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yush.mittal1\Documents\Mocks\AECOM 350\"/>
    </mc:Choice>
  </mc:AlternateContent>
  <bookViews>
    <workbookView xWindow="48" yWindow="48" windowWidth="9636" windowHeight="10080" tabRatio="846" activeTab="8"/>
  </bookViews>
  <sheets>
    <sheet name="Assumptions and Inputs" sheetId="10" r:id="rId1"/>
    <sheet name="IS" sheetId="222" state="hidden" r:id="rId2"/>
    <sheet name="SoA" sheetId="312" state="hidden" r:id="rId3"/>
    <sheet name="WORKPAPERS &gt;&gt;" sheetId="338" r:id="rId4"/>
    <sheet name="Summary" sheetId="277" r:id="rId5"/>
    <sheet name="Retail&gt;&gt;" sheetId="287" r:id="rId6"/>
    <sheet name="Summary_Retail" sheetId="306" r:id="rId7"/>
    <sheet name="_CIQHiddenCacheSheet" sheetId="348" state="veryHidden" r:id="rId8"/>
    <sheet name="BS_MSS" sheetId="285" r:id="rId9"/>
    <sheet name="DCF_MSS" sheetId="220" r:id="rId10"/>
    <sheet name="Trademark_Retail" sheetId="292" state="hidden" r:id="rId11"/>
    <sheet name="WACC_Retail" sheetId="12" r:id="rId12"/>
    <sheet name="TIC_Retail" sheetId="279" r:id="rId13"/>
    <sheet name="Guideline company_Retail" sheetId="278" r:id="rId14"/>
    <sheet name="Mkt Summary_Transaction_Retail" sheetId="296" r:id="rId15"/>
    <sheet name="GTM_Retail" sheetId="335" r:id="rId16"/>
    <sheet name="TIC Multiples_Retail" sheetId="280" r:id="rId17"/>
    <sheet name="EBIT Multiples_Retail" sheetId="295" r:id="rId18"/>
    <sheet name="Fin growth margins_Retail" sheetId="282" r:id="rId19"/>
    <sheet name="NWC calc_Retail" sheetId="275" r:id="rId20"/>
    <sheet name="Capex_Retail" sheetId="284" r:id="rId21"/>
    <sheet name="Comparison_Retail" sheetId="310" state="hidden" r:id="rId22"/>
    <sheet name="Depreciation_Retail" sheetId="330" r:id="rId23"/>
    <sheet name="Bargain&gt;&gt;" sheetId="288" state="hidden" r:id="rId24"/>
    <sheet name="Summary_Bargain" sheetId="307" state="hidden" r:id="rId25"/>
    <sheet name="BS_Bargain" sheetId="289" state="hidden" r:id="rId26"/>
    <sheet name="DCF_Bargain" sheetId="291" state="hidden" r:id="rId27"/>
    <sheet name="__FDSCACHE__" sheetId="40" state="veryHidden" r:id="rId28"/>
    <sheet name="TCSAI BS" sheetId="175" state="hidden" r:id="rId29"/>
    <sheet name="TCSAI IS" sheetId="176" state="hidden" r:id="rId30"/>
    <sheet name="WACC_Bargain" sheetId="297" state="hidden" r:id="rId31"/>
    <sheet name="Guideline company_Bargain" sheetId="299" state="hidden" r:id="rId32"/>
    <sheet name="Mkt Summary_Transaction_Bargain" sheetId="300" state="hidden" r:id="rId33"/>
    <sheet name="GTM_Bargain" sheetId="334" state="hidden" r:id="rId34"/>
    <sheet name="TIC_Bargain" sheetId="298" state="hidden" r:id="rId35"/>
    <sheet name="TIC Multiples_Bargain" sheetId="301" state="hidden" r:id="rId36"/>
    <sheet name="EBIT Multiples_Bargain" sheetId="302" state="hidden" r:id="rId37"/>
    <sheet name="Fin growth margins_Bargain" sheetId="303" state="hidden" r:id="rId38"/>
    <sheet name="NWC calc_Bargain" sheetId="304" state="hidden" r:id="rId39"/>
    <sheet name="Capex_Bargain" sheetId="305" state="hidden" r:id="rId40"/>
    <sheet name="Comparison_Bargain" sheetId="311" state="hidden" r:id="rId41"/>
    <sheet name="Depreciation_Bargain" sheetId="331" state="hidden" r:id="rId42"/>
    <sheet name="Source Data &gt;" sheetId="283" r:id="rId43"/>
    <sheet name="TIC Multiples (2)" sheetId="281" state="hidden" r:id="rId44"/>
    <sheet name="Depreciation" sheetId="286" state="hidden" r:id="rId45"/>
    <sheet name="Client_DCF_MSS" sheetId="346" r:id="rId46"/>
    <sheet name="RfR" sheetId="336" r:id="rId47"/>
    <sheet name="BAA" sheetId="337" r:id="rId48"/>
    <sheet name="Core Model &gt;" sheetId="315" r:id="rId49"/>
    <sheet name="WACC" sheetId="313" r:id="rId50"/>
    <sheet name="BOND Rates" sheetId="345" r:id="rId51"/>
    <sheet name="VISTA DATA GPC" sheetId="341" r:id="rId52"/>
    <sheet name="VISTA WACC" sheetId="342" r:id="rId53"/>
    <sheet name="TIC" sheetId="314" r:id="rId54"/>
    <sheet name="TIC Multiples" sheetId="316" r:id="rId55"/>
    <sheet name="Core Model &gt; Bargain" sheetId="317" state="hidden" r:id="rId56"/>
    <sheet name="C WACC_Bargain" sheetId="318" state="hidden" r:id="rId57"/>
    <sheet name="C TIC_Bargain" sheetId="319" state="hidden" r:id="rId58"/>
  </sheets>
  <externalReferences>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s>
  <definedNames>
    <definedName name="__123Graph_CWG9508" localSheetId="39" hidden="1">#REF!</definedName>
    <definedName name="__123Graph_CWG9508" localSheetId="20" hidden="1">#REF!</definedName>
    <definedName name="__123Graph_CWG9508" localSheetId="40" hidden="1">#REF!</definedName>
    <definedName name="__123Graph_CWG9508" localSheetId="26" hidden="1">#REF!</definedName>
    <definedName name="__123Graph_CWG9508" localSheetId="9" hidden="1">#REF!</definedName>
    <definedName name="__123Graph_CWG9508" localSheetId="36" hidden="1">#REF!</definedName>
    <definedName name="__123Graph_CWG9508" localSheetId="17" hidden="1">#REF!</definedName>
    <definedName name="__123Graph_CWG9508" localSheetId="37" hidden="1">#REF!</definedName>
    <definedName name="__123Graph_CWG9508" localSheetId="18" hidden="1">#REF!</definedName>
    <definedName name="__123Graph_CWG9508" localSheetId="1" hidden="1">#REF!</definedName>
    <definedName name="__123Graph_CWG9508" localSheetId="32" hidden="1">#REF!</definedName>
    <definedName name="__123Graph_CWG9508" localSheetId="14" hidden="1">#REF!</definedName>
    <definedName name="__123Graph_CWG9508" localSheetId="38" hidden="1">#REF!</definedName>
    <definedName name="__123Graph_CWG9508" localSheetId="19" hidden="1">#REF!</definedName>
    <definedName name="__123Graph_CWG9508" localSheetId="2" hidden="1">#REF!</definedName>
    <definedName name="__123Graph_CWG9508" localSheetId="4" hidden="1">#REF!</definedName>
    <definedName name="__123Graph_CWG9508" localSheetId="24" hidden="1">#REF!</definedName>
    <definedName name="__123Graph_CWG9508" localSheetId="6" hidden="1">#REF!</definedName>
    <definedName name="__123Graph_CWG9508" localSheetId="29" hidden="1">#REF!</definedName>
    <definedName name="__123Graph_CWG9508" localSheetId="43" hidden="1">#REF!</definedName>
    <definedName name="__123Graph_CWG9508" localSheetId="10" hidden="1">#REF!</definedName>
    <definedName name="__123Graph_CWG9508" hidden="1">#REF!</definedName>
    <definedName name="__123Graph_DWA9303" localSheetId="39" hidden="1">#REF!</definedName>
    <definedName name="__123Graph_DWA9303" localSheetId="20" hidden="1">#REF!</definedName>
    <definedName name="__123Graph_DWA9303" localSheetId="40" hidden="1">#REF!</definedName>
    <definedName name="__123Graph_DWA9303" localSheetId="26" hidden="1">#REF!</definedName>
    <definedName name="__123Graph_DWA9303" localSheetId="9" hidden="1">#REF!</definedName>
    <definedName name="__123Graph_DWA9303" localSheetId="36" hidden="1">#REF!</definedName>
    <definedName name="__123Graph_DWA9303" localSheetId="17" hidden="1">#REF!</definedName>
    <definedName name="__123Graph_DWA9303" localSheetId="37" hidden="1">#REF!</definedName>
    <definedName name="__123Graph_DWA9303" localSheetId="18" hidden="1">#REF!</definedName>
    <definedName name="__123Graph_DWA9303" localSheetId="1" hidden="1">#REF!</definedName>
    <definedName name="__123Graph_DWA9303" localSheetId="32" hidden="1">#REF!</definedName>
    <definedName name="__123Graph_DWA9303" localSheetId="14" hidden="1">#REF!</definedName>
    <definedName name="__123Graph_DWA9303" localSheetId="38" hidden="1">#REF!</definedName>
    <definedName name="__123Graph_DWA9303" localSheetId="19" hidden="1">#REF!</definedName>
    <definedName name="__123Graph_DWA9303" localSheetId="2" hidden="1">#REF!</definedName>
    <definedName name="__123Graph_DWA9303" localSheetId="4" hidden="1">#REF!</definedName>
    <definedName name="__123Graph_DWA9303" localSheetId="24" hidden="1">#REF!</definedName>
    <definedName name="__123Graph_DWA9303" localSheetId="6" hidden="1">#REF!</definedName>
    <definedName name="__123Graph_DWA9303" localSheetId="29" hidden="1">#REF!</definedName>
    <definedName name="__123Graph_DWA9303" localSheetId="43" hidden="1">#REF!</definedName>
    <definedName name="__123Graph_DWA9303" localSheetId="10" hidden="1">#REF!</definedName>
    <definedName name="__123Graph_DWA9303" hidden="1">#REF!</definedName>
    <definedName name="__123Graph_DWA9304" localSheetId="39" hidden="1">#REF!</definedName>
    <definedName name="__123Graph_DWA9304" localSheetId="20" hidden="1">#REF!</definedName>
    <definedName name="__123Graph_DWA9304" localSheetId="40" hidden="1">#REF!</definedName>
    <definedName name="__123Graph_DWA9304" localSheetId="26" hidden="1">#REF!</definedName>
    <definedName name="__123Graph_DWA9304" localSheetId="9" hidden="1">#REF!</definedName>
    <definedName name="__123Graph_DWA9304" localSheetId="36" hidden="1">#REF!</definedName>
    <definedName name="__123Graph_DWA9304" localSheetId="17" hidden="1">#REF!</definedName>
    <definedName name="__123Graph_DWA9304" localSheetId="37" hidden="1">#REF!</definedName>
    <definedName name="__123Graph_DWA9304" localSheetId="18" hidden="1">#REF!</definedName>
    <definedName name="__123Graph_DWA9304" localSheetId="1" hidden="1">#REF!</definedName>
    <definedName name="__123Graph_DWA9304" localSheetId="32" hidden="1">#REF!</definedName>
    <definedName name="__123Graph_DWA9304" localSheetId="14" hidden="1">#REF!</definedName>
    <definedName name="__123Graph_DWA9304" localSheetId="38" hidden="1">#REF!</definedName>
    <definedName name="__123Graph_DWA9304" localSheetId="19" hidden="1">#REF!</definedName>
    <definedName name="__123Graph_DWA9304" localSheetId="2" hidden="1">#REF!</definedName>
    <definedName name="__123Graph_DWA9304" localSheetId="4" hidden="1">#REF!</definedName>
    <definedName name="__123Graph_DWA9304" localSheetId="24" hidden="1">#REF!</definedName>
    <definedName name="__123Graph_DWA9304" localSheetId="6" hidden="1">#REF!</definedName>
    <definedName name="__123Graph_DWA9304" localSheetId="29" hidden="1">#REF!</definedName>
    <definedName name="__123Graph_DWA9304" localSheetId="43" hidden="1">#REF!</definedName>
    <definedName name="__123Graph_DWA9304" localSheetId="10" hidden="1">#REF!</definedName>
    <definedName name="__123Graph_DWA9304" hidden="1">#REF!</definedName>
    <definedName name="__123Graph_DWA9507" localSheetId="39" hidden="1">#REF!</definedName>
    <definedName name="__123Graph_DWA9507" localSheetId="20" hidden="1">#REF!</definedName>
    <definedName name="__123Graph_DWA9507" localSheetId="40" hidden="1">#REF!</definedName>
    <definedName name="__123Graph_DWA9507" localSheetId="26" hidden="1">#REF!</definedName>
    <definedName name="__123Graph_DWA9507" localSheetId="9" hidden="1">#REF!</definedName>
    <definedName name="__123Graph_DWA9507" localSheetId="36" hidden="1">#REF!</definedName>
    <definedName name="__123Graph_DWA9507" localSheetId="17" hidden="1">#REF!</definedName>
    <definedName name="__123Graph_DWA9507" localSheetId="37" hidden="1">#REF!</definedName>
    <definedName name="__123Graph_DWA9507" localSheetId="18" hidden="1">#REF!</definedName>
    <definedName name="__123Graph_DWA9507" localSheetId="1" hidden="1">#REF!</definedName>
    <definedName name="__123Graph_DWA9507" localSheetId="32" hidden="1">#REF!</definedName>
    <definedName name="__123Graph_DWA9507" localSheetId="14" hidden="1">#REF!</definedName>
    <definedName name="__123Graph_DWA9507" localSheetId="38" hidden="1">#REF!</definedName>
    <definedName name="__123Graph_DWA9507" localSheetId="19" hidden="1">#REF!</definedName>
    <definedName name="__123Graph_DWA9507" localSheetId="4" hidden="1">#REF!</definedName>
    <definedName name="__123Graph_DWA9507" localSheetId="24" hidden="1">#REF!</definedName>
    <definedName name="__123Graph_DWA9507" localSheetId="6" hidden="1">#REF!</definedName>
    <definedName name="__123Graph_DWA9507" localSheetId="29" hidden="1">#REF!</definedName>
    <definedName name="__123Graph_DWA9507" localSheetId="43" hidden="1">#REF!</definedName>
    <definedName name="__123Graph_DWA9507" localSheetId="10" hidden="1">#REF!</definedName>
    <definedName name="__123Graph_DWA9507" hidden="1">#REF!</definedName>
    <definedName name="__123Graph_DWG9508" localSheetId="39" hidden="1">#REF!</definedName>
    <definedName name="__123Graph_DWG9508" localSheetId="20" hidden="1">#REF!</definedName>
    <definedName name="__123Graph_DWG9508" localSheetId="40" hidden="1">#REF!</definedName>
    <definedName name="__123Graph_DWG9508" localSheetId="26" hidden="1">#REF!</definedName>
    <definedName name="__123Graph_DWG9508" localSheetId="9" hidden="1">#REF!</definedName>
    <definedName name="__123Graph_DWG9508" localSheetId="36" hidden="1">#REF!</definedName>
    <definedName name="__123Graph_DWG9508" localSheetId="17" hidden="1">#REF!</definedName>
    <definedName name="__123Graph_DWG9508" localSheetId="37" hidden="1">#REF!</definedName>
    <definedName name="__123Graph_DWG9508" localSheetId="18" hidden="1">#REF!</definedName>
    <definedName name="__123Graph_DWG9508" localSheetId="1" hidden="1">#REF!</definedName>
    <definedName name="__123Graph_DWG9508" localSheetId="32" hidden="1">#REF!</definedName>
    <definedName name="__123Graph_DWG9508" localSheetId="14" hidden="1">#REF!</definedName>
    <definedName name="__123Graph_DWG9508" localSheetId="38" hidden="1">#REF!</definedName>
    <definedName name="__123Graph_DWG9508" localSheetId="19" hidden="1">#REF!</definedName>
    <definedName name="__123Graph_DWG9508" localSheetId="4" hidden="1">#REF!</definedName>
    <definedName name="__123Graph_DWG9508" localSheetId="24" hidden="1">#REF!</definedName>
    <definedName name="__123Graph_DWG9508" localSheetId="6" hidden="1">#REF!</definedName>
    <definedName name="__123Graph_DWG9508" localSheetId="29" hidden="1">#REF!</definedName>
    <definedName name="__123Graph_DWG9508" localSheetId="43" hidden="1">#REF!</definedName>
    <definedName name="__123Graph_DWG9508" localSheetId="10" hidden="1">#REF!</definedName>
    <definedName name="__123Graph_DWG9508" hidden="1">#REF!</definedName>
    <definedName name="__123Graph_EWA9303" localSheetId="39" hidden="1">#REF!</definedName>
    <definedName name="__123Graph_EWA9303" localSheetId="20" hidden="1">#REF!</definedName>
    <definedName name="__123Graph_EWA9303" localSheetId="40" hidden="1">#REF!</definedName>
    <definedName name="__123Graph_EWA9303" localSheetId="26" hidden="1">#REF!</definedName>
    <definedName name="__123Graph_EWA9303" localSheetId="9" hidden="1">#REF!</definedName>
    <definedName name="__123Graph_EWA9303" localSheetId="36" hidden="1">#REF!</definedName>
    <definedName name="__123Graph_EWA9303" localSheetId="17" hidden="1">#REF!</definedName>
    <definedName name="__123Graph_EWA9303" localSheetId="37" hidden="1">#REF!</definedName>
    <definedName name="__123Graph_EWA9303" localSheetId="18" hidden="1">#REF!</definedName>
    <definedName name="__123Graph_EWA9303" localSheetId="1" hidden="1">#REF!</definedName>
    <definedName name="__123Graph_EWA9303" localSheetId="32" hidden="1">#REF!</definedName>
    <definedName name="__123Graph_EWA9303" localSheetId="14" hidden="1">#REF!</definedName>
    <definedName name="__123Graph_EWA9303" localSheetId="38" hidden="1">#REF!</definedName>
    <definedName name="__123Graph_EWA9303" localSheetId="19" hidden="1">#REF!</definedName>
    <definedName name="__123Graph_EWA9303" localSheetId="4" hidden="1">#REF!</definedName>
    <definedName name="__123Graph_EWA9303" localSheetId="24" hidden="1">#REF!</definedName>
    <definedName name="__123Graph_EWA9303" localSheetId="6" hidden="1">#REF!</definedName>
    <definedName name="__123Graph_EWA9303" localSheetId="29" hidden="1">#REF!</definedName>
    <definedName name="__123Graph_EWA9303" localSheetId="43" hidden="1">#REF!</definedName>
    <definedName name="__123Graph_EWA9303" localSheetId="10" hidden="1">#REF!</definedName>
    <definedName name="__123Graph_EWA9303" hidden="1">#REF!</definedName>
    <definedName name="__123Graph_EWA9304" localSheetId="39" hidden="1">#REF!</definedName>
    <definedName name="__123Graph_EWA9304" localSheetId="20" hidden="1">#REF!</definedName>
    <definedName name="__123Graph_EWA9304" localSheetId="40" hidden="1">#REF!</definedName>
    <definedName name="__123Graph_EWA9304" localSheetId="26" hidden="1">#REF!</definedName>
    <definedName name="__123Graph_EWA9304" localSheetId="9" hidden="1">#REF!</definedName>
    <definedName name="__123Graph_EWA9304" localSheetId="36" hidden="1">#REF!</definedName>
    <definedName name="__123Graph_EWA9304" localSheetId="17" hidden="1">#REF!</definedName>
    <definedName name="__123Graph_EWA9304" localSheetId="37" hidden="1">#REF!</definedName>
    <definedName name="__123Graph_EWA9304" localSheetId="18" hidden="1">#REF!</definedName>
    <definedName name="__123Graph_EWA9304" localSheetId="1" hidden="1">#REF!</definedName>
    <definedName name="__123Graph_EWA9304" localSheetId="32" hidden="1">#REF!</definedName>
    <definedName name="__123Graph_EWA9304" localSheetId="14" hidden="1">#REF!</definedName>
    <definedName name="__123Graph_EWA9304" localSheetId="38" hidden="1">#REF!</definedName>
    <definedName name="__123Graph_EWA9304" localSheetId="19" hidden="1">#REF!</definedName>
    <definedName name="__123Graph_EWA9304" localSheetId="4" hidden="1">#REF!</definedName>
    <definedName name="__123Graph_EWA9304" localSheetId="24" hidden="1">#REF!</definedName>
    <definedName name="__123Graph_EWA9304" localSheetId="6" hidden="1">#REF!</definedName>
    <definedName name="__123Graph_EWA9304" localSheetId="29" hidden="1">#REF!</definedName>
    <definedName name="__123Graph_EWA9304" localSheetId="43" hidden="1">#REF!</definedName>
    <definedName name="__123Graph_EWA9304" localSheetId="10" hidden="1">#REF!</definedName>
    <definedName name="__123Graph_EWA9304" hidden="1">#REF!</definedName>
    <definedName name="__123Graph_X" localSheetId="39" hidden="1">'[1]Avg Collection'!#REF!</definedName>
    <definedName name="__123Graph_X" localSheetId="20" hidden="1">'[1]Avg Collection'!#REF!</definedName>
    <definedName name="__123Graph_X" localSheetId="40" hidden="1">'[1]Avg Collection'!#REF!</definedName>
    <definedName name="__123Graph_X" localSheetId="26" hidden="1">'[1]Avg Collection'!#REF!</definedName>
    <definedName name="__123Graph_X" localSheetId="9" hidden="1">'[1]Avg Collection'!#REF!</definedName>
    <definedName name="__123Graph_X" localSheetId="36" hidden="1">'[1]Avg Collection'!#REF!</definedName>
    <definedName name="__123Graph_X" localSheetId="17" hidden="1">'[1]Avg Collection'!#REF!</definedName>
    <definedName name="__123Graph_X" localSheetId="37" hidden="1">'[1]Avg Collection'!#REF!</definedName>
    <definedName name="__123Graph_X" localSheetId="18" hidden="1">'[1]Avg Collection'!#REF!</definedName>
    <definedName name="__123Graph_X" localSheetId="1" hidden="1">'[1]Avg Collection'!#REF!</definedName>
    <definedName name="__123Graph_X" localSheetId="32" hidden="1">'[1]Avg Collection'!#REF!</definedName>
    <definedName name="__123Graph_X" localSheetId="14" hidden="1">'[1]Avg Collection'!#REF!</definedName>
    <definedName name="__123Graph_X" localSheetId="38" hidden="1">'[1]Avg Collection'!#REF!</definedName>
    <definedName name="__123Graph_X" localSheetId="19" hidden="1">'[1]Avg Collection'!#REF!</definedName>
    <definedName name="__123Graph_X" localSheetId="2" hidden="1">'[1]Avg Collection'!#REF!</definedName>
    <definedName name="__123Graph_X" localSheetId="4" hidden="1">'[1]Avg Collection'!#REF!</definedName>
    <definedName name="__123Graph_X" localSheetId="24" hidden="1">'[1]Avg Collection'!#REF!</definedName>
    <definedName name="__123Graph_X" localSheetId="6" hidden="1">'[1]Avg Collection'!#REF!</definedName>
    <definedName name="__123Graph_X" localSheetId="29" hidden="1">'[1]Avg Collection'!#REF!</definedName>
    <definedName name="__123Graph_X" localSheetId="43" hidden="1">'[1]Avg Collection'!#REF!</definedName>
    <definedName name="__123Graph_X" localSheetId="10" hidden="1">'[1]Avg Collection'!#REF!</definedName>
    <definedName name="__123Graph_X" hidden="1">'[1]Avg Collection'!#REF!</definedName>
    <definedName name="__123Graph_XCAPACITY" localSheetId="39" hidden="1">'[2]Hold Model'!#REF!</definedName>
    <definedName name="__123Graph_XCAPACITY" localSheetId="20" hidden="1">'[2]Hold Model'!#REF!</definedName>
    <definedName name="__123Graph_XCAPACITY" localSheetId="40" hidden="1">'[2]Hold Model'!#REF!</definedName>
    <definedName name="__123Graph_XCAPACITY" localSheetId="26" hidden="1">'[2]Hold Model'!#REF!</definedName>
    <definedName name="__123Graph_XCAPACITY" localSheetId="36" hidden="1">'[2]Hold Model'!#REF!</definedName>
    <definedName name="__123Graph_XCAPACITY" localSheetId="17" hidden="1">'[2]Hold Model'!#REF!</definedName>
    <definedName name="__123Graph_XCAPACITY" localSheetId="32" hidden="1">'[2]Hold Model'!#REF!</definedName>
    <definedName name="__123Graph_XCAPACITY" localSheetId="14" hidden="1">'[2]Hold Model'!#REF!</definedName>
    <definedName name="__123Graph_XCAPACITY" localSheetId="38" hidden="1">'[2]Hold Model'!#REF!</definedName>
    <definedName name="__123Graph_XCAPACITY" localSheetId="19" hidden="1">'[2]Hold Model'!#REF!</definedName>
    <definedName name="__123Graph_XCAPACITY" localSheetId="2" hidden="1">'[2]Hold Model'!#REF!</definedName>
    <definedName name="__123Graph_XCAPACITY" localSheetId="4" hidden="1">'[2]Hold Model'!#REF!</definedName>
    <definedName name="__123Graph_XCAPACITY" localSheetId="24" hidden="1">'[2]Hold Model'!#REF!</definedName>
    <definedName name="__123Graph_XCAPACITY" localSheetId="6" hidden="1">'[2]Hold Model'!#REF!</definedName>
    <definedName name="__123Graph_XCAPACITY" localSheetId="43" hidden="1">'[2]Hold Model'!#REF!</definedName>
    <definedName name="__123Graph_XCAPACITY" localSheetId="10" hidden="1">'[2]Hold Model'!#REF!</definedName>
    <definedName name="__123Graph_XCAPACITY" hidden="1">'[2]Hold Model'!#REF!</definedName>
    <definedName name="__123Graph_XWA9303" localSheetId="39" hidden="1">#REF!</definedName>
    <definedName name="__123Graph_XWA9303" localSheetId="20" hidden="1">#REF!</definedName>
    <definedName name="__123Graph_XWA9303" localSheetId="40" hidden="1">#REF!</definedName>
    <definedName name="__123Graph_XWA9303" localSheetId="26" hidden="1">#REF!</definedName>
    <definedName name="__123Graph_XWA9303" localSheetId="9" hidden="1">#REF!</definedName>
    <definedName name="__123Graph_XWA9303" localSheetId="36" hidden="1">#REF!</definedName>
    <definedName name="__123Graph_XWA9303" localSheetId="17" hidden="1">#REF!</definedName>
    <definedName name="__123Graph_XWA9303" localSheetId="37" hidden="1">#REF!</definedName>
    <definedName name="__123Graph_XWA9303" localSheetId="18" hidden="1">#REF!</definedName>
    <definedName name="__123Graph_XWA9303" localSheetId="1" hidden="1">#REF!</definedName>
    <definedName name="__123Graph_XWA9303" localSheetId="32" hidden="1">#REF!</definedName>
    <definedName name="__123Graph_XWA9303" localSheetId="14" hidden="1">#REF!</definedName>
    <definedName name="__123Graph_XWA9303" localSheetId="38" hidden="1">#REF!</definedName>
    <definedName name="__123Graph_XWA9303" localSheetId="19" hidden="1">#REF!</definedName>
    <definedName name="__123Graph_XWA9303" localSheetId="2" hidden="1">#REF!</definedName>
    <definedName name="__123Graph_XWA9303" localSheetId="4" hidden="1">#REF!</definedName>
    <definedName name="__123Graph_XWA9303" localSheetId="24" hidden="1">#REF!</definedName>
    <definedName name="__123Graph_XWA9303" localSheetId="6" hidden="1">#REF!</definedName>
    <definedName name="__123Graph_XWA9303" localSheetId="29" hidden="1">#REF!</definedName>
    <definedName name="__123Graph_XWA9303" localSheetId="43" hidden="1">#REF!</definedName>
    <definedName name="__123Graph_XWA9303" localSheetId="10" hidden="1">#REF!</definedName>
    <definedName name="__123Graph_XWA9303" hidden="1">#REF!</definedName>
    <definedName name="__123Graph_XWA9304" localSheetId="39" hidden="1">#REF!</definedName>
    <definedName name="__123Graph_XWA9304" localSheetId="20" hidden="1">#REF!</definedName>
    <definedName name="__123Graph_XWA9304" localSheetId="40" hidden="1">#REF!</definedName>
    <definedName name="__123Graph_XWA9304" localSheetId="26" hidden="1">#REF!</definedName>
    <definedName name="__123Graph_XWA9304" localSheetId="9" hidden="1">#REF!</definedName>
    <definedName name="__123Graph_XWA9304" localSheetId="36" hidden="1">#REF!</definedName>
    <definedName name="__123Graph_XWA9304" localSheetId="17" hidden="1">#REF!</definedName>
    <definedName name="__123Graph_XWA9304" localSheetId="37" hidden="1">#REF!</definedName>
    <definedName name="__123Graph_XWA9304" localSheetId="18" hidden="1">#REF!</definedName>
    <definedName name="__123Graph_XWA9304" localSheetId="1" hidden="1">#REF!</definedName>
    <definedName name="__123Graph_XWA9304" localSheetId="32" hidden="1">#REF!</definedName>
    <definedName name="__123Graph_XWA9304" localSheetId="14" hidden="1">#REF!</definedName>
    <definedName name="__123Graph_XWA9304" localSheetId="38" hidden="1">#REF!</definedName>
    <definedName name="__123Graph_XWA9304" localSheetId="19" hidden="1">#REF!</definedName>
    <definedName name="__123Graph_XWA9304" localSheetId="2" hidden="1">#REF!</definedName>
    <definedName name="__123Graph_XWA9304" localSheetId="4" hidden="1">#REF!</definedName>
    <definedName name="__123Graph_XWA9304" localSheetId="24" hidden="1">#REF!</definedName>
    <definedName name="__123Graph_XWA9304" localSheetId="6" hidden="1">#REF!</definedName>
    <definedName name="__123Graph_XWA9304" localSheetId="29" hidden="1">#REF!</definedName>
    <definedName name="__123Graph_XWA9304" localSheetId="43" hidden="1">#REF!</definedName>
    <definedName name="__123Graph_XWA9304" localSheetId="10" hidden="1">#REF!</definedName>
    <definedName name="__123Graph_XWA9304" hidden="1">#REF!</definedName>
    <definedName name="__123Graph_XWA9507" localSheetId="39" hidden="1">#REF!</definedName>
    <definedName name="__123Graph_XWA9507" localSheetId="20" hidden="1">#REF!</definedName>
    <definedName name="__123Graph_XWA9507" localSheetId="40" hidden="1">#REF!</definedName>
    <definedName name="__123Graph_XWA9507" localSheetId="26" hidden="1">#REF!</definedName>
    <definedName name="__123Graph_XWA9507" localSheetId="9" hidden="1">#REF!</definedName>
    <definedName name="__123Graph_XWA9507" localSheetId="36" hidden="1">#REF!</definedName>
    <definedName name="__123Graph_XWA9507" localSheetId="17" hidden="1">#REF!</definedName>
    <definedName name="__123Graph_XWA9507" localSheetId="37" hidden="1">#REF!</definedName>
    <definedName name="__123Graph_XWA9507" localSheetId="18" hidden="1">#REF!</definedName>
    <definedName name="__123Graph_XWA9507" localSheetId="1" hidden="1">#REF!</definedName>
    <definedName name="__123Graph_XWA9507" localSheetId="32" hidden="1">#REF!</definedName>
    <definedName name="__123Graph_XWA9507" localSheetId="14" hidden="1">#REF!</definedName>
    <definedName name="__123Graph_XWA9507" localSheetId="38" hidden="1">#REF!</definedName>
    <definedName name="__123Graph_XWA9507" localSheetId="19" hidden="1">#REF!</definedName>
    <definedName name="__123Graph_XWA9507" localSheetId="2" hidden="1">#REF!</definedName>
    <definedName name="__123Graph_XWA9507" localSheetId="4" hidden="1">#REF!</definedName>
    <definedName name="__123Graph_XWA9507" localSheetId="24" hidden="1">#REF!</definedName>
    <definedName name="__123Graph_XWA9507" localSheetId="6" hidden="1">#REF!</definedName>
    <definedName name="__123Graph_XWA9507" localSheetId="29" hidden="1">#REF!</definedName>
    <definedName name="__123Graph_XWA9507" localSheetId="43" hidden="1">#REF!</definedName>
    <definedName name="__123Graph_XWA9507" localSheetId="10" hidden="1">#REF!</definedName>
    <definedName name="__123Graph_XWA9507" hidden="1">#REF!</definedName>
    <definedName name="__123Graph_XWG9508" localSheetId="39" hidden="1">#REF!</definedName>
    <definedName name="__123Graph_XWG9508" localSheetId="20" hidden="1">#REF!</definedName>
    <definedName name="__123Graph_XWG9508" localSheetId="40" hidden="1">#REF!</definedName>
    <definedName name="__123Graph_XWG9508" localSheetId="26" hidden="1">#REF!</definedName>
    <definedName name="__123Graph_XWG9508" localSheetId="9" hidden="1">#REF!</definedName>
    <definedName name="__123Graph_XWG9508" localSheetId="36" hidden="1">#REF!</definedName>
    <definedName name="__123Graph_XWG9508" localSheetId="17" hidden="1">#REF!</definedName>
    <definedName name="__123Graph_XWG9508" localSheetId="37" hidden="1">#REF!</definedName>
    <definedName name="__123Graph_XWG9508" localSheetId="18" hidden="1">#REF!</definedName>
    <definedName name="__123Graph_XWG9508" localSheetId="1" hidden="1">#REF!</definedName>
    <definedName name="__123Graph_XWG9508" localSheetId="32" hidden="1">#REF!</definedName>
    <definedName name="__123Graph_XWG9508" localSheetId="14" hidden="1">#REF!</definedName>
    <definedName name="__123Graph_XWG9508" localSheetId="38" hidden="1">#REF!</definedName>
    <definedName name="__123Graph_XWG9508" localSheetId="19" hidden="1">#REF!</definedName>
    <definedName name="__123Graph_XWG9508" localSheetId="4" hidden="1">#REF!</definedName>
    <definedName name="__123Graph_XWG9508" localSheetId="24" hidden="1">#REF!</definedName>
    <definedName name="__123Graph_XWG9508" localSheetId="6" hidden="1">#REF!</definedName>
    <definedName name="__123Graph_XWG9508" localSheetId="29" hidden="1">#REF!</definedName>
    <definedName name="__123Graph_XWG9508" localSheetId="43" hidden="1">#REF!</definedName>
    <definedName name="__123Graph_XWG9508" localSheetId="10" hidden="1">#REF!</definedName>
    <definedName name="__123Graph_XWG9508" hidden="1">#REF!</definedName>
    <definedName name="__A100" localSheetId="25" hidden="1">{#N/A,#N/A,FALSE,"DIR-REP";#N/A,#N/A,FALSE,"AUD-REPORT";#N/A,#N/A,FALSE,"P7L&amp;BS";#N/A,#N/A,FALSE,"NOTES";#N/A,#N/A,FALSE,"FA";#N/A,#N/A,FALSE,"NOTES (2)";#N/A,#N/A,FALSE,"Schedule  IV";#N/A,#N/A,FALSE,"Schedule V"}</definedName>
    <definedName name="__A100" localSheetId="8" hidden="1">{#N/A,#N/A,FALSE,"DIR-REP";#N/A,#N/A,FALSE,"AUD-REPORT";#N/A,#N/A,FALSE,"P7L&amp;BS";#N/A,#N/A,FALSE,"NOTES";#N/A,#N/A,FALSE,"FA";#N/A,#N/A,FALSE,"NOTES (2)";#N/A,#N/A,FALSE,"Schedule  IV";#N/A,#N/A,FALSE,"Schedule V"}</definedName>
    <definedName name="__A100" localSheetId="36" hidden="1">{#N/A,#N/A,FALSE,"DIR-REP";#N/A,#N/A,FALSE,"AUD-REPORT";#N/A,#N/A,FALSE,"P7L&amp;BS";#N/A,#N/A,FALSE,"NOTES";#N/A,#N/A,FALSE,"FA";#N/A,#N/A,FALSE,"NOTES (2)";#N/A,#N/A,FALSE,"Schedule  IV";#N/A,#N/A,FALSE,"Schedule V"}</definedName>
    <definedName name="__A100" localSheetId="17" hidden="1">{#N/A,#N/A,FALSE,"DIR-REP";#N/A,#N/A,FALSE,"AUD-REPORT";#N/A,#N/A,FALSE,"P7L&amp;BS";#N/A,#N/A,FALSE,"NOTES";#N/A,#N/A,FALSE,"FA";#N/A,#N/A,FALSE,"NOTES (2)";#N/A,#N/A,FALSE,"Schedule  IV";#N/A,#N/A,FALSE,"Schedule V"}</definedName>
    <definedName name="__A100" localSheetId="37" hidden="1">{#N/A,#N/A,FALSE,"DIR-REP";#N/A,#N/A,FALSE,"AUD-REPORT";#N/A,#N/A,FALSE,"P7L&amp;BS";#N/A,#N/A,FALSE,"NOTES";#N/A,#N/A,FALSE,"FA";#N/A,#N/A,FALSE,"NOTES (2)";#N/A,#N/A,FALSE,"Schedule  IV";#N/A,#N/A,FALSE,"Schedule V"}</definedName>
    <definedName name="__A100" localSheetId="18" hidden="1">{#N/A,#N/A,FALSE,"DIR-REP";#N/A,#N/A,FALSE,"AUD-REPORT";#N/A,#N/A,FALSE,"P7L&amp;BS";#N/A,#N/A,FALSE,"NOTES";#N/A,#N/A,FALSE,"FA";#N/A,#N/A,FALSE,"NOTES (2)";#N/A,#N/A,FALSE,"Schedule  IV";#N/A,#N/A,FALSE,"Schedule V"}</definedName>
    <definedName name="__A100" localSheetId="31" hidden="1">{#N/A,#N/A,FALSE,"DIR-REP";#N/A,#N/A,FALSE,"AUD-REPORT";#N/A,#N/A,FALSE,"P7L&amp;BS";#N/A,#N/A,FALSE,"NOTES";#N/A,#N/A,FALSE,"FA";#N/A,#N/A,FALSE,"NOTES (2)";#N/A,#N/A,FALSE,"Schedule  IV";#N/A,#N/A,FALSE,"Schedule V"}</definedName>
    <definedName name="__A100" localSheetId="13" hidden="1">{#N/A,#N/A,FALSE,"DIR-REP";#N/A,#N/A,FALSE,"AUD-REPORT";#N/A,#N/A,FALSE,"P7L&amp;BS";#N/A,#N/A,FALSE,"NOTES";#N/A,#N/A,FALSE,"FA";#N/A,#N/A,FALSE,"NOTES (2)";#N/A,#N/A,FALSE,"Schedule  IV";#N/A,#N/A,FALSE,"Schedule V"}</definedName>
    <definedName name="__A100" localSheetId="32" hidden="1">{#N/A,#N/A,FALSE,"DIR-REP";#N/A,#N/A,FALSE,"AUD-REPORT";#N/A,#N/A,FALSE,"P7L&amp;BS";#N/A,#N/A,FALSE,"NOTES";#N/A,#N/A,FALSE,"FA";#N/A,#N/A,FALSE,"NOTES (2)";#N/A,#N/A,FALSE,"Schedule  IV";#N/A,#N/A,FALSE,"Schedule V"}</definedName>
    <definedName name="__A100" localSheetId="14" hidden="1">{#N/A,#N/A,FALSE,"DIR-REP";#N/A,#N/A,FALSE,"AUD-REPORT";#N/A,#N/A,FALSE,"P7L&amp;BS";#N/A,#N/A,FALSE,"NOTES";#N/A,#N/A,FALSE,"FA";#N/A,#N/A,FALSE,"NOTES (2)";#N/A,#N/A,FALSE,"Schedule  IV";#N/A,#N/A,FALSE,"Schedule V"}</definedName>
    <definedName name="__A100" localSheetId="2" hidden="1">{#N/A,#N/A,FALSE,"DIR-REP";#N/A,#N/A,FALSE,"AUD-REPORT";#N/A,#N/A,FALSE,"P7L&amp;BS";#N/A,#N/A,FALSE,"NOTES";#N/A,#N/A,FALSE,"FA";#N/A,#N/A,FALSE,"NOTES (2)";#N/A,#N/A,FALSE,"Schedule  IV";#N/A,#N/A,FALSE,"Schedule V"}</definedName>
    <definedName name="__A100" localSheetId="43" hidden="1">{#N/A,#N/A,FALSE,"DIR-REP";#N/A,#N/A,FALSE,"AUD-REPORT";#N/A,#N/A,FALSE,"P7L&amp;BS";#N/A,#N/A,FALSE,"NOTES";#N/A,#N/A,FALSE,"FA";#N/A,#N/A,FALSE,"NOTES (2)";#N/A,#N/A,FALSE,"Schedule  IV";#N/A,#N/A,FALSE,"Schedule V"}</definedName>
    <definedName name="__A100" localSheetId="35" hidden="1">{#N/A,#N/A,FALSE,"DIR-REP";#N/A,#N/A,FALSE,"AUD-REPORT";#N/A,#N/A,FALSE,"P7L&amp;BS";#N/A,#N/A,FALSE,"NOTES";#N/A,#N/A,FALSE,"FA";#N/A,#N/A,FALSE,"NOTES (2)";#N/A,#N/A,FALSE,"Schedule  IV";#N/A,#N/A,FALSE,"Schedule V"}</definedName>
    <definedName name="__A100" localSheetId="16" hidden="1">{#N/A,#N/A,FALSE,"DIR-REP";#N/A,#N/A,FALSE,"AUD-REPORT";#N/A,#N/A,FALSE,"P7L&amp;BS";#N/A,#N/A,FALSE,"NOTES";#N/A,#N/A,FALSE,"FA";#N/A,#N/A,FALSE,"NOTES (2)";#N/A,#N/A,FALSE,"Schedule  IV";#N/A,#N/A,FALSE,"Schedule V"}</definedName>
    <definedName name="__A100" localSheetId="34" hidden="1">{#N/A,#N/A,FALSE,"DIR-REP";#N/A,#N/A,FALSE,"AUD-REPORT";#N/A,#N/A,FALSE,"P7L&amp;BS";#N/A,#N/A,FALSE,"NOTES";#N/A,#N/A,FALSE,"FA";#N/A,#N/A,FALSE,"NOTES (2)";#N/A,#N/A,FALSE,"Schedule  IV";#N/A,#N/A,FALSE,"Schedule V"}</definedName>
    <definedName name="__A100" localSheetId="12" hidden="1">{#N/A,#N/A,FALSE,"DIR-REP";#N/A,#N/A,FALSE,"AUD-REPORT";#N/A,#N/A,FALSE,"P7L&amp;BS";#N/A,#N/A,FALSE,"NOTES";#N/A,#N/A,FALSE,"FA";#N/A,#N/A,FALSE,"NOTES (2)";#N/A,#N/A,FALSE,"Schedule  IV";#N/A,#N/A,FALSE,"Schedule V"}</definedName>
    <definedName name="__A100" hidden="1">{#N/A,#N/A,FALSE,"DIR-REP";#N/A,#N/A,FALSE,"AUD-REPORT";#N/A,#N/A,FALSE,"P7L&amp;BS";#N/A,#N/A,FALSE,"NOTES";#N/A,#N/A,FALSE,"FA";#N/A,#N/A,FALSE,"NOTES (2)";#N/A,#N/A,FALSE,"Schedule  IV";#N/A,#N/A,FALSE,"Schedule V"}</definedName>
    <definedName name="__E1" localSheetId="25" hidden="1">{#N/A,#N/A,FALSE,"TB";#N/A,#N/A,FALSE,"AR";#N/A,#N/A,FALSE,"BS";#N/A,#N/A,FALSE,"PL";#N/A,#N/A,FALSE,"NOTES";#N/A,#N/A,FALSE,"NOTES (2)";#N/A,#N/A,FALSE,"NOTES (3)";#N/A,#N/A,FALSE,"TAXC.INDEX";#N/A,#N/A,FALSE,"Schedule I";#N/A,#N/A,FALSE,"DPL";#N/A,#N/A,FALSE,"Schedule IV";#N/A,#N/A,FALSE,"Adjustments"}</definedName>
    <definedName name="__E1" localSheetId="8" hidden="1">{#N/A,#N/A,FALSE,"TB";#N/A,#N/A,FALSE,"AR";#N/A,#N/A,FALSE,"BS";#N/A,#N/A,FALSE,"PL";#N/A,#N/A,FALSE,"NOTES";#N/A,#N/A,FALSE,"NOTES (2)";#N/A,#N/A,FALSE,"NOTES (3)";#N/A,#N/A,FALSE,"TAXC.INDEX";#N/A,#N/A,FALSE,"Schedule I";#N/A,#N/A,FALSE,"DPL";#N/A,#N/A,FALSE,"Schedule IV";#N/A,#N/A,FALSE,"Adjustments"}</definedName>
    <definedName name="__E1" localSheetId="36" hidden="1">{#N/A,#N/A,FALSE,"TB";#N/A,#N/A,FALSE,"AR";#N/A,#N/A,FALSE,"BS";#N/A,#N/A,FALSE,"PL";#N/A,#N/A,FALSE,"NOTES";#N/A,#N/A,FALSE,"NOTES (2)";#N/A,#N/A,FALSE,"NOTES (3)";#N/A,#N/A,FALSE,"TAXC.INDEX";#N/A,#N/A,FALSE,"Schedule I";#N/A,#N/A,FALSE,"DPL";#N/A,#N/A,FALSE,"Schedule IV";#N/A,#N/A,FALSE,"Adjustments"}</definedName>
    <definedName name="__E1" localSheetId="17" hidden="1">{#N/A,#N/A,FALSE,"TB";#N/A,#N/A,FALSE,"AR";#N/A,#N/A,FALSE,"BS";#N/A,#N/A,FALSE,"PL";#N/A,#N/A,FALSE,"NOTES";#N/A,#N/A,FALSE,"NOTES (2)";#N/A,#N/A,FALSE,"NOTES (3)";#N/A,#N/A,FALSE,"TAXC.INDEX";#N/A,#N/A,FALSE,"Schedule I";#N/A,#N/A,FALSE,"DPL";#N/A,#N/A,FALSE,"Schedule IV";#N/A,#N/A,FALSE,"Adjustments"}</definedName>
    <definedName name="__E1" localSheetId="37" hidden="1">{#N/A,#N/A,FALSE,"TB";#N/A,#N/A,FALSE,"AR";#N/A,#N/A,FALSE,"BS";#N/A,#N/A,FALSE,"PL";#N/A,#N/A,FALSE,"NOTES";#N/A,#N/A,FALSE,"NOTES (2)";#N/A,#N/A,FALSE,"NOTES (3)";#N/A,#N/A,FALSE,"TAXC.INDEX";#N/A,#N/A,FALSE,"Schedule I";#N/A,#N/A,FALSE,"DPL";#N/A,#N/A,FALSE,"Schedule IV";#N/A,#N/A,FALSE,"Adjustments"}</definedName>
    <definedName name="__E1" localSheetId="18" hidden="1">{#N/A,#N/A,FALSE,"TB";#N/A,#N/A,FALSE,"AR";#N/A,#N/A,FALSE,"BS";#N/A,#N/A,FALSE,"PL";#N/A,#N/A,FALSE,"NOTES";#N/A,#N/A,FALSE,"NOTES (2)";#N/A,#N/A,FALSE,"NOTES (3)";#N/A,#N/A,FALSE,"TAXC.INDEX";#N/A,#N/A,FALSE,"Schedule I";#N/A,#N/A,FALSE,"DPL";#N/A,#N/A,FALSE,"Schedule IV";#N/A,#N/A,FALSE,"Adjustments"}</definedName>
    <definedName name="__E1" localSheetId="31" hidden="1">{#N/A,#N/A,FALSE,"TB";#N/A,#N/A,FALSE,"AR";#N/A,#N/A,FALSE,"BS";#N/A,#N/A,FALSE,"PL";#N/A,#N/A,FALSE,"NOTES";#N/A,#N/A,FALSE,"NOTES (2)";#N/A,#N/A,FALSE,"NOTES (3)";#N/A,#N/A,FALSE,"TAXC.INDEX";#N/A,#N/A,FALSE,"Schedule I";#N/A,#N/A,FALSE,"DPL";#N/A,#N/A,FALSE,"Schedule IV";#N/A,#N/A,FALSE,"Adjustments"}</definedName>
    <definedName name="__E1" localSheetId="13" hidden="1">{#N/A,#N/A,FALSE,"TB";#N/A,#N/A,FALSE,"AR";#N/A,#N/A,FALSE,"BS";#N/A,#N/A,FALSE,"PL";#N/A,#N/A,FALSE,"NOTES";#N/A,#N/A,FALSE,"NOTES (2)";#N/A,#N/A,FALSE,"NOTES (3)";#N/A,#N/A,FALSE,"TAXC.INDEX";#N/A,#N/A,FALSE,"Schedule I";#N/A,#N/A,FALSE,"DPL";#N/A,#N/A,FALSE,"Schedule IV";#N/A,#N/A,FALSE,"Adjustments"}</definedName>
    <definedName name="__E1" localSheetId="32" hidden="1">{#N/A,#N/A,FALSE,"TB";#N/A,#N/A,FALSE,"AR";#N/A,#N/A,FALSE,"BS";#N/A,#N/A,FALSE,"PL";#N/A,#N/A,FALSE,"NOTES";#N/A,#N/A,FALSE,"NOTES (2)";#N/A,#N/A,FALSE,"NOTES (3)";#N/A,#N/A,FALSE,"TAXC.INDEX";#N/A,#N/A,FALSE,"Schedule I";#N/A,#N/A,FALSE,"DPL";#N/A,#N/A,FALSE,"Schedule IV";#N/A,#N/A,FALSE,"Adjustments"}</definedName>
    <definedName name="__E1" localSheetId="14" hidden="1">{#N/A,#N/A,FALSE,"TB";#N/A,#N/A,FALSE,"AR";#N/A,#N/A,FALSE,"BS";#N/A,#N/A,FALSE,"PL";#N/A,#N/A,FALSE,"NOTES";#N/A,#N/A,FALSE,"NOTES (2)";#N/A,#N/A,FALSE,"NOTES (3)";#N/A,#N/A,FALSE,"TAXC.INDEX";#N/A,#N/A,FALSE,"Schedule I";#N/A,#N/A,FALSE,"DPL";#N/A,#N/A,FALSE,"Schedule IV";#N/A,#N/A,FALSE,"Adjustments"}</definedName>
    <definedName name="__E1" localSheetId="2" hidden="1">{#N/A,#N/A,FALSE,"TB";#N/A,#N/A,FALSE,"AR";#N/A,#N/A,FALSE,"BS";#N/A,#N/A,FALSE,"PL";#N/A,#N/A,FALSE,"NOTES";#N/A,#N/A,FALSE,"NOTES (2)";#N/A,#N/A,FALSE,"NOTES (3)";#N/A,#N/A,FALSE,"TAXC.INDEX";#N/A,#N/A,FALSE,"Schedule I";#N/A,#N/A,FALSE,"DPL";#N/A,#N/A,FALSE,"Schedule IV";#N/A,#N/A,FALSE,"Adjustments"}</definedName>
    <definedName name="__E1" localSheetId="43" hidden="1">{#N/A,#N/A,FALSE,"TB";#N/A,#N/A,FALSE,"AR";#N/A,#N/A,FALSE,"BS";#N/A,#N/A,FALSE,"PL";#N/A,#N/A,FALSE,"NOTES";#N/A,#N/A,FALSE,"NOTES (2)";#N/A,#N/A,FALSE,"NOTES (3)";#N/A,#N/A,FALSE,"TAXC.INDEX";#N/A,#N/A,FALSE,"Schedule I";#N/A,#N/A,FALSE,"DPL";#N/A,#N/A,FALSE,"Schedule IV";#N/A,#N/A,FALSE,"Adjustments"}</definedName>
    <definedName name="__E1" localSheetId="35" hidden="1">{#N/A,#N/A,FALSE,"TB";#N/A,#N/A,FALSE,"AR";#N/A,#N/A,FALSE,"BS";#N/A,#N/A,FALSE,"PL";#N/A,#N/A,FALSE,"NOTES";#N/A,#N/A,FALSE,"NOTES (2)";#N/A,#N/A,FALSE,"NOTES (3)";#N/A,#N/A,FALSE,"TAXC.INDEX";#N/A,#N/A,FALSE,"Schedule I";#N/A,#N/A,FALSE,"DPL";#N/A,#N/A,FALSE,"Schedule IV";#N/A,#N/A,FALSE,"Adjustments"}</definedName>
    <definedName name="__E1" localSheetId="16" hidden="1">{#N/A,#N/A,FALSE,"TB";#N/A,#N/A,FALSE,"AR";#N/A,#N/A,FALSE,"BS";#N/A,#N/A,FALSE,"PL";#N/A,#N/A,FALSE,"NOTES";#N/A,#N/A,FALSE,"NOTES (2)";#N/A,#N/A,FALSE,"NOTES (3)";#N/A,#N/A,FALSE,"TAXC.INDEX";#N/A,#N/A,FALSE,"Schedule I";#N/A,#N/A,FALSE,"DPL";#N/A,#N/A,FALSE,"Schedule IV";#N/A,#N/A,FALSE,"Adjustments"}</definedName>
    <definedName name="__E1" localSheetId="34" hidden="1">{#N/A,#N/A,FALSE,"TB";#N/A,#N/A,FALSE,"AR";#N/A,#N/A,FALSE,"BS";#N/A,#N/A,FALSE,"PL";#N/A,#N/A,FALSE,"NOTES";#N/A,#N/A,FALSE,"NOTES (2)";#N/A,#N/A,FALSE,"NOTES (3)";#N/A,#N/A,FALSE,"TAXC.INDEX";#N/A,#N/A,FALSE,"Schedule I";#N/A,#N/A,FALSE,"DPL";#N/A,#N/A,FALSE,"Schedule IV";#N/A,#N/A,FALSE,"Adjustments"}</definedName>
    <definedName name="__E1" localSheetId="12" hidden="1">{#N/A,#N/A,FALSE,"TB";#N/A,#N/A,FALSE,"AR";#N/A,#N/A,FALSE,"BS";#N/A,#N/A,FALSE,"PL";#N/A,#N/A,FALSE,"NOTES";#N/A,#N/A,FALSE,"NOTES (2)";#N/A,#N/A,FALSE,"NOTES (3)";#N/A,#N/A,FALSE,"TAXC.INDEX";#N/A,#N/A,FALSE,"Schedule I";#N/A,#N/A,FALSE,"DPL";#N/A,#N/A,FALSE,"Schedule IV";#N/A,#N/A,FALSE,"Adjustments"}</definedName>
    <definedName name="__E1" hidden="1">{#N/A,#N/A,FALSE,"TB";#N/A,#N/A,FALSE,"AR";#N/A,#N/A,FALSE,"BS";#N/A,#N/A,FALSE,"PL";#N/A,#N/A,FALSE,"NOTES";#N/A,#N/A,FALSE,"NOTES (2)";#N/A,#N/A,FALSE,"NOTES (3)";#N/A,#N/A,FALSE,"TAXC.INDEX";#N/A,#N/A,FALSE,"Schedule I";#N/A,#N/A,FALSE,"DPL";#N/A,#N/A,FALSE,"Schedule IV";#N/A,#N/A,FALSE,"Adjustments"}</definedName>
    <definedName name="__E1100" localSheetId="25" hidden="1">{#N/A,#N/A,FALSE,"TAXC.INDEX";#N/A,#N/A,FALSE,"Schedule I";#N/A,#N/A,FALSE,"Schedule  II";#N/A,#N/A,FALSE,"Schedule III";#N/A,#N/A,FALSE,"Schedule IV";#N/A,#N/A,FALSE,"Schedule IV (Cont'd)";#N/A,#N/A,FALSE,"Schedule V";#N/A,#N/A,FALSE,"Schedule VI";#N/A,#N/A,FALSE,"Schedule VII"}</definedName>
    <definedName name="__E1100" localSheetId="8" hidden="1">{#N/A,#N/A,FALSE,"TAXC.INDEX";#N/A,#N/A,FALSE,"Schedule I";#N/A,#N/A,FALSE,"Schedule  II";#N/A,#N/A,FALSE,"Schedule III";#N/A,#N/A,FALSE,"Schedule IV";#N/A,#N/A,FALSE,"Schedule IV (Cont'd)";#N/A,#N/A,FALSE,"Schedule V";#N/A,#N/A,FALSE,"Schedule VI";#N/A,#N/A,FALSE,"Schedule VII"}</definedName>
    <definedName name="__E1100" localSheetId="36" hidden="1">{#N/A,#N/A,FALSE,"TAXC.INDEX";#N/A,#N/A,FALSE,"Schedule I";#N/A,#N/A,FALSE,"Schedule  II";#N/A,#N/A,FALSE,"Schedule III";#N/A,#N/A,FALSE,"Schedule IV";#N/A,#N/A,FALSE,"Schedule IV (Cont'd)";#N/A,#N/A,FALSE,"Schedule V";#N/A,#N/A,FALSE,"Schedule VI";#N/A,#N/A,FALSE,"Schedule VII"}</definedName>
    <definedName name="__E1100" localSheetId="17" hidden="1">{#N/A,#N/A,FALSE,"TAXC.INDEX";#N/A,#N/A,FALSE,"Schedule I";#N/A,#N/A,FALSE,"Schedule  II";#N/A,#N/A,FALSE,"Schedule III";#N/A,#N/A,FALSE,"Schedule IV";#N/A,#N/A,FALSE,"Schedule IV (Cont'd)";#N/A,#N/A,FALSE,"Schedule V";#N/A,#N/A,FALSE,"Schedule VI";#N/A,#N/A,FALSE,"Schedule VII"}</definedName>
    <definedName name="__E1100" localSheetId="37" hidden="1">{#N/A,#N/A,FALSE,"TAXC.INDEX";#N/A,#N/A,FALSE,"Schedule I";#N/A,#N/A,FALSE,"Schedule  II";#N/A,#N/A,FALSE,"Schedule III";#N/A,#N/A,FALSE,"Schedule IV";#N/A,#N/A,FALSE,"Schedule IV (Cont'd)";#N/A,#N/A,FALSE,"Schedule V";#N/A,#N/A,FALSE,"Schedule VI";#N/A,#N/A,FALSE,"Schedule VII"}</definedName>
    <definedName name="__E1100" localSheetId="18" hidden="1">{#N/A,#N/A,FALSE,"TAXC.INDEX";#N/A,#N/A,FALSE,"Schedule I";#N/A,#N/A,FALSE,"Schedule  II";#N/A,#N/A,FALSE,"Schedule III";#N/A,#N/A,FALSE,"Schedule IV";#N/A,#N/A,FALSE,"Schedule IV (Cont'd)";#N/A,#N/A,FALSE,"Schedule V";#N/A,#N/A,FALSE,"Schedule VI";#N/A,#N/A,FALSE,"Schedule VII"}</definedName>
    <definedName name="__E1100" localSheetId="31" hidden="1">{#N/A,#N/A,FALSE,"TAXC.INDEX";#N/A,#N/A,FALSE,"Schedule I";#N/A,#N/A,FALSE,"Schedule  II";#N/A,#N/A,FALSE,"Schedule III";#N/A,#N/A,FALSE,"Schedule IV";#N/A,#N/A,FALSE,"Schedule IV (Cont'd)";#N/A,#N/A,FALSE,"Schedule V";#N/A,#N/A,FALSE,"Schedule VI";#N/A,#N/A,FALSE,"Schedule VII"}</definedName>
    <definedName name="__E1100" localSheetId="13" hidden="1">{#N/A,#N/A,FALSE,"TAXC.INDEX";#N/A,#N/A,FALSE,"Schedule I";#N/A,#N/A,FALSE,"Schedule  II";#N/A,#N/A,FALSE,"Schedule III";#N/A,#N/A,FALSE,"Schedule IV";#N/A,#N/A,FALSE,"Schedule IV (Cont'd)";#N/A,#N/A,FALSE,"Schedule V";#N/A,#N/A,FALSE,"Schedule VI";#N/A,#N/A,FALSE,"Schedule VII"}</definedName>
    <definedName name="__E1100" localSheetId="32" hidden="1">{#N/A,#N/A,FALSE,"TAXC.INDEX";#N/A,#N/A,FALSE,"Schedule I";#N/A,#N/A,FALSE,"Schedule  II";#N/A,#N/A,FALSE,"Schedule III";#N/A,#N/A,FALSE,"Schedule IV";#N/A,#N/A,FALSE,"Schedule IV (Cont'd)";#N/A,#N/A,FALSE,"Schedule V";#N/A,#N/A,FALSE,"Schedule VI";#N/A,#N/A,FALSE,"Schedule VII"}</definedName>
    <definedName name="__E1100" localSheetId="14" hidden="1">{#N/A,#N/A,FALSE,"TAXC.INDEX";#N/A,#N/A,FALSE,"Schedule I";#N/A,#N/A,FALSE,"Schedule  II";#N/A,#N/A,FALSE,"Schedule III";#N/A,#N/A,FALSE,"Schedule IV";#N/A,#N/A,FALSE,"Schedule IV (Cont'd)";#N/A,#N/A,FALSE,"Schedule V";#N/A,#N/A,FALSE,"Schedule VI";#N/A,#N/A,FALSE,"Schedule VII"}</definedName>
    <definedName name="__E1100" localSheetId="2" hidden="1">{#N/A,#N/A,FALSE,"TAXC.INDEX";#N/A,#N/A,FALSE,"Schedule I";#N/A,#N/A,FALSE,"Schedule  II";#N/A,#N/A,FALSE,"Schedule III";#N/A,#N/A,FALSE,"Schedule IV";#N/A,#N/A,FALSE,"Schedule IV (Cont'd)";#N/A,#N/A,FALSE,"Schedule V";#N/A,#N/A,FALSE,"Schedule VI";#N/A,#N/A,FALSE,"Schedule VII"}</definedName>
    <definedName name="__E1100" localSheetId="43" hidden="1">{#N/A,#N/A,FALSE,"TAXC.INDEX";#N/A,#N/A,FALSE,"Schedule I";#N/A,#N/A,FALSE,"Schedule  II";#N/A,#N/A,FALSE,"Schedule III";#N/A,#N/A,FALSE,"Schedule IV";#N/A,#N/A,FALSE,"Schedule IV (Cont'd)";#N/A,#N/A,FALSE,"Schedule V";#N/A,#N/A,FALSE,"Schedule VI";#N/A,#N/A,FALSE,"Schedule VII"}</definedName>
    <definedName name="__E1100" localSheetId="35" hidden="1">{#N/A,#N/A,FALSE,"TAXC.INDEX";#N/A,#N/A,FALSE,"Schedule I";#N/A,#N/A,FALSE,"Schedule  II";#N/A,#N/A,FALSE,"Schedule III";#N/A,#N/A,FALSE,"Schedule IV";#N/A,#N/A,FALSE,"Schedule IV (Cont'd)";#N/A,#N/A,FALSE,"Schedule V";#N/A,#N/A,FALSE,"Schedule VI";#N/A,#N/A,FALSE,"Schedule VII"}</definedName>
    <definedName name="__E1100" localSheetId="16" hidden="1">{#N/A,#N/A,FALSE,"TAXC.INDEX";#N/A,#N/A,FALSE,"Schedule I";#N/A,#N/A,FALSE,"Schedule  II";#N/A,#N/A,FALSE,"Schedule III";#N/A,#N/A,FALSE,"Schedule IV";#N/A,#N/A,FALSE,"Schedule IV (Cont'd)";#N/A,#N/A,FALSE,"Schedule V";#N/A,#N/A,FALSE,"Schedule VI";#N/A,#N/A,FALSE,"Schedule VII"}</definedName>
    <definedName name="__E1100" localSheetId="34" hidden="1">{#N/A,#N/A,FALSE,"TAXC.INDEX";#N/A,#N/A,FALSE,"Schedule I";#N/A,#N/A,FALSE,"Schedule  II";#N/A,#N/A,FALSE,"Schedule III";#N/A,#N/A,FALSE,"Schedule IV";#N/A,#N/A,FALSE,"Schedule IV (Cont'd)";#N/A,#N/A,FALSE,"Schedule V";#N/A,#N/A,FALSE,"Schedule VI";#N/A,#N/A,FALSE,"Schedule VII"}</definedName>
    <definedName name="__E1100" localSheetId="12" hidden="1">{#N/A,#N/A,FALSE,"TAXC.INDEX";#N/A,#N/A,FALSE,"Schedule I";#N/A,#N/A,FALSE,"Schedule  II";#N/A,#N/A,FALSE,"Schedule III";#N/A,#N/A,FALSE,"Schedule IV";#N/A,#N/A,FALSE,"Schedule IV (Cont'd)";#N/A,#N/A,FALSE,"Schedule V";#N/A,#N/A,FALSE,"Schedule VI";#N/A,#N/A,FALSE,"Schedule VII"}</definedName>
    <definedName name="__E1100" hidden="1">{#N/A,#N/A,FALSE,"TAXC.INDEX";#N/A,#N/A,FALSE,"Schedule I";#N/A,#N/A,FALSE,"Schedule  II";#N/A,#N/A,FALSE,"Schedule III";#N/A,#N/A,FALSE,"Schedule IV";#N/A,#N/A,FALSE,"Schedule IV (Cont'd)";#N/A,#N/A,FALSE,"Schedule V";#N/A,#N/A,FALSE,"Schedule VI";#N/A,#N/A,FALSE,"Schedule VII"}</definedName>
    <definedName name="__fas123" localSheetId="25" hidden="1">{"Balance Sheet",#N/A,FALSE,"Annual Summary";"Cashflows",#N/A,FALSE,"Annual Summary";"Summary Earnings",#N/A,FALSE,"Annual Summary"}</definedName>
    <definedName name="__fas123" localSheetId="8" hidden="1">{"Balance Sheet",#N/A,FALSE,"Annual Summary";"Cashflows",#N/A,FALSE,"Annual Summary";"Summary Earnings",#N/A,FALSE,"Annual Summary"}</definedName>
    <definedName name="__fas123" localSheetId="36" hidden="1">{"Balance Sheet",#N/A,FALSE,"Annual Summary";"Cashflows",#N/A,FALSE,"Annual Summary";"Summary Earnings",#N/A,FALSE,"Annual Summary"}</definedName>
    <definedName name="__fas123" localSheetId="17" hidden="1">{"Balance Sheet",#N/A,FALSE,"Annual Summary";"Cashflows",#N/A,FALSE,"Annual Summary";"Summary Earnings",#N/A,FALSE,"Annual Summary"}</definedName>
    <definedName name="__fas123" localSheetId="37" hidden="1">{"Balance Sheet",#N/A,FALSE,"Annual Summary";"Cashflows",#N/A,FALSE,"Annual Summary";"Summary Earnings",#N/A,FALSE,"Annual Summary"}</definedName>
    <definedName name="__fas123" localSheetId="18" hidden="1">{"Balance Sheet",#N/A,FALSE,"Annual Summary";"Cashflows",#N/A,FALSE,"Annual Summary";"Summary Earnings",#N/A,FALSE,"Annual Summary"}</definedName>
    <definedName name="__fas123" localSheetId="31" hidden="1">{"Balance Sheet",#N/A,FALSE,"Annual Summary";"Cashflows",#N/A,FALSE,"Annual Summary";"Summary Earnings",#N/A,FALSE,"Annual Summary"}</definedName>
    <definedName name="__fas123" localSheetId="13" hidden="1">{"Balance Sheet",#N/A,FALSE,"Annual Summary";"Cashflows",#N/A,FALSE,"Annual Summary";"Summary Earnings",#N/A,FALSE,"Annual Summary"}</definedName>
    <definedName name="__fas123" localSheetId="32" hidden="1">{"Balance Sheet",#N/A,FALSE,"Annual Summary";"Cashflows",#N/A,FALSE,"Annual Summary";"Summary Earnings",#N/A,FALSE,"Annual Summary"}</definedName>
    <definedName name="__fas123" localSheetId="14" hidden="1">{"Balance Sheet",#N/A,FALSE,"Annual Summary";"Cashflows",#N/A,FALSE,"Annual Summary";"Summary Earnings",#N/A,FALSE,"Annual Summary"}</definedName>
    <definedName name="__fas123" localSheetId="2" hidden="1">{"Balance Sheet",#N/A,FALSE,"Annual Summary";"Cashflows",#N/A,FALSE,"Annual Summary";"Summary Earnings",#N/A,FALSE,"Annual Summary"}</definedName>
    <definedName name="__fas123" localSheetId="43" hidden="1">{"Balance Sheet",#N/A,FALSE,"Annual Summary";"Cashflows",#N/A,FALSE,"Annual Summary";"Summary Earnings",#N/A,FALSE,"Annual Summary"}</definedName>
    <definedName name="__fas123" localSheetId="35" hidden="1">{"Balance Sheet",#N/A,FALSE,"Annual Summary";"Cashflows",#N/A,FALSE,"Annual Summary";"Summary Earnings",#N/A,FALSE,"Annual Summary"}</definedName>
    <definedName name="__fas123" localSheetId="16" hidden="1">{"Balance Sheet",#N/A,FALSE,"Annual Summary";"Cashflows",#N/A,FALSE,"Annual Summary";"Summary Earnings",#N/A,FALSE,"Annual Summary"}</definedName>
    <definedName name="__fas123" localSheetId="34" hidden="1">{"Balance Sheet",#N/A,FALSE,"Annual Summary";"Cashflows",#N/A,FALSE,"Annual Summary";"Summary Earnings",#N/A,FALSE,"Annual Summary"}</definedName>
    <definedName name="__fas123" localSheetId="12" hidden="1">{"Balance Sheet",#N/A,FALSE,"Annual Summary";"Cashflows",#N/A,FALSE,"Annual Summary";"Summary Earnings",#N/A,FALSE,"Annual Summary"}</definedName>
    <definedName name="__fas123" hidden="1">{"Balance Sheet",#N/A,FALSE,"Annual Summary";"Cashflows",#N/A,FALSE,"Annual Summary";"Summary Earnings",#N/A,FALSE,"Annual Summary"}</definedName>
    <definedName name="__FDS_HYPERLINK_TOGGLE_STATE__" hidden="1">"ON"</definedName>
    <definedName name="__FDS_UNIQUE_RANGE_ID_GENERATOR_COUNTER" hidden="1">28</definedName>
    <definedName name="_1__123Graph_ACHART_10" localSheetId="39" hidden="1">#REF!</definedName>
    <definedName name="_1__123Graph_ACHART_10" localSheetId="20" hidden="1">#REF!</definedName>
    <definedName name="_1__123Graph_ACHART_10" localSheetId="40" hidden="1">#REF!</definedName>
    <definedName name="_1__123Graph_ACHART_10" localSheetId="26" hidden="1">#REF!</definedName>
    <definedName name="_1__123Graph_ACHART_10" localSheetId="9" hidden="1">#REF!</definedName>
    <definedName name="_1__123Graph_ACHART_10" localSheetId="36" hidden="1">#REF!</definedName>
    <definedName name="_1__123Graph_ACHART_10" localSheetId="17" hidden="1">#REF!</definedName>
    <definedName name="_1__123Graph_ACHART_10" localSheetId="37" hidden="1">#REF!</definedName>
    <definedName name="_1__123Graph_ACHART_10" localSheetId="18" hidden="1">#REF!</definedName>
    <definedName name="_1__123Graph_ACHART_10" localSheetId="1" hidden="1">#REF!</definedName>
    <definedName name="_1__123Graph_ACHART_10" localSheetId="32" hidden="1">#REF!</definedName>
    <definedName name="_1__123Graph_ACHART_10" localSheetId="14" hidden="1">#REF!</definedName>
    <definedName name="_1__123Graph_ACHART_10" localSheetId="38" hidden="1">#REF!</definedName>
    <definedName name="_1__123Graph_ACHART_10" localSheetId="19" hidden="1">#REF!</definedName>
    <definedName name="_1__123Graph_ACHART_10" localSheetId="2" hidden="1">#REF!</definedName>
    <definedName name="_1__123Graph_ACHART_10" localSheetId="4" hidden="1">#REF!</definedName>
    <definedName name="_1__123Graph_ACHART_10" localSheetId="24" hidden="1">#REF!</definedName>
    <definedName name="_1__123Graph_ACHART_10" localSheetId="6" hidden="1">#REF!</definedName>
    <definedName name="_1__123Graph_ACHART_10" localSheetId="29" hidden="1">#REF!</definedName>
    <definedName name="_1__123Graph_ACHART_10" localSheetId="43" hidden="1">#REF!</definedName>
    <definedName name="_1__123Graph_ACHART_10" localSheetId="10" hidden="1">#REF!</definedName>
    <definedName name="_1__123Graph_ACHART_10" hidden="1">#REF!</definedName>
    <definedName name="_1__FDSAUDITLINK__" localSheetId="25"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8"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36"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17"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37"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18"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31"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13"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32"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14"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2"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43"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35"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16"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34"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localSheetId="12"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__FDSAUDITLINK__" hidden="1">{"fdsup://directions/FAT Viewer?action=UPDATE&amp;creator=factset&amp;DYN_ARGS=TRUE&amp;DOC_NAME=FAT:FQL_AUDITING_CLIENT_TEMPLATE.FAT&amp;display_string=Audit&amp;VAR:KEY=NOHCZCLUBG&amp;VAR:QUERY=RkZfRUJJVCgnQU5OJywxMC8xLzA5LC0xQVksLCwnVVNEJyk=&amp;WINDOW=FIRST_POPUP&amp;HEIGHT=450&amp;WIDTH=","450&amp;START_MAXIMIZED=FALSE&amp;VAR:CALENDAR=US&amp;VAR:SYMBOL=DIOS&amp;VAR:INDEX=0"}</definedName>
    <definedName name="_10__123Graph_BCHART_31" localSheetId="39" hidden="1">#REF!</definedName>
    <definedName name="_10__123Graph_BCHART_31" localSheetId="20" hidden="1">#REF!</definedName>
    <definedName name="_10__123Graph_BCHART_31" localSheetId="40" hidden="1">#REF!</definedName>
    <definedName name="_10__123Graph_BCHART_31" localSheetId="26" hidden="1">#REF!</definedName>
    <definedName name="_10__123Graph_BCHART_31" localSheetId="9" hidden="1">#REF!</definedName>
    <definedName name="_10__123Graph_BCHART_31" localSheetId="36" hidden="1">#REF!</definedName>
    <definedName name="_10__123Graph_BCHART_31" localSheetId="17" hidden="1">#REF!</definedName>
    <definedName name="_10__123Graph_BCHART_31" localSheetId="37" hidden="1">#REF!</definedName>
    <definedName name="_10__123Graph_BCHART_31" localSheetId="18" hidden="1">#REF!</definedName>
    <definedName name="_10__123Graph_BCHART_31" localSheetId="1" hidden="1">#REF!</definedName>
    <definedName name="_10__123Graph_BCHART_31" localSheetId="32" hidden="1">#REF!</definedName>
    <definedName name="_10__123Graph_BCHART_31" localSheetId="14" hidden="1">#REF!</definedName>
    <definedName name="_10__123Graph_BCHART_31" localSheetId="38" hidden="1">#REF!</definedName>
    <definedName name="_10__123Graph_BCHART_31" localSheetId="19" hidden="1">#REF!</definedName>
    <definedName name="_10__123Graph_BCHART_31" localSheetId="2" hidden="1">#REF!</definedName>
    <definedName name="_10__123Graph_BCHART_31" localSheetId="4" hidden="1">#REF!</definedName>
    <definedName name="_10__123Graph_BCHART_31" localSheetId="24" hidden="1">#REF!</definedName>
    <definedName name="_10__123Graph_BCHART_31" localSheetId="6" hidden="1">#REF!</definedName>
    <definedName name="_10__123Graph_BCHART_31" localSheetId="29" hidden="1">#REF!</definedName>
    <definedName name="_10__123Graph_BCHART_31" localSheetId="43" hidden="1">#REF!</definedName>
    <definedName name="_10__123Graph_BCHART_31" localSheetId="10" hidden="1">#REF!</definedName>
    <definedName name="_10__123Graph_BCHART_31" hidden="1">#REF!</definedName>
    <definedName name="_10__FDSAUDITLINK__" localSheetId="25"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8"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36"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17"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37"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18"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31"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13"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32"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14"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2"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43"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35"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16"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34"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localSheetId="12"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0__FDSAUDITLINK__" hidden="1">{"fdsup://directions/FAT Viewer?action=UPDATE&amp;creator=factset&amp;DYN_ARGS=TRUE&amp;DOC_NAME=FAT:FQL_AUDITING_CLIENT_TEMPLATE.FAT&amp;display_string=Audit&amp;VAR:KEY=HGROBWVCDU&amp;VAR:QUERY=RkZfRUJJVERBKCdBTk4nLDEwLzEvMDksLTFBWSwsLCdVU0QnKQ==&amp;WINDOW=FIRST_POPUP&amp;HEIGHT=450&amp;WI","DTH=450&amp;START_MAXIMIZED=FALSE&amp;VAR:CALENDAR=US&amp;VAR:SYMBOL=BNS&amp;VAR:INDEX=0"}</definedName>
    <definedName name="_11__123Graph_BCHART_7" localSheetId="39" hidden="1">#REF!</definedName>
    <definedName name="_11__123Graph_BCHART_7" localSheetId="20" hidden="1">#REF!</definedName>
    <definedName name="_11__123Graph_BCHART_7" localSheetId="40" hidden="1">#REF!</definedName>
    <definedName name="_11__123Graph_BCHART_7" localSheetId="26" hidden="1">#REF!</definedName>
    <definedName name="_11__123Graph_BCHART_7" localSheetId="9" hidden="1">#REF!</definedName>
    <definedName name="_11__123Graph_BCHART_7" localSheetId="36" hidden="1">#REF!</definedName>
    <definedName name="_11__123Graph_BCHART_7" localSheetId="17" hidden="1">#REF!</definedName>
    <definedName name="_11__123Graph_BCHART_7" localSheetId="37" hidden="1">#REF!</definedName>
    <definedName name="_11__123Graph_BCHART_7" localSheetId="18" hidden="1">#REF!</definedName>
    <definedName name="_11__123Graph_BCHART_7" localSheetId="1" hidden="1">#REF!</definedName>
    <definedName name="_11__123Graph_BCHART_7" localSheetId="32" hidden="1">#REF!</definedName>
    <definedName name="_11__123Graph_BCHART_7" localSheetId="14" hidden="1">#REF!</definedName>
    <definedName name="_11__123Graph_BCHART_7" localSheetId="38" hidden="1">#REF!</definedName>
    <definedName name="_11__123Graph_BCHART_7" localSheetId="19" hidden="1">#REF!</definedName>
    <definedName name="_11__123Graph_BCHART_7" localSheetId="2" hidden="1">#REF!</definedName>
    <definedName name="_11__123Graph_BCHART_7" localSheetId="4" hidden="1">#REF!</definedName>
    <definedName name="_11__123Graph_BCHART_7" localSheetId="24" hidden="1">#REF!</definedName>
    <definedName name="_11__123Graph_BCHART_7" localSheetId="6" hidden="1">#REF!</definedName>
    <definedName name="_11__123Graph_BCHART_7" localSheetId="29" hidden="1">#REF!</definedName>
    <definedName name="_11__123Graph_BCHART_7" localSheetId="43" hidden="1">#REF!</definedName>
    <definedName name="_11__123Graph_BCHART_7" localSheetId="10" hidden="1">#REF!</definedName>
    <definedName name="_11__123Graph_BCHART_7" hidden="1">#REF!</definedName>
    <definedName name="_11__FDSAUDITLINK__" localSheetId="25"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8"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36"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17"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37"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18"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31"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13"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32"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14"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2"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43"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35"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16"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34"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localSheetId="12"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1__FDSAUDITLINK__" hidden="1">{"fdsup://directions/FAT Viewer?action=UPDATE&amp;creator=factset&amp;DYN_ARGS=TRUE&amp;DOC_NAME=FAT:FQL_AUDITING_CLIENT_TEMPLATE.FAT&amp;display_string=Audit&amp;VAR:KEY=RSJKRCNEDM&amp;VAR:QUERY=RkZfRUJJVCgnQU5OJywxMC8xLzA5LC0xQVksLCwnVVNEJyk=&amp;WINDOW=FIRST_POPUP&amp;HEIGHT=450&amp;WIDTH=","450&amp;START_MAXIMIZED=FALSE&amp;VAR:CALENDAR=US&amp;VAR:SYMBOL=0&amp;VAR:INDEX=0"}</definedName>
    <definedName name="_12__123Graph_Bｸﾞﾗﾌ_2" localSheetId="39" hidden="1">#REF!</definedName>
    <definedName name="_12__123Graph_Bｸﾞﾗﾌ_2" localSheetId="20" hidden="1">#REF!</definedName>
    <definedName name="_12__123Graph_Bｸﾞﾗﾌ_2" localSheetId="40" hidden="1">#REF!</definedName>
    <definedName name="_12__123Graph_Bｸﾞﾗﾌ_2" localSheetId="26" hidden="1">#REF!</definedName>
    <definedName name="_12__123Graph_Bｸﾞﾗﾌ_2" localSheetId="9" hidden="1">#REF!</definedName>
    <definedName name="_12__123Graph_Bｸﾞﾗﾌ_2" localSheetId="36" hidden="1">#REF!</definedName>
    <definedName name="_12__123Graph_Bｸﾞﾗﾌ_2" localSheetId="17" hidden="1">#REF!</definedName>
    <definedName name="_12__123Graph_Bｸﾞﾗﾌ_2" localSheetId="37" hidden="1">#REF!</definedName>
    <definedName name="_12__123Graph_Bｸﾞﾗﾌ_2" localSheetId="18" hidden="1">#REF!</definedName>
    <definedName name="_12__123Graph_Bｸﾞﾗﾌ_2" localSheetId="1" hidden="1">#REF!</definedName>
    <definedName name="_12__123Graph_Bｸﾞﾗﾌ_2" localSheetId="32" hidden="1">#REF!</definedName>
    <definedName name="_12__123Graph_Bｸﾞﾗﾌ_2" localSheetId="14" hidden="1">#REF!</definedName>
    <definedName name="_12__123Graph_Bｸﾞﾗﾌ_2" localSheetId="38" hidden="1">#REF!</definedName>
    <definedName name="_12__123Graph_Bｸﾞﾗﾌ_2" localSheetId="19" hidden="1">#REF!</definedName>
    <definedName name="_12__123Graph_Bｸﾞﾗﾌ_2" localSheetId="2" hidden="1">#REF!</definedName>
    <definedName name="_12__123Graph_Bｸﾞﾗﾌ_2" localSheetId="4" hidden="1">#REF!</definedName>
    <definedName name="_12__123Graph_Bｸﾞﾗﾌ_2" localSheetId="24" hidden="1">#REF!</definedName>
    <definedName name="_12__123Graph_Bｸﾞﾗﾌ_2" localSheetId="6" hidden="1">#REF!</definedName>
    <definedName name="_12__123Graph_Bｸﾞﾗﾌ_2" localSheetId="29" hidden="1">#REF!</definedName>
    <definedName name="_12__123Graph_Bｸﾞﾗﾌ_2" localSheetId="43" hidden="1">#REF!</definedName>
    <definedName name="_12__123Graph_Bｸﾞﾗﾌ_2" localSheetId="10" hidden="1">#REF!</definedName>
    <definedName name="_12__123Graph_Bｸﾞﾗﾌ_2" hidden="1">#REF!</definedName>
    <definedName name="_12__FDSAUDITLINK__" localSheetId="25"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8"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36"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17"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37"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18"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31"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13"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32"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14"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2"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43"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35"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16"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34"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localSheetId="12"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2__FDSAUDITLINK__" hidden="1">{"fdsup://directions/FAT Viewer?action=UPDATE&amp;creator=factset&amp;DYN_ARGS=TRUE&amp;DOC_NAME=FAT:FQL_AUDITING_CLIENT_TEMPLATE.FAT&amp;display_string=Audit&amp;VAR:KEY=LIJQRQFKTY&amp;VAR:QUERY=RkZfRUJJVERBKCdBTk4nLDEwLzEvMDksLTFBWSwsLCdVU0QnKQ==&amp;WINDOW=FIRST_POPUP&amp;HEIGHT=450&amp;WI","DTH=450&amp;START_MAXIMIZED=FALSE&amp;VAR:CALENDAR=US&amp;VAR:SYMBOL=0&amp;VAR:INDEX=0"}</definedName>
    <definedName name="_13__123Graph_CCHART_1" localSheetId="39" hidden="1">#REF!</definedName>
    <definedName name="_13__123Graph_CCHART_1" localSheetId="20" hidden="1">#REF!</definedName>
    <definedName name="_13__123Graph_CCHART_1" localSheetId="40" hidden="1">#REF!</definedName>
    <definedName name="_13__123Graph_CCHART_1" localSheetId="26" hidden="1">#REF!</definedName>
    <definedName name="_13__123Graph_CCHART_1" localSheetId="9" hidden="1">#REF!</definedName>
    <definedName name="_13__123Graph_CCHART_1" localSheetId="36" hidden="1">#REF!</definedName>
    <definedName name="_13__123Graph_CCHART_1" localSheetId="17" hidden="1">#REF!</definedName>
    <definedName name="_13__123Graph_CCHART_1" localSheetId="37" hidden="1">#REF!</definedName>
    <definedName name="_13__123Graph_CCHART_1" localSheetId="18" hidden="1">#REF!</definedName>
    <definedName name="_13__123Graph_CCHART_1" localSheetId="1" hidden="1">#REF!</definedName>
    <definedName name="_13__123Graph_CCHART_1" localSheetId="32" hidden="1">#REF!</definedName>
    <definedName name="_13__123Graph_CCHART_1" localSheetId="14" hidden="1">#REF!</definedName>
    <definedName name="_13__123Graph_CCHART_1" localSheetId="38" hidden="1">#REF!</definedName>
    <definedName name="_13__123Graph_CCHART_1" localSheetId="19" hidden="1">#REF!</definedName>
    <definedName name="_13__123Graph_CCHART_1" localSheetId="2" hidden="1">#REF!</definedName>
    <definedName name="_13__123Graph_CCHART_1" localSheetId="4" hidden="1">#REF!</definedName>
    <definedName name="_13__123Graph_CCHART_1" localSheetId="24" hidden="1">#REF!</definedName>
    <definedName name="_13__123Graph_CCHART_1" localSheetId="6" hidden="1">#REF!</definedName>
    <definedName name="_13__123Graph_CCHART_1" localSheetId="29" hidden="1">#REF!</definedName>
    <definedName name="_13__123Graph_CCHART_1" localSheetId="43" hidden="1">#REF!</definedName>
    <definedName name="_13__123Graph_CCHART_1" localSheetId="10" hidden="1">#REF!</definedName>
    <definedName name="_13__123Graph_CCHART_1" hidden="1">#REF!</definedName>
    <definedName name="_13__FDSAUDITLINK__" localSheetId="25"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8"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36"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17"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37"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18"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31"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13"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32"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14"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2"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43"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35"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16"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34"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localSheetId="12"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3__FDSAUDITLINK__" hidden="1">{"fdsup://directions/FAT Viewer?action=UPDATE&amp;creator=factset&amp;DYN_ARGS=TRUE&amp;DOC_NAME=FAT:FQL_AUDITING_CLIENT_TEMPLATE.FAT&amp;display_string=Audit&amp;VAR:KEY=DMRQHOTCLG&amp;VAR:QUERY=RkZfRUJJVCgnQU5OJywxMC8xLzA5LC0xQVksLCwnVVNEJyk=&amp;WINDOW=FIRST_POPUP&amp;HEIGHT=450&amp;WIDTH=","450&amp;START_MAXIMIZED=FALSE&amp;VAR:CALENDAR=US&amp;VAR:SYMBOL=RFS&amp;VAR:INDEX=0"}</definedName>
    <definedName name="_14__123Graph_CCHART_16" localSheetId="39" hidden="1">#REF!</definedName>
    <definedName name="_14__123Graph_CCHART_16" localSheetId="20" hidden="1">#REF!</definedName>
    <definedName name="_14__123Graph_CCHART_16" localSheetId="40" hidden="1">#REF!</definedName>
    <definedName name="_14__123Graph_CCHART_16" localSheetId="26" hidden="1">#REF!</definedName>
    <definedName name="_14__123Graph_CCHART_16" localSheetId="9" hidden="1">#REF!</definedName>
    <definedName name="_14__123Graph_CCHART_16" localSheetId="36" hidden="1">#REF!</definedName>
    <definedName name="_14__123Graph_CCHART_16" localSheetId="17" hidden="1">#REF!</definedName>
    <definedName name="_14__123Graph_CCHART_16" localSheetId="37" hidden="1">#REF!</definedName>
    <definedName name="_14__123Graph_CCHART_16" localSheetId="18" hidden="1">#REF!</definedName>
    <definedName name="_14__123Graph_CCHART_16" localSheetId="1" hidden="1">#REF!</definedName>
    <definedName name="_14__123Graph_CCHART_16" localSheetId="32" hidden="1">#REF!</definedName>
    <definedName name="_14__123Graph_CCHART_16" localSheetId="14" hidden="1">#REF!</definedName>
    <definedName name="_14__123Graph_CCHART_16" localSheetId="38" hidden="1">#REF!</definedName>
    <definedName name="_14__123Graph_CCHART_16" localSheetId="19" hidden="1">#REF!</definedName>
    <definedName name="_14__123Graph_CCHART_16" localSheetId="2" hidden="1">#REF!</definedName>
    <definedName name="_14__123Graph_CCHART_16" localSheetId="4" hidden="1">#REF!</definedName>
    <definedName name="_14__123Graph_CCHART_16" localSheetId="24" hidden="1">#REF!</definedName>
    <definedName name="_14__123Graph_CCHART_16" localSheetId="6" hidden="1">#REF!</definedName>
    <definedName name="_14__123Graph_CCHART_16" localSheetId="29" hidden="1">#REF!</definedName>
    <definedName name="_14__123Graph_CCHART_16" localSheetId="43" hidden="1">#REF!</definedName>
    <definedName name="_14__123Graph_CCHART_16" localSheetId="10" hidden="1">#REF!</definedName>
    <definedName name="_14__123Graph_CCHART_16" hidden="1">#REF!</definedName>
    <definedName name="_14__FDSAUDITLINK__" localSheetId="25"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8"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36"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17"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37"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18"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31"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13"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32"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14"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2"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43"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35"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16"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34"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localSheetId="12"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4__FDSAUDITLINK__" hidden="1">{"fdsup://directions/FAT Viewer?action=UPDATE&amp;creator=factset&amp;DYN_ARGS=TRUE&amp;DOC_NAME=FAT:FQL_AUDITING_CLIENT_TEMPLATE.FAT&amp;display_string=Audit&amp;VAR:KEY=JEBEJUXKZM&amp;VAR:QUERY=RkZfRUJJVERBKCdBTk4nLDEwLzEvMDksLTFBWSwsLCdVU0QnKQ==&amp;WINDOW=FIRST_POPUP&amp;HEIGHT=450&amp;WI","DTH=450&amp;START_MAXIMIZED=FALSE&amp;VAR:CALENDAR=US&amp;VAR:SYMBOL=RFS&amp;VAR:INDEX=0"}</definedName>
    <definedName name="_15__123Graph_CCHART_17" localSheetId="39" hidden="1">#REF!</definedName>
    <definedName name="_15__123Graph_CCHART_17" localSheetId="20" hidden="1">#REF!</definedName>
    <definedName name="_15__123Graph_CCHART_17" localSheetId="40" hidden="1">#REF!</definedName>
    <definedName name="_15__123Graph_CCHART_17" localSheetId="26" hidden="1">#REF!</definedName>
    <definedName name="_15__123Graph_CCHART_17" localSheetId="9" hidden="1">#REF!</definedName>
    <definedName name="_15__123Graph_CCHART_17" localSheetId="36" hidden="1">#REF!</definedName>
    <definedName name="_15__123Graph_CCHART_17" localSheetId="17" hidden="1">#REF!</definedName>
    <definedName name="_15__123Graph_CCHART_17" localSheetId="37" hidden="1">#REF!</definedName>
    <definedName name="_15__123Graph_CCHART_17" localSheetId="18" hidden="1">#REF!</definedName>
    <definedName name="_15__123Graph_CCHART_17" localSheetId="1" hidden="1">#REF!</definedName>
    <definedName name="_15__123Graph_CCHART_17" localSheetId="32" hidden="1">#REF!</definedName>
    <definedName name="_15__123Graph_CCHART_17" localSheetId="14" hidden="1">#REF!</definedName>
    <definedName name="_15__123Graph_CCHART_17" localSheetId="38" hidden="1">#REF!</definedName>
    <definedName name="_15__123Graph_CCHART_17" localSheetId="19" hidden="1">#REF!</definedName>
    <definedName name="_15__123Graph_CCHART_17" localSheetId="2" hidden="1">#REF!</definedName>
    <definedName name="_15__123Graph_CCHART_17" localSheetId="4" hidden="1">#REF!</definedName>
    <definedName name="_15__123Graph_CCHART_17" localSheetId="24" hidden="1">#REF!</definedName>
    <definedName name="_15__123Graph_CCHART_17" localSheetId="6" hidden="1">#REF!</definedName>
    <definedName name="_15__123Graph_CCHART_17" localSheetId="29" hidden="1">#REF!</definedName>
    <definedName name="_15__123Graph_CCHART_17" localSheetId="43" hidden="1">#REF!</definedName>
    <definedName name="_15__123Graph_CCHART_17" localSheetId="10" hidden="1">#REF!</definedName>
    <definedName name="_15__123Graph_CCHART_17" hidden="1">#REF!</definedName>
    <definedName name="_15__FDSAUDITLINK__" localSheetId="25"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8"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36"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17"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37"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18"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31"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13"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32"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14"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2"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43"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35"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16"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34"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localSheetId="12"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5__FDSAUDITLINK__" hidden="1">{"fdsup://directions/FAT Viewer?action=UPDATE&amp;creator=factset&amp;DYN_ARGS=TRUE&amp;DOC_NAME=FAT:FQL_AUDITING_CLIENT_TEMPLATE.FAT&amp;display_string=Audit&amp;VAR:KEY=BMBQRKFYNI&amp;VAR:QUERY=RkZfRUJJVCgnQU5OJywxMC8xLzA5LC0xQVksLCwnVVNEJyk=&amp;WINDOW=FIRST_POPUP&amp;HEIGHT=450&amp;WIDTH=","450&amp;START_MAXIMIZED=FALSE&amp;VAR:CALENDAR=US&amp;VAR:SYMBOL=KEOPS&amp;VAR:INDEX=0"}</definedName>
    <definedName name="_16__123Graph_CCHART_18" localSheetId="39" hidden="1">#REF!</definedName>
    <definedName name="_16__123Graph_CCHART_18" localSheetId="20" hidden="1">#REF!</definedName>
    <definedName name="_16__123Graph_CCHART_18" localSheetId="40" hidden="1">#REF!</definedName>
    <definedName name="_16__123Graph_CCHART_18" localSheetId="26" hidden="1">#REF!</definedName>
    <definedName name="_16__123Graph_CCHART_18" localSheetId="9" hidden="1">#REF!</definedName>
    <definedName name="_16__123Graph_CCHART_18" localSheetId="36" hidden="1">#REF!</definedName>
    <definedName name="_16__123Graph_CCHART_18" localSheetId="17" hidden="1">#REF!</definedName>
    <definedName name="_16__123Graph_CCHART_18" localSheetId="37" hidden="1">#REF!</definedName>
    <definedName name="_16__123Graph_CCHART_18" localSheetId="18" hidden="1">#REF!</definedName>
    <definedName name="_16__123Graph_CCHART_18" localSheetId="1" hidden="1">#REF!</definedName>
    <definedName name="_16__123Graph_CCHART_18" localSheetId="32" hidden="1">#REF!</definedName>
    <definedName name="_16__123Graph_CCHART_18" localSheetId="14" hidden="1">#REF!</definedName>
    <definedName name="_16__123Graph_CCHART_18" localSheetId="38" hidden="1">#REF!</definedName>
    <definedName name="_16__123Graph_CCHART_18" localSheetId="19" hidden="1">#REF!</definedName>
    <definedName name="_16__123Graph_CCHART_18" localSheetId="2" hidden="1">#REF!</definedName>
    <definedName name="_16__123Graph_CCHART_18" localSheetId="4" hidden="1">#REF!</definedName>
    <definedName name="_16__123Graph_CCHART_18" localSheetId="24" hidden="1">#REF!</definedName>
    <definedName name="_16__123Graph_CCHART_18" localSheetId="6" hidden="1">#REF!</definedName>
    <definedName name="_16__123Graph_CCHART_18" localSheetId="29" hidden="1">#REF!</definedName>
    <definedName name="_16__123Graph_CCHART_18" localSheetId="43" hidden="1">#REF!</definedName>
    <definedName name="_16__123Graph_CCHART_18" localSheetId="10" hidden="1">#REF!</definedName>
    <definedName name="_16__123Graph_CCHART_18" hidden="1">#REF!</definedName>
    <definedName name="_16__FDSAUDITLINK__" localSheetId="25"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8"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36"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17"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37"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18"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31"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13"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32"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14"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2"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43"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35"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16"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34"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localSheetId="12"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6__FDSAUDITLINK__" hidden="1">{"fdsup://directions/FAT Viewer?action=UPDATE&amp;creator=factset&amp;DYN_ARGS=TRUE&amp;DOC_NAME=FAT:FQL_AUDITING_CLIENT_TEMPLATE.FAT&amp;display_string=Audit&amp;VAR:KEY=BEFAJSJKPQ&amp;VAR:QUERY=RkZfRUJJVERBKCdBTk4nLDEwLzEvMDksLTFBWSwsLCdVU0QnKQ==&amp;WINDOW=FIRST_POPUP&amp;HEIGHT=450&amp;WI","DTH=450&amp;START_MAXIMIZED=FALSE&amp;VAR:CALENDAR=US&amp;VAR:SYMBOL=KEOPS&amp;VAR:INDEX=0"}</definedName>
    <definedName name="_17__123Graph_CCHART_31" localSheetId="39" hidden="1">#REF!</definedName>
    <definedName name="_17__123Graph_CCHART_31" localSheetId="20" hidden="1">#REF!</definedName>
    <definedName name="_17__123Graph_CCHART_31" localSheetId="40" hidden="1">#REF!</definedName>
    <definedName name="_17__123Graph_CCHART_31" localSheetId="26" hidden="1">#REF!</definedName>
    <definedName name="_17__123Graph_CCHART_31" localSheetId="9" hidden="1">#REF!</definedName>
    <definedName name="_17__123Graph_CCHART_31" localSheetId="36" hidden="1">#REF!</definedName>
    <definedName name="_17__123Graph_CCHART_31" localSheetId="17" hidden="1">#REF!</definedName>
    <definedName name="_17__123Graph_CCHART_31" localSheetId="37" hidden="1">#REF!</definedName>
    <definedName name="_17__123Graph_CCHART_31" localSheetId="18" hidden="1">#REF!</definedName>
    <definedName name="_17__123Graph_CCHART_31" localSheetId="1" hidden="1">#REF!</definedName>
    <definedName name="_17__123Graph_CCHART_31" localSheetId="32" hidden="1">#REF!</definedName>
    <definedName name="_17__123Graph_CCHART_31" localSheetId="14" hidden="1">#REF!</definedName>
    <definedName name="_17__123Graph_CCHART_31" localSheetId="38" hidden="1">#REF!</definedName>
    <definedName name="_17__123Graph_CCHART_31" localSheetId="19" hidden="1">#REF!</definedName>
    <definedName name="_17__123Graph_CCHART_31" localSheetId="2" hidden="1">#REF!</definedName>
    <definedName name="_17__123Graph_CCHART_31" localSheetId="4" hidden="1">#REF!</definedName>
    <definedName name="_17__123Graph_CCHART_31" localSheetId="24" hidden="1">#REF!</definedName>
    <definedName name="_17__123Graph_CCHART_31" localSheetId="6" hidden="1">#REF!</definedName>
    <definedName name="_17__123Graph_CCHART_31" localSheetId="29" hidden="1">#REF!</definedName>
    <definedName name="_17__123Graph_CCHART_31" localSheetId="43" hidden="1">#REF!</definedName>
    <definedName name="_17__123Graph_CCHART_31" localSheetId="10" hidden="1">#REF!</definedName>
    <definedName name="_17__123Graph_CCHART_31" hidden="1">#REF!</definedName>
    <definedName name="_17__FDSAUDITLINK__" localSheetId="25"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8"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36"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17"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37"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18"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31"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13"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32"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14"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2"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43"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35"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16"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34"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localSheetId="12"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7__FDSAUDITLINK__" hidden="1">{"fdsup://directions/FAT Viewer?action=UPDATE&amp;creator=factset&amp;DYN_ARGS=TRUE&amp;DOC_NAME=FAT:FQL_AUDITING_CLIENT_TEMPLATE.FAT&amp;display_string=Audit&amp;VAR:KEY=JKDQLSDIVK&amp;VAR:QUERY=RkZfRUJJVCgnQU5OJywxMC8xLzA5LC0xQVksLCwnVVNEJyk=&amp;WINDOW=FIRST_POPUP&amp;HEIGHT=450&amp;WIDTH=","450&amp;START_MAXIMIZED=FALSE&amp;VAR:CALENDAR=US&amp;VAR:SYMBOL=NORGAN&amp;VAR:INDEX=0"}</definedName>
    <definedName name="_18__123Graph_Cｸﾞﾗﾌ_2" localSheetId="39" hidden="1">#REF!</definedName>
    <definedName name="_18__123Graph_Cｸﾞﾗﾌ_2" localSheetId="20" hidden="1">#REF!</definedName>
    <definedName name="_18__123Graph_Cｸﾞﾗﾌ_2" localSheetId="40" hidden="1">#REF!</definedName>
    <definedName name="_18__123Graph_Cｸﾞﾗﾌ_2" localSheetId="26" hidden="1">#REF!</definedName>
    <definedName name="_18__123Graph_Cｸﾞﾗﾌ_2" localSheetId="9" hidden="1">#REF!</definedName>
    <definedName name="_18__123Graph_Cｸﾞﾗﾌ_2" localSheetId="36" hidden="1">#REF!</definedName>
    <definedName name="_18__123Graph_Cｸﾞﾗﾌ_2" localSheetId="17" hidden="1">#REF!</definedName>
    <definedName name="_18__123Graph_Cｸﾞﾗﾌ_2" localSheetId="37" hidden="1">#REF!</definedName>
    <definedName name="_18__123Graph_Cｸﾞﾗﾌ_2" localSheetId="18" hidden="1">#REF!</definedName>
    <definedName name="_18__123Graph_Cｸﾞﾗﾌ_2" localSheetId="1" hidden="1">#REF!</definedName>
    <definedName name="_18__123Graph_Cｸﾞﾗﾌ_2" localSheetId="32" hidden="1">#REF!</definedName>
    <definedName name="_18__123Graph_Cｸﾞﾗﾌ_2" localSheetId="14" hidden="1">#REF!</definedName>
    <definedName name="_18__123Graph_Cｸﾞﾗﾌ_2" localSheetId="38" hidden="1">#REF!</definedName>
    <definedName name="_18__123Graph_Cｸﾞﾗﾌ_2" localSheetId="19" hidden="1">#REF!</definedName>
    <definedName name="_18__123Graph_Cｸﾞﾗﾌ_2" localSheetId="2" hidden="1">#REF!</definedName>
    <definedName name="_18__123Graph_Cｸﾞﾗﾌ_2" localSheetId="4" hidden="1">#REF!</definedName>
    <definedName name="_18__123Graph_Cｸﾞﾗﾌ_2" localSheetId="24" hidden="1">#REF!</definedName>
    <definedName name="_18__123Graph_Cｸﾞﾗﾌ_2" localSheetId="6" hidden="1">#REF!</definedName>
    <definedName name="_18__123Graph_Cｸﾞﾗﾌ_2" localSheetId="29" hidden="1">#REF!</definedName>
    <definedName name="_18__123Graph_Cｸﾞﾗﾌ_2" localSheetId="43" hidden="1">#REF!</definedName>
    <definedName name="_18__123Graph_Cｸﾞﾗﾌ_2" localSheetId="10" hidden="1">#REF!</definedName>
    <definedName name="_18__123Graph_Cｸﾞﾗﾌ_2" hidden="1">#REF!</definedName>
    <definedName name="_18__FDSAUDITLINK__" localSheetId="25"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8"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36"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17"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37"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18"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31"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13"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32"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14"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2"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43"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35"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16"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34"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localSheetId="12"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8__FDSAUDITLINK__" hidden="1">{"fdsup://directions/FAT Viewer?action=UPDATE&amp;creator=factset&amp;DYN_ARGS=TRUE&amp;DOC_NAME=FAT:FQL_AUDITING_CLIENT_TEMPLATE.FAT&amp;display_string=Audit&amp;VAR:KEY=FUXABQFETA&amp;VAR:QUERY=RkZfRUJJVERBKCdBTk4nLDEwLzEvMDksLTFBWSwsLCdVU0QnKQ==&amp;WINDOW=FIRST_POPUP&amp;HEIGHT=450&amp;WI","DTH=450&amp;START_MAXIMIZED=FALSE&amp;VAR:CALENDAR=US&amp;VAR:SYMBOL=NORGAN&amp;VAR:INDEX=0"}</definedName>
    <definedName name="_19__123Graph_DCHART_16" localSheetId="39" hidden="1">#REF!</definedName>
    <definedName name="_19__123Graph_DCHART_16" localSheetId="20" hidden="1">#REF!</definedName>
    <definedName name="_19__123Graph_DCHART_16" localSheetId="40" hidden="1">#REF!</definedName>
    <definedName name="_19__123Graph_DCHART_16" localSheetId="26" hidden="1">#REF!</definedName>
    <definedName name="_19__123Graph_DCHART_16" localSheetId="9" hidden="1">#REF!</definedName>
    <definedName name="_19__123Graph_DCHART_16" localSheetId="36" hidden="1">#REF!</definedName>
    <definedName name="_19__123Graph_DCHART_16" localSheetId="17" hidden="1">#REF!</definedName>
    <definedName name="_19__123Graph_DCHART_16" localSheetId="37" hidden="1">#REF!</definedName>
    <definedName name="_19__123Graph_DCHART_16" localSheetId="18" hidden="1">#REF!</definedName>
    <definedName name="_19__123Graph_DCHART_16" localSheetId="1" hidden="1">#REF!</definedName>
    <definedName name="_19__123Graph_DCHART_16" localSheetId="32" hidden="1">#REF!</definedName>
    <definedName name="_19__123Graph_DCHART_16" localSheetId="14" hidden="1">#REF!</definedName>
    <definedName name="_19__123Graph_DCHART_16" localSheetId="38" hidden="1">#REF!</definedName>
    <definedName name="_19__123Graph_DCHART_16" localSheetId="19" hidden="1">#REF!</definedName>
    <definedName name="_19__123Graph_DCHART_16" localSheetId="2" hidden="1">#REF!</definedName>
    <definedName name="_19__123Graph_DCHART_16" localSheetId="4" hidden="1">#REF!</definedName>
    <definedName name="_19__123Graph_DCHART_16" localSheetId="24" hidden="1">#REF!</definedName>
    <definedName name="_19__123Graph_DCHART_16" localSheetId="6" hidden="1">#REF!</definedName>
    <definedName name="_19__123Graph_DCHART_16" localSheetId="29" hidden="1">#REF!</definedName>
    <definedName name="_19__123Graph_DCHART_16" localSheetId="43" hidden="1">#REF!</definedName>
    <definedName name="_19__123Graph_DCHART_16" localSheetId="10" hidden="1">#REF!</definedName>
    <definedName name="_19__123Graph_DCHART_16" hidden="1">#REF!</definedName>
    <definedName name="_19__FDSAUDITLINK__" localSheetId="25"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8"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36"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17"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37"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18"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31"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13"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32"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14"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2"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43"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35"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16"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34"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localSheetId="12"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19__FDSAUDITLINK__" hidden="1">{"fdsup://directions/FAT Viewer?action=UPDATE&amp;creator=factset&amp;DYN_ARGS=TRUE&amp;DOC_NAME=FAT:FQL_AUDITING_CLIENT_TEMPLATE.FAT&amp;display_string=Audit&amp;VAR:KEY=LWDQBAZGTE&amp;VAR:QUERY=RkZfRUJJVCgnQU5OJywxMC8xLzA5LC0xQVksLCwnVVNEJyk=&amp;WINDOW=FIRST_POPUP&amp;HEIGHT=450&amp;WIDTH=","450&amp;START_MAXIMIZED=FALSE&amp;VAR:CALENDAR=US&amp;VAR:SYMBOL=GRN&amp;VAR:INDEX=0"}</definedName>
    <definedName name="_2__123Graph_ACHART_18" localSheetId="39" hidden="1">#REF!</definedName>
    <definedName name="_2__123Graph_ACHART_18" localSheetId="20" hidden="1">#REF!</definedName>
    <definedName name="_2__123Graph_ACHART_18" localSheetId="40" hidden="1">#REF!</definedName>
    <definedName name="_2__123Graph_ACHART_18" localSheetId="26" hidden="1">#REF!</definedName>
    <definedName name="_2__123Graph_ACHART_18" localSheetId="9" hidden="1">#REF!</definedName>
    <definedName name="_2__123Graph_ACHART_18" localSheetId="36" hidden="1">#REF!</definedName>
    <definedName name="_2__123Graph_ACHART_18" localSheetId="17" hidden="1">#REF!</definedName>
    <definedName name="_2__123Graph_ACHART_18" localSheetId="37" hidden="1">#REF!</definedName>
    <definedName name="_2__123Graph_ACHART_18" localSheetId="18" hidden="1">#REF!</definedName>
    <definedName name="_2__123Graph_ACHART_18" localSheetId="1" hidden="1">#REF!</definedName>
    <definedName name="_2__123Graph_ACHART_18" localSheetId="32" hidden="1">#REF!</definedName>
    <definedName name="_2__123Graph_ACHART_18" localSheetId="14" hidden="1">#REF!</definedName>
    <definedName name="_2__123Graph_ACHART_18" localSheetId="38" hidden="1">#REF!</definedName>
    <definedName name="_2__123Graph_ACHART_18" localSheetId="19" hidden="1">#REF!</definedName>
    <definedName name="_2__123Graph_ACHART_18" localSheetId="2" hidden="1">#REF!</definedName>
    <definedName name="_2__123Graph_ACHART_18" localSheetId="4" hidden="1">#REF!</definedName>
    <definedName name="_2__123Graph_ACHART_18" localSheetId="24" hidden="1">#REF!</definedName>
    <definedName name="_2__123Graph_ACHART_18" localSheetId="6" hidden="1">#REF!</definedName>
    <definedName name="_2__123Graph_ACHART_18" localSheetId="29" hidden="1">#REF!</definedName>
    <definedName name="_2__123Graph_ACHART_18" localSheetId="43" hidden="1">#REF!</definedName>
    <definedName name="_2__123Graph_ACHART_18" localSheetId="10" hidden="1">#REF!</definedName>
    <definedName name="_2__123Graph_ACHART_18" hidden="1">#REF!</definedName>
    <definedName name="_2__FDSAUDITLINK__" localSheetId="25"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8"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36"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17"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37"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18"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31"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13"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32"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14"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2"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43"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35"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16"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34"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localSheetId="12"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__FDSAUDITLINK__" hidden="1">{"fdsup://directions/FAT Viewer?action=UPDATE&amp;creator=factset&amp;DYN_ARGS=TRUE&amp;DOC_NAME=FAT:FQL_AUDITING_CLIENT_TEMPLATE.FAT&amp;display_string=Audit&amp;VAR:KEY=NCJCBWDWJK&amp;VAR:QUERY=RkZfRUJJVERBKCdBTk4nLDEwLzEvMDksLTFBWSwsLCdVU0QnKQ==&amp;WINDOW=FIRST_POPUP&amp;HEIGHT=450&amp;WI","DTH=450&amp;START_MAXIMIZED=FALSE&amp;VAR:CALENDAR=US&amp;VAR:SYMBOL=DIOS&amp;VAR:INDEX=0"}</definedName>
    <definedName name="_20__123Graph_DCHART_18" localSheetId="39" hidden="1">#REF!</definedName>
    <definedName name="_20__123Graph_DCHART_18" localSheetId="20" hidden="1">#REF!</definedName>
    <definedName name="_20__123Graph_DCHART_18" localSheetId="40" hidden="1">#REF!</definedName>
    <definedName name="_20__123Graph_DCHART_18" localSheetId="26" hidden="1">#REF!</definedName>
    <definedName name="_20__123Graph_DCHART_18" localSheetId="9" hidden="1">#REF!</definedName>
    <definedName name="_20__123Graph_DCHART_18" localSheetId="36" hidden="1">#REF!</definedName>
    <definedName name="_20__123Graph_DCHART_18" localSheetId="17" hidden="1">#REF!</definedName>
    <definedName name="_20__123Graph_DCHART_18" localSheetId="37" hidden="1">#REF!</definedName>
    <definedName name="_20__123Graph_DCHART_18" localSheetId="18" hidden="1">#REF!</definedName>
    <definedName name="_20__123Graph_DCHART_18" localSheetId="1" hidden="1">#REF!</definedName>
    <definedName name="_20__123Graph_DCHART_18" localSheetId="32" hidden="1">#REF!</definedName>
    <definedName name="_20__123Graph_DCHART_18" localSheetId="14" hidden="1">#REF!</definedName>
    <definedName name="_20__123Graph_DCHART_18" localSheetId="38" hidden="1">#REF!</definedName>
    <definedName name="_20__123Graph_DCHART_18" localSheetId="19" hidden="1">#REF!</definedName>
    <definedName name="_20__123Graph_DCHART_18" localSheetId="2" hidden="1">#REF!</definedName>
    <definedName name="_20__123Graph_DCHART_18" localSheetId="4" hidden="1">#REF!</definedName>
    <definedName name="_20__123Graph_DCHART_18" localSheetId="24" hidden="1">#REF!</definedName>
    <definedName name="_20__123Graph_DCHART_18" localSheetId="6" hidden="1">#REF!</definedName>
    <definedName name="_20__123Graph_DCHART_18" localSheetId="29" hidden="1">#REF!</definedName>
    <definedName name="_20__123Graph_DCHART_18" localSheetId="43" hidden="1">#REF!</definedName>
    <definedName name="_20__123Graph_DCHART_18" localSheetId="10" hidden="1">#REF!</definedName>
    <definedName name="_20__123Graph_DCHART_18" hidden="1">#REF!</definedName>
    <definedName name="_20__FDSAUDITLINK__" localSheetId="25"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8"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36"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17"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37"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18"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31"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13"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32"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14"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2"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43"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35"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16"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34"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localSheetId="12"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0__FDSAUDITLINK__" hidden="1">{"fdsup://directions/FAT Viewer?action=UPDATE&amp;creator=factset&amp;DYN_ARGS=TRUE&amp;DOC_NAME=FAT:FQL_AUDITING_CLIENT_TEMPLATE.FAT&amp;display_string=Audit&amp;VAR:KEY=BATGFAXAVU&amp;VAR:QUERY=RkZfRUJJVERBKCdBTk4nLDEwLzEvMDksLTFBWSwsLCdVU0QnKQ==&amp;WINDOW=FIRST_POPUP&amp;HEIGHT=450&amp;WI","DTH=450&amp;START_MAXIMIZED=FALSE&amp;VAR:CALENDAR=US&amp;VAR:SYMBOL=GRN&amp;VAR:INDEX=0"}</definedName>
    <definedName name="_21__123Graph_DCHART_31" localSheetId="39" hidden="1">#REF!</definedName>
    <definedName name="_21__123Graph_DCHART_31" localSheetId="20" hidden="1">#REF!</definedName>
    <definedName name="_21__123Graph_DCHART_31" localSheetId="40" hidden="1">#REF!</definedName>
    <definedName name="_21__123Graph_DCHART_31" localSheetId="26" hidden="1">#REF!</definedName>
    <definedName name="_21__123Graph_DCHART_31" localSheetId="9" hidden="1">#REF!</definedName>
    <definedName name="_21__123Graph_DCHART_31" localSheetId="36" hidden="1">#REF!</definedName>
    <definedName name="_21__123Graph_DCHART_31" localSheetId="17" hidden="1">#REF!</definedName>
    <definedName name="_21__123Graph_DCHART_31" localSheetId="37" hidden="1">#REF!</definedName>
    <definedName name="_21__123Graph_DCHART_31" localSheetId="18" hidden="1">#REF!</definedName>
    <definedName name="_21__123Graph_DCHART_31" localSheetId="1" hidden="1">#REF!</definedName>
    <definedName name="_21__123Graph_DCHART_31" localSheetId="32" hidden="1">#REF!</definedName>
    <definedName name="_21__123Graph_DCHART_31" localSheetId="14" hidden="1">#REF!</definedName>
    <definedName name="_21__123Graph_DCHART_31" localSheetId="38" hidden="1">#REF!</definedName>
    <definedName name="_21__123Graph_DCHART_31" localSheetId="19" hidden="1">#REF!</definedName>
    <definedName name="_21__123Graph_DCHART_31" localSheetId="2" hidden="1">#REF!</definedName>
    <definedName name="_21__123Graph_DCHART_31" localSheetId="4" hidden="1">#REF!</definedName>
    <definedName name="_21__123Graph_DCHART_31" localSheetId="24" hidden="1">#REF!</definedName>
    <definedName name="_21__123Graph_DCHART_31" localSheetId="6" hidden="1">#REF!</definedName>
    <definedName name="_21__123Graph_DCHART_31" localSheetId="29" hidden="1">#REF!</definedName>
    <definedName name="_21__123Graph_DCHART_31" localSheetId="43" hidden="1">#REF!</definedName>
    <definedName name="_21__123Graph_DCHART_31" localSheetId="10" hidden="1">#REF!</definedName>
    <definedName name="_21__123Graph_DCHART_31" hidden="1">#REF!</definedName>
    <definedName name="_21__FDSAUDITLINK__" localSheetId="25"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8"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36"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17"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37"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18"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31"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13"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32"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14"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2"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43"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35"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16"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34"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localSheetId="12"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1__FDSAUDITLINK__" hidden="1">{"fdsup://directions/FAT Viewer?action=UPDATE&amp;creator=factset&amp;DYN_ARGS=TRUE&amp;DOC_NAME=FAT:FQL_AUDITING_CLIENT_TEMPLATE.FAT&amp;display_string=Audit&amp;VAR:KEY=BSBOVAXERC&amp;VAR:QUERY=RkZfRUJJVCgnQU5OJywxMC8xLzA5LC0xQVksLCwnVVNEJyk=&amp;WINDOW=FIRST_POPUP&amp;HEIGHT=450&amp;WIDTH=","450&amp;START_MAXIMIZED=FALSE&amp;VAR:CALENDAR=US&amp;VAR:SYMBOL=MVC&amp;VAR:INDEX=0"}</definedName>
    <definedName name="_22__123Graph_Dｸﾞﾗﾌ_2" localSheetId="39" hidden="1">#REF!</definedName>
    <definedName name="_22__123Graph_Dｸﾞﾗﾌ_2" localSheetId="20" hidden="1">#REF!</definedName>
    <definedName name="_22__123Graph_Dｸﾞﾗﾌ_2" localSheetId="40" hidden="1">#REF!</definedName>
    <definedName name="_22__123Graph_Dｸﾞﾗﾌ_2" localSheetId="26" hidden="1">#REF!</definedName>
    <definedName name="_22__123Graph_Dｸﾞﾗﾌ_2" localSheetId="9" hidden="1">#REF!</definedName>
    <definedName name="_22__123Graph_Dｸﾞﾗﾌ_2" localSheetId="36" hidden="1">#REF!</definedName>
    <definedName name="_22__123Graph_Dｸﾞﾗﾌ_2" localSheetId="17" hidden="1">#REF!</definedName>
    <definedName name="_22__123Graph_Dｸﾞﾗﾌ_2" localSheetId="37" hidden="1">#REF!</definedName>
    <definedName name="_22__123Graph_Dｸﾞﾗﾌ_2" localSheetId="18" hidden="1">#REF!</definedName>
    <definedName name="_22__123Graph_Dｸﾞﾗﾌ_2" localSheetId="1" hidden="1">#REF!</definedName>
    <definedName name="_22__123Graph_Dｸﾞﾗﾌ_2" localSheetId="32" hidden="1">#REF!</definedName>
    <definedName name="_22__123Graph_Dｸﾞﾗﾌ_2" localSheetId="14" hidden="1">#REF!</definedName>
    <definedName name="_22__123Graph_Dｸﾞﾗﾌ_2" localSheetId="38" hidden="1">#REF!</definedName>
    <definedName name="_22__123Graph_Dｸﾞﾗﾌ_2" localSheetId="19" hidden="1">#REF!</definedName>
    <definedName name="_22__123Graph_Dｸﾞﾗﾌ_2" localSheetId="2" hidden="1">#REF!</definedName>
    <definedName name="_22__123Graph_Dｸﾞﾗﾌ_2" localSheetId="4" hidden="1">#REF!</definedName>
    <definedName name="_22__123Graph_Dｸﾞﾗﾌ_2" localSheetId="24" hidden="1">#REF!</definedName>
    <definedName name="_22__123Graph_Dｸﾞﾗﾌ_2" localSheetId="6" hidden="1">#REF!</definedName>
    <definedName name="_22__123Graph_Dｸﾞﾗﾌ_2" localSheetId="29" hidden="1">#REF!</definedName>
    <definedName name="_22__123Graph_Dｸﾞﾗﾌ_2" localSheetId="43" hidden="1">#REF!</definedName>
    <definedName name="_22__123Graph_Dｸﾞﾗﾌ_2" localSheetId="10" hidden="1">#REF!</definedName>
    <definedName name="_22__123Graph_Dｸﾞﾗﾌ_2" hidden="1">#REF!</definedName>
    <definedName name="_22__FDSAUDITLINK__" localSheetId="25"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8"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36"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17"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37"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18"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31"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13"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32"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14"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2"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43"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35"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16"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34"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localSheetId="12"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2__FDSAUDITLINK__" hidden="1">{"fdsup://directions/FAT Viewer?action=UPDATE&amp;creator=factset&amp;DYN_ARGS=TRUE&amp;DOC_NAME=FAT:FQL_AUDITING_CLIENT_TEMPLATE.FAT&amp;display_string=Audit&amp;VAR:KEY=FGFSDKDGPQ&amp;VAR:QUERY=RkZfRUJJVERBKCdBTk4nLDEwLzEvMDksLTFBWSwsLCdVU0QnKQ==&amp;WINDOW=FIRST_POPUP&amp;HEIGHT=450&amp;WI","DTH=450&amp;START_MAXIMIZED=FALSE&amp;VAR:CALENDAR=US&amp;VAR:SYMBOL=MVC&amp;VAR:INDEX=0"}</definedName>
    <definedName name="_23__123Graph_ECHART_16" localSheetId="39" hidden="1">#REF!</definedName>
    <definedName name="_23__123Graph_ECHART_16" localSheetId="20" hidden="1">#REF!</definedName>
    <definedName name="_23__123Graph_ECHART_16" localSheetId="40" hidden="1">#REF!</definedName>
    <definedName name="_23__123Graph_ECHART_16" localSheetId="26" hidden="1">#REF!</definedName>
    <definedName name="_23__123Graph_ECHART_16" localSheetId="9" hidden="1">#REF!</definedName>
    <definedName name="_23__123Graph_ECHART_16" localSheetId="36" hidden="1">#REF!</definedName>
    <definedName name="_23__123Graph_ECHART_16" localSheetId="17" hidden="1">#REF!</definedName>
    <definedName name="_23__123Graph_ECHART_16" localSheetId="37" hidden="1">#REF!</definedName>
    <definedName name="_23__123Graph_ECHART_16" localSheetId="18" hidden="1">#REF!</definedName>
    <definedName name="_23__123Graph_ECHART_16" localSheetId="1" hidden="1">#REF!</definedName>
    <definedName name="_23__123Graph_ECHART_16" localSheetId="32" hidden="1">#REF!</definedName>
    <definedName name="_23__123Graph_ECHART_16" localSheetId="14" hidden="1">#REF!</definedName>
    <definedName name="_23__123Graph_ECHART_16" localSheetId="38" hidden="1">#REF!</definedName>
    <definedName name="_23__123Graph_ECHART_16" localSheetId="19" hidden="1">#REF!</definedName>
    <definedName name="_23__123Graph_ECHART_16" localSheetId="2" hidden="1">#REF!</definedName>
    <definedName name="_23__123Graph_ECHART_16" localSheetId="4" hidden="1">#REF!</definedName>
    <definedName name="_23__123Graph_ECHART_16" localSheetId="24" hidden="1">#REF!</definedName>
    <definedName name="_23__123Graph_ECHART_16" localSheetId="6" hidden="1">#REF!</definedName>
    <definedName name="_23__123Graph_ECHART_16" localSheetId="29" hidden="1">#REF!</definedName>
    <definedName name="_23__123Graph_ECHART_16" localSheetId="43" hidden="1">#REF!</definedName>
    <definedName name="_23__123Graph_ECHART_16" localSheetId="10" hidden="1">#REF!</definedName>
    <definedName name="_23__123Graph_ECHART_16" hidden="1">#REF!</definedName>
    <definedName name="_23__FDSAUDITLINK__" localSheetId="25"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8"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36"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17"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37"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18"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31"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13"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32"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14"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2"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43"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35"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16"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34"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localSheetId="12"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3__FDSAUDITLINK__" hidden="1">{"fdsup://directions/FAT Viewer?action=UPDATE&amp;creator=factset&amp;DYN_ARGS=TRUE&amp;DOC_NAME=FAT:FQL_AUDITING_CLIENT_TEMPLATE.FAT&amp;display_string=Audit&amp;VAR:KEY=LOZYJORCFE&amp;VAR:QUERY=RkZfRUJJVCgnQU5OJywxMC8xLzA5LC0xQVksLCwnVVNEJyk=&amp;WINDOW=FIRST_POPUP&amp;HEIGHT=450&amp;WIDTH=","450&amp;START_MAXIMIZED=FALSE&amp;VAR:CALENDAR=US&amp;VAR:SYMBOL=PQL&amp;VAR:INDEX=0"}</definedName>
    <definedName name="_24__123Graph_Eｸﾞﾗﾌ_2" localSheetId="39" hidden="1">#REF!</definedName>
    <definedName name="_24__123Graph_Eｸﾞﾗﾌ_2" localSheetId="20" hidden="1">#REF!</definedName>
    <definedName name="_24__123Graph_Eｸﾞﾗﾌ_2" localSheetId="40" hidden="1">#REF!</definedName>
    <definedName name="_24__123Graph_Eｸﾞﾗﾌ_2" localSheetId="26" hidden="1">#REF!</definedName>
    <definedName name="_24__123Graph_Eｸﾞﾗﾌ_2" localSheetId="9" hidden="1">#REF!</definedName>
    <definedName name="_24__123Graph_Eｸﾞﾗﾌ_2" localSheetId="36" hidden="1">#REF!</definedName>
    <definedName name="_24__123Graph_Eｸﾞﾗﾌ_2" localSheetId="17" hidden="1">#REF!</definedName>
    <definedName name="_24__123Graph_Eｸﾞﾗﾌ_2" localSheetId="37" hidden="1">#REF!</definedName>
    <definedName name="_24__123Graph_Eｸﾞﾗﾌ_2" localSheetId="18" hidden="1">#REF!</definedName>
    <definedName name="_24__123Graph_Eｸﾞﾗﾌ_2" localSheetId="1" hidden="1">#REF!</definedName>
    <definedName name="_24__123Graph_Eｸﾞﾗﾌ_2" localSheetId="32" hidden="1">#REF!</definedName>
    <definedName name="_24__123Graph_Eｸﾞﾗﾌ_2" localSheetId="14" hidden="1">#REF!</definedName>
    <definedName name="_24__123Graph_Eｸﾞﾗﾌ_2" localSheetId="38" hidden="1">#REF!</definedName>
    <definedName name="_24__123Graph_Eｸﾞﾗﾌ_2" localSheetId="19" hidden="1">#REF!</definedName>
    <definedName name="_24__123Graph_Eｸﾞﾗﾌ_2" localSheetId="2" hidden="1">#REF!</definedName>
    <definedName name="_24__123Graph_Eｸﾞﾗﾌ_2" localSheetId="4" hidden="1">#REF!</definedName>
    <definedName name="_24__123Graph_Eｸﾞﾗﾌ_2" localSheetId="24" hidden="1">#REF!</definedName>
    <definedName name="_24__123Graph_Eｸﾞﾗﾌ_2" localSheetId="6" hidden="1">#REF!</definedName>
    <definedName name="_24__123Graph_Eｸﾞﾗﾌ_2" localSheetId="29" hidden="1">#REF!</definedName>
    <definedName name="_24__123Graph_Eｸﾞﾗﾌ_2" localSheetId="43" hidden="1">#REF!</definedName>
    <definedName name="_24__123Graph_Eｸﾞﾗﾌ_2" localSheetId="10" hidden="1">#REF!</definedName>
    <definedName name="_24__123Graph_Eｸﾞﾗﾌ_2" hidden="1">#REF!</definedName>
    <definedName name="_24__FDSAUDITLINK__" localSheetId="25"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8"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36"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17"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37"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18"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31"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13"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32"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14"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2"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43"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35"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16"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34"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localSheetId="12"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4__FDSAUDITLINK__" hidden="1">{"fdsup://directions/FAT Viewer?action=UPDATE&amp;creator=factset&amp;DYN_ARGS=TRUE&amp;DOC_NAME=FAT:FQL_AUDITING_CLIENT_TEMPLATE.FAT&amp;display_string=Audit&amp;VAR:KEY=LGXINANWPQ&amp;VAR:QUERY=RkZfRUJJVERBKCdBTk4nLDEwLzEvMDksLTFBWSwsLCdVU0QnKQ==&amp;WINDOW=FIRST_POPUP&amp;HEIGHT=450&amp;WI","DTH=450&amp;START_MAXIMIZED=FALSE&amp;VAR:CALENDAR=US&amp;VAR:SYMBOL=PQL&amp;VAR:INDEX=0"}</definedName>
    <definedName name="_25__123Graph_Fｸﾞﾗﾌ_2" localSheetId="39" hidden="1">#REF!</definedName>
    <definedName name="_25__123Graph_Fｸﾞﾗﾌ_2" localSheetId="20" hidden="1">#REF!</definedName>
    <definedName name="_25__123Graph_Fｸﾞﾗﾌ_2" localSheetId="40" hidden="1">#REF!</definedName>
    <definedName name="_25__123Graph_Fｸﾞﾗﾌ_2" localSheetId="26" hidden="1">#REF!</definedName>
    <definedName name="_25__123Graph_Fｸﾞﾗﾌ_2" localSheetId="9" hidden="1">#REF!</definedName>
    <definedName name="_25__123Graph_Fｸﾞﾗﾌ_2" localSheetId="36" hidden="1">#REF!</definedName>
    <definedName name="_25__123Graph_Fｸﾞﾗﾌ_2" localSheetId="17" hidden="1">#REF!</definedName>
    <definedName name="_25__123Graph_Fｸﾞﾗﾌ_2" localSheetId="37" hidden="1">#REF!</definedName>
    <definedName name="_25__123Graph_Fｸﾞﾗﾌ_2" localSheetId="18" hidden="1">#REF!</definedName>
    <definedName name="_25__123Graph_Fｸﾞﾗﾌ_2" localSheetId="1" hidden="1">#REF!</definedName>
    <definedName name="_25__123Graph_Fｸﾞﾗﾌ_2" localSheetId="32" hidden="1">#REF!</definedName>
    <definedName name="_25__123Graph_Fｸﾞﾗﾌ_2" localSheetId="14" hidden="1">#REF!</definedName>
    <definedName name="_25__123Graph_Fｸﾞﾗﾌ_2" localSheetId="38" hidden="1">#REF!</definedName>
    <definedName name="_25__123Graph_Fｸﾞﾗﾌ_2" localSheetId="19" hidden="1">#REF!</definedName>
    <definedName name="_25__123Graph_Fｸﾞﾗﾌ_2" localSheetId="2" hidden="1">#REF!</definedName>
    <definedName name="_25__123Graph_Fｸﾞﾗﾌ_2" localSheetId="4" hidden="1">#REF!</definedName>
    <definedName name="_25__123Graph_Fｸﾞﾗﾌ_2" localSheetId="24" hidden="1">#REF!</definedName>
    <definedName name="_25__123Graph_Fｸﾞﾗﾌ_2" localSheetId="6" hidden="1">#REF!</definedName>
    <definedName name="_25__123Graph_Fｸﾞﾗﾌ_2" localSheetId="29" hidden="1">#REF!</definedName>
    <definedName name="_25__123Graph_Fｸﾞﾗﾌ_2" localSheetId="43" hidden="1">#REF!</definedName>
    <definedName name="_25__123Graph_Fｸﾞﾗﾌ_2" localSheetId="10" hidden="1">#REF!</definedName>
    <definedName name="_25__123Graph_Fｸﾞﾗﾌ_2" hidden="1">#REF!</definedName>
    <definedName name="_25__FDSAUDITLINK__" localSheetId="25"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8"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36"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17"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37"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18"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31"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13"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32"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14"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2"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43"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35"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16"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34"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localSheetId="12"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5__FDSAUDITLINK__" hidden="1">{"fdsup://directions/FAT Viewer?action=UPDATE&amp;creator=factset&amp;DYN_ARGS=TRUE&amp;DOC_NAME=FAT:FQL_AUDITING_CLIENT_TEMPLATE.FAT&amp;display_string=Audit&amp;VAR:KEY=TEVITGLKJO&amp;VAR:QUERY=RkZfRUJJVCgnQU5OJywxMC8xLzA5LC0xQVksLCwnVVNEJyk=&amp;WINDOW=FIRST_POPUP&amp;HEIGHT=450&amp;WIDTH=","450&amp;START_MAXIMIZED=FALSE&amp;VAR:CALENDAR=US&amp;VAR:SYMBOL=RPC&amp;VAR:INDEX=0"}</definedName>
    <definedName name="_26__123Graph_XCHART_15" localSheetId="39" hidden="1">#REF!</definedName>
    <definedName name="_26__123Graph_XCHART_15" localSheetId="20" hidden="1">#REF!</definedName>
    <definedName name="_26__123Graph_XCHART_15" localSheetId="40" hidden="1">#REF!</definedName>
    <definedName name="_26__123Graph_XCHART_15" localSheetId="26" hidden="1">#REF!</definedName>
    <definedName name="_26__123Graph_XCHART_15" localSheetId="9" hidden="1">#REF!</definedName>
    <definedName name="_26__123Graph_XCHART_15" localSheetId="36" hidden="1">#REF!</definedName>
    <definedName name="_26__123Graph_XCHART_15" localSheetId="17" hidden="1">#REF!</definedName>
    <definedName name="_26__123Graph_XCHART_15" localSheetId="37" hidden="1">#REF!</definedName>
    <definedName name="_26__123Graph_XCHART_15" localSheetId="18" hidden="1">#REF!</definedName>
    <definedName name="_26__123Graph_XCHART_15" localSheetId="1" hidden="1">#REF!</definedName>
    <definedName name="_26__123Graph_XCHART_15" localSheetId="32" hidden="1">#REF!</definedName>
    <definedName name="_26__123Graph_XCHART_15" localSheetId="14" hidden="1">#REF!</definedName>
    <definedName name="_26__123Graph_XCHART_15" localSheetId="38" hidden="1">#REF!</definedName>
    <definedName name="_26__123Graph_XCHART_15" localSheetId="19" hidden="1">#REF!</definedName>
    <definedName name="_26__123Graph_XCHART_15" localSheetId="2" hidden="1">#REF!</definedName>
    <definedName name="_26__123Graph_XCHART_15" localSheetId="4" hidden="1">#REF!</definedName>
    <definedName name="_26__123Graph_XCHART_15" localSheetId="24" hidden="1">#REF!</definedName>
    <definedName name="_26__123Graph_XCHART_15" localSheetId="6" hidden="1">#REF!</definedName>
    <definedName name="_26__123Graph_XCHART_15" localSheetId="29" hidden="1">#REF!</definedName>
    <definedName name="_26__123Graph_XCHART_15" localSheetId="43" hidden="1">#REF!</definedName>
    <definedName name="_26__123Graph_XCHART_15" localSheetId="10" hidden="1">#REF!</definedName>
    <definedName name="_26__123Graph_XCHART_15" hidden="1">#REF!</definedName>
    <definedName name="_26__FDSAUDITLINK__" localSheetId="25"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8"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36"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17"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37"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18"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31"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13"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32"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14"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2"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43"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35"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16"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34"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localSheetId="12"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6__FDSAUDITLINK__" hidden="1">{"fdsup://directions/FAT Viewer?action=UPDATE&amp;creator=factset&amp;DYN_ARGS=TRUE&amp;DOC_NAME=FAT:FQL_AUDITING_CLIENT_TEMPLATE.FAT&amp;display_string=Audit&amp;VAR:KEY=NEFQVELOJA&amp;VAR:QUERY=RkZfRUJJVERBKCdBTk4nLDEwLzEvMDksLTFBWSwsLCdVU0QnKQ==&amp;WINDOW=FIRST_POPUP&amp;HEIGHT=450&amp;WI","DTH=450&amp;START_MAXIMIZED=FALSE&amp;VAR:CALENDAR=US&amp;VAR:SYMBOL=RPC&amp;VAR:INDEX=0"}</definedName>
    <definedName name="_27__123Graph_XCHART_17" localSheetId="39" hidden="1">#REF!</definedName>
    <definedName name="_27__123Graph_XCHART_17" localSheetId="20" hidden="1">#REF!</definedName>
    <definedName name="_27__123Graph_XCHART_17" localSheetId="40" hidden="1">#REF!</definedName>
    <definedName name="_27__123Graph_XCHART_17" localSheetId="26" hidden="1">#REF!</definedName>
    <definedName name="_27__123Graph_XCHART_17" localSheetId="9" hidden="1">#REF!</definedName>
    <definedName name="_27__123Graph_XCHART_17" localSheetId="36" hidden="1">#REF!</definedName>
    <definedName name="_27__123Graph_XCHART_17" localSheetId="17" hidden="1">#REF!</definedName>
    <definedName name="_27__123Graph_XCHART_17" localSheetId="37" hidden="1">#REF!</definedName>
    <definedName name="_27__123Graph_XCHART_17" localSheetId="18" hidden="1">#REF!</definedName>
    <definedName name="_27__123Graph_XCHART_17" localSheetId="1" hidden="1">#REF!</definedName>
    <definedName name="_27__123Graph_XCHART_17" localSheetId="32" hidden="1">#REF!</definedName>
    <definedName name="_27__123Graph_XCHART_17" localSheetId="14" hidden="1">#REF!</definedName>
    <definedName name="_27__123Graph_XCHART_17" localSheetId="38" hidden="1">#REF!</definedName>
    <definedName name="_27__123Graph_XCHART_17" localSheetId="19" hidden="1">#REF!</definedName>
    <definedName name="_27__123Graph_XCHART_17" localSheetId="2" hidden="1">#REF!</definedName>
    <definedName name="_27__123Graph_XCHART_17" localSheetId="4" hidden="1">#REF!</definedName>
    <definedName name="_27__123Graph_XCHART_17" localSheetId="24" hidden="1">#REF!</definedName>
    <definedName name="_27__123Graph_XCHART_17" localSheetId="6" hidden="1">#REF!</definedName>
    <definedName name="_27__123Graph_XCHART_17" localSheetId="29" hidden="1">#REF!</definedName>
    <definedName name="_27__123Graph_XCHART_17" localSheetId="43" hidden="1">#REF!</definedName>
    <definedName name="_27__123Graph_XCHART_17" localSheetId="10" hidden="1">#REF!</definedName>
    <definedName name="_27__123Graph_XCHART_17" hidden="1">#REF!</definedName>
    <definedName name="_27__FDSAUDITLINK__" localSheetId="25"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8"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36"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17"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37"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18"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31"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13"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32"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14"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2"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43"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35"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16"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34"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localSheetId="12" hidden="1">{"fdsup://Directions/FactSet Auditing Viewer?action=AUDIT_VALUE&amp;DB=129&amp;ID1=75034110&amp;VALUEID=01001&amp;SDATE=2008&amp;PERIODTYPE=ANN_STD&amp;window=popup_no_bar&amp;width=385&amp;height=120&amp;START_MAXIMIZED=FALSE&amp;creator=factset&amp;display_string=Audit"}</definedName>
    <definedName name="_27__FDSAUDITLINK__" hidden="1">{"fdsup://Directions/FactSet Auditing Viewer?action=AUDIT_VALUE&amp;DB=129&amp;ID1=75034110&amp;VALUEID=01001&amp;SDATE=2008&amp;PERIODTYPE=ANN_STD&amp;window=popup_no_bar&amp;width=385&amp;height=120&amp;START_MAXIMIZED=FALSE&amp;creator=factset&amp;display_string=Audit"}</definedName>
    <definedName name="_28__123Graph_XCHART_18" localSheetId="39" hidden="1">#REF!</definedName>
    <definedName name="_28__123Graph_XCHART_18" localSheetId="20" hidden="1">#REF!</definedName>
    <definedName name="_28__123Graph_XCHART_18" localSheetId="40" hidden="1">#REF!</definedName>
    <definedName name="_28__123Graph_XCHART_18" localSheetId="26" hidden="1">#REF!</definedName>
    <definedName name="_28__123Graph_XCHART_18" localSheetId="9" hidden="1">#REF!</definedName>
    <definedName name="_28__123Graph_XCHART_18" localSheetId="36" hidden="1">#REF!</definedName>
    <definedName name="_28__123Graph_XCHART_18" localSheetId="17" hidden="1">#REF!</definedName>
    <definedName name="_28__123Graph_XCHART_18" localSheetId="37" hidden="1">#REF!</definedName>
    <definedName name="_28__123Graph_XCHART_18" localSheetId="18" hidden="1">#REF!</definedName>
    <definedName name="_28__123Graph_XCHART_18" localSheetId="1" hidden="1">#REF!</definedName>
    <definedName name="_28__123Graph_XCHART_18" localSheetId="32" hidden="1">#REF!</definedName>
    <definedName name="_28__123Graph_XCHART_18" localSheetId="14" hidden="1">#REF!</definedName>
    <definedName name="_28__123Graph_XCHART_18" localSheetId="38" hidden="1">#REF!</definedName>
    <definedName name="_28__123Graph_XCHART_18" localSheetId="19" hidden="1">#REF!</definedName>
    <definedName name="_28__123Graph_XCHART_18" localSheetId="4" hidden="1">#REF!</definedName>
    <definedName name="_28__123Graph_XCHART_18" localSheetId="24" hidden="1">#REF!</definedName>
    <definedName name="_28__123Graph_XCHART_18" localSheetId="6" hidden="1">#REF!</definedName>
    <definedName name="_28__123Graph_XCHART_18" localSheetId="29" hidden="1">#REF!</definedName>
    <definedName name="_28__123Graph_XCHART_18" localSheetId="43" hidden="1">#REF!</definedName>
    <definedName name="_28__123Graph_XCHART_18" localSheetId="10" hidden="1">#REF!</definedName>
    <definedName name="_28__123Graph_XCHART_18" hidden="1">#REF!</definedName>
    <definedName name="_29__123Graph_XCHART_31" localSheetId="39" hidden="1">#REF!</definedName>
    <definedName name="_29__123Graph_XCHART_31" localSheetId="20" hidden="1">#REF!</definedName>
    <definedName name="_29__123Graph_XCHART_31" localSheetId="40" hidden="1">#REF!</definedName>
    <definedName name="_29__123Graph_XCHART_31" localSheetId="26" hidden="1">#REF!</definedName>
    <definedName name="_29__123Graph_XCHART_31" localSheetId="9" hidden="1">#REF!</definedName>
    <definedName name="_29__123Graph_XCHART_31" localSheetId="36" hidden="1">#REF!</definedName>
    <definedName name="_29__123Graph_XCHART_31" localSheetId="17" hidden="1">#REF!</definedName>
    <definedName name="_29__123Graph_XCHART_31" localSheetId="37" hidden="1">#REF!</definedName>
    <definedName name="_29__123Graph_XCHART_31" localSheetId="18" hidden="1">#REF!</definedName>
    <definedName name="_29__123Graph_XCHART_31" localSheetId="1" hidden="1">#REF!</definedName>
    <definedName name="_29__123Graph_XCHART_31" localSheetId="32" hidden="1">#REF!</definedName>
    <definedName name="_29__123Graph_XCHART_31" localSheetId="14" hidden="1">#REF!</definedName>
    <definedName name="_29__123Graph_XCHART_31" localSheetId="38" hidden="1">#REF!</definedName>
    <definedName name="_29__123Graph_XCHART_31" localSheetId="19" hidden="1">#REF!</definedName>
    <definedName name="_29__123Graph_XCHART_31" localSheetId="4" hidden="1">#REF!</definedName>
    <definedName name="_29__123Graph_XCHART_31" localSheetId="24" hidden="1">#REF!</definedName>
    <definedName name="_29__123Graph_XCHART_31" localSheetId="6" hidden="1">#REF!</definedName>
    <definedName name="_29__123Graph_XCHART_31" localSheetId="29" hidden="1">#REF!</definedName>
    <definedName name="_29__123Graph_XCHART_31" localSheetId="43" hidden="1">#REF!</definedName>
    <definedName name="_29__123Graph_XCHART_31" localSheetId="10" hidden="1">#REF!</definedName>
    <definedName name="_29__123Graph_XCHART_31" hidden="1">#REF!</definedName>
    <definedName name="_3__123Graph_ACHART_31" localSheetId="39" hidden="1">#REF!</definedName>
    <definedName name="_3__123Graph_ACHART_31" localSheetId="20" hidden="1">#REF!</definedName>
    <definedName name="_3__123Graph_ACHART_31" localSheetId="40" hidden="1">#REF!</definedName>
    <definedName name="_3__123Graph_ACHART_31" localSheetId="26" hidden="1">#REF!</definedName>
    <definedName name="_3__123Graph_ACHART_31" localSheetId="9" hidden="1">#REF!</definedName>
    <definedName name="_3__123Graph_ACHART_31" localSheetId="36" hidden="1">#REF!</definedName>
    <definedName name="_3__123Graph_ACHART_31" localSheetId="17" hidden="1">#REF!</definedName>
    <definedName name="_3__123Graph_ACHART_31" localSheetId="37" hidden="1">#REF!</definedName>
    <definedName name="_3__123Graph_ACHART_31" localSheetId="18" hidden="1">#REF!</definedName>
    <definedName name="_3__123Graph_ACHART_31" localSheetId="1" hidden="1">#REF!</definedName>
    <definedName name="_3__123Graph_ACHART_31" localSheetId="32" hidden="1">#REF!</definedName>
    <definedName name="_3__123Graph_ACHART_31" localSheetId="14" hidden="1">#REF!</definedName>
    <definedName name="_3__123Graph_ACHART_31" localSheetId="38" hidden="1">#REF!</definedName>
    <definedName name="_3__123Graph_ACHART_31" localSheetId="19" hidden="1">#REF!</definedName>
    <definedName name="_3__123Graph_ACHART_31" localSheetId="4" hidden="1">#REF!</definedName>
    <definedName name="_3__123Graph_ACHART_31" localSheetId="24" hidden="1">#REF!</definedName>
    <definedName name="_3__123Graph_ACHART_31" localSheetId="6" hidden="1">#REF!</definedName>
    <definedName name="_3__123Graph_ACHART_31" localSheetId="29" hidden="1">#REF!</definedName>
    <definedName name="_3__123Graph_ACHART_31" localSheetId="43" hidden="1">#REF!</definedName>
    <definedName name="_3__123Graph_ACHART_31" localSheetId="10" hidden="1">#REF!</definedName>
    <definedName name="_3__123Graph_ACHART_31" hidden="1">#REF!</definedName>
    <definedName name="_3__FDSAUDITLINK__" localSheetId="25"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8"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36"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17"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37"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18"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31"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13"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32"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14"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2"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43"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35"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16"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34"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localSheetId="12"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3__FDSAUDITLINK__" hidden="1">{"fdsup://directions/FAT Viewer?action=UPDATE&amp;creator=factset&amp;DYN_ARGS=TRUE&amp;DOC_NAME=FAT:FQL_AUDITING_CLIENT_TEMPLATE.FAT&amp;display_string=Audit&amp;VAR:KEY=HKLEXGJSRW&amp;VAR:QUERY=RkZfRUJJVCgnQU5OJywxMC8xLzA5LC0xQVksLCwnVVNEJyk=&amp;WINDOW=FIRST_POPUP&amp;HEIGHT=450&amp;WIDTH=","450&amp;START_MAXIMIZED=FALSE&amp;VAR:CALENDAR=US&amp;VAR:SYMBOL=FLY&amp;VAR:INDEX=0"}</definedName>
    <definedName name="_4__123Graph_ACHART_7" localSheetId="39" hidden="1">#REF!</definedName>
    <definedName name="_4__123Graph_ACHART_7" localSheetId="20" hidden="1">#REF!</definedName>
    <definedName name="_4__123Graph_ACHART_7" localSheetId="40" hidden="1">#REF!</definedName>
    <definedName name="_4__123Graph_ACHART_7" localSheetId="26" hidden="1">#REF!</definedName>
    <definedName name="_4__123Graph_ACHART_7" localSheetId="9" hidden="1">#REF!</definedName>
    <definedName name="_4__123Graph_ACHART_7" localSheetId="36" hidden="1">#REF!</definedName>
    <definedName name="_4__123Graph_ACHART_7" localSheetId="17" hidden="1">#REF!</definedName>
    <definedName name="_4__123Graph_ACHART_7" localSheetId="37" hidden="1">#REF!</definedName>
    <definedName name="_4__123Graph_ACHART_7" localSheetId="18" hidden="1">#REF!</definedName>
    <definedName name="_4__123Graph_ACHART_7" localSheetId="1" hidden="1">#REF!</definedName>
    <definedName name="_4__123Graph_ACHART_7" localSheetId="32" hidden="1">#REF!</definedName>
    <definedName name="_4__123Graph_ACHART_7" localSheetId="14" hidden="1">#REF!</definedName>
    <definedName name="_4__123Graph_ACHART_7" localSheetId="38" hidden="1">#REF!</definedName>
    <definedName name="_4__123Graph_ACHART_7" localSheetId="19" hidden="1">#REF!</definedName>
    <definedName name="_4__123Graph_ACHART_7" localSheetId="2" hidden="1">#REF!</definedName>
    <definedName name="_4__123Graph_ACHART_7" localSheetId="4" hidden="1">#REF!</definedName>
    <definedName name="_4__123Graph_ACHART_7" localSheetId="24" hidden="1">#REF!</definedName>
    <definedName name="_4__123Graph_ACHART_7" localSheetId="6" hidden="1">#REF!</definedName>
    <definedName name="_4__123Graph_ACHART_7" localSheetId="29" hidden="1">#REF!</definedName>
    <definedName name="_4__123Graph_ACHART_7" localSheetId="43" hidden="1">#REF!</definedName>
    <definedName name="_4__123Graph_ACHART_7" localSheetId="10" hidden="1">#REF!</definedName>
    <definedName name="_4__123Graph_ACHART_7" hidden="1">#REF!</definedName>
    <definedName name="_4__FDSAUDITLINK__" localSheetId="25"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8"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36"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17"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37"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18"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31"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13"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32"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14"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2"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43"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35"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16"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34"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localSheetId="12"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4__FDSAUDITLINK__" hidden="1">{"fdsup://directions/FAT Viewer?action=UPDATE&amp;creator=factset&amp;DYN_ARGS=TRUE&amp;DOC_NAME=FAT:FQL_AUDITING_CLIENT_TEMPLATE.FAT&amp;display_string=Audit&amp;VAR:KEY=DQTWBARYHG&amp;VAR:QUERY=RkZfRUJJVERBKCdBTk4nLDEwLzEvMDksLTFBWSwsLCdVU0QnKQ==&amp;WINDOW=FIRST_POPUP&amp;HEIGHT=450&amp;WI","DTH=450&amp;START_MAXIMIZED=FALSE&amp;VAR:CALENDAR=US&amp;VAR:SYMBOL=FLY&amp;VAR:INDEX=0"}</definedName>
    <definedName name="_5__123Graph_ACHART_9" localSheetId="39" hidden="1">#REF!</definedName>
    <definedName name="_5__123Graph_ACHART_9" localSheetId="20" hidden="1">#REF!</definedName>
    <definedName name="_5__123Graph_ACHART_9" localSheetId="40" hidden="1">#REF!</definedName>
    <definedName name="_5__123Graph_ACHART_9" localSheetId="26" hidden="1">#REF!</definedName>
    <definedName name="_5__123Graph_ACHART_9" localSheetId="9" hidden="1">#REF!</definedName>
    <definedName name="_5__123Graph_ACHART_9" localSheetId="36" hidden="1">#REF!</definedName>
    <definedName name="_5__123Graph_ACHART_9" localSheetId="17" hidden="1">#REF!</definedName>
    <definedName name="_5__123Graph_ACHART_9" localSheetId="37" hidden="1">#REF!</definedName>
    <definedName name="_5__123Graph_ACHART_9" localSheetId="18" hidden="1">#REF!</definedName>
    <definedName name="_5__123Graph_ACHART_9" localSheetId="1" hidden="1">#REF!</definedName>
    <definedName name="_5__123Graph_ACHART_9" localSheetId="32" hidden="1">#REF!</definedName>
    <definedName name="_5__123Graph_ACHART_9" localSheetId="14" hidden="1">#REF!</definedName>
    <definedName name="_5__123Graph_ACHART_9" localSheetId="38" hidden="1">#REF!</definedName>
    <definedName name="_5__123Graph_ACHART_9" localSheetId="19" hidden="1">#REF!</definedName>
    <definedName name="_5__123Graph_ACHART_9" localSheetId="2" hidden="1">#REF!</definedName>
    <definedName name="_5__123Graph_ACHART_9" localSheetId="4" hidden="1">#REF!</definedName>
    <definedName name="_5__123Graph_ACHART_9" localSheetId="24" hidden="1">#REF!</definedName>
    <definedName name="_5__123Graph_ACHART_9" localSheetId="6" hidden="1">#REF!</definedName>
    <definedName name="_5__123Graph_ACHART_9" localSheetId="29" hidden="1">#REF!</definedName>
    <definedName name="_5__123Graph_ACHART_9" localSheetId="43" hidden="1">#REF!</definedName>
    <definedName name="_5__123Graph_ACHART_9" localSheetId="10" hidden="1">#REF!</definedName>
    <definedName name="_5__123Graph_ACHART_9" hidden="1">#REF!</definedName>
    <definedName name="_5__FDSAUDITLINK__" localSheetId="25"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8"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36"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17"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37"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18"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31"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13"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32"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14"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2"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43"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35"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16"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34"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localSheetId="12"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5__FDSAUDITLINK__" hidden="1">{"fdsup://directions/FAT Viewer?action=UPDATE&amp;creator=factset&amp;DYN_ARGS=TRUE&amp;DOC_NAME=FAT:FQL_AUDITING_CLIENT_TEMPLATE.FAT&amp;display_string=Audit&amp;VAR:KEY=FGTKDOHUZI&amp;VAR:QUERY=RkZfRUJJVCgnQU5OJywxMC8xLzA5LC0xQVksLCwnVVNEJyk=&amp;WINDOW=FIRST_POPUP&amp;HEIGHT=450&amp;WIDTH=","450&amp;START_MAXIMIZED=FALSE&amp;VAR:CALENDAR=US&amp;VAR:SYMBOL=LMSO&amp;VAR:INDEX=0"}</definedName>
    <definedName name="_6__123Graph_Aｸﾞﾗﾌ_2" localSheetId="39" hidden="1">#REF!</definedName>
    <definedName name="_6__123Graph_Aｸﾞﾗﾌ_2" localSheetId="20" hidden="1">#REF!</definedName>
    <definedName name="_6__123Graph_Aｸﾞﾗﾌ_2" localSheetId="40" hidden="1">#REF!</definedName>
    <definedName name="_6__123Graph_Aｸﾞﾗﾌ_2" localSheetId="26" hidden="1">#REF!</definedName>
    <definedName name="_6__123Graph_Aｸﾞﾗﾌ_2" localSheetId="9" hidden="1">#REF!</definedName>
    <definedName name="_6__123Graph_Aｸﾞﾗﾌ_2" localSheetId="36" hidden="1">#REF!</definedName>
    <definedName name="_6__123Graph_Aｸﾞﾗﾌ_2" localSheetId="17" hidden="1">#REF!</definedName>
    <definedName name="_6__123Graph_Aｸﾞﾗﾌ_2" localSheetId="37" hidden="1">#REF!</definedName>
    <definedName name="_6__123Graph_Aｸﾞﾗﾌ_2" localSheetId="18" hidden="1">#REF!</definedName>
    <definedName name="_6__123Graph_Aｸﾞﾗﾌ_2" localSheetId="1" hidden="1">#REF!</definedName>
    <definedName name="_6__123Graph_Aｸﾞﾗﾌ_2" localSheetId="32" hidden="1">#REF!</definedName>
    <definedName name="_6__123Graph_Aｸﾞﾗﾌ_2" localSheetId="14" hidden="1">#REF!</definedName>
    <definedName name="_6__123Graph_Aｸﾞﾗﾌ_2" localSheetId="38" hidden="1">#REF!</definedName>
    <definedName name="_6__123Graph_Aｸﾞﾗﾌ_2" localSheetId="19" hidden="1">#REF!</definedName>
    <definedName name="_6__123Graph_Aｸﾞﾗﾌ_2" localSheetId="2" hidden="1">#REF!</definedName>
    <definedName name="_6__123Graph_Aｸﾞﾗﾌ_2" localSheetId="4" hidden="1">#REF!</definedName>
    <definedName name="_6__123Graph_Aｸﾞﾗﾌ_2" localSheetId="24" hidden="1">#REF!</definedName>
    <definedName name="_6__123Graph_Aｸﾞﾗﾌ_2" localSheetId="6" hidden="1">#REF!</definedName>
    <definedName name="_6__123Graph_Aｸﾞﾗﾌ_2" localSheetId="29" hidden="1">#REF!</definedName>
    <definedName name="_6__123Graph_Aｸﾞﾗﾌ_2" localSheetId="43" hidden="1">#REF!</definedName>
    <definedName name="_6__123Graph_Aｸﾞﾗﾌ_2" localSheetId="10" hidden="1">#REF!</definedName>
    <definedName name="_6__123Graph_Aｸﾞﾗﾌ_2" hidden="1">#REF!</definedName>
    <definedName name="_6__FDSAUDITLINK__" localSheetId="25"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8"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36"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17"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37"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18"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31"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13"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32"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14"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2"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43"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35"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16"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34"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localSheetId="12"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6__FDSAUDITLINK__" hidden="1">{"fdsup://directions/FAT Viewer?action=UPDATE&amp;creator=factset&amp;DYN_ARGS=TRUE&amp;DOC_NAME=FAT:FQL_AUDITING_CLIENT_TEMPLATE.FAT&amp;display_string=Audit&amp;VAR:KEY=RADSVYBEPS&amp;VAR:QUERY=RkZfRUJJVERBKCdBTk4nLDEwLzEvMDksLTFBWSwsLCdVU0QnKQ==&amp;WINDOW=FIRST_POPUP&amp;HEIGHT=450&amp;WI","DTH=450&amp;START_MAXIMIZED=FALSE&amp;VAR:CALENDAR=US&amp;VAR:SYMBOL=LMSO&amp;VAR:INDEX=0"}</definedName>
    <definedName name="_7__123Graph_BCHART_16" localSheetId="39" hidden="1">#REF!</definedName>
    <definedName name="_7__123Graph_BCHART_16" localSheetId="20" hidden="1">#REF!</definedName>
    <definedName name="_7__123Graph_BCHART_16" localSheetId="40" hidden="1">#REF!</definedName>
    <definedName name="_7__123Graph_BCHART_16" localSheetId="26" hidden="1">#REF!</definedName>
    <definedName name="_7__123Graph_BCHART_16" localSheetId="9" hidden="1">#REF!</definedName>
    <definedName name="_7__123Graph_BCHART_16" localSheetId="36" hidden="1">#REF!</definedName>
    <definedName name="_7__123Graph_BCHART_16" localSheetId="17" hidden="1">#REF!</definedName>
    <definedName name="_7__123Graph_BCHART_16" localSheetId="37" hidden="1">#REF!</definedName>
    <definedName name="_7__123Graph_BCHART_16" localSheetId="18" hidden="1">#REF!</definedName>
    <definedName name="_7__123Graph_BCHART_16" localSheetId="1" hidden="1">#REF!</definedName>
    <definedName name="_7__123Graph_BCHART_16" localSheetId="32" hidden="1">#REF!</definedName>
    <definedName name="_7__123Graph_BCHART_16" localSheetId="14" hidden="1">#REF!</definedName>
    <definedName name="_7__123Graph_BCHART_16" localSheetId="38" hidden="1">#REF!</definedName>
    <definedName name="_7__123Graph_BCHART_16" localSheetId="19" hidden="1">#REF!</definedName>
    <definedName name="_7__123Graph_BCHART_16" localSheetId="2" hidden="1">#REF!</definedName>
    <definedName name="_7__123Graph_BCHART_16" localSheetId="4" hidden="1">#REF!</definedName>
    <definedName name="_7__123Graph_BCHART_16" localSheetId="24" hidden="1">#REF!</definedName>
    <definedName name="_7__123Graph_BCHART_16" localSheetId="6" hidden="1">#REF!</definedName>
    <definedName name="_7__123Graph_BCHART_16" localSheetId="29" hidden="1">#REF!</definedName>
    <definedName name="_7__123Graph_BCHART_16" localSheetId="43" hidden="1">#REF!</definedName>
    <definedName name="_7__123Graph_BCHART_16" localSheetId="10" hidden="1">#REF!</definedName>
    <definedName name="_7__123Graph_BCHART_16" hidden="1">#REF!</definedName>
    <definedName name="_7__FDSAUDITLINK__" localSheetId="25"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8"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36"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17"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37"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18"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31"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13"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32"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14"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2"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43"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35"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16"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34"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localSheetId="12"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7__FDSAUDITLINK__" hidden="1">{"fdsup://directions/FAT Viewer?action=UPDATE&amp;creator=factset&amp;DYN_ARGS=TRUE&amp;DOC_NAME=FAT:FQL_AUDITING_CLIENT_TEMPLATE.FAT&amp;display_string=Audit&amp;VAR:KEY=JGLMTWNUVO&amp;VAR:QUERY=RkZfRUJJVCgnQU5OJywxMC8xLzA5LC0xQVksLCwnVVNEJyk=&amp;WINDOW=FIRST_POPUP&amp;HEIGHT=450&amp;WIDTH=","450&amp;START_MAXIMIZED=FALSE&amp;VAR:CALENDAR=US&amp;VAR:SYMBOL=HAB&amp;VAR:INDEX=0"}</definedName>
    <definedName name="_8__123Graph_BCHART_17" localSheetId="39" hidden="1">#REF!</definedName>
    <definedName name="_8__123Graph_BCHART_17" localSheetId="20" hidden="1">#REF!</definedName>
    <definedName name="_8__123Graph_BCHART_17" localSheetId="40" hidden="1">#REF!</definedName>
    <definedName name="_8__123Graph_BCHART_17" localSheetId="26" hidden="1">#REF!</definedName>
    <definedName name="_8__123Graph_BCHART_17" localSheetId="9" hidden="1">#REF!</definedName>
    <definedName name="_8__123Graph_BCHART_17" localSheetId="36" hidden="1">#REF!</definedName>
    <definedName name="_8__123Graph_BCHART_17" localSheetId="17" hidden="1">#REF!</definedName>
    <definedName name="_8__123Graph_BCHART_17" localSheetId="37" hidden="1">#REF!</definedName>
    <definedName name="_8__123Graph_BCHART_17" localSheetId="18" hidden="1">#REF!</definedName>
    <definedName name="_8__123Graph_BCHART_17" localSheetId="1" hidden="1">#REF!</definedName>
    <definedName name="_8__123Graph_BCHART_17" localSheetId="32" hidden="1">#REF!</definedName>
    <definedName name="_8__123Graph_BCHART_17" localSheetId="14" hidden="1">#REF!</definedName>
    <definedName name="_8__123Graph_BCHART_17" localSheetId="38" hidden="1">#REF!</definedName>
    <definedName name="_8__123Graph_BCHART_17" localSheetId="19" hidden="1">#REF!</definedName>
    <definedName name="_8__123Graph_BCHART_17" localSheetId="2" hidden="1">#REF!</definedName>
    <definedName name="_8__123Graph_BCHART_17" localSheetId="4" hidden="1">#REF!</definedName>
    <definedName name="_8__123Graph_BCHART_17" localSheetId="24" hidden="1">#REF!</definedName>
    <definedName name="_8__123Graph_BCHART_17" localSheetId="6" hidden="1">#REF!</definedName>
    <definedName name="_8__123Graph_BCHART_17" localSheetId="29" hidden="1">#REF!</definedName>
    <definedName name="_8__123Graph_BCHART_17" localSheetId="43" hidden="1">#REF!</definedName>
    <definedName name="_8__123Graph_BCHART_17" localSheetId="10" hidden="1">#REF!</definedName>
    <definedName name="_8__123Graph_BCHART_17" hidden="1">#REF!</definedName>
    <definedName name="_8__FDSAUDITLINK__" localSheetId="25"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8"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36"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17"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37"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18"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31"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13"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32"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14"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2"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43"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35"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16"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34"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localSheetId="12"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8__FDSAUDITLINK__" hidden="1">{"fdsup://directions/FAT Viewer?action=UPDATE&amp;creator=factset&amp;DYN_ARGS=TRUE&amp;DOC_NAME=FAT:FQL_AUDITING_CLIENT_TEMPLATE.FAT&amp;display_string=Audit&amp;VAR:KEY=JAPKNMJIVM&amp;VAR:QUERY=RkZfRUJJVERBKCdBTk4nLDEwLzEvMDksLTFBWSwsLCdVU0QnKQ==&amp;WINDOW=FIRST_POPUP&amp;HEIGHT=450&amp;WI","DTH=450&amp;START_MAXIMIZED=FALSE&amp;VAR:CALENDAR=US&amp;VAR:SYMBOL=HAB&amp;VAR:INDEX=0"}</definedName>
    <definedName name="_9__123Graph_BCHART_18" localSheetId="39" hidden="1">#REF!</definedName>
    <definedName name="_9__123Graph_BCHART_18" localSheetId="20" hidden="1">#REF!</definedName>
    <definedName name="_9__123Graph_BCHART_18" localSheetId="40" hidden="1">#REF!</definedName>
    <definedName name="_9__123Graph_BCHART_18" localSheetId="26" hidden="1">#REF!</definedName>
    <definedName name="_9__123Graph_BCHART_18" localSheetId="9" hidden="1">#REF!</definedName>
    <definedName name="_9__123Graph_BCHART_18" localSheetId="36" hidden="1">#REF!</definedName>
    <definedName name="_9__123Graph_BCHART_18" localSheetId="17" hidden="1">#REF!</definedName>
    <definedName name="_9__123Graph_BCHART_18" localSheetId="37" hidden="1">#REF!</definedName>
    <definedName name="_9__123Graph_BCHART_18" localSheetId="18" hidden="1">#REF!</definedName>
    <definedName name="_9__123Graph_BCHART_18" localSheetId="1" hidden="1">#REF!</definedName>
    <definedName name="_9__123Graph_BCHART_18" localSheetId="32" hidden="1">#REF!</definedName>
    <definedName name="_9__123Graph_BCHART_18" localSheetId="14" hidden="1">#REF!</definedName>
    <definedName name="_9__123Graph_BCHART_18" localSheetId="38" hidden="1">#REF!</definedName>
    <definedName name="_9__123Graph_BCHART_18" localSheetId="19" hidden="1">#REF!</definedName>
    <definedName name="_9__123Graph_BCHART_18" localSheetId="2" hidden="1">#REF!</definedName>
    <definedName name="_9__123Graph_BCHART_18" localSheetId="4" hidden="1">#REF!</definedName>
    <definedName name="_9__123Graph_BCHART_18" localSheetId="24" hidden="1">#REF!</definedName>
    <definedName name="_9__123Graph_BCHART_18" localSheetId="6" hidden="1">#REF!</definedName>
    <definedName name="_9__123Graph_BCHART_18" localSheetId="29" hidden="1">#REF!</definedName>
    <definedName name="_9__123Graph_BCHART_18" localSheetId="43" hidden="1">#REF!</definedName>
    <definedName name="_9__123Graph_BCHART_18" localSheetId="10" hidden="1">#REF!</definedName>
    <definedName name="_9__123Graph_BCHART_18" hidden="1">#REF!</definedName>
    <definedName name="_9__FDSAUDITLINK__" localSheetId="25"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8"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36"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17"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37"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18"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31"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13"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32"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14"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2"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43"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35"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16"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34"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localSheetId="12"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9__FDSAUDITLINK__" hidden="1">{"fdsup://directions/FAT Viewer?action=UPDATE&amp;creator=factset&amp;DYN_ARGS=TRUE&amp;DOC_NAME=FAT:FQL_AUDITING_CLIENT_TEMPLATE.FAT&amp;display_string=Audit&amp;VAR:KEY=DKZIVAJKDK&amp;VAR:QUERY=RkZfRUJJVCgnQU5OJywxMC8xLzA5LC0xQVksLCwnVVNEJyk=&amp;WINDOW=FIRST_POPUP&amp;HEIGHT=450&amp;WIDTH=","450&amp;START_MAXIMIZED=FALSE&amp;VAR:CALENDAR=US&amp;VAR:SYMBOL=BNS&amp;VAR:INDEX=0"}</definedName>
    <definedName name="_A100" localSheetId="25" hidden="1">{#N/A,#N/A,FALSE,"DIR-REP";#N/A,#N/A,FALSE,"AUD-REPORT";#N/A,#N/A,FALSE,"P7L&amp;BS";#N/A,#N/A,FALSE,"NOTES";#N/A,#N/A,FALSE,"FA";#N/A,#N/A,FALSE,"NOTES (2)";#N/A,#N/A,FALSE,"Schedule  IV";#N/A,#N/A,FALSE,"Schedule V"}</definedName>
    <definedName name="_A100" localSheetId="8" hidden="1">{#N/A,#N/A,FALSE,"DIR-REP";#N/A,#N/A,FALSE,"AUD-REPORT";#N/A,#N/A,FALSE,"P7L&amp;BS";#N/A,#N/A,FALSE,"NOTES";#N/A,#N/A,FALSE,"FA";#N/A,#N/A,FALSE,"NOTES (2)";#N/A,#N/A,FALSE,"Schedule  IV";#N/A,#N/A,FALSE,"Schedule V"}</definedName>
    <definedName name="_A100" localSheetId="36" hidden="1">{#N/A,#N/A,FALSE,"DIR-REP";#N/A,#N/A,FALSE,"AUD-REPORT";#N/A,#N/A,FALSE,"P7L&amp;BS";#N/A,#N/A,FALSE,"NOTES";#N/A,#N/A,FALSE,"FA";#N/A,#N/A,FALSE,"NOTES (2)";#N/A,#N/A,FALSE,"Schedule  IV";#N/A,#N/A,FALSE,"Schedule V"}</definedName>
    <definedName name="_A100" localSheetId="17" hidden="1">{#N/A,#N/A,FALSE,"DIR-REP";#N/A,#N/A,FALSE,"AUD-REPORT";#N/A,#N/A,FALSE,"P7L&amp;BS";#N/A,#N/A,FALSE,"NOTES";#N/A,#N/A,FALSE,"FA";#N/A,#N/A,FALSE,"NOTES (2)";#N/A,#N/A,FALSE,"Schedule  IV";#N/A,#N/A,FALSE,"Schedule V"}</definedName>
    <definedName name="_A100" localSheetId="37" hidden="1">{#N/A,#N/A,FALSE,"DIR-REP";#N/A,#N/A,FALSE,"AUD-REPORT";#N/A,#N/A,FALSE,"P7L&amp;BS";#N/A,#N/A,FALSE,"NOTES";#N/A,#N/A,FALSE,"FA";#N/A,#N/A,FALSE,"NOTES (2)";#N/A,#N/A,FALSE,"Schedule  IV";#N/A,#N/A,FALSE,"Schedule V"}</definedName>
    <definedName name="_A100" localSheetId="18" hidden="1">{#N/A,#N/A,FALSE,"DIR-REP";#N/A,#N/A,FALSE,"AUD-REPORT";#N/A,#N/A,FALSE,"P7L&amp;BS";#N/A,#N/A,FALSE,"NOTES";#N/A,#N/A,FALSE,"FA";#N/A,#N/A,FALSE,"NOTES (2)";#N/A,#N/A,FALSE,"Schedule  IV";#N/A,#N/A,FALSE,"Schedule V"}</definedName>
    <definedName name="_A100" localSheetId="31" hidden="1">{#N/A,#N/A,FALSE,"DIR-REP";#N/A,#N/A,FALSE,"AUD-REPORT";#N/A,#N/A,FALSE,"P7L&amp;BS";#N/A,#N/A,FALSE,"NOTES";#N/A,#N/A,FALSE,"FA";#N/A,#N/A,FALSE,"NOTES (2)";#N/A,#N/A,FALSE,"Schedule  IV";#N/A,#N/A,FALSE,"Schedule V"}</definedName>
    <definedName name="_A100" localSheetId="13" hidden="1">{#N/A,#N/A,FALSE,"DIR-REP";#N/A,#N/A,FALSE,"AUD-REPORT";#N/A,#N/A,FALSE,"P7L&amp;BS";#N/A,#N/A,FALSE,"NOTES";#N/A,#N/A,FALSE,"FA";#N/A,#N/A,FALSE,"NOTES (2)";#N/A,#N/A,FALSE,"Schedule  IV";#N/A,#N/A,FALSE,"Schedule V"}</definedName>
    <definedName name="_A100" localSheetId="32" hidden="1">{#N/A,#N/A,FALSE,"DIR-REP";#N/A,#N/A,FALSE,"AUD-REPORT";#N/A,#N/A,FALSE,"P7L&amp;BS";#N/A,#N/A,FALSE,"NOTES";#N/A,#N/A,FALSE,"FA";#N/A,#N/A,FALSE,"NOTES (2)";#N/A,#N/A,FALSE,"Schedule  IV";#N/A,#N/A,FALSE,"Schedule V"}</definedName>
    <definedName name="_A100" localSheetId="14" hidden="1">{#N/A,#N/A,FALSE,"DIR-REP";#N/A,#N/A,FALSE,"AUD-REPORT";#N/A,#N/A,FALSE,"P7L&amp;BS";#N/A,#N/A,FALSE,"NOTES";#N/A,#N/A,FALSE,"FA";#N/A,#N/A,FALSE,"NOTES (2)";#N/A,#N/A,FALSE,"Schedule  IV";#N/A,#N/A,FALSE,"Schedule V"}</definedName>
    <definedName name="_A100" localSheetId="2" hidden="1">{#N/A,#N/A,FALSE,"DIR-REP";#N/A,#N/A,FALSE,"AUD-REPORT";#N/A,#N/A,FALSE,"P7L&amp;BS";#N/A,#N/A,FALSE,"NOTES";#N/A,#N/A,FALSE,"FA";#N/A,#N/A,FALSE,"NOTES (2)";#N/A,#N/A,FALSE,"Schedule  IV";#N/A,#N/A,FALSE,"Schedule V"}</definedName>
    <definedName name="_A100" localSheetId="43" hidden="1">{#N/A,#N/A,FALSE,"DIR-REP";#N/A,#N/A,FALSE,"AUD-REPORT";#N/A,#N/A,FALSE,"P7L&amp;BS";#N/A,#N/A,FALSE,"NOTES";#N/A,#N/A,FALSE,"FA";#N/A,#N/A,FALSE,"NOTES (2)";#N/A,#N/A,FALSE,"Schedule  IV";#N/A,#N/A,FALSE,"Schedule V"}</definedName>
    <definedName name="_A100" localSheetId="35" hidden="1">{#N/A,#N/A,FALSE,"DIR-REP";#N/A,#N/A,FALSE,"AUD-REPORT";#N/A,#N/A,FALSE,"P7L&amp;BS";#N/A,#N/A,FALSE,"NOTES";#N/A,#N/A,FALSE,"FA";#N/A,#N/A,FALSE,"NOTES (2)";#N/A,#N/A,FALSE,"Schedule  IV";#N/A,#N/A,FALSE,"Schedule V"}</definedName>
    <definedName name="_A100" localSheetId="16" hidden="1">{#N/A,#N/A,FALSE,"DIR-REP";#N/A,#N/A,FALSE,"AUD-REPORT";#N/A,#N/A,FALSE,"P7L&amp;BS";#N/A,#N/A,FALSE,"NOTES";#N/A,#N/A,FALSE,"FA";#N/A,#N/A,FALSE,"NOTES (2)";#N/A,#N/A,FALSE,"Schedule  IV";#N/A,#N/A,FALSE,"Schedule V"}</definedName>
    <definedName name="_A100" localSheetId="34" hidden="1">{#N/A,#N/A,FALSE,"DIR-REP";#N/A,#N/A,FALSE,"AUD-REPORT";#N/A,#N/A,FALSE,"P7L&amp;BS";#N/A,#N/A,FALSE,"NOTES";#N/A,#N/A,FALSE,"FA";#N/A,#N/A,FALSE,"NOTES (2)";#N/A,#N/A,FALSE,"Schedule  IV";#N/A,#N/A,FALSE,"Schedule V"}</definedName>
    <definedName name="_A100" localSheetId="12" hidden="1">{#N/A,#N/A,FALSE,"DIR-REP";#N/A,#N/A,FALSE,"AUD-REPORT";#N/A,#N/A,FALSE,"P7L&amp;BS";#N/A,#N/A,FALSE,"NOTES";#N/A,#N/A,FALSE,"FA";#N/A,#N/A,FALSE,"NOTES (2)";#N/A,#N/A,FALSE,"Schedule  IV";#N/A,#N/A,FALSE,"Schedule V"}</definedName>
    <definedName name="_A100" hidden="1">{#N/A,#N/A,FALSE,"DIR-REP";#N/A,#N/A,FALSE,"AUD-REPORT";#N/A,#N/A,FALSE,"P7L&amp;BS";#N/A,#N/A,FALSE,"NOTES";#N/A,#N/A,FALSE,"FA";#N/A,#N/A,FALSE,"NOTES (2)";#N/A,#N/A,FALSE,"Schedule  IV";#N/A,#N/A,FALSE,"Schedule V"}</definedName>
    <definedName name="_bdm.28E572396B344C6C8E181B4F7C19EF50.edm" hidden="1" xml:space="preserve">                                             [3]IWACC!$1:$1048576</definedName>
    <definedName name="_bdm.33394D723CB944FF892B7BC0072FEBE7.edm" hidden="1" xml:space="preserve">                                             [3]IWACC!$1:$1048576</definedName>
    <definedName name="_bdm.96345B04DA7941DDB34FDBEAE24E6368.edm" hidden="1" xml:space="preserve">                                             [3]IWACC!$1:$1048576</definedName>
    <definedName name="_bdm.B218F26F351443C39EC78DC25481EA30.edm" hidden="1" xml:space="preserve">                                             [3]IWACC!$1:$1048576</definedName>
    <definedName name="_bdm.B25427573A1D43318592761AAE774540.edm" localSheetId="39" hidden="1">#REF!</definedName>
    <definedName name="_bdm.B25427573A1D43318592761AAE774540.edm" localSheetId="20" hidden="1">#REF!</definedName>
    <definedName name="_bdm.B25427573A1D43318592761AAE774540.edm" localSheetId="40" hidden="1">#REF!</definedName>
    <definedName name="_bdm.B25427573A1D43318592761AAE774540.edm" localSheetId="26" hidden="1">#REF!</definedName>
    <definedName name="_bdm.B25427573A1D43318592761AAE774540.edm" localSheetId="36" hidden="1">#REF!</definedName>
    <definedName name="_bdm.B25427573A1D43318592761AAE774540.edm" localSheetId="17" hidden="1">#REF!</definedName>
    <definedName name="_bdm.B25427573A1D43318592761AAE774540.edm" localSheetId="37" hidden="1">#REF!</definedName>
    <definedName name="_bdm.B25427573A1D43318592761AAE774540.edm" localSheetId="18" hidden="1">#REF!</definedName>
    <definedName name="_bdm.B25427573A1D43318592761AAE774540.edm" localSheetId="31" hidden="1">#REF!</definedName>
    <definedName name="_bdm.B25427573A1D43318592761AAE774540.edm" localSheetId="13" hidden="1">#REF!</definedName>
    <definedName name="_bdm.B25427573A1D43318592761AAE774540.edm" localSheetId="32" hidden="1">#REF!</definedName>
    <definedName name="_bdm.B25427573A1D43318592761AAE774540.edm" localSheetId="14" hidden="1">#REF!</definedName>
    <definedName name="_bdm.B25427573A1D43318592761AAE774540.edm" localSheetId="38" hidden="1">#REF!</definedName>
    <definedName name="_bdm.B25427573A1D43318592761AAE774540.edm" localSheetId="19" hidden="1">#REF!</definedName>
    <definedName name="_bdm.B25427573A1D43318592761AAE774540.edm" localSheetId="2" hidden="1">#REF!</definedName>
    <definedName name="_bdm.B25427573A1D43318592761AAE774540.edm" localSheetId="4" hidden="1">#REF!</definedName>
    <definedName name="_bdm.B25427573A1D43318592761AAE774540.edm" localSheetId="24" hidden="1">#REF!</definedName>
    <definedName name="_bdm.B25427573A1D43318592761AAE774540.edm" localSheetId="6" hidden="1">#REF!</definedName>
    <definedName name="_bdm.B25427573A1D43318592761AAE774540.edm" localSheetId="43" hidden="1">#REF!</definedName>
    <definedName name="_bdm.B25427573A1D43318592761AAE774540.edm" localSheetId="35" hidden="1">#REF!</definedName>
    <definedName name="_bdm.B25427573A1D43318592761AAE774540.edm" localSheetId="16" hidden="1">#REF!</definedName>
    <definedName name="_bdm.B25427573A1D43318592761AAE774540.edm" localSheetId="34" hidden="1">#REF!</definedName>
    <definedName name="_bdm.B25427573A1D43318592761AAE774540.edm" localSheetId="12" hidden="1">#REF!</definedName>
    <definedName name="_bdm.B25427573A1D43318592761AAE774540.edm" localSheetId="10" hidden="1">#REF!</definedName>
    <definedName name="_bdm.B25427573A1D43318592761AAE774540.edm" hidden="1">#REF!</definedName>
    <definedName name="_bdm.BF380707561441CEBC469837B77E4C2C.edm" hidden="1" xml:space="preserve">                                             [3]IWACC!$1:$1048576</definedName>
    <definedName name="_bdm.EB186FDC589846CFB0413E2F7DDA2FF5.edm" localSheetId="39" hidden="1">#REF!</definedName>
    <definedName name="_bdm.EB186FDC589846CFB0413E2F7DDA2FF5.edm" localSheetId="20" hidden="1">#REF!</definedName>
    <definedName name="_bdm.EB186FDC589846CFB0413E2F7DDA2FF5.edm" localSheetId="40" hidden="1">#REF!</definedName>
    <definedName name="_bdm.EB186FDC589846CFB0413E2F7DDA2FF5.edm" localSheetId="26" hidden="1">#REF!</definedName>
    <definedName name="_bdm.EB186FDC589846CFB0413E2F7DDA2FF5.edm" localSheetId="36" hidden="1">#REF!</definedName>
    <definedName name="_bdm.EB186FDC589846CFB0413E2F7DDA2FF5.edm" localSheetId="17" hidden="1">#REF!</definedName>
    <definedName name="_bdm.EB186FDC589846CFB0413E2F7DDA2FF5.edm" localSheetId="37" hidden="1">#REF!</definedName>
    <definedName name="_bdm.EB186FDC589846CFB0413E2F7DDA2FF5.edm" localSheetId="18" hidden="1">#REF!</definedName>
    <definedName name="_bdm.EB186FDC589846CFB0413E2F7DDA2FF5.edm" localSheetId="31" hidden="1">#REF!</definedName>
    <definedName name="_bdm.EB186FDC589846CFB0413E2F7DDA2FF5.edm" localSheetId="13" hidden="1">#REF!</definedName>
    <definedName name="_bdm.EB186FDC589846CFB0413E2F7DDA2FF5.edm" localSheetId="32" hidden="1">#REF!</definedName>
    <definedName name="_bdm.EB186FDC589846CFB0413E2F7DDA2FF5.edm" localSheetId="14" hidden="1">#REF!</definedName>
    <definedName name="_bdm.EB186FDC589846CFB0413E2F7DDA2FF5.edm" localSheetId="38" hidden="1">#REF!</definedName>
    <definedName name="_bdm.EB186FDC589846CFB0413E2F7DDA2FF5.edm" localSheetId="19" hidden="1">#REF!</definedName>
    <definedName name="_bdm.EB186FDC589846CFB0413E2F7DDA2FF5.edm" localSheetId="2" hidden="1">#REF!</definedName>
    <definedName name="_bdm.EB186FDC589846CFB0413E2F7DDA2FF5.edm" localSheetId="4" hidden="1">#REF!</definedName>
    <definedName name="_bdm.EB186FDC589846CFB0413E2F7DDA2FF5.edm" localSheetId="24" hidden="1">#REF!</definedName>
    <definedName name="_bdm.EB186FDC589846CFB0413E2F7DDA2FF5.edm" localSheetId="6" hidden="1">#REF!</definedName>
    <definedName name="_bdm.EB186FDC589846CFB0413E2F7DDA2FF5.edm" localSheetId="43" hidden="1">#REF!</definedName>
    <definedName name="_bdm.EB186FDC589846CFB0413E2F7DDA2FF5.edm" localSheetId="35" hidden="1">#REF!</definedName>
    <definedName name="_bdm.EB186FDC589846CFB0413E2F7DDA2FF5.edm" localSheetId="16" hidden="1">#REF!</definedName>
    <definedName name="_bdm.EB186FDC589846CFB0413E2F7DDA2FF5.edm" localSheetId="34" hidden="1">#REF!</definedName>
    <definedName name="_bdm.EB186FDC589846CFB0413E2F7DDA2FF5.edm" localSheetId="12" hidden="1">#REF!</definedName>
    <definedName name="_bdm.EB186FDC589846CFB0413E2F7DDA2FF5.edm" localSheetId="10" hidden="1">#REF!</definedName>
    <definedName name="_bdm.EB186FDC589846CFB0413E2F7DDA2FF5.edm" hidden="1">#REF!</definedName>
    <definedName name="_bdm.F96CB77DA68B43A7A7CFE33DFB4D112F.edm" hidden="1" xml:space="preserve">                                             [3]IWACC!$1:$1048576</definedName>
    <definedName name="_E1" localSheetId="25" hidden="1">{#N/A,#N/A,FALSE,"TB";#N/A,#N/A,FALSE,"AR";#N/A,#N/A,FALSE,"BS";#N/A,#N/A,FALSE,"PL";#N/A,#N/A,FALSE,"NOTES";#N/A,#N/A,FALSE,"NOTES (2)";#N/A,#N/A,FALSE,"NOTES (3)";#N/A,#N/A,FALSE,"TAXC.INDEX";#N/A,#N/A,FALSE,"Schedule I";#N/A,#N/A,FALSE,"DPL";#N/A,#N/A,FALSE,"Schedule IV";#N/A,#N/A,FALSE,"Adjustments"}</definedName>
    <definedName name="_E1" localSheetId="8" hidden="1">{#N/A,#N/A,FALSE,"TB";#N/A,#N/A,FALSE,"AR";#N/A,#N/A,FALSE,"BS";#N/A,#N/A,FALSE,"PL";#N/A,#N/A,FALSE,"NOTES";#N/A,#N/A,FALSE,"NOTES (2)";#N/A,#N/A,FALSE,"NOTES (3)";#N/A,#N/A,FALSE,"TAXC.INDEX";#N/A,#N/A,FALSE,"Schedule I";#N/A,#N/A,FALSE,"DPL";#N/A,#N/A,FALSE,"Schedule IV";#N/A,#N/A,FALSE,"Adjustments"}</definedName>
    <definedName name="_E1" localSheetId="36" hidden="1">{#N/A,#N/A,FALSE,"TB";#N/A,#N/A,FALSE,"AR";#N/A,#N/A,FALSE,"BS";#N/A,#N/A,FALSE,"PL";#N/A,#N/A,FALSE,"NOTES";#N/A,#N/A,FALSE,"NOTES (2)";#N/A,#N/A,FALSE,"NOTES (3)";#N/A,#N/A,FALSE,"TAXC.INDEX";#N/A,#N/A,FALSE,"Schedule I";#N/A,#N/A,FALSE,"DPL";#N/A,#N/A,FALSE,"Schedule IV";#N/A,#N/A,FALSE,"Adjustments"}</definedName>
    <definedName name="_E1" localSheetId="17" hidden="1">{#N/A,#N/A,FALSE,"TB";#N/A,#N/A,FALSE,"AR";#N/A,#N/A,FALSE,"BS";#N/A,#N/A,FALSE,"PL";#N/A,#N/A,FALSE,"NOTES";#N/A,#N/A,FALSE,"NOTES (2)";#N/A,#N/A,FALSE,"NOTES (3)";#N/A,#N/A,FALSE,"TAXC.INDEX";#N/A,#N/A,FALSE,"Schedule I";#N/A,#N/A,FALSE,"DPL";#N/A,#N/A,FALSE,"Schedule IV";#N/A,#N/A,FALSE,"Adjustments"}</definedName>
    <definedName name="_E1" localSheetId="37" hidden="1">{#N/A,#N/A,FALSE,"TB";#N/A,#N/A,FALSE,"AR";#N/A,#N/A,FALSE,"BS";#N/A,#N/A,FALSE,"PL";#N/A,#N/A,FALSE,"NOTES";#N/A,#N/A,FALSE,"NOTES (2)";#N/A,#N/A,FALSE,"NOTES (3)";#N/A,#N/A,FALSE,"TAXC.INDEX";#N/A,#N/A,FALSE,"Schedule I";#N/A,#N/A,FALSE,"DPL";#N/A,#N/A,FALSE,"Schedule IV";#N/A,#N/A,FALSE,"Adjustments"}</definedName>
    <definedName name="_E1" localSheetId="18" hidden="1">{#N/A,#N/A,FALSE,"TB";#N/A,#N/A,FALSE,"AR";#N/A,#N/A,FALSE,"BS";#N/A,#N/A,FALSE,"PL";#N/A,#N/A,FALSE,"NOTES";#N/A,#N/A,FALSE,"NOTES (2)";#N/A,#N/A,FALSE,"NOTES (3)";#N/A,#N/A,FALSE,"TAXC.INDEX";#N/A,#N/A,FALSE,"Schedule I";#N/A,#N/A,FALSE,"DPL";#N/A,#N/A,FALSE,"Schedule IV";#N/A,#N/A,FALSE,"Adjustments"}</definedName>
    <definedName name="_E1" localSheetId="31" hidden="1">{#N/A,#N/A,FALSE,"TB";#N/A,#N/A,FALSE,"AR";#N/A,#N/A,FALSE,"BS";#N/A,#N/A,FALSE,"PL";#N/A,#N/A,FALSE,"NOTES";#N/A,#N/A,FALSE,"NOTES (2)";#N/A,#N/A,FALSE,"NOTES (3)";#N/A,#N/A,FALSE,"TAXC.INDEX";#N/A,#N/A,FALSE,"Schedule I";#N/A,#N/A,FALSE,"DPL";#N/A,#N/A,FALSE,"Schedule IV";#N/A,#N/A,FALSE,"Adjustments"}</definedName>
    <definedName name="_E1" localSheetId="13" hidden="1">{#N/A,#N/A,FALSE,"TB";#N/A,#N/A,FALSE,"AR";#N/A,#N/A,FALSE,"BS";#N/A,#N/A,FALSE,"PL";#N/A,#N/A,FALSE,"NOTES";#N/A,#N/A,FALSE,"NOTES (2)";#N/A,#N/A,FALSE,"NOTES (3)";#N/A,#N/A,FALSE,"TAXC.INDEX";#N/A,#N/A,FALSE,"Schedule I";#N/A,#N/A,FALSE,"DPL";#N/A,#N/A,FALSE,"Schedule IV";#N/A,#N/A,FALSE,"Adjustments"}</definedName>
    <definedName name="_E1" localSheetId="32" hidden="1">{#N/A,#N/A,FALSE,"TB";#N/A,#N/A,FALSE,"AR";#N/A,#N/A,FALSE,"BS";#N/A,#N/A,FALSE,"PL";#N/A,#N/A,FALSE,"NOTES";#N/A,#N/A,FALSE,"NOTES (2)";#N/A,#N/A,FALSE,"NOTES (3)";#N/A,#N/A,FALSE,"TAXC.INDEX";#N/A,#N/A,FALSE,"Schedule I";#N/A,#N/A,FALSE,"DPL";#N/A,#N/A,FALSE,"Schedule IV";#N/A,#N/A,FALSE,"Adjustments"}</definedName>
    <definedName name="_E1" localSheetId="14" hidden="1">{#N/A,#N/A,FALSE,"TB";#N/A,#N/A,FALSE,"AR";#N/A,#N/A,FALSE,"BS";#N/A,#N/A,FALSE,"PL";#N/A,#N/A,FALSE,"NOTES";#N/A,#N/A,FALSE,"NOTES (2)";#N/A,#N/A,FALSE,"NOTES (3)";#N/A,#N/A,FALSE,"TAXC.INDEX";#N/A,#N/A,FALSE,"Schedule I";#N/A,#N/A,FALSE,"DPL";#N/A,#N/A,FALSE,"Schedule IV";#N/A,#N/A,FALSE,"Adjustments"}</definedName>
    <definedName name="_E1" localSheetId="2" hidden="1">{#N/A,#N/A,FALSE,"TB";#N/A,#N/A,FALSE,"AR";#N/A,#N/A,FALSE,"BS";#N/A,#N/A,FALSE,"PL";#N/A,#N/A,FALSE,"NOTES";#N/A,#N/A,FALSE,"NOTES (2)";#N/A,#N/A,FALSE,"NOTES (3)";#N/A,#N/A,FALSE,"TAXC.INDEX";#N/A,#N/A,FALSE,"Schedule I";#N/A,#N/A,FALSE,"DPL";#N/A,#N/A,FALSE,"Schedule IV";#N/A,#N/A,FALSE,"Adjustments"}</definedName>
    <definedName name="_E1" localSheetId="43" hidden="1">{#N/A,#N/A,FALSE,"TB";#N/A,#N/A,FALSE,"AR";#N/A,#N/A,FALSE,"BS";#N/A,#N/A,FALSE,"PL";#N/A,#N/A,FALSE,"NOTES";#N/A,#N/A,FALSE,"NOTES (2)";#N/A,#N/A,FALSE,"NOTES (3)";#N/A,#N/A,FALSE,"TAXC.INDEX";#N/A,#N/A,FALSE,"Schedule I";#N/A,#N/A,FALSE,"DPL";#N/A,#N/A,FALSE,"Schedule IV";#N/A,#N/A,FALSE,"Adjustments"}</definedName>
    <definedName name="_E1" localSheetId="35" hidden="1">{#N/A,#N/A,FALSE,"TB";#N/A,#N/A,FALSE,"AR";#N/A,#N/A,FALSE,"BS";#N/A,#N/A,FALSE,"PL";#N/A,#N/A,FALSE,"NOTES";#N/A,#N/A,FALSE,"NOTES (2)";#N/A,#N/A,FALSE,"NOTES (3)";#N/A,#N/A,FALSE,"TAXC.INDEX";#N/A,#N/A,FALSE,"Schedule I";#N/A,#N/A,FALSE,"DPL";#N/A,#N/A,FALSE,"Schedule IV";#N/A,#N/A,FALSE,"Adjustments"}</definedName>
    <definedName name="_E1" localSheetId="16" hidden="1">{#N/A,#N/A,FALSE,"TB";#N/A,#N/A,FALSE,"AR";#N/A,#N/A,FALSE,"BS";#N/A,#N/A,FALSE,"PL";#N/A,#N/A,FALSE,"NOTES";#N/A,#N/A,FALSE,"NOTES (2)";#N/A,#N/A,FALSE,"NOTES (3)";#N/A,#N/A,FALSE,"TAXC.INDEX";#N/A,#N/A,FALSE,"Schedule I";#N/A,#N/A,FALSE,"DPL";#N/A,#N/A,FALSE,"Schedule IV";#N/A,#N/A,FALSE,"Adjustments"}</definedName>
    <definedName name="_E1" localSheetId="34" hidden="1">{#N/A,#N/A,FALSE,"TB";#N/A,#N/A,FALSE,"AR";#N/A,#N/A,FALSE,"BS";#N/A,#N/A,FALSE,"PL";#N/A,#N/A,FALSE,"NOTES";#N/A,#N/A,FALSE,"NOTES (2)";#N/A,#N/A,FALSE,"NOTES (3)";#N/A,#N/A,FALSE,"TAXC.INDEX";#N/A,#N/A,FALSE,"Schedule I";#N/A,#N/A,FALSE,"DPL";#N/A,#N/A,FALSE,"Schedule IV";#N/A,#N/A,FALSE,"Adjustments"}</definedName>
    <definedName name="_E1" localSheetId="12" hidden="1">{#N/A,#N/A,FALSE,"TB";#N/A,#N/A,FALSE,"AR";#N/A,#N/A,FALSE,"BS";#N/A,#N/A,FALSE,"PL";#N/A,#N/A,FALSE,"NOTES";#N/A,#N/A,FALSE,"NOTES (2)";#N/A,#N/A,FALSE,"NOTES (3)";#N/A,#N/A,FALSE,"TAXC.INDEX";#N/A,#N/A,FALSE,"Schedule I";#N/A,#N/A,FALSE,"DPL";#N/A,#N/A,FALSE,"Schedule IV";#N/A,#N/A,FALSE,"Adjustments"}</definedName>
    <definedName name="_E1" hidden="1">{#N/A,#N/A,FALSE,"TB";#N/A,#N/A,FALSE,"AR";#N/A,#N/A,FALSE,"BS";#N/A,#N/A,FALSE,"PL";#N/A,#N/A,FALSE,"NOTES";#N/A,#N/A,FALSE,"NOTES (2)";#N/A,#N/A,FALSE,"NOTES (3)";#N/A,#N/A,FALSE,"TAXC.INDEX";#N/A,#N/A,FALSE,"Schedule I";#N/A,#N/A,FALSE,"DPL";#N/A,#N/A,FALSE,"Schedule IV";#N/A,#N/A,FALSE,"Adjustments"}</definedName>
    <definedName name="_E1100" localSheetId="25" hidden="1">{#N/A,#N/A,FALSE,"TAXC.INDEX";#N/A,#N/A,FALSE,"Schedule I";#N/A,#N/A,FALSE,"Schedule  II";#N/A,#N/A,FALSE,"Schedule III";#N/A,#N/A,FALSE,"Schedule IV";#N/A,#N/A,FALSE,"Schedule IV (Cont'd)";#N/A,#N/A,FALSE,"Schedule V";#N/A,#N/A,FALSE,"Schedule VI";#N/A,#N/A,FALSE,"Schedule VII"}</definedName>
    <definedName name="_E1100" localSheetId="8" hidden="1">{#N/A,#N/A,FALSE,"TAXC.INDEX";#N/A,#N/A,FALSE,"Schedule I";#N/A,#N/A,FALSE,"Schedule  II";#N/A,#N/A,FALSE,"Schedule III";#N/A,#N/A,FALSE,"Schedule IV";#N/A,#N/A,FALSE,"Schedule IV (Cont'd)";#N/A,#N/A,FALSE,"Schedule V";#N/A,#N/A,FALSE,"Schedule VI";#N/A,#N/A,FALSE,"Schedule VII"}</definedName>
    <definedName name="_E1100" localSheetId="36" hidden="1">{#N/A,#N/A,FALSE,"TAXC.INDEX";#N/A,#N/A,FALSE,"Schedule I";#N/A,#N/A,FALSE,"Schedule  II";#N/A,#N/A,FALSE,"Schedule III";#N/A,#N/A,FALSE,"Schedule IV";#N/A,#N/A,FALSE,"Schedule IV (Cont'd)";#N/A,#N/A,FALSE,"Schedule V";#N/A,#N/A,FALSE,"Schedule VI";#N/A,#N/A,FALSE,"Schedule VII"}</definedName>
    <definedName name="_E1100" localSheetId="17" hidden="1">{#N/A,#N/A,FALSE,"TAXC.INDEX";#N/A,#N/A,FALSE,"Schedule I";#N/A,#N/A,FALSE,"Schedule  II";#N/A,#N/A,FALSE,"Schedule III";#N/A,#N/A,FALSE,"Schedule IV";#N/A,#N/A,FALSE,"Schedule IV (Cont'd)";#N/A,#N/A,FALSE,"Schedule V";#N/A,#N/A,FALSE,"Schedule VI";#N/A,#N/A,FALSE,"Schedule VII"}</definedName>
    <definedName name="_E1100" localSheetId="37" hidden="1">{#N/A,#N/A,FALSE,"TAXC.INDEX";#N/A,#N/A,FALSE,"Schedule I";#N/A,#N/A,FALSE,"Schedule  II";#N/A,#N/A,FALSE,"Schedule III";#N/A,#N/A,FALSE,"Schedule IV";#N/A,#N/A,FALSE,"Schedule IV (Cont'd)";#N/A,#N/A,FALSE,"Schedule V";#N/A,#N/A,FALSE,"Schedule VI";#N/A,#N/A,FALSE,"Schedule VII"}</definedName>
    <definedName name="_E1100" localSheetId="18" hidden="1">{#N/A,#N/A,FALSE,"TAXC.INDEX";#N/A,#N/A,FALSE,"Schedule I";#N/A,#N/A,FALSE,"Schedule  II";#N/A,#N/A,FALSE,"Schedule III";#N/A,#N/A,FALSE,"Schedule IV";#N/A,#N/A,FALSE,"Schedule IV (Cont'd)";#N/A,#N/A,FALSE,"Schedule V";#N/A,#N/A,FALSE,"Schedule VI";#N/A,#N/A,FALSE,"Schedule VII"}</definedName>
    <definedName name="_E1100" localSheetId="31" hidden="1">{#N/A,#N/A,FALSE,"TAXC.INDEX";#N/A,#N/A,FALSE,"Schedule I";#N/A,#N/A,FALSE,"Schedule  II";#N/A,#N/A,FALSE,"Schedule III";#N/A,#N/A,FALSE,"Schedule IV";#N/A,#N/A,FALSE,"Schedule IV (Cont'd)";#N/A,#N/A,FALSE,"Schedule V";#N/A,#N/A,FALSE,"Schedule VI";#N/A,#N/A,FALSE,"Schedule VII"}</definedName>
    <definedName name="_E1100" localSheetId="13" hidden="1">{#N/A,#N/A,FALSE,"TAXC.INDEX";#N/A,#N/A,FALSE,"Schedule I";#N/A,#N/A,FALSE,"Schedule  II";#N/A,#N/A,FALSE,"Schedule III";#N/A,#N/A,FALSE,"Schedule IV";#N/A,#N/A,FALSE,"Schedule IV (Cont'd)";#N/A,#N/A,FALSE,"Schedule V";#N/A,#N/A,FALSE,"Schedule VI";#N/A,#N/A,FALSE,"Schedule VII"}</definedName>
    <definedName name="_E1100" localSheetId="32" hidden="1">{#N/A,#N/A,FALSE,"TAXC.INDEX";#N/A,#N/A,FALSE,"Schedule I";#N/A,#N/A,FALSE,"Schedule  II";#N/A,#N/A,FALSE,"Schedule III";#N/A,#N/A,FALSE,"Schedule IV";#N/A,#N/A,FALSE,"Schedule IV (Cont'd)";#N/A,#N/A,FALSE,"Schedule V";#N/A,#N/A,FALSE,"Schedule VI";#N/A,#N/A,FALSE,"Schedule VII"}</definedName>
    <definedName name="_E1100" localSheetId="14" hidden="1">{#N/A,#N/A,FALSE,"TAXC.INDEX";#N/A,#N/A,FALSE,"Schedule I";#N/A,#N/A,FALSE,"Schedule  II";#N/A,#N/A,FALSE,"Schedule III";#N/A,#N/A,FALSE,"Schedule IV";#N/A,#N/A,FALSE,"Schedule IV (Cont'd)";#N/A,#N/A,FALSE,"Schedule V";#N/A,#N/A,FALSE,"Schedule VI";#N/A,#N/A,FALSE,"Schedule VII"}</definedName>
    <definedName name="_E1100" localSheetId="2" hidden="1">{#N/A,#N/A,FALSE,"TAXC.INDEX";#N/A,#N/A,FALSE,"Schedule I";#N/A,#N/A,FALSE,"Schedule  II";#N/A,#N/A,FALSE,"Schedule III";#N/A,#N/A,FALSE,"Schedule IV";#N/A,#N/A,FALSE,"Schedule IV (Cont'd)";#N/A,#N/A,FALSE,"Schedule V";#N/A,#N/A,FALSE,"Schedule VI";#N/A,#N/A,FALSE,"Schedule VII"}</definedName>
    <definedName name="_E1100" localSheetId="43" hidden="1">{#N/A,#N/A,FALSE,"TAXC.INDEX";#N/A,#N/A,FALSE,"Schedule I";#N/A,#N/A,FALSE,"Schedule  II";#N/A,#N/A,FALSE,"Schedule III";#N/A,#N/A,FALSE,"Schedule IV";#N/A,#N/A,FALSE,"Schedule IV (Cont'd)";#N/A,#N/A,FALSE,"Schedule V";#N/A,#N/A,FALSE,"Schedule VI";#N/A,#N/A,FALSE,"Schedule VII"}</definedName>
    <definedName name="_E1100" localSheetId="35" hidden="1">{#N/A,#N/A,FALSE,"TAXC.INDEX";#N/A,#N/A,FALSE,"Schedule I";#N/A,#N/A,FALSE,"Schedule  II";#N/A,#N/A,FALSE,"Schedule III";#N/A,#N/A,FALSE,"Schedule IV";#N/A,#N/A,FALSE,"Schedule IV (Cont'd)";#N/A,#N/A,FALSE,"Schedule V";#N/A,#N/A,FALSE,"Schedule VI";#N/A,#N/A,FALSE,"Schedule VII"}</definedName>
    <definedName name="_E1100" localSheetId="16" hidden="1">{#N/A,#N/A,FALSE,"TAXC.INDEX";#N/A,#N/A,FALSE,"Schedule I";#N/A,#N/A,FALSE,"Schedule  II";#N/A,#N/A,FALSE,"Schedule III";#N/A,#N/A,FALSE,"Schedule IV";#N/A,#N/A,FALSE,"Schedule IV (Cont'd)";#N/A,#N/A,FALSE,"Schedule V";#N/A,#N/A,FALSE,"Schedule VI";#N/A,#N/A,FALSE,"Schedule VII"}</definedName>
    <definedName name="_E1100" localSheetId="34" hidden="1">{#N/A,#N/A,FALSE,"TAXC.INDEX";#N/A,#N/A,FALSE,"Schedule I";#N/A,#N/A,FALSE,"Schedule  II";#N/A,#N/A,FALSE,"Schedule III";#N/A,#N/A,FALSE,"Schedule IV";#N/A,#N/A,FALSE,"Schedule IV (Cont'd)";#N/A,#N/A,FALSE,"Schedule V";#N/A,#N/A,FALSE,"Schedule VI";#N/A,#N/A,FALSE,"Schedule VII"}</definedName>
    <definedName name="_E1100" localSheetId="12" hidden="1">{#N/A,#N/A,FALSE,"TAXC.INDEX";#N/A,#N/A,FALSE,"Schedule I";#N/A,#N/A,FALSE,"Schedule  II";#N/A,#N/A,FALSE,"Schedule III";#N/A,#N/A,FALSE,"Schedule IV";#N/A,#N/A,FALSE,"Schedule IV (Cont'd)";#N/A,#N/A,FALSE,"Schedule V";#N/A,#N/A,FALSE,"Schedule VI";#N/A,#N/A,FALSE,"Schedule VII"}</definedName>
    <definedName name="_E1100" hidden="1">{#N/A,#N/A,FALSE,"TAXC.INDEX";#N/A,#N/A,FALSE,"Schedule I";#N/A,#N/A,FALSE,"Schedule  II";#N/A,#N/A,FALSE,"Schedule III";#N/A,#N/A,FALSE,"Schedule IV";#N/A,#N/A,FALSE,"Schedule IV (Cont'd)";#N/A,#N/A,FALSE,"Schedule V";#N/A,#N/A,FALSE,"Schedule VI";#N/A,#N/A,FALSE,"Schedule VII"}</definedName>
    <definedName name="_fas123" localSheetId="25" hidden="1">{"Balance Sheet",#N/A,FALSE,"Annual Summary";"Cashflows",#N/A,FALSE,"Annual Summary";"Summary Earnings",#N/A,FALSE,"Annual Summary"}</definedName>
    <definedName name="_fas123" localSheetId="8" hidden="1">{"Balance Sheet",#N/A,FALSE,"Annual Summary";"Cashflows",#N/A,FALSE,"Annual Summary";"Summary Earnings",#N/A,FALSE,"Annual Summary"}</definedName>
    <definedName name="_fas123" localSheetId="36" hidden="1">{"Balance Sheet",#N/A,FALSE,"Annual Summary";"Cashflows",#N/A,FALSE,"Annual Summary";"Summary Earnings",#N/A,FALSE,"Annual Summary"}</definedName>
    <definedName name="_fas123" localSheetId="17" hidden="1">{"Balance Sheet",#N/A,FALSE,"Annual Summary";"Cashflows",#N/A,FALSE,"Annual Summary";"Summary Earnings",#N/A,FALSE,"Annual Summary"}</definedName>
    <definedName name="_fas123" localSheetId="37" hidden="1">{"Balance Sheet",#N/A,FALSE,"Annual Summary";"Cashflows",#N/A,FALSE,"Annual Summary";"Summary Earnings",#N/A,FALSE,"Annual Summary"}</definedName>
    <definedName name="_fas123" localSheetId="18" hidden="1">{"Balance Sheet",#N/A,FALSE,"Annual Summary";"Cashflows",#N/A,FALSE,"Annual Summary";"Summary Earnings",#N/A,FALSE,"Annual Summary"}</definedName>
    <definedName name="_fas123" localSheetId="31" hidden="1">{"Balance Sheet",#N/A,FALSE,"Annual Summary";"Cashflows",#N/A,FALSE,"Annual Summary";"Summary Earnings",#N/A,FALSE,"Annual Summary"}</definedName>
    <definedName name="_fas123" localSheetId="13" hidden="1">{"Balance Sheet",#N/A,FALSE,"Annual Summary";"Cashflows",#N/A,FALSE,"Annual Summary";"Summary Earnings",#N/A,FALSE,"Annual Summary"}</definedName>
    <definedName name="_fas123" localSheetId="32" hidden="1">{"Balance Sheet",#N/A,FALSE,"Annual Summary";"Cashflows",#N/A,FALSE,"Annual Summary";"Summary Earnings",#N/A,FALSE,"Annual Summary"}</definedName>
    <definedName name="_fas123" localSheetId="14" hidden="1">{"Balance Sheet",#N/A,FALSE,"Annual Summary";"Cashflows",#N/A,FALSE,"Annual Summary";"Summary Earnings",#N/A,FALSE,"Annual Summary"}</definedName>
    <definedName name="_fas123" localSheetId="2" hidden="1">{"Balance Sheet",#N/A,FALSE,"Annual Summary";"Cashflows",#N/A,FALSE,"Annual Summary";"Summary Earnings",#N/A,FALSE,"Annual Summary"}</definedName>
    <definedName name="_fas123" localSheetId="43" hidden="1">{"Balance Sheet",#N/A,FALSE,"Annual Summary";"Cashflows",#N/A,FALSE,"Annual Summary";"Summary Earnings",#N/A,FALSE,"Annual Summary"}</definedName>
    <definedName name="_fas123" localSheetId="35" hidden="1">{"Balance Sheet",#N/A,FALSE,"Annual Summary";"Cashflows",#N/A,FALSE,"Annual Summary";"Summary Earnings",#N/A,FALSE,"Annual Summary"}</definedName>
    <definedName name="_fas123" localSheetId="16" hidden="1">{"Balance Sheet",#N/A,FALSE,"Annual Summary";"Cashflows",#N/A,FALSE,"Annual Summary";"Summary Earnings",#N/A,FALSE,"Annual Summary"}</definedName>
    <definedName name="_fas123" localSheetId="34" hidden="1">{"Balance Sheet",#N/A,FALSE,"Annual Summary";"Cashflows",#N/A,FALSE,"Annual Summary";"Summary Earnings",#N/A,FALSE,"Annual Summary"}</definedName>
    <definedName name="_fas123" localSheetId="12" hidden="1">{"Balance Sheet",#N/A,FALSE,"Annual Summary";"Cashflows",#N/A,FALSE,"Annual Summary";"Summary Earnings",#N/A,FALSE,"Annual Summary"}</definedName>
    <definedName name="_fas123" hidden="1">{"Balance Sheet",#N/A,FALSE,"Annual Summary";"Cashflows",#N/A,FALSE,"Annual Summary";"Summary Earnings",#N/A,FALSE,"Annual Summary"}</definedName>
    <definedName name="_Fill" localSheetId="39" hidden="1">#REF!</definedName>
    <definedName name="_Fill" localSheetId="20" hidden="1">#REF!</definedName>
    <definedName name="_Fill" localSheetId="40" hidden="1">#REF!</definedName>
    <definedName name="_Fill" localSheetId="26" hidden="1">#REF!</definedName>
    <definedName name="_Fill" localSheetId="9" hidden="1">#REF!</definedName>
    <definedName name="_Fill" localSheetId="36" hidden="1">#REF!</definedName>
    <definedName name="_Fill" localSheetId="17" hidden="1">#REF!</definedName>
    <definedName name="_Fill" localSheetId="37" hidden="1">#REF!</definedName>
    <definedName name="_Fill" localSheetId="18" hidden="1">#REF!</definedName>
    <definedName name="_Fill" localSheetId="1" hidden="1">#REF!</definedName>
    <definedName name="_Fill" localSheetId="32" hidden="1">#REF!</definedName>
    <definedName name="_Fill" localSheetId="14" hidden="1">#REF!</definedName>
    <definedName name="_Fill" localSheetId="38" hidden="1">#REF!</definedName>
    <definedName name="_Fill" localSheetId="19" hidden="1">#REF!</definedName>
    <definedName name="_Fill" localSheetId="2" hidden="1">#REF!</definedName>
    <definedName name="_Fill" localSheetId="4" hidden="1">#REF!</definedName>
    <definedName name="_Fill" localSheetId="24" hidden="1">#REF!</definedName>
    <definedName name="_Fill" localSheetId="6" hidden="1">#REF!</definedName>
    <definedName name="_Fill" localSheetId="29" hidden="1">#REF!</definedName>
    <definedName name="_Fill" localSheetId="43" hidden="1">#REF!</definedName>
    <definedName name="_Fill" localSheetId="10" hidden="1">#REF!</definedName>
    <definedName name="_Fill" hidden="1">#REF!</definedName>
    <definedName name="_Key1" hidden="1">[4]Blank!$I$12</definedName>
    <definedName name="_Key2" localSheetId="39" hidden="1">#REF!</definedName>
    <definedName name="_Key2" localSheetId="20" hidden="1">#REF!</definedName>
    <definedName name="_Key2" localSheetId="40" hidden="1">#REF!</definedName>
    <definedName name="_Key2" localSheetId="26" hidden="1">#REF!</definedName>
    <definedName name="_Key2" localSheetId="9" hidden="1">#REF!</definedName>
    <definedName name="_Key2" localSheetId="36" hidden="1">#REF!</definedName>
    <definedName name="_Key2" localSheetId="17" hidden="1">#REF!</definedName>
    <definedName name="_Key2" localSheetId="37" hidden="1">#REF!</definedName>
    <definedName name="_Key2" localSheetId="18" hidden="1">#REF!</definedName>
    <definedName name="_Key2" localSheetId="1" hidden="1">#REF!</definedName>
    <definedName name="_Key2" localSheetId="32" hidden="1">#REF!</definedName>
    <definedName name="_Key2" localSheetId="14" hidden="1">#REF!</definedName>
    <definedName name="_Key2" localSheetId="38" hidden="1">#REF!</definedName>
    <definedName name="_Key2" localSheetId="19" hidden="1">#REF!</definedName>
    <definedName name="_Key2" localSheetId="2" hidden="1">#REF!</definedName>
    <definedName name="_Key2" localSheetId="4" hidden="1">#REF!</definedName>
    <definedName name="_Key2" localSheetId="24" hidden="1">#REF!</definedName>
    <definedName name="_Key2" localSheetId="6" hidden="1">#REF!</definedName>
    <definedName name="_Key2" localSheetId="29" hidden="1">#REF!</definedName>
    <definedName name="_Key2" localSheetId="43" hidden="1">#REF!</definedName>
    <definedName name="_Key2" localSheetId="10" hidden="1">#REF!</definedName>
    <definedName name="_Key2" hidden="1">#REF!</definedName>
    <definedName name="_Order1" hidden="1">255</definedName>
    <definedName name="_Order2" hidden="1">255</definedName>
    <definedName name="_Regression_X" localSheetId="39" hidden="1">#REF!</definedName>
    <definedName name="_Regression_X" localSheetId="20" hidden="1">#REF!</definedName>
    <definedName name="_Regression_X" localSheetId="40" hidden="1">#REF!</definedName>
    <definedName name="_Regression_X" localSheetId="26" hidden="1">#REF!</definedName>
    <definedName name="_Regression_X" localSheetId="9" hidden="1">#REF!</definedName>
    <definedName name="_Regression_X" localSheetId="36" hidden="1">#REF!</definedName>
    <definedName name="_Regression_X" localSheetId="17" hidden="1">#REF!</definedName>
    <definedName name="_Regression_X" localSheetId="37" hidden="1">#REF!</definedName>
    <definedName name="_Regression_X" localSheetId="18" hidden="1">#REF!</definedName>
    <definedName name="_Regression_X" localSheetId="1" hidden="1">#REF!</definedName>
    <definedName name="_Regression_X" localSheetId="32" hidden="1">#REF!</definedName>
    <definedName name="_Regression_X" localSheetId="14" hidden="1">#REF!</definedName>
    <definedName name="_Regression_X" localSheetId="38" hidden="1">#REF!</definedName>
    <definedName name="_Regression_X" localSheetId="19" hidden="1">#REF!</definedName>
    <definedName name="_Regression_X" localSheetId="2" hidden="1">#REF!</definedName>
    <definedName name="_Regression_X" localSheetId="4" hidden="1">#REF!</definedName>
    <definedName name="_Regression_X" localSheetId="24" hidden="1">#REF!</definedName>
    <definedName name="_Regression_X" localSheetId="6" hidden="1">#REF!</definedName>
    <definedName name="_Regression_X" localSheetId="43" hidden="1">#REF!</definedName>
    <definedName name="_Regression_X" localSheetId="10" hidden="1">#REF!</definedName>
    <definedName name="_Regression_X" hidden="1">#REF!</definedName>
    <definedName name="_Sort" hidden="1">[4]Blank!$A$157:$AB$158</definedName>
    <definedName name="_Table1_In1" localSheetId="39" hidden="1">#REF!</definedName>
    <definedName name="_Table1_In1" localSheetId="20" hidden="1">#REF!</definedName>
    <definedName name="_Table1_In1" localSheetId="40" hidden="1">#REF!</definedName>
    <definedName name="_Table1_In1" localSheetId="26" hidden="1">#REF!</definedName>
    <definedName name="_Table1_In1" localSheetId="9" hidden="1">#REF!</definedName>
    <definedName name="_Table1_In1" localSheetId="36" hidden="1">#REF!</definedName>
    <definedName name="_Table1_In1" localSheetId="17" hidden="1">#REF!</definedName>
    <definedName name="_Table1_In1" localSheetId="37" hidden="1">#REF!</definedName>
    <definedName name="_Table1_In1" localSheetId="18" hidden="1">#REF!</definedName>
    <definedName name="_Table1_In1" localSheetId="1" hidden="1">#REF!</definedName>
    <definedName name="_Table1_In1" localSheetId="32" hidden="1">#REF!</definedName>
    <definedName name="_Table1_In1" localSheetId="14" hidden="1">#REF!</definedName>
    <definedName name="_Table1_In1" localSheetId="38" hidden="1">#REF!</definedName>
    <definedName name="_Table1_In1" localSheetId="19" hidden="1">#REF!</definedName>
    <definedName name="_Table1_In1" localSheetId="2" hidden="1">#REF!</definedName>
    <definedName name="_Table1_In1" localSheetId="4" hidden="1">#REF!</definedName>
    <definedName name="_Table1_In1" localSheetId="24" hidden="1">#REF!</definedName>
    <definedName name="_Table1_In1" localSheetId="6" hidden="1">#REF!</definedName>
    <definedName name="_Table1_In1" localSheetId="43" hidden="1">#REF!</definedName>
    <definedName name="_Table1_In1" localSheetId="10" hidden="1">#REF!</definedName>
    <definedName name="_Table1_In1" hidden="1">#REF!</definedName>
    <definedName name="_Table1_Out" localSheetId="39" hidden="1">[5]Sheet1!#REF!</definedName>
    <definedName name="_Table1_Out" localSheetId="20" hidden="1">[5]Sheet1!#REF!</definedName>
    <definedName name="_Table1_Out" localSheetId="40" hidden="1">[5]Sheet1!#REF!</definedName>
    <definedName name="_Table1_Out" localSheetId="26" hidden="1">[5]Sheet1!#REF!</definedName>
    <definedName name="_Table1_Out" localSheetId="9" hidden="1">[5]Sheet1!#REF!</definedName>
    <definedName name="_Table1_Out" localSheetId="36" hidden="1">[5]Sheet1!#REF!</definedName>
    <definedName name="_Table1_Out" localSheetId="17" hidden="1">[5]Sheet1!#REF!</definedName>
    <definedName name="_Table1_Out" localSheetId="37" hidden="1">[5]Sheet1!#REF!</definedName>
    <definedName name="_Table1_Out" localSheetId="18" hidden="1">[5]Sheet1!#REF!</definedName>
    <definedName name="_Table1_Out" localSheetId="1" hidden="1">[5]Sheet1!#REF!</definedName>
    <definedName name="_Table1_Out" localSheetId="32" hidden="1">[5]Sheet1!#REF!</definedName>
    <definedName name="_Table1_Out" localSheetId="14" hidden="1">[5]Sheet1!#REF!</definedName>
    <definedName name="_Table1_Out" localSheetId="38" hidden="1">[5]Sheet1!#REF!</definedName>
    <definedName name="_Table1_Out" localSheetId="19" hidden="1">[5]Sheet1!#REF!</definedName>
    <definedName name="_Table1_Out" localSheetId="2" hidden="1">[5]Sheet1!#REF!</definedName>
    <definedName name="_Table1_Out" localSheetId="4" hidden="1">[5]Sheet1!#REF!</definedName>
    <definedName name="_Table1_Out" localSheetId="24" hidden="1">[5]Sheet1!#REF!</definedName>
    <definedName name="_Table1_Out" localSheetId="6" hidden="1">[5]Sheet1!#REF!</definedName>
    <definedName name="_Table1_Out" localSheetId="43" hidden="1">[5]Sheet1!#REF!</definedName>
    <definedName name="_Table1_Out" localSheetId="10" hidden="1">[5]Sheet1!#REF!</definedName>
    <definedName name="_Table1_Out" hidden="1">[5]Sheet1!#REF!</definedName>
    <definedName name="_Table2_In2" localSheetId="39" hidden="1">#REF!</definedName>
    <definedName name="_Table2_In2" localSheetId="20" hidden="1">#REF!</definedName>
    <definedName name="_Table2_In2" localSheetId="40" hidden="1">#REF!</definedName>
    <definedName name="_Table2_In2" localSheetId="26" hidden="1">#REF!</definedName>
    <definedName name="_Table2_In2" localSheetId="9" hidden="1">#REF!</definedName>
    <definedName name="_Table2_In2" localSheetId="36" hidden="1">#REF!</definedName>
    <definedName name="_Table2_In2" localSheetId="17" hidden="1">#REF!</definedName>
    <definedName name="_Table2_In2" localSheetId="37" hidden="1">#REF!</definedName>
    <definedName name="_Table2_In2" localSheetId="18" hidden="1">#REF!</definedName>
    <definedName name="_Table2_In2" localSheetId="1" hidden="1">#REF!</definedName>
    <definedName name="_Table2_In2" localSheetId="32" hidden="1">#REF!</definedName>
    <definedName name="_Table2_In2" localSheetId="14" hidden="1">#REF!</definedName>
    <definedName name="_Table2_In2" localSheetId="38" hidden="1">#REF!</definedName>
    <definedName name="_Table2_In2" localSheetId="19" hidden="1">#REF!</definedName>
    <definedName name="_Table2_In2" localSheetId="2" hidden="1">#REF!</definedName>
    <definedName name="_Table2_In2" localSheetId="4" hidden="1">#REF!</definedName>
    <definedName name="_Table2_In2" localSheetId="24" hidden="1">#REF!</definedName>
    <definedName name="_Table2_In2" localSheetId="6" hidden="1">#REF!</definedName>
    <definedName name="_Table2_In2" localSheetId="43" hidden="1">#REF!</definedName>
    <definedName name="_Table2_In2" localSheetId="10" hidden="1">#REF!</definedName>
    <definedName name="_Table2_In2" hidden="1">#REF!</definedName>
    <definedName name="a" localSheetId="25" hidden="1">{"A COM Detail YTD",#N/A,FALSE,"DATA";"B Exp Detail YTD",#N/A,FALSE,"DATA";"C COM Detail Qtr of",#N/A,FALSE,"DATA";"D Exp Detail Qtr of",#N/A,FALSE,"DATA";"A Performance Report",#N/A,FALSE,"%Performance"}</definedName>
    <definedName name="a" localSheetId="8" hidden="1">{"A COM Detail YTD",#N/A,FALSE,"DATA";"B Exp Detail YTD",#N/A,FALSE,"DATA";"C COM Detail Qtr of",#N/A,FALSE,"DATA";"D Exp Detail Qtr of",#N/A,FALSE,"DATA";"A Performance Report",#N/A,FALSE,"%Performance"}</definedName>
    <definedName name="a" localSheetId="36" hidden="1">{"A COM Detail YTD",#N/A,FALSE,"DATA";"B Exp Detail YTD",#N/A,FALSE,"DATA";"C COM Detail Qtr of",#N/A,FALSE,"DATA";"D Exp Detail Qtr of",#N/A,FALSE,"DATA";"A Performance Report",#N/A,FALSE,"%Performance"}</definedName>
    <definedName name="a" localSheetId="17" hidden="1">{"A COM Detail YTD",#N/A,FALSE,"DATA";"B Exp Detail YTD",#N/A,FALSE,"DATA";"C COM Detail Qtr of",#N/A,FALSE,"DATA";"D Exp Detail Qtr of",#N/A,FALSE,"DATA";"A Performance Report",#N/A,FALSE,"%Performance"}</definedName>
    <definedName name="a" localSheetId="37" hidden="1">{"A COM Detail YTD",#N/A,FALSE,"DATA";"B Exp Detail YTD",#N/A,FALSE,"DATA";"C COM Detail Qtr of",#N/A,FALSE,"DATA";"D Exp Detail Qtr of",#N/A,FALSE,"DATA";"A Performance Report",#N/A,FALSE,"%Performance"}</definedName>
    <definedName name="a" localSheetId="18" hidden="1">{"A COM Detail YTD",#N/A,FALSE,"DATA";"B Exp Detail YTD",#N/A,FALSE,"DATA";"C COM Detail Qtr of",#N/A,FALSE,"DATA";"D Exp Detail Qtr of",#N/A,FALSE,"DATA";"A Performance Report",#N/A,FALSE,"%Performance"}</definedName>
    <definedName name="a" localSheetId="31" hidden="1">{"A COM Detail YTD",#N/A,FALSE,"DATA";"B Exp Detail YTD",#N/A,FALSE,"DATA";"C COM Detail Qtr of",#N/A,FALSE,"DATA";"D Exp Detail Qtr of",#N/A,FALSE,"DATA";"A Performance Report",#N/A,FALSE,"%Performance"}</definedName>
    <definedName name="a" localSheetId="13" hidden="1">{"A COM Detail YTD",#N/A,FALSE,"DATA";"B Exp Detail YTD",#N/A,FALSE,"DATA";"C COM Detail Qtr of",#N/A,FALSE,"DATA";"D Exp Detail Qtr of",#N/A,FALSE,"DATA";"A Performance Report",#N/A,FALSE,"%Performance"}</definedName>
    <definedName name="a" localSheetId="32" hidden="1">{"A COM Detail YTD",#N/A,FALSE,"DATA";"B Exp Detail YTD",#N/A,FALSE,"DATA";"C COM Detail Qtr of",#N/A,FALSE,"DATA";"D Exp Detail Qtr of",#N/A,FALSE,"DATA";"A Performance Report",#N/A,FALSE,"%Performance"}</definedName>
    <definedName name="a" localSheetId="14" hidden="1">{"A COM Detail YTD",#N/A,FALSE,"DATA";"B Exp Detail YTD",#N/A,FALSE,"DATA";"C COM Detail Qtr of",#N/A,FALSE,"DATA";"D Exp Detail Qtr of",#N/A,FALSE,"DATA";"A Performance Report",#N/A,FALSE,"%Performance"}</definedName>
    <definedName name="a" localSheetId="2" hidden="1">{"A COM Detail YTD",#N/A,FALSE,"DATA";"B Exp Detail YTD",#N/A,FALSE,"DATA";"C COM Detail Qtr of",#N/A,FALSE,"DATA";"D Exp Detail Qtr of",#N/A,FALSE,"DATA";"A Performance Report",#N/A,FALSE,"%Performance"}</definedName>
    <definedName name="a" localSheetId="43" hidden="1">{"A COM Detail YTD",#N/A,FALSE,"DATA";"B Exp Detail YTD",#N/A,FALSE,"DATA";"C COM Detail Qtr of",#N/A,FALSE,"DATA";"D Exp Detail Qtr of",#N/A,FALSE,"DATA";"A Performance Report",#N/A,FALSE,"%Performance"}</definedName>
    <definedName name="a" localSheetId="35" hidden="1">{"A COM Detail YTD",#N/A,FALSE,"DATA";"B Exp Detail YTD",#N/A,FALSE,"DATA";"C COM Detail Qtr of",#N/A,FALSE,"DATA";"D Exp Detail Qtr of",#N/A,FALSE,"DATA";"A Performance Report",#N/A,FALSE,"%Performance"}</definedName>
    <definedName name="a" localSheetId="16" hidden="1">{"A COM Detail YTD",#N/A,FALSE,"DATA";"B Exp Detail YTD",#N/A,FALSE,"DATA";"C COM Detail Qtr of",#N/A,FALSE,"DATA";"D Exp Detail Qtr of",#N/A,FALSE,"DATA";"A Performance Report",#N/A,FALSE,"%Performance"}</definedName>
    <definedName name="a" localSheetId="34" hidden="1">{"A COM Detail YTD",#N/A,FALSE,"DATA";"B Exp Detail YTD",#N/A,FALSE,"DATA";"C COM Detail Qtr of",#N/A,FALSE,"DATA";"D Exp Detail Qtr of",#N/A,FALSE,"DATA";"A Performance Report",#N/A,FALSE,"%Performance"}</definedName>
    <definedName name="a" localSheetId="12" hidden="1">{"A COM Detail YTD",#N/A,FALSE,"DATA";"B Exp Detail YTD",#N/A,FALSE,"DATA";"C COM Detail Qtr of",#N/A,FALSE,"DATA";"D Exp Detail Qtr of",#N/A,FALSE,"DATA";"A Performance Report",#N/A,FALSE,"%Performance"}</definedName>
    <definedName name="a" hidden="1">{"A COM Detail YTD",#N/A,FALSE,"DATA";"B Exp Detail YTD",#N/A,FALSE,"DATA";"C COM Detail Qtr of",#N/A,FALSE,"DATA";"D Exp Detail Qtr of",#N/A,FALSE,"DATA";"A Performance Report",#N/A,FALSE,"%Performance"}</definedName>
    <definedName name="aa" localSheetId="39" hidden="1">#REF!</definedName>
    <definedName name="aa" localSheetId="20" hidden="1">#REF!</definedName>
    <definedName name="aa" localSheetId="40" hidden="1">#REF!</definedName>
    <definedName name="aa" localSheetId="26" hidden="1">#REF!</definedName>
    <definedName name="aa" localSheetId="9" hidden="1">#REF!</definedName>
    <definedName name="aa" localSheetId="36" hidden="1">#REF!</definedName>
    <definedName name="aa" localSheetId="17" hidden="1">#REF!</definedName>
    <definedName name="aa" localSheetId="37" hidden="1">#REF!</definedName>
    <definedName name="aa" localSheetId="18" hidden="1">#REF!</definedName>
    <definedName name="aa" localSheetId="1" hidden="1">#REF!</definedName>
    <definedName name="aa" localSheetId="32" hidden="1">#REF!</definedName>
    <definedName name="aa" localSheetId="14" hidden="1">#REF!</definedName>
    <definedName name="aa" localSheetId="38" hidden="1">#REF!</definedName>
    <definedName name="aa" localSheetId="19" hidden="1">#REF!</definedName>
    <definedName name="aa" localSheetId="2" hidden="1">#REF!</definedName>
    <definedName name="aa" localSheetId="4" hidden="1">#REF!</definedName>
    <definedName name="aa" localSheetId="24" hidden="1">#REF!</definedName>
    <definedName name="aa" localSheetId="6" hidden="1">#REF!</definedName>
    <definedName name="aa" localSheetId="29" hidden="1">#REF!</definedName>
    <definedName name="aa" localSheetId="43" hidden="1">#REF!</definedName>
    <definedName name="aa" localSheetId="10" hidden="1">#REF!</definedName>
    <definedName name="aa" hidden="1">#REF!</definedName>
    <definedName name="aaa" localSheetId="25" hidden="1">{"FLM 150P Equipment Detail",#N/A,FALSE,"150+ Calc"}</definedName>
    <definedName name="aaa" localSheetId="8" hidden="1">{"FLM 150P Equipment Detail",#N/A,FALSE,"150+ Calc"}</definedName>
    <definedName name="aaa" localSheetId="36" hidden="1">{"FLM 150P Equipment Detail",#N/A,FALSE,"150+ Calc"}</definedName>
    <definedName name="aaa" localSheetId="17" hidden="1">{"FLM 150P Equipment Detail",#N/A,FALSE,"150+ Calc"}</definedName>
    <definedName name="aaa" localSheetId="37" hidden="1">{"FLM 150P Equipment Detail",#N/A,FALSE,"150+ Calc"}</definedName>
    <definedName name="aaa" localSheetId="18" hidden="1">{"FLM 150P Equipment Detail",#N/A,FALSE,"150+ Calc"}</definedName>
    <definedName name="aaa" localSheetId="31" hidden="1">{"FLM 150P Equipment Detail",#N/A,FALSE,"150+ Calc"}</definedName>
    <definedName name="aaa" localSheetId="13" hidden="1">{"FLM 150P Equipment Detail",#N/A,FALSE,"150+ Calc"}</definedName>
    <definedName name="aaa" localSheetId="32" hidden="1">{"FLM 150P Equipment Detail",#N/A,FALSE,"150+ Calc"}</definedName>
    <definedName name="aaa" localSheetId="14" hidden="1">{"FLM 150P Equipment Detail",#N/A,FALSE,"150+ Calc"}</definedName>
    <definedName name="aaa" localSheetId="2" hidden="1">{"FLM 150P Equipment Detail",#N/A,FALSE,"150+ Calc"}</definedName>
    <definedName name="aaa" localSheetId="43" hidden="1">{"FLM 150P Equipment Detail",#N/A,FALSE,"150+ Calc"}</definedName>
    <definedName name="aaa" localSheetId="35" hidden="1">{"FLM 150P Equipment Detail",#N/A,FALSE,"150+ Calc"}</definedName>
    <definedName name="aaa" localSheetId="16" hidden="1">{"FLM 150P Equipment Detail",#N/A,FALSE,"150+ Calc"}</definedName>
    <definedName name="aaa" localSheetId="34" hidden="1">{"FLM 150P Equipment Detail",#N/A,FALSE,"150+ Calc"}</definedName>
    <definedName name="aaa" localSheetId="12" hidden="1">{"FLM 150P Equipment Detail",#N/A,FALSE,"150+ Calc"}</definedName>
    <definedName name="aaa" hidden="1">{"FLM 150P Equipment Detail",#N/A,FALSE,"150+ Calc"}</definedName>
    <definedName name="AAA_DOCTOPS" hidden="1">"AAA_SET"</definedName>
    <definedName name="AAA_duser" hidden="1">"OFF"</definedName>
    <definedName name="aaaa" localSheetId="25" hidden="1">{"Equipment Summary",#N/A,FALSE,"150 Calc"}</definedName>
    <definedName name="aaaa" localSheetId="8" hidden="1">{"Equipment Summary",#N/A,FALSE,"150 Calc"}</definedName>
    <definedName name="aaaa" localSheetId="36" hidden="1">{"Equipment Summary",#N/A,FALSE,"150 Calc"}</definedName>
    <definedName name="aaaa" localSheetId="17" hidden="1">{"Equipment Summary",#N/A,FALSE,"150 Calc"}</definedName>
    <definedName name="aaaa" localSheetId="37" hidden="1">{"Equipment Summary",#N/A,FALSE,"150 Calc"}</definedName>
    <definedName name="aaaa" localSheetId="18" hidden="1">{"Equipment Summary",#N/A,FALSE,"150 Calc"}</definedName>
    <definedName name="aaaa" localSheetId="31" hidden="1">{"Equipment Summary",#N/A,FALSE,"150 Calc"}</definedName>
    <definedName name="aaaa" localSheetId="13" hidden="1">{"Equipment Summary",#N/A,FALSE,"150 Calc"}</definedName>
    <definedName name="aaaa" localSheetId="32" hidden="1">{"Equipment Summary",#N/A,FALSE,"150 Calc"}</definedName>
    <definedName name="aaaa" localSheetId="14" hidden="1">{"Equipment Summary",#N/A,FALSE,"150 Calc"}</definedName>
    <definedName name="aaaa" localSheetId="2" hidden="1">{"Equipment Summary",#N/A,FALSE,"150 Calc"}</definedName>
    <definedName name="aaaa" localSheetId="43" hidden="1">{"Equipment Summary",#N/A,FALSE,"150 Calc"}</definedName>
    <definedName name="aaaa" localSheetId="35" hidden="1">{"Equipment Summary",#N/A,FALSE,"150 Calc"}</definedName>
    <definedName name="aaaa" localSheetId="16" hidden="1">{"Equipment Summary",#N/A,FALSE,"150 Calc"}</definedName>
    <definedName name="aaaa" localSheetId="34" hidden="1">{"Equipment Summary",#N/A,FALSE,"150 Calc"}</definedName>
    <definedName name="aaaa" localSheetId="12" hidden="1">{"Equipment Summary",#N/A,FALSE,"150 Calc"}</definedName>
    <definedName name="aaaa" hidden="1">{"Equipment Summary",#N/A,FALSE,"150 Calc"}</definedName>
    <definedName name="aaaaa" localSheetId="25" hidden="1">{"FLM 2400 Equipment Summary",#N/A,FALSE,"2400 Calc"}</definedName>
    <definedName name="aaaaa" localSheetId="8" hidden="1">{"FLM 2400 Equipment Summary",#N/A,FALSE,"2400 Calc"}</definedName>
    <definedName name="aaaaa" localSheetId="36" hidden="1">{"FLM 2400 Equipment Summary",#N/A,FALSE,"2400 Calc"}</definedName>
    <definedName name="aaaaa" localSheetId="17" hidden="1">{"FLM 2400 Equipment Summary",#N/A,FALSE,"2400 Calc"}</definedName>
    <definedName name="aaaaa" localSheetId="37" hidden="1">{"FLM 2400 Equipment Summary",#N/A,FALSE,"2400 Calc"}</definedName>
    <definedName name="aaaaa" localSheetId="18" hidden="1">{"FLM 2400 Equipment Summary",#N/A,FALSE,"2400 Calc"}</definedName>
    <definedName name="aaaaa" localSheetId="31" hidden="1">{"FLM 2400 Equipment Summary",#N/A,FALSE,"2400 Calc"}</definedName>
    <definedName name="aaaaa" localSheetId="13" hidden="1">{"FLM 2400 Equipment Summary",#N/A,FALSE,"2400 Calc"}</definedName>
    <definedName name="aaaaa" localSheetId="32" hidden="1">{"FLM 2400 Equipment Summary",#N/A,FALSE,"2400 Calc"}</definedName>
    <definedName name="aaaaa" localSheetId="14" hidden="1">{"FLM 2400 Equipment Summary",#N/A,FALSE,"2400 Calc"}</definedName>
    <definedName name="aaaaa" localSheetId="2" hidden="1">{"FLM 2400 Equipment Summary",#N/A,FALSE,"2400 Calc"}</definedName>
    <definedName name="aaaaa" localSheetId="43" hidden="1">{"FLM 2400 Equipment Summary",#N/A,FALSE,"2400 Calc"}</definedName>
    <definedName name="aaaaa" localSheetId="35" hidden="1">{"FLM 2400 Equipment Summary",#N/A,FALSE,"2400 Calc"}</definedName>
    <definedName name="aaaaa" localSheetId="16" hidden="1">{"FLM 2400 Equipment Summary",#N/A,FALSE,"2400 Calc"}</definedName>
    <definedName name="aaaaa" localSheetId="34" hidden="1">{"FLM 2400 Equipment Summary",#N/A,FALSE,"2400 Calc"}</definedName>
    <definedName name="aaaaa" localSheetId="12" hidden="1">{"FLM 2400 Equipment Summary",#N/A,FALSE,"2400 Calc"}</definedName>
    <definedName name="aaaaa" hidden="1">{"FLM 2400 Equipment Summary",#N/A,FALSE,"2400 Calc"}</definedName>
    <definedName name="aaaaaaaaa" localSheetId="25" hidden="1">{"FLM 600 Equipment Detail",#N/A,FALSE,"600 Calc"}</definedName>
    <definedName name="aaaaaaaaa" localSheetId="8" hidden="1">{"FLM 600 Equipment Detail",#N/A,FALSE,"600 Calc"}</definedName>
    <definedName name="aaaaaaaaa" localSheetId="36" hidden="1">{"FLM 600 Equipment Detail",#N/A,FALSE,"600 Calc"}</definedName>
    <definedName name="aaaaaaaaa" localSheetId="17" hidden="1">{"FLM 600 Equipment Detail",#N/A,FALSE,"600 Calc"}</definedName>
    <definedName name="aaaaaaaaa" localSheetId="37" hidden="1">{"FLM 600 Equipment Detail",#N/A,FALSE,"600 Calc"}</definedName>
    <definedName name="aaaaaaaaa" localSheetId="18" hidden="1">{"FLM 600 Equipment Detail",#N/A,FALSE,"600 Calc"}</definedName>
    <definedName name="aaaaaaaaa" localSheetId="31" hidden="1">{"FLM 600 Equipment Detail",#N/A,FALSE,"600 Calc"}</definedName>
    <definedName name="aaaaaaaaa" localSheetId="13" hidden="1">{"FLM 600 Equipment Detail",#N/A,FALSE,"600 Calc"}</definedName>
    <definedName name="aaaaaaaaa" localSheetId="32" hidden="1">{"FLM 600 Equipment Detail",#N/A,FALSE,"600 Calc"}</definedName>
    <definedName name="aaaaaaaaa" localSheetId="14" hidden="1">{"FLM 600 Equipment Detail",#N/A,FALSE,"600 Calc"}</definedName>
    <definedName name="aaaaaaaaa" localSheetId="2" hidden="1">{"FLM 600 Equipment Detail",#N/A,FALSE,"600 Calc"}</definedName>
    <definedName name="aaaaaaaaa" localSheetId="43" hidden="1">{"FLM 600 Equipment Detail",#N/A,FALSE,"600 Calc"}</definedName>
    <definedName name="aaaaaaaaa" localSheetId="35" hidden="1">{"FLM 600 Equipment Detail",#N/A,FALSE,"600 Calc"}</definedName>
    <definedName name="aaaaaaaaa" localSheetId="16" hidden="1">{"FLM 600 Equipment Detail",#N/A,FALSE,"600 Calc"}</definedName>
    <definedName name="aaaaaaaaa" localSheetId="34" hidden="1">{"FLM 600 Equipment Detail",#N/A,FALSE,"600 Calc"}</definedName>
    <definedName name="aaaaaaaaa" localSheetId="12" hidden="1">{"FLM 600 Equipment Detail",#N/A,FALSE,"600 Calc"}</definedName>
    <definedName name="aaaaaaaaa" hidden="1">{"FLM 600 Equipment Detail",#N/A,FALSE,"600 Calc"}</definedName>
    <definedName name="AAB_Addin5" hidden="1">"AAB_Description for addin 5,Description for addin 5,Description for addin 5,Description for addin 5,Description for addin 5,Description for addin 5"</definedName>
    <definedName name="aass" localSheetId="25" hidden="1">{"FLM 2400 Equipment Detail",#N/A,FALSE,"2400 Calc"}</definedName>
    <definedName name="aass" localSheetId="8" hidden="1">{"FLM 2400 Equipment Detail",#N/A,FALSE,"2400 Calc"}</definedName>
    <definedName name="aass" localSheetId="36" hidden="1">{"FLM 2400 Equipment Detail",#N/A,FALSE,"2400 Calc"}</definedName>
    <definedName name="aass" localSheetId="17" hidden="1">{"FLM 2400 Equipment Detail",#N/A,FALSE,"2400 Calc"}</definedName>
    <definedName name="aass" localSheetId="37" hidden="1">{"FLM 2400 Equipment Detail",#N/A,FALSE,"2400 Calc"}</definedName>
    <definedName name="aass" localSheetId="18" hidden="1">{"FLM 2400 Equipment Detail",#N/A,FALSE,"2400 Calc"}</definedName>
    <definedName name="aass" localSheetId="31" hidden="1">{"FLM 2400 Equipment Detail",#N/A,FALSE,"2400 Calc"}</definedName>
    <definedName name="aass" localSheetId="13" hidden="1">{"FLM 2400 Equipment Detail",#N/A,FALSE,"2400 Calc"}</definedName>
    <definedName name="aass" localSheetId="32" hidden="1">{"FLM 2400 Equipment Detail",#N/A,FALSE,"2400 Calc"}</definedName>
    <definedName name="aass" localSheetId="14" hidden="1">{"FLM 2400 Equipment Detail",#N/A,FALSE,"2400 Calc"}</definedName>
    <definedName name="aass" localSheetId="2" hidden="1">{"FLM 2400 Equipment Detail",#N/A,FALSE,"2400 Calc"}</definedName>
    <definedName name="aass" localSheetId="43" hidden="1">{"FLM 2400 Equipment Detail",#N/A,FALSE,"2400 Calc"}</definedName>
    <definedName name="aass" localSheetId="35" hidden="1">{"FLM 2400 Equipment Detail",#N/A,FALSE,"2400 Calc"}</definedName>
    <definedName name="aass" localSheetId="16" hidden="1">{"FLM 2400 Equipment Detail",#N/A,FALSE,"2400 Calc"}</definedName>
    <definedName name="aass" localSheetId="34" hidden="1">{"FLM 2400 Equipment Detail",#N/A,FALSE,"2400 Calc"}</definedName>
    <definedName name="aass" localSheetId="12" hidden="1">{"FLM 2400 Equipment Detail",#N/A,FALSE,"2400 Calc"}</definedName>
    <definedName name="aass" hidden="1">{"FLM 2400 Equipment Detail",#N/A,FALSE,"2400 Calc"}</definedName>
    <definedName name="aassa" localSheetId="25" hidden="1">{"FLM 600 Equipment Detail",#N/A,FALSE,"600 Calc"}</definedName>
    <definedName name="aassa" localSheetId="8" hidden="1">{"FLM 600 Equipment Detail",#N/A,FALSE,"600 Calc"}</definedName>
    <definedName name="aassa" localSheetId="36" hidden="1">{"FLM 600 Equipment Detail",#N/A,FALSE,"600 Calc"}</definedName>
    <definedName name="aassa" localSheetId="17" hidden="1">{"FLM 600 Equipment Detail",#N/A,FALSE,"600 Calc"}</definedName>
    <definedName name="aassa" localSheetId="37" hidden="1">{"FLM 600 Equipment Detail",#N/A,FALSE,"600 Calc"}</definedName>
    <definedName name="aassa" localSheetId="18" hidden="1">{"FLM 600 Equipment Detail",#N/A,FALSE,"600 Calc"}</definedName>
    <definedName name="aassa" localSheetId="31" hidden="1">{"FLM 600 Equipment Detail",#N/A,FALSE,"600 Calc"}</definedName>
    <definedName name="aassa" localSheetId="13" hidden="1">{"FLM 600 Equipment Detail",#N/A,FALSE,"600 Calc"}</definedName>
    <definedName name="aassa" localSheetId="32" hidden="1">{"FLM 600 Equipment Detail",#N/A,FALSE,"600 Calc"}</definedName>
    <definedName name="aassa" localSheetId="14" hidden="1">{"FLM 600 Equipment Detail",#N/A,FALSE,"600 Calc"}</definedName>
    <definedName name="aassa" localSheetId="2" hidden="1">{"FLM 600 Equipment Detail",#N/A,FALSE,"600 Calc"}</definedName>
    <definedName name="aassa" localSheetId="43" hidden="1">{"FLM 600 Equipment Detail",#N/A,FALSE,"600 Calc"}</definedName>
    <definedName name="aassa" localSheetId="35" hidden="1">{"FLM 600 Equipment Detail",#N/A,FALSE,"600 Calc"}</definedName>
    <definedName name="aassa" localSheetId="16" hidden="1">{"FLM 600 Equipment Detail",#N/A,FALSE,"600 Calc"}</definedName>
    <definedName name="aassa" localSheetId="34" hidden="1">{"FLM 600 Equipment Detail",#N/A,FALSE,"600 Calc"}</definedName>
    <definedName name="aassa" localSheetId="12" hidden="1">{"FLM 600 Equipment Detail",#N/A,FALSE,"600 Calc"}</definedName>
    <definedName name="aassa" hidden="1">{"FLM 600 Equipment Detail",#N/A,FALSE,"600 Calc"}</definedName>
    <definedName name="aassddff" localSheetId="25" hidden="1">{"FLM 150 Equipment Detail",#N/A,TRUE,"150 Calc";"FLM 2400 Equipment Detail",#N/A,TRUE,"2400 Calc";"FLM 600 Equipment Detail",#N/A,TRUE,"600 Calc"}</definedName>
    <definedName name="aassddff" localSheetId="8" hidden="1">{"FLM 150 Equipment Detail",#N/A,TRUE,"150 Calc";"FLM 2400 Equipment Detail",#N/A,TRUE,"2400 Calc";"FLM 600 Equipment Detail",#N/A,TRUE,"600 Calc"}</definedName>
    <definedName name="aassddff" localSheetId="36" hidden="1">{"FLM 150 Equipment Detail",#N/A,TRUE,"150 Calc";"FLM 2400 Equipment Detail",#N/A,TRUE,"2400 Calc";"FLM 600 Equipment Detail",#N/A,TRUE,"600 Calc"}</definedName>
    <definedName name="aassddff" localSheetId="17" hidden="1">{"FLM 150 Equipment Detail",#N/A,TRUE,"150 Calc";"FLM 2400 Equipment Detail",#N/A,TRUE,"2400 Calc";"FLM 600 Equipment Detail",#N/A,TRUE,"600 Calc"}</definedName>
    <definedName name="aassddff" localSheetId="37" hidden="1">{"FLM 150 Equipment Detail",#N/A,TRUE,"150 Calc";"FLM 2400 Equipment Detail",#N/A,TRUE,"2400 Calc";"FLM 600 Equipment Detail",#N/A,TRUE,"600 Calc"}</definedName>
    <definedName name="aassddff" localSheetId="18" hidden="1">{"FLM 150 Equipment Detail",#N/A,TRUE,"150 Calc";"FLM 2400 Equipment Detail",#N/A,TRUE,"2400 Calc";"FLM 600 Equipment Detail",#N/A,TRUE,"600 Calc"}</definedName>
    <definedName name="aassddff" localSheetId="31" hidden="1">{"FLM 150 Equipment Detail",#N/A,TRUE,"150 Calc";"FLM 2400 Equipment Detail",#N/A,TRUE,"2400 Calc";"FLM 600 Equipment Detail",#N/A,TRUE,"600 Calc"}</definedName>
    <definedName name="aassddff" localSheetId="13" hidden="1">{"FLM 150 Equipment Detail",#N/A,TRUE,"150 Calc";"FLM 2400 Equipment Detail",#N/A,TRUE,"2400 Calc";"FLM 600 Equipment Detail",#N/A,TRUE,"600 Calc"}</definedName>
    <definedName name="aassddff" localSheetId="32" hidden="1">{"FLM 150 Equipment Detail",#N/A,TRUE,"150 Calc";"FLM 2400 Equipment Detail",#N/A,TRUE,"2400 Calc";"FLM 600 Equipment Detail",#N/A,TRUE,"600 Calc"}</definedName>
    <definedName name="aassddff" localSheetId="14" hidden="1">{"FLM 150 Equipment Detail",#N/A,TRUE,"150 Calc";"FLM 2400 Equipment Detail",#N/A,TRUE,"2400 Calc";"FLM 600 Equipment Detail",#N/A,TRUE,"600 Calc"}</definedName>
    <definedName name="aassddff" localSheetId="2" hidden="1">{"FLM 150 Equipment Detail",#N/A,TRUE,"150 Calc";"FLM 2400 Equipment Detail",#N/A,TRUE,"2400 Calc";"FLM 600 Equipment Detail",#N/A,TRUE,"600 Calc"}</definedName>
    <definedName name="aassddff" localSheetId="43" hidden="1">{"FLM 150 Equipment Detail",#N/A,TRUE,"150 Calc";"FLM 2400 Equipment Detail",#N/A,TRUE,"2400 Calc";"FLM 600 Equipment Detail",#N/A,TRUE,"600 Calc"}</definedName>
    <definedName name="aassddff" localSheetId="35" hidden="1">{"FLM 150 Equipment Detail",#N/A,TRUE,"150 Calc";"FLM 2400 Equipment Detail",#N/A,TRUE,"2400 Calc";"FLM 600 Equipment Detail",#N/A,TRUE,"600 Calc"}</definedName>
    <definedName name="aassddff" localSheetId="16" hidden="1">{"FLM 150 Equipment Detail",#N/A,TRUE,"150 Calc";"FLM 2400 Equipment Detail",#N/A,TRUE,"2400 Calc";"FLM 600 Equipment Detail",#N/A,TRUE,"600 Calc"}</definedName>
    <definedName name="aassddff" localSheetId="34" hidden="1">{"FLM 150 Equipment Detail",#N/A,TRUE,"150 Calc";"FLM 2400 Equipment Detail",#N/A,TRUE,"2400 Calc";"FLM 600 Equipment Detail",#N/A,TRUE,"600 Calc"}</definedName>
    <definedName name="aassddff" localSheetId="12" hidden="1">{"FLM 150 Equipment Detail",#N/A,TRUE,"150 Calc";"FLM 2400 Equipment Detail",#N/A,TRUE,"2400 Calc";"FLM 600 Equipment Detail",#N/A,TRUE,"600 Calc"}</definedName>
    <definedName name="aassddff" hidden="1">{"FLM 150 Equipment Detail",#N/A,TRUE,"150 Calc";"FLM 2400 Equipment Detail",#N/A,TRUE,"2400 Calc";"FLM 600 Equipment Detail",#N/A,TRUE,"600 Calc"}</definedName>
    <definedName name="aasssaaas" localSheetId="25" hidden="1">{"FLM 150 Equipment Detail",#N/A,TRUE,"150 Calc";"FLM 150P Equipment Detail",#N/A,TRUE,"150+ Calc";"FLM 600 Equipment Detail",#N/A,TRUE,"600 Calc";"FLM 2400 Equipment Detail",#N/A,TRUE,"2400 Calc";#N/A,#N/A,TRUE,"Totals"}</definedName>
    <definedName name="aasssaaas" localSheetId="8" hidden="1">{"FLM 150 Equipment Detail",#N/A,TRUE,"150 Calc";"FLM 150P Equipment Detail",#N/A,TRUE,"150+ Calc";"FLM 600 Equipment Detail",#N/A,TRUE,"600 Calc";"FLM 2400 Equipment Detail",#N/A,TRUE,"2400 Calc";#N/A,#N/A,TRUE,"Totals"}</definedName>
    <definedName name="aasssaaas" localSheetId="36" hidden="1">{"FLM 150 Equipment Detail",#N/A,TRUE,"150 Calc";"FLM 150P Equipment Detail",#N/A,TRUE,"150+ Calc";"FLM 600 Equipment Detail",#N/A,TRUE,"600 Calc";"FLM 2400 Equipment Detail",#N/A,TRUE,"2400 Calc";#N/A,#N/A,TRUE,"Totals"}</definedName>
    <definedName name="aasssaaas" localSheetId="17" hidden="1">{"FLM 150 Equipment Detail",#N/A,TRUE,"150 Calc";"FLM 150P Equipment Detail",#N/A,TRUE,"150+ Calc";"FLM 600 Equipment Detail",#N/A,TRUE,"600 Calc";"FLM 2400 Equipment Detail",#N/A,TRUE,"2400 Calc";#N/A,#N/A,TRUE,"Totals"}</definedName>
    <definedName name="aasssaaas" localSheetId="37" hidden="1">{"FLM 150 Equipment Detail",#N/A,TRUE,"150 Calc";"FLM 150P Equipment Detail",#N/A,TRUE,"150+ Calc";"FLM 600 Equipment Detail",#N/A,TRUE,"600 Calc";"FLM 2400 Equipment Detail",#N/A,TRUE,"2400 Calc";#N/A,#N/A,TRUE,"Totals"}</definedName>
    <definedName name="aasssaaas" localSheetId="18" hidden="1">{"FLM 150 Equipment Detail",#N/A,TRUE,"150 Calc";"FLM 150P Equipment Detail",#N/A,TRUE,"150+ Calc";"FLM 600 Equipment Detail",#N/A,TRUE,"600 Calc";"FLM 2400 Equipment Detail",#N/A,TRUE,"2400 Calc";#N/A,#N/A,TRUE,"Totals"}</definedName>
    <definedName name="aasssaaas" localSheetId="31" hidden="1">{"FLM 150 Equipment Detail",#N/A,TRUE,"150 Calc";"FLM 150P Equipment Detail",#N/A,TRUE,"150+ Calc";"FLM 600 Equipment Detail",#N/A,TRUE,"600 Calc";"FLM 2400 Equipment Detail",#N/A,TRUE,"2400 Calc";#N/A,#N/A,TRUE,"Totals"}</definedName>
    <definedName name="aasssaaas" localSheetId="13" hidden="1">{"FLM 150 Equipment Detail",#N/A,TRUE,"150 Calc";"FLM 150P Equipment Detail",#N/A,TRUE,"150+ Calc";"FLM 600 Equipment Detail",#N/A,TRUE,"600 Calc";"FLM 2400 Equipment Detail",#N/A,TRUE,"2400 Calc";#N/A,#N/A,TRUE,"Totals"}</definedName>
    <definedName name="aasssaaas" localSheetId="32" hidden="1">{"FLM 150 Equipment Detail",#N/A,TRUE,"150 Calc";"FLM 150P Equipment Detail",#N/A,TRUE,"150+ Calc";"FLM 600 Equipment Detail",#N/A,TRUE,"600 Calc";"FLM 2400 Equipment Detail",#N/A,TRUE,"2400 Calc";#N/A,#N/A,TRUE,"Totals"}</definedName>
    <definedName name="aasssaaas" localSheetId="14" hidden="1">{"FLM 150 Equipment Detail",#N/A,TRUE,"150 Calc";"FLM 150P Equipment Detail",#N/A,TRUE,"150+ Calc";"FLM 600 Equipment Detail",#N/A,TRUE,"600 Calc";"FLM 2400 Equipment Detail",#N/A,TRUE,"2400 Calc";#N/A,#N/A,TRUE,"Totals"}</definedName>
    <definedName name="aasssaaas" localSheetId="2" hidden="1">{"FLM 150 Equipment Detail",#N/A,TRUE,"150 Calc";"FLM 150P Equipment Detail",#N/A,TRUE,"150+ Calc";"FLM 600 Equipment Detail",#N/A,TRUE,"600 Calc";"FLM 2400 Equipment Detail",#N/A,TRUE,"2400 Calc";#N/A,#N/A,TRUE,"Totals"}</definedName>
    <definedName name="aasssaaas" localSheetId="43" hidden="1">{"FLM 150 Equipment Detail",#N/A,TRUE,"150 Calc";"FLM 150P Equipment Detail",#N/A,TRUE,"150+ Calc";"FLM 600 Equipment Detail",#N/A,TRUE,"600 Calc";"FLM 2400 Equipment Detail",#N/A,TRUE,"2400 Calc";#N/A,#N/A,TRUE,"Totals"}</definedName>
    <definedName name="aasssaaas" localSheetId="35" hidden="1">{"FLM 150 Equipment Detail",#N/A,TRUE,"150 Calc";"FLM 150P Equipment Detail",#N/A,TRUE,"150+ Calc";"FLM 600 Equipment Detail",#N/A,TRUE,"600 Calc";"FLM 2400 Equipment Detail",#N/A,TRUE,"2400 Calc";#N/A,#N/A,TRUE,"Totals"}</definedName>
    <definedName name="aasssaaas" localSheetId="16" hidden="1">{"FLM 150 Equipment Detail",#N/A,TRUE,"150 Calc";"FLM 150P Equipment Detail",#N/A,TRUE,"150+ Calc";"FLM 600 Equipment Detail",#N/A,TRUE,"600 Calc";"FLM 2400 Equipment Detail",#N/A,TRUE,"2400 Calc";#N/A,#N/A,TRUE,"Totals"}</definedName>
    <definedName name="aasssaaas" localSheetId="34" hidden="1">{"FLM 150 Equipment Detail",#N/A,TRUE,"150 Calc";"FLM 150P Equipment Detail",#N/A,TRUE,"150+ Calc";"FLM 600 Equipment Detail",#N/A,TRUE,"600 Calc";"FLM 2400 Equipment Detail",#N/A,TRUE,"2400 Calc";#N/A,#N/A,TRUE,"Totals"}</definedName>
    <definedName name="aasssaaas" localSheetId="12" hidden="1">{"FLM 150 Equipment Detail",#N/A,TRUE,"150 Calc";"FLM 150P Equipment Detail",#N/A,TRUE,"150+ Calc";"FLM 600 Equipment Detail",#N/A,TRUE,"600 Calc";"FLM 2400 Equipment Detail",#N/A,TRUE,"2400 Calc";#N/A,#N/A,TRUE,"Totals"}</definedName>
    <definedName name="aasssaaas" hidden="1">{"FLM 150 Equipment Detail",#N/A,TRUE,"150 Calc";"FLM 150P Equipment Detail",#N/A,TRUE,"150+ Calc";"FLM 600 Equipment Detail",#N/A,TRUE,"600 Calc";"FLM 2400 Equipment Detail",#N/A,TRUE,"2400 Calc";#N/A,#N/A,TRUE,"Totals"}</definedName>
    <definedName name="aaubn" localSheetId="25" hidden="1">{"page1",#N/A,FALSE,"Model";"page2",#N/A,FALSE,"Model";"page3",#N/A,FALSE,"Model";"page4",#N/A,FALSE,"Model";"page5",#N/A,FALSE,"Model";"page6",#N/A,FALSE,"Model";"page7",#N/A,FALSE,"Model";"page8",#N/A,FALSE,"Model";"page9",#N/A,FALSE,"Model";"page10",#N/A,FALSE,"Model";"page11",#N/A,FALSE,"Model";"page12",#N/A,FALSE,"Model";"page13",#N/A,FALSE,"Model"}</definedName>
    <definedName name="aaubn" localSheetId="8" hidden="1">{"page1",#N/A,FALSE,"Model";"page2",#N/A,FALSE,"Model";"page3",#N/A,FALSE,"Model";"page4",#N/A,FALSE,"Model";"page5",#N/A,FALSE,"Model";"page6",#N/A,FALSE,"Model";"page7",#N/A,FALSE,"Model";"page8",#N/A,FALSE,"Model";"page9",#N/A,FALSE,"Model";"page10",#N/A,FALSE,"Model";"page11",#N/A,FALSE,"Model";"page12",#N/A,FALSE,"Model";"page13",#N/A,FALSE,"Model"}</definedName>
    <definedName name="aaubn" localSheetId="36" hidden="1">{"page1",#N/A,FALSE,"Model";"page2",#N/A,FALSE,"Model";"page3",#N/A,FALSE,"Model";"page4",#N/A,FALSE,"Model";"page5",#N/A,FALSE,"Model";"page6",#N/A,FALSE,"Model";"page7",#N/A,FALSE,"Model";"page8",#N/A,FALSE,"Model";"page9",#N/A,FALSE,"Model";"page10",#N/A,FALSE,"Model";"page11",#N/A,FALSE,"Model";"page12",#N/A,FALSE,"Model";"page13",#N/A,FALSE,"Model"}</definedName>
    <definedName name="aaubn" localSheetId="17" hidden="1">{"page1",#N/A,FALSE,"Model";"page2",#N/A,FALSE,"Model";"page3",#N/A,FALSE,"Model";"page4",#N/A,FALSE,"Model";"page5",#N/A,FALSE,"Model";"page6",#N/A,FALSE,"Model";"page7",#N/A,FALSE,"Model";"page8",#N/A,FALSE,"Model";"page9",#N/A,FALSE,"Model";"page10",#N/A,FALSE,"Model";"page11",#N/A,FALSE,"Model";"page12",#N/A,FALSE,"Model";"page13",#N/A,FALSE,"Model"}</definedName>
    <definedName name="aaubn" localSheetId="37" hidden="1">{"page1",#N/A,FALSE,"Model";"page2",#N/A,FALSE,"Model";"page3",#N/A,FALSE,"Model";"page4",#N/A,FALSE,"Model";"page5",#N/A,FALSE,"Model";"page6",#N/A,FALSE,"Model";"page7",#N/A,FALSE,"Model";"page8",#N/A,FALSE,"Model";"page9",#N/A,FALSE,"Model";"page10",#N/A,FALSE,"Model";"page11",#N/A,FALSE,"Model";"page12",#N/A,FALSE,"Model";"page13",#N/A,FALSE,"Model"}</definedName>
    <definedName name="aaubn" localSheetId="18" hidden="1">{"page1",#N/A,FALSE,"Model";"page2",#N/A,FALSE,"Model";"page3",#N/A,FALSE,"Model";"page4",#N/A,FALSE,"Model";"page5",#N/A,FALSE,"Model";"page6",#N/A,FALSE,"Model";"page7",#N/A,FALSE,"Model";"page8",#N/A,FALSE,"Model";"page9",#N/A,FALSE,"Model";"page10",#N/A,FALSE,"Model";"page11",#N/A,FALSE,"Model";"page12",#N/A,FALSE,"Model";"page13",#N/A,FALSE,"Model"}</definedName>
    <definedName name="aaubn" localSheetId="31" hidden="1">{"page1",#N/A,FALSE,"Model";"page2",#N/A,FALSE,"Model";"page3",#N/A,FALSE,"Model";"page4",#N/A,FALSE,"Model";"page5",#N/A,FALSE,"Model";"page6",#N/A,FALSE,"Model";"page7",#N/A,FALSE,"Model";"page8",#N/A,FALSE,"Model";"page9",#N/A,FALSE,"Model";"page10",#N/A,FALSE,"Model";"page11",#N/A,FALSE,"Model";"page12",#N/A,FALSE,"Model";"page13",#N/A,FALSE,"Model"}</definedName>
    <definedName name="aaubn" localSheetId="13" hidden="1">{"page1",#N/A,FALSE,"Model";"page2",#N/A,FALSE,"Model";"page3",#N/A,FALSE,"Model";"page4",#N/A,FALSE,"Model";"page5",#N/A,FALSE,"Model";"page6",#N/A,FALSE,"Model";"page7",#N/A,FALSE,"Model";"page8",#N/A,FALSE,"Model";"page9",#N/A,FALSE,"Model";"page10",#N/A,FALSE,"Model";"page11",#N/A,FALSE,"Model";"page12",#N/A,FALSE,"Model";"page13",#N/A,FALSE,"Model"}</definedName>
    <definedName name="aaubn" localSheetId="32" hidden="1">{"page1",#N/A,FALSE,"Model";"page2",#N/A,FALSE,"Model";"page3",#N/A,FALSE,"Model";"page4",#N/A,FALSE,"Model";"page5",#N/A,FALSE,"Model";"page6",#N/A,FALSE,"Model";"page7",#N/A,FALSE,"Model";"page8",#N/A,FALSE,"Model";"page9",#N/A,FALSE,"Model";"page10",#N/A,FALSE,"Model";"page11",#N/A,FALSE,"Model";"page12",#N/A,FALSE,"Model";"page13",#N/A,FALSE,"Model"}</definedName>
    <definedName name="aaubn" localSheetId="14" hidden="1">{"page1",#N/A,FALSE,"Model";"page2",#N/A,FALSE,"Model";"page3",#N/A,FALSE,"Model";"page4",#N/A,FALSE,"Model";"page5",#N/A,FALSE,"Model";"page6",#N/A,FALSE,"Model";"page7",#N/A,FALSE,"Model";"page8",#N/A,FALSE,"Model";"page9",#N/A,FALSE,"Model";"page10",#N/A,FALSE,"Model";"page11",#N/A,FALSE,"Model";"page12",#N/A,FALSE,"Model";"page13",#N/A,FALSE,"Model"}</definedName>
    <definedName name="aaubn" localSheetId="2" hidden="1">{"page1",#N/A,FALSE,"Model";"page2",#N/A,FALSE,"Model";"page3",#N/A,FALSE,"Model";"page4",#N/A,FALSE,"Model";"page5",#N/A,FALSE,"Model";"page6",#N/A,FALSE,"Model";"page7",#N/A,FALSE,"Model";"page8",#N/A,FALSE,"Model";"page9",#N/A,FALSE,"Model";"page10",#N/A,FALSE,"Model";"page11",#N/A,FALSE,"Model";"page12",#N/A,FALSE,"Model";"page13",#N/A,FALSE,"Model"}</definedName>
    <definedName name="aaubn" localSheetId="43" hidden="1">{"page1",#N/A,FALSE,"Model";"page2",#N/A,FALSE,"Model";"page3",#N/A,FALSE,"Model";"page4",#N/A,FALSE,"Model";"page5",#N/A,FALSE,"Model";"page6",#N/A,FALSE,"Model";"page7",#N/A,FALSE,"Model";"page8",#N/A,FALSE,"Model";"page9",#N/A,FALSE,"Model";"page10",#N/A,FALSE,"Model";"page11",#N/A,FALSE,"Model";"page12",#N/A,FALSE,"Model";"page13",#N/A,FALSE,"Model"}</definedName>
    <definedName name="aaubn" localSheetId="35" hidden="1">{"page1",#N/A,FALSE,"Model";"page2",#N/A,FALSE,"Model";"page3",#N/A,FALSE,"Model";"page4",#N/A,FALSE,"Model";"page5",#N/A,FALSE,"Model";"page6",#N/A,FALSE,"Model";"page7",#N/A,FALSE,"Model";"page8",#N/A,FALSE,"Model";"page9",#N/A,FALSE,"Model";"page10",#N/A,FALSE,"Model";"page11",#N/A,FALSE,"Model";"page12",#N/A,FALSE,"Model";"page13",#N/A,FALSE,"Model"}</definedName>
    <definedName name="aaubn" localSheetId="16" hidden="1">{"page1",#N/A,FALSE,"Model";"page2",#N/A,FALSE,"Model";"page3",#N/A,FALSE,"Model";"page4",#N/A,FALSE,"Model";"page5",#N/A,FALSE,"Model";"page6",#N/A,FALSE,"Model";"page7",#N/A,FALSE,"Model";"page8",#N/A,FALSE,"Model";"page9",#N/A,FALSE,"Model";"page10",#N/A,FALSE,"Model";"page11",#N/A,FALSE,"Model";"page12",#N/A,FALSE,"Model";"page13",#N/A,FALSE,"Model"}</definedName>
    <definedName name="aaubn" localSheetId="34" hidden="1">{"page1",#N/A,FALSE,"Model";"page2",#N/A,FALSE,"Model";"page3",#N/A,FALSE,"Model";"page4",#N/A,FALSE,"Model";"page5",#N/A,FALSE,"Model";"page6",#N/A,FALSE,"Model";"page7",#N/A,FALSE,"Model";"page8",#N/A,FALSE,"Model";"page9",#N/A,FALSE,"Model";"page10",#N/A,FALSE,"Model";"page11",#N/A,FALSE,"Model";"page12",#N/A,FALSE,"Model";"page13",#N/A,FALSE,"Model"}</definedName>
    <definedName name="aaubn" localSheetId="12" hidden="1">{"page1",#N/A,FALSE,"Model";"page2",#N/A,FALSE,"Model";"page3",#N/A,FALSE,"Model";"page4",#N/A,FALSE,"Model";"page5",#N/A,FALSE,"Model";"page6",#N/A,FALSE,"Model";"page7",#N/A,FALSE,"Model";"page8",#N/A,FALSE,"Model";"page9",#N/A,FALSE,"Model";"page10",#N/A,FALSE,"Model";"page11",#N/A,FALSE,"Model";"page12",#N/A,FALSE,"Model";"page13",#N/A,FALSE,"Model"}</definedName>
    <definedName name="aaubn" hidden="1">{"page1",#N/A,FALSE,"Model";"page2",#N/A,FALSE,"Model";"page3",#N/A,FALSE,"Model";"page4",#N/A,FALSE,"Model";"page5",#N/A,FALSE,"Model";"page6",#N/A,FALSE,"Model";"page7",#N/A,FALSE,"Model";"page8",#N/A,FALSE,"Model";"page9",#N/A,FALSE,"Model";"page10",#N/A,FALSE,"Model";"page11",#N/A,FALSE,"Model";"page12",#N/A,FALSE,"Model";"page13",#N/A,FALSE,"Model"}</definedName>
    <definedName name="AccessDatabase" hidden="1">"C:\My Documents\発注予測.mdb"</definedName>
    <definedName name="ad" localSheetId="39" hidden="1">#REF!</definedName>
    <definedName name="ad" localSheetId="20" hidden="1">#REF!</definedName>
    <definedName name="ad" localSheetId="40" hidden="1">#REF!</definedName>
    <definedName name="ad" localSheetId="26" hidden="1">#REF!</definedName>
    <definedName name="ad" localSheetId="9" hidden="1">#REF!</definedName>
    <definedName name="ad" localSheetId="36" hidden="1">#REF!</definedName>
    <definedName name="ad" localSheetId="17" hidden="1">#REF!</definedName>
    <definedName name="ad" localSheetId="37" hidden="1">#REF!</definedName>
    <definedName name="ad" localSheetId="18" hidden="1">#REF!</definedName>
    <definedName name="ad" localSheetId="1" hidden="1">#REF!</definedName>
    <definedName name="ad" localSheetId="32" hidden="1">#REF!</definedName>
    <definedName name="ad" localSheetId="14" hidden="1">#REF!</definedName>
    <definedName name="ad" localSheetId="38" hidden="1">#REF!</definedName>
    <definedName name="ad" localSheetId="19" hidden="1">#REF!</definedName>
    <definedName name="ad" localSheetId="2" hidden="1">#REF!</definedName>
    <definedName name="ad" localSheetId="4" hidden="1">#REF!</definedName>
    <definedName name="ad" localSheetId="24" hidden="1">#REF!</definedName>
    <definedName name="ad" localSheetId="6" hidden="1">#REF!</definedName>
    <definedName name="ad" localSheetId="29" hidden="1">#REF!</definedName>
    <definedName name="ad" localSheetId="43" hidden="1">#REF!</definedName>
    <definedName name="ad" localSheetId="10" hidden="1">#REF!</definedName>
    <definedName name="ad" hidden="1">#REF!</definedName>
    <definedName name="adjnb" localSheetId="25" hidden="1">{"page1",#N/A,FALSE,"Model";"page2",#N/A,FALSE,"Model";"page3",#N/A,FALSE,"Model";"page4",#N/A,FALSE,"Model";"page5",#N/A,FALSE,"Model";"page6",#N/A,FALSE,"Model";"page7",#N/A,FALSE,"Model";"page8",#N/A,FALSE,"Model";"page9",#N/A,FALSE,"Model";"page10",#N/A,FALSE,"Model";"page11",#N/A,FALSE,"Model";"page12",#N/A,FALSE,"Model";"page13",#N/A,FALSE,"Model"}</definedName>
    <definedName name="adjnb" localSheetId="8" hidden="1">{"page1",#N/A,FALSE,"Model";"page2",#N/A,FALSE,"Model";"page3",#N/A,FALSE,"Model";"page4",#N/A,FALSE,"Model";"page5",#N/A,FALSE,"Model";"page6",#N/A,FALSE,"Model";"page7",#N/A,FALSE,"Model";"page8",#N/A,FALSE,"Model";"page9",#N/A,FALSE,"Model";"page10",#N/A,FALSE,"Model";"page11",#N/A,FALSE,"Model";"page12",#N/A,FALSE,"Model";"page13",#N/A,FALSE,"Model"}</definedName>
    <definedName name="adjnb" localSheetId="36" hidden="1">{"page1",#N/A,FALSE,"Model";"page2",#N/A,FALSE,"Model";"page3",#N/A,FALSE,"Model";"page4",#N/A,FALSE,"Model";"page5",#N/A,FALSE,"Model";"page6",#N/A,FALSE,"Model";"page7",#N/A,FALSE,"Model";"page8",#N/A,FALSE,"Model";"page9",#N/A,FALSE,"Model";"page10",#N/A,FALSE,"Model";"page11",#N/A,FALSE,"Model";"page12",#N/A,FALSE,"Model";"page13",#N/A,FALSE,"Model"}</definedName>
    <definedName name="adjnb" localSheetId="17" hidden="1">{"page1",#N/A,FALSE,"Model";"page2",#N/A,FALSE,"Model";"page3",#N/A,FALSE,"Model";"page4",#N/A,FALSE,"Model";"page5",#N/A,FALSE,"Model";"page6",#N/A,FALSE,"Model";"page7",#N/A,FALSE,"Model";"page8",#N/A,FALSE,"Model";"page9",#N/A,FALSE,"Model";"page10",#N/A,FALSE,"Model";"page11",#N/A,FALSE,"Model";"page12",#N/A,FALSE,"Model";"page13",#N/A,FALSE,"Model"}</definedName>
    <definedName name="adjnb" localSheetId="37" hidden="1">{"page1",#N/A,FALSE,"Model";"page2",#N/A,FALSE,"Model";"page3",#N/A,FALSE,"Model";"page4",#N/A,FALSE,"Model";"page5",#N/A,FALSE,"Model";"page6",#N/A,FALSE,"Model";"page7",#N/A,FALSE,"Model";"page8",#N/A,FALSE,"Model";"page9",#N/A,FALSE,"Model";"page10",#N/A,FALSE,"Model";"page11",#N/A,FALSE,"Model";"page12",#N/A,FALSE,"Model";"page13",#N/A,FALSE,"Model"}</definedName>
    <definedName name="adjnb" localSheetId="18" hidden="1">{"page1",#N/A,FALSE,"Model";"page2",#N/A,FALSE,"Model";"page3",#N/A,FALSE,"Model";"page4",#N/A,FALSE,"Model";"page5",#N/A,FALSE,"Model";"page6",#N/A,FALSE,"Model";"page7",#N/A,FALSE,"Model";"page8",#N/A,FALSE,"Model";"page9",#N/A,FALSE,"Model";"page10",#N/A,FALSE,"Model";"page11",#N/A,FALSE,"Model";"page12",#N/A,FALSE,"Model";"page13",#N/A,FALSE,"Model"}</definedName>
    <definedName name="adjnb" localSheetId="31" hidden="1">{"page1",#N/A,FALSE,"Model";"page2",#N/A,FALSE,"Model";"page3",#N/A,FALSE,"Model";"page4",#N/A,FALSE,"Model";"page5",#N/A,FALSE,"Model";"page6",#N/A,FALSE,"Model";"page7",#N/A,FALSE,"Model";"page8",#N/A,FALSE,"Model";"page9",#N/A,FALSE,"Model";"page10",#N/A,FALSE,"Model";"page11",#N/A,FALSE,"Model";"page12",#N/A,FALSE,"Model";"page13",#N/A,FALSE,"Model"}</definedName>
    <definedName name="adjnb" localSheetId="13" hidden="1">{"page1",#N/A,FALSE,"Model";"page2",#N/A,FALSE,"Model";"page3",#N/A,FALSE,"Model";"page4",#N/A,FALSE,"Model";"page5",#N/A,FALSE,"Model";"page6",#N/A,FALSE,"Model";"page7",#N/A,FALSE,"Model";"page8",#N/A,FALSE,"Model";"page9",#N/A,FALSE,"Model";"page10",#N/A,FALSE,"Model";"page11",#N/A,FALSE,"Model";"page12",#N/A,FALSE,"Model";"page13",#N/A,FALSE,"Model"}</definedName>
    <definedName name="adjnb" localSheetId="32" hidden="1">{"page1",#N/A,FALSE,"Model";"page2",#N/A,FALSE,"Model";"page3",#N/A,FALSE,"Model";"page4",#N/A,FALSE,"Model";"page5",#N/A,FALSE,"Model";"page6",#N/A,FALSE,"Model";"page7",#N/A,FALSE,"Model";"page8",#N/A,FALSE,"Model";"page9",#N/A,FALSE,"Model";"page10",#N/A,FALSE,"Model";"page11",#N/A,FALSE,"Model";"page12",#N/A,FALSE,"Model";"page13",#N/A,FALSE,"Model"}</definedName>
    <definedName name="adjnb" localSheetId="14" hidden="1">{"page1",#N/A,FALSE,"Model";"page2",#N/A,FALSE,"Model";"page3",#N/A,FALSE,"Model";"page4",#N/A,FALSE,"Model";"page5",#N/A,FALSE,"Model";"page6",#N/A,FALSE,"Model";"page7",#N/A,FALSE,"Model";"page8",#N/A,FALSE,"Model";"page9",#N/A,FALSE,"Model";"page10",#N/A,FALSE,"Model";"page11",#N/A,FALSE,"Model";"page12",#N/A,FALSE,"Model";"page13",#N/A,FALSE,"Model"}</definedName>
    <definedName name="adjnb" localSheetId="2" hidden="1">{"page1",#N/A,FALSE,"Model";"page2",#N/A,FALSE,"Model";"page3",#N/A,FALSE,"Model";"page4",#N/A,FALSE,"Model";"page5",#N/A,FALSE,"Model";"page6",#N/A,FALSE,"Model";"page7",#N/A,FALSE,"Model";"page8",#N/A,FALSE,"Model";"page9",#N/A,FALSE,"Model";"page10",#N/A,FALSE,"Model";"page11",#N/A,FALSE,"Model";"page12",#N/A,FALSE,"Model";"page13",#N/A,FALSE,"Model"}</definedName>
    <definedName name="adjnb" localSheetId="43" hidden="1">{"page1",#N/A,FALSE,"Model";"page2",#N/A,FALSE,"Model";"page3",#N/A,FALSE,"Model";"page4",#N/A,FALSE,"Model";"page5",#N/A,FALSE,"Model";"page6",#N/A,FALSE,"Model";"page7",#N/A,FALSE,"Model";"page8",#N/A,FALSE,"Model";"page9",#N/A,FALSE,"Model";"page10",#N/A,FALSE,"Model";"page11",#N/A,FALSE,"Model";"page12",#N/A,FALSE,"Model";"page13",#N/A,FALSE,"Model"}</definedName>
    <definedName name="adjnb" localSheetId="35" hidden="1">{"page1",#N/A,FALSE,"Model";"page2",#N/A,FALSE,"Model";"page3",#N/A,FALSE,"Model";"page4",#N/A,FALSE,"Model";"page5",#N/A,FALSE,"Model";"page6",#N/A,FALSE,"Model";"page7",#N/A,FALSE,"Model";"page8",#N/A,FALSE,"Model";"page9",#N/A,FALSE,"Model";"page10",#N/A,FALSE,"Model";"page11",#N/A,FALSE,"Model";"page12",#N/A,FALSE,"Model";"page13",#N/A,FALSE,"Model"}</definedName>
    <definedName name="adjnb" localSheetId="16" hidden="1">{"page1",#N/A,FALSE,"Model";"page2",#N/A,FALSE,"Model";"page3",#N/A,FALSE,"Model";"page4",#N/A,FALSE,"Model";"page5",#N/A,FALSE,"Model";"page6",#N/A,FALSE,"Model";"page7",#N/A,FALSE,"Model";"page8",#N/A,FALSE,"Model";"page9",#N/A,FALSE,"Model";"page10",#N/A,FALSE,"Model";"page11",#N/A,FALSE,"Model";"page12",#N/A,FALSE,"Model";"page13",#N/A,FALSE,"Model"}</definedName>
    <definedName name="adjnb" localSheetId="34" hidden="1">{"page1",#N/A,FALSE,"Model";"page2",#N/A,FALSE,"Model";"page3",#N/A,FALSE,"Model";"page4",#N/A,FALSE,"Model";"page5",#N/A,FALSE,"Model";"page6",#N/A,FALSE,"Model";"page7",#N/A,FALSE,"Model";"page8",#N/A,FALSE,"Model";"page9",#N/A,FALSE,"Model";"page10",#N/A,FALSE,"Model";"page11",#N/A,FALSE,"Model";"page12",#N/A,FALSE,"Model";"page13",#N/A,FALSE,"Model"}</definedName>
    <definedName name="adjnb" localSheetId="12" hidden="1">{"page1",#N/A,FALSE,"Model";"page2",#N/A,FALSE,"Model";"page3",#N/A,FALSE,"Model";"page4",#N/A,FALSE,"Model";"page5",#N/A,FALSE,"Model";"page6",#N/A,FALSE,"Model";"page7",#N/A,FALSE,"Model";"page8",#N/A,FALSE,"Model";"page9",#N/A,FALSE,"Model";"page10",#N/A,FALSE,"Model";"page11",#N/A,FALSE,"Model";"page12",#N/A,FALSE,"Model";"page13",#N/A,FALSE,"Model"}</definedName>
    <definedName name="adjnb"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25"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8"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36"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17"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37"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18"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31"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13"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32"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14"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2"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43"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35"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16"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34" hidden="1">{"page1",#N/A,FALSE,"Model";"page2",#N/A,FALSE,"Model";"page3",#N/A,FALSE,"Model";"page4",#N/A,FALSE,"Model";"page5",#N/A,FALSE,"Model";"page6",#N/A,FALSE,"Model";"page7",#N/A,FALSE,"Model";"page8",#N/A,FALSE,"Model";"page9",#N/A,FALSE,"Model";"page10",#N/A,FALSE,"Model";"page11",#N/A,FALSE,"Model";"page12",#N/A,FALSE,"Model";"page13",#N/A,FALSE,"Model"}</definedName>
    <definedName name="adkjbn" localSheetId="12" hidden="1">{"page1",#N/A,FALSE,"Model";"page2",#N/A,FALSE,"Model";"page3",#N/A,FALSE,"Model";"page4",#N/A,FALSE,"Model";"page5",#N/A,FALSE,"Model";"page6",#N/A,FALSE,"Model";"page7",#N/A,FALSE,"Model";"page8",#N/A,FALSE,"Model";"page9",#N/A,FALSE,"Model";"page10",#N/A,FALSE,"Model";"page11",#N/A,FALSE,"Model";"page12",#N/A,FALSE,"Model";"page13",#N/A,FALSE,"Model"}</definedName>
    <definedName name="adkjbn"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25"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8"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36"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17"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37"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18"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31"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13"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32"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14"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2"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43"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35"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16"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34" hidden="1">{"page1",#N/A,FALSE,"Model";"page2",#N/A,FALSE,"Model";"page3",#N/A,FALSE,"Model";"page4",#N/A,FALSE,"Model";"page5",#N/A,FALSE,"Model";"page6",#N/A,FALSE,"Model";"page7",#N/A,FALSE,"Model";"page8",#N/A,FALSE,"Model";"page9",#N/A,FALSE,"Model";"page10",#N/A,FALSE,"Model";"page11",#N/A,FALSE,"Model";"page12",#N/A,FALSE,"Model";"page13",#N/A,FALSE,"Model"}</definedName>
    <definedName name="adohfvbr" localSheetId="12" hidden="1">{"page1",#N/A,FALSE,"Model";"page2",#N/A,FALSE,"Model";"page3",#N/A,FALSE,"Model";"page4",#N/A,FALSE,"Model";"page5",#N/A,FALSE,"Model";"page6",#N/A,FALSE,"Model";"page7",#N/A,FALSE,"Model";"page8",#N/A,FALSE,"Model";"page9",#N/A,FALSE,"Model";"page10",#N/A,FALSE,"Model";"page11",#N/A,FALSE,"Model";"page12",#N/A,FALSE,"Model";"page13",#N/A,FALSE,"Model"}</definedName>
    <definedName name="adohfvbr"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25"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8"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36"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17"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37"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18"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31"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13"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32"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14"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2"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43"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35"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16"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34" hidden="1">{"page1",#N/A,FALSE,"Model";"page2",#N/A,FALSE,"Model";"page3",#N/A,FALSE,"Model";"page4",#N/A,FALSE,"Model";"page5",#N/A,FALSE,"Model";"page6",#N/A,FALSE,"Model";"page7",#N/A,FALSE,"Model";"page8",#N/A,FALSE,"Model";"page9",#N/A,FALSE,"Model";"page10",#N/A,FALSE,"Model";"page11",#N/A,FALSE,"Model";"page12",#N/A,FALSE,"Model";"page13",#N/A,FALSE,"Model"}</definedName>
    <definedName name="adskvb" localSheetId="12" hidden="1">{"page1",#N/A,FALSE,"Model";"page2",#N/A,FALSE,"Model";"page3",#N/A,FALSE,"Model";"page4",#N/A,FALSE,"Model";"page5",#N/A,FALSE,"Model";"page6",#N/A,FALSE,"Model";"page7",#N/A,FALSE,"Model";"page8",#N/A,FALSE,"Model";"page9",#N/A,FALSE,"Model";"page10",#N/A,FALSE,"Model";"page11",#N/A,FALSE,"Model";"page12",#N/A,FALSE,"Model";"page13",#N/A,FALSE,"Model"}</definedName>
    <definedName name="adskvb" hidden="1">{"page1",#N/A,FALSE,"Model";"page2",#N/A,FALSE,"Model";"page3",#N/A,FALSE,"Model";"page4",#N/A,FALSE,"Model";"page5",#N/A,FALSE,"Model";"page6",#N/A,FALSE,"Model";"page7",#N/A,FALSE,"Model";"page8",#N/A,FALSE,"Model";"page9",#N/A,FALSE,"Model";"page10",#N/A,FALSE,"Model";"page11",#N/A,FALSE,"Model";"page12",#N/A,FALSE,"Model";"page13",#N/A,FALSE,"Model"}</definedName>
    <definedName name="AdvanceRange">#REF!</definedName>
    <definedName name="ae" localSheetId="39" hidden="1">#REF!</definedName>
    <definedName name="ae" localSheetId="20" hidden="1">#REF!</definedName>
    <definedName name="ae" localSheetId="40" hidden="1">#REF!</definedName>
    <definedName name="ae" localSheetId="26" hidden="1">#REF!</definedName>
    <definedName name="ae" localSheetId="9" hidden="1">#REF!</definedName>
    <definedName name="ae" localSheetId="36" hidden="1">#REF!</definedName>
    <definedName name="ae" localSheetId="17" hidden="1">#REF!</definedName>
    <definedName name="ae" localSheetId="37" hidden="1">#REF!</definedName>
    <definedName name="ae" localSheetId="18" hidden="1">#REF!</definedName>
    <definedName name="ae" localSheetId="1" hidden="1">#REF!</definedName>
    <definedName name="ae" localSheetId="32" hidden="1">#REF!</definedName>
    <definedName name="ae" localSheetId="14" hidden="1">#REF!</definedName>
    <definedName name="ae" localSheetId="38" hidden="1">#REF!</definedName>
    <definedName name="ae" localSheetId="19" hidden="1">#REF!</definedName>
    <definedName name="ae" localSheetId="2" hidden="1">#REF!</definedName>
    <definedName name="ae" localSheetId="4" hidden="1">#REF!</definedName>
    <definedName name="ae" localSheetId="24" hidden="1">#REF!</definedName>
    <definedName name="ae" localSheetId="6" hidden="1">#REF!</definedName>
    <definedName name="ae" localSheetId="29" hidden="1">#REF!</definedName>
    <definedName name="ae" localSheetId="43" hidden="1">#REF!</definedName>
    <definedName name="ae" localSheetId="10" hidden="1">#REF!</definedName>
    <definedName name="ae" hidden="1">#REF!</definedName>
    <definedName name="ahebgr" localSheetId="25"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8"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36"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17"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37"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18"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31"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13"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32"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14"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2"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43"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35"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16"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34" hidden="1">{"page1",#N/A,FALSE,"Model";"page2",#N/A,FALSE,"Model";"page3",#N/A,FALSE,"Model";"page4",#N/A,FALSE,"Model";"page5",#N/A,FALSE,"Model";"page6",#N/A,FALSE,"Model";"page7",#N/A,FALSE,"Model";"page8",#N/A,FALSE,"Model";"page9",#N/A,FALSE,"Model";"page10",#N/A,FALSE,"Model";"page11",#N/A,FALSE,"Model";"page12",#N/A,FALSE,"Model";"page13",#N/A,FALSE,"Model"}</definedName>
    <definedName name="ahebgr" localSheetId="12" hidden="1">{"page1",#N/A,FALSE,"Model";"page2",#N/A,FALSE,"Model";"page3",#N/A,FALSE,"Model";"page4",#N/A,FALSE,"Model";"page5",#N/A,FALSE,"Model";"page6",#N/A,FALSE,"Model";"page7",#N/A,FALSE,"Model";"page8",#N/A,FALSE,"Model";"page9",#N/A,FALSE,"Model";"page10",#N/A,FALSE,"Model";"page11",#N/A,FALSE,"Model";"page12",#N/A,FALSE,"Model";"page13",#N/A,FALSE,"Model"}</definedName>
    <definedName name="ahebgr"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25"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8"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36"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17"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37"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18"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31"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13"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32"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14"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2"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43"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35"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16"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34" hidden="1">{"page1",#N/A,FALSE,"Model";"page2",#N/A,FALSE,"Model";"page3",#N/A,FALSE,"Model";"page4",#N/A,FALSE,"Model";"page5",#N/A,FALSE,"Model";"page6",#N/A,FALSE,"Model";"page7",#N/A,FALSE,"Model";"page8",#N/A,FALSE,"Model";"page9",#N/A,FALSE,"Model";"page10",#N/A,FALSE,"Model";"page11",#N/A,FALSE,"Model";"page12",#N/A,FALSE,"Model";"page13",#N/A,FALSE,"Model"}</definedName>
    <definedName name="akdunb" localSheetId="12" hidden="1">{"page1",#N/A,FALSE,"Model";"page2",#N/A,FALSE,"Model";"page3",#N/A,FALSE,"Model";"page4",#N/A,FALSE,"Model";"page5",#N/A,FALSE,"Model";"page6",#N/A,FALSE,"Model";"page7",#N/A,FALSE,"Model";"page8",#N/A,FALSE,"Model";"page9",#N/A,FALSE,"Model";"page10",#N/A,FALSE,"Model";"page11",#N/A,FALSE,"Model";"page12",#N/A,FALSE,"Model";"page13",#N/A,FALSE,"Model"}</definedName>
    <definedName name="akdunb"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25"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8"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36"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17"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37"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18"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31"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13"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32"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14"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2"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43"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35"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16"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34" hidden="1">{"page1",#N/A,FALSE,"Model";"page2",#N/A,FALSE,"Model";"page3",#N/A,FALSE,"Model";"page4",#N/A,FALSE,"Model";"page5",#N/A,FALSE,"Model";"page6",#N/A,FALSE,"Model";"page7",#N/A,FALSE,"Model";"page8",#N/A,FALSE,"Model";"page9",#N/A,FALSE,"Model";"page10",#N/A,FALSE,"Model";"page11",#N/A,FALSE,"Model";"page12",#N/A,FALSE,"Model";"page13",#N/A,FALSE,"Model"}</definedName>
    <definedName name="akhdsvb" localSheetId="12" hidden="1">{"page1",#N/A,FALSE,"Model";"page2",#N/A,FALSE,"Model";"page3",#N/A,FALSE,"Model";"page4",#N/A,FALSE,"Model";"page5",#N/A,FALSE,"Model";"page6",#N/A,FALSE,"Model";"page7",#N/A,FALSE,"Model";"page8",#N/A,FALSE,"Model";"page9",#N/A,FALSE,"Model";"page10",#N/A,FALSE,"Model";"page11",#N/A,FALSE,"Model";"page12",#N/A,FALSE,"Model";"page13",#N/A,FALSE,"Model"}</definedName>
    <definedName name="akhdsvb"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25"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8"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36"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17"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37"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18"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31"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13"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32"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14"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2"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43"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35"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16"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34" hidden="1">{"page1",#N/A,FALSE,"Model";"page2",#N/A,FALSE,"Model";"page3",#N/A,FALSE,"Model";"page4",#N/A,FALSE,"Model";"page5",#N/A,FALSE,"Model";"page6",#N/A,FALSE,"Model";"page7",#N/A,FALSE,"Model";"page8",#N/A,FALSE,"Model";"page9",#N/A,FALSE,"Model";"page10",#N/A,FALSE,"Model";"page11",#N/A,FALSE,"Model";"page12",#N/A,FALSE,"Model";"page13",#N/A,FALSE,"Model"}</definedName>
    <definedName name="alireu" localSheetId="12" hidden="1">{"page1",#N/A,FALSE,"Model";"page2",#N/A,FALSE,"Model";"page3",#N/A,FALSE,"Model";"page4",#N/A,FALSE,"Model";"page5",#N/A,FALSE,"Model";"page6",#N/A,FALSE,"Model";"page7",#N/A,FALSE,"Model";"page8",#N/A,FALSE,"Model";"page9",#N/A,FALSE,"Model";"page10",#N/A,FALSE,"Model";"page11",#N/A,FALSE,"Model";"page12",#N/A,FALSE,"Model";"page13",#N/A,FALSE,"Model"}</definedName>
    <definedName name="alireu" hidden="1">{"page1",#N/A,FALSE,"Model";"page2",#N/A,FALSE,"Model";"page3",#N/A,FALSE,"Model";"page4",#N/A,FALSE,"Model";"page5",#N/A,FALSE,"Model";"page6",#N/A,FALSE,"Model";"page7",#N/A,FALSE,"Model";"page8",#N/A,FALSE,"Model";"page9",#N/A,FALSE,"Model";"page10",#N/A,FALSE,"Model";"page11",#N/A,FALSE,"Model";"page12",#N/A,FALSE,"Model";"page13",#N/A,FALSE,"Model"}</definedName>
    <definedName name="AllowChange">[6]Storage!$C$6</definedName>
    <definedName name="AlphabetizedTickers">#REF!</definedName>
    <definedName name="AlphabetizeGPC">[10]Settings!$I$32</definedName>
    <definedName name="amortization_period">'Assumptions and Inputs'!$B$80</definedName>
    <definedName name="AnalystBase">[7]START!$N$12</definedName>
    <definedName name="anscount" hidden="1">1</definedName>
    <definedName name="as" localSheetId="39" hidden="1">#REF!</definedName>
    <definedName name="as" localSheetId="20" hidden="1">#REF!</definedName>
    <definedName name="as" localSheetId="40" hidden="1">#REF!</definedName>
    <definedName name="as" localSheetId="26" hidden="1">#REF!</definedName>
    <definedName name="as" localSheetId="9" hidden="1">#REF!</definedName>
    <definedName name="as" localSheetId="36" hidden="1">#REF!</definedName>
    <definedName name="as" localSheetId="17" hidden="1">#REF!</definedName>
    <definedName name="as" localSheetId="37" hidden="1">#REF!</definedName>
    <definedName name="as" localSheetId="18" hidden="1">#REF!</definedName>
    <definedName name="as" localSheetId="1" hidden="1">#REF!</definedName>
    <definedName name="as" localSheetId="32" hidden="1">#REF!</definedName>
    <definedName name="as" localSheetId="14" hidden="1">#REF!</definedName>
    <definedName name="as" localSheetId="38" hidden="1">#REF!</definedName>
    <definedName name="as" localSheetId="19" hidden="1">#REF!</definedName>
    <definedName name="as" localSheetId="2" hidden="1">#REF!</definedName>
    <definedName name="as" localSheetId="4" hidden="1">#REF!</definedName>
    <definedName name="as" localSheetId="24" hidden="1">#REF!</definedName>
    <definedName name="as" localSheetId="6" hidden="1">#REF!</definedName>
    <definedName name="as" localSheetId="29" hidden="1">#REF!</definedName>
    <definedName name="as" localSheetId="43" hidden="1">#REF!</definedName>
    <definedName name="as" localSheetId="10" hidden="1">#REF!</definedName>
    <definedName name="as" hidden="1">#REF!</definedName>
    <definedName name="AS2DocOpenMode" hidden="1">"AS2DocumentEdit"</definedName>
    <definedName name="asasas" localSheetId="25" hidden="1">{"FLM 150 Equipment Summary",#N/A,TRUE,"150 Calc";"FLM 150P Equipment Summary",#N/A,TRUE,"150+ Calc";"FLM 600 Equipment Summary",#N/A,TRUE,"600 Calc";"FLM 2400 Equipment Summary",#N/A,TRUE,"2400 Calc";#N/A,#N/A,TRUE,"Totals"}</definedName>
    <definedName name="asasas" localSheetId="8" hidden="1">{"FLM 150 Equipment Summary",#N/A,TRUE,"150 Calc";"FLM 150P Equipment Summary",#N/A,TRUE,"150+ Calc";"FLM 600 Equipment Summary",#N/A,TRUE,"600 Calc";"FLM 2400 Equipment Summary",#N/A,TRUE,"2400 Calc";#N/A,#N/A,TRUE,"Totals"}</definedName>
    <definedName name="asasas" localSheetId="36" hidden="1">{"FLM 150 Equipment Summary",#N/A,TRUE,"150 Calc";"FLM 150P Equipment Summary",#N/A,TRUE,"150+ Calc";"FLM 600 Equipment Summary",#N/A,TRUE,"600 Calc";"FLM 2400 Equipment Summary",#N/A,TRUE,"2400 Calc";#N/A,#N/A,TRUE,"Totals"}</definedName>
    <definedName name="asasas" localSheetId="17" hidden="1">{"FLM 150 Equipment Summary",#N/A,TRUE,"150 Calc";"FLM 150P Equipment Summary",#N/A,TRUE,"150+ Calc";"FLM 600 Equipment Summary",#N/A,TRUE,"600 Calc";"FLM 2400 Equipment Summary",#N/A,TRUE,"2400 Calc";#N/A,#N/A,TRUE,"Totals"}</definedName>
    <definedName name="asasas" localSheetId="37" hidden="1">{"FLM 150 Equipment Summary",#N/A,TRUE,"150 Calc";"FLM 150P Equipment Summary",#N/A,TRUE,"150+ Calc";"FLM 600 Equipment Summary",#N/A,TRUE,"600 Calc";"FLM 2400 Equipment Summary",#N/A,TRUE,"2400 Calc";#N/A,#N/A,TRUE,"Totals"}</definedName>
    <definedName name="asasas" localSheetId="18" hidden="1">{"FLM 150 Equipment Summary",#N/A,TRUE,"150 Calc";"FLM 150P Equipment Summary",#N/A,TRUE,"150+ Calc";"FLM 600 Equipment Summary",#N/A,TRUE,"600 Calc";"FLM 2400 Equipment Summary",#N/A,TRUE,"2400 Calc";#N/A,#N/A,TRUE,"Totals"}</definedName>
    <definedName name="asasas" localSheetId="31" hidden="1">{"FLM 150 Equipment Summary",#N/A,TRUE,"150 Calc";"FLM 150P Equipment Summary",#N/A,TRUE,"150+ Calc";"FLM 600 Equipment Summary",#N/A,TRUE,"600 Calc";"FLM 2400 Equipment Summary",#N/A,TRUE,"2400 Calc";#N/A,#N/A,TRUE,"Totals"}</definedName>
    <definedName name="asasas" localSheetId="13" hidden="1">{"FLM 150 Equipment Summary",#N/A,TRUE,"150 Calc";"FLM 150P Equipment Summary",#N/A,TRUE,"150+ Calc";"FLM 600 Equipment Summary",#N/A,TRUE,"600 Calc";"FLM 2400 Equipment Summary",#N/A,TRUE,"2400 Calc";#N/A,#N/A,TRUE,"Totals"}</definedName>
    <definedName name="asasas" localSheetId="32" hidden="1">{"FLM 150 Equipment Summary",#N/A,TRUE,"150 Calc";"FLM 150P Equipment Summary",#N/A,TRUE,"150+ Calc";"FLM 600 Equipment Summary",#N/A,TRUE,"600 Calc";"FLM 2400 Equipment Summary",#N/A,TRUE,"2400 Calc";#N/A,#N/A,TRUE,"Totals"}</definedName>
    <definedName name="asasas" localSheetId="14" hidden="1">{"FLM 150 Equipment Summary",#N/A,TRUE,"150 Calc";"FLM 150P Equipment Summary",#N/A,TRUE,"150+ Calc";"FLM 600 Equipment Summary",#N/A,TRUE,"600 Calc";"FLM 2400 Equipment Summary",#N/A,TRUE,"2400 Calc";#N/A,#N/A,TRUE,"Totals"}</definedName>
    <definedName name="asasas" localSheetId="2" hidden="1">{"FLM 150 Equipment Summary",#N/A,TRUE,"150 Calc";"FLM 150P Equipment Summary",#N/A,TRUE,"150+ Calc";"FLM 600 Equipment Summary",#N/A,TRUE,"600 Calc";"FLM 2400 Equipment Summary",#N/A,TRUE,"2400 Calc";#N/A,#N/A,TRUE,"Totals"}</definedName>
    <definedName name="asasas" localSheetId="43" hidden="1">{"FLM 150 Equipment Summary",#N/A,TRUE,"150 Calc";"FLM 150P Equipment Summary",#N/A,TRUE,"150+ Calc";"FLM 600 Equipment Summary",#N/A,TRUE,"600 Calc";"FLM 2400 Equipment Summary",#N/A,TRUE,"2400 Calc";#N/A,#N/A,TRUE,"Totals"}</definedName>
    <definedName name="asasas" localSheetId="35" hidden="1">{"FLM 150 Equipment Summary",#N/A,TRUE,"150 Calc";"FLM 150P Equipment Summary",#N/A,TRUE,"150+ Calc";"FLM 600 Equipment Summary",#N/A,TRUE,"600 Calc";"FLM 2400 Equipment Summary",#N/A,TRUE,"2400 Calc";#N/A,#N/A,TRUE,"Totals"}</definedName>
    <definedName name="asasas" localSheetId="16" hidden="1">{"FLM 150 Equipment Summary",#N/A,TRUE,"150 Calc";"FLM 150P Equipment Summary",#N/A,TRUE,"150+ Calc";"FLM 600 Equipment Summary",#N/A,TRUE,"600 Calc";"FLM 2400 Equipment Summary",#N/A,TRUE,"2400 Calc";#N/A,#N/A,TRUE,"Totals"}</definedName>
    <definedName name="asasas" localSheetId="34" hidden="1">{"FLM 150 Equipment Summary",#N/A,TRUE,"150 Calc";"FLM 150P Equipment Summary",#N/A,TRUE,"150+ Calc";"FLM 600 Equipment Summary",#N/A,TRUE,"600 Calc";"FLM 2400 Equipment Summary",#N/A,TRUE,"2400 Calc";#N/A,#N/A,TRUE,"Totals"}</definedName>
    <definedName name="asasas" localSheetId="12" hidden="1">{"FLM 150 Equipment Summary",#N/A,TRUE,"150 Calc";"FLM 150P Equipment Summary",#N/A,TRUE,"150+ Calc";"FLM 600 Equipment Summary",#N/A,TRUE,"600 Calc";"FLM 2400 Equipment Summary",#N/A,TRUE,"2400 Calc";#N/A,#N/A,TRUE,"Totals"}</definedName>
    <definedName name="asasas" hidden="1">{"FLM 150 Equipment Summary",#N/A,TRUE,"150 Calc";"FLM 150P Equipment Summary",#N/A,TRUE,"150+ Calc";"FLM 600 Equipment Summary",#N/A,TRUE,"600 Calc";"FLM 2400 Equipment Summary",#N/A,TRUE,"2400 Calc";#N/A,#N/A,TRUE,"Totals"}</definedName>
    <definedName name="asasasas" localSheetId="25" hidden="1">{#N/A,#N/A,FALSE,"Summary"}</definedName>
    <definedName name="asasasas" localSheetId="8" hidden="1">{#N/A,#N/A,FALSE,"Summary"}</definedName>
    <definedName name="asasasas" localSheetId="36" hidden="1">{#N/A,#N/A,FALSE,"Summary"}</definedName>
    <definedName name="asasasas" localSheetId="17" hidden="1">{#N/A,#N/A,FALSE,"Summary"}</definedName>
    <definedName name="asasasas" localSheetId="37" hidden="1">{#N/A,#N/A,FALSE,"Summary"}</definedName>
    <definedName name="asasasas" localSheetId="18" hidden="1">{#N/A,#N/A,FALSE,"Summary"}</definedName>
    <definedName name="asasasas" localSheetId="31" hidden="1">{#N/A,#N/A,FALSE,"Summary"}</definedName>
    <definedName name="asasasas" localSheetId="13" hidden="1">{#N/A,#N/A,FALSE,"Summary"}</definedName>
    <definedName name="asasasas" localSheetId="32" hidden="1">{#N/A,#N/A,FALSE,"Summary"}</definedName>
    <definedName name="asasasas" localSheetId="14" hidden="1">{#N/A,#N/A,FALSE,"Summary"}</definedName>
    <definedName name="asasasas" localSheetId="2" hidden="1">{#N/A,#N/A,FALSE,"Summary"}</definedName>
    <definedName name="asasasas" localSheetId="43" hidden="1">{#N/A,#N/A,FALSE,"Summary"}</definedName>
    <definedName name="asasasas" localSheetId="35" hidden="1">{#N/A,#N/A,FALSE,"Summary"}</definedName>
    <definedName name="asasasas" localSheetId="16" hidden="1">{#N/A,#N/A,FALSE,"Summary"}</definedName>
    <definedName name="asasasas" localSheetId="34" hidden="1">{#N/A,#N/A,FALSE,"Summary"}</definedName>
    <definedName name="asasasas" localSheetId="12" hidden="1">{#N/A,#N/A,FALSE,"Summary"}</definedName>
    <definedName name="asasasas" hidden="1">{#N/A,#N/A,FALSE,"Summary"}</definedName>
    <definedName name="asdf" localSheetId="25" hidden="1">{"Equipment Detail",#N/A,FALSE,"150 Calc"}</definedName>
    <definedName name="asdf" localSheetId="8" hidden="1">{"Equipment Detail",#N/A,FALSE,"150 Calc"}</definedName>
    <definedName name="asdf" localSheetId="36" hidden="1">{"Equipment Detail",#N/A,FALSE,"150 Calc"}</definedName>
    <definedName name="asdf" localSheetId="17" hidden="1">{"Equipment Detail",#N/A,FALSE,"150 Calc"}</definedName>
    <definedName name="asdf" localSheetId="37" hidden="1">{"Equipment Detail",#N/A,FALSE,"150 Calc"}</definedName>
    <definedName name="asdf" localSheetId="18" hidden="1">{"Equipment Detail",#N/A,FALSE,"150 Calc"}</definedName>
    <definedName name="asdf" localSheetId="31" hidden="1">{"Equipment Detail",#N/A,FALSE,"150 Calc"}</definedName>
    <definedName name="asdf" localSheetId="13" hidden="1">{"Equipment Detail",#N/A,FALSE,"150 Calc"}</definedName>
    <definedName name="asdf" localSheetId="32" hidden="1">{"Equipment Detail",#N/A,FALSE,"150 Calc"}</definedName>
    <definedName name="asdf" localSheetId="14" hidden="1">{"Equipment Detail",#N/A,FALSE,"150 Calc"}</definedName>
    <definedName name="asdf" localSheetId="2" hidden="1">{"Equipment Detail",#N/A,FALSE,"150 Calc"}</definedName>
    <definedName name="asdf" localSheetId="43" hidden="1">{"Equipment Detail",#N/A,FALSE,"150 Calc"}</definedName>
    <definedName name="asdf" localSheetId="35" hidden="1">{"Equipment Detail",#N/A,FALSE,"150 Calc"}</definedName>
    <definedName name="asdf" localSheetId="16" hidden="1">{"Equipment Detail",#N/A,FALSE,"150 Calc"}</definedName>
    <definedName name="asdf" localSheetId="34" hidden="1">{"Equipment Detail",#N/A,FALSE,"150 Calc"}</definedName>
    <definedName name="asdf" localSheetId="12" hidden="1">{"Equipment Detail",#N/A,FALSE,"150 Calc"}</definedName>
    <definedName name="asdf" hidden="1">{"Equipment Detail",#N/A,FALSE,"150 Calc"}</definedName>
    <definedName name="asdfasdfa" localSheetId="25" hidden="1">{"FLM 150 Equipment Summary",#N/A,TRUE,"150 Calc";"FLM 600 Equipment Summary",#N/A,TRUE,"600 Calc";"FLM 2400 Equipment Summary",#N/A,TRUE,"2400 Calc";#N/A,#N/A,TRUE,"Totals"}</definedName>
    <definedName name="asdfasdfa" localSheetId="8" hidden="1">{"FLM 150 Equipment Summary",#N/A,TRUE,"150 Calc";"FLM 600 Equipment Summary",#N/A,TRUE,"600 Calc";"FLM 2400 Equipment Summary",#N/A,TRUE,"2400 Calc";#N/A,#N/A,TRUE,"Totals"}</definedName>
    <definedName name="asdfasdfa" localSheetId="36" hidden="1">{"FLM 150 Equipment Summary",#N/A,TRUE,"150 Calc";"FLM 600 Equipment Summary",#N/A,TRUE,"600 Calc";"FLM 2400 Equipment Summary",#N/A,TRUE,"2400 Calc";#N/A,#N/A,TRUE,"Totals"}</definedName>
    <definedName name="asdfasdfa" localSheetId="17" hidden="1">{"FLM 150 Equipment Summary",#N/A,TRUE,"150 Calc";"FLM 600 Equipment Summary",#N/A,TRUE,"600 Calc";"FLM 2400 Equipment Summary",#N/A,TRUE,"2400 Calc";#N/A,#N/A,TRUE,"Totals"}</definedName>
    <definedName name="asdfasdfa" localSheetId="37" hidden="1">{"FLM 150 Equipment Summary",#N/A,TRUE,"150 Calc";"FLM 600 Equipment Summary",#N/A,TRUE,"600 Calc";"FLM 2400 Equipment Summary",#N/A,TRUE,"2400 Calc";#N/A,#N/A,TRUE,"Totals"}</definedName>
    <definedName name="asdfasdfa" localSheetId="18" hidden="1">{"FLM 150 Equipment Summary",#N/A,TRUE,"150 Calc";"FLM 600 Equipment Summary",#N/A,TRUE,"600 Calc";"FLM 2400 Equipment Summary",#N/A,TRUE,"2400 Calc";#N/A,#N/A,TRUE,"Totals"}</definedName>
    <definedName name="asdfasdfa" localSheetId="31" hidden="1">{"FLM 150 Equipment Summary",#N/A,TRUE,"150 Calc";"FLM 600 Equipment Summary",#N/A,TRUE,"600 Calc";"FLM 2400 Equipment Summary",#N/A,TRUE,"2400 Calc";#N/A,#N/A,TRUE,"Totals"}</definedName>
    <definedName name="asdfasdfa" localSheetId="13" hidden="1">{"FLM 150 Equipment Summary",#N/A,TRUE,"150 Calc";"FLM 600 Equipment Summary",#N/A,TRUE,"600 Calc";"FLM 2400 Equipment Summary",#N/A,TRUE,"2400 Calc";#N/A,#N/A,TRUE,"Totals"}</definedName>
    <definedName name="asdfasdfa" localSheetId="32" hidden="1">{"FLM 150 Equipment Summary",#N/A,TRUE,"150 Calc";"FLM 600 Equipment Summary",#N/A,TRUE,"600 Calc";"FLM 2400 Equipment Summary",#N/A,TRUE,"2400 Calc";#N/A,#N/A,TRUE,"Totals"}</definedName>
    <definedName name="asdfasdfa" localSheetId="14" hidden="1">{"FLM 150 Equipment Summary",#N/A,TRUE,"150 Calc";"FLM 600 Equipment Summary",#N/A,TRUE,"600 Calc";"FLM 2400 Equipment Summary",#N/A,TRUE,"2400 Calc";#N/A,#N/A,TRUE,"Totals"}</definedName>
    <definedName name="asdfasdfa" localSheetId="2" hidden="1">{"FLM 150 Equipment Summary",#N/A,TRUE,"150 Calc";"FLM 600 Equipment Summary",#N/A,TRUE,"600 Calc";"FLM 2400 Equipment Summary",#N/A,TRUE,"2400 Calc";#N/A,#N/A,TRUE,"Totals"}</definedName>
    <definedName name="asdfasdfa" localSheetId="43" hidden="1">{"FLM 150 Equipment Summary",#N/A,TRUE,"150 Calc";"FLM 600 Equipment Summary",#N/A,TRUE,"600 Calc";"FLM 2400 Equipment Summary",#N/A,TRUE,"2400 Calc";#N/A,#N/A,TRUE,"Totals"}</definedName>
    <definedName name="asdfasdfa" localSheetId="35" hidden="1">{"FLM 150 Equipment Summary",#N/A,TRUE,"150 Calc";"FLM 600 Equipment Summary",#N/A,TRUE,"600 Calc";"FLM 2400 Equipment Summary",#N/A,TRUE,"2400 Calc";#N/A,#N/A,TRUE,"Totals"}</definedName>
    <definedName name="asdfasdfa" localSheetId="16" hidden="1">{"FLM 150 Equipment Summary",#N/A,TRUE,"150 Calc";"FLM 600 Equipment Summary",#N/A,TRUE,"600 Calc";"FLM 2400 Equipment Summary",#N/A,TRUE,"2400 Calc";#N/A,#N/A,TRUE,"Totals"}</definedName>
    <definedName name="asdfasdfa" localSheetId="34" hidden="1">{"FLM 150 Equipment Summary",#N/A,TRUE,"150 Calc";"FLM 600 Equipment Summary",#N/A,TRUE,"600 Calc";"FLM 2400 Equipment Summary",#N/A,TRUE,"2400 Calc";#N/A,#N/A,TRUE,"Totals"}</definedName>
    <definedName name="asdfasdfa" localSheetId="12" hidden="1">{"FLM 150 Equipment Summary",#N/A,TRUE,"150 Calc";"FLM 600 Equipment Summary",#N/A,TRUE,"600 Calc";"FLM 2400 Equipment Summary",#N/A,TRUE,"2400 Calc";#N/A,#N/A,TRUE,"Totals"}</definedName>
    <definedName name="asdfasdfa" hidden="1">{"FLM 150 Equipment Summary",#N/A,TRUE,"150 Calc";"FLM 600 Equipment Summary",#N/A,TRUE,"600 Calc";"FLM 2400 Equipment Summary",#N/A,TRUE,"2400 Calc";#N/A,#N/A,TRUE,"Totals"}</definedName>
    <definedName name="asdfasdfasdf" localSheetId="25" hidden="1">{"Equipment Detail",#N/A,FALSE,"150 Calc"}</definedName>
    <definedName name="asdfasdfasdf" localSheetId="8" hidden="1">{"Equipment Detail",#N/A,FALSE,"150 Calc"}</definedName>
    <definedName name="asdfasdfasdf" localSheetId="36" hidden="1">{"Equipment Detail",#N/A,FALSE,"150 Calc"}</definedName>
    <definedName name="asdfasdfasdf" localSheetId="17" hidden="1">{"Equipment Detail",#N/A,FALSE,"150 Calc"}</definedName>
    <definedName name="asdfasdfasdf" localSheetId="37" hidden="1">{"Equipment Detail",#N/A,FALSE,"150 Calc"}</definedName>
    <definedName name="asdfasdfasdf" localSheetId="18" hidden="1">{"Equipment Detail",#N/A,FALSE,"150 Calc"}</definedName>
    <definedName name="asdfasdfasdf" localSheetId="31" hidden="1">{"Equipment Detail",#N/A,FALSE,"150 Calc"}</definedName>
    <definedName name="asdfasdfasdf" localSheetId="13" hidden="1">{"Equipment Detail",#N/A,FALSE,"150 Calc"}</definedName>
    <definedName name="asdfasdfasdf" localSheetId="32" hidden="1">{"Equipment Detail",#N/A,FALSE,"150 Calc"}</definedName>
    <definedName name="asdfasdfasdf" localSheetId="14" hidden="1">{"Equipment Detail",#N/A,FALSE,"150 Calc"}</definedName>
    <definedName name="asdfasdfasdf" localSheetId="2" hidden="1">{"Equipment Detail",#N/A,FALSE,"150 Calc"}</definedName>
    <definedName name="asdfasdfasdf" localSheetId="43" hidden="1">{"Equipment Detail",#N/A,FALSE,"150 Calc"}</definedName>
    <definedName name="asdfasdfasdf" localSheetId="35" hidden="1">{"Equipment Detail",#N/A,FALSE,"150 Calc"}</definedName>
    <definedName name="asdfasdfasdf" localSheetId="16" hidden="1">{"Equipment Detail",#N/A,FALSE,"150 Calc"}</definedName>
    <definedName name="asdfasdfasdf" localSheetId="34" hidden="1">{"Equipment Detail",#N/A,FALSE,"150 Calc"}</definedName>
    <definedName name="asdfasdfasdf" localSheetId="12" hidden="1">{"Equipment Detail",#N/A,FALSE,"150 Calc"}</definedName>
    <definedName name="asdfasdfasdf" hidden="1">{"Equipment Detail",#N/A,FALSE,"150 Calc"}</definedName>
    <definedName name="asdfzxcv" localSheetId="25" hidden="1">{"FLM 150P Equipment Summary",#N/A,FALSE,"150+ Calc"}</definedName>
    <definedName name="asdfzxcv" localSheetId="8" hidden="1">{"FLM 150P Equipment Summary",#N/A,FALSE,"150+ Calc"}</definedName>
    <definedName name="asdfzxcv" localSheetId="36" hidden="1">{"FLM 150P Equipment Summary",#N/A,FALSE,"150+ Calc"}</definedName>
    <definedName name="asdfzxcv" localSheetId="17" hidden="1">{"FLM 150P Equipment Summary",#N/A,FALSE,"150+ Calc"}</definedName>
    <definedName name="asdfzxcv" localSheetId="37" hidden="1">{"FLM 150P Equipment Summary",#N/A,FALSE,"150+ Calc"}</definedName>
    <definedName name="asdfzxcv" localSheetId="18" hidden="1">{"FLM 150P Equipment Summary",#N/A,FALSE,"150+ Calc"}</definedName>
    <definedName name="asdfzxcv" localSheetId="31" hidden="1">{"FLM 150P Equipment Summary",#N/A,FALSE,"150+ Calc"}</definedName>
    <definedName name="asdfzxcv" localSheetId="13" hidden="1">{"FLM 150P Equipment Summary",#N/A,FALSE,"150+ Calc"}</definedName>
    <definedName name="asdfzxcv" localSheetId="32" hidden="1">{"FLM 150P Equipment Summary",#N/A,FALSE,"150+ Calc"}</definedName>
    <definedName name="asdfzxcv" localSheetId="14" hidden="1">{"FLM 150P Equipment Summary",#N/A,FALSE,"150+ Calc"}</definedName>
    <definedName name="asdfzxcv" localSheetId="2" hidden="1">{"FLM 150P Equipment Summary",#N/A,FALSE,"150+ Calc"}</definedName>
    <definedName name="asdfzxcv" localSheetId="43" hidden="1">{"FLM 150P Equipment Summary",#N/A,FALSE,"150+ Calc"}</definedName>
    <definedName name="asdfzxcv" localSheetId="35" hidden="1">{"FLM 150P Equipment Summary",#N/A,FALSE,"150+ Calc"}</definedName>
    <definedName name="asdfzxcv" localSheetId="16" hidden="1">{"FLM 150P Equipment Summary",#N/A,FALSE,"150+ Calc"}</definedName>
    <definedName name="asdfzxcv" localSheetId="34" hidden="1">{"FLM 150P Equipment Summary",#N/A,FALSE,"150+ Calc"}</definedName>
    <definedName name="asdfzxcv" localSheetId="12" hidden="1">{"FLM 150P Equipment Summary",#N/A,FALSE,"150+ Calc"}</definedName>
    <definedName name="asdfzxcv" hidden="1">{"FLM 150P Equipment Summary",#N/A,FALSE,"150+ Calc"}</definedName>
    <definedName name="asfd" localSheetId="25" hidden="1">{"FLM 150P Equipment Summary",#N/A,FALSE,"150+ Calc"}</definedName>
    <definedName name="asfd" localSheetId="8" hidden="1">{"FLM 150P Equipment Summary",#N/A,FALSE,"150+ Calc"}</definedName>
    <definedName name="asfd" localSheetId="36" hidden="1">{"FLM 150P Equipment Summary",#N/A,FALSE,"150+ Calc"}</definedName>
    <definedName name="asfd" localSheetId="17" hidden="1">{"FLM 150P Equipment Summary",#N/A,FALSE,"150+ Calc"}</definedName>
    <definedName name="asfd" localSheetId="37" hidden="1">{"FLM 150P Equipment Summary",#N/A,FALSE,"150+ Calc"}</definedName>
    <definedName name="asfd" localSheetId="18" hidden="1">{"FLM 150P Equipment Summary",#N/A,FALSE,"150+ Calc"}</definedName>
    <definedName name="asfd" localSheetId="31" hidden="1">{"FLM 150P Equipment Summary",#N/A,FALSE,"150+ Calc"}</definedName>
    <definedName name="asfd" localSheetId="13" hidden="1">{"FLM 150P Equipment Summary",#N/A,FALSE,"150+ Calc"}</definedName>
    <definedName name="asfd" localSheetId="32" hidden="1">{"FLM 150P Equipment Summary",#N/A,FALSE,"150+ Calc"}</definedName>
    <definedName name="asfd" localSheetId="14" hidden="1">{"FLM 150P Equipment Summary",#N/A,FALSE,"150+ Calc"}</definedName>
    <definedName name="asfd" localSheetId="2" hidden="1">{"FLM 150P Equipment Summary",#N/A,FALSE,"150+ Calc"}</definedName>
    <definedName name="asfd" localSheetId="43" hidden="1">{"FLM 150P Equipment Summary",#N/A,FALSE,"150+ Calc"}</definedName>
    <definedName name="asfd" localSheetId="35" hidden="1">{"FLM 150P Equipment Summary",#N/A,FALSE,"150+ Calc"}</definedName>
    <definedName name="asfd" localSheetId="16" hidden="1">{"FLM 150P Equipment Summary",#N/A,FALSE,"150+ Calc"}</definedName>
    <definedName name="asfd" localSheetId="34" hidden="1">{"FLM 150P Equipment Summary",#N/A,FALSE,"150+ Calc"}</definedName>
    <definedName name="asfd" localSheetId="12" hidden="1">{"FLM 150P Equipment Summary",#N/A,FALSE,"150+ Calc"}</definedName>
    <definedName name="asfd" hidden="1">{"FLM 150P Equipment Summary",#N/A,FALSE,"150+ Calc"}</definedName>
    <definedName name="asfdfd" localSheetId="25" hidden="1">{"FLM 2400 Equipment Detail",#N/A,FALSE,"2400 Calc"}</definedName>
    <definedName name="asfdfd" localSheetId="8" hidden="1">{"FLM 2400 Equipment Detail",#N/A,FALSE,"2400 Calc"}</definedName>
    <definedName name="asfdfd" localSheetId="36" hidden="1">{"FLM 2400 Equipment Detail",#N/A,FALSE,"2400 Calc"}</definedName>
    <definedName name="asfdfd" localSheetId="17" hidden="1">{"FLM 2400 Equipment Detail",#N/A,FALSE,"2400 Calc"}</definedName>
    <definedName name="asfdfd" localSheetId="37" hidden="1">{"FLM 2400 Equipment Detail",#N/A,FALSE,"2400 Calc"}</definedName>
    <definedName name="asfdfd" localSheetId="18" hidden="1">{"FLM 2400 Equipment Detail",#N/A,FALSE,"2400 Calc"}</definedName>
    <definedName name="asfdfd" localSheetId="31" hidden="1">{"FLM 2400 Equipment Detail",#N/A,FALSE,"2400 Calc"}</definedName>
    <definedName name="asfdfd" localSheetId="13" hidden="1">{"FLM 2400 Equipment Detail",#N/A,FALSE,"2400 Calc"}</definedName>
    <definedName name="asfdfd" localSheetId="32" hidden="1">{"FLM 2400 Equipment Detail",#N/A,FALSE,"2400 Calc"}</definedName>
    <definedName name="asfdfd" localSheetId="14" hidden="1">{"FLM 2400 Equipment Detail",#N/A,FALSE,"2400 Calc"}</definedName>
    <definedName name="asfdfd" localSheetId="2" hidden="1">{"FLM 2400 Equipment Detail",#N/A,FALSE,"2400 Calc"}</definedName>
    <definedName name="asfdfd" localSheetId="43" hidden="1">{"FLM 2400 Equipment Detail",#N/A,FALSE,"2400 Calc"}</definedName>
    <definedName name="asfdfd" localSheetId="35" hidden="1">{"FLM 2400 Equipment Detail",#N/A,FALSE,"2400 Calc"}</definedName>
    <definedName name="asfdfd" localSheetId="16" hidden="1">{"FLM 2400 Equipment Detail",#N/A,FALSE,"2400 Calc"}</definedName>
    <definedName name="asfdfd" localSheetId="34" hidden="1">{"FLM 2400 Equipment Detail",#N/A,FALSE,"2400 Calc"}</definedName>
    <definedName name="asfdfd" localSheetId="12" hidden="1">{"FLM 2400 Equipment Detail",#N/A,FALSE,"2400 Calc"}</definedName>
    <definedName name="asfdfd" hidden="1">{"FLM 2400 Equipment Detail",#N/A,FALSE,"2400 Calc"}</definedName>
    <definedName name="assaass" localSheetId="25" hidden="1">{"FLM 600 Equipment Summary",#N/A,FALSE,"600 Calc"}</definedName>
    <definedName name="assaass" localSheetId="8" hidden="1">{"FLM 600 Equipment Summary",#N/A,FALSE,"600 Calc"}</definedName>
    <definedName name="assaass" localSheetId="36" hidden="1">{"FLM 600 Equipment Summary",#N/A,FALSE,"600 Calc"}</definedName>
    <definedName name="assaass" localSheetId="17" hidden="1">{"FLM 600 Equipment Summary",#N/A,FALSE,"600 Calc"}</definedName>
    <definedName name="assaass" localSheetId="37" hidden="1">{"FLM 600 Equipment Summary",#N/A,FALSE,"600 Calc"}</definedName>
    <definedName name="assaass" localSheetId="18" hidden="1">{"FLM 600 Equipment Summary",#N/A,FALSE,"600 Calc"}</definedName>
    <definedName name="assaass" localSheetId="31" hidden="1">{"FLM 600 Equipment Summary",#N/A,FALSE,"600 Calc"}</definedName>
    <definedName name="assaass" localSheetId="13" hidden="1">{"FLM 600 Equipment Summary",#N/A,FALSE,"600 Calc"}</definedName>
    <definedName name="assaass" localSheetId="32" hidden="1">{"FLM 600 Equipment Summary",#N/A,FALSE,"600 Calc"}</definedName>
    <definedName name="assaass" localSheetId="14" hidden="1">{"FLM 600 Equipment Summary",#N/A,FALSE,"600 Calc"}</definedName>
    <definedName name="assaass" localSheetId="2" hidden="1">{"FLM 600 Equipment Summary",#N/A,FALSE,"600 Calc"}</definedName>
    <definedName name="assaass" localSheetId="43" hidden="1">{"FLM 600 Equipment Summary",#N/A,FALSE,"600 Calc"}</definedName>
    <definedName name="assaass" localSheetId="35" hidden="1">{"FLM 600 Equipment Summary",#N/A,FALSE,"600 Calc"}</definedName>
    <definedName name="assaass" localSheetId="16" hidden="1">{"FLM 600 Equipment Summary",#N/A,FALSE,"600 Calc"}</definedName>
    <definedName name="assaass" localSheetId="34" hidden="1">{"FLM 600 Equipment Summary",#N/A,FALSE,"600 Calc"}</definedName>
    <definedName name="assaass" localSheetId="12" hidden="1">{"FLM 600 Equipment Summary",#N/A,FALSE,"600 Calc"}</definedName>
    <definedName name="assaass" hidden="1">{"FLM 600 Equipment Summary",#N/A,FALSE,"600 Calc"}</definedName>
    <definedName name="asss" localSheetId="25" hidden="1">{"FLM 150P Equipment Summary",#N/A,FALSE,"150+ Calc"}</definedName>
    <definedName name="asss" localSheetId="8" hidden="1">{"FLM 150P Equipment Summary",#N/A,FALSE,"150+ Calc"}</definedName>
    <definedName name="asss" localSheetId="36" hidden="1">{"FLM 150P Equipment Summary",#N/A,FALSE,"150+ Calc"}</definedName>
    <definedName name="asss" localSheetId="17" hidden="1">{"FLM 150P Equipment Summary",#N/A,FALSE,"150+ Calc"}</definedName>
    <definedName name="asss" localSheetId="37" hidden="1">{"FLM 150P Equipment Summary",#N/A,FALSE,"150+ Calc"}</definedName>
    <definedName name="asss" localSheetId="18" hidden="1">{"FLM 150P Equipment Summary",#N/A,FALSE,"150+ Calc"}</definedName>
    <definedName name="asss" localSheetId="31" hidden="1">{"FLM 150P Equipment Summary",#N/A,FALSE,"150+ Calc"}</definedName>
    <definedName name="asss" localSheetId="13" hidden="1">{"FLM 150P Equipment Summary",#N/A,FALSE,"150+ Calc"}</definedName>
    <definedName name="asss" localSheetId="32" hidden="1">{"FLM 150P Equipment Summary",#N/A,FALSE,"150+ Calc"}</definedName>
    <definedName name="asss" localSheetId="14" hidden="1">{"FLM 150P Equipment Summary",#N/A,FALSE,"150+ Calc"}</definedName>
    <definedName name="asss" localSheetId="2" hidden="1">{"FLM 150P Equipment Summary",#N/A,FALSE,"150+ Calc"}</definedName>
    <definedName name="asss" localSheetId="43" hidden="1">{"FLM 150P Equipment Summary",#N/A,FALSE,"150+ Calc"}</definedName>
    <definedName name="asss" localSheetId="35" hidden="1">{"FLM 150P Equipment Summary",#N/A,FALSE,"150+ Calc"}</definedName>
    <definedName name="asss" localSheetId="16" hidden="1">{"FLM 150P Equipment Summary",#N/A,FALSE,"150+ Calc"}</definedName>
    <definedName name="asss" localSheetId="34" hidden="1">{"FLM 150P Equipment Summary",#N/A,FALSE,"150+ Calc"}</definedName>
    <definedName name="asss" localSheetId="12" hidden="1">{"FLM 150P Equipment Summary",#N/A,FALSE,"150+ Calc"}</definedName>
    <definedName name="asss" hidden="1">{"FLM 150P Equipment Summary",#N/A,FALSE,"150+ Calc"}</definedName>
    <definedName name="aw" localSheetId="39" hidden="1">#REF!</definedName>
    <definedName name="aw" localSheetId="20" hidden="1">#REF!</definedName>
    <definedName name="aw" localSheetId="40" hidden="1">#REF!</definedName>
    <definedName name="aw" localSheetId="26" hidden="1">#REF!</definedName>
    <definedName name="aw" localSheetId="9" hidden="1">#REF!</definedName>
    <definedName name="aw" localSheetId="36" hidden="1">#REF!</definedName>
    <definedName name="aw" localSheetId="17" hidden="1">#REF!</definedName>
    <definedName name="aw" localSheetId="37" hidden="1">#REF!</definedName>
    <definedName name="aw" localSheetId="18" hidden="1">#REF!</definedName>
    <definedName name="aw" localSheetId="1" hidden="1">#REF!</definedName>
    <definedName name="aw" localSheetId="32" hidden="1">#REF!</definedName>
    <definedName name="aw" localSheetId="14" hidden="1">#REF!</definedName>
    <definedName name="aw" localSheetId="38" hidden="1">#REF!</definedName>
    <definedName name="aw" localSheetId="19" hidden="1">#REF!</definedName>
    <definedName name="aw" localSheetId="2" hidden="1">#REF!</definedName>
    <definedName name="aw" localSheetId="4" hidden="1">#REF!</definedName>
    <definedName name="aw" localSheetId="24" hidden="1">#REF!</definedName>
    <definedName name="aw" localSheetId="6" hidden="1">#REF!</definedName>
    <definedName name="aw" localSheetId="29" hidden="1">#REF!</definedName>
    <definedName name="aw" localSheetId="43" hidden="1">#REF!</definedName>
    <definedName name="aw" localSheetId="10" hidden="1">#REF!</definedName>
    <definedName name="aw" hidden="1">#REF!</definedName>
    <definedName name="B1Freq">'[10]WACC and TIC Inputs'!$I$127</definedName>
    <definedName name="B1Yrs">'[10]WACC and TIC Inputs'!$H$127</definedName>
    <definedName name="B2Freq">'[10]WACC and TIC Inputs'!$N$127</definedName>
    <definedName name="B2Yrs">'[10]WACC and TIC Inputs'!$M$127</definedName>
    <definedName name="B3Freq">'[10]WACC and TIC Inputs'!$S$127</definedName>
    <definedName name="B3Yrs">'[10]WACC and TIC Inputs'!$R$127</definedName>
    <definedName name="B4Freq">'[10]WACC and TIC Inputs'!$X$127</definedName>
    <definedName name="B4Yrs">'[10]WACC and TIC Inputs'!$W$127</definedName>
    <definedName name="balufdh" localSheetId="25"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8"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36"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17"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37"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18"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31"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13"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32"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14"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2"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43"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35"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16"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34" hidden="1">{"page1",#N/A,FALSE,"Model";"page2",#N/A,FALSE,"Model";"page3",#N/A,FALSE,"Model";"page4",#N/A,FALSE,"Model";"page5",#N/A,FALSE,"Model";"page6",#N/A,FALSE,"Model";"page7",#N/A,FALSE,"Model";"page8",#N/A,FALSE,"Model";"page9",#N/A,FALSE,"Model";"page10",#N/A,FALSE,"Model";"page11",#N/A,FALSE,"Model";"page12",#N/A,FALSE,"Model";"page13",#N/A,FALSE,"Model"}</definedName>
    <definedName name="balufdh" localSheetId="12" hidden="1">{"page1",#N/A,FALSE,"Model";"page2",#N/A,FALSE,"Model";"page3",#N/A,FALSE,"Model";"page4",#N/A,FALSE,"Model";"page5",#N/A,FALSE,"Model";"page6",#N/A,FALSE,"Model";"page7",#N/A,FALSE,"Model";"page8",#N/A,FALSE,"Model";"page9",#N/A,FALSE,"Model";"page10",#N/A,FALSE,"Model";"page11",#N/A,FALSE,"Model";"page12",#N/A,FALSE,"Model";"page13",#N/A,FALSE,"Model"}</definedName>
    <definedName name="balufdh" hidden="1">{"page1",#N/A,FALSE,"Model";"page2",#N/A,FALSE,"Model";"page3",#N/A,FALSE,"Model";"page4",#N/A,FALSE,"Model";"page5",#N/A,FALSE,"Model";"page6",#N/A,FALSE,"Model";"page7",#N/A,FALSE,"Model";"page8",#N/A,FALSE,"Model";"page9",#N/A,FALSE,"Model";"page10",#N/A,FALSE,"Model";"page11",#N/A,FALSE,"Model";"page12",#N/A,FALSE,"Model";"page13",#N/A,FALSE,"Model"}</definedName>
    <definedName name="BayesianAdjustSet">WACC_Retail!$N$39</definedName>
    <definedName name="bbbbbbbbbb"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bbbbbbbbbbbbbb"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bbbbbbbbbbbb"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bbvcx" localSheetId="25" hidden="1">{"FLM 2400 Equipment Detail",#N/A,FALSE,"2400 Calc"}</definedName>
    <definedName name="bbvcx" localSheetId="8" hidden="1">{"FLM 2400 Equipment Detail",#N/A,FALSE,"2400 Calc"}</definedName>
    <definedName name="bbvcx" localSheetId="36" hidden="1">{"FLM 2400 Equipment Detail",#N/A,FALSE,"2400 Calc"}</definedName>
    <definedName name="bbvcx" localSheetId="17" hidden="1">{"FLM 2400 Equipment Detail",#N/A,FALSE,"2400 Calc"}</definedName>
    <definedName name="bbvcx" localSheetId="37" hidden="1">{"FLM 2400 Equipment Detail",#N/A,FALSE,"2400 Calc"}</definedName>
    <definedName name="bbvcx" localSheetId="18" hidden="1">{"FLM 2400 Equipment Detail",#N/A,FALSE,"2400 Calc"}</definedName>
    <definedName name="bbvcx" localSheetId="31" hidden="1">{"FLM 2400 Equipment Detail",#N/A,FALSE,"2400 Calc"}</definedName>
    <definedName name="bbvcx" localSheetId="13" hidden="1">{"FLM 2400 Equipment Detail",#N/A,FALSE,"2400 Calc"}</definedName>
    <definedName name="bbvcx" localSheetId="32" hidden="1">{"FLM 2400 Equipment Detail",#N/A,FALSE,"2400 Calc"}</definedName>
    <definedName name="bbvcx" localSheetId="14" hidden="1">{"FLM 2400 Equipment Detail",#N/A,FALSE,"2400 Calc"}</definedName>
    <definedName name="bbvcx" localSheetId="2" hidden="1">{"FLM 2400 Equipment Detail",#N/A,FALSE,"2400 Calc"}</definedName>
    <definedName name="bbvcx" localSheetId="43" hidden="1">{"FLM 2400 Equipment Detail",#N/A,FALSE,"2400 Calc"}</definedName>
    <definedName name="bbvcx" localSheetId="35" hidden="1">{"FLM 2400 Equipment Detail",#N/A,FALSE,"2400 Calc"}</definedName>
    <definedName name="bbvcx" localSheetId="16" hidden="1">{"FLM 2400 Equipment Detail",#N/A,FALSE,"2400 Calc"}</definedName>
    <definedName name="bbvcx" localSheetId="34" hidden="1">{"FLM 2400 Equipment Detail",#N/A,FALSE,"2400 Calc"}</definedName>
    <definedName name="bbvcx" localSheetId="12" hidden="1">{"FLM 2400 Equipment Detail",#N/A,FALSE,"2400 Calc"}</definedName>
    <definedName name="bbvcx" hidden="1">{"FLM 2400 Equipment Detail",#N/A,FALSE,"2400 Calc"}</definedName>
    <definedName name="Beta12345">'[10]WACC and TIC Inputs'!$J$89</definedName>
    <definedName name="bjnd" localSheetId="25" hidden="1">{"page1",#N/A,FALSE,"Model";"page2",#N/A,FALSE,"Model";"page3",#N/A,FALSE,"Model";"page4",#N/A,FALSE,"Model";"page5",#N/A,FALSE,"Model";"page6",#N/A,FALSE,"Model";"page7",#N/A,FALSE,"Model";"page8",#N/A,FALSE,"Model";"page9",#N/A,FALSE,"Model";"page10",#N/A,FALSE,"Model";"page11",#N/A,FALSE,"Model";"page12",#N/A,FALSE,"Model";"page13",#N/A,FALSE,"Model"}</definedName>
    <definedName name="bjnd" localSheetId="8" hidden="1">{"page1",#N/A,FALSE,"Model";"page2",#N/A,FALSE,"Model";"page3",#N/A,FALSE,"Model";"page4",#N/A,FALSE,"Model";"page5",#N/A,FALSE,"Model";"page6",#N/A,FALSE,"Model";"page7",#N/A,FALSE,"Model";"page8",#N/A,FALSE,"Model";"page9",#N/A,FALSE,"Model";"page10",#N/A,FALSE,"Model";"page11",#N/A,FALSE,"Model";"page12",#N/A,FALSE,"Model";"page13",#N/A,FALSE,"Model"}</definedName>
    <definedName name="bjnd" localSheetId="36" hidden="1">{"page1",#N/A,FALSE,"Model";"page2",#N/A,FALSE,"Model";"page3",#N/A,FALSE,"Model";"page4",#N/A,FALSE,"Model";"page5",#N/A,FALSE,"Model";"page6",#N/A,FALSE,"Model";"page7",#N/A,FALSE,"Model";"page8",#N/A,FALSE,"Model";"page9",#N/A,FALSE,"Model";"page10",#N/A,FALSE,"Model";"page11",#N/A,FALSE,"Model";"page12",#N/A,FALSE,"Model";"page13",#N/A,FALSE,"Model"}</definedName>
    <definedName name="bjnd" localSheetId="17" hidden="1">{"page1",#N/A,FALSE,"Model";"page2",#N/A,FALSE,"Model";"page3",#N/A,FALSE,"Model";"page4",#N/A,FALSE,"Model";"page5",#N/A,FALSE,"Model";"page6",#N/A,FALSE,"Model";"page7",#N/A,FALSE,"Model";"page8",#N/A,FALSE,"Model";"page9",#N/A,FALSE,"Model";"page10",#N/A,FALSE,"Model";"page11",#N/A,FALSE,"Model";"page12",#N/A,FALSE,"Model";"page13",#N/A,FALSE,"Model"}</definedName>
    <definedName name="bjnd" localSheetId="37" hidden="1">{"page1",#N/A,FALSE,"Model";"page2",#N/A,FALSE,"Model";"page3",#N/A,FALSE,"Model";"page4",#N/A,FALSE,"Model";"page5",#N/A,FALSE,"Model";"page6",#N/A,FALSE,"Model";"page7",#N/A,FALSE,"Model";"page8",#N/A,FALSE,"Model";"page9",#N/A,FALSE,"Model";"page10",#N/A,FALSE,"Model";"page11",#N/A,FALSE,"Model";"page12",#N/A,FALSE,"Model";"page13",#N/A,FALSE,"Model"}</definedName>
    <definedName name="bjnd" localSheetId="18" hidden="1">{"page1",#N/A,FALSE,"Model";"page2",#N/A,FALSE,"Model";"page3",#N/A,FALSE,"Model";"page4",#N/A,FALSE,"Model";"page5",#N/A,FALSE,"Model";"page6",#N/A,FALSE,"Model";"page7",#N/A,FALSE,"Model";"page8",#N/A,FALSE,"Model";"page9",#N/A,FALSE,"Model";"page10",#N/A,FALSE,"Model";"page11",#N/A,FALSE,"Model";"page12",#N/A,FALSE,"Model";"page13",#N/A,FALSE,"Model"}</definedName>
    <definedName name="bjnd" localSheetId="31" hidden="1">{"page1",#N/A,FALSE,"Model";"page2",#N/A,FALSE,"Model";"page3",#N/A,FALSE,"Model";"page4",#N/A,FALSE,"Model";"page5",#N/A,FALSE,"Model";"page6",#N/A,FALSE,"Model";"page7",#N/A,FALSE,"Model";"page8",#N/A,FALSE,"Model";"page9",#N/A,FALSE,"Model";"page10",#N/A,FALSE,"Model";"page11",#N/A,FALSE,"Model";"page12",#N/A,FALSE,"Model";"page13",#N/A,FALSE,"Model"}</definedName>
    <definedName name="bjnd" localSheetId="13" hidden="1">{"page1",#N/A,FALSE,"Model";"page2",#N/A,FALSE,"Model";"page3",#N/A,FALSE,"Model";"page4",#N/A,FALSE,"Model";"page5",#N/A,FALSE,"Model";"page6",#N/A,FALSE,"Model";"page7",#N/A,FALSE,"Model";"page8",#N/A,FALSE,"Model";"page9",#N/A,FALSE,"Model";"page10",#N/A,FALSE,"Model";"page11",#N/A,FALSE,"Model";"page12",#N/A,FALSE,"Model";"page13",#N/A,FALSE,"Model"}</definedName>
    <definedName name="bjnd" localSheetId="32" hidden="1">{"page1",#N/A,FALSE,"Model";"page2",#N/A,FALSE,"Model";"page3",#N/A,FALSE,"Model";"page4",#N/A,FALSE,"Model";"page5",#N/A,FALSE,"Model";"page6",#N/A,FALSE,"Model";"page7",#N/A,FALSE,"Model";"page8",#N/A,FALSE,"Model";"page9",#N/A,FALSE,"Model";"page10",#N/A,FALSE,"Model";"page11",#N/A,FALSE,"Model";"page12",#N/A,FALSE,"Model";"page13",#N/A,FALSE,"Model"}</definedName>
    <definedName name="bjnd" localSheetId="14" hidden="1">{"page1",#N/A,FALSE,"Model";"page2",#N/A,FALSE,"Model";"page3",#N/A,FALSE,"Model";"page4",#N/A,FALSE,"Model";"page5",#N/A,FALSE,"Model";"page6",#N/A,FALSE,"Model";"page7",#N/A,FALSE,"Model";"page8",#N/A,FALSE,"Model";"page9",#N/A,FALSE,"Model";"page10",#N/A,FALSE,"Model";"page11",#N/A,FALSE,"Model";"page12",#N/A,FALSE,"Model";"page13",#N/A,FALSE,"Model"}</definedName>
    <definedName name="bjnd" localSheetId="2" hidden="1">{"page1",#N/A,FALSE,"Model";"page2",#N/A,FALSE,"Model";"page3",#N/A,FALSE,"Model";"page4",#N/A,FALSE,"Model";"page5",#N/A,FALSE,"Model";"page6",#N/A,FALSE,"Model";"page7",#N/A,FALSE,"Model";"page8",#N/A,FALSE,"Model";"page9",#N/A,FALSE,"Model";"page10",#N/A,FALSE,"Model";"page11",#N/A,FALSE,"Model";"page12",#N/A,FALSE,"Model";"page13",#N/A,FALSE,"Model"}</definedName>
    <definedName name="bjnd" localSheetId="43" hidden="1">{"page1",#N/A,FALSE,"Model";"page2",#N/A,FALSE,"Model";"page3",#N/A,FALSE,"Model";"page4",#N/A,FALSE,"Model";"page5",#N/A,FALSE,"Model";"page6",#N/A,FALSE,"Model";"page7",#N/A,FALSE,"Model";"page8",#N/A,FALSE,"Model";"page9",#N/A,FALSE,"Model";"page10",#N/A,FALSE,"Model";"page11",#N/A,FALSE,"Model";"page12",#N/A,FALSE,"Model";"page13",#N/A,FALSE,"Model"}</definedName>
    <definedName name="bjnd" localSheetId="35" hidden="1">{"page1",#N/A,FALSE,"Model";"page2",#N/A,FALSE,"Model";"page3",#N/A,FALSE,"Model";"page4",#N/A,FALSE,"Model";"page5",#N/A,FALSE,"Model";"page6",#N/A,FALSE,"Model";"page7",#N/A,FALSE,"Model";"page8",#N/A,FALSE,"Model";"page9",#N/A,FALSE,"Model";"page10",#N/A,FALSE,"Model";"page11",#N/A,FALSE,"Model";"page12",#N/A,FALSE,"Model";"page13",#N/A,FALSE,"Model"}</definedName>
    <definedName name="bjnd" localSheetId="16" hidden="1">{"page1",#N/A,FALSE,"Model";"page2",#N/A,FALSE,"Model";"page3",#N/A,FALSE,"Model";"page4",#N/A,FALSE,"Model";"page5",#N/A,FALSE,"Model";"page6",#N/A,FALSE,"Model";"page7",#N/A,FALSE,"Model";"page8",#N/A,FALSE,"Model";"page9",#N/A,FALSE,"Model";"page10",#N/A,FALSE,"Model";"page11",#N/A,FALSE,"Model";"page12",#N/A,FALSE,"Model";"page13",#N/A,FALSE,"Model"}</definedName>
    <definedName name="bjnd" localSheetId="34" hidden="1">{"page1",#N/A,FALSE,"Model";"page2",#N/A,FALSE,"Model";"page3",#N/A,FALSE,"Model";"page4",#N/A,FALSE,"Model";"page5",#N/A,FALSE,"Model";"page6",#N/A,FALSE,"Model";"page7",#N/A,FALSE,"Model";"page8",#N/A,FALSE,"Model";"page9",#N/A,FALSE,"Model";"page10",#N/A,FALSE,"Model";"page11",#N/A,FALSE,"Model";"page12",#N/A,FALSE,"Model";"page13",#N/A,FALSE,"Model"}</definedName>
    <definedName name="bjnd" localSheetId="12" hidden="1">{"page1",#N/A,FALSE,"Model";"page2",#N/A,FALSE,"Model";"page3",#N/A,FALSE,"Model";"page4",#N/A,FALSE,"Model";"page5",#N/A,FALSE,"Model";"page6",#N/A,FALSE,"Model";"page7",#N/A,FALSE,"Model";"page8",#N/A,FALSE,"Model";"page9",#N/A,FALSE,"Model";"page10",#N/A,FALSE,"Model";"page11",#N/A,FALSE,"Model";"page12",#N/A,FALSE,"Model";"page13",#N/A,FALSE,"Model"}</definedName>
    <definedName name="bjnd" hidden="1">{"page1",#N/A,FALSE,"Model";"page2",#N/A,FALSE,"Model";"page3",#N/A,FALSE,"Model";"page4",#N/A,FALSE,"Model";"page5",#N/A,FALSE,"Model";"page6",#N/A,FALSE,"Model";"page7",#N/A,FALSE,"Model";"page8",#N/A,FALSE,"Model";"page9",#N/A,FALSE,"Model";"page10",#N/A,FALSE,"Model";"page11",#N/A,FALSE,"Model";"page12",#N/A,FALSE,"Model";"page13",#N/A,FALSE,"Model"}</definedName>
    <definedName name="BLPH1" localSheetId="39" hidden="1">#REF!</definedName>
    <definedName name="BLPH1" localSheetId="20" hidden="1">#REF!</definedName>
    <definedName name="BLPH1" localSheetId="40" hidden="1">#REF!</definedName>
    <definedName name="BLPH1" localSheetId="26" hidden="1">#REF!</definedName>
    <definedName name="BLPH1" localSheetId="36" hidden="1">#REF!</definedName>
    <definedName name="BLPH1" localSheetId="17" hidden="1">#REF!</definedName>
    <definedName name="BLPH1" localSheetId="37" hidden="1">#REF!</definedName>
    <definedName name="BLPH1" localSheetId="18" hidden="1">#REF!</definedName>
    <definedName name="BLPH1" localSheetId="31" hidden="1">#REF!</definedName>
    <definedName name="BLPH1" localSheetId="13" hidden="1">#REF!</definedName>
    <definedName name="BLPH1" localSheetId="32" hidden="1">#REF!</definedName>
    <definedName name="BLPH1" localSheetId="14" hidden="1">#REF!</definedName>
    <definedName name="BLPH1" localSheetId="38" hidden="1">#REF!</definedName>
    <definedName name="BLPH1" localSheetId="19" hidden="1">#REF!</definedName>
    <definedName name="BLPH1" localSheetId="2" hidden="1">#REF!</definedName>
    <definedName name="BLPH1" localSheetId="4" hidden="1">#REF!</definedName>
    <definedName name="BLPH1" localSheetId="24" hidden="1">#REF!</definedName>
    <definedName name="BLPH1" localSheetId="6" hidden="1">#REF!</definedName>
    <definedName name="BLPH1" localSheetId="43" hidden="1">#REF!</definedName>
    <definedName name="BLPH1" localSheetId="35" hidden="1">#REF!</definedName>
    <definedName name="BLPH1" localSheetId="16" hidden="1">#REF!</definedName>
    <definedName name="BLPH1" localSheetId="34" hidden="1">#REF!</definedName>
    <definedName name="BLPH1" localSheetId="12" hidden="1">#REF!</definedName>
    <definedName name="BLPH1" localSheetId="10" hidden="1">#REF!</definedName>
    <definedName name="BLPH1" hidden="1">#REF!</definedName>
    <definedName name="BLPH10" localSheetId="39" hidden="1">#REF!</definedName>
    <definedName name="BLPH10" localSheetId="20" hidden="1">#REF!</definedName>
    <definedName name="BLPH10" localSheetId="40" hidden="1">#REF!</definedName>
    <definedName name="BLPH10" localSheetId="26" hidden="1">#REF!</definedName>
    <definedName name="BLPH10" localSheetId="36" hidden="1">#REF!</definedName>
    <definedName name="BLPH10" localSheetId="17" hidden="1">#REF!</definedName>
    <definedName name="BLPH10" localSheetId="32" hidden="1">#REF!</definedName>
    <definedName name="BLPH10" localSheetId="14" hidden="1">#REF!</definedName>
    <definedName name="BLPH10" localSheetId="38" hidden="1">#REF!</definedName>
    <definedName name="BLPH10" localSheetId="19" hidden="1">#REF!</definedName>
    <definedName name="BLPH10" localSheetId="2" hidden="1">#REF!</definedName>
    <definedName name="BLPH10" localSheetId="4" hidden="1">#REF!</definedName>
    <definedName name="BLPH10" localSheetId="24" hidden="1">#REF!</definedName>
    <definedName name="BLPH10" localSheetId="6" hidden="1">#REF!</definedName>
    <definedName name="BLPH10" localSheetId="43" hidden="1">#REF!</definedName>
    <definedName name="BLPH10" localSheetId="10" hidden="1">#REF!</definedName>
    <definedName name="BLPH10" hidden="1">#REF!</definedName>
    <definedName name="BLPH100" localSheetId="39" hidden="1">#REF!</definedName>
    <definedName name="BLPH100" localSheetId="20" hidden="1">#REF!</definedName>
    <definedName name="BLPH100" localSheetId="40" hidden="1">#REF!</definedName>
    <definedName name="BLPH100" localSheetId="26" hidden="1">#REF!</definedName>
    <definedName name="BLPH100" localSheetId="36" hidden="1">#REF!</definedName>
    <definedName name="BLPH100" localSheetId="17" hidden="1">#REF!</definedName>
    <definedName name="BLPH100" localSheetId="32" hidden="1">#REF!</definedName>
    <definedName name="BLPH100" localSheetId="14" hidden="1">#REF!</definedName>
    <definedName name="BLPH100" localSheetId="38" hidden="1">#REF!</definedName>
    <definedName name="BLPH100" localSheetId="19" hidden="1">#REF!</definedName>
    <definedName name="BLPH100" localSheetId="2" hidden="1">#REF!</definedName>
    <definedName name="BLPH100" localSheetId="4" hidden="1">#REF!</definedName>
    <definedName name="BLPH100" localSheetId="24" hidden="1">#REF!</definedName>
    <definedName name="BLPH100" localSheetId="6" hidden="1">#REF!</definedName>
    <definedName name="BLPH100" localSheetId="43" hidden="1">#REF!</definedName>
    <definedName name="BLPH100" localSheetId="10" hidden="1">#REF!</definedName>
    <definedName name="BLPH100" hidden="1">#REF!</definedName>
    <definedName name="BLPH101" localSheetId="39" hidden="1">#REF!</definedName>
    <definedName name="BLPH101" localSheetId="20" hidden="1">#REF!</definedName>
    <definedName name="BLPH101" localSheetId="40" hidden="1">#REF!</definedName>
    <definedName name="BLPH101" localSheetId="26" hidden="1">#REF!</definedName>
    <definedName name="BLPH101" localSheetId="36" hidden="1">#REF!</definedName>
    <definedName name="BLPH101" localSheetId="17" hidden="1">#REF!</definedName>
    <definedName name="BLPH101" localSheetId="32" hidden="1">#REF!</definedName>
    <definedName name="BLPH101" localSheetId="14" hidden="1">#REF!</definedName>
    <definedName name="BLPH101" localSheetId="38" hidden="1">#REF!</definedName>
    <definedName name="BLPH101" localSheetId="19" hidden="1">#REF!</definedName>
    <definedName name="BLPH101" localSheetId="4" hidden="1">#REF!</definedName>
    <definedName name="BLPH101" localSheetId="24" hidden="1">#REF!</definedName>
    <definedName name="BLPH101" localSheetId="6" hidden="1">#REF!</definedName>
    <definedName name="BLPH101" localSheetId="43" hidden="1">#REF!</definedName>
    <definedName name="BLPH101" localSheetId="10" hidden="1">#REF!</definedName>
    <definedName name="BLPH101" hidden="1">#REF!</definedName>
    <definedName name="BLPH102" localSheetId="39" hidden="1">#REF!</definedName>
    <definedName name="BLPH102" localSheetId="20" hidden="1">#REF!</definedName>
    <definedName name="BLPH102" localSheetId="40" hidden="1">#REF!</definedName>
    <definedName name="BLPH102" localSheetId="26" hidden="1">#REF!</definedName>
    <definedName name="BLPH102" localSheetId="36" hidden="1">#REF!</definedName>
    <definedName name="BLPH102" localSheetId="17" hidden="1">#REF!</definedName>
    <definedName name="BLPH102" localSheetId="32" hidden="1">#REF!</definedName>
    <definedName name="BLPH102" localSheetId="14" hidden="1">#REF!</definedName>
    <definedName name="BLPH102" localSheetId="38" hidden="1">#REF!</definedName>
    <definedName name="BLPH102" localSheetId="19" hidden="1">#REF!</definedName>
    <definedName name="BLPH102" localSheetId="4" hidden="1">#REF!</definedName>
    <definedName name="BLPH102" localSheetId="24" hidden="1">#REF!</definedName>
    <definedName name="BLPH102" localSheetId="6" hidden="1">#REF!</definedName>
    <definedName name="BLPH102" localSheetId="43" hidden="1">#REF!</definedName>
    <definedName name="BLPH102" localSheetId="10" hidden="1">#REF!</definedName>
    <definedName name="BLPH102" hidden="1">#REF!</definedName>
    <definedName name="BLPH103" localSheetId="39" hidden="1">#REF!</definedName>
    <definedName name="BLPH103" localSheetId="20" hidden="1">#REF!</definedName>
    <definedName name="BLPH103" localSheetId="40" hidden="1">#REF!</definedName>
    <definedName name="BLPH103" localSheetId="26" hidden="1">#REF!</definedName>
    <definedName name="BLPH103" localSheetId="36" hidden="1">#REF!</definedName>
    <definedName name="BLPH103" localSheetId="17" hidden="1">#REF!</definedName>
    <definedName name="BLPH103" localSheetId="32" hidden="1">#REF!</definedName>
    <definedName name="BLPH103" localSheetId="14" hidden="1">#REF!</definedName>
    <definedName name="BLPH103" localSheetId="38" hidden="1">#REF!</definedName>
    <definedName name="BLPH103" localSheetId="19" hidden="1">#REF!</definedName>
    <definedName name="BLPH103" localSheetId="4" hidden="1">#REF!</definedName>
    <definedName name="BLPH103" localSheetId="24" hidden="1">#REF!</definedName>
    <definedName name="BLPH103" localSheetId="6" hidden="1">#REF!</definedName>
    <definedName name="BLPH103" localSheetId="43" hidden="1">#REF!</definedName>
    <definedName name="BLPH103" localSheetId="10" hidden="1">#REF!</definedName>
    <definedName name="BLPH103" hidden="1">#REF!</definedName>
    <definedName name="BLPH104" localSheetId="39" hidden="1">#REF!</definedName>
    <definedName name="BLPH104" localSheetId="20" hidden="1">#REF!</definedName>
    <definedName name="BLPH104" localSheetId="40" hidden="1">#REF!</definedName>
    <definedName name="BLPH104" localSheetId="26" hidden="1">#REF!</definedName>
    <definedName name="BLPH104" localSheetId="36" hidden="1">#REF!</definedName>
    <definedName name="BLPH104" localSheetId="17" hidden="1">#REF!</definedName>
    <definedName name="BLPH104" localSheetId="32" hidden="1">#REF!</definedName>
    <definedName name="BLPH104" localSheetId="14" hidden="1">#REF!</definedName>
    <definedName name="BLPH104" localSheetId="38" hidden="1">#REF!</definedName>
    <definedName name="BLPH104" localSheetId="19" hidden="1">#REF!</definedName>
    <definedName name="BLPH104" localSheetId="4" hidden="1">#REF!</definedName>
    <definedName name="BLPH104" localSheetId="24" hidden="1">#REF!</definedName>
    <definedName name="BLPH104" localSheetId="6" hidden="1">#REF!</definedName>
    <definedName name="BLPH104" localSheetId="43" hidden="1">#REF!</definedName>
    <definedName name="BLPH104" localSheetId="10" hidden="1">#REF!</definedName>
    <definedName name="BLPH104" hidden="1">#REF!</definedName>
    <definedName name="BLPH105" localSheetId="39" hidden="1">#REF!</definedName>
    <definedName name="BLPH105" localSheetId="20" hidden="1">#REF!</definedName>
    <definedName name="BLPH105" localSheetId="40" hidden="1">#REF!</definedName>
    <definedName name="BLPH105" localSheetId="26" hidden="1">#REF!</definedName>
    <definedName name="BLPH105" localSheetId="36" hidden="1">#REF!</definedName>
    <definedName name="BLPH105" localSheetId="17" hidden="1">#REF!</definedName>
    <definedName name="BLPH105" localSheetId="32" hidden="1">#REF!</definedName>
    <definedName name="BLPH105" localSheetId="14" hidden="1">#REF!</definedName>
    <definedName name="BLPH105" localSheetId="38" hidden="1">#REF!</definedName>
    <definedName name="BLPH105" localSheetId="19" hidden="1">#REF!</definedName>
    <definedName name="BLPH105" localSheetId="4" hidden="1">#REF!</definedName>
    <definedName name="BLPH105" localSheetId="24" hidden="1">#REF!</definedName>
    <definedName name="BLPH105" localSheetId="6" hidden="1">#REF!</definedName>
    <definedName name="BLPH105" localSheetId="43" hidden="1">#REF!</definedName>
    <definedName name="BLPH105" localSheetId="10" hidden="1">#REF!</definedName>
    <definedName name="BLPH105" hidden="1">#REF!</definedName>
    <definedName name="BLPH106" localSheetId="39" hidden="1">#REF!</definedName>
    <definedName name="BLPH106" localSheetId="20" hidden="1">#REF!</definedName>
    <definedName name="BLPH106" localSheetId="40" hidden="1">#REF!</definedName>
    <definedName name="BLPH106" localSheetId="26" hidden="1">#REF!</definedName>
    <definedName name="BLPH106" localSheetId="36" hidden="1">#REF!</definedName>
    <definedName name="BLPH106" localSheetId="17" hidden="1">#REF!</definedName>
    <definedName name="BLPH106" localSheetId="32" hidden="1">#REF!</definedName>
    <definedName name="BLPH106" localSheetId="14" hidden="1">#REF!</definedName>
    <definedName name="BLPH106" localSheetId="38" hidden="1">#REF!</definedName>
    <definedName name="BLPH106" localSheetId="19" hidden="1">#REF!</definedName>
    <definedName name="BLPH106" localSheetId="4" hidden="1">#REF!</definedName>
    <definedName name="BLPH106" localSheetId="24" hidden="1">#REF!</definedName>
    <definedName name="BLPH106" localSheetId="6" hidden="1">#REF!</definedName>
    <definedName name="BLPH106" localSheetId="43" hidden="1">#REF!</definedName>
    <definedName name="BLPH106" localSheetId="10" hidden="1">#REF!</definedName>
    <definedName name="BLPH106" hidden="1">#REF!</definedName>
    <definedName name="BLPH107" localSheetId="39" hidden="1">#REF!</definedName>
    <definedName name="BLPH107" localSheetId="20" hidden="1">#REF!</definedName>
    <definedName name="BLPH107" localSheetId="40" hidden="1">#REF!</definedName>
    <definedName name="BLPH107" localSheetId="26" hidden="1">#REF!</definedName>
    <definedName name="BLPH107" localSheetId="36" hidden="1">#REF!</definedName>
    <definedName name="BLPH107" localSheetId="17" hidden="1">#REF!</definedName>
    <definedName name="BLPH107" localSheetId="32" hidden="1">#REF!</definedName>
    <definedName name="BLPH107" localSheetId="14" hidden="1">#REF!</definedName>
    <definedName name="BLPH107" localSheetId="38" hidden="1">#REF!</definedName>
    <definedName name="BLPH107" localSheetId="19" hidden="1">#REF!</definedName>
    <definedName name="BLPH107" localSheetId="4" hidden="1">#REF!</definedName>
    <definedName name="BLPH107" localSheetId="24" hidden="1">#REF!</definedName>
    <definedName name="BLPH107" localSheetId="6" hidden="1">#REF!</definedName>
    <definedName name="BLPH107" localSheetId="43" hidden="1">#REF!</definedName>
    <definedName name="BLPH107" localSheetId="10" hidden="1">#REF!</definedName>
    <definedName name="BLPH107" hidden="1">#REF!</definedName>
    <definedName name="BLPH108" localSheetId="39" hidden="1">#REF!</definedName>
    <definedName name="BLPH108" localSheetId="20" hidden="1">#REF!</definedName>
    <definedName name="BLPH108" localSheetId="40" hidden="1">#REF!</definedName>
    <definedName name="BLPH108" localSheetId="26" hidden="1">#REF!</definedName>
    <definedName name="BLPH108" localSheetId="36" hidden="1">#REF!</definedName>
    <definedName name="BLPH108" localSheetId="17" hidden="1">#REF!</definedName>
    <definedName name="BLPH108" localSheetId="32" hidden="1">#REF!</definedName>
    <definedName name="BLPH108" localSheetId="14" hidden="1">#REF!</definedName>
    <definedName name="BLPH108" localSheetId="38" hidden="1">#REF!</definedName>
    <definedName name="BLPH108" localSheetId="19" hidden="1">#REF!</definedName>
    <definedName name="BLPH108" localSheetId="4" hidden="1">#REF!</definedName>
    <definedName name="BLPH108" localSheetId="24" hidden="1">#REF!</definedName>
    <definedName name="BLPH108" localSheetId="6" hidden="1">#REF!</definedName>
    <definedName name="BLPH108" localSheetId="43" hidden="1">#REF!</definedName>
    <definedName name="BLPH108" localSheetId="10" hidden="1">#REF!</definedName>
    <definedName name="BLPH108" hidden="1">#REF!</definedName>
    <definedName name="BLPH109" localSheetId="39" hidden="1">#REF!</definedName>
    <definedName name="BLPH109" localSheetId="20" hidden="1">#REF!</definedName>
    <definedName name="BLPH109" localSheetId="40" hidden="1">#REF!</definedName>
    <definedName name="BLPH109" localSheetId="26" hidden="1">#REF!</definedName>
    <definedName name="BLPH109" localSheetId="36" hidden="1">#REF!</definedName>
    <definedName name="BLPH109" localSheetId="17" hidden="1">#REF!</definedName>
    <definedName name="BLPH109" localSheetId="32" hidden="1">#REF!</definedName>
    <definedName name="BLPH109" localSheetId="14" hidden="1">#REF!</definedName>
    <definedName name="BLPH109" localSheetId="38" hidden="1">#REF!</definedName>
    <definedName name="BLPH109" localSheetId="19" hidden="1">#REF!</definedName>
    <definedName name="BLPH109" localSheetId="4" hidden="1">#REF!</definedName>
    <definedName name="BLPH109" localSheetId="24" hidden="1">#REF!</definedName>
    <definedName name="BLPH109" localSheetId="6" hidden="1">#REF!</definedName>
    <definedName name="BLPH109" localSheetId="43" hidden="1">#REF!</definedName>
    <definedName name="BLPH109" localSheetId="10" hidden="1">#REF!</definedName>
    <definedName name="BLPH109" hidden="1">#REF!</definedName>
    <definedName name="BLPH11" localSheetId="39" hidden="1">#REF!</definedName>
    <definedName name="BLPH11" localSheetId="20" hidden="1">#REF!</definedName>
    <definedName name="BLPH11" localSheetId="40" hidden="1">#REF!</definedName>
    <definedName name="BLPH11" localSheetId="26" hidden="1">#REF!</definedName>
    <definedName name="BLPH11" localSheetId="36" hidden="1">#REF!</definedName>
    <definedName name="BLPH11" localSheetId="17" hidden="1">#REF!</definedName>
    <definedName name="BLPH11" localSheetId="32" hidden="1">#REF!</definedName>
    <definedName name="BLPH11" localSheetId="14" hidden="1">#REF!</definedName>
    <definedName name="BLPH11" localSheetId="38" hidden="1">#REF!</definedName>
    <definedName name="BLPH11" localSheetId="19" hidden="1">#REF!</definedName>
    <definedName name="BLPH11" localSheetId="4" hidden="1">#REF!</definedName>
    <definedName name="BLPH11" localSheetId="24" hidden="1">#REF!</definedName>
    <definedName name="BLPH11" localSheetId="6" hidden="1">#REF!</definedName>
    <definedName name="BLPH11" localSheetId="43" hidden="1">#REF!</definedName>
    <definedName name="BLPH11" localSheetId="10" hidden="1">#REF!</definedName>
    <definedName name="BLPH11" hidden="1">#REF!</definedName>
    <definedName name="BLPH110" localSheetId="39" hidden="1">#REF!</definedName>
    <definedName name="BLPH110" localSheetId="20" hidden="1">#REF!</definedName>
    <definedName name="BLPH110" localSheetId="40" hidden="1">#REF!</definedName>
    <definedName name="BLPH110" localSheetId="26" hidden="1">#REF!</definedName>
    <definedName name="BLPH110" localSheetId="36" hidden="1">#REF!</definedName>
    <definedName name="BLPH110" localSheetId="17" hidden="1">#REF!</definedName>
    <definedName name="BLPH110" localSheetId="32" hidden="1">#REF!</definedName>
    <definedName name="BLPH110" localSheetId="14" hidden="1">#REF!</definedName>
    <definedName name="BLPH110" localSheetId="38" hidden="1">#REF!</definedName>
    <definedName name="BLPH110" localSheetId="19" hidden="1">#REF!</definedName>
    <definedName name="BLPH110" localSheetId="4" hidden="1">#REF!</definedName>
    <definedName name="BLPH110" localSheetId="24" hidden="1">#REF!</definedName>
    <definedName name="BLPH110" localSheetId="6" hidden="1">#REF!</definedName>
    <definedName name="BLPH110" localSheetId="43" hidden="1">#REF!</definedName>
    <definedName name="BLPH110" localSheetId="10" hidden="1">#REF!</definedName>
    <definedName name="BLPH110" hidden="1">#REF!</definedName>
    <definedName name="BLPH111" localSheetId="39" hidden="1">#REF!</definedName>
    <definedName name="BLPH111" localSheetId="20" hidden="1">#REF!</definedName>
    <definedName name="BLPH111" localSheetId="40" hidden="1">#REF!</definedName>
    <definedName name="BLPH111" localSheetId="26" hidden="1">#REF!</definedName>
    <definedName name="BLPH111" localSheetId="36" hidden="1">#REF!</definedName>
    <definedName name="BLPH111" localSheetId="17" hidden="1">#REF!</definedName>
    <definedName name="BLPH111" localSheetId="32" hidden="1">#REF!</definedName>
    <definedName name="BLPH111" localSheetId="14" hidden="1">#REF!</definedName>
    <definedName name="BLPH111" localSheetId="38" hidden="1">#REF!</definedName>
    <definedName name="BLPH111" localSheetId="19" hidden="1">#REF!</definedName>
    <definedName name="BLPH111" localSheetId="4" hidden="1">#REF!</definedName>
    <definedName name="BLPH111" localSheetId="24" hidden="1">#REF!</definedName>
    <definedName name="BLPH111" localSheetId="6" hidden="1">#REF!</definedName>
    <definedName name="BLPH111" localSheetId="43" hidden="1">#REF!</definedName>
    <definedName name="BLPH111" localSheetId="10" hidden="1">#REF!</definedName>
    <definedName name="BLPH111" hidden="1">#REF!</definedName>
    <definedName name="BLPH112" localSheetId="39" hidden="1">#REF!</definedName>
    <definedName name="BLPH112" localSheetId="20" hidden="1">#REF!</definedName>
    <definedName name="BLPH112" localSheetId="40" hidden="1">#REF!</definedName>
    <definedName name="BLPH112" localSheetId="26" hidden="1">#REF!</definedName>
    <definedName name="BLPH112" localSheetId="36" hidden="1">#REF!</definedName>
    <definedName name="BLPH112" localSheetId="17" hidden="1">#REF!</definedName>
    <definedName name="BLPH112" localSheetId="32" hidden="1">#REF!</definedName>
    <definedName name="BLPH112" localSheetId="14" hidden="1">#REF!</definedName>
    <definedName name="BLPH112" localSheetId="38" hidden="1">#REF!</definedName>
    <definedName name="BLPH112" localSheetId="19" hidden="1">#REF!</definedName>
    <definedName name="BLPH112" localSheetId="4" hidden="1">#REF!</definedName>
    <definedName name="BLPH112" localSheetId="24" hidden="1">#REF!</definedName>
    <definedName name="BLPH112" localSheetId="6" hidden="1">#REF!</definedName>
    <definedName name="BLPH112" localSheetId="43" hidden="1">#REF!</definedName>
    <definedName name="BLPH112" localSheetId="10" hidden="1">#REF!</definedName>
    <definedName name="BLPH112" hidden="1">#REF!</definedName>
    <definedName name="BLPH113" localSheetId="39" hidden="1">#REF!</definedName>
    <definedName name="BLPH113" localSheetId="20" hidden="1">#REF!</definedName>
    <definedName name="BLPH113" localSheetId="40" hidden="1">#REF!</definedName>
    <definedName name="BLPH113" localSheetId="26" hidden="1">#REF!</definedName>
    <definedName name="BLPH113" localSheetId="36" hidden="1">#REF!</definedName>
    <definedName name="BLPH113" localSheetId="17" hidden="1">#REF!</definedName>
    <definedName name="BLPH113" localSheetId="32" hidden="1">#REF!</definedName>
    <definedName name="BLPH113" localSheetId="14" hidden="1">#REF!</definedName>
    <definedName name="BLPH113" localSheetId="38" hidden="1">#REF!</definedName>
    <definedName name="BLPH113" localSheetId="19" hidden="1">#REF!</definedName>
    <definedName name="BLPH113" localSheetId="4" hidden="1">#REF!</definedName>
    <definedName name="BLPH113" localSheetId="24" hidden="1">#REF!</definedName>
    <definedName name="BLPH113" localSheetId="6" hidden="1">#REF!</definedName>
    <definedName name="BLPH113" localSheetId="43" hidden="1">#REF!</definedName>
    <definedName name="BLPH113" localSheetId="10" hidden="1">#REF!</definedName>
    <definedName name="BLPH113" hidden="1">#REF!</definedName>
    <definedName name="BLPH114" localSheetId="39" hidden="1">#REF!</definedName>
    <definedName name="BLPH114" localSheetId="20" hidden="1">#REF!</definedName>
    <definedName name="BLPH114" localSheetId="40" hidden="1">#REF!</definedName>
    <definedName name="BLPH114" localSheetId="26" hidden="1">#REF!</definedName>
    <definedName name="BLPH114" localSheetId="36" hidden="1">#REF!</definedName>
    <definedName name="BLPH114" localSheetId="17" hidden="1">#REF!</definedName>
    <definedName name="BLPH114" localSheetId="32" hidden="1">#REF!</definedName>
    <definedName name="BLPH114" localSheetId="14" hidden="1">#REF!</definedName>
    <definedName name="BLPH114" localSheetId="38" hidden="1">#REF!</definedName>
    <definedName name="BLPH114" localSheetId="19" hidden="1">#REF!</definedName>
    <definedName name="BLPH114" localSheetId="4" hidden="1">#REF!</definedName>
    <definedName name="BLPH114" localSheetId="24" hidden="1">#REF!</definedName>
    <definedName name="BLPH114" localSheetId="6" hidden="1">#REF!</definedName>
    <definedName name="BLPH114" localSheetId="43" hidden="1">#REF!</definedName>
    <definedName name="BLPH114" localSheetId="10" hidden="1">#REF!</definedName>
    <definedName name="BLPH114" hidden="1">#REF!</definedName>
    <definedName name="BLPH115" localSheetId="39" hidden="1">#REF!</definedName>
    <definedName name="BLPH115" localSheetId="20" hidden="1">#REF!</definedName>
    <definedName name="BLPH115" localSheetId="40" hidden="1">#REF!</definedName>
    <definedName name="BLPH115" localSheetId="26" hidden="1">#REF!</definedName>
    <definedName name="BLPH115" localSheetId="36" hidden="1">#REF!</definedName>
    <definedName name="BLPH115" localSheetId="17" hidden="1">#REF!</definedName>
    <definedName name="BLPH115" localSheetId="32" hidden="1">#REF!</definedName>
    <definedName name="BLPH115" localSheetId="14" hidden="1">#REF!</definedName>
    <definedName name="BLPH115" localSheetId="38" hidden="1">#REF!</definedName>
    <definedName name="BLPH115" localSheetId="19" hidden="1">#REF!</definedName>
    <definedName name="BLPH115" localSheetId="4" hidden="1">#REF!</definedName>
    <definedName name="BLPH115" localSheetId="24" hidden="1">#REF!</definedName>
    <definedName name="BLPH115" localSheetId="6" hidden="1">#REF!</definedName>
    <definedName name="BLPH115" localSheetId="43" hidden="1">#REF!</definedName>
    <definedName name="BLPH115" localSheetId="10" hidden="1">#REF!</definedName>
    <definedName name="BLPH115" hidden="1">#REF!</definedName>
    <definedName name="BLPH116" localSheetId="39" hidden="1">#REF!</definedName>
    <definedName name="BLPH116" localSheetId="20" hidden="1">#REF!</definedName>
    <definedName name="BLPH116" localSheetId="40" hidden="1">#REF!</definedName>
    <definedName name="BLPH116" localSheetId="26" hidden="1">#REF!</definedName>
    <definedName name="BLPH116" localSheetId="36" hidden="1">#REF!</definedName>
    <definedName name="BLPH116" localSheetId="17" hidden="1">#REF!</definedName>
    <definedName name="BLPH116" localSheetId="32" hidden="1">#REF!</definedName>
    <definedName name="BLPH116" localSheetId="14" hidden="1">#REF!</definedName>
    <definedName name="BLPH116" localSheetId="38" hidden="1">#REF!</definedName>
    <definedName name="BLPH116" localSheetId="19" hidden="1">#REF!</definedName>
    <definedName name="BLPH116" localSheetId="4" hidden="1">#REF!</definedName>
    <definedName name="BLPH116" localSheetId="24" hidden="1">#REF!</definedName>
    <definedName name="BLPH116" localSheetId="6" hidden="1">#REF!</definedName>
    <definedName name="BLPH116" localSheetId="43" hidden="1">#REF!</definedName>
    <definedName name="BLPH116" localSheetId="10" hidden="1">#REF!</definedName>
    <definedName name="BLPH116" hidden="1">#REF!</definedName>
    <definedName name="BLPH117" localSheetId="39" hidden="1">#REF!</definedName>
    <definedName name="BLPH117" localSheetId="20" hidden="1">#REF!</definedName>
    <definedName name="BLPH117" localSheetId="40" hidden="1">#REF!</definedName>
    <definedName name="BLPH117" localSheetId="26" hidden="1">#REF!</definedName>
    <definedName name="BLPH117" localSheetId="36" hidden="1">#REF!</definedName>
    <definedName name="BLPH117" localSheetId="17" hidden="1">#REF!</definedName>
    <definedName name="BLPH117" localSheetId="32" hidden="1">#REF!</definedName>
    <definedName name="BLPH117" localSheetId="14" hidden="1">#REF!</definedName>
    <definedName name="BLPH117" localSheetId="38" hidden="1">#REF!</definedName>
    <definedName name="BLPH117" localSheetId="19" hidden="1">#REF!</definedName>
    <definedName name="BLPH117" localSheetId="4" hidden="1">#REF!</definedName>
    <definedName name="BLPH117" localSheetId="24" hidden="1">#REF!</definedName>
    <definedName name="BLPH117" localSheetId="6" hidden="1">#REF!</definedName>
    <definedName name="BLPH117" localSheetId="43" hidden="1">#REF!</definedName>
    <definedName name="BLPH117" localSheetId="10" hidden="1">#REF!</definedName>
    <definedName name="BLPH117" hidden="1">#REF!</definedName>
    <definedName name="BLPH118" localSheetId="39" hidden="1">#REF!</definedName>
    <definedName name="BLPH118" localSheetId="20" hidden="1">#REF!</definedName>
    <definedName name="BLPH118" localSheetId="40" hidden="1">#REF!</definedName>
    <definedName name="BLPH118" localSheetId="26" hidden="1">#REF!</definedName>
    <definedName name="BLPH118" localSheetId="36" hidden="1">#REF!</definedName>
    <definedName name="BLPH118" localSheetId="17" hidden="1">#REF!</definedName>
    <definedName name="BLPH118" localSheetId="32" hidden="1">#REF!</definedName>
    <definedName name="BLPH118" localSheetId="14" hidden="1">#REF!</definedName>
    <definedName name="BLPH118" localSheetId="38" hidden="1">#REF!</definedName>
    <definedName name="BLPH118" localSheetId="19" hidden="1">#REF!</definedName>
    <definedName name="BLPH118" localSheetId="4" hidden="1">#REF!</definedName>
    <definedName name="BLPH118" localSheetId="24" hidden="1">#REF!</definedName>
    <definedName name="BLPH118" localSheetId="6" hidden="1">#REF!</definedName>
    <definedName name="BLPH118" localSheetId="43" hidden="1">#REF!</definedName>
    <definedName name="BLPH118" localSheetId="10" hidden="1">#REF!</definedName>
    <definedName name="BLPH118" hidden="1">#REF!</definedName>
    <definedName name="BLPH119" localSheetId="39" hidden="1">#REF!</definedName>
    <definedName name="BLPH119" localSheetId="20" hidden="1">#REF!</definedName>
    <definedName name="BLPH119" localSheetId="40" hidden="1">#REF!</definedName>
    <definedName name="BLPH119" localSheetId="26" hidden="1">#REF!</definedName>
    <definedName name="BLPH119" localSheetId="36" hidden="1">#REF!</definedName>
    <definedName name="BLPH119" localSheetId="17" hidden="1">#REF!</definedName>
    <definedName name="BLPH119" localSheetId="32" hidden="1">#REF!</definedName>
    <definedName name="BLPH119" localSheetId="14" hidden="1">#REF!</definedName>
    <definedName name="BLPH119" localSheetId="38" hidden="1">#REF!</definedName>
    <definedName name="BLPH119" localSheetId="19" hidden="1">#REF!</definedName>
    <definedName name="BLPH119" localSheetId="4" hidden="1">#REF!</definedName>
    <definedName name="BLPH119" localSheetId="24" hidden="1">#REF!</definedName>
    <definedName name="BLPH119" localSheetId="6" hidden="1">#REF!</definedName>
    <definedName name="BLPH119" localSheetId="43" hidden="1">#REF!</definedName>
    <definedName name="BLPH119" localSheetId="10" hidden="1">#REF!</definedName>
    <definedName name="BLPH119" hidden="1">#REF!</definedName>
    <definedName name="BLPH12" localSheetId="39" hidden="1">#REF!</definedName>
    <definedName name="BLPH12" localSheetId="20" hidden="1">#REF!</definedName>
    <definedName name="BLPH12" localSheetId="40" hidden="1">#REF!</definedName>
    <definedName name="BLPH12" localSheetId="26" hidden="1">#REF!</definedName>
    <definedName name="BLPH12" localSheetId="36" hidden="1">#REF!</definedName>
    <definedName name="BLPH12" localSheetId="17" hidden="1">#REF!</definedName>
    <definedName name="BLPH12" localSheetId="32" hidden="1">#REF!</definedName>
    <definedName name="BLPH12" localSheetId="14" hidden="1">#REF!</definedName>
    <definedName name="BLPH12" localSheetId="38" hidden="1">#REF!</definedName>
    <definedName name="BLPH12" localSheetId="19" hidden="1">#REF!</definedName>
    <definedName name="BLPH12" localSheetId="4" hidden="1">#REF!</definedName>
    <definedName name="BLPH12" localSheetId="24" hidden="1">#REF!</definedName>
    <definedName name="BLPH12" localSheetId="6" hidden="1">#REF!</definedName>
    <definedName name="BLPH12" localSheetId="43" hidden="1">#REF!</definedName>
    <definedName name="BLPH12" localSheetId="10" hidden="1">#REF!</definedName>
    <definedName name="BLPH12" hidden="1">#REF!</definedName>
    <definedName name="BLPH120" localSheetId="39" hidden="1">#REF!</definedName>
    <definedName name="BLPH120" localSheetId="20" hidden="1">#REF!</definedName>
    <definedName name="BLPH120" localSheetId="40" hidden="1">#REF!</definedName>
    <definedName name="BLPH120" localSheetId="26" hidden="1">#REF!</definedName>
    <definedName name="BLPH120" localSheetId="36" hidden="1">#REF!</definedName>
    <definedName name="BLPH120" localSheetId="17" hidden="1">#REF!</definedName>
    <definedName name="BLPH120" localSheetId="32" hidden="1">#REF!</definedName>
    <definedName name="BLPH120" localSheetId="14" hidden="1">#REF!</definedName>
    <definedName name="BLPH120" localSheetId="38" hidden="1">#REF!</definedName>
    <definedName name="BLPH120" localSheetId="19" hidden="1">#REF!</definedName>
    <definedName name="BLPH120" localSheetId="4" hidden="1">#REF!</definedName>
    <definedName name="BLPH120" localSheetId="24" hidden="1">#REF!</definedName>
    <definedName name="BLPH120" localSheetId="6" hidden="1">#REF!</definedName>
    <definedName name="BLPH120" localSheetId="43" hidden="1">#REF!</definedName>
    <definedName name="BLPH120" localSheetId="10" hidden="1">#REF!</definedName>
    <definedName name="BLPH120" hidden="1">#REF!</definedName>
    <definedName name="BLPH121" localSheetId="39" hidden="1">#REF!</definedName>
    <definedName name="BLPH121" localSheetId="20" hidden="1">#REF!</definedName>
    <definedName name="BLPH121" localSheetId="40" hidden="1">#REF!</definedName>
    <definedName name="BLPH121" localSheetId="26" hidden="1">#REF!</definedName>
    <definedName name="BLPH121" localSheetId="36" hidden="1">#REF!</definedName>
    <definedName name="BLPH121" localSheetId="17" hidden="1">#REF!</definedName>
    <definedName name="BLPH121" localSheetId="32" hidden="1">#REF!</definedName>
    <definedName name="BLPH121" localSheetId="14" hidden="1">#REF!</definedName>
    <definedName name="BLPH121" localSheetId="38" hidden="1">#REF!</definedName>
    <definedName name="BLPH121" localSheetId="19" hidden="1">#REF!</definedName>
    <definedName name="BLPH121" localSheetId="4" hidden="1">#REF!</definedName>
    <definedName name="BLPH121" localSheetId="24" hidden="1">#REF!</definedName>
    <definedName name="BLPH121" localSheetId="6" hidden="1">#REF!</definedName>
    <definedName name="BLPH121" localSheetId="43" hidden="1">#REF!</definedName>
    <definedName name="BLPH121" localSheetId="10" hidden="1">#REF!</definedName>
    <definedName name="BLPH121" hidden="1">#REF!</definedName>
    <definedName name="BLPH122" localSheetId="39" hidden="1">#REF!</definedName>
    <definedName name="BLPH122" localSheetId="20" hidden="1">#REF!</definedName>
    <definedName name="BLPH122" localSheetId="40" hidden="1">#REF!</definedName>
    <definedName name="BLPH122" localSheetId="26" hidden="1">#REF!</definedName>
    <definedName name="BLPH122" localSheetId="36" hidden="1">#REF!</definedName>
    <definedName name="BLPH122" localSheetId="17" hidden="1">#REF!</definedName>
    <definedName name="BLPH122" localSheetId="32" hidden="1">#REF!</definedName>
    <definedName name="BLPH122" localSheetId="14" hidden="1">#REF!</definedName>
    <definedName name="BLPH122" localSheetId="38" hidden="1">#REF!</definedName>
    <definedName name="BLPH122" localSheetId="19" hidden="1">#REF!</definedName>
    <definedName name="BLPH122" localSheetId="4" hidden="1">#REF!</definedName>
    <definedName name="BLPH122" localSheetId="24" hidden="1">#REF!</definedName>
    <definedName name="BLPH122" localSheetId="6" hidden="1">#REF!</definedName>
    <definedName name="BLPH122" localSheetId="43" hidden="1">#REF!</definedName>
    <definedName name="BLPH122" localSheetId="10" hidden="1">#REF!</definedName>
    <definedName name="BLPH122" hidden="1">#REF!</definedName>
    <definedName name="BLPH123" localSheetId="39" hidden="1">#REF!</definedName>
    <definedName name="BLPH123" localSheetId="20" hidden="1">#REF!</definedName>
    <definedName name="BLPH123" localSheetId="40" hidden="1">#REF!</definedName>
    <definedName name="BLPH123" localSheetId="26" hidden="1">#REF!</definedName>
    <definedName name="BLPH123" localSheetId="36" hidden="1">#REF!</definedName>
    <definedName name="BLPH123" localSheetId="17" hidden="1">#REF!</definedName>
    <definedName name="BLPH123" localSheetId="32" hidden="1">#REF!</definedName>
    <definedName name="BLPH123" localSheetId="14" hidden="1">#REF!</definedName>
    <definedName name="BLPH123" localSheetId="38" hidden="1">#REF!</definedName>
    <definedName name="BLPH123" localSheetId="19" hidden="1">#REF!</definedName>
    <definedName name="BLPH123" localSheetId="4" hidden="1">#REF!</definedName>
    <definedName name="BLPH123" localSheetId="24" hidden="1">#REF!</definedName>
    <definedName name="BLPH123" localSheetId="6" hidden="1">#REF!</definedName>
    <definedName name="BLPH123" localSheetId="43" hidden="1">#REF!</definedName>
    <definedName name="BLPH123" localSheetId="10" hidden="1">#REF!</definedName>
    <definedName name="BLPH123" hidden="1">#REF!</definedName>
    <definedName name="BLPH124" localSheetId="39" hidden="1">#REF!</definedName>
    <definedName name="BLPH124" localSheetId="20" hidden="1">#REF!</definedName>
    <definedName name="BLPH124" localSheetId="40" hidden="1">#REF!</definedName>
    <definedName name="BLPH124" localSheetId="26" hidden="1">#REF!</definedName>
    <definedName name="BLPH124" localSheetId="36" hidden="1">#REF!</definedName>
    <definedName name="BLPH124" localSheetId="17" hidden="1">#REF!</definedName>
    <definedName name="BLPH124" localSheetId="32" hidden="1">#REF!</definedName>
    <definedName name="BLPH124" localSheetId="14" hidden="1">#REF!</definedName>
    <definedName name="BLPH124" localSheetId="38" hidden="1">#REF!</definedName>
    <definedName name="BLPH124" localSheetId="19" hidden="1">#REF!</definedName>
    <definedName name="BLPH124" localSheetId="4" hidden="1">#REF!</definedName>
    <definedName name="BLPH124" localSheetId="24" hidden="1">#REF!</definedName>
    <definedName name="BLPH124" localSheetId="6" hidden="1">#REF!</definedName>
    <definedName name="BLPH124" localSheetId="43" hidden="1">#REF!</definedName>
    <definedName name="BLPH124" localSheetId="10" hidden="1">#REF!</definedName>
    <definedName name="BLPH124" hidden="1">#REF!</definedName>
    <definedName name="BLPH125" localSheetId="39" hidden="1">#REF!</definedName>
    <definedName name="BLPH125" localSheetId="20" hidden="1">#REF!</definedName>
    <definedName name="BLPH125" localSheetId="40" hidden="1">#REF!</definedName>
    <definedName name="BLPH125" localSheetId="26" hidden="1">#REF!</definedName>
    <definedName name="BLPH125" localSheetId="36" hidden="1">#REF!</definedName>
    <definedName name="BLPH125" localSheetId="17" hidden="1">#REF!</definedName>
    <definedName name="BLPH125" localSheetId="32" hidden="1">#REF!</definedName>
    <definedName name="BLPH125" localSheetId="14" hidden="1">#REF!</definedName>
    <definedName name="BLPH125" localSheetId="38" hidden="1">#REF!</definedName>
    <definedName name="BLPH125" localSheetId="19" hidden="1">#REF!</definedName>
    <definedName name="BLPH125" localSheetId="4" hidden="1">#REF!</definedName>
    <definedName name="BLPH125" localSheetId="24" hidden="1">#REF!</definedName>
    <definedName name="BLPH125" localSheetId="6" hidden="1">#REF!</definedName>
    <definedName name="BLPH125" localSheetId="43" hidden="1">#REF!</definedName>
    <definedName name="BLPH125" localSheetId="10" hidden="1">#REF!</definedName>
    <definedName name="BLPH125" hidden="1">#REF!</definedName>
    <definedName name="BLPH126" localSheetId="39" hidden="1">#REF!</definedName>
    <definedName name="BLPH126" localSheetId="20" hidden="1">#REF!</definedName>
    <definedName name="BLPH126" localSheetId="40" hidden="1">#REF!</definedName>
    <definedName name="BLPH126" localSheetId="26" hidden="1">#REF!</definedName>
    <definedName name="BLPH126" localSheetId="36" hidden="1">#REF!</definedName>
    <definedName name="BLPH126" localSheetId="17" hidden="1">#REF!</definedName>
    <definedName name="BLPH126" localSheetId="32" hidden="1">#REF!</definedName>
    <definedName name="BLPH126" localSheetId="14" hidden="1">#REF!</definedName>
    <definedName name="BLPH126" localSheetId="38" hidden="1">#REF!</definedName>
    <definedName name="BLPH126" localSheetId="19" hidden="1">#REF!</definedName>
    <definedName name="BLPH126" localSheetId="4" hidden="1">#REF!</definedName>
    <definedName name="BLPH126" localSheetId="24" hidden="1">#REF!</definedName>
    <definedName name="BLPH126" localSheetId="6" hidden="1">#REF!</definedName>
    <definedName name="BLPH126" localSheetId="43" hidden="1">#REF!</definedName>
    <definedName name="BLPH126" localSheetId="10" hidden="1">#REF!</definedName>
    <definedName name="BLPH126" hidden="1">#REF!</definedName>
    <definedName name="BLPH127" localSheetId="39" hidden="1">#REF!</definedName>
    <definedName name="BLPH127" localSheetId="20" hidden="1">#REF!</definedName>
    <definedName name="BLPH127" localSheetId="40" hidden="1">#REF!</definedName>
    <definedName name="BLPH127" localSheetId="26" hidden="1">#REF!</definedName>
    <definedName name="BLPH127" localSheetId="36" hidden="1">#REF!</definedName>
    <definedName name="BLPH127" localSheetId="17" hidden="1">#REF!</definedName>
    <definedName name="BLPH127" localSheetId="32" hidden="1">#REF!</definedName>
    <definedName name="BLPH127" localSheetId="14" hidden="1">#REF!</definedName>
    <definedName name="BLPH127" localSheetId="38" hidden="1">#REF!</definedName>
    <definedName name="BLPH127" localSheetId="19" hidden="1">#REF!</definedName>
    <definedName name="BLPH127" localSheetId="4" hidden="1">#REF!</definedName>
    <definedName name="BLPH127" localSheetId="24" hidden="1">#REF!</definedName>
    <definedName name="BLPH127" localSheetId="6" hidden="1">#REF!</definedName>
    <definedName name="BLPH127" localSheetId="43" hidden="1">#REF!</definedName>
    <definedName name="BLPH127" localSheetId="10" hidden="1">#REF!</definedName>
    <definedName name="BLPH127" hidden="1">#REF!</definedName>
    <definedName name="BLPH128" localSheetId="39" hidden="1">#REF!</definedName>
    <definedName name="BLPH128" localSheetId="20" hidden="1">#REF!</definedName>
    <definedName name="BLPH128" localSheetId="40" hidden="1">#REF!</definedName>
    <definedName name="BLPH128" localSheetId="26" hidden="1">#REF!</definedName>
    <definedName name="BLPH128" localSheetId="36" hidden="1">#REF!</definedName>
    <definedName name="BLPH128" localSheetId="17" hidden="1">#REF!</definedName>
    <definedName name="BLPH128" localSheetId="32" hidden="1">#REF!</definedName>
    <definedName name="BLPH128" localSheetId="14" hidden="1">#REF!</definedName>
    <definedName name="BLPH128" localSheetId="38" hidden="1">#REF!</definedName>
    <definedName name="BLPH128" localSheetId="19" hidden="1">#REF!</definedName>
    <definedName name="BLPH128" localSheetId="4" hidden="1">#REF!</definedName>
    <definedName name="BLPH128" localSheetId="24" hidden="1">#REF!</definedName>
    <definedName name="BLPH128" localSheetId="6" hidden="1">#REF!</definedName>
    <definedName name="BLPH128" localSheetId="43" hidden="1">#REF!</definedName>
    <definedName name="BLPH128" localSheetId="10" hidden="1">#REF!</definedName>
    <definedName name="BLPH128" hidden="1">#REF!</definedName>
    <definedName name="BLPH129" localSheetId="39" hidden="1">#REF!</definedName>
    <definedName name="BLPH129" localSheetId="20" hidden="1">#REF!</definedName>
    <definedName name="BLPH129" localSheetId="40" hidden="1">#REF!</definedName>
    <definedName name="BLPH129" localSheetId="26" hidden="1">#REF!</definedName>
    <definedName name="BLPH129" localSheetId="36" hidden="1">#REF!</definedName>
    <definedName name="BLPH129" localSheetId="17" hidden="1">#REF!</definedName>
    <definedName name="BLPH129" localSheetId="32" hidden="1">#REF!</definedName>
    <definedName name="BLPH129" localSheetId="14" hidden="1">#REF!</definedName>
    <definedName name="BLPH129" localSheetId="38" hidden="1">#REF!</definedName>
    <definedName name="BLPH129" localSheetId="19" hidden="1">#REF!</definedName>
    <definedName name="BLPH129" localSheetId="4" hidden="1">#REF!</definedName>
    <definedName name="BLPH129" localSheetId="24" hidden="1">#REF!</definedName>
    <definedName name="BLPH129" localSheetId="6" hidden="1">#REF!</definedName>
    <definedName name="BLPH129" localSheetId="43" hidden="1">#REF!</definedName>
    <definedName name="BLPH129" localSheetId="10" hidden="1">#REF!</definedName>
    <definedName name="BLPH129" hidden="1">#REF!</definedName>
    <definedName name="BLPH13" localSheetId="39" hidden="1">#REF!</definedName>
    <definedName name="BLPH13" localSheetId="20" hidden="1">#REF!</definedName>
    <definedName name="BLPH13" localSheetId="40" hidden="1">#REF!</definedName>
    <definedName name="BLPH13" localSheetId="26" hidden="1">#REF!</definedName>
    <definedName name="BLPH13" localSheetId="36" hidden="1">#REF!</definedName>
    <definedName name="BLPH13" localSheetId="17" hidden="1">#REF!</definedName>
    <definedName name="BLPH13" localSheetId="32" hidden="1">#REF!</definedName>
    <definedName name="BLPH13" localSheetId="14" hidden="1">#REF!</definedName>
    <definedName name="BLPH13" localSheetId="38" hidden="1">#REF!</definedName>
    <definedName name="BLPH13" localSheetId="19" hidden="1">#REF!</definedName>
    <definedName name="BLPH13" localSheetId="4" hidden="1">#REF!</definedName>
    <definedName name="BLPH13" localSheetId="24" hidden="1">#REF!</definedName>
    <definedName name="BLPH13" localSheetId="6" hidden="1">#REF!</definedName>
    <definedName name="BLPH13" localSheetId="43" hidden="1">#REF!</definedName>
    <definedName name="BLPH13" localSheetId="10" hidden="1">#REF!</definedName>
    <definedName name="BLPH13" hidden="1">#REF!</definedName>
    <definedName name="BLPH130" localSheetId="39" hidden="1">#REF!</definedName>
    <definedName name="BLPH130" localSheetId="20" hidden="1">#REF!</definedName>
    <definedName name="BLPH130" localSheetId="40" hidden="1">#REF!</definedName>
    <definedName name="BLPH130" localSheetId="26" hidden="1">#REF!</definedName>
    <definedName name="BLPH130" localSheetId="36" hidden="1">#REF!</definedName>
    <definedName name="BLPH130" localSheetId="17" hidden="1">#REF!</definedName>
    <definedName name="BLPH130" localSheetId="32" hidden="1">#REF!</definedName>
    <definedName name="BLPH130" localSheetId="14" hidden="1">#REF!</definedName>
    <definedName name="BLPH130" localSheetId="38" hidden="1">#REF!</definedName>
    <definedName name="BLPH130" localSheetId="19" hidden="1">#REF!</definedName>
    <definedName name="BLPH130" localSheetId="4" hidden="1">#REF!</definedName>
    <definedName name="BLPH130" localSheetId="24" hidden="1">#REF!</definedName>
    <definedName name="BLPH130" localSheetId="6" hidden="1">#REF!</definedName>
    <definedName name="BLPH130" localSheetId="43" hidden="1">#REF!</definedName>
    <definedName name="BLPH130" localSheetId="10" hidden="1">#REF!</definedName>
    <definedName name="BLPH130" hidden="1">#REF!</definedName>
    <definedName name="BLPH131" localSheetId="39" hidden="1">#REF!</definedName>
    <definedName name="BLPH131" localSheetId="20" hidden="1">#REF!</definedName>
    <definedName name="BLPH131" localSheetId="40" hidden="1">#REF!</definedName>
    <definedName name="BLPH131" localSheetId="26" hidden="1">#REF!</definedName>
    <definedName name="BLPH131" localSheetId="36" hidden="1">#REF!</definedName>
    <definedName name="BLPH131" localSheetId="17" hidden="1">#REF!</definedName>
    <definedName name="BLPH131" localSheetId="32" hidden="1">#REF!</definedName>
    <definedName name="BLPH131" localSheetId="14" hidden="1">#REF!</definedName>
    <definedName name="BLPH131" localSheetId="38" hidden="1">#REF!</definedName>
    <definedName name="BLPH131" localSheetId="19" hidden="1">#REF!</definedName>
    <definedName name="BLPH131" localSheetId="4" hidden="1">#REF!</definedName>
    <definedName name="BLPH131" localSheetId="24" hidden="1">#REF!</definedName>
    <definedName name="BLPH131" localSheetId="6" hidden="1">#REF!</definedName>
    <definedName name="BLPH131" localSheetId="43" hidden="1">#REF!</definedName>
    <definedName name="BLPH131" localSheetId="10" hidden="1">#REF!</definedName>
    <definedName name="BLPH131" hidden="1">#REF!</definedName>
    <definedName name="BLPH132" localSheetId="39" hidden="1">#REF!</definedName>
    <definedName name="BLPH132" localSheetId="20" hidden="1">#REF!</definedName>
    <definedName name="BLPH132" localSheetId="40" hidden="1">#REF!</definedName>
    <definedName name="BLPH132" localSheetId="26" hidden="1">#REF!</definedName>
    <definedName name="BLPH132" localSheetId="36" hidden="1">#REF!</definedName>
    <definedName name="BLPH132" localSheetId="17" hidden="1">#REF!</definedName>
    <definedName name="BLPH132" localSheetId="32" hidden="1">#REF!</definedName>
    <definedName name="BLPH132" localSheetId="14" hidden="1">#REF!</definedName>
    <definedName name="BLPH132" localSheetId="38" hidden="1">#REF!</definedName>
    <definedName name="BLPH132" localSheetId="19" hidden="1">#REF!</definedName>
    <definedName name="BLPH132" localSheetId="4" hidden="1">#REF!</definedName>
    <definedName name="BLPH132" localSheetId="24" hidden="1">#REF!</definedName>
    <definedName name="BLPH132" localSheetId="6" hidden="1">#REF!</definedName>
    <definedName name="BLPH132" localSheetId="43" hidden="1">#REF!</definedName>
    <definedName name="BLPH132" localSheetId="10" hidden="1">#REF!</definedName>
    <definedName name="BLPH132" hidden="1">#REF!</definedName>
    <definedName name="BLPH133" localSheetId="39" hidden="1">#REF!</definedName>
    <definedName name="BLPH133" localSheetId="20" hidden="1">#REF!</definedName>
    <definedName name="BLPH133" localSheetId="40" hidden="1">#REF!</definedName>
    <definedName name="BLPH133" localSheetId="26" hidden="1">#REF!</definedName>
    <definedName name="BLPH133" localSheetId="36" hidden="1">#REF!</definedName>
    <definedName name="BLPH133" localSheetId="17" hidden="1">#REF!</definedName>
    <definedName name="BLPH133" localSheetId="32" hidden="1">#REF!</definedName>
    <definedName name="BLPH133" localSheetId="14" hidden="1">#REF!</definedName>
    <definedName name="BLPH133" localSheetId="38" hidden="1">#REF!</definedName>
    <definedName name="BLPH133" localSheetId="19" hidden="1">#REF!</definedName>
    <definedName name="BLPH133" localSheetId="4" hidden="1">#REF!</definedName>
    <definedName name="BLPH133" localSheetId="24" hidden="1">#REF!</definedName>
    <definedName name="BLPH133" localSheetId="6" hidden="1">#REF!</definedName>
    <definedName name="BLPH133" localSheetId="43" hidden="1">#REF!</definedName>
    <definedName name="BLPH133" localSheetId="10" hidden="1">#REF!</definedName>
    <definedName name="BLPH133" hidden="1">#REF!</definedName>
    <definedName name="BLPH134" localSheetId="39" hidden="1">#REF!</definedName>
    <definedName name="BLPH134" localSheetId="20" hidden="1">#REF!</definedName>
    <definedName name="BLPH134" localSheetId="40" hidden="1">#REF!</definedName>
    <definedName name="BLPH134" localSheetId="26" hidden="1">#REF!</definedName>
    <definedName name="BLPH134" localSheetId="36" hidden="1">#REF!</definedName>
    <definedName name="BLPH134" localSheetId="17" hidden="1">#REF!</definedName>
    <definedName name="BLPH134" localSheetId="32" hidden="1">#REF!</definedName>
    <definedName name="BLPH134" localSheetId="14" hidden="1">#REF!</definedName>
    <definedName name="BLPH134" localSheetId="38" hidden="1">#REF!</definedName>
    <definedName name="BLPH134" localSheetId="19" hidden="1">#REF!</definedName>
    <definedName name="BLPH134" localSheetId="4" hidden="1">#REF!</definedName>
    <definedName name="BLPH134" localSheetId="24" hidden="1">#REF!</definedName>
    <definedName name="BLPH134" localSheetId="6" hidden="1">#REF!</definedName>
    <definedName name="BLPH134" localSheetId="43" hidden="1">#REF!</definedName>
    <definedName name="BLPH134" localSheetId="10" hidden="1">#REF!</definedName>
    <definedName name="BLPH134" hidden="1">#REF!</definedName>
    <definedName name="BLPH135" localSheetId="39" hidden="1">#REF!</definedName>
    <definedName name="BLPH135" localSheetId="20" hidden="1">#REF!</definedName>
    <definedName name="BLPH135" localSheetId="40" hidden="1">#REF!</definedName>
    <definedName name="BLPH135" localSheetId="26" hidden="1">#REF!</definedName>
    <definedName name="BLPH135" localSheetId="36" hidden="1">#REF!</definedName>
    <definedName name="BLPH135" localSheetId="17" hidden="1">#REF!</definedName>
    <definedName name="BLPH135" localSheetId="32" hidden="1">#REF!</definedName>
    <definedName name="BLPH135" localSheetId="14" hidden="1">#REF!</definedName>
    <definedName name="BLPH135" localSheetId="38" hidden="1">#REF!</definedName>
    <definedName name="BLPH135" localSheetId="19" hidden="1">#REF!</definedName>
    <definedName name="BLPH135" localSheetId="4" hidden="1">#REF!</definedName>
    <definedName name="BLPH135" localSheetId="24" hidden="1">#REF!</definedName>
    <definedName name="BLPH135" localSheetId="6" hidden="1">#REF!</definedName>
    <definedName name="BLPH135" localSheetId="43" hidden="1">#REF!</definedName>
    <definedName name="BLPH135" localSheetId="10" hidden="1">#REF!</definedName>
    <definedName name="BLPH135" hidden="1">#REF!</definedName>
    <definedName name="BLPH136" localSheetId="39" hidden="1">#REF!</definedName>
    <definedName name="BLPH136" localSheetId="20" hidden="1">#REF!</definedName>
    <definedName name="BLPH136" localSheetId="40" hidden="1">#REF!</definedName>
    <definedName name="BLPH136" localSheetId="26" hidden="1">#REF!</definedName>
    <definedName name="BLPH136" localSheetId="36" hidden="1">#REF!</definedName>
    <definedName name="BLPH136" localSheetId="17" hidden="1">#REF!</definedName>
    <definedName name="BLPH136" localSheetId="32" hidden="1">#REF!</definedName>
    <definedName name="BLPH136" localSheetId="14" hidden="1">#REF!</definedName>
    <definedName name="BLPH136" localSheetId="38" hidden="1">#REF!</definedName>
    <definedName name="BLPH136" localSheetId="19" hidden="1">#REF!</definedName>
    <definedName name="BLPH136" localSheetId="4" hidden="1">#REF!</definedName>
    <definedName name="BLPH136" localSheetId="24" hidden="1">#REF!</definedName>
    <definedName name="BLPH136" localSheetId="6" hidden="1">#REF!</definedName>
    <definedName name="BLPH136" localSheetId="43" hidden="1">#REF!</definedName>
    <definedName name="BLPH136" localSheetId="10" hidden="1">#REF!</definedName>
    <definedName name="BLPH136" hidden="1">#REF!</definedName>
    <definedName name="BLPH137" localSheetId="39" hidden="1">#REF!</definedName>
    <definedName name="BLPH137" localSheetId="20" hidden="1">#REF!</definedName>
    <definedName name="BLPH137" localSheetId="40" hidden="1">#REF!</definedName>
    <definedName name="BLPH137" localSheetId="26" hidden="1">#REF!</definedName>
    <definedName name="BLPH137" localSheetId="36" hidden="1">#REF!</definedName>
    <definedName name="BLPH137" localSheetId="17" hidden="1">#REF!</definedName>
    <definedName name="BLPH137" localSheetId="32" hidden="1">#REF!</definedName>
    <definedName name="BLPH137" localSheetId="14" hidden="1">#REF!</definedName>
    <definedName name="BLPH137" localSheetId="38" hidden="1">#REF!</definedName>
    <definedName name="BLPH137" localSheetId="19" hidden="1">#REF!</definedName>
    <definedName name="BLPH137" localSheetId="4" hidden="1">#REF!</definedName>
    <definedName name="BLPH137" localSheetId="24" hidden="1">#REF!</definedName>
    <definedName name="BLPH137" localSheetId="6" hidden="1">#REF!</definedName>
    <definedName name="BLPH137" localSheetId="43" hidden="1">#REF!</definedName>
    <definedName name="BLPH137" localSheetId="10" hidden="1">#REF!</definedName>
    <definedName name="BLPH137" hidden="1">#REF!</definedName>
    <definedName name="BLPH14" localSheetId="39" hidden="1">#REF!</definedName>
    <definedName name="BLPH14" localSheetId="20" hidden="1">#REF!</definedName>
    <definedName name="BLPH14" localSheetId="40" hidden="1">#REF!</definedName>
    <definedName name="BLPH14" localSheetId="26" hidden="1">#REF!</definedName>
    <definedName name="BLPH14" localSheetId="36" hidden="1">#REF!</definedName>
    <definedName name="BLPH14" localSheetId="17" hidden="1">#REF!</definedName>
    <definedName name="BLPH14" localSheetId="32" hidden="1">#REF!</definedName>
    <definedName name="BLPH14" localSheetId="14" hidden="1">#REF!</definedName>
    <definedName name="BLPH14" localSheetId="38" hidden="1">#REF!</definedName>
    <definedName name="BLPH14" localSheetId="19" hidden="1">#REF!</definedName>
    <definedName name="BLPH14" localSheetId="4" hidden="1">#REF!</definedName>
    <definedName name="BLPH14" localSheetId="24" hidden="1">#REF!</definedName>
    <definedName name="BLPH14" localSheetId="6" hidden="1">#REF!</definedName>
    <definedName name="BLPH14" localSheetId="43" hidden="1">#REF!</definedName>
    <definedName name="BLPH14" localSheetId="10" hidden="1">#REF!</definedName>
    <definedName name="BLPH14" hidden="1">#REF!</definedName>
    <definedName name="BLPH15" localSheetId="39" hidden="1">#REF!</definedName>
    <definedName name="BLPH15" localSheetId="20" hidden="1">#REF!</definedName>
    <definedName name="BLPH15" localSheetId="40" hidden="1">#REF!</definedName>
    <definedName name="BLPH15" localSheetId="26" hidden="1">#REF!</definedName>
    <definedName name="BLPH15" localSheetId="36" hidden="1">#REF!</definedName>
    <definedName name="BLPH15" localSheetId="17" hidden="1">#REF!</definedName>
    <definedName name="BLPH15" localSheetId="32" hidden="1">#REF!</definedName>
    <definedName name="BLPH15" localSheetId="14" hidden="1">#REF!</definedName>
    <definedName name="BLPH15" localSheetId="38" hidden="1">#REF!</definedName>
    <definedName name="BLPH15" localSheetId="19" hidden="1">#REF!</definedName>
    <definedName name="BLPH15" localSheetId="4" hidden="1">#REF!</definedName>
    <definedName name="BLPH15" localSheetId="24" hidden="1">#REF!</definedName>
    <definedName name="BLPH15" localSheetId="6" hidden="1">#REF!</definedName>
    <definedName name="BLPH15" localSheetId="43" hidden="1">#REF!</definedName>
    <definedName name="BLPH15" localSheetId="10" hidden="1">#REF!</definedName>
    <definedName name="BLPH15" hidden="1">#REF!</definedName>
    <definedName name="BLPH16" localSheetId="39" hidden="1">#REF!</definedName>
    <definedName name="BLPH16" localSheetId="20" hidden="1">#REF!</definedName>
    <definedName name="BLPH16" localSheetId="40" hidden="1">#REF!</definedName>
    <definedName name="BLPH16" localSheetId="26" hidden="1">#REF!</definedName>
    <definedName name="BLPH16" localSheetId="36" hidden="1">#REF!</definedName>
    <definedName name="BLPH16" localSheetId="17" hidden="1">#REF!</definedName>
    <definedName name="BLPH16" localSheetId="32" hidden="1">#REF!</definedName>
    <definedName name="BLPH16" localSheetId="14" hidden="1">#REF!</definedName>
    <definedName name="BLPH16" localSheetId="38" hidden="1">#REF!</definedName>
    <definedName name="BLPH16" localSheetId="19" hidden="1">#REF!</definedName>
    <definedName name="BLPH16" localSheetId="4" hidden="1">#REF!</definedName>
    <definedName name="BLPH16" localSheetId="24" hidden="1">#REF!</definedName>
    <definedName name="BLPH16" localSheetId="6" hidden="1">#REF!</definedName>
    <definedName name="BLPH16" localSheetId="43" hidden="1">#REF!</definedName>
    <definedName name="BLPH16" localSheetId="10" hidden="1">#REF!</definedName>
    <definedName name="BLPH16" hidden="1">#REF!</definedName>
    <definedName name="BLPH17" localSheetId="39" hidden="1">#REF!</definedName>
    <definedName name="BLPH17" localSheetId="20" hidden="1">#REF!</definedName>
    <definedName name="BLPH17" localSheetId="40" hidden="1">#REF!</definedName>
    <definedName name="BLPH17" localSheetId="26" hidden="1">#REF!</definedName>
    <definedName name="BLPH17" localSheetId="36" hidden="1">#REF!</definedName>
    <definedName name="BLPH17" localSheetId="17" hidden="1">#REF!</definedName>
    <definedName name="BLPH17" localSheetId="32" hidden="1">#REF!</definedName>
    <definedName name="BLPH17" localSheetId="14" hidden="1">#REF!</definedName>
    <definedName name="BLPH17" localSheetId="38" hidden="1">#REF!</definedName>
    <definedName name="BLPH17" localSheetId="19" hidden="1">#REF!</definedName>
    <definedName name="BLPH17" localSheetId="4" hidden="1">#REF!</definedName>
    <definedName name="BLPH17" localSheetId="24" hidden="1">#REF!</definedName>
    <definedName name="BLPH17" localSheetId="6" hidden="1">#REF!</definedName>
    <definedName name="BLPH17" localSheetId="43" hidden="1">#REF!</definedName>
    <definedName name="BLPH17" localSheetId="10" hidden="1">#REF!</definedName>
    <definedName name="BLPH17" hidden="1">#REF!</definedName>
    <definedName name="BLPH18" localSheetId="39" hidden="1">#REF!</definedName>
    <definedName name="BLPH18" localSheetId="20" hidden="1">#REF!</definedName>
    <definedName name="BLPH18" localSheetId="40" hidden="1">#REF!</definedName>
    <definedName name="BLPH18" localSheetId="26" hidden="1">#REF!</definedName>
    <definedName name="BLPH18" localSheetId="36" hidden="1">#REF!</definedName>
    <definedName name="BLPH18" localSheetId="17" hidden="1">#REF!</definedName>
    <definedName name="BLPH18" localSheetId="32" hidden="1">#REF!</definedName>
    <definedName name="BLPH18" localSheetId="14" hidden="1">#REF!</definedName>
    <definedName name="BLPH18" localSheetId="38" hidden="1">#REF!</definedName>
    <definedName name="BLPH18" localSheetId="19" hidden="1">#REF!</definedName>
    <definedName name="BLPH18" localSheetId="4" hidden="1">#REF!</definedName>
    <definedName name="BLPH18" localSheetId="24" hidden="1">#REF!</definedName>
    <definedName name="BLPH18" localSheetId="6" hidden="1">#REF!</definedName>
    <definedName name="BLPH18" localSheetId="43" hidden="1">#REF!</definedName>
    <definedName name="BLPH18" localSheetId="10" hidden="1">#REF!</definedName>
    <definedName name="BLPH18" hidden="1">#REF!</definedName>
    <definedName name="BLPH19" localSheetId="39" hidden="1">#REF!</definedName>
    <definedName name="BLPH19" localSheetId="20" hidden="1">#REF!</definedName>
    <definedName name="BLPH19" localSheetId="40" hidden="1">#REF!</definedName>
    <definedName name="BLPH19" localSheetId="26" hidden="1">#REF!</definedName>
    <definedName name="BLPH19" localSheetId="36" hidden="1">#REF!</definedName>
    <definedName name="BLPH19" localSheetId="17" hidden="1">#REF!</definedName>
    <definedName name="BLPH19" localSheetId="32" hidden="1">#REF!</definedName>
    <definedName name="BLPH19" localSheetId="14" hidden="1">#REF!</definedName>
    <definedName name="BLPH19" localSheetId="38" hidden="1">#REF!</definedName>
    <definedName name="BLPH19" localSheetId="19" hidden="1">#REF!</definedName>
    <definedName name="BLPH19" localSheetId="4" hidden="1">#REF!</definedName>
    <definedName name="BLPH19" localSheetId="24" hidden="1">#REF!</definedName>
    <definedName name="BLPH19" localSheetId="6" hidden="1">#REF!</definedName>
    <definedName name="BLPH19" localSheetId="43" hidden="1">#REF!</definedName>
    <definedName name="BLPH19" localSheetId="10" hidden="1">#REF!</definedName>
    <definedName name="BLPH19" hidden="1">#REF!</definedName>
    <definedName name="BLPH2" localSheetId="39" hidden="1">#REF!</definedName>
    <definedName name="BLPH2" localSheetId="20" hidden="1">#REF!</definedName>
    <definedName name="BLPH2" localSheetId="40" hidden="1">#REF!</definedName>
    <definedName name="BLPH2" localSheetId="26" hidden="1">#REF!</definedName>
    <definedName name="BLPH2" localSheetId="36" hidden="1">#REF!</definedName>
    <definedName name="BLPH2" localSheetId="17" hidden="1">#REF!</definedName>
    <definedName name="BLPH2" localSheetId="32" hidden="1">#REF!</definedName>
    <definedName name="BLPH2" localSheetId="14" hidden="1">#REF!</definedName>
    <definedName name="BLPH2" localSheetId="38" hidden="1">#REF!</definedName>
    <definedName name="BLPH2" localSheetId="19" hidden="1">#REF!</definedName>
    <definedName name="BLPH2" localSheetId="4" hidden="1">#REF!</definedName>
    <definedName name="BLPH2" localSheetId="24" hidden="1">#REF!</definedName>
    <definedName name="BLPH2" localSheetId="6" hidden="1">#REF!</definedName>
    <definedName name="BLPH2" localSheetId="43" hidden="1">#REF!</definedName>
    <definedName name="BLPH2" localSheetId="10" hidden="1">#REF!</definedName>
    <definedName name="BLPH2" hidden="1">#REF!</definedName>
    <definedName name="BLPH20" localSheetId="39" hidden="1">#REF!</definedName>
    <definedName name="BLPH20" localSheetId="20" hidden="1">#REF!</definedName>
    <definedName name="BLPH20" localSheetId="40" hidden="1">#REF!</definedName>
    <definedName name="BLPH20" localSheetId="26" hidden="1">#REF!</definedName>
    <definedName name="BLPH20" localSheetId="36" hidden="1">#REF!</definedName>
    <definedName name="BLPH20" localSheetId="17" hidden="1">#REF!</definedName>
    <definedName name="BLPH20" localSheetId="32" hidden="1">#REF!</definedName>
    <definedName name="BLPH20" localSheetId="14" hidden="1">#REF!</definedName>
    <definedName name="BLPH20" localSheetId="38" hidden="1">#REF!</definedName>
    <definedName name="BLPH20" localSheetId="19" hidden="1">#REF!</definedName>
    <definedName name="BLPH20" localSheetId="4" hidden="1">#REF!</definedName>
    <definedName name="BLPH20" localSheetId="24" hidden="1">#REF!</definedName>
    <definedName name="BLPH20" localSheetId="6" hidden="1">#REF!</definedName>
    <definedName name="BLPH20" localSheetId="43" hidden="1">#REF!</definedName>
    <definedName name="BLPH20" localSheetId="10" hidden="1">#REF!</definedName>
    <definedName name="BLPH20" hidden="1">#REF!</definedName>
    <definedName name="BLPH21" localSheetId="39" hidden="1">#REF!</definedName>
    <definedName name="BLPH21" localSheetId="20" hidden="1">#REF!</definedName>
    <definedName name="BLPH21" localSheetId="40" hidden="1">#REF!</definedName>
    <definedName name="BLPH21" localSheetId="26" hidden="1">#REF!</definedName>
    <definedName name="BLPH21" localSheetId="36" hidden="1">#REF!</definedName>
    <definedName name="BLPH21" localSheetId="17" hidden="1">#REF!</definedName>
    <definedName name="BLPH21" localSheetId="32" hidden="1">#REF!</definedName>
    <definedName name="BLPH21" localSheetId="14" hidden="1">#REF!</definedName>
    <definedName name="BLPH21" localSheetId="38" hidden="1">#REF!</definedName>
    <definedName name="BLPH21" localSheetId="19" hidden="1">#REF!</definedName>
    <definedName name="BLPH21" localSheetId="4" hidden="1">#REF!</definedName>
    <definedName name="BLPH21" localSheetId="24" hidden="1">#REF!</definedName>
    <definedName name="BLPH21" localSheetId="6" hidden="1">#REF!</definedName>
    <definedName name="BLPH21" localSheetId="43" hidden="1">#REF!</definedName>
    <definedName name="BLPH21" localSheetId="10" hidden="1">#REF!</definedName>
    <definedName name="BLPH21" hidden="1">#REF!</definedName>
    <definedName name="BLPH22" localSheetId="39" hidden="1">#REF!</definedName>
    <definedName name="BLPH22" localSheetId="20" hidden="1">#REF!</definedName>
    <definedName name="BLPH22" localSheetId="40" hidden="1">#REF!</definedName>
    <definedName name="BLPH22" localSheetId="26" hidden="1">#REF!</definedName>
    <definedName name="BLPH22" localSheetId="36" hidden="1">#REF!</definedName>
    <definedName name="BLPH22" localSheetId="17" hidden="1">#REF!</definedName>
    <definedName name="BLPH22" localSheetId="32" hidden="1">#REF!</definedName>
    <definedName name="BLPH22" localSheetId="14" hidden="1">#REF!</definedName>
    <definedName name="BLPH22" localSheetId="38" hidden="1">#REF!</definedName>
    <definedName name="BLPH22" localSheetId="19" hidden="1">#REF!</definedName>
    <definedName name="BLPH22" localSheetId="4" hidden="1">#REF!</definedName>
    <definedName name="BLPH22" localSheetId="24" hidden="1">#REF!</definedName>
    <definedName name="BLPH22" localSheetId="6" hidden="1">#REF!</definedName>
    <definedName name="BLPH22" localSheetId="43" hidden="1">#REF!</definedName>
    <definedName name="BLPH22" localSheetId="10" hidden="1">#REF!</definedName>
    <definedName name="BLPH22" hidden="1">#REF!</definedName>
    <definedName name="BLPH23" localSheetId="39" hidden="1">#REF!</definedName>
    <definedName name="BLPH23" localSheetId="20" hidden="1">#REF!</definedName>
    <definedName name="BLPH23" localSheetId="40" hidden="1">#REF!</definedName>
    <definedName name="BLPH23" localSheetId="26" hidden="1">#REF!</definedName>
    <definedName name="BLPH23" localSheetId="36" hidden="1">#REF!</definedName>
    <definedName name="BLPH23" localSheetId="17" hidden="1">#REF!</definedName>
    <definedName name="BLPH23" localSheetId="32" hidden="1">#REF!</definedName>
    <definedName name="BLPH23" localSheetId="14" hidden="1">#REF!</definedName>
    <definedName name="BLPH23" localSheetId="38" hidden="1">#REF!</definedName>
    <definedName name="BLPH23" localSheetId="19" hidden="1">#REF!</definedName>
    <definedName name="BLPH23" localSheetId="4" hidden="1">#REF!</definedName>
    <definedName name="BLPH23" localSheetId="24" hidden="1">#REF!</definedName>
    <definedName name="BLPH23" localSheetId="6" hidden="1">#REF!</definedName>
    <definedName name="BLPH23" localSheetId="43" hidden="1">#REF!</definedName>
    <definedName name="BLPH23" localSheetId="10" hidden="1">#REF!</definedName>
    <definedName name="BLPH23" hidden="1">#REF!</definedName>
    <definedName name="BLPH24" localSheetId="39" hidden="1">#REF!</definedName>
    <definedName name="BLPH24" localSheetId="20" hidden="1">#REF!</definedName>
    <definedName name="BLPH24" localSheetId="40" hidden="1">#REF!</definedName>
    <definedName name="BLPH24" localSheetId="26" hidden="1">#REF!</definedName>
    <definedName name="BLPH24" localSheetId="36" hidden="1">#REF!</definedName>
    <definedName name="BLPH24" localSheetId="17" hidden="1">#REF!</definedName>
    <definedName name="BLPH24" localSheetId="32" hidden="1">#REF!</definedName>
    <definedName name="BLPH24" localSheetId="14" hidden="1">#REF!</definedName>
    <definedName name="BLPH24" localSheetId="38" hidden="1">#REF!</definedName>
    <definedName name="BLPH24" localSheetId="19" hidden="1">#REF!</definedName>
    <definedName name="BLPH24" localSheetId="4" hidden="1">#REF!</definedName>
    <definedName name="BLPH24" localSheetId="24" hidden="1">#REF!</definedName>
    <definedName name="BLPH24" localSheetId="6" hidden="1">#REF!</definedName>
    <definedName name="BLPH24" localSheetId="43" hidden="1">#REF!</definedName>
    <definedName name="BLPH24" localSheetId="10" hidden="1">#REF!</definedName>
    <definedName name="BLPH24" hidden="1">#REF!</definedName>
    <definedName name="BLPH25" localSheetId="39" hidden="1">#REF!</definedName>
    <definedName name="BLPH25" localSheetId="20" hidden="1">#REF!</definedName>
    <definedName name="BLPH25" localSheetId="40" hidden="1">#REF!</definedName>
    <definedName name="BLPH25" localSheetId="26" hidden="1">#REF!</definedName>
    <definedName name="BLPH25" localSheetId="36" hidden="1">#REF!</definedName>
    <definedName name="BLPH25" localSheetId="17" hidden="1">#REF!</definedName>
    <definedName name="BLPH25" localSheetId="32" hidden="1">#REF!</definedName>
    <definedName name="BLPH25" localSheetId="14" hidden="1">#REF!</definedName>
    <definedName name="BLPH25" localSheetId="38" hidden="1">#REF!</definedName>
    <definedName name="BLPH25" localSheetId="19" hidden="1">#REF!</definedName>
    <definedName name="BLPH25" localSheetId="4" hidden="1">#REF!</definedName>
    <definedName name="BLPH25" localSheetId="24" hidden="1">#REF!</definedName>
    <definedName name="BLPH25" localSheetId="6" hidden="1">#REF!</definedName>
    <definedName name="BLPH25" localSheetId="43" hidden="1">#REF!</definedName>
    <definedName name="BLPH25" localSheetId="10" hidden="1">#REF!</definedName>
    <definedName name="BLPH25" hidden="1">#REF!</definedName>
    <definedName name="BLPH26" localSheetId="39" hidden="1">#REF!</definedName>
    <definedName name="BLPH26" localSheetId="20" hidden="1">#REF!</definedName>
    <definedName name="BLPH26" localSheetId="40" hidden="1">#REF!</definedName>
    <definedName name="BLPH26" localSheetId="26" hidden="1">#REF!</definedName>
    <definedName name="BLPH26" localSheetId="36" hidden="1">#REF!</definedName>
    <definedName name="BLPH26" localSheetId="17" hidden="1">#REF!</definedName>
    <definedName name="BLPH26" localSheetId="32" hidden="1">#REF!</definedName>
    <definedName name="BLPH26" localSheetId="14" hidden="1">#REF!</definedName>
    <definedName name="BLPH26" localSheetId="38" hidden="1">#REF!</definedName>
    <definedName name="BLPH26" localSheetId="19" hidden="1">#REF!</definedName>
    <definedName name="BLPH26" localSheetId="4" hidden="1">#REF!</definedName>
    <definedName name="BLPH26" localSheetId="24" hidden="1">#REF!</definedName>
    <definedName name="BLPH26" localSheetId="6" hidden="1">#REF!</definedName>
    <definedName name="BLPH26" localSheetId="43" hidden="1">#REF!</definedName>
    <definedName name="BLPH26" localSheetId="10" hidden="1">#REF!</definedName>
    <definedName name="BLPH26" hidden="1">#REF!</definedName>
    <definedName name="BLPH27" localSheetId="39" hidden="1">#REF!</definedName>
    <definedName name="BLPH27" localSheetId="20" hidden="1">#REF!</definedName>
    <definedName name="BLPH27" localSheetId="40" hidden="1">#REF!</definedName>
    <definedName name="BLPH27" localSheetId="26" hidden="1">#REF!</definedName>
    <definedName name="BLPH27" localSheetId="36" hidden="1">#REF!</definedName>
    <definedName name="BLPH27" localSheetId="17" hidden="1">#REF!</definedName>
    <definedName name="BLPH27" localSheetId="32" hidden="1">#REF!</definedName>
    <definedName name="BLPH27" localSheetId="14" hidden="1">#REF!</definedName>
    <definedName name="BLPH27" localSheetId="38" hidden="1">#REF!</definedName>
    <definedName name="BLPH27" localSheetId="19" hidden="1">#REF!</definedName>
    <definedName name="BLPH27" localSheetId="4" hidden="1">#REF!</definedName>
    <definedName name="BLPH27" localSheetId="24" hidden="1">#REF!</definedName>
    <definedName name="BLPH27" localSheetId="6" hidden="1">#REF!</definedName>
    <definedName name="BLPH27" localSheetId="43" hidden="1">#REF!</definedName>
    <definedName name="BLPH27" localSheetId="10" hidden="1">#REF!</definedName>
    <definedName name="BLPH27" hidden="1">#REF!</definedName>
    <definedName name="BLPH28" localSheetId="39" hidden="1">#REF!</definedName>
    <definedName name="BLPH28" localSheetId="20" hidden="1">#REF!</definedName>
    <definedName name="BLPH28" localSheetId="40" hidden="1">#REF!</definedName>
    <definedName name="BLPH28" localSheetId="26" hidden="1">#REF!</definedName>
    <definedName name="BLPH28" localSheetId="36" hidden="1">#REF!</definedName>
    <definedName name="BLPH28" localSheetId="17" hidden="1">#REF!</definedName>
    <definedName name="BLPH28" localSheetId="32" hidden="1">#REF!</definedName>
    <definedName name="BLPH28" localSheetId="14" hidden="1">#REF!</definedName>
    <definedName name="BLPH28" localSheetId="38" hidden="1">#REF!</definedName>
    <definedName name="BLPH28" localSheetId="19" hidden="1">#REF!</definedName>
    <definedName name="BLPH28" localSheetId="4" hidden="1">#REF!</definedName>
    <definedName name="BLPH28" localSheetId="24" hidden="1">#REF!</definedName>
    <definedName name="BLPH28" localSheetId="6" hidden="1">#REF!</definedName>
    <definedName name="BLPH28" localSheetId="43" hidden="1">#REF!</definedName>
    <definedName name="BLPH28" localSheetId="10" hidden="1">#REF!</definedName>
    <definedName name="BLPH28" hidden="1">#REF!</definedName>
    <definedName name="BLPH29" localSheetId="39" hidden="1">#REF!</definedName>
    <definedName name="BLPH29" localSheetId="20" hidden="1">#REF!</definedName>
    <definedName name="BLPH29" localSheetId="40" hidden="1">#REF!</definedName>
    <definedName name="BLPH29" localSheetId="26" hidden="1">#REF!</definedName>
    <definedName name="BLPH29" localSheetId="36" hidden="1">#REF!</definedName>
    <definedName name="BLPH29" localSheetId="17" hidden="1">#REF!</definedName>
    <definedName name="BLPH29" localSheetId="32" hidden="1">#REF!</definedName>
    <definedName name="BLPH29" localSheetId="14" hidden="1">#REF!</definedName>
    <definedName name="BLPH29" localSheetId="38" hidden="1">#REF!</definedName>
    <definedName name="BLPH29" localSheetId="19" hidden="1">#REF!</definedName>
    <definedName name="BLPH29" localSheetId="4" hidden="1">#REF!</definedName>
    <definedName name="BLPH29" localSheetId="24" hidden="1">#REF!</definedName>
    <definedName name="BLPH29" localSheetId="6" hidden="1">#REF!</definedName>
    <definedName name="BLPH29" localSheetId="43" hidden="1">#REF!</definedName>
    <definedName name="BLPH29" localSheetId="10" hidden="1">#REF!</definedName>
    <definedName name="BLPH29" hidden="1">#REF!</definedName>
    <definedName name="BLPH3" localSheetId="39" hidden="1">#REF!</definedName>
    <definedName name="BLPH3" localSheetId="20" hidden="1">#REF!</definedName>
    <definedName name="BLPH3" localSheetId="40" hidden="1">#REF!</definedName>
    <definedName name="BLPH3" localSheetId="26" hidden="1">#REF!</definedName>
    <definedName name="BLPH3" localSheetId="36" hidden="1">#REF!</definedName>
    <definedName name="BLPH3" localSheetId="17" hidden="1">#REF!</definedName>
    <definedName name="BLPH3" localSheetId="32" hidden="1">#REF!</definedName>
    <definedName name="BLPH3" localSheetId="14" hidden="1">#REF!</definedName>
    <definedName name="BLPH3" localSheetId="38" hidden="1">#REF!</definedName>
    <definedName name="BLPH3" localSheetId="19" hidden="1">#REF!</definedName>
    <definedName name="BLPH3" localSheetId="4" hidden="1">#REF!</definedName>
    <definedName name="BLPH3" localSheetId="24" hidden="1">#REF!</definedName>
    <definedName name="BLPH3" localSheetId="6" hidden="1">#REF!</definedName>
    <definedName name="BLPH3" localSheetId="43" hidden="1">#REF!</definedName>
    <definedName name="BLPH3" localSheetId="10" hidden="1">#REF!</definedName>
    <definedName name="BLPH3" hidden="1">#REF!</definedName>
    <definedName name="BLPH30" localSheetId="39" hidden="1">#REF!</definedName>
    <definedName name="BLPH30" localSheetId="20" hidden="1">#REF!</definedName>
    <definedName name="BLPH30" localSheetId="40" hidden="1">#REF!</definedName>
    <definedName name="BLPH30" localSheetId="26" hidden="1">#REF!</definedName>
    <definedName name="BLPH30" localSheetId="36" hidden="1">#REF!</definedName>
    <definedName name="BLPH30" localSheetId="17" hidden="1">#REF!</definedName>
    <definedName name="BLPH30" localSheetId="32" hidden="1">#REF!</definedName>
    <definedName name="BLPH30" localSheetId="14" hidden="1">#REF!</definedName>
    <definedName name="BLPH30" localSheetId="38" hidden="1">#REF!</definedName>
    <definedName name="BLPH30" localSheetId="19" hidden="1">#REF!</definedName>
    <definedName name="BLPH30" localSheetId="4" hidden="1">#REF!</definedName>
    <definedName name="BLPH30" localSheetId="24" hidden="1">#REF!</definedName>
    <definedName name="BLPH30" localSheetId="6" hidden="1">#REF!</definedName>
    <definedName name="BLPH30" localSheetId="43" hidden="1">#REF!</definedName>
    <definedName name="BLPH30" localSheetId="10" hidden="1">#REF!</definedName>
    <definedName name="BLPH30" hidden="1">#REF!</definedName>
    <definedName name="BLPH31" localSheetId="39" hidden="1">#REF!</definedName>
    <definedName name="BLPH31" localSheetId="20" hidden="1">#REF!</definedName>
    <definedName name="BLPH31" localSheetId="40" hidden="1">#REF!</definedName>
    <definedName name="BLPH31" localSheetId="26" hidden="1">#REF!</definedName>
    <definedName name="BLPH31" localSheetId="36" hidden="1">#REF!</definedName>
    <definedName name="BLPH31" localSheetId="17" hidden="1">#REF!</definedName>
    <definedName name="BLPH31" localSheetId="32" hidden="1">#REF!</definedName>
    <definedName name="BLPH31" localSheetId="14" hidden="1">#REF!</definedName>
    <definedName name="BLPH31" localSheetId="38" hidden="1">#REF!</definedName>
    <definedName name="BLPH31" localSheetId="19" hidden="1">#REF!</definedName>
    <definedName name="BLPH31" localSheetId="4" hidden="1">#REF!</definedName>
    <definedName name="BLPH31" localSheetId="24" hidden="1">#REF!</definedName>
    <definedName name="BLPH31" localSheetId="6" hidden="1">#REF!</definedName>
    <definedName name="BLPH31" localSheetId="43" hidden="1">#REF!</definedName>
    <definedName name="BLPH31" localSheetId="10" hidden="1">#REF!</definedName>
    <definedName name="BLPH31" hidden="1">#REF!</definedName>
    <definedName name="BLPH32" localSheetId="39" hidden="1">#REF!</definedName>
    <definedName name="BLPH32" localSheetId="20" hidden="1">#REF!</definedName>
    <definedName name="BLPH32" localSheetId="40" hidden="1">#REF!</definedName>
    <definedName name="BLPH32" localSheetId="26" hidden="1">#REF!</definedName>
    <definedName name="BLPH32" localSheetId="36" hidden="1">#REF!</definedName>
    <definedName name="BLPH32" localSheetId="17" hidden="1">#REF!</definedName>
    <definedName name="BLPH32" localSheetId="32" hidden="1">#REF!</definedName>
    <definedName name="BLPH32" localSheetId="14" hidden="1">#REF!</definedName>
    <definedName name="BLPH32" localSheetId="38" hidden="1">#REF!</definedName>
    <definedName name="BLPH32" localSheetId="19" hidden="1">#REF!</definedName>
    <definedName name="BLPH32" localSheetId="4" hidden="1">#REF!</definedName>
    <definedName name="BLPH32" localSheetId="24" hidden="1">#REF!</definedName>
    <definedName name="BLPH32" localSheetId="6" hidden="1">#REF!</definedName>
    <definedName name="BLPH32" localSheetId="43" hidden="1">#REF!</definedName>
    <definedName name="BLPH32" localSheetId="10" hidden="1">#REF!</definedName>
    <definedName name="BLPH32" hidden="1">#REF!</definedName>
    <definedName name="BLPH33" localSheetId="39" hidden="1">#REF!</definedName>
    <definedName name="BLPH33" localSheetId="20" hidden="1">#REF!</definedName>
    <definedName name="BLPH33" localSheetId="40" hidden="1">#REF!</definedName>
    <definedName name="BLPH33" localSheetId="26" hidden="1">#REF!</definedName>
    <definedName name="BLPH33" localSheetId="36" hidden="1">#REF!</definedName>
    <definedName name="BLPH33" localSheetId="17" hidden="1">#REF!</definedName>
    <definedName name="BLPH33" localSheetId="32" hidden="1">#REF!</definedName>
    <definedName name="BLPH33" localSheetId="14" hidden="1">#REF!</definedName>
    <definedName name="BLPH33" localSheetId="38" hidden="1">#REF!</definedName>
    <definedName name="BLPH33" localSheetId="19" hidden="1">#REF!</definedName>
    <definedName name="BLPH33" localSheetId="4" hidden="1">#REF!</definedName>
    <definedName name="BLPH33" localSheetId="24" hidden="1">#REF!</definedName>
    <definedName name="BLPH33" localSheetId="6" hidden="1">#REF!</definedName>
    <definedName name="BLPH33" localSheetId="43" hidden="1">#REF!</definedName>
    <definedName name="BLPH33" localSheetId="10" hidden="1">#REF!</definedName>
    <definedName name="BLPH33" hidden="1">#REF!</definedName>
    <definedName name="BLPH34" localSheetId="39" hidden="1">#REF!</definedName>
    <definedName name="BLPH34" localSheetId="20" hidden="1">#REF!</definedName>
    <definedName name="BLPH34" localSheetId="40" hidden="1">#REF!</definedName>
    <definedName name="BLPH34" localSheetId="26" hidden="1">#REF!</definedName>
    <definedName name="BLPH34" localSheetId="36" hidden="1">#REF!</definedName>
    <definedName name="BLPH34" localSheetId="17" hidden="1">#REF!</definedName>
    <definedName name="BLPH34" localSheetId="32" hidden="1">#REF!</definedName>
    <definedName name="BLPH34" localSheetId="14" hidden="1">#REF!</definedName>
    <definedName name="BLPH34" localSheetId="38" hidden="1">#REF!</definedName>
    <definedName name="BLPH34" localSheetId="19" hidden="1">#REF!</definedName>
    <definedName name="BLPH34" localSheetId="4" hidden="1">#REF!</definedName>
    <definedName name="BLPH34" localSheetId="24" hidden="1">#REF!</definedName>
    <definedName name="BLPH34" localSheetId="6" hidden="1">#REF!</definedName>
    <definedName name="BLPH34" localSheetId="43" hidden="1">#REF!</definedName>
    <definedName name="BLPH34" localSheetId="10" hidden="1">#REF!</definedName>
    <definedName name="BLPH34" hidden="1">#REF!</definedName>
    <definedName name="BLPH35" localSheetId="39" hidden="1">#REF!</definedName>
    <definedName name="BLPH35" localSheetId="20" hidden="1">#REF!</definedName>
    <definedName name="BLPH35" localSheetId="40" hidden="1">#REF!</definedName>
    <definedName name="BLPH35" localSheetId="26" hidden="1">#REF!</definedName>
    <definedName name="BLPH35" localSheetId="36" hidden="1">#REF!</definedName>
    <definedName name="BLPH35" localSheetId="17" hidden="1">#REF!</definedName>
    <definedName name="BLPH35" localSheetId="32" hidden="1">#REF!</definedName>
    <definedName name="BLPH35" localSheetId="14" hidden="1">#REF!</definedName>
    <definedName name="BLPH35" localSheetId="38" hidden="1">#REF!</definedName>
    <definedName name="BLPH35" localSheetId="19" hidden="1">#REF!</definedName>
    <definedName name="BLPH35" localSheetId="4" hidden="1">#REF!</definedName>
    <definedName name="BLPH35" localSheetId="24" hidden="1">#REF!</definedName>
    <definedName name="BLPH35" localSheetId="6" hidden="1">#REF!</definedName>
    <definedName name="BLPH35" localSheetId="43" hidden="1">#REF!</definedName>
    <definedName name="BLPH35" localSheetId="10" hidden="1">#REF!</definedName>
    <definedName name="BLPH35" hidden="1">#REF!</definedName>
    <definedName name="BLPH36" localSheetId="39" hidden="1">#REF!</definedName>
    <definedName name="BLPH36" localSheetId="20" hidden="1">#REF!</definedName>
    <definedName name="BLPH36" localSheetId="40" hidden="1">#REF!</definedName>
    <definedName name="BLPH36" localSheetId="26" hidden="1">#REF!</definedName>
    <definedName name="BLPH36" localSheetId="36" hidden="1">#REF!</definedName>
    <definedName name="BLPH36" localSheetId="17" hidden="1">#REF!</definedName>
    <definedName name="BLPH36" localSheetId="32" hidden="1">#REF!</definedName>
    <definedName name="BLPH36" localSheetId="14" hidden="1">#REF!</definedName>
    <definedName name="BLPH36" localSheetId="38" hidden="1">#REF!</definedName>
    <definedName name="BLPH36" localSheetId="19" hidden="1">#REF!</definedName>
    <definedName name="BLPH36" localSheetId="4" hidden="1">#REF!</definedName>
    <definedName name="BLPH36" localSheetId="24" hidden="1">#REF!</definedName>
    <definedName name="BLPH36" localSheetId="6" hidden="1">#REF!</definedName>
    <definedName name="BLPH36" localSheetId="43" hidden="1">#REF!</definedName>
    <definedName name="BLPH36" localSheetId="10" hidden="1">#REF!</definedName>
    <definedName name="BLPH36" hidden="1">#REF!</definedName>
    <definedName name="BLPH37" localSheetId="39" hidden="1">#REF!</definedName>
    <definedName name="BLPH37" localSheetId="20" hidden="1">#REF!</definedName>
    <definedName name="BLPH37" localSheetId="40" hidden="1">#REF!</definedName>
    <definedName name="BLPH37" localSheetId="26" hidden="1">#REF!</definedName>
    <definedName name="BLPH37" localSheetId="36" hidden="1">#REF!</definedName>
    <definedName name="BLPH37" localSheetId="17" hidden="1">#REF!</definedName>
    <definedName name="BLPH37" localSheetId="32" hidden="1">#REF!</definedName>
    <definedName name="BLPH37" localSheetId="14" hidden="1">#REF!</definedName>
    <definedName name="BLPH37" localSheetId="38" hidden="1">#REF!</definedName>
    <definedName name="BLPH37" localSheetId="19" hidden="1">#REF!</definedName>
    <definedName name="BLPH37" localSheetId="4" hidden="1">#REF!</definedName>
    <definedName name="BLPH37" localSheetId="24" hidden="1">#REF!</definedName>
    <definedName name="BLPH37" localSheetId="6" hidden="1">#REF!</definedName>
    <definedName name="BLPH37" localSheetId="43" hidden="1">#REF!</definedName>
    <definedName name="BLPH37" localSheetId="10" hidden="1">#REF!</definedName>
    <definedName name="BLPH37" hidden="1">#REF!</definedName>
    <definedName name="BLPH38" localSheetId="39" hidden="1">#REF!</definedName>
    <definedName name="BLPH38" localSheetId="20" hidden="1">#REF!</definedName>
    <definedName name="BLPH38" localSheetId="40" hidden="1">#REF!</definedName>
    <definedName name="BLPH38" localSheetId="26" hidden="1">#REF!</definedName>
    <definedName name="BLPH38" localSheetId="36" hidden="1">#REF!</definedName>
    <definedName name="BLPH38" localSheetId="17" hidden="1">#REF!</definedName>
    <definedName name="BLPH38" localSheetId="32" hidden="1">#REF!</definedName>
    <definedName name="BLPH38" localSheetId="14" hidden="1">#REF!</definedName>
    <definedName name="BLPH38" localSheetId="38" hidden="1">#REF!</definedName>
    <definedName name="BLPH38" localSheetId="19" hidden="1">#REF!</definedName>
    <definedName name="BLPH38" localSheetId="4" hidden="1">#REF!</definedName>
    <definedName name="BLPH38" localSheetId="24" hidden="1">#REF!</definedName>
    <definedName name="BLPH38" localSheetId="6" hidden="1">#REF!</definedName>
    <definedName name="BLPH38" localSheetId="43" hidden="1">#REF!</definedName>
    <definedName name="BLPH38" localSheetId="10" hidden="1">#REF!</definedName>
    <definedName name="BLPH38" hidden="1">#REF!</definedName>
    <definedName name="BLPH39" localSheetId="39" hidden="1">#REF!</definedName>
    <definedName name="BLPH39" localSheetId="20" hidden="1">#REF!</definedName>
    <definedName name="BLPH39" localSheetId="40" hidden="1">#REF!</definedName>
    <definedName name="BLPH39" localSheetId="26" hidden="1">#REF!</definedName>
    <definedName name="BLPH39" localSheetId="36" hidden="1">#REF!</definedName>
    <definedName name="BLPH39" localSheetId="17" hidden="1">#REF!</definedName>
    <definedName name="BLPH39" localSheetId="32" hidden="1">#REF!</definedName>
    <definedName name="BLPH39" localSheetId="14" hidden="1">#REF!</definedName>
    <definedName name="BLPH39" localSheetId="38" hidden="1">#REF!</definedName>
    <definedName name="BLPH39" localSheetId="19" hidden="1">#REF!</definedName>
    <definedName name="BLPH39" localSheetId="4" hidden="1">#REF!</definedName>
    <definedName name="BLPH39" localSheetId="24" hidden="1">#REF!</definedName>
    <definedName name="BLPH39" localSheetId="6" hidden="1">#REF!</definedName>
    <definedName name="BLPH39" localSheetId="43" hidden="1">#REF!</definedName>
    <definedName name="BLPH39" localSheetId="10" hidden="1">#REF!</definedName>
    <definedName name="BLPH39" hidden="1">#REF!</definedName>
    <definedName name="BLPH4" localSheetId="39" hidden="1">#REF!</definedName>
    <definedName name="BLPH4" localSheetId="20" hidden="1">#REF!</definedName>
    <definedName name="BLPH4" localSheetId="40" hidden="1">#REF!</definedName>
    <definedName name="BLPH4" localSheetId="26" hidden="1">#REF!</definedName>
    <definedName name="BLPH4" localSheetId="36" hidden="1">#REF!</definedName>
    <definedName name="BLPH4" localSheetId="17" hidden="1">#REF!</definedName>
    <definedName name="BLPH4" localSheetId="32" hidden="1">#REF!</definedName>
    <definedName name="BLPH4" localSheetId="14" hidden="1">#REF!</definedName>
    <definedName name="BLPH4" localSheetId="38" hidden="1">#REF!</definedName>
    <definedName name="BLPH4" localSheetId="19" hidden="1">#REF!</definedName>
    <definedName name="BLPH4" localSheetId="4" hidden="1">#REF!</definedName>
    <definedName name="BLPH4" localSheetId="24" hidden="1">#REF!</definedName>
    <definedName name="BLPH4" localSheetId="6" hidden="1">#REF!</definedName>
    <definedName name="BLPH4" localSheetId="43" hidden="1">#REF!</definedName>
    <definedName name="BLPH4" localSheetId="10" hidden="1">#REF!</definedName>
    <definedName name="BLPH4" hidden="1">#REF!</definedName>
    <definedName name="BLPH40" localSheetId="39" hidden="1">#REF!</definedName>
    <definedName name="BLPH40" localSheetId="20" hidden="1">#REF!</definedName>
    <definedName name="BLPH40" localSheetId="40" hidden="1">#REF!</definedName>
    <definedName name="BLPH40" localSheetId="26" hidden="1">#REF!</definedName>
    <definedName name="BLPH40" localSheetId="36" hidden="1">#REF!</definedName>
    <definedName name="BLPH40" localSheetId="17" hidden="1">#REF!</definedName>
    <definedName name="BLPH40" localSheetId="32" hidden="1">#REF!</definedName>
    <definedName name="BLPH40" localSheetId="14" hidden="1">#REF!</definedName>
    <definedName name="BLPH40" localSheetId="38" hidden="1">#REF!</definedName>
    <definedName name="BLPH40" localSheetId="19" hidden="1">#REF!</definedName>
    <definedName name="BLPH40" localSheetId="4" hidden="1">#REF!</definedName>
    <definedName name="BLPH40" localSheetId="24" hidden="1">#REF!</definedName>
    <definedName name="BLPH40" localSheetId="6" hidden="1">#REF!</definedName>
    <definedName name="BLPH40" localSheetId="43" hidden="1">#REF!</definedName>
    <definedName name="BLPH40" localSheetId="10" hidden="1">#REF!</definedName>
    <definedName name="BLPH40" hidden="1">#REF!</definedName>
    <definedName name="BLPH41" localSheetId="39" hidden="1">#REF!</definedName>
    <definedName name="BLPH41" localSheetId="20" hidden="1">#REF!</definedName>
    <definedName name="BLPH41" localSheetId="40" hidden="1">#REF!</definedName>
    <definedName name="BLPH41" localSheetId="26" hidden="1">#REF!</definedName>
    <definedName name="BLPH41" localSheetId="36" hidden="1">#REF!</definedName>
    <definedName name="BLPH41" localSheetId="17" hidden="1">#REF!</definedName>
    <definedName name="BLPH41" localSheetId="32" hidden="1">#REF!</definedName>
    <definedName name="BLPH41" localSheetId="14" hidden="1">#REF!</definedName>
    <definedName name="BLPH41" localSheetId="38" hidden="1">#REF!</definedName>
    <definedName name="BLPH41" localSheetId="19" hidden="1">#REF!</definedName>
    <definedName name="BLPH41" localSheetId="4" hidden="1">#REF!</definedName>
    <definedName name="BLPH41" localSheetId="24" hidden="1">#REF!</definedName>
    <definedName name="BLPH41" localSheetId="6" hidden="1">#REF!</definedName>
    <definedName name="BLPH41" localSheetId="43" hidden="1">#REF!</definedName>
    <definedName name="BLPH41" localSheetId="10" hidden="1">#REF!</definedName>
    <definedName name="BLPH41" hidden="1">#REF!</definedName>
    <definedName name="BLPH42" localSheetId="39" hidden="1">#REF!</definedName>
    <definedName name="BLPH42" localSheetId="20" hidden="1">#REF!</definedName>
    <definedName name="BLPH42" localSheetId="40" hidden="1">#REF!</definedName>
    <definedName name="BLPH42" localSheetId="26" hidden="1">#REF!</definedName>
    <definedName name="BLPH42" localSheetId="36" hidden="1">#REF!</definedName>
    <definedName name="BLPH42" localSheetId="17" hidden="1">#REF!</definedName>
    <definedName name="BLPH42" localSheetId="32" hidden="1">#REF!</definedName>
    <definedName name="BLPH42" localSheetId="14" hidden="1">#REF!</definedName>
    <definedName name="BLPH42" localSheetId="38" hidden="1">#REF!</definedName>
    <definedName name="BLPH42" localSheetId="19" hidden="1">#REF!</definedName>
    <definedName name="BLPH42" localSheetId="4" hidden="1">#REF!</definedName>
    <definedName name="BLPH42" localSheetId="24" hidden="1">#REF!</definedName>
    <definedName name="BLPH42" localSheetId="6" hidden="1">#REF!</definedName>
    <definedName name="BLPH42" localSheetId="43" hidden="1">#REF!</definedName>
    <definedName name="BLPH42" localSheetId="10" hidden="1">#REF!</definedName>
    <definedName name="BLPH42" hidden="1">#REF!</definedName>
    <definedName name="BLPH43" localSheetId="39" hidden="1">#REF!</definedName>
    <definedName name="BLPH43" localSheetId="20" hidden="1">#REF!</definedName>
    <definedName name="BLPH43" localSheetId="40" hidden="1">#REF!</definedName>
    <definedName name="BLPH43" localSheetId="26" hidden="1">#REF!</definedName>
    <definedName name="BLPH43" localSheetId="36" hidden="1">#REF!</definedName>
    <definedName name="BLPH43" localSheetId="17" hidden="1">#REF!</definedName>
    <definedName name="BLPH43" localSheetId="32" hidden="1">#REF!</definedName>
    <definedName name="BLPH43" localSheetId="14" hidden="1">#REF!</definedName>
    <definedName name="BLPH43" localSheetId="38" hidden="1">#REF!</definedName>
    <definedName name="BLPH43" localSheetId="19" hidden="1">#REF!</definedName>
    <definedName name="BLPH43" localSheetId="4" hidden="1">#REF!</definedName>
    <definedName name="BLPH43" localSheetId="24" hidden="1">#REF!</definedName>
    <definedName name="BLPH43" localSheetId="6" hidden="1">#REF!</definedName>
    <definedName name="BLPH43" localSheetId="43" hidden="1">#REF!</definedName>
    <definedName name="BLPH43" localSheetId="10" hidden="1">#REF!</definedName>
    <definedName name="BLPH43" hidden="1">#REF!</definedName>
    <definedName name="BLPH44" localSheetId="39" hidden="1">#REF!</definedName>
    <definedName name="BLPH44" localSheetId="20" hidden="1">#REF!</definedName>
    <definedName name="BLPH44" localSheetId="40" hidden="1">#REF!</definedName>
    <definedName name="BLPH44" localSheetId="26" hidden="1">#REF!</definedName>
    <definedName name="BLPH44" localSheetId="36" hidden="1">#REF!</definedName>
    <definedName name="BLPH44" localSheetId="17" hidden="1">#REF!</definedName>
    <definedName name="BLPH44" localSheetId="32" hidden="1">#REF!</definedName>
    <definedName name="BLPH44" localSheetId="14" hidden="1">#REF!</definedName>
    <definedName name="BLPH44" localSheetId="38" hidden="1">#REF!</definedName>
    <definedName name="BLPH44" localSheetId="19" hidden="1">#REF!</definedName>
    <definedName name="BLPH44" localSheetId="4" hidden="1">#REF!</definedName>
    <definedName name="BLPH44" localSheetId="24" hidden="1">#REF!</definedName>
    <definedName name="BLPH44" localSheetId="6" hidden="1">#REF!</definedName>
    <definedName name="BLPH44" localSheetId="43" hidden="1">#REF!</definedName>
    <definedName name="BLPH44" localSheetId="10" hidden="1">#REF!</definedName>
    <definedName name="BLPH44" hidden="1">#REF!</definedName>
    <definedName name="BLPH45" localSheetId="39" hidden="1">#REF!</definedName>
    <definedName name="BLPH45" localSheetId="20" hidden="1">#REF!</definedName>
    <definedName name="BLPH45" localSheetId="40" hidden="1">#REF!</definedName>
    <definedName name="BLPH45" localSheetId="26" hidden="1">#REF!</definedName>
    <definedName name="BLPH45" localSheetId="36" hidden="1">#REF!</definedName>
    <definedName name="BLPH45" localSheetId="17" hidden="1">#REF!</definedName>
    <definedName name="BLPH45" localSheetId="32" hidden="1">#REF!</definedName>
    <definedName name="BLPH45" localSheetId="14" hidden="1">#REF!</definedName>
    <definedName name="BLPH45" localSheetId="38" hidden="1">#REF!</definedName>
    <definedName name="BLPH45" localSheetId="19" hidden="1">#REF!</definedName>
    <definedName name="BLPH45" localSheetId="4" hidden="1">#REF!</definedName>
    <definedName name="BLPH45" localSheetId="24" hidden="1">#REF!</definedName>
    <definedName name="BLPH45" localSheetId="6" hidden="1">#REF!</definedName>
    <definedName name="BLPH45" localSheetId="43" hidden="1">#REF!</definedName>
    <definedName name="BLPH45" localSheetId="10" hidden="1">#REF!</definedName>
    <definedName name="BLPH45" hidden="1">#REF!</definedName>
    <definedName name="BLPH46" localSheetId="39" hidden="1">#REF!</definedName>
    <definedName name="BLPH46" localSheetId="20" hidden="1">#REF!</definedName>
    <definedName name="BLPH46" localSheetId="40" hidden="1">#REF!</definedName>
    <definedName name="BLPH46" localSheetId="26" hidden="1">#REF!</definedName>
    <definedName name="BLPH46" localSheetId="36" hidden="1">#REF!</definedName>
    <definedName name="BLPH46" localSheetId="17" hidden="1">#REF!</definedName>
    <definedName name="BLPH46" localSheetId="32" hidden="1">#REF!</definedName>
    <definedName name="BLPH46" localSheetId="14" hidden="1">#REF!</definedName>
    <definedName name="BLPH46" localSheetId="38" hidden="1">#REF!</definedName>
    <definedName name="BLPH46" localSheetId="19" hidden="1">#REF!</definedName>
    <definedName name="BLPH46" localSheetId="4" hidden="1">#REF!</definedName>
    <definedName name="BLPH46" localSheetId="24" hidden="1">#REF!</definedName>
    <definedName name="BLPH46" localSheetId="6" hidden="1">#REF!</definedName>
    <definedName name="BLPH46" localSheetId="43" hidden="1">#REF!</definedName>
    <definedName name="BLPH46" localSheetId="10" hidden="1">#REF!</definedName>
    <definedName name="BLPH46" hidden="1">#REF!</definedName>
    <definedName name="BLPH47" localSheetId="39" hidden="1">#REF!</definedName>
    <definedName name="BLPH47" localSheetId="20" hidden="1">#REF!</definedName>
    <definedName name="BLPH47" localSheetId="40" hidden="1">#REF!</definedName>
    <definedName name="BLPH47" localSheetId="26" hidden="1">#REF!</definedName>
    <definedName name="BLPH47" localSheetId="36" hidden="1">#REF!</definedName>
    <definedName name="BLPH47" localSheetId="17" hidden="1">#REF!</definedName>
    <definedName name="BLPH47" localSheetId="32" hidden="1">#REF!</definedName>
    <definedName name="BLPH47" localSheetId="14" hidden="1">#REF!</definedName>
    <definedName name="BLPH47" localSheetId="38" hidden="1">#REF!</definedName>
    <definedName name="BLPH47" localSheetId="19" hidden="1">#REF!</definedName>
    <definedName name="BLPH47" localSheetId="4" hidden="1">#REF!</definedName>
    <definedName name="BLPH47" localSheetId="24" hidden="1">#REF!</definedName>
    <definedName name="BLPH47" localSheetId="6" hidden="1">#REF!</definedName>
    <definedName name="BLPH47" localSheetId="43" hidden="1">#REF!</definedName>
    <definedName name="BLPH47" localSheetId="10" hidden="1">#REF!</definedName>
    <definedName name="BLPH47" hidden="1">#REF!</definedName>
    <definedName name="BLPH48" localSheetId="39" hidden="1">#REF!</definedName>
    <definedName name="BLPH48" localSheetId="20" hidden="1">#REF!</definedName>
    <definedName name="BLPH48" localSheetId="40" hidden="1">#REF!</definedName>
    <definedName name="BLPH48" localSheetId="26" hidden="1">#REF!</definedName>
    <definedName name="BLPH48" localSheetId="36" hidden="1">#REF!</definedName>
    <definedName name="BLPH48" localSheetId="17" hidden="1">#REF!</definedName>
    <definedName name="BLPH48" localSheetId="32" hidden="1">#REF!</definedName>
    <definedName name="BLPH48" localSheetId="14" hidden="1">#REF!</definedName>
    <definedName name="BLPH48" localSheetId="38" hidden="1">#REF!</definedName>
    <definedName name="BLPH48" localSheetId="19" hidden="1">#REF!</definedName>
    <definedName name="BLPH48" localSheetId="4" hidden="1">#REF!</definedName>
    <definedName name="BLPH48" localSheetId="24" hidden="1">#REF!</definedName>
    <definedName name="BLPH48" localSheetId="6" hidden="1">#REF!</definedName>
    <definedName name="BLPH48" localSheetId="43" hidden="1">#REF!</definedName>
    <definedName name="BLPH48" localSheetId="10" hidden="1">#REF!</definedName>
    <definedName name="BLPH48" hidden="1">#REF!</definedName>
    <definedName name="BLPH49" localSheetId="39" hidden="1">#REF!</definedName>
    <definedName name="BLPH49" localSheetId="20" hidden="1">#REF!</definedName>
    <definedName name="BLPH49" localSheetId="40" hidden="1">#REF!</definedName>
    <definedName name="BLPH49" localSheetId="26" hidden="1">#REF!</definedName>
    <definedName name="BLPH49" localSheetId="36" hidden="1">#REF!</definedName>
    <definedName name="BLPH49" localSheetId="17" hidden="1">#REF!</definedName>
    <definedName name="BLPH49" localSheetId="32" hidden="1">#REF!</definedName>
    <definedName name="BLPH49" localSheetId="14" hidden="1">#REF!</definedName>
    <definedName name="BLPH49" localSheetId="38" hidden="1">#REF!</definedName>
    <definedName name="BLPH49" localSheetId="19" hidden="1">#REF!</definedName>
    <definedName name="BLPH49" localSheetId="4" hidden="1">#REF!</definedName>
    <definedName name="BLPH49" localSheetId="24" hidden="1">#REF!</definedName>
    <definedName name="BLPH49" localSheetId="6" hidden="1">#REF!</definedName>
    <definedName name="BLPH49" localSheetId="43" hidden="1">#REF!</definedName>
    <definedName name="BLPH49" localSheetId="10" hidden="1">#REF!</definedName>
    <definedName name="BLPH49" hidden="1">#REF!</definedName>
    <definedName name="BLPH5" localSheetId="39" hidden="1">#REF!</definedName>
    <definedName name="BLPH5" localSheetId="20" hidden="1">#REF!</definedName>
    <definedName name="BLPH5" localSheetId="40" hidden="1">#REF!</definedName>
    <definedName name="BLPH5" localSheetId="26" hidden="1">#REF!</definedName>
    <definedName name="BLPH5" localSheetId="36" hidden="1">#REF!</definedName>
    <definedName name="BLPH5" localSheetId="17" hidden="1">#REF!</definedName>
    <definedName name="BLPH5" localSheetId="32" hidden="1">#REF!</definedName>
    <definedName name="BLPH5" localSheetId="14" hidden="1">#REF!</definedName>
    <definedName name="BLPH5" localSheetId="38" hidden="1">#REF!</definedName>
    <definedName name="BLPH5" localSheetId="19" hidden="1">#REF!</definedName>
    <definedName name="BLPH5" localSheetId="4" hidden="1">#REF!</definedName>
    <definedName name="BLPH5" localSheetId="24" hidden="1">#REF!</definedName>
    <definedName name="BLPH5" localSheetId="6" hidden="1">#REF!</definedName>
    <definedName name="BLPH5" localSheetId="43" hidden="1">#REF!</definedName>
    <definedName name="BLPH5" localSheetId="10" hidden="1">#REF!</definedName>
    <definedName name="BLPH5" hidden="1">#REF!</definedName>
    <definedName name="BLPH50" localSheetId="39" hidden="1">#REF!</definedName>
    <definedName name="BLPH50" localSheetId="20" hidden="1">#REF!</definedName>
    <definedName name="BLPH50" localSheetId="40" hidden="1">#REF!</definedName>
    <definedName name="BLPH50" localSheetId="26" hidden="1">#REF!</definedName>
    <definedName name="BLPH50" localSheetId="36" hidden="1">#REF!</definedName>
    <definedName name="BLPH50" localSheetId="17" hidden="1">#REF!</definedName>
    <definedName name="BLPH50" localSheetId="32" hidden="1">#REF!</definedName>
    <definedName name="BLPH50" localSheetId="14" hidden="1">#REF!</definedName>
    <definedName name="BLPH50" localSheetId="38" hidden="1">#REF!</definedName>
    <definedName name="BLPH50" localSheetId="19" hidden="1">#REF!</definedName>
    <definedName name="BLPH50" localSheetId="4" hidden="1">#REF!</definedName>
    <definedName name="BLPH50" localSheetId="24" hidden="1">#REF!</definedName>
    <definedName name="BLPH50" localSheetId="6" hidden="1">#REF!</definedName>
    <definedName name="BLPH50" localSheetId="43" hidden="1">#REF!</definedName>
    <definedName name="BLPH50" localSheetId="10" hidden="1">#REF!</definedName>
    <definedName name="BLPH50" hidden="1">#REF!</definedName>
    <definedName name="BLPH51" localSheetId="39" hidden="1">#REF!</definedName>
    <definedName name="BLPH51" localSheetId="20" hidden="1">#REF!</definedName>
    <definedName name="BLPH51" localSheetId="40" hidden="1">#REF!</definedName>
    <definedName name="BLPH51" localSheetId="26" hidden="1">#REF!</definedName>
    <definedName name="BLPH51" localSheetId="36" hidden="1">#REF!</definedName>
    <definedName name="BLPH51" localSheetId="17" hidden="1">#REF!</definedName>
    <definedName name="BLPH51" localSheetId="32" hidden="1">#REF!</definedName>
    <definedName name="BLPH51" localSheetId="14" hidden="1">#REF!</definedName>
    <definedName name="BLPH51" localSheetId="38" hidden="1">#REF!</definedName>
    <definedName name="BLPH51" localSheetId="19" hidden="1">#REF!</definedName>
    <definedName name="BLPH51" localSheetId="4" hidden="1">#REF!</definedName>
    <definedName name="BLPH51" localSheetId="24" hidden="1">#REF!</definedName>
    <definedName name="BLPH51" localSheetId="6" hidden="1">#REF!</definedName>
    <definedName name="BLPH51" localSheetId="43" hidden="1">#REF!</definedName>
    <definedName name="BLPH51" localSheetId="10" hidden="1">#REF!</definedName>
    <definedName name="BLPH51" hidden="1">#REF!</definedName>
    <definedName name="BLPH52" localSheetId="39" hidden="1">#REF!</definedName>
    <definedName name="BLPH52" localSheetId="20" hidden="1">#REF!</definedName>
    <definedName name="BLPH52" localSheetId="40" hidden="1">#REF!</definedName>
    <definedName name="BLPH52" localSheetId="26" hidden="1">#REF!</definedName>
    <definedName name="BLPH52" localSheetId="36" hidden="1">#REF!</definedName>
    <definedName name="BLPH52" localSheetId="17" hidden="1">#REF!</definedName>
    <definedName name="BLPH52" localSheetId="32" hidden="1">#REF!</definedName>
    <definedName name="BLPH52" localSheetId="14" hidden="1">#REF!</definedName>
    <definedName name="BLPH52" localSheetId="38" hidden="1">#REF!</definedName>
    <definedName name="BLPH52" localSheetId="19" hidden="1">#REF!</definedName>
    <definedName name="BLPH52" localSheetId="4" hidden="1">#REF!</definedName>
    <definedName name="BLPH52" localSheetId="24" hidden="1">#REF!</definedName>
    <definedName name="BLPH52" localSheetId="6" hidden="1">#REF!</definedName>
    <definedName name="BLPH52" localSheetId="43" hidden="1">#REF!</definedName>
    <definedName name="BLPH52" localSheetId="10" hidden="1">#REF!</definedName>
    <definedName name="BLPH52" hidden="1">#REF!</definedName>
    <definedName name="BLPH53" localSheetId="39" hidden="1">#REF!</definedName>
    <definedName name="BLPH53" localSheetId="20" hidden="1">#REF!</definedName>
    <definedName name="BLPH53" localSheetId="40" hidden="1">#REF!</definedName>
    <definedName name="BLPH53" localSheetId="26" hidden="1">#REF!</definedName>
    <definedName name="BLPH53" localSheetId="36" hidden="1">#REF!</definedName>
    <definedName name="BLPH53" localSheetId="17" hidden="1">#REF!</definedName>
    <definedName name="BLPH53" localSheetId="32" hidden="1">#REF!</definedName>
    <definedName name="BLPH53" localSheetId="14" hidden="1">#REF!</definedName>
    <definedName name="BLPH53" localSheetId="38" hidden="1">#REF!</definedName>
    <definedName name="BLPH53" localSheetId="19" hidden="1">#REF!</definedName>
    <definedName name="BLPH53" localSheetId="4" hidden="1">#REF!</definedName>
    <definedName name="BLPH53" localSheetId="24" hidden="1">#REF!</definedName>
    <definedName name="BLPH53" localSheetId="6" hidden="1">#REF!</definedName>
    <definedName name="BLPH53" localSheetId="43" hidden="1">#REF!</definedName>
    <definedName name="BLPH53" localSheetId="10" hidden="1">#REF!</definedName>
    <definedName name="BLPH53" hidden="1">#REF!</definedName>
    <definedName name="BLPH54" localSheetId="39" hidden="1">#REF!</definedName>
    <definedName name="BLPH54" localSheetId="20" hidden="1">#REF!</definedName>
    <definedName name="BLPH54" localSheetId="40" hidden="1">#REF!</definedName>
    <definedName name="BLPH54" localSheetId="26" hidden="1">#REF!</definedName>
    <definedName name="BLPH54" localSheetId="36" hidden="1">#REF!</definedName>
    <definedName name="BLPH54" localSheetId="17" hidden="1">#REF!</definedName>
    <definedName name="BLPH54" localSheetId="32" hidden="1">#REF!</definedName>
    <definedName name="BLPH54" localSheetId="14" hidden="1">#REF!</definedName>
    <definedName name="BLPH54" localSheetId="38" hidden="1">#REF!</definedName>
    <definedName name="BLPH54" localSheetId="19" hidden="1">#REF!</definedName>
    <definedName name="BLPH54" localSheetId="4" hidden="1">#REF!</definedName>
    <definedName name="BLPH54" localSheetId="24" hidden="1">#REF!</definedName>
    <definedName name="BLPH54" localSheetId="6" hidden="1">#REF!</definedName>
    <definedName name="BLPH54" localSheetId="43" hidden="1">#REF!</definedName>
    <definedName name="BLPH54" localSheetId="10" hidden="1">#REF!</definedName>
    <definedName name="BLPH54" hidden="1">#REF!</definedName>
    <definedName name="BLPH55" localSheetId="39" hidden="1">#REF!</definedName>
    <definedName name="BLPH55" localSheetId="20" hidden="1">#REF!</definedName>
    <definedName name="BLPH55" localSheetId="40" hidden="1">#REF!</definedName>
    <definedName name="BLPH55" localSheetId="26" hidden="1">#REF!</definedName>
    <definedName name="BLPH55" localSheetId="36" hidden="1">#REF!</definedName>
    <definedName name="BLPH55" localSheetId="17" hidden="1">#REF!</definedName>
    <definedName name="BLPH55" localSheetId="32" hidden="1">#REF!</definedName>
    <definedName name="BLPH55" localSheetId="14" hidden="1">#REF!</definedName>
    <definedName name="BLPH55" localSheetId="38" hidden="1">#REF!</definedName>
    <definedName name="BLPH55" localSheetId="19" hidden="1">#REF!</definedName>
    <definedName name="BLPH55" localSheetId="4" hidden="1">#REF!</definedName>
    <definedName name="BLPH55" localSheetId="24" hidden="1">#REF!</definedName>
    <definedName name="BLPH55" localSheetId="6" hidden="1">#REF!</definedName>
    <definedName name="BLPH55" localSheetId="43" hidden="1">#REF!</definedName>
    <definedName name="BLPH55" localSheetId="10" hidden="1">#REF!</definedName>
    <definedName name="BLPH55" hidden="1">#REF!</definedName>
    <definedName name="BLPH56" localSheetId="39" hidden="1">#REF!</definedName>
    <definedName name="BLPH56" localSheetId="20" hidden="1">#REF!</definedName>
    <definedName name="BLPH56" localSheetId="40" hidden="1">#REF!</definedName>
    <definedName name="BLPH56" localSheetId="26" hidden="1">#REF!</definedName>
    <definedName name="BLPH56" localSheetId="36" hidden="1">#REF!</definedName>
    <definedName name="BLPH56" localSheetId="17" hidden="1">#REF!</definedName>
    <definedName name="BLPH56" localSheetId="32" hidden="1">#REF!</definedName>
    <definedName name="BLPH56" localSheetId="14" hidden="1">#REF!</definedName>
    <definedName name="BLPH56" localSheetId="38" hidden="1">#REF!</definedName>
    <definedName name="BLPH56" localSheetId="19" hidden="1">#REF!</definedName>
    <definedName name="BLPH56" localSheetId="4" hidden="1">#REF!</definedName>
    <definedName name="BLPH56" localSheetId="24" hidden="1">#REF!</definedName>
    <definedName name="BLPH56" localSheetId="6" hidden="1">#REF!</definedName>
    <definedName name="BLPH56" localSheetId="43" hidden="1">#REF!</definedName>
    <definedName name="BLPH56" localSheetId="10" hidden="1">#REF!</definedName>
    <definedName name="BLPH56" hidden="1">#REF!</definedName>
    <definedName name="BLPH57" localSheetId="39" hidden="1">#REF!</definedName>
    <definedName name="BLPH57" localSheetId="20" hidden="1">#REF!</definedName>
    <definedName name="BLPH57" localSheetId="40" hidden="1">#REF!</definedName>
    <definedName name="BLPH57" localSheetId="26" hidden="1">#REF!</definedName>
    <definedName name="BLPH57" localSheetId="36" hidden="1">#REF!</definedName>
    <definedName name="BLPH57" localSheetId="17" hidden="1">#REF!</definedName>
    <definedName name="BLPH57" localSheetId="32" hidden="1">#REF!</definedName>
    <definedName name="BLPH57" localSheetId="14" hidden="1">#REF!</definedName>
    <definedName name="BLPH57" localSheetId="38" hidden="1">#REF!</definedName>
    <definedName name="BLPH57" localSheetId="19" hidden="1">#REF!</definedName>
    <definedName name="BLPH57" localSheetId="4" hidden="1">#REF!</definedName>
    <definedName name="BLPH57" localSheetId="24" hidden="1">#REF!</definedName>
    <definedName name="BLPH57" localSheetId="6" hidden="1">#REF!</definedName>
    <definedName name="BLPH57" localSheetId="43" hidden="1">#REF!</definedName>
    <definedName name="BLPH57" localSheetId="10" hidden="1">#REF!</definedName>
    <definedName name="BLPH57" hidden="1">#REF!</definedName>
    <definedName name="BLPH58" localSheetId="39" hidden="1">#REF!</definedName>
    <definedName name="BLPH58" localSheetId="20" hidden="1">#REF!</definedName>
    <definedName name="BLPH58" localSheetId="40" hidden="1">#REF!</definedName>
    <definedName name="BLPH58" localSheetId="26" hidden="1">#REF!</definedName>
    <definedName name="BLPH58" localSheetId="36" hidden="1">#REF!</definedName>
    <definedName name="BLPH58" localSheetId="17" hidden="1">#REF!</definedName>
    <definedName name="BLPH58" localSheetId="32" hidden="1">#REF!</definedName>
    <definedName name="BLPH58" localSheetId="14" hidden="1">#REF!</definedName>
    <definedName name="BLPH58" localSheetId="38" hidden="1">#REF!</definedName>
    <definedName name="BLPH58" localSheetId="19" hidden="1">#REF!</definedName>
    <definedName name="BLPH58" localSheetId="4" hidden="1">#REF!</definedName>
    <definedName name="BLPH58" localSheetId="24" hidden="1">#REF!</definedName>
    <definedName name="BLPH58" localSheetId="6" hidden="1">#REF!</definedName>
    <definedName name="BLPH58" localSheetId="43" hidden="1">#REF!</definedName>
    <definedName name="BLPH58" localSheetId="10" hidden="1">#REF!</definedName>
    <definedName name="BLPH58" hidden="1">#REF!</definedName>
    <definedName name="BLPH59" localSheetId="39" hidden="1">#REF!</definedName>
    <definedName name="BLPH59" localSheetId="20" hidden="1">#REF!</definedName>
    <definedName name="BLPH59" localSheetId="40" hidden="1">#REF!</definedName>
    <definedName name="BLPH59" localSheetId="26" hidden="1">#REF!</definedName>
    <definedName name="BLPH59" localSheetId="36" hidden="1">#REF!</definedName>
    <definedName name="BLPH59" localSheetId="17" hidden="1">#REF!</definedName>
    <definedName name="BLPH59" localSheetId="32" hidden="1">#REF!</definedName>
    <definedName name="BLPH59" localSheetId="14" hidden="1">#REF!</definedName>
    <definedName name="BLPH59" localSheetId="38" hidden="1">#REF!</definedName>
    <definedName name="BLPH59" localSheetId="19" hidden="1">#REF!</definedName>
    <definedName name="BLPH59" localSheetId="4" hidden="1">#REF!</definedName>
    <definedName name="BLPH59" localSheetId="24" hidden="1">#REF!</definedName>
    <definedName name="BLPH59" localSheetId="6" hidden="1">#REF!</definedName>
    <definedName name="BLPH59" localSheetId="43" hidden="1">#REF!</definedName>
    <definedName name="BLPH59" localSheetId="10" hidden="1">#REF!</definedName>
    <definedName name="BLPH59" hidden="1">#REF!</definedName>
    <definedName name="BLPH6" localSheetId="39" hidden="1">#REF!</definedName>
    <definedName name="BLPH6" localSheetId="20" hidden="1">#REF!</definedName>
    <definedName name="BLPH6" localSheetId="40" hidden="1">#REF!</definedName>
    <definedName name="BLPH6" localSheetId="26" hidden="1">#REF!</definedName>
    <definedName name="BLPH6" localSheetId="36" hidden="1">#REF!</definedName>
    <definedName name="BLPH6" localSheetId="17" hidden="1">#REF!</definedName>
    <definedName name="BLPH6" localSheetId="32" hidden="1">#REF!</definedName>
    <definedName name="BLPH6" localSheetId="14" hidden="1">#REF!</definedName>
    <definedName name="BLPH6" localSheetId="38" hidden="1">#REF!</definedName>
    <definedName name="BLPH6" localSheetId="19" hidden="1">#REF!</definedName>
    <definedName name="BLPH6" localSheetId="4" hidden="1">#REF!</definedName>
    <definedName name="BLPH6" localSheetId="24" hidden="1">#REF!</definedName>
    <definedName name="BLPH6" localSheetId="6" hidden="1">#REF!</definedName>
    <definedName name="BLPH6" localSheetId="43" hidden="1">#REF!</definedName>
    <definedName name="BLPH6" localSheetId="10" hidden="1">#REF!</definedName>
    <definedName name="BLPH6" hidden="1">#REF!</definedName>
    <definedName name="BLPH60" localSheetId="39" hidden="1">#REF!</definedName>
    <definedName name="BLPH60" localSheetId="20" hidden="1">#REF!</definedName>
    <definedName name="BLPH60" localSheetId="40" hidden="1">#REF!</definedName>
    <definedName name="BLPH60" localSheetId="26" hidden="1">#REF!</definedName>
    <definedName name="BLPH60" localSheetId="36" hidden="1">#REF!</definedName>
    <definedName name="BLPH60" localSheetId="17" hidden="1">#REF!</definedName>
    <definedName name="BLPH60" localSheetId="32" hidden="1">#REF!</definedName>
    <definedName name="BLPH60" localSheetId="14" hidden="1">#REF!</definedName>
    <definedName name="BLPH60" localSheetId="38" hidden="1">#REF!</definedName>
    <definedName name="BLPH60" localSheetId="19" hidden="1">#REF!</definedName>
    <definedName name="BLPH60" localSheetId="4" hidden="1">#REF!</definedName>
    <definedName name="BLPH60" localSheetId="24" hidden="1">#REF!</definedName>
    <definedName name="BLPH60" localSheetId="6" hidden="1">#REF!</definedName>
    <definedName name="BLPH60" localSheetId="43" hidden="1">#REF!</definedName>
    <definedName name="BLPH60" localSheetId="10" hidden="1">#REF!</definedName>
    <definedName name="BLPH60" hidden="1">#REF!</definedName>
    <definedName name="BLPH61" localSheetId="39" hidden="1">#REF!</definedName>
    <definedName name="BLPH61" localSheetId="20" hidden="1">#REF!</definedName>
    <definedName name="BLPH61" localSheetId="40" hidden="1">#REF!</definedName>
    <definedName name="BLPH61" localSheetId="26" hidden="1">#REF!</definedName>
    <definedName name="BLPH61" localSheetId="36" hidden="1">#REF!</definedName>
    <definedName name="BLPH61" localSheetId="17" hidden="1">#REF!</definedName>
    <definedName name="BLPH61" localSheetId="32" hidden="1">#REF!</definedName>
    <definedName name="BLPH61" localSheetId="14" hidden="1">#REF!</definedName>
    <definedName name="BLPH61" localSheetId="38" hidden="1">#REF!</definedName>
    <definedName name="BLPH61" localSheetId="19" hidden="1">#REF!</definedName>
    <definedName name="BLPH61" localSheetId="4" hidden="1">#REF!</definedName>
    <definedName name="BLPH61" localSheetId="24" hidden="1">#REF!</definedName>
    <definedName name="BLPH61" localSheetId="6" hidden="1">#REF!</definedName>
    <definedName name="BLPH61" localSheetId="43" hidden="1">#REF!</definedName>
    <definedName name="BLPH61" localSheetId="10" hidden="1">#REF!</definedName>
    <definedName name="BLPH61" hidden="1">#REF!</definedName>
    <definedName name="BLPH62" localSheetId="39" hidden="1">#REF!</definedName>
    <definedName name="BLPH62" localSheetId="20" hidden="1">#REF!</definedName>
    <definedName name="BLPH62" localSheetId="40" hidden="1">#REF!</definedName>
    <definedName name="BLPH62" localSheetId="26" hidden="1">#REF!</definedName>
    <definedName name="BLPH62" localSheetId="36" hidden="1">#REF!</definedName>
    <definedName name="BLPH62" localSheetId="17" hidden="1">#REF!</definedName>
    <definedName name="BLPH62" localSheetId="32" hidden="1">#REF!</definedName>
    <definedName name="BLPH62" localSheetId="14" hidden="1">#REF!</definedName>
    <definedName name="BLPH62" localSheetId="38" hidden="1">#REF!</definedName>
    <definedName name="BLPH62" localSheetId="19" hidden="1">#REF!</definedName>
    <definedName name="BLPH62" localSheetId="4" hidden="1">#REF!</definedName>
    <definedName name="BLPH62" localSheetId="24" hidden="1">#REF!</definedName>
    <definedName name="BLPH62" localSheetId="6" hidden="1">#REF!</definedName>
    <definedName name="BLPH62" localSheetId="43" hidden="1">#REF!</definedName>
    <definedName name="BLPH62" localSheetId="10" hidden="1">#REF!</definedName>
    <definedName name="BLPH62" hidden="1">#REF!</definedName>
    <definedName name="BLPH63" localSheetId="39" hidden="1">#REF!</definedName>
    <definedName name="BLPH63" localSheetId="20" hidden="1">#REF!</definedName>
    <definedName name="BLPH63" localSheetId="40" hidden="1">#REF!</definedName>
    <definedName name="BLPH63" localSheetId="26" hidden="1">#REF!</definedName>
    <definedName name="BLPH63" localSheetId="36" hidden="1">#REF!</definedName>
    <definedName name="BLPH63" localSheetId="17" hidden="1">#REF!</definedName>
    <definedName name="BLPH63" localSheetId="32" hidden="1">#REF!</definedName>
    <definedName name="BLPH63" localSheetId="14" hidden="1">#REF!</definedName>
    <definedName name="BLPH63" localSheetId="38" hidden="1">#REF!</definedName>
    <definedName name="BLPH63" localSheetId="19" hidden="1">#REF!</definedName>
    <definedName name="BLPH63" localSheetId="4" hidden="1">#REF!</definedName>
    <definedName name="BLPH63" localSheetId="24" hidden="1">#REF!</definedName>
    <definedName name="BLPH63" localSheetId="6" hidden="1">#REF!</definedName>
    <definedName name="BLPH63" localSheetId="43" hidden="1">#REF!</definedName>
    <definedName name="BLPH63" localSheetId="10" hidden="1">#REF!</definedName>
    <definedName name="BLPH63" hidden="1">#REF!</definedName>
    <definedName name="BLPH64" localSheetId="39" hidden="1">#REF!</definedName>
    <definedName name="BLPH64" localSheetId="20" hidden="1">#REF!</definedName>
    <definedName name="BLPH64" localSheetId="40" hidden="1">#REF!</definedName>
    <definedName name="BLPH64" localSheetId="26" hidden="1">#REF!</definedName>
    <definedName name="BLPH64" localSheetId="36" hidden="1">#REF!</definedName>
    <definedName name="BLPH64" localSheetId="17" hidden="1">#REF!</definedName>
    <definedName name="BLPH64" localSheetId="32" hidden="1">#REF!</definedName>
    <definedName name="BLPH64" localSheetId="14" hidden="1">#REF!</definedName>
    <definedName name="BLPH64" localSheetId="38" hidden="1">#REF!</definedName>
    <definedName name="BLPH64" localSheetId="19" hidden="1">#REF!</definedName>
    <definedName name="BLPH64" localSheetId="4" hidden="1">#REF!</definedName>
    <definedName name="BLPH64" localSheetId="24" hidden="1">#REF!</definedName>
    <definedName name="BLPH64" localSheetId="6" hidden="1">#REF!</definedName>
    <definedName name="BLPH64" localSheetId="43" hidden="1">#REF!</definedName>
    <definedName name="BLPH64" localSheetId="10" hidden="1">#REF!</definedName>
    <definedName name="BLPH64" hidden="1">#REF!</definedName>
    <definedName name="BLPH65" localSheetId="39" hidden="1">#REF!</definedName>
    <definedName name="BLPH65" localSheetId="20" hidden="1">#REF!</definedName>
    <definedName name="BLPH65" localSheetId="40" hidden="1">#REF!</definedName>
    <definedName name="BLPH65" localSheetId="26" hidden="1">#REF!</definedName>
    <definedName name="BLPH65" localSheetId="36" hidden="1">#REF!</definedName>
    <definedName name="BLPH65" localSheetId="17" hidden="1">#REF!</definedName>
    <definedName name="BLPH65" localSheetId="32" hidden="1">#REF!</definedName>
    <definedName name="BLPH65" localSheetId="14" hidden="1">#REF!</definedName>
    <definedName name="BLPH65" localSheetId="38" hidden="1">#REF!</definedName>
    <definedName name="BLPH65" localSheetId="19" hidden="1">#REF!</definedName>
    <definedName name="BLPH65" localSheetId="4" hidden="1">#REF!</definedName>
    <definedName name="BLPH65" localSheetId="24" hidden="1">#REF!</definedName>
    <definedName name="BLPH65" localSheetId="6" hidden="1">#REF!</definedName>
    <definedName name="BLPH65" localSheetId="43" hidden="1">#REF!</definedName>
    <definedName name="BLPH65" localSheetId="10" hidden="1">#REF!</definedName>
    <definedName name="BLPH65" hidden="1">#REF!</definedName>
    <definedName name="BLPH66" localSheetId="39" hidden="1">#REF!</definedName>
    <definedName name="BLPH66" localSheetId="20" hidden="1">#REF!</definedName>
    <definedName name="BLPH66" localSheetId="40" hidden="1">#REF!</definedName>
    <definedName name="BLPH66" localSheetId="26" hidden="1">#REF!</definedName>
    <definedName name="BLPH66" localSheetId="36" hidden="1">#REF!</definedName>
    <definedName name="BLPH66" localSheetId="17" hidden="1">#REF!</definedName>
    <definedName name="BLPH66" localSheetId="32" hidden="1">#REF!</definedName>
    <definedName name="BLPH66" localSheetId="14" hidden="1">#REF!</definedName>
    <definedName name="BLPH66" localSheetId="38" hidden="1">#REF!</definedName>
    <definedName name="BLPH66" localSheetId="19" hidden="1">#REF!</definedName>
    <definedName name="BLPH66" localSheetId="4" hidden="1">#REF!</definedName>
    <definedName name="BLPH66" localSheetId="24" hidden="1">#REF!</definedName>
    <definedName name="BLPH66" localSheetId="6" hidden="1">#REF!</definedName>
    <definedName name="BLPH66" localSheetId="43" hidden="1">#REF!</definedName>
    <definedName name="BLPH66" localSheetId="10" hidden="1">#REF!</definedName>
    <definedName name="BLPH66" hidden="1">#REF!</definedName>
    <definedName name="BLPH67" localSheetId="39" hidden="1">#REF!</definedName>
    <definedName name="BLPH67" localSheetId="20" hidden="1">#REF!</definedName>
    <definedName name="BLPH67" localSheetId="40" hidden="1">#REF!</definedName>
    <definedName name="BLPH67" localSheetId="26" hidden="1">#REF!</definedName>
    <definedName name="BLPH67" localSheetId="36" hidden="1">#REF!</definedName>
    <definedName name="BLPH67" localSheetId="17" hidden="1">#REF!</definedName>
    <definedName name="BLPH67" localSheetId="32" hidden="1">#REF!</definedName>
    <definedName name="BLPH67" localSheetId="14" hidden="1">#REF!</definedName>
    <definedName name="BLPH67" localSheetId="38" hidden="1">#REF!</definedName>
    <definedName name="BLPH67" localSheetId="19" hidden="1">#REF!</definedName>
    <definedName name="BLPH67" localSheetId="4" hidden="1">#REF!</definedName>
    <definedName name="BLPH67" localSheetId="24" hidden="1">#REF!</definedName>
    <definedName name="BLPH67" localSheetId="6" hidden="1">#REF!</definedName>
    <definedName name="BLPH67" localSheetId="43" hidden="1">#REF!</definedName>
    <definedName name="BLPH67" localSheetId="10" hidden="1">#REF!</definedName>
    <definedName name="BLPH67" hidden="1">#REF!</definedName>
    <definedName name="BLPH68" localSheetId="39" hidden="1">#REF!</definedName>
    <definedName name="BLPH68" localSheetId="20" hidden="1">#REF!</definedName>
    <definedName name="BLPH68" localSheetId="40" hidden="1">#REF!</definedName>
    <definedName name="BLPH68" localSheetId="26" hidden="1">#REF!</definedName>
    <definedName name="BLPH68" localSheetId="36" hidden="1">#REF!</definedName>
    <definedName name="BLPH68" localSheetId="17" hidden="1">#REF!</definedName>
    <definedName name="BLPH68" localSheetId="32" hidden="1">#REF!</definedName>
    <definedName name="BLPH68" localSheetId="14" hidden="1">#REF!</definedName>
    <definedName name="BLPH68" localSheetId="38" hidden="1">#REF!</definedName>
    <definedName name="BLPH68" localSheetId="19" hidden="1">#REF!</definedName>
    <definedName name="BLPH68" localSheetId="4" hidden="1">#REF!</definedName>
    <definedName name="BLPH68" localSheetId="24" hidden="1">#REF!</definedName>
    <definedName name="BLPH68" localSheetId="6" hidden="1">#REF!</definedName>
    <definedName name="BLPH68" localSheetId="43" hidden="1">#REF!</definedName>
    <definedName name="BLPH68" localSheetId="10" hidden="1">#REF!</definedName>
    <definedName name="BLPH68" hidden="1">#REF!</definedName>
    <definedName name="BLPH69" localSheetId="39" hidden="1">#REF!</definedName>
    <definedName name="BLPH69" localSheetId="20" hidden="1">#REF!</definedName>
    <definedName name="BLPH69" localSheetId="40" hidden="1">#REF!</definedName>
    <definedName name="BLPH69" localSheetId="26" hidden="1">#REF!</definedName>
    <definedName name="BLPH69" localSheetId="36" hidden="1">#REF!</definedName>
    <definedName name="BLPH69" localSheetId="17" hidden="1">#REF!</definedName>
    <definedName name="BLPH69" localSheetId="32" hidden="1">#REF!</definedName>
    <definedName name="BLPH69" localSheetId="14" hidden="1">#REF!</definedName>
    <definedName name="BLPH69" localSheetId="38" hidden="1">#REF!</definedName>
    <definedName name="BLPH69" localSheetId="19" hidden="1">#REF!</definedName>
    <definedName name="BLPH69" localSheetId="4" hidden="1">#REF!</definedName>
    <definedName name="BLPH69" localSheetId="24" hidden="1">#REF!</definedName>
    <definedName name="BLPH69" localSheetId="6" hidden="1">#REF!</definedName>
    <definedName name="BLPH69" localSheetId="43" hidden="1">#REF!</definedName>
    <definedName name="BLPH69" localSheetId="10" hidden="1">#REF!</definedName>
    <definedName name="BLPH69" hidden="1">#REF!</definedName>
    <definedName name="BLPH7" localSheetId="39" hidden="1">#REF!</definedName>
    <definedName name="BLPH7" localSheetId="20" hidden="1">#REF!</definedName>
    <definedName name="BLPH7" localSheetId="40" hidden="1">#REF!</definedName>
    <definedName name="BLPH7" localSheetId="26" hidden="1">#REF!</definedName>
    <definedName name="BLPH7" localSheetId="36" hidden="1">#REF!</definedName>
    <definedName name="BLPH7" localSheetId="17" hidden="1">#REF!</definedName>
    <definedName name="BLPH7" localSheetId="32" hidden="1">#REF!</definedName>
    <definedName name="BLPH7" localSheetId="14" hidden="1">#REF!</definedName>
    <definedName name="BLPH7" localSheetId="38" hidden="1">#REF!</definedName>
    <definedName name="BLPH7" localSheetId="19" hidden="1">#REF!</definedName>
    <definedName name="BLPH7" localSheetId="4" hidden="1">#REF!</definedName>
    <definedName name="BLPH7" localSheetId="24" hidden="1">#REF!</definedName>
    <definedName name="BLPH7" localSheetId="6" hidden="1">#REF!</definedName>
    <definedName name="BLPH7" localSheetId="43" hidden="1">#REF!</definedName>
    <definedName name="BLPH7" localSheetId="10" hidden="1">#REF!</definedName>
    <definedName name="BLPH7" hidden="1">#REF!</definedName>
    <definedName name="BLPH70" localSheetId="39" hidden="1">#REF!</definedName>
    <definedName name="BLPH70" localSheetId="20" hidden="1">#REF!</definedName>
    <definedName name="BLPH70" localSheetId="40" hidden="1">#REF!</definedName>
    <definedName name="BLPH70" localSheetId="26" hidden="1">#REF!</definedName>
    <definedName name="BLPH70" localSheetId="36" hidden="1">#REF!</definedName>
    <definedName name="BLPH70" localSheetId="17" hidden="1">#REF!</definedName>
    <definedName name="BLPH70" localSheetId="32" hidden="1">#REF!</definedName>
    <definedName name="BLPH70" localSheetId="14" hidden="1">#REF!</definedName>
    <definedName name="BLPH70" localSheetId="38" hidden="1">#REF!</definedName>
    <definedName name="BLPH70" localSheetId="19" hidden="1">#REF!</definedName>
    <definedName name="BLPH70" localSheetId="4" hidden="1">#REF!</definedName>
    <definedName name="BLPH70" localSheetId="24" hidden="1">#REF!</definedName>
    <definedName name="BLPH70" localSheetId="6" hidden="1">#REF!</definedName>
    <definedName name="BLPH70" localSheetId="43" hidden="1">#REF!</definedName>
    <definedName name="BLPH70" localSheetId="10" hidden="1">#REF!</definedName>
    <definedName name="BLPH70" hidden="1">#REF!</definedName>
    <definedName name="BLPH71" localSheetId="39" hidden="1">#REF!</definedName>
    <definedName name="BLPH71" localSheetId="20" hidden="1">#REF!</definedName>
    <definedName name="BLPH71" localSheetId="40" hidden="1">#REF!</definedName>
    <definedName name="BLPH71" localSheetId="26" hidden="1">#REF!</definedName>
    <definedName name="BLPH71" localSheetId="36" hidden="1">#REF!</definedName>
    <definedName name="BLPH71" localSheetId="17" hidden="1">#REF!</definedName>
    <definedName name="BLPH71" localSheetId="32" hidden="1">#REF!</definedName>
    <definedName name="BLPH71" localSheetId="14" hidden="1">#REF!</definedName>
    <definedName name="BLPH71" localSheetId="38" hidden="1">#REF!</definedName>
    <definedName name="BLPH71" localSheetId="19" hidden="1">#REF!</definedName>
    <definedName name="BLPH71" localSheetId="4" hidden="1">#REF!</definedName>
    <definedName name="BLPH71" localSheetId="24" hidden="1">#REF!</definedName>
    <definedName name="BLPH71" localSheetId="6" hidden="1">#REF!</definedName>
    <definedName name="BLPH71" localSheetId="43" hidden="1">#REF!</definedName>
    <definedName name="BLPH71" localSheetId="10" hidden="1">#REF!</definedName>
    <definedName name="BLPH71" hidden="1">#REF!</definedName>
    <definedName name="BLPH72" localSheetId="39" hidden="1">#REF!</definedName>
    <definedName name="BLPH72" localSheetId="20" hidden="1">#REF!</definedName>
    <definedName name="BLPH72" localSheetId="40" hidden="1">#REF!</definedName>
    <definedName name="BLPH72" localSheetId="26" hidden="1">#REF!</definedName>
    <definedName name="BLPH72" localSheetId="36" hidden="1">#REF!</definedName>
    <definedName name="BLPH72" localSheetId="17" hidden="1">#REF!</definedName>
    <definedName name="BLPH72" localSheetId="32" hidden="1">#REF!</definedName>
    <definedName name="BLPH72" localSheetId="14" hidden="1">#REF!</definedName>
    <definedName name="BLPH72" localSheetId="38" hidden="1">#REF!</definedName>
    <definedName name="BLPH72" localSheetId="19" hidden="1">#REF!</definedName>
    <definedName name="BLPH72" localSheetId="4" hidden="1">#REF!</definedName>
    <definedName name="BLPH72" localSheetId="24" hidden="1">#REF!</definedName>
    <definedName name="BLPH72" localSheetId="6" hidden="1">#REF!</definedName>
    <definedName name="BLPH72" localSheetId="43" hidden="1">#REF!</definedName>
    <definedName name="BLPH72" localSheetId="10" hidden="1">#REF!</definedName>
    <definedName name="BLPH72" hidden="1">#REF!</definedName>
    <definedName name="BLPH73" localSheetId="39" hidden="1">#REF!</definedName>
    <definedName name="BLPH73" localSheetId="20" hidden="1">#REF!</definedName>
    <definedName name="BLPH73" localSheetId="40" hidden="1">#REF!</definedName>
    <definedName name="BLPH73" localSheetId="26" hidden="1">#REF!</definedName>
    <definedName name="BLPH73" localSheetId="36" hidden="1">#REF!</definedName>
    <definedName name="BLPH73" localSheetId="17" hidden="1">#REF!</definedName>
    <definedName name="BLPH73" localSheetId="32" hidden="1">#REF!</definedName>
    <definedName name="BLPH73" localSheetId="14" hidden="1">#REF!</definedName>
    <definedName name="BLPH73" localSheetId="38" hidden="1">#REF!</definedName>
    <definedName name="BLPH73" localSheetId="19" hidden="1">#REF!</definedName>
    <definedName name="BLPH73" localSheetId="4" hidden="1">#REF!</definedName>
    <definedName name="BLPH73" localSheetId="24" hidden="1">#REF!</definedName>
    <definedName name="BLPH73" localSheetId="6" hidden="1">#REF!</definedName>
    <definedName name="BLPH73" localSheetId="43" hidden="1">#REF!</definedName>
    <definedName name="BLPH73" localSheetId="10" hidden="1">#REF!</definedName>
    <definedName name="BLPH73" hidden="1">#REF!</definedName>
    <definedName name="BLPH74" localSheetId="39" hidden="1">#REF!</definedName>
    <definedName name="BLPH74" localSheetId="20" hidden="1">#REF!</definedName>
    <definedName name="BLPH74" localSheetId="40" hidden="1">#REF!</definedName>
    <definedName name="BLPH74" localSheetId="26" hidden="1">#REF!</definedName>
    <definedName name="BLPH74" localSheetId="36" hidden="1">#REF!</definedName>
    <definedName name="BLPH74" localSheetId="17" hidden="1">#REF!</definedName>
    <definedName name="BLPH74" localSheetId="32" hidden="1">#REF!</definedName>
    <definedName name="BLPH74" localSheetId="14" hidden="1">#REF!</definedName>
    <definedName name="BLPH74" localSheetId="38" hidden="1">#REF!</definedName>
    <definedName name="BLPH74" localSheetId="19" hidden="1">#REF!</definedName>
    <definedName name="BLPH74" localSheetId="4" hidden="1">#REF!</definedName>
    <definedName name="BLPH74" localSheetId="24" hidden="1">#REF!</definedName>
    <definedName name="BLPH74" localSheetId="6" hidden="1">#REF!</definedName>
    <definedName name="BLPH74" localSheetId="43" hidden="1">#REF!</definedName>
    <definedName name="BLPH74" localSheetId="10" hidden="1">#REF!</definedName>
    <definedName name="BLPH74" hidden="1">#REF!</definedName>
    <definedName name="BLPH75" localSheetId="39" hidden="1">#REF!</definedName>
    <definedName name="BLPH75" localSheetId="20" hidden="1">#REF!</definedName>
    <definedName name="BLPH75" localSheetId="40" hidden="1">#REF!</definedName>
    <definedName name="BLPH75" localSheetId="26" hidden="1">#REF!</definedName>
    <definedName name="BLPH75" localSheetId="36" hidden="1">#REF!</definedName>
    <definedName name="BLPH75" localSheetId="17" hidden="1">#REF!</definedName>
    <definedName name="BLPH75" localSheetId="32" hidden="1">#REF!</definedName>
    <definedName name="BLPH75" localSheetId="14" hidden="1">#REF!</definedName>
    <definedName name="BLPH75" localSheetId="38" hidden="1">#REF!</definedName>
    <definedName name="BLPH75" localSheetId="19" hidden="1">#REF!</definedName>
    <definedName name="BLPH75" localSheetId="4" hidden="1">#REF!</definedName>
    <definedName name="BLPH75" localSheetId="24" hidden="1">#REF!</definedName>
    <definedName name="BLPH75" localSheetId="6" hidden="1">#REF!</definedName>
    <definedName name="BLPH75" localSheetId="43" hidden="1">#REF!</definedName>
    <definedName name="BLPH75" localSheetId="10" hidden="1">#REF!</definedName>
    <definedName name="BLPH75" hidden="1">#REF!</definedName>
    <definedName name="BLPH76" localSheetId="39" hidden="1">#REF!</definedName>
    <definedName name="BLPH76" localSheetId="20" hidden="1">#REF!</definedName>
    <definedName name="BLPH76" localSheetId="40" hidden="1">#REF!</definedName>
    <definedName name="BLPH76" localSheetId="26" hidden="1">#REF!</definedName>
    <definedName name="BLPH76" localSheetId="36" hidden="1">#REF!</definedName>
    <definedName name="BLPH76" localSheetId="17" hidden="1">#REF!</definedName>
    <definedName name="BLPH76" localSheetId="32" hidden="1">#REF!</definedName>
    <definedName name="BLPH76" localSheetId="14" hidden="1">#REF!</definedName>
    <definedName name="BLPH76" localSheetId="38" hidden="1">#REF!</definedName>
    <definedName name="BLPH76" localSheetId="19" hidden="1">#REF!</definedName>
    <definedName name="BLPH76" localSheetId="4" hidden="1">#REF!</definedName>
    <definedName name="BLPH76" localSheetId="24" hidden="1">#REF!</definedName>
    <definedName name="BLPH76" localSheetId="6" hidden="1">#REF!</definedName>
    <definedName name="BLPH76" localSheetId="43" hidden="1">#REF!</definedName>
    <definedName name="BLPH76" localSheetId="10" hidden="1">#REF!</definedName>
    <definedName name="BLPH76" hidden="1">#REF!</definedName>
    <definedName name="BLPH77" localSheetId="39" hidden="1">#REF!</definedName>
    <definedName name="BLPH77" localSheetId="20" hidden="1">#REF!</definedName>
    <definedName name="BLPH77" localSheetId="40" hidden="1">#REF!</definedName>
    <definedName name="BLPH77" localSheetId="26" hidden="1">#REF!</definedName>
    <definedName name="BLPH77" localSheetId="36" hidden="1">#REF!</definedName>
    <definedName name="BLPH77" localSheetId="17" hidden="1">#REF!</definedName>
    <definedName name="BLPH77" localSheetId="32" hidden="1">#REF!</definedName>
    <definedName name="BLPH77" localSheetId="14" hidden="1">#REF!</definedName>
    <definedName name="BLPH77" localSheetId="38" hidden="1">#REF!</definedName>
    <definedName name="BLPH77" localSheetId="19" hidden="1">#REF!</definedName>
    <definedName name="BLPH77" localSheetId="4" hidden="1">#REF!</definedName>
    <definedName name="BLPH77" localSheetId="24" hidden="1">#REF!</definedName>
    <definedName name="BLPH77" localSheetId="6" hidden="1">#REF!</definedName>
    <definedName name="BLPH77" localSheetId="43" hidden="1">#REF!</definedName>
    <definedName name="BLPH77" localSheetId="10" hidden="1">#REF!</definedName>
    <definedName name="BLPH77" hidden="1">#REF!</definedName>
    <definedName name="BLPH78" localSheetId="39" hidden="1">#REF!</definedName>
    <definedName name="BLPH78" localSheetId="20" hidden="1">#REF!</definedName>
    <definedName name="BLPH78" localSheetId="40" hidden="1">#REF!</definedName>
    <definedName name="BLPH78" localSheetId="26" hidden="1">#REF!</definedName>
    <definedName name="BLPH78" localSheetId="36" hidden="1">#REF!</definedName>
    <definedName name="BLPH78" localSheetId="17" hidden="1">#REF!</definedName>
    <definedName name="BLPH78" localSheetId="32" hidden="1">#REF!</definedName>
    <definedName name="BLPH78" localSheetId="14" hidden="1">#REF!</definedName>
    <definedName name="BLPH78" localSheetId="38" hidden="1">#REF!</definedName>
    <definedName name="BLPH78" localSheetId="19" hidden="1">#REF!</definedName>
    <definedName name="BLPH78" localSheetId="4" hidden="1">#REF!</definedName>
    <definedName name="BLPH78" localSheetId="24" hidden="1">#REF!</definedName>
    <definedName name="BLPH78" localSheetId="6" hidden="1">#REF!</definedName>
    <definedName name="BLPH78" localSheetId="43" hidden="1">#REF!</definedName>
    <definedName name="BLPH78" localSheetId="10" hidden="1">#REF!</definedName>
    <definedName name="BLPH78" hidden="1">#REF!</definedName>
    <definedName name="BLPH79" localSheetId="39" hidden="1">#REF!</definedName>
    <definedName name="BLPH79" localSheetId="20" hidden="1">#REF!</definedName>
    <definedName name="BLPH79" localSheetId="40" hidden="1">#REF!</definedName>
    <definedName name="BLPH79" localSheetId="26" hidden="1">#REF!</definedName>
    <definedName name="BLPH79" localSheetId="36" hidden="1">#REF!</definedName>
    <definedName name="BLPH79" localSheetId="17" hidden="1">#REF!</definedName>
    <definedName name="BLPH79" localSheetId="32" hidden="1">#REF!</definedName>
    <definedName name="BLPH79" localSheetId="14" hidden="1">#REF!</definedName>
    <definedName name="BLPH79" localSheetId="38" hidden="1">#REF!</definedName>
    <definedName name="BLPH79" localSheetId="19" hidden="1">#REF!</definedName>
    <definedName name="BLPH79" localSheetId="4" hidden="1">#REF!</definedName>
    <definedName name="BLPH79" localSheetId="24" hidden="1">#REF!</definedName>
    <definedName name="BLPH79" localSheetId="6" hidden="1">#REF!</definedName>
    <definedName name="BLPH79" localSheetId="43" hidden="1">#REF!</definedName>
    <definedName name="BLPH79" localSheetId="10" hidden="1">#REF!</definedName>
    <definedName name="BLPH79" hidden="1">#REF!</definedName>
    <definedName name="BLPH8" localSheetId="39" hidden="1">#REF!</definedName>
    <definedName name="BLPH8" localSheetId="20" hidden="1">#REF!</definedName>
    <definedName name="BLPH8" localSheetId="40" hidden="1">#REF!</definedName>
    <definedName name="BLPH8" localSheetId="26" hidden="1">#REF!</definedName>
    <definedName name="BLPH8" localSheetId="36" hidden="1">#REF!</definedName>
    <definedName name="BLPH8" localSheetId="17" hidden="1">#REF!</definedName>
    <definedName name="BLPH8" localSheetId="32" hidden="1">#REF!</definedName>
    <definedName name="BLPH8" localSheetId="14" hidden="1">#REF!</definedName>
    <definedName name="BLPH8" localSheetId="38" hidden="1">#REF!</definedName>
    <definedName name="BLPH8" localSheetId="19" hidden="1">#REF!</definedName>
    <definedName name="BLPH8" localSheetId="4" hidden="1">#REF!</definedName>
    <definedName name="BLPH8" localSheetId="24" hidden="1">#REF!</definedName>
    <definedName name="BLPH8" localSheetId="6" hidden="1">#REF!</definedName>
    <definedName name="BLPH8" localSheetId="43" hidden="1">#REF!</definedName>
    <definedName name="BLPH8" localSheetId="10" hidden="1">#REF!</definedName>
    <definedName name="BLPH8" hidden="1">#REF!</definedName>
    <definedName name="BLPH80" localSheetId="39" hidden="1">#REF!</definedName>
    <definedName name="BLPH80" localSheetId="20" hidden="1">#REF!</definedName>
    <definedName name="BLPH80" localSheetId="40" hidden="1">#REF!</definedName>
    <definedName name="BLPH80" localSheetId="26" hidden="1">#REF!</definedName>
    <definedName name="BLPH80" localSheetId="36" hidden="1">#REF!</definedName>
    <definedName name="BLPH80" localSheetId="17" hidden="1">#REF!</definedName>
    <definedName name="BLPH80" localSheetId="32" hidden="1">#REF!</definedName>
    <definedName name="BLPH80" localSheetId="14" hidden="1">#REF!</definedName>
    <definedName name="BLPH80" localSheetId="38" hidden="1">#REF!</definedName>
    <definedName name="BLPH80" localSheetId="19" hidden="1">#REF!</definedName>
    <definedName name="BLPH80" localSheetId="4" hidden="1">#REF!</definedName>
    <definedName name="BLPH80" localSheetId="24" hidden="1">#REF!</definedName>
    <definedName name="BLPH80" localSheetId="6" hidden="1">#REF!</definedName>
    <definedName name="BLPH80" localSheetId="43" hidden="1">#REF!</definedName>
    <definedName name="BLPH80" localSheetId="10" hidden="1">#REF!</definedName>
    <definedName name="BLPH80" hidden="1">#REF!</definedName>
    <definedName name="BLPH81" localSheetId="39" hidden="1">#REF!</definedName>
    <definedName name="BLPH81" localSheetId="20" hidden="1">#REF!</definedName>
    <definedName name="BLPH81" localSheetId="40" hidden="1">#REF!</definedName>
    <definedName name="BLPH81" localSheetId="26" hidden="1">#REF!</definedName>
    <definedName name="BLPH81" localSheetId="36" hidden="1">#REF!</definedName>
    <definedName name="BLPH81" localSheetId="17" hidden="1">#REF!</definedName>
    <definedName name="BLPH81" localSheetId="32" hidden="1">#REF!</definedName>
    <definedName name="BLPH81" localSheetId="14" hidden="1">#REF!</definedName>
    <definedName name="BLPH81" localSheetId="38" hidden="1">#REF!</definedName>
    <definedName name="BLPH81" localSheetId="19" hidden="1">#REF!</definedName>
    <definedName name="BLPH81" localSheetId="4" hidden="1">#REF!</definedName>
    <definedName name="BLPH81" localSheetId="24" hidden="1">#REF!</definedName>
    <definedName name="BLPH81" localSheetId="6" hidden="1">#REF!</definedName>
    <definedName name="BLPH81" localSheetId="43" hidden="1">#REF!</definedName>
    <definedName name="BLPH81" localSheetId="10" hidden="1">#REF!</definedName>
    <definedName name="BLPH81" hidden="1">#REF!</definedName>
    <definedName name="BLPH82" localSheetId="39" hidden="1">#REF!</definedName>
    <definedName name="BLPH82" localSheetId="20" hidden="1">#REF!</definedName>
    <definedName name="BLPH82" localSheetId="40" hidden="1">#REF!</definedName>
    <definedName name="BLPH82" localSheetId="26" hidden="1">#REF!</definedName>
    <definedName name="BLPH82" localSheetId="36" hidden="1">#REF!</definedName>
    <definedName name="BLPH82" localSheetId="17" hidden="1">#REF!</definedName>
    <definedName name="BLPH82" localSheetId="32" hidden="1">#REF!</definedName>
    <definedName name="BLPH82" localSheetId="14" hidden="1">#REF!</definedName>
    <definedName name="BLPH82" localSheetId="38" hidden="1">#REF!</definedName>
    <definedName name="BLPH82" localSheetId="19" hidden="1">#REF!</definedName>
    <definedName name="BLPH82" localSheetId="4" hidden="1">#REF!</definedName>
    <definedName name="BLPH82" localSheetId="24" hidden="1">#REF!</definedName>
    <definedName name="BLPH82" localSheetId="6" hidden="1">#REF!</definedName>
    <definedName name="BLPH82" localSheetId="43" hidden="1">#REF!</definedName>
    <definedName name="BLPH82" localSheetId="10" hidden="1">#REF!</definedName>
    <definedName name="BLPH82" hidden="1">#REF!</definedName>
    <definedName name="BLPH83" localSheetId="39" hidden="1">#REF!</definedName>
    <definedName name="BLPH83" localSheetId="20" hidden="1">#REF!</definedName>
    <definedName name="BLPH83" localSheetId="40" hidden="1">#REF!</definedName>
    <definedName name="BLPH83" localSheetId="26" hidden="1">#REF!</definedName>
    <definedName name="BLPH83" localSheetId="36" hidden="1">#REF!</definedName>
    <definedName name="BLPH83" localSheetId="17" hidden="1">#REF!</definedName>
    <definedName name="BLPH83" localSheetId="32" hidden="1">#REF!</definedName>
    <definedName name="BLPH83" localSheetId="14" hidden="1">#REF!</definedName>
    <definedName name="BLPH83" localSheetId="38" hidden="1">#REF!</definedName>
    <definedName name="BLPH83" localSheetId="19" hidden="1">#REF!</definedName>
    <definedName name="BLPH83" localSheetId="4" hidden="1">#REF!</definedName>
    <definedName name="BLPH83" localSheetId="24" hidden="1">#REF!</definedName>
    <definedName name="BLPH83" localSheetId="6" hidden="1">#REF!</definedName>
    <definedName name="BLPH83" localSheetId="43" hidden="1">#REF!</definedName>
    <definedName name="BLPH83" localSheetId="10" hidden="1">#REF!</definedName>
    <definedName name="BLPH83" hidden="1">#REF!</definedName>
    <definedName name="BLPH84" localSheetId="39" hidden="1">#REF!</definedName>
    <definedName name="BLPH84" localSheetId="20" hidden="1">#REF!</definedName>
    <definedName name="BLPH84" localSheetId="40" hidden="1">#REF!</definedName>
    <definedName name="BLPH84" localSheetId="26" hidden="1">#REF!</definedName>
    <definedName name="BLPH84" localSheetId="36" hidden="1">#REF!</definedName>
    <definedName name="BLPH84" localSheetId="17" hidden="1">#REF!</definedName>
    <definedName name="BLPH84" localSheetId="32" hidden="1">#REF!</definedName>
    <definedName name="BLPH84" localSheetId="14" hidden="1">#REF!</definedName>
    <definedName name="BLPH84" localSheetId="38" hidden="1">#REF!</definedName>
    <definedName name="BLPH84" localSheetId="19" hidden="1">#REF!</definedName>
    <definedName name="BLPH84" localSheetId="4" hidden="1">#REF!</definedName>
    <definedName name="BLPH84" localSheetId="24" hidden="1">#REF!</definedName>
    <definedName name="BLPH84" localSheetId="6" hidden="1">#REF!</definedName>
    <definedName name="BLPH84" localSheetId="43" hidden="1">#REF!</definedName>
    <definedName name="BLPH84" localSheetId="10" hidden="1">#REF!</definedName>
    <definedName name="BLPH84" hidden="1">#REF!</definedName>
    <definedName name="BLPH85" localSheetId="39" hidden="1">#REF!</definedName>
    <definedName name="BLPH85" localSheetId="20" hidden="1">#REF!</definedName>
    <definedName name="BLPH85" localSheetId="40" hidden="1">#REF!</definedName>
    <definedName name="BLPH85" localSheetId="26" hidden="1">#REF!</definedName>
    <definedName name="BLPH85" localSheetId="36" hidden="1">#REF!</definedName>
    <definedName name="BLPH85" localSheetId="17" hidden="1">#REF!</definedName>
    <definedName name="BLPH85" localSheetId="32" hidden="1">#REF!</definedName>
    <definedName name="BLPH85" localSheetId="14" hidden="1">#REF!</definedName>
    <definedName name="BLPH85" localSheetId="38" hidden="1">#REF!</definedName>
    <definedName name="BLPH85" localSheetId="19" hidden="1">#REF!</definedName>
    <definedName name="BLPH85" localSheetId="4" hidden="1">#REF!</definedName>
    <definedName name="BLPH85" localSheetId="24" hidden="1">#REF!</definedName>
    <definedName name="BLPH85" localSheetId="6" hidden="1">#REF!</definedName>
    <definedName name="BLPH85" localSheetId="43" hidden="1">#REF!</definedName>
    <definedName name="BLPH85" localSheetId="10" hidden="1">#REF!</definedName>
    <definedName name="BLPH85" hidden="1">#REF!</definedName>
    <definedName name="BLPH86" localSheetId="39" hidden="1">#REF!</definedName>
    <definedName name="BLPH86" localSheetId="20" hidden="1">#REF!</definedName>
    <definedName name="BLPH86" localSheetId="40" hidden="1">#REF!</definedName>
    <definedName name="BLPH86" localSheetId="26" hidden="1">#REF!</definedName>
    <definedName name="BLPH86" localSheetId="36" hidden="1">#REF!</definedName>
    <definedName name="BLPH86" localSheetId="17" hidden="1">#REF!</definedName>
    <definedName name="BLPH86" localSheetId="32" hidden="1">#REF!</definedName>
    <definedName name="BLPH86" localSheetId="14" hidden="1">#REF!</definedName>
    <definedName name="BLPH86" localSheetId="38" hidden="1">#REF!</definedName>
    <definedName name="BLPH86" localSheetId="19" hidden="1">#REF!</definedName>
    <definedName name="BLPH86" localSheetId="4" hidden="1">#REF!</definedName>
    <definedName name="BLPH86" localSheetId="24" hidden="1">#REF!</definedName>
    <definedName name="BLPH86" localSheetId="6" hidden="1">#REF!</definedName>
    <definedName name="BLPH86" localSheetId="43" hidden="1">#REF!</definedName>
    <definedName name="BLPH86" localSheetId="10" hidden="1">#REF!</definedName>
    <definedName name="BLPH86" hidden="1">#REF!</definedName>
    <definedName name="BLPH87" localSheetId="39" hidden="1">#REF!</definedName>
    <definedName name="BLPH87" localSheetId="20" hidden="1">#REF!</definedName>
    <definedName name="BLPH87" localSheetId="40" hidden="1">#REF!</definedName>
    <definedName name="BLPH87" localSheetId="26" hidden="1">#REF!</definedName>
    <definedName name="BLPH87" localSheetId="36" hidden="1">#REF!</definedName>
    <definedName name="BLPH87" localSheetId="17" hidden="1">#REF!</definedName>
    <definedName name="BLPH87" localSheetId="32" hidden="1">#REF!</definedName>
    <definedName name="BLPH87" localSheetId="14" hidden="1">#REF!</definedName>
    <definedName name="BLPH87" localSheetId="38" hidden="1">#REF!</definedName>
    <definedName name="BLPH87" localSheetId="19" hidden="1">#REF!</definedName>
    <definedName name="BLPH87" localSheetId="4" hidden="1">#REF!</definedName>
    <definedName name="BLPH87" localSheetId="24" hidden="1">#REF!</definedName>
    <definedName name="BLPH87" localSheetId="6" hidden="1">#REF!</definedName>
    <definedName name="BLPH87" localSheetId="43" hidden="1">#REF!</definedName>
    <definedName name="BLPH87" localSheetId="10" hidden="1">#REF!</definedName>
    <definedName name="BLPH87" hidden="1">#REF!</definedName>
    <definedName name="BLPH88" localSheetId="39" hidden="1">#REF!</definedName>
    <definedName name="BLPH88" localSheetId="20" hidden="1">#REF!</definedName>
    <definedName name="BLPH88" localSheetId="40" hidden="1">#REF!</definedName>
    <definedName name="BLPH88" localSheetId="26" hidden="1">#REF!</definedName>
    <definedName name="BLPH88" localSheetId="36" hidden="1">#REF!</definedName>
    <definedName name="BLPH88" localSheetId="17" hidden="1">#REF!</definedName>
    <definedName name="BLPH88" localSheetId="32" hidden="1">#REF!</definedName>
    <definedName name="BLPH88" localSheetId="14" hidden="1">#REF!</definedName>
    <definedName name="BLPH88" localSheetId="38" hidden="1">#REF!</definedName>
    <definedName name="BLPH88" localSheetId="19" hidden="1">#REF!</definedName>
    <definedName name="BLPH88" localSheetId="4" hidden="1">#REF!</definedName>
    <definedName name="BLPH88" localSheetId="24" hidden="1">#REF!</definedName>
    <definedName name="BLPH88" localSheetId="6" hidden="1">#REF!</definedName>
    <definedName name="BLPH88" localSheetId="43" hidden="1">#REF!</definedName>
    <definedName name="BLPH88" localSheetId="10" hidden="1">#REF!</definedName>
    <definedName name="BLPH88" hidden="1">#REF!</definedName>
    <definedName name="BLPH89" localSheetId="39" hidden="1">#REF!</definedName>
    <definedName name="BLPH89" localSheetId="20" hidden="1">#REF!</definedName>
    <definedName name="BLPH89" localSheetId="40" hidden="1">#REF!</definedName>
    <definedName name="BLPH89" localSheetId="26" hidden="1">#REF!</definedName>
    <definedName name="BLPH89" localSheetId="36" hidden="1">#REF!</definedName>
    <definedName name="BLPH89" localSheetId="17" hidden="1">#REF!</definedName>
    <definedName name="BLPH89" localSheetId="32" hidden="1">#REF!</definedName>
    <definedName name="BLPH89" localSheetId="14" hidden="1">#REF!</definedName>
    <definedName name="BLPH89" localSheetId="38" hidden="1">#REF!</definedName>
    <definedName name="BLPH89" localSheetId="19" hidden="1">#REF!</definedName>
    <definedName name="BLPH89" localSheetId="4" hidden="1">#REF!</definedName>
    <definedName name="BLPH89" localSheetId="24" hidden="1">#REF!</definedName>
    <definedName name="BLPH89" localSheetId="6" hidden="1">#REF!</definedName>
    <definedName name="BLPH89" localSheetId="43" hidden="1">#REF!</definedName>
    <definedName name="BLPH89" localSheetId="10" hidden="1">#REF!</definedName>
    <definedName name="BLPH89" hidden="1">#REF!</definedName>
    <definedName name="BLPH9" localSheetId="39" hidden="1">#REF!</definedName>
    <definedName name="BLPH9" localSheetId="20" hidden="1">#REF!</definedName>
    <definedName name="BLPH9" localSheetId="40" hidden="1">#REF!</definedName>
    <definedName name="BLPH9" localSheetId="26" hidden="1">#REF!</definedName>
    <definedName name="BLPH9" localSheetId="36" hidden="1">#REF!</definedName>
    <definedName name="BLPH9" localSheetId="17" hidden="1">#REF!</definedName>
    <definedName name="BLPH9" localSheetId="32" hidden="1">#REF!</definedName>
    <definedName name="BLPH9" localSheetId="14" hidden="1">#REF!</definedName>
    <definedName name="BLPH9" localSheetId="38" hidden="1">#REF!</definedName>
    <definedName name="BLPH9" localSheetId="19" hidden="1">#REF!</definedName>
    <definedName name="BLPH9" localSheetId="4" hidden="1">#REF!</definedName>
    <definedName name="BLPH9" localSheetId="24" hidden="1">#REF!</definedName>
    <definedName name="BLPH9" localSheetId="6" hidden="1">#REF!</definedName>
    <definedName name="BLPH9" localSheetId="43" hidden="1">#REF!</definedName>
    <definedName name="BLPH9" localSheetId="10" hidden="1">#REF!</definedName>
    <definedName name="BLPH9" hidden="1">#REF!</definedName>
    <definedName name="BLPH90" localSheetId="39" hidden="1">#REF!</definedName>
    <definedName name="BLPH90" localSheetId="20" hidden="1">#REF!</definedName>
    <definedName name="BLPH90" localSheetId="40" hidden="1">#REF!</definedName>
    <definedName name="BLPH90" localSheetId="26" hidden="1">#REF!</definedName>
    <definedName name="BLPH90" localSheetId="36" hidden="1">#REF!</definedName>
    <definedName name="BLPH90" localSheetId="17" hidden="1">#REF!</definedName>
    <definedName name="BLPH90" localSheetId="32" hidden="1">#REF!</definedName>
    <definedName name="BLPH90" localSheetId="14" hidden="1">#REF!</definedName>
    <definedName name="BLPH90" localSheetId="38" hidden="1">#REF!</definedName>
    <definedName name="BLPH90" localSheetId="19" hidden="1">#REF!</definedName>
    <definedName name="BLPH90" localSheetId="4" hidden="1">#REF!</definedName>
    <definedName name="BLPH90" localSheetId="24" hidden="1">#REF!</definedName>
    <definedName name="BLPH90" localSheetId="6" hidden="1">#REF!</definedName>
    <definedName name="BLPH90" localSheetId="43" hidden="1">#REF!</definedName>
    <definedName name="BLPH90" localSheetId="10" hidden="1">#REF!</definedName>
    <definedName name="BLPH90" hidden="1">#REF!</definedName>
    <definedName name="BLPH91" localSheetId="39" hidden="1">#REF!</definedName>
    <definedName name="BLPH91" localSheetId="20" hidden="1">#REF!</definedName>
    <definedName name="BLPH91" localSheetId="40" hidden="1">#REF!</definedName>
    <definedName name="BLPH91" localSheetId="26" hidden="1">#REF!</definedName>
    <definedName name="BLPH91" localSheetId="36" hidden="1">#REF!</definedName>
    <definedName name="BLPH91" localSheetId="17" hidden="1">#REF!</definedName>
    <definedName name="BLPH91" localSheetId="32" hidden="1">#REF!</definedName>
    <definedName name="BLPH91" localSheetId="14" hidden="1">#REF!</definedName>
    <definedName name="BLPH91" localSheetId="38" hidden="1">#REF!</definedName>
    <definedName name="BLPH91" localSheetId="19" hidden="1">#REF!</definedName>
    <definedName name="BLPH91" localSheetId="4" hidden="1">#REF!</definedName>
    <definedName name="BLPH91" localSheetId="24" hidden="1">#REF!</definedName>
    <definedName name="BLPH91" localSheetId="6" hidden="1">#REF!</definedName>
    <definedName name="BLPH91" localSheetId="43" hidden="1">#REF!</definedName>
    <definedName name="BLPH91" localSheetId="10" hidden="1">#REF!</definedName>
    <definedName name="BLPH91" hidden="1">#REF!</definedName>
    <definedName name="BLPH92" localSheetId="39" hidden="1">#REF!</definedName>
    <definedName name="BLPH92" localSheetId="20" hidden="1">#REF!</definedName>
    <definedName name="BLPH92" localSheetId="40" hidden="1">#REF!</definedName>
    <definedName name="BLPH92" localSheetId="26" hidden="1">#REF!</definedName>
    <definedName name="BLPH92" localSheetId="36" hidden="1">#REF!</definedName>
    <definedName name="BLPH92" localSheetId="17" hidden="1">#REF!</definedName>
    <definedName name="BLPH92" localSheetId="32" hidden="1">#REF!</definedName>
    <definedName name="BLPH92" localSheetId="14" hidden="1">#REF!</definedName>
    <definedName name="BLPH92" localSheetId="38" hidden="1">#REF!</definedName>
    <definedName name="BLPH92" localSheetId="19" hidden="1">#REF!</definedName>
    <definedName name="BLPH92" localSheetId="4" hidden="1">#REF!</definedName>
    <definedName name="BLPH92" localSheetId="24" hidden="1">#REF!</definedName>
    <definedName name="BLPH92" localSheetId="6" hidden="1">#REF!</definedName>
    <definedName name="BLPH92" localSheetId="43" hidden="1">#REF!</definedName>
    <definedName name="BLPH92" localSheetId="10" hidden="1">#REF!</definedName>
    <definedName name="BLPH92" hidden="1">#REF!</definedName>
    <definedName name="BLPH93" localSheetId="39" hidden="1">#REF!</definedName>
    <definedName name="BLPH93" localSheetId="20" hidden="1">#REF!</definedName>
    <definedName name="BLPH93" localSheetId="40" hidden="1">#REF!</definedName>
    <definedName name="BLPH93" localSheetId="26" hidden="1">#REF!</definedName>
    <definedName name="BLPH93" localSheetId="36" hidden="1">#REF!</definedName>
    <definedName name="BLPH93" localSheetId="17" hidden="1">#REF!</definedName>
    <definedName name="BLPH93" localSheetId="32" hidden="1">#REF!</definedName>
    <definedName name="BLPH93" localSheetId="14" hidden="1">#REF!</definedName>
    <definedName name="BLPH93" localSheetId="38" hidden="1">#REF!</definedName>
    <definedName name="BLPH93" localSheetId="19" hidden="1">#REF!</definedName>
    <definedName name="BLPH93" localSheetId="4" hidden="1">#REF!</definedName>
    <definedName name="BLPH93" localSheetId="24" hidden="1">#REF!</definedName>
    <definedName name="BLPH93" localSheetId="6" hidden="1">#REF!</definedName>
    <definedName name="BLPH93" localSheetId="43" hidden="1">#REF!</definedName>
    <definedName name="BLPH93" localSheetId="10" hidden="1">#REF!</definedName>
    <definedName name="BLPH93" hidden="1">#REF!</definedName>
    <definedName name="BLPH94" localSheetId="39" hidden="1">#REF!</definedName>
    <definedName name="BLPH94" localSheetId="20" hidden="1">#REF!</definedName>
    <definedName name="BLPH94" localSheetId="40" hidden="1">#REF!</definedName>
    <definedName name="BLPH94" localSheetId="26" hidden="1">#REF!</definedName>
    <definedName name="BLPH94" localSheetId="36" hidden="1">#REF!</definedName>
    <definedName name="BLPH94" localSheetId="17" hidden="1">#REF!</definedName>
    <definedName name="BLPH94" localSheetId="32" hidden="1">#REF!</definedName>
    <definedName name="BLPH94" localSheetId="14" hidden="1">#REF!</definedName>
    <definedName name="BLPH94" localSheetId="38" hidden="1">#REF!</definedName>
    <definedName name="BLPH94" localSheetId="19" hidden="1">#REF!</definedName>
    <definedName name="BLPH94" localSheetId="4" hidden="1">#REF!</definedName>
    <definedName name="BLPH94" localSheetId="24" hidden="1">#REF!</definedName>
    <definedName name="BLPH94" localSheetId="6" hidden="1">#REF!</definedName>
    <definedName name="BLPH94" localSheetId="43" hidden="1">#REF!</definedName>
    <definedName name="BLPH94" localSheetId="10" hidden="1">#REF!</definedName>
    <definedName name="BLPH94" hidden="1">#REF!</definedName>
    <definedName name="BLPH95" localSheetId="39" hidden="1">#REF!</definedName>
    <definedName name="BLPH95" localSheetId="20" hidden="1">#REF!</definedName>
    <definedName name="BLPH95" localSheetId="40" hidden="1">#REF!</definedName>
    <definedName name="BLPH95" localSheetId="26" hidden="1">#REF!</definedName>
    <definedName name="BLPH95" localSheetId="36" hidden="1">#REF!</definedName>
    <definedName name="BLPH95" localSheetId="17" hidden="1">#REF!</definedName>
    <definedName name="BLPH95" localSheetId="32" hidden="1">#REF!</definedName>
    <definedName name="BLPH95" localSheetId="14" hidden="1">#REF!</definedName>
    <definedName name="BLPH95" localSheetId="38" hidden="1">#REF!</definedName>
    <definedName name="BLPH95" localSheetId="19" hidden="1">#REF!</definedName>
    <definedName name="BLPH95" localSheetId="4" hidden="1">#REF!</definedName>
    <definedName name="BLPH95" localSheetId="24" hidden="1">#REF!</definedName>
    <definedName name="BLPH95" localSheetId="6" hidden="1">#REF!</definedName>
    <definedName name="BLPH95" localSheetId="43" hidden="1">#REF!</definedName>
    <definedName name="BLPH95" localSheetId="10" hidden="1">#REF!</definedName>
    <definedName name="BLPH95" hidden="1">#REF!</definedName>
    <definedName name="BLPH96" localSheetId="39" hidden="1">#REF!</definedName>
    <definedName name="BLPH96" localSheetId="20" hidden="1">#REF!</definedName>
    <definedName name="BLPH96" localSheetId="40" hidden="1">#REF!</definedName>
    <definedName name="BLPH96" localSheetId="26" hidden="1">#REF!</definedName>
    <definedName name="BLPH96" localSheetId="36" hidden="1">#REF!</definedName>
    <definedName name="BLPH96" localSheetId="17" hidden="1">#REF!</definedName>
    <definedName name="BLPH96" localSheetId="32" hidden="1">#REF!</definedName>
    <definedName name="BLPH96" localSheetId="14" hidden="1">#REF!</definedName>
    <definedName name="BLPH96" localSheetId="38" hidden="1">#REF!</definedName>
    <definedName name="BLPH96" localSheetId="19" hidden="1">#REF!</definedName>
    <definedName name="BLPH96" localSheetId="4" hidden="1">#REF!</definedName>
    <definedName name="BLPH96" localSheetId="24" hidden="1">#REF!</definedName>
    <definedName name="BLPH96" localSheetId="6" hidden="1">#REF!</definedName>
    <definedName name="BLPH96" localSheetId="43" hidden="1">#REF!</definedName>
    <definedName name="BLPH96" localSheetId="10" hidden="1">#REF!</definedName>
    <definedName name="BLPH96" hidden="1">#REF!</definedName>
    <definedName name="BLPH97" localSheetId="39" hidden="1">#REF!</definedName>
    <definedName name="BLPH97" localSheetId="20" hidden="1">#REF!</definedName>
    <definedName name="BLPH97" localSheetId="40" hidden="1">#REF!</definedName>
    <definedName name="BLPH97" localSheetId="26" hidden="1">#REF!</definedName>
    <definedName name="BLPH97" localSheetId="36" hidden="1">#REF!</definedName>
    <definedName name="BLPH97" localSheetId="17" hidden="1">#REF!</definedName>
    <definedName name="BLPH97" localSheetId="32" hidden="1">#REF!</definedName>
    <definedName name="BLPH97" localSheetId="14" hidden="1">#REF!</definedName>
    <definedName name="BLPH97" localSheetId="38" hidden="1">#REF!</definedName>
    <definedName name="BLPH97" localSheetId="19" hidden="1">#REF!</definedName>
    <definedName name="BLPH97" localSheetId="4" hidden="1">#REF!</definedName>
    <definedName name="BLPH97" localSheetId="24" hidden="1">#REF!</definedName>
    <definedName name="BLPH97" localSheetId="6" hidden="1">#REF!</definedName>
    <definedName name="BLPH97" localSheetId="43" hidden="1">#REF!</definedName>
    <definedName name="BLPH97" localSheetId="10" hidden="1">#REF!</definedName>
    <definedName name="BLPH97" hidden="1">#REF!</definedName>
    <definedName name="BLPH98" localSheetId="39" hidden="1">#REF!</definedName>
    <definedName name="BLPH98" localSheetId="20" hidden="1">#REF!</definedName>
    <definedName name="BLPH98" localSheetId="40" hidden="1">#REF!</definedName>
    <definedName name="BLPH98" localSheetId="26" hidden="1">#REF!</definedName>
    <definedName name="BLPH98" localSheetId="36" hidden="1">#REF!</definedName>
    <definedName name="BLPH98" localSheetId="17" hidden="1">#REF!</definedName>
    <definedName name="BLPH98" localSheetId="32" hidden="1">#REF!</definedName>
    <definedName name="BLPH98" localSheetId="14" hidden="1">#REF!</definedName>
    <definedName name="BLPH98" localSheetId="38" hidden="1">#REF!</definedName>
    <definedName name="BLPH98" localSheetId="19" hidden="1">#REF!</definedName>
    <definedName name="BLPH98" localSheetId="4" hidden="1">#REF!</definedName>
    <definedName name="BLPH98" localSheetId="24" hidden="1">#REF!</definedName>
    <definedName name="BLPH98" localSheetId="6" hidden="1">#REF!</definedName>
    <definedName name="BLPH98" localSheetId="43" hidden="1">#REF!</definedName>
    <definedName name="BLPH98" localSheetId="10" hidden="1">#REF!</definedName>
    <definedName name="BLPH98" hidden="1">#REF!</definedName>
    <definedName name="BLPH99" localSheetId="39" hidden="1">#REF!</definedName>
    <definedName name="BLPH99" localSheetId="20" hidden="1">#REF!</definedName>
    <definedName name="BLPH99" localSheetId="40" hidden="1">#REF!</definedName>
    <definedName name="BLPH99" localSheetId="26" hidden="1">#REF!</definedName>
    <definedName name="BLPH99" localSheetId="36" hidden="1">#REF!</definedName>
    <definedName name="BLPH99" localSheetId="17" hidden="1">#REF!</definedName>
    <definedName name="BLPH99" localSheetId="32" hidden="1">#REF!</definedName>
    <definedName name="BLPH99" localSheetId="14" hidden="1">#REF!</definedName>
    <definedName name="BLPH99" localSheetId="38" hidden="1">#REF!</definedName>
    <definedName name="BLPH99" localSheetId="19" hidden="1">#REF!</definedName>
    <definedName name="BLPH99" localSheetId="4" hidden="1">#REF!</definedName>
    <definedName name="BLPH99" localSheetId="24" hidden="1">#REF!</definedName>
    <definedName name="BLPH99" localSheetId="6" hidden="1">#REF!</definedName>
    <definedName name="BLPH99" localSheetId="43" hidden="1">#REF!</definedName>
    <definedName name="BLPH99" localSheetId="10" hidden="1">#REF!</definedName>
    <definedName name="BLPH99" hidden="1">#REF!</definedName>
    <definedName name="bskjnd" localSheetId="25"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8"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36"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17"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37"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18"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31"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13"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32"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14"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2"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43"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35"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16"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34" hidden="1">{"page1",#N/A,FALSE,"Model";"page2",#N/A,FALSE,"Model";"page3",#N/A,FALSE,"Model";"page4",#N/A,FALSE,"Model";"page5",#N/A,FALSE,"Model";"page6",#N/A,FALSE,"Model";"page7",#N/A,FALSE,"Model";"page8",#N/A,FALSE,"Model";"page9",#N/A,FALSE,"Model";"page10",#N/A,FALSE,"Model";"page11",#N/A,FALSE,"Model";"page12",#N/A,FALSE,"Model";"page13",#N/A,FALSE,"Model"}</definedName>
    <definedName name="bskjnd" localSheetId="12" hidden="1">{"page1",#N/A,FALSE,"Model";"page2",#N/A,FALSE,"Model";"page3",#N/A,FALSE,"Model";"page4",#N/A,FALSE,"Model";"page5",#N/A,FALSE,"Model";"page6",#N/A,FALSE,"Model";"page7",#N/A,FALSE,"Model";"page8",#N/A,FALSE,"Model";"page9",#N/A,FALSE,"Model";"page10",#N/A,FALSE,"Model";"page11",#N/A,FALSE,"Model";"page12",#N/A,FALSE,"Model";"page13",#N/A,FALSE,"Model"}</definedName>
    <definedName name="bskjnd" hidden="1">{"page1",#N/A,FALSE,"Model";"page2",#N/A,FALSE,"Model";"page3",#N/A,FALSE,"Model";"page4",#N/A,FALSE,"Model";"page5",#N/A,FALSE,"Model";"page6",#N/A,FALSE,"Model";"page7",#N/A,FALSE,"Model";"page8",#N/A,FALSE,"Model";"page9",#N/A,FALSE,"Model";"page10",#N/A,FALSE,"Model";"page11",#N/A,FALSE,"Model";"page12",#N/A,FALSE,"Model";"page13",#N/A,FALSE,"Model"}</definedName>
    <definedName name="bvcx" localSheetId="25" hidden="1">{"FLM 150P Equipment Detail",#N/A,FALSE,"150+ Calc"}</definedName>
    <definedName name="bvcx" localSheetId="8" hidden="1">{"FLM 150P Equipment Detail",#N/A,FALSE,"150+ Calc"}</definedName>
    <definedName name="bvcx" localSheetId="36" hidden="1">{"FLM 150P Equipment Detail",#N/A,FALSE,"150+ Calc"}</definedName>
    <definedName name="bvcx" localSheetId="17" hidden="1">{"FLM 150P Equipment Detail",#N/A,FALSE,"150+ Calc"}</definedName>
    <definedName name="bvcx" localSheetId="37" hidden="1">{"FLM 150P Equipment Detail",#N/A,FALSE,"150+ Calc"}</definedName>
    <definedName name="bvcx" localSheetId="18" hidden="1">{"FLM 150P Equipment Detail",#N/A,FALSE,"150+ Calc"}</definedName>
    <definedName name="bvcx" localSheetId="31" hidden="1">{"FLM 150P Equipment Detail",#N/A,FALSE,"150+ Calc"}</definedName>
    <definedName name="bvcx" localSheetId="13" hidden="1">{"FLM 150P Equipment Detail",#N/A,FALSE,"150+ Calc"}</definedName>
    <definedName name="bvcx" localSheetId="32" hidden="1">{"FLM 150P Equipment Detail",#N/A,FALSE,"150+ Calc"}</definedName>
    <definedName name="bvcx" localSheetId="14" hidden="1">{"FLM 150P Equipment Detail",#N/A,FALSE,"150+ Calc"}</definedName>
    <definedName name="bvcx" localSheetId="2" hidden="1">{"FLM 150P Equipment Detail",#N/A,FALSE,"150+ Calc"}</definedName>
    <definedName name="bvcx" localSheetId="43" hidden="1">{"FLM 150P Equipment Detail",#N/A,FALSE,"150+ Calc"}</definedName>
    <definedName name="bvcx" localSheetId="35" hidden="1">{"FLM 150P Equipment Detail",#N/A,FALSE,"150+ Calc"}</definedName>
    <definedName name="bvcx" localSheetId="16" hidden="1">{"FLM 150P Equipment Detail",#N/A,FALSE,"150+ Calc"}</definedName>
    <definedName name="bvcx" localSheetId="34" hidden="1">{"FLM 150P Equipment Detail",#N/A,FALSE,"150+ Calc"}</definedName>
    <definedName name="bvcx" localSheetId="12" hidden="1">{"FLM 150P Equipment Detail",#N/A,FALSE,"150+ Calc"}</definedName>
    <definedName name="bvcx" hidden="1">{"FLM 150P Equipment Detail",#N/A,FALSE,"150+ Calc"}</definedName>
    <definedName name="CapIQIndexName">#REF!</definedName>
    <definedName name="CapIQIndexType">#REF!</definedName>
    <definedName name="CapIQRunning">#REF!</definedName>
    <definedName name="CapitalIQBeta">#REF!</definedName>
    <definedName name="CBoxSet">'[10]EBIT Reconciliation'!$AD$6</definedName>
    <definedName name="ChartingArea">#REF!,#REF!</definedName>
    <definedName name="CheckReview">[10]Settings!$M$50</definedName>
    <definedName name="CIQLookupName">#REF!</definedName>
    <definedName name="CIQLookupTicker">#REF!</definedName>
    <definedName name="CIQWBGuid" localSheetId="45" hidden="1">"c4a83364-48b6-472b-a2d3-0fecd5ff8cd6"</definedName>
    <definedName name="CIQWBGuid" hidden="1">"15ad7329-182b-42e0-9b37-812d91002453"</definedName>
    <definedName name="client_name">'Assumptions and Inputs'!$C$17</definedName>
    <definedName name="ClientName">[10]START!$G$12</definedName>
    <definedName name="CoCIQLookup">#REF!</definedName>
    <definedName name="coe">'Assumptions and Inputs'!$B$53</definedName>
    <definedName name="Competitive_Period">[10]DCF!$M$37</definedName>
    <definedName name="Compslist">#REF!</definedName>
    <definedName name="CoNameHeading">[10]START!$C$1</definedName>
    <definedName name="ConstantGrowthNormalizedDFNCF">[10]DCF!$G$36</definedName>
    <definedName name="copyright">'Assumptions and Inputs'!$C$34</definedName>
    <definedName name="CountryCode">#REF!</definedName>
    <definedName name="CountryCurrencyCode">#REF!</definedName>
    <definedName name="CountryCurrencyName">#REF!</definedName>
    <definedName name="CountryCurrencyNameUnique">#REF!</definedName>
    <definedName name="CountryCurrencySymbol">#REF!</definedName>
    <definedName name="CountryCurrencySymbolUnique">#REF!</definedName>
    <definedName name="CountryIndex">#REF!</definedName>
    <definedName name="CountryIndexCode">#REF!</definedName>
    <definedName name="CountryMarket">#REF!</definedName>
    <definedName name="CountryName">#REF!</definedName>
    <definedName name="currency_heading">'Assumptions and Inputs'!$C$28</definedName>
    <definedName name="dafhvb" localSheetId="25"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8"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36"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17"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37"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18"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31"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13"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32"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14"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2"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43"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35"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16"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34" hidden="1">{"page1",#N/A,FALSE,"Model";"page2",#N/A,FALSE,"Model";"page3",#N/A,FALSE,"Model";"page4",#N/A,FALSE,"Model";"page5",#N/A,FALSE,"Model";"page6",#N/A,FALSE,"Model";"page7",#N/A,FALSE,"Model";"page8",#N/A,FALSE,"Model";"page9",#N/A,FALSE,"Model";"page10",#N/A,FALSE,"Model";"page11",#N/A,FALSE,"Model";"page12",#N/A,FALSE,"Model";"page13",#N/A,FALSE,"Model"}</definedName>
    <definedName name="dafhvb" localSheetId="12" hidden="1">{"page1",#N/A,FALSE,"Model";"page2",#N/A,FALSE,"Model";"page3",#N/A,FALSE,"Model";"page4",#N/A,FALSE,"Model";"page5",#N/A,FALSE,"Model";"page6",#N/A,FALSE,"Model";"page7",#N/A,FALSE,"Model";"page8",#N/A,FALSE,"Model";"page9",#N/A,FALSE,"Model";"page10",#N/A,FALSE,"Model";"page11",#N/A,FALSE,"Model";"page12",#N/A,FALSE,"Model";"page13",#N/A,FALSE,"Model"}</definedName>
    <definedName name="dafhvb" hidden="1">{"page1",#N/A,FALSE,"Model";"page2",#N/A,FALSE,"Model";"page3",#N/A,FALSE,"Model";"page4",#N/A,FALSE,"Model";"page5",#N/A,FALSE,"Model";"page6",#N/A,FALSE,"Model";"page7",#N/A,FALSE,"Model";"page8",#N/A,FALSE,"Model";"page9",#N/A,FALSE,"Model";"page10",#N/A,FALSE,"Model";"page11",#N/A,FALSE,"Model";"page12",#N/A,FALSE,"Model";"page13",#N/A,FALSE,"Model"}</definedName>
    <definedName name="DataAddress">#REF!</definedName>
    <definedName name="DataMode">#REF!</definedName>
    <definedName name="DataView_Period">[10]Ranking!$K$6</definedName>
    <definedName name="DataViewDDList">[10]Ranking!$U$12:$U$22</definedName>
    <definedName name="DataViewFactor">[10]Ranking!$J$129:$P$129</definedName>
    <definedName name="date_heading">'Assumptions and Inputs'!$D$23</definedName>
    <definedName name="dd.DepreciationMethods">'[10]Depreciation and Tax Benefit'!$C$127:$C$131</definedName>
    <definedName name="dd_Cases">OFFSET([11]GenAssm!$X$37,1,0,[11]GenAssm!$X$35,-1)</definedName>
    <definedName name="ddd" localSheetId="25" hidden="1">{#N/A,#N/A,FALSE,"TAXC.INDEX";#N/A,#N/A,FALSE,"Schedule I";#N/A,#N/A,FALSE,"Schedule  II";#N/A,#N/A,FALSE,"Schedule III";#N/A,#N/A,FALSE,"Schedule IV";#N/A,#N/A,FALSE,"Schedule IV (Cont'd)";#N/A,#N/A,FALSE,"Schedule V";#N/A,#N/A,FALSE,"Schedule VI";#N/A,#N/A,FALSE,"Schedule VII"}</definedName>
    <definedName name="ddd" localSheetId="8" hidden="1">{#N/A,#N/A,FALSE,"TAXC.INDEX";#N/A,#N/A,FALSE,"Schedule I";#N/A,#N/A,FALSE,"Schedule  II";#N/A,#N/A,FALSE,"Schedule III";#N/A,#N/A,FALSE,"Schedule IV";#N/A,#N/A,FALSE,"Schedule IV (Cont'd)";#N/A,#N/A,FALSE,"Schedule V";#N/A,#N/A,FALSE,"Schedule VI";#N/A,#N/A,FALSE,"Schedule VII"}</definedName>
    <definedName name="ddd" localSheetId="36" hidden="1">{#N/A,#N/A,FALSE,"TAXC.INDEX";#N/A,#N/A,FALSE,"Schedule I";#N/A,#N/A,FALSE,"Schedule  II";#N/A,#N/A,FALSE,"Schedule III";#N/A,#N/A,FALSE,"Schedule IV";#N/A,#N/A,FALSE,"Schedule IV (Cont'd)";#N/A,#N/A,FALSE,"Schedule V";#N/A,#N/A,FALSE,"Schedule VI";#N/A,#N/A,FALSE,"Schedule VII"}</definedName>
    <definedName name="ddd" localSheetId="17" hidden="1">{#N/A,#N/A,FALSE,"TAXC.INDEX";#N/A,#N/A,FALSE,"Schedule I";#N/A,#N/A,FALSE,"Schedule  II";#N/A,#N/A,FALSE,"Schedule III";#N/A,#N/A,FALSE,"Schedule IV";#N/A,#N/A,FALSE,"Schedule IV (Cont'd)";#N/A,#N/A,FALSE,"Schedule V";#N/A,#N/A,FALSE,"Schedule VI";#N/A,#N/A,FALSE,"Schedule VII"}</definedName>
    <definedName name="ddd" localSheetId="37" hidden="1">{#N/A,#N/A,FALSE,"TAXC.INDEX";#N/A,#N/A,FALSE,"Schedule I";#N/A,#N/A,FALSE,"Schedule  II";#N/A,#N/A,FALSE,"Schedule III";#N/A,#N/A,FALSE,"Schedule IV";#N/A,#N/A,FALSE,"Schedule IV (Cont'd)";#N/A,#N/A,FALSE,"Schedule V";#N/A,#N/A,FALSE,"Schedule VI";#N/A,#N/A,FALSE,"Schedule VII"}</definedName>
    <definedName name="ddd" localSheetId="18" hidden="1">{#N/A,#N/A,FALSE,"TAXC.INDEX";#N/A,#N/A,FALSE,"Schedule I";#N/A,#N/A,FALSE,"Schedule  II";#N/A,#N/A,FALSE,"Schedule III";#N/A,#N/A,FALSE,"Schedule IV";#N/A,#N/A,FALSE,"Schedule IV (Cont'd)";#N/A,#N/A,FALSE,"Schedule V";#N/A,#N/A,FALSE,"Schedule VI";#N/A,#N/A,FALSE,"Schedule VII"}</definedName>
    <definedName name="ddd" localSheetId="31" hidden="1">{#N/A,#N/A,FALSE,"TAXC.INDEX";#N/A,#N/A,FALSE,"Schedule I";#N/A,#N/A,FALSE,"Schedule  II";#N/A,#N/A,FALSE,"Schedule III";#N/A,#N/A,FALSE,"Schedule IV";#N/A,#N/A,FALSE,"Schedule IV (Cont'd)";#N/A,#N/A,FALSE,"Schedule V";#N/A,#N/A,FALSE,"Schedule VI";#N/A,#N/A,FALSE,"Schedule VII"}</definedName>
    <definedName name="ddd" localSheetId="13" hidden="1">{#N/A,#N/A,FALSE,"TAXC.INDEX";#N/A,#N/A,FALSE,"Schedule I";#N/A,#N/A,FALSE,"Schedule  II";#N/A,#N/A,FALSE,"Schedule III";#N/A,#N/A,FALSE,"Schedule IV";#N/A,#N/A,FALSE,"Schedule IV (Cont'd)";#N/A,#N/A,FALSE,"Schedule V";#N/A,#N/A,FALSE,"Schedule VI";#N/A,#N/A,FALSE,"Schedule VII"}</definedName>
    <definedName name="ddd" localSheetId="32" hidden="1">{#N/A,#N/A,FALSE,"TAXC.INDEX";#N/A,#N/A,FALSE,"Schedule I";#N/A,#N/A,FALSE,"Schedule  II";#N/A,#N/A,FALSE,"Schedule III";#N/A,#N/A,FALSE,"Schedule IV";#N/A,#N/A,FALSE,"Schedule IV (Cont'd)";#N/A,#N/A,FALSE,"Schedule V";#N/A,#N/A,FALSE,"Schedule VI";#N/A,#N/A,FALSE,"Schedule VII"}</definedName>
    <definedName name="ddd" localSheetId="14" hidden="1">{#N/A,#N/A,FALSE,"TAXC.INDEX";#N/A,#N/A,FALSE,"Schedule I";#N/A,#N/A,FALSE,"Schedule  II";#N/A,#N/A,FALSE,"Schedule III";#N/A,#N/A,FALSE,"Schedule IV";#N/A,#N/A,FALSE,"Schedule IV (Cont'd)";#N/A,#N/A,FALSE,"Schedule V";#N/A,#N/A,FALSE,"Schedule VI";#N/A,#N/A,FALSE,"Schedule VII"}</definedName>
    <definedName name="ddd" localSheetId="2" hidden="1">{#N/A,#N/A,FALSE,"TAXC.INDEX";#N/A,#N/A,FALSE,"Schedule I";#N/A,#N/A,FALSE,"Schedule  II";#N/A,#N/A,FALSE,"Schedule III";#N/A,#N/A,FALSE,"Schedule IV";#N/A,#N/A,FALSE,"Schedule IV (Cont'd)";#N/A,#N/A,FALSE,"Schedule V";#N/A,#N/A,FALSE,"Schedule VI";#N/A,#N/A,FALSE,"Schedule VII"}</definedName>
    <definedName name="ddd" localSheetId="43" hidden="1">{#N/A,#N/A,FALSE,"TAXC.INDEX";#N/A,#N/A,FALSE,"Schedule I";#N/A,#N/A,FALSE,"Schedule  II";#N/A,#N/A,FALSE,"Schedule III";#N/A,#N/A,FALSE,"Schedule IV";#N/A,#N/A,FALSE,"Schedule IV (Cont'd)";#N/A,#N/A,FALSE,"Schedule V";#N/A,#N/A,FALSE,"Schedule VI";#N/A,#N/A,FALSE,"Schedule VII"}</definedName>
    <definedName name="ddd" localSheetId="35" hidden="1">{#N/A,#N/A,FALSE,"TAXC.INDEX";#N/A,#N/A,FALSE,"Schedule I";#N/A,#N/A,FALSE,"Schedule  II";#N/A,#N/A,FALSE,"Schedule III";#N/A,#N/A,FALSE,"Schedule IV";#N/A,#N/A,FALSE,"Schedule IV (Cont'd)";#N/A,#N/A,FALSE,"Schedule V";#N/A,#N/A,FALSE,"Schedule VI";#N/A,#N/A,FALSE,"Schedule VII"}</definedName>
    <definedName name="ddd" localSheetId="16" hidden="1">{#N/A,#N/A,FALSE,"TAXC.INDEX";#N/A,#N/A,FALSE,"Schedule I";#N/A,#N/A,FALSE,"Schedule  II";#N/A,#N/A,FALSE,"Schedule III";#N/A,#N/A,FALSE,"Schedule IV";#N/A,#N/A,FALSE,"Schedule IV (Cont'd)";#N/A,#N/A,FALSE,"Schedule V";#N/A,#N/A,FALSE,"Schedule VI";#N/A,#N/A,FALSE,"Schedule VII"}</definedName>
    <definedName name="ddd" localSheetId="34" hidden="1">{#N/A,#N/A,FALSE,"TAXC.INDEX";#N/A,#N/A,FALSE,"Schedule I";#N/A,#N/A,FALSE,"Schedule  II";#N/A,#N/A,FALSE,"Schedule III";#N/A,#N/A,FALSE,"Schedule IV";#N/A,#N/A,FALSE,"Schedule IV (Cont'd)";#N/A,#N/A,FALSE,"Schedule V";#N/A,#N/A,FALSE,"Schedule VI";#N/A,#N/A,FALSE,"Schedule VII"}</definedName>
    <definedName name="ddd" localSheetId="12" hidden="1">{#N/A,#N/A,FALSE,"TAXC.INDEX";#N/A,#N/A,FALSE,"Schedule I";#N/A,#N/A,FALSE,"Schedule  II";#N/A,#N/A,FALSE,"Schedule III";#N/A,#N/A,FALSE,"Schedule IV";#N/A,#N/A,FALSE,"Schedule IV (Cont'd)";#N/A,#N/A,FALSE,"Schedule V";#N/A,#N/A,FALSE,"Schedule VI";#N/A,#N/A,FALSE,"Schedule VII"}</definedName>
    <definedName name="ddd" hidden="1">{#N/A,#N/A,FALSE,"TAXC.INDEX";#N/A,#N/A,FALSE,"Schedule I";#N/A,#N/A,FALSE,"Schedule  II";#N/A,#N/A,FALSE,"Schedule III";#N/A,#N/A,FALSE,"Schedule IV";#N/A,#N/A,FALSE,"Schedule IV (Cont'd)";#N/A,#N/A,FALSE,"Schedule V";#N/A,#N/A,FALSE,"Schedule VI";#N/A,#N/A,FALSE,"Schedule VII"}</definedName>
    <definedName name="dddddddd" localSheetId="25" hidden="1">{"FLM 150 Equipment Detail",#N/A,TRUE,"150 Calc";"FLM 150P Equipment Detail",#N/A,TRUE,"150+ Calc";"FLM 600 Equipment Detail",#N/A,TRUE,"600 Calc";"FLM 2400 Equipment Detail",#N/A,TRUE,"2400 Calc";#N/A,#N/A,TRUE,"Totals"}</definedName>
    <definedName name="dddddddd" localSheetId="8" hidden="1">{"FLM 150 Equipment Detail",#N/A,TRUE,"150 Calc";"FLM 150P Equipment Detail",#N/A,TRUE,"150+ Calc";"FLM 600 Equipment Detail",#N/A,TRUE,"600 Calc";"FLM 2400 Equipment Detail",#N/A,TRUE,"2400 Calc";#N/A,#N/A,TRUE,"Totals"}</definedName>
    <definedName name="dddddddd" localSheetId="36" hidden="1">{"FLM 150 Equipment Detail",#N/A,TRUE,"150 Calc";"FLM 150P Equipment Detail",#N/A,TRUE,"150+ Calc";"FLM 600 Equipment Detail",#N/A,TRUE,"600 Calc";"FLM 2400 Equipment Detail",#N/A,TRUE,"2400 Calc";#N/A,#N/A,TRUE,"Totals"}</definedName>
    <definedName name="dddddddd" localSheetId="17" hidden="1">{"FLM 150 Equipment Detail",#N/A,TRUE,"150 Calc";"FLM 150P Equipment Detail",#N/A,TRUE,"150+ Calc";"FLM 600 Equipment Detail",#N/A,TRUE,"600 Calc";"FLM 2400 Equipment Detail",#N/A,TRUE,"2400 Calc";#N/A,#N/A,TRUE,"Totals"}</definedName>
    <definedName name="dddddddd" localSheetId="37" hidden="1">{"FLM 150 Equipment Detail",#N/A,TRUE,"150 Calc";"FLM 150P Equipment Detail",#N/A,TRUE,"150+ Calc";"FLM 600 Equipment Detail",#N/A,TRUE,"600 Calc";"FLM 2400 Equipment Detail",#N/A,TRUE,"2400 Calc";#N/A,#N/A,TRUE,"Totals"}</definedName>
    <definedName name="dddddddd" localSheetId="18" hidden="1">{"FLM 150 Equipment Detail",#N/A,TRUE,"150 Calc";"FLM 150P Equipment Detail",#N/A,TRUE,"150+ Calc";"FLM 600 Equipment Detail",#N/A,TRUE,"600 Calc";"FLM 2400 Equipment Detail",#N/A,TRUE,"2400 Calc";#N/A,#N/A,TRUE,"Totals"}</definedName>
    <definedName name="dddddddd" localSheetId="31" hidden="1">{"FLM 150 Equipment Detail",#N/A,TRUE,"150 Calc";"FLM 150P Equipment Detail",#N/A,TRUE,"150+ Calc";"FLM 600 Equipment Detail",#N/A,TRUE,"600 Calc";"FLM 2400 Equipment Detail",#N/A,TRUE,"2400 Calc";#N/A,#N/A,TRUE,"Totals"}</definedName>
    <definedName name="dddddddd" localSheetId="13" hidden="1">{"FLM 150 Equipment Detail",#N/A,TRUE,"150 Calc";"FLM 150P Equipment Detail",#N/A,TRUE,"150+ Calc";"FLM 600 Equipment Detail",#N/A,TRUE,"600 Calc";"FLM 2400 Equipment Detail",#N/A,TRUE,"2400 Calc";#N/A,#N/A,TRUE,"Totals"}</definedName>
    <definedName name="dddddddd" localSheetId="32" hidden="1">{"FLM 150 Equipment Detail",#N/A,TRUE,"150 Calc";"FLM 150P Equipment Detail",#N/A,TRUE,"150+ Calc";"FLM 600 Equipment Detail",#N/A,TRUE,"600 Calc";"FLM 2400 Equipment Detail",#N/A,TRUE,"2400 Calc";#N/A,#N/A,TRUE,"Totals"}</definedName>
    <definedName name="dddddddd" localSheetId="14" hidden="1">{"FLM 150 Equipment Detail",#N/A,TRUE,"150 Calc";"FLM 150P Equipment Detail",#N/A,TRUE,"150+ Calc";"FLM 600 Equipment Detail",#N/A,TRUE,"600 Calc";"FLM 2400 Equipment Detail",#N/A,TRUE,"2400 Calc";#N/A,#N/A,TRUE,"Totals"}</definedName>
    <definedName name="dddddddd" localSheetId="2" hidden="1">{"FLM 150 Equipment Detail",#N/A,TRUE,"150 Calc";"FLM 150P Equipment Detail",#N/A,TRUE,"150+ Calc";"FLM 600 Equipment Detail",#N/A,TRUE,"600 Calc";"FLM 2400 Equipment Detail",#N/A,TRUE,"2400 Calc";#N/A,#N/A,TRUE,"Totals"}</definedName>
    <definedName name="dddddddd" localSheetId="43" hidden="1">{"FLM 150 Equipment Detail",#N/A,TRUE,"150 Calc";"FLM 150P Equipment Detail",#N/A,TRUE,"150+ Calc";"FLM 600 Equipment Detail",#N/A,TRUE,"600 Calc";"FLM 2400 Equipment Detail",#N/A,TRUE,"2400 Calc";#N/A,#N/A,TRUE,"Totals"}</definedName>
    <definedName name="dddddddd" localSheetId="35" hidden="1">{"FLM 150 Equipment Detail",#N/A,TRUE,"150 Calc";"FLM 150P Equipment Detail",#N/A,TRUE,"150+ Calc";"FLM 600 Equipment Detail",#N/A,TRUE,"600 Calc";"FLM 2400 Equipment Detail",#N/A,TRUE,"2400 Calc";#N/A,#N/A,TRUE,"Totals"}</definedName>
    <definedName name="dddddddd" localSheetId="16" hidden="1">{"FLM 150 Equipment Detail",#N/A,TRUE,"150 Calc";"FLM 150P Equipment Detail",#N/A,TRUE,"150+ Calc";"FLM 600 Equipment Detail",#N/A,TRUE,"600 Calc";"FLM 2400 Equipment Detail",#N/A,TRUE,"2400 Calc";#N/A,#N/A,TRUE,"Totals"}</definedName>
    <definedName name="dddddddd" localSheetId="34" hidden="1">{"FLM 150 Equipment Detail",#N/A,TRUE,"150 Calc";"FLM 150P Equipment Detail",#N/A,TRUE,"150+ Calc";"FLM 600 Equipment Detail",#N/A,TRUE,"600 Calc";"FLM 2400 Equipment Detail",#N/A,TRUE,"2400 Calc";#N/A,#N/A,TRUE,"Totals"}</definedName>
    <definedName name="dddddddd" localSheetId="12" hidden="1">{"FLM 150 Equipment Detail",#N/A,TRUE,"150 Calc";"FLM 150P Equipment Detail",#N/A,TRUE,"150+ Calc";"FLM 600 Equipment Detail",#N/A,TRUE,"600 Calc";"FLM 2400 Equipment Detail",#N/A,TRUE,"2400 Calc";#N/A,#N/A,TRUE,"Totals"}</definedName>
    <definedName name="dddddddd" hidden="1">{"FLM 150 Equipment Detail",#N/A,TRUE,"150 Calc";"FLM 150P Equipment Detail",#N/A,TRUE,"150+ Calc";"FLM 600 Equipment Detail",#N/A,TRUE,"600 Calc";"FLM 2400 Equipment Detail",#N/A,TRUE,"2400 Calc";#N/A,#N/A,TRUE,"Totals"}</definedName>
    <definedName name="ddddddddddddd"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ddddddddddd"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dffd" localSheetId="25" hidden="1">{#N/A,#N/A,FALSE,"Summary"}</definedName>
    <definedName name="ddffd" localSheetId="8" hidden="1">{#N/A,#N/A,FALSE,"Summary"}</definedName>
    <definedName name="ddffd" localSheetId="36" hidden="1">{#N/A,#N/A,FALSE,"Summary"}</definedName>
    <definedName name="ddffd" localSheetId="17" hidden="1">{#N/A,#N/A,FALSE,"Summary"}</definedName>
    <definedName name="ddffd" localSheetId="37" hidden="1">{#N/A,#N/A,FALSE,"Summary"}</definedName>
    <definedName name="ddffd" localSheetId="18" hidden="1">{#N/A,#N/A,FALSE,"Summary"}</definedName>
    <definedName name="ddffd" localSheetId="31" hidden="1">{#N/A,#N/A,FALSE,"Summary"}</definedName>
    <definedName name="ddffd" localSheetId="13" hidden="1">{#N/A,#N/A,FALSE,"Summary"}</definedName>
    <definedName name="ddffd" localSheetId="32" hidden="1">{#N/A,#N/A,FALSE,"Summary"}</definedName>
    <definedName name="ddffd" localSheetId="14" hidden="1">{#N/A,#N/A,FALSE,"Summary"}</definedName>
    <definedName name="ddffd" localSheetId="2" hidden="1">{#N/A,#N/A,FALSE,"Summary"}</definedName>
    <definedName name="ddffd" localSheetId="43" hidden="1">{#N/A,#N/A,FALSE,"Summary"}</definedName>
    <definedName name="ddffd" localSheetId="35" hidden="1">{#N/A,#N/A,FALSE,"Summary"}</definedName>
    <definedName name="ddffd" localSheetId="16" hidden="1">{#N/A,#N/A,FALSE,"Summary"}</definedName>
    <definedName name="ddffd" localSheetId="34" hidden="1">{#N/A,#N/A,FALSE,"Summary"}</definedName>
    <definedName name="ddffd" localSheetId="12" hidden="1">{#N/A,#N/A,FALSE,"Summary"}</definedName>
    <definedName name="ddffd" hidden="1">{#N/A,#N/A,FALSE,"Summary"}</definedName>
    <definedName name="DebtBetaList">[10]Settings!$P$18:$P$19</definedName>
    <definedName name="DebtList">[10]Settings!$P$15:$P$16</definedName>
    <definedName name="DebtSetting">'[10]WACC and TIC Inputs'!$J$43</definedName>
    <definedName name="DebtSettingBeta">'[10]WACC and TIC Inputs'!$H$86</definedName>
    <definedName name="DebtSettingLabel">'[10]WACC and TIC Inputs'!$H$48</definedName>
    <definedName name="delet4e" localSheetId="25" hidden="1">{#N/A,#N/A,FALSE,"GCM Data Sum";#N/A,#N/A,FALSE,"TIC-Calculation";#N/A,#N/A,FALSE,"TIC  Multiples";#N/A,#N/A,FALSE,"P-E &amp; Price to Book Multiples";#N/A,#N/A,FALSE,"Margins-EBITDA-to-Growth"}</definedName>
    <definedName name="delet4e" localSheetId="8" hidden="1">{#N/A,#N/A,FALSE,"GCM Data Sum";#N/A,#N/A,FALSE,"TIC-Calculation";#N/A,#N/A,FALSE,"TIC  Multiples";#N/A,#N/A,FALSE,"P-E &amp; Price to Book Multiples";#N/A,#N/A,FALSE,"Margins-EBITDA-to-Growth"}</definedName>
    <definedName name="delet4e" localSheetId="36" hidden="1">{#N/A,#N/A,FALSE,"GCM Data Sum";#N/A,#N/A,FALSE,"TIC-Calculation";#N/A,#N/A,FALSE,"TIC  Multiples";#N/A,#N/A,FALSE,"P-E &amp; Price to Book Multiples";#N/A,#N/A,FALSE,"Margins-EBITDA-to-Growth"}</definedName>
    <definedName name="delet4e" localSheetId="17" hidden="1">{#N/A,#N/A,FALSE,"GCM Data Sum";#N/A,#N/A,FALSE,"TIC-Calculation";#N/A,#N/A,FALSE,"TIC  Multiples";#N/A,#N/A,FALSE,"P-E &amp; Price to Book Multiples";#N/A,#N/A,FALSE,"Margins-EBITDA-to-Growth"}</definedName>
    <definedName name="delet4e" localSheetId="37" hidden="1">{#N/A,#N/A,FALSE,"GCM Data Sum";#N/A,#N/A,FALSE,"TIC-Calculation";#N/A,#N/A,FALSE,"TIC  Multiples";#N/A,#N/A,FALSE,"P-E &amp; Price to Book Multiples";#N/A,#N/A,FALSE,"Margins-EBITDA-to-Growth"}</definedName>
    <definedName name="delet4e" localSheetId="18" hidden="1">{#N/A,#N/A,FALSE,"GCM Data Sum";#N/A,#N/A,FALSE,"TIC-Calculation";#N/A,#N/A,FALSE,"TIC  Multiples";#N/A,#N/A,FALSE,"P-E &amp; Price to Book Multiples";#N/A,#N/A,FALSE,"Margins-EBITDA-to-Growth"}</definedName>
    <definedName name="delet4e" localSheetId="31" hidden="1">{#N/A,#N/A,FALSE,"GCM Data Sum";#N/A,#N/A,FALSE,"TIC-Calculation";#N/A,#N/A,FALSE,"TIC  Multiples";#N/A,#N/A,FALSE,"P-E &amp; Price to Book Multiples";#N/A,#N/A,FALSE,"Margins-EBITDA-to-Growth"}</definedName>
    <definedName name="delet4e" localSheetId="13" hidden="1">{#N/A,#N/A,FALSE,"GCM Data Sum";#N/A,#N/A,FALSE,"TIC-Calculation";#N/A,#N/A,FALSE,"TIC  Multiples";#N/A,#N/A,FALSE,"P-E &amp; Price to Book Multiples";#N/A,#N/A,FALSE,"Margins-EBITDA-to-Growth"}</definedName>
    <definedName name="delet4e" localSheetId="32" hidden="1">{#N/A,#N/A,FALSE,"GCM Data Sum";#N/A,#N/A,FALSE,"TIC-Calculation";#N/A,#N/A,FALSE,"TIC  Multiples";#N/A,#N/A,FALSE,"P-E &amp; Price to Book Multiples";#N/A,#N/A,FALSE,"Margins-EBITDA-to-Growth"}</definedName>
    <definedName name="delet4e" localSheetId="14" hidden="1">{#N/A,#N/A,FALSE,"GCM Data Sum";#N/A,#N/A,FALSE,"TIC-Calculation";#N/A,#N/A,FALSE,"TIC  Multiples";#N/A,#N/A,FALSE,"P-E &amp; Price to Book Multiples";#N/A,#N/A,FALSE,"Margins-EBITDA-to-Growth"}</definedName>
    <definedName name="delet4e" localSheetId="2" hidden="1">{#N/A,#N/A,FALSE,"GCM Data Sum";#N/A,#N/A,FALSE,"TIC-Calculation";#N/A,#N/A,FALSE,"TIC  Multiples";#N/A,#N/A,FALSE,"P-E &amp; Price to Book Multiples";#N/A,#N/A,FALSE,"Margins-EBITDA-to-Growth"}</definedName>
    <definedName name="delet4e" localSheetId="43" hidden="1">{#N/A,#N/A,FALSE,"GCM Data Sum";#N/A,#N/A,FALSE,"TIC-Calculation";#N/A,#N/A,FALSE,"TIC  Multiples";#N/A,#N/A,FALSE,"P-E &amp; Price to Book Multiples";#N/A,#N/A,FALSE,"Margins-EBITDA-to-Growth"}</definedName>
    <definedName name="delet4e" localSheetId="35" hidden="1">{#N/A,#N/A,FALSE,"GCM Data Sum";#N/A,#N/A,FALSE,"TIC-Calculation";#N/A,#N/A,FALSE,"TIC  Multiples";#N/A,#N/A,FALSE,"P-E &amp; Price to Book Multiples";#N/A,#N/A,FALSE,"Margins-EBITDA-to-Growth"}</definedName>
    <definedName name="delet4e" localSheetId="16" hidden="1">{#N/A,#N/A,FALSE,"GCM Data Sum";#N/A,#N/A,FALSE,"TIC-Calculation";#N/A,#N/A,FALSE,"TIC  Multiples";#N/A,#N/A,FALSE,"P-E &amp; Price to Book Multiples";#N/A,#N/A,FALSE,"Margins-EBITDA-to-Growth"}</definedName>
    <definedName name="delet4e" localSheetId="34" hidden="1">{#N/A,#N/A,FALSE,"GCM Data Sum";#N/A,#N/A,FALSE,"TIC-Calculation";#N/A,#N/A,FALSE,"TIC  Multiples";#N/A,#N/A,FALSE,"P-E &amp; Price to Book Multiples";#N/A,#N/A,FALSE,"Margins-EBITDA-to-Growth"}</definedName>
    <definedName name="delet4e" localSheetId="12" hidden="1">{#N/A,#N/A,FALSE,"GCM Data Sum";#N/A,#N/A,FALSE,"TIC-Calculation";#N/A,#N/A,FALSE,"TIC  Multiples";#N/A,#N/A,FALSE,"P-E &amp; Price to Book Multiples";#N/A,#N/A,FALSE,"Margins-EBITDA-to-Growth"}</definedName>
    <definedName name="delet4e" hidden="1">{#N/A,#N/A,FALSE,"GCM Data Sum";#N/A,#N/A,FALSE,"TIC-Calculation";#N/A,#N/A,FALSE,"TIC  Multiples";#N/A,#N/A,FALSE,"P-E &amp; Price to Book Multiples";#N/A,#N/A,FALSE,"Margins-EBITDA-to-Growth"}</definedName>
    <definedName name="delete" localSheetId="25" hidden="1">{#N/A,#N/A,FALSE,"TICKERS INPUT SHEET"}</definedName>
    <definedName name="delete" localSheetId="8" hidden="1">{#N/A,#N/A,FALSE,"TICKERS INPUT SHEET"}</definedName>
    <definedName name="delete" localSheetId="36" hidden="1">{#N/A,#N/A,FALSE,"TICKERS INPUT SHEET"}</definedName>
    <definedName name="delete" localSheetId="17" hidden="1">{#N/A,#N/A,FALSE,"TICKERS INPUT SHEET"}</definedName>
    <definedName name="delete" localSheetId="37" hidden="1">{#N/A,#N/A,FALSE,"TICKERS INPUT SHEET"}</definedName>
    <definedName name="delete" localSheetId="18" hidden="1">{#N/A,#N/A,FALSE,"TICKERS INPUT SHEET"}</definedName>
    <definedName name="delete" localSheetId="31" hidden="1">{#N/A,#N/A,FALSE,"TICKERS INPUT SHEET"}</definedName>
    <definedName name="delete" localSheetId="13" hidden="1">{#N/A,#N/A,FALSE,"TICKERS INPUT SHEET"}</definedName>
    <definedName name="delete" localSheetId="32" hidden="1">{#N/A,#N/A,FALSE,"TICKERS INPUT SHEET"}</definedName>
    <definedName name="delete" localSheetId="14" hidden="1">{#N/A,#N/A,FALSE,"TICKERS INPUT SHEET"}</definedName>
    <definedName name="delete" localSheetId="2" hidden="1">{#N/A,#N/A,FALSE,"TICKERS INPUT SHEET"}</definedName>
    <definedName name="delete" localSheetId="43" hidden="1">{#N/A,#N/A,FALSE,"TICKERS INPUT SHEET"}</definedName>
    <definedName name="delete" localSheetId="35" hidden="1">{#N/A,#N/A,FALSE,"TICKERS INPUT SHEET"}</definedName>
    <definedName name="delete" localSheetId="16" hidden="1">{#N/A,#N/A,FALSE,"TICKERS INPUT SHEET"}</definedName>
    <definedName name="delete" localSheetId="34" hidden="1">{#N/A,#N/A,FALSE,"TICKERS INPUT SHEET"}</definedName>
    <definedName name="delete" localSheetId="12" hidden="1">{#N/A,#N/A,FALSE,"TICKERS INPUT SHEET"}</definedName>
    <definedName name="delete" hidden="1">{#N/A,#N/A,FALSE,"TICKERS INPUT SHEET"}</definedName>
    <definedName name="delete4" localSheetId="25" hidden="1">{#N/A,#N/A,FALSE,"Projected Data &amp; SUBJECT-INPUTS"}</definedName>
    <definedName name="delete4" localSheetId="8" hidden="1">{#N/A,#N/A,FALSE,"Projected Data &amp; SUBJECT-INPUTS"}</definedName>
    <definedName name="delete4" localSheetId="36" hidden="1">{#N/A,#N/A,FALSE,"Projected Data &amp; SUBJECT-INPUTS"}</definedName>
    <definedName name="delete4" localSheetId="17" hidden="1">{#N/A,#N/A,FALSE,"Projected Data &amp; SUBJECT-INPUTS"}</definedName>
    <definedName name="delete4" localSheetId="37" hidden="1">{#N/A,#N/A,FALSE,"Projected Data &amp; SUBJECT-INPUTS"}</definedName>
    <definedName name="delete4" localSheetId="18" hidden="1">{#N/A,#N/A,FALSE,"Projected Data &amp; SUBJECT-INPUTS"}</definedName>
    <definedName name="delete4" localSheetId="31" hidden="1">{#N/A,#N/A,FALSE,"Projected Data &amp; SUBJECT-INPUTS"}</definedName>
    <definedName name="delete4" localSheetId="13" hidden="1">{#N/A,#N/A,FALSE,"Projected Data &amp; SUBJECT-INPUTS"}</definedName>
    <definedName name="delete4" localSheetId="32" hidden="1">{#N/A,#N/A,FALSE,"Projected Data &amp; SUBJECT-INPUTS"}</definedName>
    <definedName name="delete4" localSheetId="14" hidden="1">{#N/A,#N/A,FALSE,"Projected Data &amp; SUBJECT-INPUTS"}</definedName>
    <definedName name="delete4" localSheetId="2" hidden="1">{#N/A,#N/A,FALSE,"Projected Data &amp; SUBJECT-INPUTS"}</definedName>
    <definedName name="delete4" localSheetId="43" hidden="1">{#N/A,#N/A,FALSE,"Projected Data &amp; SUBJECT-INPUTS"}</definedName>
    <definedName name="delete4" localSheetId="35" hidden="1">{#N/A,#N/A,FALSE,"Projected Data &amp; SUBJECT-INPUTS"}</definedName>
    <definedName name="delete4" localSheetId="16" hidden="1">{#N/A,#N/A,FALSE,"Projected Data &amp; SUBJECT-INPUTS"}</definedName>
    <definedName name="delete4" localSheetId="34" hidden="1">{#N/A,#N/A,FALSE,"Projected Data &amp; SUBJECT-INPUTS"}</definedName>
    <definedName name="delete4" localSheetId="12" hidden="1">{#N/A,#N/A,FALSE,"Projected Data &amp; SUBJECT-INPUTS"}</definedName>
    <definedName name="delete4" hidden="1">{#N/A,#N/A,FALSE,"Projected Data &amp; SUBJECT-INPUTS"}</definedName>
    <definedName name="DETime">'[10]WACC and TIC Inputs'!$F$305:$F$310</definedName>
    <definedName name="dfanb" localSheetId="25" hidden="1">{"page1",#N/A,FALSE,"Model";"page2",#N/A,FALSE,"Model";"page3",#N/A,FALSE,"Model";"page4",#N/A,FALSE,"Model";"page5",#N/A,FALSE,"Model";"page6",#N/A,FALSE,"Model";"page7",#N/A,FALSE,"Model";"page8",#N/A,FALSE,"Model";"page9",#N/A,FALSE,"Model";"page10",#N/A,FALSE,"Model";"page11",#N/A,FALSE,"Model";"page12",#N/A,FALSE,"Model";"page13",#N/A,FALSE,"Model"}</definedName>
    <definedName name="dfanb" localSheetId="8" hidden="1">{"page1",#N/A,FALSE,"Model";"page2",#N/A,FALSE,"Model";"page3",#N/A,FALSE,"Model";"page4",#N/A,FALSE,"Model";"page5",#N/A,FALSE,"Model";"page6",#N/A,FALSE,"Model";"page7",#N/A,FALSE,"Model";"page8",#N/A,FALSE,"Model";"page9",#N/A,FALSE,"Model";"page10",#N/A,FALSE,"Model";"page11",#N/A,FALSE,"Model";"page12",#N/A,FALSE,"Model";"page13",#N/A,FALSE,"Model"}</definedName>
    <definedName name="dfanb" localSheetId="36" hidden="1">{"page1",#N/A,FALSE,"Model";"page2",#N/A,FALSE,"Model";"page3",#N/A,FALSE,"Model";"page4",#N/A,FALSE,"Model";"page5",#N/A,FALSE,"Model";"page6",#N/A,FALSE,"Model";"page7",#N/A,FALSE,"Model";"page8",#N/A,FALSE,"Model";"page9",#N/A,FALSE,"Model";"page10",#N/A,FALSE,"Model";"page11",#N/A,FALSE,"Model";"page12",#N/A,FALSE,"Model";"page13",#N/A,FALSE,"Model"}</definedName>
    <definedName name="dfanb" localSheetId="17" hidden="1">{"page1",#N/A,FALSE,"Model";"page2",#N/A,FALSE,"Model";"page3",#N/A,FALSE,"Model";"page4",#N/A,FALSE,"Model";"page5",#N/A,FALSE,"Model";"page6",#N/A,FALSE,"Model";"page7",#N/A,FALSE,"Model";"page8",#N/A,FALSE,"Model";"page9",#N/A,FALSE,"Model";"page10",#N/A,FALSE,"Model";"page11",#N/A,FALSE,"Model";"page12",#N/A,FALSE,"Model";"page13",#N/A,FALSE,"Model"}</definedName>
    <definedName name="dfanb" localSheetId="37" hidden="1">{"page1",#N/A,FALSE,"Model";"page2",#N/A,FALSE,"Model";"page3",#N/A,FALSE,"Model";"page4",#N/A,FALSE,"Model";"page5",#N/A,FALSE,"Model";"page6",#N/A,FALSE,"Model";"page7",#N/A,FALSE,"Model";"page8",#N/A,FALSE,"Model";"page9",#N/A,FALSE,"Model";"page10",#N/A,FALSE,"Model";"page11",#N/A,FALSE,"Model";"page12",#N/A,FALSE,"Model";"page13",#N/A,FALSE,"Model"}</definedName>
    <definedName name="dfanb" localSheetId="18" hidden="1">{"page1",#N/A,FALSE,"Model";"page2",#N/A,FALSE,"Model";"page3",#N/A,FALSE,"Model";"page4",#N/A,FALSE,"Model";"page5",#N/A,FALSE,"Model";"page6",#N/A,FALSE,"Model";"page7",#N/A,FALSE,"Model";"page8",#N/A,FALSE,"Model";"page9",#N/A,FALSE,"Model";"page10",#N/A,FALSE,"Model";"page11",#N/A,FALSE,"Model";"page12",#N/A,FALSE,"Model";"page13",#N/A,FALSE,"Model"}</definedName>
    <definedName name="dfanb" localSheetId="31" hidden="1">{"page1",#N/A,FALSE,"Model";"page2",#N/A,FALSE,"Model";"page3",#N/A,FALSE,"Model";"page4",#N/A,FALSE,"Model";"page5",#N/A,FALSE,"Model";"page6",#N/A,FALSE,"Model";"page7",#N/A,FALSE,"Model";"page8",#N/A,FALSE,"Model";"page9",#N/A,FALSE,"Model";"page10",#N/A,FALSE,"Model";"page11",#N/A,FALSE,"Model";"page12",#N/A,FALSE,"Model";"page13",#N/A,FALSE,"Model"}</definedName>
    <definedName name="dfanb" localSheetId="13" hidden="1">{"page1",#N/A,FALSE,"Model";"page2",#N/A,FALSE,"Model";"page3",#N/A,FALSE,"Model";"page4",#N/A,FALSE,"Model";"page5",#N/A,FALSE,"Model";"page6",#N/A,FALSE,"Model";"page7",#N/A,FALSE,"Model";"page8",#N/A,FALSE,"Model";"page9",#N/A,FALSE,"Model";"page10",#N/A,FALSE,"Model";"page11",#N/A,FALSE,"Model";"page12",#N/A,FALSE,"Model";"page13",#N/A,FALSE,"Model"}</definedName>
    <definedName name="dfanb" localSheetId="32" hidden="1">{"page1",#N/A,FALSE,"Model";"page2",#N/A,FALSE,"Model";"page3",#N/A,FALSE,"Model";"page4",#N/A,FALSE,"Model";"page5",#N/A,FALSE,"Model";"page6",#N/A,FALSE,"Model";"page7",#N/A,FALSE,"Model";"page8",#N/A,FALSE,"Model";"page9",#N/A,FALSE,"Model";"page10",#N/A,FALSE,"Model";"page11",#N/A,FALSE,"Model";"page12",#N/A,FALSE,"Model";"page13",#N/A,FALSE,"Model"}</definedName>
    <definedName name="dfanb" localSheetId="14" hidden="1">{"page1",#N/A,FALSE,"Model";"page2",#N/A,FALSE,"Model";"page3",#N/A,FALSE,"Model";"page4",#N/A,FALSE,"Model";"page5",#N/A,FALSE,"Model";"page6",#N/A,FALSE,"Model";"page7",#N/A,FALSE,"Model";"page8",#N/A,FALSE,"Model";"page9",#N/A,FALSE,"Model";"page10",#N/A,FALSE,"Model";"page11",#N/A,FALSE,"Model";"page12",#N/A,FALSE,"Model";"page13",#N/A,FALSE,"Model"}</definedName>
    <definedName name="dfanb" localSheetId="2" hidden="1">{"page1",#N/A,FALSE,"Model";"page2",#N/A,FALSE,"Model";"page3",#N/A,FALSE,"Model";"page4",#N/A,FALSE,"Model";"page5",#N/A,FALSE,"Model";"page6",#N/A,FALSE,"Model";"page7",#N/A,FALSE,"Model";"page8",#N/A,FALSE,"Model";"page9",#N/A,FALSE,"Model";"page10",#N/A,FALSE,"Model";"page11",#N/A,FALSE,"Model";"page12",#N/A,FALSE,"Model";"page13",#N/A,FALSE,"Model"}</definedName>
    <definedName name="dfanb" localSheetId="43" hidden="1">{"page1",#N/A,FALSE,"Model";"page2",#N/A,FALSE,"Model";"page3",#N/A,FALSE,"Model";"page4",#N/A,FALSE,"Model";"page5",#N/A,FALSE,"Model";"page6",#N/A,FALSE,"Model";"page7",#N/A,FALSE,"Model";"page8",#N/A,FALSE,"Model";"page9",#N/A,FALSE,"Model";"page10",#N/A,FALSE,"Model";"page11",#N/A,FALSE,"Model";"page12",#N/A,FALSE,"Model";"page13",#N/A,FALSE,"Model"}</definedName>
    <definedName name="dfanb" localSheetId="35" hidden="1">{"page1",#N/A,FALSE,"Model";"page2",#N/A,FALSE,"Model";"page3",#N/A,FALSE,"Model";"page4",#N/A,FALSE,"Model";"page5",#N/A,FALSE,"Model";"page6",#N/A,FALSE,"Model";"page7",#N/A,FALSE,"Model";"page8",#N/A,FALSE,"Model";"page9",#N/A,FALSE,"Model";"page10",#N/A,FALSE,"Model";"page11",#N/A,FALSE,"Model";"page12",#N/A,FALSE,"Model";"page13",#N/A,FALSE,"Model"}</definedName>
    <definedName name="dfanb" localSheetId="16" hidden="1">{"page1",#N/A,FALSE,"Model";"page2",#N/A,FALSE,"Model";"page3",#N/A,FALSE,"Model";"page4",#N/A,FALSE,"Model";"page5",#N/A,FALSE,"Model";"page6",#N/A,FALSE,"Model";"page7",#N/A,FALSE,"Model";"page8",#N/A,FALSE,"Model";"page9",#N/A,FALSE,"Model";"page10",#N/A,FALSE,"Model";"page11",#N/A,FALSE,"Model";"page12",#N/A,FALSE,"Model";"page13",#N/A,FALSE,"Model"}</definedName>
    <definedName name="dfanb" localSheetId="34" hidden="1">{"page1",#N/A,FALSE,"Model";"page2",#N/A,FALSE,"Model";"page3",#N/A,FALSE,"Model";"page4",#N/A,FALSE,"Model";"page5",#N/A,FALSE,"Model";"page6",#N/A,FALSE,"Model";"page7",#N/A,FALSE,"Model";"page8",#N/A,FALSE,"Model";"page9",#N/A,FALSE,"Model";"page10",#N/A,FALSE,"Model";"page11",#N/A,FALSE,"Model";"page12",#N/A,FALSE,"Model";"page13",#N/A,FALSE,"Model"}</definedName>
    <definedName name="dfanb" localSheetId="12" hidden="1">{"page1",#N/A,FALSE,"Model";"page2",#N/A,FALSE,"Model";"page3",#N/A,FALSE,"Model";"page4",#N/A,FALSE,"Model";"page5",#N/A,FALSE,"Model";"page6",#N/A,FALSE,"Model";"page7",#N/A,FALSE,"Model";"page8",#N/A,FALSE,"Model";"page9",#N/A,FALSE,"Model";"page10",#N/A,FALSE,"Model";"page11",#N/A,FALSE,"Model";"page12",#N/A,FALSE,"Model";"page13",#N/A,FALSE,"Model"}</definedName>
    <definedName name="dfanb" hidden="1">{"page1",#N/A,FALSE,"Model";"page2",#N/A,FALSE,"Model";"page3",#N/A,FALSE,"Model";"page4",#N/A,FALSE,"Model";"page5",#N/A,FALSE,"Model";"page6",#N/A,FALSE,"Model";"page7",#N/A,FALSE,"Model";"page8",#N/A,FALSE,"Model";"page9",#N/A,FALSE,"Model";"page10",#N/A,FALSE,"Model";"page11",#N/A,FALSE,"Model";"page12",#N/A,FALSE,"Model";"page13",#N/A,FALSE,"Model"}</definedName>
    <definedName name="dfdddd" localSheetId="25" hidden="1">{#N/A,#N/A,FALSE,"TB";#N/A,#N/A,FALSE,"DR";#N/A,#N/A,FALSE,"AR";#N/A,#N/A,FALSE,"PL";#N/A,#N/A,FALSE,"BS";#N/A,#N/A,FALSE,"NOTES";#N/A,#N/A,FALSE,"NOTES (2)";#N/A,#N/A,FALSE,"NOTES (3)";#N/A,#N/A,FALSE,"DPL";#N/A,#N/A,FALSE,"TAXC.INDEX";#N/A,#N/A,FALSE,"Schedule I";#N/A,#N/A,FALSE,"Adjustments"}</definedName>
    <definedName name="dfdddd" localSheetId="8" hidden="1">{#N/A,#N/A,FALSE,"TB";#N/A,#N/A,FALSE,"DR";#N/A,#N/A,FALSE,"AR";#N/A,#N/A,FALSE,"PL";#N/A,#N/A,FALSE,"BS";#N/A,#N/A,FALSE,"NOTES";#N/A,#N/A,FALSE,"NOTES (2)";#N/A,#N/A,FALSE,"NOTES (3)";#N/A,#N/A,FALSE,"DPL";#N/A,#N/A,FALSE,"TAXC.INDEX";#N/A,#N/A,FALSE,"Schedule I";#N/A,#N/A,FALSE,"Adjustments"}</definedName>
    <definedName name="dfdddd" localSheetId="36" hidden="1">{#N/A,#N/A,FALSE,"TB";#N/A,#N/A,FALSE,"DR";#N/A,#N/A,FALSE,"AR";#N/A,#N/A,FALSE,"PL";#N/A,#N/A,FALSE,"BS";#N/A,#N/A,FALSE,"NOTES";#N/A,#N/A,FALSE,"NOTES (2)";#N/A,#N/A,FALSE,"NOTES (3)";#N/A,#N/A,FALSE,"DPL";#N/A,#N/A,FALSE,"TAXC.INDEX";#N/A,#N/A,FALSE,"Schedule I";#N/A,#N/A,FALSE,"Adjustments"}</definedName>
    <definedName name="dfdddd" localSheetId="17" hidden="1">{#N/A,#N/A,FALSE,"TB";#N/A,#N/A,FALSE,"DR";#N/A,#N/A,FALSE,"AR";#N/A,#N/A,FALSE,"PL";#N/A,#N/A,FALSE,"BS";#N/A,#N/A,FALSE,"NOTES";#N/A,#N/A,FALSE,"NOTES (2)";#N/A,#N/A,FALSE,"NOTES (3)";#N/A,#N/A,FALSE,"DPL";#N/A,#N/A,FALSE,"TAXC.INDEX";#N/A,#N/A,FALSE,"Schedule I";#N/A,#N/A,FALSE,"Adjustments"}</definedName>
    <definedName name="dfdddd" localSheetId="37" hidden="1">{#N/A,#N/A,FALSE,"TB";#N/A,#N/A,FALSE,"DR";#N/A,#N/A,FALSE,"AR";#N/A,#N/A,FALSE,"PL";#N/A,#N/A,FALSE,"BS";#N/A,#N/A,FALSE,"NOTES";#N/A,#N/A,FALSE,"NOTES (2)";#N/A,#N/A,FALSE,"NOTES (3)";#N/A,#N/A,FALSE,"DPL";#N/A,#N/A,FALSE,"TAXC.INDEX";#N/A,#N/A,FALSE,"Schedule I";#N/A,#N/A,FALSE,"Adjustments"}</definedName>
    <definedName name="dfdddd" localSheetId="18" hidden="1">{#N/A,#N/A,FALSE,"TB";#N/A,#N/A,FALSE,"DR";#N/A,#N/A,FALSE,"AR";#N/A,#N/A,FALSE,"PL";#N/A,#N/A,FALSE,"BS";#N/A,#N/A,FALSE,"NOTES";#N/A,#N/A,FALSE,"NOTES (2)";#N/A,#N/A,FALSE,"NOTES (3)";#N/A,#N/A,FALSE,"DPL";#N/A,#N/A,FALSE,"TAXC.INDEX";#N/A,#N/A,FALSE,"Schedule I";#N/A,#N/A,FALSE,"Adjustments"}</definedName>
    <definedName name="dfdddd" localSheetId="31" hidden="1">{#N/A,#N/A,FALSE,"TB";#N/A,#N/A,FALSE,"DR";#N/A,#N/A,FALSE,"AR";#N/A,#N/A,FALSE,"PL";#N/A,#N/A,FALSE,"BS";#N/A,#N/A,FALSE,"NOTES";#N/A,#N/A,FALSE,"NOTES (2)";#N/A,#N/A,FALSE,"NOTES (3)";#N/A,#N/A,FALSE,"DPL";#N/A,#N/A,FALSE,"TAXC.INDEX";#N/A,#N/A,FALSE,"Schedule I";#N/A,#N/A,FALSE,"Adjustments"}</definedName>
    <definedName name="dfdddd" localSheetId="13" hidden="1">{#N/A,#N/A,FALSE,"TB";#N/A,#N/A,FALSE,"DR";#N/A,#N/A,FALSE,"AR";#N/A,#N/A,FALSE,"PL";#N/A,#N/A,FALSE,"BS";#N/A,#N/A,FALSE,"NOTES";#N/A,#N/A,FALSE,"NOTES (2)";#N/A,#N/A,FALSE,"NOTES (3)";#N/A,#N/A,FALSE,"DPL";#N/A,#N/A,FALSE,"TAXC.INDEX";#N/A,#N/A,FALSE,"Schedule I";#N/A,#N/A,FALSE,"Adjustments"}</definedName>
    <definedName name="dfdddd" localSheetId="32" hidden="1">{#N/A,#N/A,FALSE,"TB";#N/A,#N/A,FALSE,"DR";#N/A,#N/A,FALSE,"AR";#N/A,#N/A,FALSE,"PL";#N/A,#N/A,FALSE,"BS";#N/A,#N/A,FALSE,"NOTES";#N/A,#N/A,FALSE,"NOTES (2)";#N/A,#N/A,FALSE,"NOTES (3)";#N/A,#N/A,FALSE,"DPL";#N/A,#N/A,FALSE,"TAXC.INDEX";#N/A,#N/A,FALSE,"Schedule I";#N/A,#N/A,FALSE,"Adjustments"}</definedName>
    <definedName name="dfdddd" localSheetId="14" hidden="1">{#N/A,#N/A,FALSE,"TB";#N/A,#N/A,FALSE,"DR";#N/A,#N/A,FALSE,"AR";#N/A,#N/A,FALSE,"PL";#N/A,#N/A,FALSE,"BS";#N/A,#N/A,FALSE,"NOTES";#N/A,#N/A,FALSE,"NOTES (2)";#N/A,#N/A,FALSE,"NOTES (3)";#N/A,#N/A,FALSE,"DPL";#N/A,#N/A,FALSE,"TAXC.INDEX";#N/A,#N/A,FALSE,"Schedule I";#N/A,#N/A,FALSE,"Adjustments"}</definedName>
    <definedName name="dfdddd" localSheetId="2" hidden="1">{#N/A,#N/A,FALSE,"TB";#N/A,#N/A,FALSE,"DR";#N/A,#N/A,FALSE,"AR";#N/A,#N/A,FALSE,"PL";#N/A,#N/A,FALSE,"BS";#N/A,#N/A,FALSE,"NOTES";#N/A,#N/A,FALSE,"NOTES (2)";#N/A,#N/A,FALSE,"NOTES (3)";#N/A,#N/A,FALSE,"DPL";#N/A,#N/A,FALSE,"TAXC.INDEX";#N/A,#N/A,FALSE,"Schedule I";#N/A,#N/A,FALSE,"Adjustments"}</definedName>
    <definedName name="dfdddd" localSheetId="43" hidden="1">{#N/A,#N/A,FALSE,"TB";#N/A,#N/A,FALSE,"DR";#N/A,#N/A,FALSE,"AR";#N/A,#N/A,FALSE,"PL";#N/A,#N/A,FALSE,"BS";#N/A,#N/A,FALSE,"NOTES";#N/A,#N/A,FALSE,"NOTES (2)";#N/A,#N/A,FALSE,"NOTES (3)";#N/A,#N/A,FALSE,"DPL";#N/A,#N/A,FALSE,"TAXC.INDEX";#N/A,#N/A,FALSE,"Schedule I";#N/A,#N/A,FALSE,"Adjustments"}</definedName>
    <definedName name="dfdddd" localSheetId="35" hidden="1">{#N/A,#N/A,FALSE,"TB";#N/A,#N/A,FALSE,"DR";#N/A,#N/A,FALSE,"AR";#N/A,#N/A,FALSE,"PL";#N/A,#N/A,FALSE,"BS";#N/A,#N/A,FALSE,"NOTES";#N/A,#N/A,FALSE,"NOTES (2)";#N/A,#N/A,FALSE,"NOTES (3)";#N/A,#N/A,FALSE,"DPL";#N/A,#N/A,FALSE,"TAXC.INDEX";#N/A,#N/A,FALSE,"Schedule I";#N/A,#N/A,FALSE,"Adjustments"}</definedName>
    <definedName name="dfdddd" localSheetId="16" hidden="1">{#N/A,#N/A,FALSE,"TB";#N/A,#N/A,FALSE,"DR";#N/A,#N/A,FALSE,"AR";#N/A,#N/A,FALSE,"PL";#N/A,#N/A,FALSE,"BS";#N/A,#N/A,FALSE,"NOTES";#N/A,#N/A,FALSE,"NOTES (2)";#N/A,#N/A,FALSE,"NOTES (3)";#N/A,#N/A,FALSE,"DPL";#N/A,#N/A,FALSE,"TAXC.INDEX";#N/A,#N/A,FALSE,"Schedule I";#N/A,#N/A,FALSE,"Adjustments"}</definedName>
    <definedName name="dfdddd" localSheetId="34" hidden="1">{#N/A,#N/A,FALSE,"TB";#N/A,#N/A,FALSE,"DR";#N/A,#N/A,FALSE,"AR";#N/A,#N/A,FALSE,"PL";#N/A,#N/A,FALSE,"BS";#N/A,#N/A,FALSE,"NOTES";#N/A,#N/A,FALSE,"NOTES (2)";#N/A,#N/A,FALSE,"NOTES (3)";#N/A,#N/A,FALSE,"DPL";#N/A,#N/A,FALSE,"TAXC.INDEX";#N/A,#N/A,FALSE,"Schedule I";#N/A,#N/A,FALSE,"Adjustments"}</definedName>
    <definedName name="dfdddd" localSheetId="12" hidden="1">{#N/A,#N/A,FALSE,"TB";#N/A,#N/A,FALSE,"DR";#N/A,#N/A,FALSE,"AR";#N/A,#N/A,FALSE,"PL";#N/A,#N/A,FALSE,"BS";#N/A,#N/A,FALSE,"NOTES";#N/A,#N/A,FALSE,"NOTES (2)";#N/A,#N/A,FALSE,"NOTES (3)";#N/A,#N/A,FALSE,"DPL";#N/A,#N/A,FALSE,"TAXC.INDEX";#N/A,#N/A,FALSE,"Schedule I";#N/A,#N/A,FALSE,"Adjustments"}</definedName>
    <definedName name="dfdddd" hidden="1">{#N/A,#N/A,FALSE,"TB";#N/A,#N/A,FALSE,"DR";#N/A,#N/A,FALSE,"AR";#N/A,#N/A,FALSE,"PL";#N/A,#N/A,FALSE,"BS";#N/A,#N/A,FALSE,"NOTES";#N/A,#N/A,FALSE,"NOTES (2)";#N/A,#N/A,FALSE,"NOTES (3)";#N/A,#N/A,FALSE,"DPL";#N/A,#N/A,FALSE,"TAXC.INDEX";#N/A,#N/A,FALSE,"Schedule I";#N/A,#N/A,FALSE,"Adjustments"}</definedName>
    <definedName name="dhfbvg" localSheetId="25"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8"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36"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17"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37"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18"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31"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13"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32"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14"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2"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43"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35"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16"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34" hidden="1">{"page1",#N/A,FALSE,"Model";"page2",#N/A,FALSE,"Model";"page3",#N/A,FALSE,"Model";"page4",#N/A,FALSE,"Model";"page5",#N/A,FALSE,"Model";"page6",#N/A,FALSE,"Model";"page7",#N/A,FALSE,"Model";"page8",#N/A,FALSE,"Model";"page9",#N/A,FALSE,"Model";"page10",#N/A,FALSE,"Model";"page11",#N/A,FALSE,"Model";"page12",#N/A,FALSE,"Model";"page13",#N/A,FALSE,"Model"}</definedName>
    <definedName name="dhfbvg" localSheetId="12" hidden="1">{"page1",#N/A,FALSE,"Model";"page2",#N/A,FALSE,"Model";"page3",#N/A,FALSE,"Model";"page4",#N/A,FALSE,"Model";"page5",#N/A,FALSE,"Model";"page6",#N/A,FALSE,"Model";"page7",#N/A,FALSE,"Model";"page8",#N/A,FALSE,"Model";"page9",#N/A,FALSE,"Model";"page10",#N/A,FALSE,"Model";"page11",#N/A,FALSE,"Model";"page12",#N/A,FALSE,"Model";"page13",#N/A,FALSE,"Model"}</definedName>
    <definedName name="dhfbvg"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25"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8"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36"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17"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37"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18"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31"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13"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32"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14"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2"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43"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35"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16"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34" hidden="1">{"page1",#N/A,FALSE,"Model";"page2",#N/A,FALSE,"Model";"page3",#N/A,FALSE,"Model";"page4",#N/A,FALSE,"Model";"page5",#N/A,FALSE,"Model";"page6",#N/A,FALSE,"Model";"page7",#N/A,FALSE,"Model";"page8",#N/A,FALSE,"Model";"page9",#N/A,FALSE,"Model";"page10",#N/A,FALSE,"Model";"page11",#N/A,FALSE,"Model";"page12",#N/A,FALSE,"Model";"page13",#N/A,FALSE,"Model"}</definedName>
    <definedName name="djalfnb" localSheetId="12" hidden="1">{"page1",#N/A,FALSE,"Model";"page2",#N/A,FALSE,"Model";"page3",#N/A,FALSE,"Model";"page4",#N/A,FALSE,"Model";"page5",#N/A,FALSE,"Model";"page6",#N/A,FALSE,"Model";"page7",#N/A,FALSE,"Model";"page8",#N/A,FALSE,"Model";"page9",#N/A,FALSE,"Model";"page10",#N/A,FALSE,"Model";"page11",#N/A,FALSE,"Model";"page12",#N/A,FALSE,"Model";"page13",#N/A,FALSE,"Model"}</definedName>
    <definedName name="djalfnb"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25"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8"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36"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17"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37"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18"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31"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13"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32"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14"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2"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43"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35"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16"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34" hidden="1">{"page1",#N/A,FALSE,"Model";"page2",#N/A,FALSE,"Model";"page3",#N/A,FALSE,"Model";"page4",#N/A,FALSE,"Model";"page5",#N/A,FALSE,"Model";"page6",#N/A,FALSE,"Model";"page7",#N/A,FALSE,"Model";"page8",#N/A,FALSE,"Model";"page9",#N/A,FALSE,"Model";"page10",#N/A,FALSE,"Model";"page11",#N/A,FALSE,"Model";"page12",#N/A,FALSE,"Model";"page13",#N/A,FALSE,"Model"}</definedName>
    <definedName name="djfnbd" localSheetId="12" hidden="1">{"page1",#N/A,FALSE,"Model";"page2",#N/A,FALSE,"Model";"page3",#N/A,FALSE,"Model";"page4",#N/A,FALSE,"Model";"page5",#N/A,FALSE,"Model";"page6",#N/A,FALSE,"Model";"page7",#N/A,FALSE,"Model";"page8",#N/A,FALSE,"Model";"page9",#N/A,FALSE,"Model";"page10",#N/A,FALSE,"Model";"page11",#N/A,FALSE,"Model";"page12",#N/A,FALSE,"Model";"page13",#N/A,FALSE,"Model"}</definedName>
    <definedName name="djfnbd"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25"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8"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36"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17"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37"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18"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31"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13"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32"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14"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2"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43"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35"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16"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34" hidden="1">{"page1",#N/A,FALSE,"Model";"page2",#N/A,FALSE,"Model";"page3",#N/A,FALSE,"Model";"page4",#N/A,FALSE,"Model";"page5",#N/A,FALSE,"Model";"page6",#N/A,FALSE,"Model";"page7",#N/A,FALSE,"Model";"page8",#N/A,FALSE,"Model";"page9",#N/A,FALSE,"Model";"page10",#N/A,FALSE,"Model";"page11",#N/A,FALSE,"Model";"page12",#N/A,FALSE,"Model";"page13",#N/A,FALSE,"Model"}</definedName>
    <definedName name="dkfjnb" localSheetId="12" hidden="1">{"page1",#N/A,FALSE,"Model";"page2",#N/A,FALSE,"Model";"page3",#N/A,FALSE,"Model";"page4",#N/A,FALSE,"Model";"page5",#N/A,FALSE,"Model";"page6",#N/A,FALSE,"Model";"page7",#N/A,FALSE,"Model";"page8",#N/A,FALSE,"Model";"page9",#N/A,FALSE,"Model";"page10",#N/A,FALSE,"Model";"page11",#N/A,FALSE,"Model";"page12",#N/A,FALSE,"Model";"page13",#N/A,FALSE,"Model"}</definedName>
    <definedName name="dkfjnb"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25"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8"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36"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17"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37"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18"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31"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13"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32"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14"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2"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43"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35"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16"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34" hidden="1">{"page1",#N/A,FALSE,"Model";"page2",#N/A,FALSE,"Model";"page3",#N/A,FALSE,"Model";"page4",#N/A,FALSE,"Model";"page5",#N/A,FALSE,"Model";"page6",#N/A,FALSE,"Model";"page7",#N/A,FALSE,"Model";"page8",#N/A,FALSE,"Model";"page9",#N/A,FALSE,"Model";"page10",#N/A,FALSE,"Model";"page11",#N/A,FALSE,"Model";"page12",#N/A,FALSE,"Model";"page13",#N/A,FALSE,"Model"}</definedName>
    <definedName name="dkjabn" localSheetId="12" hidden="1">{"page1",#N/A,FALSE,"Model";"page2",#N/A,FALSE,"Model";"page3",#N/A,FALSE,"Model";"page4",#N/A,FALSE,"Model";"page5",#N/A,FALSE,"Model";"page6",#N/A,FALSE,"Model";"page7",#N/A,FALSE,"Model";"page8",#N/A,FALSE,"Model";"page9",#N/A,FALSE,"Model";"page10",#N/A,FALSE,"Model";"page11",#N/A,FALSE,"Model";"page12",#N/A,FALSE,"Model";"page13",#N/A,FALSE,"Model"}</definedName>
    <definedName name="dkjabn"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25"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8"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36"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17"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37"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18"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31"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13"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32"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14"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2"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43"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35"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16"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34" hidden="1">{"page1",#N/A,FALSE,"Model";"page2",#N/A,FALSE,"Model";"page3",#N/A,FALSE,"Model";"page4",#N/A,FALSE,"Model";"page5",#N/A,FALSE,"Model";"page6",#N/A,FALSE,"Model";"page7",#N/A,FALSE,"Model";"page8",#N/A,FALSE,"Model";"page9",#N/A,FALSE,"Model";"page10",#N/A,FALSE,"Model";"page11",#N/A,FALSE,"Model";"page12",#N/A,FALSE,"Model";"page13",#N/A,FALSE,"Model"}</definedName>
    <definedName name="dkjanb" localSheetId="12" hidden="1">{"page1",#N/A,FALSE,"Model";"page2",#N/A,FALSE,"Model";"page3",#N/A,FALSE,"Model";"page4",#N/A,FALSE,"Model";"page5",#N/A,FALSE,"Model";"page6",#N/A,FALSE,"Model";"page7",#N/A,FALSE,"Model";"page8",#N/A,FALSE,"Model";"page9",#N/A,FALSE,"Model";"page10",#N/A,FALSE,"Model";"page11",#N/A,FALSE,"Model";"page12",#N/A,FALSE,"Model";"page13",#N/A,FALSE,"Model"}</definedName>
    <definedName name="dkjanb"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25"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8"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36"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17"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37"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18"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31"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13"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32"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14"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2"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43"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35"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16"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34" hidden="1">{"page1",#N/A,FALSE,"Model";"page2",#N/A,FALSE,"Model";"page3",#N/A,FALSE,"Model";"page4",#N/A,FALSE,"Model";"page5",#N/A,FALSE,"Model";"page6",#N/A,FALSE,"Model";"page7",#N/A,FALSE,"Model";"page8",#N/A,FALSE,"Model";"page9",#N/A,FALSE,"Model";"page10",#N/A,FALSE,"Model";"page11",#N/A,FALSE,"Model";"page12",#N/A,FALSE,"Model";"page13",#N/A,FALSE,"Model"}</definedName>
    <definedName name="dkjlfnb" localSheetId="12" hidden="1">{"page1",#N/A,FALSE,"Model";"page2",#N/A,FALSE,"Model";"page3",#N/A,FALSE,"Model";"page4",#N/A,FALSE,"Model";"page5",#N/A,FALSE,"Model";"page6",#N/A,FALSE,"Model";"page7",#N/A,FALSE,"Model";"page8",#N/A,FALSE,"Model";"page9",#N/A,FALSE,"Model";"page10",#N/A,FALSE,"Model";"page11",#N/A,FALSE,"Model";"page12",#N/A,FALSE,"Model";"page13",#N/A,FALSE,"Model"}</definedName>
    <definedName name="dkjlfnb" hidden="1">{"page1",#N/A,FALSE,"Model";"page2",#N/A,FALSE,"Model";"page3",#N/A,FALSE,"Model";"page4",#N/A,FALSE,"Model";"page5",#N/A,FALSE,"Model";"page6",#N/A,FALSE,"Model";"page7",#N/A,FALSE,"Model";"page8",#N/A,FALSE,"Model";"page9",#N/A,FALSE,"Model";"page10",#N/A,FALSE,"Model";"page11",#N/A,FALSE,"Model";"page12",#N/A,FALSE,"Model";"page13",#N/A,FALSE,"Model"}</definedName>
    <definedName name="dkjnb" localSheetId="25" hidden="1">{"page1",#N/A,FALSE,"Model";"page2",#N/A,FALSE,"Model";"page3",#N/A,FALSE,"Model";"page4",#N/A,FALSE,"Model";"page5",#N/A,FALSE,"Model";"page6",#N/A,FALSE,"Model";"page7",#N/A,FALSE,"Model";"page8",#N/A,FALSE,"Model";"page9",#N/A,FALSE,"Model";"page10",#N/A,FALSE,"Model";"page11",#N/A,FALSE,"Model";"page12",#N/A,FALSE,"Model";"page13",#N/A,FALSE,"Model"}</definedName>
    <definedName name="dkjnb" localSheetId="8" hidden="1">{"page1",#N/A,FALSE,"Model";"page2",#N/A,FALSE,"Model";"page3",#N/A,FALSE,"Model";"page4",#N/A,FALSE,"Model";"page5",#N/A,FALSE,"Model";"page6",#N/A,FALSE,"Model";"page7",#N/A,FALSE,"Model";"page8",#N/A,FALSE,"Model";"page9",#N/A,FALSE,"Model";"page10",#N/A,FALSE,"Model";"page11",#N/A,FALSE,"Model";"page12",#N/A,FALSE,"Model";"page13",#N/A,FALSE,"Model"}</definedName>
    <definedName name="dkjnb" localSheetId="36" hidden="1">{"page1",#N/A,FALSE,"Model";"page2",#N/A,FALSE,"Model";"page3",#N/A,FALSE,"Model";"page4",#N/A,FALSE,"Model";"page5",#N/A,FALSE,"Model";"page6",#N/A,FALSE,"Model";"page7",#N/A,FALSE,"Model";"page8",#N/A,FALSE,"Model";"page9",#N/A,FALSE,"Model";"page10",#N/A,FALSE,"Model";"page11",#N/A,FALSE,"Model";"page12",#N/A,FALSE,"Model";"page13",#N/A,FALSE,"Model"}</definedName>
    <definedName name="dkjnb" localSheetId="17" hidden="1">{"page1",#N/A,FALSE,"Model";"page2",#N/A,FALSE,"Model";"page3",#N/A,FALSE,"Model";"page4",#N/A,FALSE,"Model";"page5",#N/A,FALSE,"Model";"page6",#N/A,FALSE,"Model";"page7",#N/A,FALSE,"Model";"page8",#N/A,FALSE,"Model";"page9",#N/A,FALSE,"Model";"page10",#N/A,FALSE,"Model";"page11",#N/A,FALSE,"Model";"page12",#N/A,FALSE,"Model";"page13",#N/A,FALSE,"Model"}</definedName>
    <definedName name="dkjnb" localSheetId="37" hidden="1">{"page1",#N/A,FALSE,"Model";"page2",#N/A,FALSE,"Model";"page3",#N/A,FALSE,"Model";"page4",#N/A,FALSE,"Model";"page5",#N/A,FALSE,"Model";"page6",#N/A,FALSE,"Model";"page7",#N/A,FALSE,"Model";"page8",#N/A,FALSE,"Model";"page9",#N/A,FALSE,"Model";"page10",#N/A,FALSE,"Model";"page11",#N/A,FALSE,"Model";"page12",#N/A,FALSE,"Model";"page13",#N/A,FALSE,"Model"}</definedName>
    <definedName name="dkjnb" localSheetId="18" hidden="1">{"page1",#N/A,FALSE,"Model";"page2",#N/A,FALSE,"Model";"page3",#N/A,FALSE,"Model";"page4",#N/A,FALSE,"Model";"page5",#N/A,FALSE,"Model";"page6",#N/A,FALSE,"Model";"page7",#N/A,FALSE,"Model";"page8",#N/A,FALSE,"Model";"page9",#N/A,FALSE,"Model";"page10",#N/A,FALSE,"Model";"page11",#N/A,FALSE,"Model";"page12",#N/A,FALSE,"Model";"page13",#N/A,FALSE,"Model"}</definedName>
    <definedName name="dkjnb" localSheetId="31" hidden="1">{"page1",#N/A,FALSE,"Model";"page2",#N/A,FALSE,"Model";"page3",#N/A,FALSE,"Model";"page4",#N/A,FALSE,"Model";"page5",#N/A,FALSE,"Model";"page6",#N/A,FALSE,"Model";"page7",#N/A,FALSE,"Model";"page8",#N/A,FALSE,"Model";"page9",#N/A,FALSE,"Model";"page10",#N/A,FALSE,"Model";"page11",#N/A,FALSE,"Model";"page12",#N/A,FALSE,"Model";"page13",#N/A,FALSE,"Model"}</definedName>
    <definedName name="dkjnb" localSheetId="13" hidden="1">{"page1",#N/A,FALSE,"Model";"page2",#N/A,FALSE,"Model";"page3",#N/A,FALSE,"Model";"page4",#N/A,FALSE,"Model";"page5",#N/A,FALSE,"Model";"page6",#N/A,FALSE,"Model";"page7",#N/A,FALSE,"Model";"page8",#N/A,FALSE,"Model";"page9",#N/A,FALSE,"Model";"page10",#N/A,FALSE,"Model";"page11",#N/A,FALSE,"Model";"page12",#N/A,FALSE,"Model";"page13",#N/A,FALSE,"Model"}</definedName>
    <definedName name="dkjnb" localSheetId="32" hidden="1">{"page1",#N/A,FALSE,"Model";"page2",#N/A,FALSE,"Model";"page3",#N/A,FALSE,"Model";"page4",#N/A,FALSE,"Model";"page5",#N/A,FALSE,"Model";"page6",#N/A,FALSE,"Model";"page7",#N/A,FALSE,"Model";"page8",#N/A,FALSE,"Model";"page9",#N/A,FALSE,"Model";"page10",#N/A,FALSE,"Model";"page11",#N/A,FALSE,"Model";"page12",#N/A,FALSE,"Model";"page13",#N/A,FALSE,"Model"}</definedName>
    <definedName name="dkjnb" localSheetId="14" hidden="1">{"page1",#N/A,FALSE,"Model";"page2",#N/A,FALSE,"Model";"page3",#N/A,FALSE,"Model";"page4",#N/A,FALSE,"Model";"page5",#N/A,FALSE,"Model";"page6",#N/A,FALSE,"Model";"page7",#N/A,FALSE,"Model";"page8",#N/A,FALSE,"Model";"page9",#N/A,FALSE,"Model";"page10",#N/A,FALSE,"Model";"page11",#N/A,FALSE,"Model";"page12",#N/A,FALSE,"Model";"page13",#N/A,FALSE,"Model"}</definedName>
    <definedName name="dkjnb" localSheetId="2" hidden="1">{"page1",#N/A,FALSE,"Model";"page2",#N/A,FALSE,"Model";"page3",#N/A,FALSE,"Model";"page4",#N/A,FALSE,"Model";"page5",#N/A,FALSE,"Model";"page6",#N/A,FALSE,"Model";"page7",#N/A,FALSE,"Model";"page8",#N/A,FALSE,"Model";"page9",#N/A,FALSE,"Model";"page10",#N/A,FALSE,"Model";"page11",#N/A,FALSE,"Model";"page12",#N/A,FALSE,"Model";"page13",#N/A,FALSE,"Model"}</definedName>
    <definedName name="dkjnb" localSheetId="43" hidden="1">{"page1",#N/A,FALSE,"Model";"page2",#N/A,FALSE,"Model";"page3",#N/A,FALSE,"Model";"page4",#N/A,FALSE,"Model";"page5",#N/A,FALSE,"Model";"page6",#N/A,FALSE,"Model";"page7",#N/A,FALSE,"Model";"page8",#N/A,FALSE,"Model";"page9",#N/A,FALSE,"Model";"page10",#N/A,FALSE,"Model";"page11",#N/A,FALSE,"Model";"page12",#N/A,FALSE,"Model";"page13",#N/A,FALSE,"Model"}</definedName>
    <definedName name="dkjnb" localSheetId="35" hidden="1">{"page1",#N/A,FALSE,"Model";"page2",#N/A,FALSE,"Model";"page3",#N/A,FALSE,"Model";"page4",#N/A,FALSE,"Model";"page5",#N/A,FALSE,"Model";"page6",#N/A,FALSE,"Model";"page7",#N/A,FALSE,"Model";"page8",#N/A,FALSE,"Model";"page9",#N/A,FALSE,"Model";"page10",#N/A,FALSE,"Model";"page11",#N/A,FALSE,"Model";"page12",#N/A,FALSE,"Model";"page13",#N/A,FALSE,"Model"}</definedName>
    <definedName name="dkjnb" localSheetId="16" hidden="1">{"page1",#N/A,FALSE,"Model";"page2",#N/A,FALSE,"Model";"page3",#N/A,FALSE,"Model";"page4",#N/A,FALSE,"Model";"page5",#N/A,FALSE,"Model";"page6",#N/A,FALSE,"Model";"page7",#N/A,FALSE,"Model";"page8",#N/A,FALSE,"Model";"page9",#N/A,FALSE,"Model";"page10",#N/A,FALSE,"Model";"page11",#N/A,FALSE,"Model";"page12",#N/A,FALSE,"Model";"page13",#N/A,FALSE,"Model"}</definedName>
    <definedName name="dkjnb" localSheetId="34" hidden="1">{"page1",#N/A,FALSE,"Model";"page2",#N/A,FALSE,"Model";"page3",#N/A,FALSE,"Model";"page4",#N/A,FALSE,"Model";"page5",#N/A,FALSE,"Model";"page6",#N/A,FALSE,"Model";"page7",#N/A,FALSE,"Model";"page8",#N/A,FALSE,"Model";"page9",#N/A,FALSE,"Model";"page10",#N/A,FALSE,"Model";"page11",#N/A,FALSE,"Model";"page12",#N/A,FALSE,"Model";"page13",#N/A,FALSE,"Model"}</definedName>
    <definedName name="dkjnb" localSheetId="12" hidden="1">{"page1",#N/A,FALSE,"Model";"page2",#N/A,FALSE,"Model";"page3",#N/A,FALSE,"Model";"page4",#N/A,FALSE,"Model";"page5",#N/A,FALSE,"Model";"page6",#N/A,FALSE,"Model";"page7",#N/A,FALSE,"Model";"page8",#N/A,FALSE,"Model";"page9",#N/A,FALSE,"Model";"page10",#N/A,FALSE,"Model";"page11",#N/A,FALSE,"Model";"page12",#N/A,FALSE,"Model";"page13",#N/A,FALSE,"Model"}</definedName>
    <definedName name="dkjnb"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25"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8"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36"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17"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37"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18"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31"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13"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32"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14"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2"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43"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35"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16"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34" hidden="1">{"page1",#N/A,FALSE,"Model";"page2",#N/A,FALSE,"Model";"page3",#N/A,FALSE,"Model";"page4",#N/A,FALSE,"Model";"page5",#N/A,FALSE,"Model";"page6",#N/A,FALSE,"Model";"page7",#N/A,FALSE,"Model";"page8",#N/A,FALSE,"Model";"page9",#N/A,FALSE,"Model";"page10",#N/A,FALSE,"Model";"page11",#N/A,FALSE,"Model";"page12",#N/A,FALSE,"Model";"page13",#N/A,FALSE,"Model"}</definedName>
    <definedName name="dlakjnb" localSheetId="12" hidden="1">{"page1",#N/A,FALSE,"Model";"page2",#N/A,FALSE,"Model";"page3",#N/A,FALSE,"Model";"page4",#N/A,FALSE,"Model";"page5",#N/A,FALSE,"Model";"page6",#N/A,FALSE,"Model";"page7",#N/A,FALSE,"Model";"page8",#N/A,FALSE,"Model";"page9",#N/A,FALSE,"Model";"page10",#N/A,FALSE,"Model";"page11",#N/A,FALSE,"Model";"page12",#N/A,FALSE,"Model";"page13",#N/A,FALSE,"Model"}</definedName>
    <definedName name="dlakjnb"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25"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8"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36"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17"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37"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18"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31"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13"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32"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14"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2"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43"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35"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16"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34" hidden="1">{"page1",#N/A,FALSE,"Model";"page2",#N/A,FALSE,"Model";"page3",#N/A,FALSE,"Model";"page4",#N/A,FALSE,"Model";"page5",#N/A,FALSE,"Model";"page6",#N/A,FALSE,"Model";"page7",#N/A,FALSE,"Model";"page8",#N/A,FALSE,"Model";"page9",#N/A,FALSE,"Model";"page10",#N/A,FALSE,"Model";"page11",#N/A,FALSE,"Model";"page12",#N/A,FALSE,"Model";"page13",#N/A,FALSE,"Model"}</definedName>
    <definedName name="dlkjfnb" localSheetId="12" hidden="1">{"page1",#N/A,FALSE,"Model";"page2",#N/A,FALSE,"Model";"page3",#N/A,FALSE,"Model";"page4",#N/A,FALSE,"Model";"page5",#N/A,FALSE,"Model";"page6",#N/A,FALSE,"Model";"page7",#N/A,FALSE,"Model";"page8",#N/A,FALSE,"Model";"page9",#N/A,FALSE,"Model";"page10",#N/A,FALSE,"Model";"page11",#N/A,FALSE,"Model";"page12",#N/A,FALSE,"Model";"page13",#N/A,FALSE,"Model"}</definedName>
    <definedName name="dlkjfnb" hidden="1">{"page1",#N/A,FALSE,"Model";"page2",#N/A,FALSE,"Model";"page3",#N/A,FALSE,"Model";"page4",#N/A,FALSE,"Model";"page5",#N/A,FALSE,"Model";"page6",#N/A,FALSE,"Model";"page7",#N/A,FALSE,"Model";"page8",#N/A,FALSE,"Model";"page9",#N/A,FALSE,"Model";"page10",#N/A,FALSE,"Model";"page11",#N/A,FALSE,"Model";"page12",#N/A,FALSE,"Model";"page13",#N/A,FALSE,"Model"}</definedName>
    <definedName name="dlnb" localSheetId="25" hidden="1">{"page1",#N/A,FALSE,"Model";"page2",#N/A,FALSE,"Model";"page3",#N/A,FALSE,"Model";"page4",#N/A,FALSE,"Model";"page5",#N/A,FALSE,"Model";"page6",#N/A,FALSE,"Model";"page7",#N/A,FALSE,"Model";"page8",#N/A,FALSE,"Model";"page9",#N/A,FALSE,"Model";"page10",#N/A,FALSE,"Model";"page11",#N/A,FALSE,"Model";"page12",#N/A,FALSE,"Model";"page13",#N/A,FALSE,"Model"}</definedName>
    <definedName name="dlnb" localSheetId="8" hidden="1">{"page1",#N/A,FALSE,"Model";"page2",#N/A,FALSE,"Model";"page3",#N/A,FALSE,"Model";"page4",#N/A,FALSE,"Model";"page5",#N/A,FALSE,"Model";"page6",#N/A,FALSE,"Model";"page7",#N/A,FALSE,"Model";"page8",#N/A,FALSE,"Model";"page9",#N/A,FALSE,"Model";"page10",#N/A,FALSE,"Model";"page11",#N/A,FALSE,"Model";"page12",#N/A,FALSE,"Model";"page13",#N/A,FALSE,"Model"}</definedName>
    <definedName name="dlnb" localSheetId="36" hidden="1">{"page1",#N/A,FALSE,"Model";"page2",#N/A,FALSE,"Model";"page3",#N/A,FALSE,"Model";"page4",#N/A,FALSE,"Model";"page5",#N/A,FALSE,"Model";"page6",#N/A,FALSE,"Model";"page7",#N/A,FALSE,"Model";"page8",#N/A,FALSE,"Model";"page9",#N/A,FALSE,"Model";"page10",#N/A,FALSE,"Model";"page11",#N/A,FALSE,"Model";"page12",#N/A,FALSE,"Model";"page13",#N/A,FALSE,"Model"}</definedName>
    <definedName name="dlnb" localSheetId="17" hidden="1">{"page1",#N/A,FALSE,"Model";"page2",#N/A,FALSE,"Model";"page3",#N/A,FALSE,"Model";"page4",#N/A,FALSE,"Model";"page5",#N/A,FALSE,"Model";"page6",#N/A,FALSE,"Model";"page7",#N/A,FALSE,"Model";"page8",#N/A,FALSE,"Model";"page9",#N/A,FALSE,"Model";"page10",#N/A,FALSE,"Model";"page11",#N/A,FALSE,"Model";"page12",#N/A,FALSE,"Model";"page13",#N/A,FALSE,"Model"}</definedName>
    <definedName name="dlnb" localSheetId="37" hidden="1">{"page1",#N/A,FALSE,"Model";"page2",#N/A,FALSE,"Model";"page3",#N/A,FALSE,"Model";"page4",#N/A,FALSE,"Model";"page5",#N/A,FALSE,"Model";"page6",#N/A,FALSE,"Model";"page7",#N/A,FALSE,"Model";"page8",#N/A,FALSE,"Model";"page9",#N/A,FALSE,"Model";"page10",#N/A,FALSE,"Model";"page11",#N/A,FALSE,"Model";"page12",#N/A,FALSE,"Model";"page13",#N/A,FALSE,"Model"}</definedName>
    <definedName name="dlnb" localSheetId="18" hidden="1">{"page1",#N/A,FALSE,"Model";"page2",#N/A,FALSE,"Model";"page3",#N/A,FALSE,"Model";"page4",#N/A,FALSE,"Model";"page5",#N/A,FALSE,"Model";"page6",#N/A,FALSE,"Model";"page7",#N/A,FALSE,"Model";"page8",#N/A,FALSE,"Model";"page9",#N/A,FALSE,"Model";"page10",#N/A,FALSE,"Model";"page11",#N/A,FALSE,"Model";"page12",#N/A,FALSE,"Model";"page13",#N/A,FALSE,"Model"}</definedName>
    <definedName name="dlnb" localSheetId="31" hidden="1">{"page1",#N/A,FALSE,"Model";"page2",#N/A,FALSE,"Model";"page3",#N/A,FALSE,"Model";"page4",#N/A,FALSE,"Model";"page5",#N/A,FALSE,"Model";"page6",#N/A,FALSE,"Model";"page7",#N/A,FALSE,"Model";"page8",#N/A,FALSE,"Model";"page9",#N/A,FALSE,"Model";"page10",#N/A,FALSE,"Model";"page11",#N/A,FALSE,"Model";"page12",#N/A,FALSE,"Model";"page13",#N/A,FALSE,"Model"}</definedName>
    <definedName name="dlnb" localSheetId="13" hidden="1">{"page1",#N/A,FALSE,"Model";"page2",#N/A,FALSE,"Model";"page3",#N/A,FALSE,"Model";"page4",#N/A,FALSE,"Model";"page5",#N/A,FALSE,"Model";"page6",#N/A,FALSE,"Model";"page7",#N/A,FALSE,"Model";"page8",#N/A,FALSE,"Model";"page9",#N/A,FALSE,"Model";"page10",#N/A,FALSE,"Model";"page11",#N/A,FALSE,"Model";"page12",#N/A,FALSE,"Model";"page13",#N/A,FALSE,"Model"}</definedName>
    <definedName name="dlnb" localSheetId="32" hidden="1">{"page1",#N/A,FALSE,"Model";"page2",#N/A,FALSE,"Model";"page3",#N/A,FALSE,"Model";"page4",#N/A,FALSE,"Model";"page5",#N/A,FALSE,"Model";"page6",#N/A,FALSE,"Model";"page7",#N/A,FALSE,"Model";"page8",#N/A,FALSE,"Model";"page9",#N/A,FALSE,"Model";"page10",#N/A,FALSE,"Model";"page11",#N/A,FALSE,"Model";"page12",#N/A,FALSE,"Model";"page13",#N/A,FALSE,"Model"}</definedName>
    <definedName name="dlnb" localSheetId="14" hidden="1">{"page1",#N/A,FALSE,"Model";"page2",#N/A,FALSE,"Model";"page3",#N/A,FALSE,"Model";"page4",#N/A,FALSE,"Model";"page5",#N/A,FALSE,"Model";"page6",#N/A,FALSE,"Model";"page7",#N/A,FALSE,"Model";"page8",#N/A,FALSE,"Model";"page9",#N/A,FALSE,"Model";"page10",#N/A,FALSE,"Model";"page11",#N/A,FALSE,"Model";"page12",#N/A,FALSE,"Model";"page13",#N/A,FALSE,"Model"}</definedName>
    <definedName name="dlnb" localSheetId="2" hidden="1">{"page1",#N/A,FALSE,"Model";"page2",#N/A,FALSE,"Model";"page3",#N/A,FALSE,"Model";"page4",#N/A,FALSE,"Model";"page5",#N/A,FALSE,"Model";"page6",#N/A,FALSE,"Model";"page7",#N/A,FALSE,"Model";"page8",#N/A,FALSE,"Model";"page9",#N/A,FALSE,"Model";"page10",#N/A,FALSE,"Model";"page11",#N/A,FALSE,"Model";"page12",#N/A,FALSE,"Model";"page13",#N/A,FALSE,"Model"}</definedName>
    <definedName name="dlnb" localSheetId="43" hidden="1">{"page1",#N/A,FALSE,"Model";"page2",#N/A,FALSE,"Model";"page3",#N/A,FALSE,"Model";"page4",#N/A,FALSE,"Model";"page5",#N/A,FALSE,"Model";"page6",#N/A,FALSE,"Model";"page7",#N/A,FALSE,"Model";"page8",#N/A,FALSE,"Model";"page9",#N/A,FALSE,"Model";"page10",#N/A,FALSE,"Model";"page11",#N/A,FALSE,"Model";"page12",#N/A,FALSE,"Model";"page13",#N/A,FALSE,"Model"}</definedName>
    <definedName name="dlnb" localSheetId="35" hidden="1">{"page1",#N/A,FALSE,"Model";"page2",#N/A,FALSE,"Model";"page3",#N/A,FALSE,"Model";"page4",#N/A,FALSE,"Model";"page5",#N/A,FALSE,"Model";"page6",#N/A,FALSE,"Model";"page7",#N/A,FALSE,"Model";"page8",#N/A,FALSE,"Model";"page9",#N/A,FALSE,"Model";"page10",#N/A,FALSE,"Model";"page11",#N/A,FALSE,"Model";"page12",#N/A,FALSE,"Model";"page13",#N/A,FALSE,"Model"}</definedName>
    <definedName name="dlnb" localSheetId="16" hidden="1">{"page1",#N/A,FALSE,"Model";"page2",#N/A,FALSE,"Model";"page3",#N/A,FALSE,"Model";"page4",#N/A,FALSE,"Model";"page5",#N/A,FALSE,"Model";"page6",#N/A,FALSE,"Model";"page7",#N/A,FALSE,"Model";"page8",#N/A,FALSE,"Model";"page9",#N/A,FALSE,"Model";"page10",#N/A,FALSE,"Model";"page11",#N/A,FALSE,"Model";"page12",#N/A,FALSE,"Model";"page13",#N/A,FALSE,"Model"}</definedName>
    <definedName name="dlnb" localSheetId="34" hidden="1">{"page1",#N/A,FALSE,"Model";"page2",#N/A,FALSE,"Model";"page3",#N/A,FALSE,"Model";"page4",#N/A,FALSE,"Model";"page5",#N/A,FALSE,"Model";"page6",#N/A,FALSE,"Model";"page7",#N/A,FALSE,"Model";"page8",#N/A,FALSE,"Model";"page9",#N/A,FALSE,"Model";"page10",#N/A,FALSE,"Model";"page11",#N/A,FALSE,"Model";"page12",#N/A,FALSE,"Model";"page13",#N/A,FALSE,"Model"}</definedName>
    <definedName name="dlnb" localSheetId="12" hidden="1">{"page1",#N/A,FALSE,"Model";"page2",#N/A,FALSE,"Model";"page3",#N/A,FALSE,"Model";"page4",#N/A,FALSE,"Model";"page5",#N/A,FALSE,"Model";"page6",#N/A,FALSE,"Model";"page7",#N/A,FALSE,"Model";"page8",#N/A,FALSE,"Model";"page9",#N/A,FALSE,"Model";"page10",#N/A,FALSE,"Model";"page11",#N/A,FALSE,"Model";"page12",#N/A,FALSE,"Model";"page13",#N/A,FALSE,"Model"}</definedName>
    <definedName name="dlnb" hidden="1">{"page1",#N/A,FALSE,"Model";"page2",#N/A,FALSE,"Model";"page3",#N/A,FALSE,"Model";"page4",#N/A,FALSE,"Model";"page5",#N/A,FALSE,"Model";"page6",#N/A,FALSE,"Model";"page7",#N/A,FALSE,"Model";"page8",#N/A,FALSE,"Model";"page9",#N/A,FALSE,"Model";"page10",#N/A,FALSE,"Model";"page11",#N/A,FALSE,"Model";"page12",#N/A,FALSE,"Model";"page13",#N/A,FALSE,"Model"}</definedName>
    <definedName name="DMESetting">'[10]WACC and TIC Inputs'!$G$43</definedName>
    <definedName name="DownloadStamp">#REF!</definedName>
    <definedName name="draft_note">'Assumptions and Inputs'!$C$36</definedName>
    <definedName name="Draft_Note_1">'Assumptions and Inputs'!$C$32</definedName>
    <definedName name="Draft_Note_2">'Assumptions and Inputs'!$C$33</definedName>
    <definedName name="Draft_Toggle">'Assumptions and Inputs'!$C$10</definedName>
    <definedName name="DraftFooter">[10]Settings!$I$15</definedName>
    <definedName name="dsnb" localSheetId="25" hidden="1">{"page1",#N/A,FALSE,"Model";"page2",#N/A,FALSE,"Model";"page3",#N/A,FALSE,"Model";"page4",#N/A,FALSE,"Model";"page5",#N/A,FALSE,"Model";"page6",#N/A,FALSE,"Model";"page7",#N/A,FALSE,"Model";"page8",#N/A,FALSE,"Model";"page9",#N/A,FALSE,"Model";"page10",#N/A,FALSE,"Model";"page11",#N/A,FALSE,"Model";"page12",#N/A,FALSE,"Model";"page13",#N/A,FALSE,"Model"}</definedName>
    <definedName name="dsnb" localSheetId="8" hidden="1">{"page1",#N/A,FALSE,"Model";"page2",#N/A,FALSE,"Model";"page3",#N/A,FALSE,"Model";"page4",#N/A,FALSE,"Model";"page5",#N/A,FALSE,"Model";"page6",#N/A,FALSE,"Model";"page7",#N/A,FALSE,"Model";"page8",#N/A,FALSE,"Model";"page9",#N/A,FALSE,"Model";"page10",#N/A,FALSE,"Model";"page11",#N/A,FALSE,"Model";"page12",#N/A,FALSE,"Model";"page13",#N/A,FALSE,"Model"}</definedName>
    <definedName name="dsnb" localSheetId="36" hidden="1">{"page1",#N/A,FALSE,"Model";"page2",#N/A,FALSE,"Model";"page3",#N/A,FALSE,"Model";"page4",#N/A,FALSE,"Model";"page5",#N/A,FALSE,"Model";"page6",#N/A,FALSE,"Model";"page7",#N/A,FALSE,"Model";"page8",#N/A,FALSE,"Model";"page9",#N/A,FALSE,"Model";"page10",#N/A,FALSE,"Model";"page11",#N/A,FALSE,"Model";"page12",#N/A,FALSE,"Model";"page13",#N/A,FALSE,"Model"}</definedName>
    <definedName name="dsnb" localSheetId="17" hidden="1">{"page1",#N/A,FALSE,"Model";"page2",#N/A,FALSE,"Model";"page3",#N/A,FALSE,"Model";"page4",#N/A,FALSE,"Model";"page5",#N/A,FALSE,"Model";"page6",#N/A,FALSE,"Model";"page7",#N/A,FALSE,"Model";"page8",#N/A,FALSE,"Model";"page9",#N/A,FALSE,"Model";"page10",#N/A,FALSE,"Model";"page11",#N/A,FALSE,"Model";"page12",#N/A,FALSE,"Model";"page13",#N/A,FALSE,"Model"}</definedName>
    <definedName name="dsnb" localSheetId="37" hidden="1">{"page1",#N/A,FALSE,"Model";"page2",#N/A,FALSE,"Model";"page3",#N/A,FALSE,"Model";"page4",#N/A,FALSE,"Model";"page5",#N/A,FALSE,"Model";"page6",#N/A,FALSE,"Model";"page7",#N/A,FALSE,"Model";"page8",#N/A,FALSE,"Model";"page9",#N/A,FALSE,"Model";"page10",#N/A,FALSE,"Model";"page11",#N/A,FALSE,"Model";"page12",#N/A,FALSE,"Model";"page13",#N/A,FALSE,"Model"}</definedName>
    <definedName name="dsnb" localSheetId="18" hidden="1">{"page1",#N/A,FALSE,"Model";"page2",#N/A,FALSE,"Model";"page3",#N/A,FALSE,"Model";"page4",#N/A,FALSE,"Model";"page5",#N/A,FALSE,"Model";"page6",#N/A,FALSE,"Model";"page7",#N/A,FALSE,"Model";"page8",#N/A,FALSE,"Model";"page9",#N/A,FALSE,"Model";"page10",#N/A,FALSE,"Model";"page11",#N/A,FALSE,"Model";"page12",#N/A,FALSE,"Model";"page13",#N/A,FALSE,"Model"}</definedName>
    <definedName name="dsnb" localSheetId="31" hidden="1">{"page1",#N/A,FALSE,"Model";"page2",#N/A,FALSE,"Model";"page3",#N/A,FALSE,"Model";"page4",#N/A,FALSE,"Model";"page5",#N/A,FALSE,"Model";"page6",#N/A,FALSE,"Model";"page7",#N/A,FALSE,"Model";"page8",#N/A,FALSE,"Model";"page9",#N/A,FALSE,"Model";"page10",#N/A,FALSE,"Model";"page11",#N/A,FALSE,"Model";"page12",#N/A,FALSE,"Model";"page13",#N/A,FALSE,"Model"}</definedName>
    <definedName name="dsnb" localSheetId="13" hidden="1">{"page1",#N/A,FALSE,"Model";"page2",#N/A,FALSE,"Model";"page3",#N/A,FALSE,"Model";"page4",#N/A,FALSE,"Model";"page5",#N/A,FALSE,"Model";"page6",#N/A,FALSE,"Model";"page7",#N/A,FALSE,"Model";"page8",#N/A,FALSE,"Model";"page9",#N/A,FALSE,"Model";"page10",#N/A,FALSE,"Model";"page11",#N/A,FALSE,"Model";"page12",#N/A,FALSE,"Model";"page13",#N/A,FALSE,"Model"}</definedName>
    <definedName name="dsnb" localSheetId="32" hidden="1">{"page1",#N/A,FALSE,"Model";"page2",#N/A,FALSE,"Model";"page3",#N/A,FALSE,"Model";"page4",#N/A,FALSE,"Model";"page5",#N/A,FALSE,"Model";"page6",#N/A,FALSE,"Model";"page7",#N/A,FALSE,"Model";"page8",#N/A,FALSE,"Model";"page9",#N/A,FALSE,"Model";"page10",#N/A,FALSE,"Model";"page11",#N/A,FALSE,"Model";"page12",#N/A,FALSE,"Model";"page13",#N/A,FALSE,"Model"}</definedName>
    <definedName name="dsnb" localSheetId="14" hidden="1">{"page1",#N/A,FALSE,"Model";"page2",#N/A,FALSE,"Model";"page3",#N/A,FALSE,"Model";"page4",#N/A,FALSE,"Model";"page5",#N/A,FALSE,"Model";"page6",#N/A,FALSE,"Model";"page7",#N/A,FALSE,"Model";"page8",#N/A,FALSE,"Model";"page9",#N/A,FALSE,"Model";"page10",#N/A,FALSE,"Model";"page11",#N/A,FALSE,"Model";"page12",#N/A,FALSE,"Model";"page13",#N/A,FALSE,"Model"}</definedName>
    <definedName name="dsnb" localSheetId="2" hidden="1">{"page1",#N/A,FALSE,"Model";"page2",#N/A,FALSE,"Model";"page3",#N/A,FALSE,"Model";"page4",#N/A,FALSE,"Model";"page5",#N/A,FALSE,"Model";"page6",#N/A,FALSE,"Model";"page7",#N/A,FALSE,"Model";"page8",#N/A,FALSE,"Model";"page9",#N/A,FALSE,"Model";"page10",#N/A,FALSE,"Model";"page11",#N/A,FALSE,"Model";"page12",#N/A,FALSE,"Model";"page13",#N/A,FALSE,"Model"}</definedName>
    <definedName name="dsnb" localSheetId="43" hidden="1">{"page1",#N/A,FALSE,"Model";"page2",#N/A,FALSE,"Model";"page3",#N/A,FALSE,"Model";"page4",#N/A,FALSE,"Model";"page5",#N/A,FALSE,"Model";"page6",#N/A,FALSE,"Model";"page7",#N/A,FALSE,"Model";"page8",#N/A,FALSE,"Model";"page9",#N/A,FALSE,"Model";"page10",#N/A,FALSE,"Model";"page11",#N/A,FALSE,"Model";"page12",#N/A,FALSE,"Model";"page13",#N/A,FALSE,"Model"}</definedName>
    <definedName name="dsnb" localSheetId="35" hidden="1">{"page1",#N/A,FALSE,"Model";"page2",#N/A,FALSE,"Model";"page3",#N/A,FALSE,"Model";"page4",#N/A,FALSE,"Model";"page5",#N/A,FALSE,"Model";"page6",#N/A,FALSE,"Model";"page7",#N/A,FALSE,"Model";"page8",#N/A,FALSE,"Model";"page9",#N/A,FALSE,"Model";"page10",#N/A,FALSE,"Model";"page11",#N/A,FALSE,"Model";"page12",#N/A,FALSE,"Model";"page13",#N/A,FALSE,"Model"}</definedName>
    <definedName name="dsnb" localSheetId="16" hidden="1">{"page1",#N/A,FALSE,"Model";"page2",#N/A,FALSE,"Model";"page3",#N/A,FALSE,"Model";"page4",#N/A,FALSE,"Model";"page5",#N/A,FALSE,"Model";"page6",#N/A,FALSE,"Model";"page7",#N/A,FALSE,"Model";"page8",#N/A,FALSE,"Model";"page9",#N/A,FALSE,"Model";"page10",#N/A,FALSE,"Model";"page11",#N/A,FALSE,"Model";"page12",#N/A,FALSE,"Model";"page13",#N/A,FALSE,"Model"}</definedName>
    <definedName name="dsnb" localSheetId="34" hidden="1">{"page1",#N/A,FALSE,"Model";"page2",#N/A,FALSE,"Model";"page3",#N/A,FALSE,"Model";"page4",#N/A,FALSE,"Model";"page5",#N/A,FALSE,"Model";"page6",#N/A,FALSE,"Model";"page7",#N/A,FALSE,"Model";"page8",#N/A,FALSE,"Model";"page9",#N/A,FALSE,"Model";"page10",#N/A,FALSE,"Model";"page11",#N/A,FALSE,"Model";"page12",#N/A,FALSE,"Model";"page13",#N/A,FALSE,"Model"}</definedName>
    <definedName name="dsnb" localSheetId="12" hidden="1">{"page1",#N/A,FALSE,"Model";"page2",#N/A,FALSE,"Model";"page3",#N/A,FALSE,"Model";"page4",#N/A,FALSE,"Model";"page5",#N/A,FALSE,"Model";"page6",#N/A,FALSE,"Model";"page7",#N/A,FALSE,"Model";"page8",#N/A,FALSE,"Model";"page9",#N/A,FALSE,"Model";"page10",#N/A,FALSE,"Model";"page11",#N/A,FALSE,"Model";"page12",#N/A,FALSE,"Model";"page13",#N/A,FALSE,"Model"}</definedName>
    <definedName name="dsnb" hidden="1">{"page1",#N/A,FALSE,"Model";"page2",#N/A,FALSE,"Model";"page3",#N/A,FALSE,"Model";"page4",#N/A,FALSE,"Model";"page5",#N/A,FALSE,"Model";"page6",#N/A,FALSE,"Model";"page7",#N/A,FALSE,"Model";"page8",#N/A,FALSE,"Model";"page9",#N/A,FALSE,"Model";"page10",#N/A,FALSE,"Model";"page11",#N/A,FALSE,"Model";"page12",#N/A,FALSE,"Model";"page13",#N/A,FALSE,"Model"}</definedName>
    <definedName name="e"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akb" localSheetId="25" hidden="1">{"page1",#N/A,FALSE,"Model";"page2",#N/A,FALSE,"Model";"page3",#N/A,FALSE,"Model";"page4",#N/A,FALSE,"Model";"page5",#N/A,FALSE,"Model";"page6",#N/A,FALSE,"Model";"page7",#N/A,FALSE,"Model";"page8",#N/A,FALSE,"Model";"page9",#N/A,FALSE,"Model";"page10",#N/A,FALSE,"Model";"page11",#N/A,FALSE,"Model";"page12",#N/A,FALSE,"Model";"page13",#N/A,FALSE,"Model"}</definedName>
    <definedName name="eakb" localSheetId="8" hidden="1">{"page1",#N/A,FALSE,"Model";"page2",#N/A,FALSE,"Model";"page3",#N/A,FALSE,"Model";"page4",#N/A,FALSE,"Model";"page5",#N/A,FALSE,"Model";"page6",#N/A,FALSE,"Model";"page7",#N/A,FALSE,"Model";"page8",#N/A,FALSE,"Model";"page9",#N/A,FALSE,"Model";"page10",#N/A,FALSE,"Model";"page11",#N/A,FALSE,"Model";"page12",#N/A,FALSE,"Model";"page13",#N/A,FALSE,"Model"}</definedName>
    <definedName name="eakb" localSheetId="36" hidden="1">{"page1",#N/A,FALSE,"Model";"page2",#N/A,FALSE,"Model";"page3",#N/A,FALSE,"Model";"page4",#N/A,FALSE,"Model";"page5",#N/A,FALSE,"Model";"page6",#N/A,FALSE,"Model";"page7",#N/A,FALSE,"Model";"page8",#N/A,FALSE,"Model";"page9",#N/A,FALSE,"Model";"page10",#N/A,FALSE,"Model";"page11",#N/A,FALSE,"Model";"page12",#N/A,FALSE,"Model";"page13",#N/A,FALSE,"Model"}</definedName>
    <definedName name="eakb" localSheetId="17" hidden="1">{"page1",#N/A,FALSE,"Model";"page2",#N/A,FALSE,"Model";"page3",#N/A,FALSE,"Model";"page4",#N/A,FALSE,"Model";"page5",#N/A,FALSE,"Model";"page6",#N/A,FALSE,"Model";"page7",#N/A,FALSE,"Model";"page8",#N/A,FALSE,"Model";"page9",#N/A,FALSE,"Model";"page10",#N/A,FALSE,"Model";"page11",#N/A,FALSE,"Model";"page12",#N/A,FALSE,"Model";"page13",#N/A,FALSE,"Model"}</definedName>
    <definedName name="eakb" localSheetId="37" hidden="1">{"page1",#N/A,FALSE,"Model";"page2",#N/A,FALSE,"Model";"page3",#N/A,FALSE,"Model";"page4",#N/A,FALSE,"Model";"page5",#N/A,FALSE,"Model";"page6",#N/A,FALSE,"Model";"page7",#N/A,FALSE,"Model";"page8",#N/A,FALSE,"Model";"page9",#N/A,FALSE,"Model";"page10",#N/A,FALSE,"Model";"page11",#N/A,FALSE,"Model";"page12",#N/A,FALSE,"Model";"page13",#N/A,FALSE,"Model"}</definedName>
    <definedName name="eakb" localSheetId="18" hidden="1">{"page1",#N/A,FALSE,"Model";"page2",#N/A,FALSE,"Model";"page3",#N/A,FALSE,"Model";"page4",#N/A,FALSE,"Model";"page5",#N/A,FALSE,"Model";"page6",#N/A,FALSE,"Model";"page7",#N/A,FALSE,"Model";"page8",#N/A,FALSE,"Model";"page9",#N/A,FALSE,"Model";"page10",#N/A,FALSE,"Model";"page11",#N/A,FALSE,"Model";"page12",#N/A,FALSE,"Model";"page13",#N/A,FALSE,"Model"}</definedName>
    <definedName name="eakb" localSheetId="31" hidden="1">{"page1",#N/A,FALSE,"Model";"page2",#N/A,FALSE,"Model";"page3",#N/A,FALSE,"Model";"page4",#N/A,FALSE,"Model";"page5",#N/A,FALSE,"Model";"page6",#N/A,FALSE,"Model";"page7",#N/A,FALSE,"Model";"page8",#N/A,FALSE,"Model";"page9",#N/A,FALSE,"Model";"page10",#N/A,FALSE,"Model";"page11",#N/A,FALSE,"Model";"page12",#N/A,FALSE,"Model";"page13",#N/A,FALSE,"Model"}</definedName>
    <definedName name="eakb" localSheetId="13" hidden="1">{"page1",#N/A,FALSE,"Model";"page2",#N/A,FALSE,"Model";"page3",#N/A,FALSE,"Model";"page4",#N/A,FALSE,"Model";"page5",#N/A,FALSE,"Model";"page6",#N/A,FALSE,"Model";"page7",#N/A,FALSE,"Model";"page8",#N/A,FALSE,"Model";"page9",#N/A,FALSE,"Model";"page10",#N/A,FALSE,"Model";"page11",#N/A,FALSE,"Model";"page12",#N/A,FALSE,"Model";"page13",#N/A,FALSE,"Model"}</definedName>
    <definedName name="eakb" localSheetId="32" hidden="1">{"page1",#N/A,FALSE,"Model";"page2",#N/A,FALSE,"Model";"page3",#N/A,FALSE,"Model";"page4",#N/A,FALSE,"Model";"page5",#N/A,FALSE,"Model";"page6",#N/A,FALSE,"Model";"page7",#N/A,FALSE,"Model";"page8",#N/A,FALSE,"Model";"page9",#N/A,FALSE,"Model";"page10",#N/A,FALSE,"Model";"page11",#N/A,FALSE,"Model";"page12",#N/A,FALSE,"Model";"page13",#N/A,FALSE,"Model"}</definedName>
    <definedName name="eakb" localSheetId="14" hidden="1">{"page1",#N/A,FALSE,"Model";"page2",#N/A,FALSE,"Model";"page3",#N/A,FALSE,"Model";"page4",#N/A,FALSE,"Model";"page5",#N/A,FALSE,"Model";"page6",#N/A,FALSE,"Model";"page7",#N/A,FALSE,"Model";"page8",#N/A,FALSE,"Model";"page9",#N/A,FALSE,"Model";"page10",#N/A,FALSE,"Model";"page11",#N/A,FALSE,"Model";"page12",#N/A,FALSE,"Model";"page13",#N/A,FALSE,"Model"}</definedName>
    <definedName name="eakb" localSheetId="2" hidden="1">{"page1",#N/A,FALSE,"Model";"page2",#N/A,FALSE,"Model";"page3",#N/A,FALSE,"Model";"page4",#N/A,FALSE,"Model";"page5",#N/A,FALSE,"Model";"page6",#N/A,FALSE,"Model";"page7",#N/A,FALSE,"Model";"page8",#N/A,FALSE,"Model";"page9",#N/A,FALSE,"Model";"page10",#N/A,FALSE,"Model";"page11",#N/A,FALSE,"Model";"page12",#N/A,FALSE,"Model";"page13",#N/A,FALSE,"Model"}</definedName>
    <definedName name="eakb" localSheetId="43" hidden="1">{"page1",#N/A,FALSE,"Model";"page2",#N/A,FALSE,"Model";"page3",#N/A,FALSE,"Model";"page4",#N/A,FALSE,"Model";"page5",#N/A,FALSE,"Model";"page6",#N/A,FALSE,"Model";"page7",#N/A,FALSE,"Model";"page8",#N/A,FALSE,"Model";"page9",#N/A,FALSE,"Model";"page10",#N/A,FALSE,"Model";"page11",#N/A,FALSE,"Model";"page12",#N/A,FALSE,"Model";"page13",#N/A,FALSE,"Model"}</definedName>
    <definedName name="eakb" localSheetId="35" hidden="1">{"page1",#N/A,FALSE,"Model";"page2",#N/A,FALSE,"Model";"page3",#N/A,FALSE,"Model";"page4",#N/A,FALSE,"Model";"page5",#N/A,FALSE,"Model";"page6",#N/A,FALSE,"Model";"page7",#N/A,FALSE,"Model";"page8",#N/A,FALSE,"Model";"page9",#N/A,FALSE,"Model";"page10",#N/A,FALSE,"Model";"page11",#N/A,FALSE,"Model";"page12",#N/A,FALSE,"Model";"page13",#N/A,FALSE,"Model"}</definedName>
    <definedName name="eakb" localSheetId="16" hidden="1">{"page1",#N/A,FALSE,"Model";"page2",#N/A,FALSE,"Model";"page3",#N/A,FALSE,"Model";"page4",#N/A,FALSE,"Model";"page5",#N/A,FALSE,"Model";"page6",#N/A,FALSE,"Model";"page7",#N/A,FALSE,"Model";"page8",#N/A,FALSE,"Model";"page9",#N/A,FALSE,"Model";"page10",#N/A,FALSE,"Model";"page11",#N/A,FALSE,"Model";"page12",#N/A,FALSE,"Model";"page13",#N/A,FALSE,"Model"}</definedName>
    <definedName name="eakb" localSheetId="34" hidden="1">{"page1",#N/A,FALSE,"Model";"page2",#N/A,FALSE,"Model";"page3",#N/A,FALSE,"Model";"page4",#N/A,FALSE,"Model";"page5",#N/A,FALSE,"Model";"page6",#N/A,FALSE,"Model";"page7",#N/A,FALSE,"Model";"page8",#N/A,FALSE,"Model";"page9",#N/A,FALSE,"Model";"page10",#N/A,FALSE,"Model";"page11",#N/A,FALSE,"Model";"page12",#N/A,FALSE,"Model";"page13",#N/A,FALSE,"Model"}</definedName>
    <definedName name="eakb" localSheetId="12" hidden="1">{"page1",#N/A,FALSE,"Model";"page2",#N/A,FALSE,"Model";"page3",#N/A,FALSE,"Model";"page4",#N/A,FALSE,"Model";"page5",#N/A,FALSE,"Model";"page6",#N/A,FALSE,"Model";"page7",#N/A,FALSE,"Model";"page8",#N/A,FALSE,"Model";"page9",#N/A,FALSE,"Model";"page10",#N/A,FALSE,"Model";"page11",#N/A,FALSE,"Model";"page12",#N/A,FALSE,"Model";"page13",#N/A,FALSE,"Model"}</definedName>
    <definedName name="eakb"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25"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8"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36"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17"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37"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18"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31"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13"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32"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14"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2"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43"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35"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16"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34" hidden="1">{"page1",#N/A,FALSE,"Model";"page2",#N/A,FALSE,"Model";"page3",#N/A,FALSE,"Model";"page4",#N/A,FALSE,"Model";"page5",#N/A,FALSE,"Model";"page6",#N/A,FALSE,"Model";"page7",#N/A,FALSE,"Model";"page8",#N/A,FALSE,"Model";"page9",#N/A,FALSE,"Model";"page10",#N/A,FALSE,"Model";"page11",#N/A,FALSE,"Model";"page12",#N/A,FALSE,"Model";"page13",#N/A,FALSE,"Model"}</definedName>
    <definedName name="eakjnb" localSheetId="12" hidden="1">{"page1",#N/A,FALSE,"Model";"page2",#N/A,FALSE,"Model";"page3",#N/A,FALSE,"Model";"page4",#N/A,FALSE,"Model";"page5",#N/A,FALSE,"Model";"page6",#N/A,FALSE,"Model";"page7",#N/A,FALSE,"Model";"page8",#N/A,FALSE,"Model";"page9",#N/A,FALSE,"Model";"page10",#N/A,FALSE,"Model";"page11",#N/A,FALSE,"Model";"page12",#N/A,FALSE,"Model";"page13",#N/A,FALSE,"Model"}</definedName>
    <definedName name="eakjnb" hidden="1">{"page1",#N/A,FALSE,"Model";"page2",#N/A,FALSE,"Model";"page3",#N/A,FALSE,"Model";"page4",#N/A,FALSE,"Model";"page5",#N/A,FALSE,"Model";"page6",#N/A,FALSE,"Model";"page7",#N/A,FALSE,"Model";"page8",#N/A,FALSE,"Model";"page9",#N/A,FALSE,"Model";"page10",#N/A,FALSE,"Model";"page11",#N/A,FALSE,"Model";"page12",#N/A,FALSE,"Model";"page13",#N/A,FALSE,"Model"}</definedName>
    <definedName name="earvb" localSheetId="25" hidden="1">{"page1",#N/A,FALSE,"Model";"page2",#N/A,FALSE,"Model";"page3",#N/A,FALSE,"Model";"page4",#N/A,FALSE,"Model";"page5",#N/A,FALSE,"Model";"page6",#N/A,FALSE,"Model";"page7",#N/A,FALSE,"Model";"page8",#N/A,FALSE,"Model";"page9",#N/A,FALSE,"Model";"page10",#N/A,FALSE,"Model";"page11",#N/A,FALSE,"Model";"page12",#N/A,FALSE,"Model";"page13",#N/A,FALSE,"Model"}</definedName>
    <definedName name="earvb" localSheetId="8" hidden="1">{"page1",#N/A,FALSE,"Model";"page2",#N/A,FALSE,"Model";"page3",#N/A,FALSE,"Model";"page4",#N/A,FALSE,"Model";"page5",#N/A,FALSE,"Model";"page6",#N/A,FALSE,"Model";"page7",#N/A,FALSE,"Model";"page8",#N/A,FALSE,"Model";"page9",#N/A,FALSE,"Model";"page10",#N/A,FALSE,"Model";"page11",#N/A,FALSE,"Model";"page12",#N/A,FALSE,"Model";"page13",#N/A,FALSE,"Model"}</definedName>
    <definedName name="earvb" localSheetId="36" hidden="1">{"page1",#N/A,FALSE,"Model";"page2",#N/A,FALSE,"Model";"page3",#N/A,FALSE,"Model";"page4",#N/A,FALSE,"Model";"page5",#N/A,FALSE,"Model";"page6",#N/A,FALSE,"Model";"page7",#N/A,FALSE,"Model";"page8",#N/A,FALSE,"Model";"page9",#N/A,FALSE,"Model";"page10",#N/A,FALSE,"Model";"page11",#N/A,FALSE,"Model";"page12",#N/A,FALSE,"Model";"page13",#N/A,FALSE,"Model"}</definedName>
    <definedName name="earvb" localSheetId="17" hidden="1">{"page1",#N/A,FALSE,"Model";"page2",#N/A,FALSE,"Model";"page3",#N/A,FALSE,"Model";"page4",#N/A,FALSE,"Model";"page5",#N/A,FALSE,"Model";"page6",#N/A,FALSE,"Model";"page7",#N/A,FALSE,"Model";"page8",#N/A,FALSE,"Model";"page9",#N/A,FALSE,"Model";"page10",#N/A,FALSE,"Model";"page11",#N/A,FALSE,"Model";"page12",#N/A,FALSE,"Model";"page13",#N/A,FALSE,"Model"}</definedName>
    <definedName name="earvb" localSheetId="37" hidden="1">{"page1",#N/A,FALSE,"Model";"page2",#N/A,FALSE,"Model";"page3",#N/A,FALSE,"Model";"page4",#N/A,FALSE,"Model";"page5",#N/A,FALSE,"Model";"page6",#N/A,FALSE,"Model";"page7",#N/A,FALSE,"Model";"page8",#N/A,FALSE,"Model";"page9",#N/A,FALSE,"Model";"page10",#N/A,FALSE,"Model";"page11",#N/A,FALSE,"Model";"page12",#N/A,FALSE,"Model";"page13",#N/A,FALSE,"Model"}</definedName>
    <definedName name="earvb" localSheetId="18" hidden="1">{"page1",#N/A,FALSE,"Model";"page2",#N/A,FALSE,"Model";"page3",#N/A,FALSE,"Model";"page4",#N/A,FALSE,"Model";"page5",#N/A,FALSE,"Model";"page6",#N/A,FALSE,"Model";"page7",#N/A,FALSE,"Model";"page8",#N/A,FALSE,"Model";"page9",#N/A,FALSE,"Model";"page10",#N/A,FALSE,"Model";"page11",#N/A,FALSE,"Model";"page12",#N/A,FALSE,"Model";"page13",#N/A,FALSE,"Model"}</definedName>
    <definedName name="earvb" localSheetId="31" hidden="1">{"page1",#N/A,FALSE,"Model";"page2",#N/A,FALSE,"Model";"page3",#N/A,FALSE,"Model";"page4",#N/A,FALSE,"Model";"page5",#N/A,FALSE,"Model";"page6",#N/A,FALSE,"Model";"page7",#N/A,FALSE,"Model";"page8",#N/A,FALSE,"Model";"page9",#N/A,FALSE,"Model";"page10",#N/A,FALSE,"Model";"page11",#N/A,FALSE,"Model";"page12",#N/A,FALSE,"Model";"page13",#N/A,FALSE,"Model"}</definedName>
    <definedName name="earvb" localSheetId="13" hidden="1">{"page1",#N/A,FALSE,"Model";"page2",#N/A,FALSE,"Model";"page3",#N/A,FALSE,"Model";"page4",#N/A,FALSE,"Model";"page5",#N/A,FALSE,"Model";"page6",#N/A,FALSE,"Model";"page7",#N/A,FALSE,"Model";"page8",#N/A,FALSE,"Model";"page9",#N/A,FALSE,"Model";"page10",#N/A,FALSE,"Model";"page11",#N/A,FALSE,"Model";"page12",#N/A,FALSE,"Model";"page13",#N/A,FALSE,"Model"}</definedName>
    <definedName name="earvb" localSheetId="32" hidden="1">{"page1",#N/A,FALSE,"Model";"page2",#N/A,FALSE,"Model";"page3",#N/A,FALSE,"Model";"page4",#N/A,FALSE,"Model";"page5",#N/A,FALSE,"Model";"page6",#N/A,FALSE,"Model";"page7",#N/A,FALSE,"Model";"page8",#N/A,FALSE,"Model";"page9",#N/A,FALSE,"Model";"page10",#N/A,FALSE,"Model";"page11",#N/A,FALSE,"Model";"page12",#N/A,FALSE,"Model";"page13",#N/A,FALSE,"Model"}</definedName>
    <definedName name="earvb" localSheetId="14" hidden="1">{"page1",#N/A,FALSE,"Model";"page2",#N/A,FALSE,"Model";"page3",#N/A,FALSE,"Model";"page4",#N/A,FALSE,"Model";"page5",#N/A,FALSE,"Model";"page6",#N/A,FALSE,"Model";"page7",#N/A,FALSE,"Model";"page8",#N/A,FALSE,"Model";"page9",#N/A,FALSE,"Model";"page10",#N/A,FALSE,"Model";"page11",#N/A,FALSE,"Model";"page12",#N/A,FALSE,"Model";"page13",#N/A,FALSE,"Model"}</definedName>
    <definedName name="earvb" localSheetId="2" hidden="1">{"page1",#N/A,FALSE,"Model";"page2",#N/A,FALSE,"Model";"page3",#N/A,FALSE,"Model";"page4",#N/A,FALSE,"Model";"page5",#N/A,FALSE,"Model";"page6",#N/A,FALSE,"Model";"page7",#N/A,FALSE,"Model";"page8",#N/A,FALSE,"Model";"page9",#N/A,FALSE,"Model";"page10",#N/A,FALSE,"Model";"page11",#N/A,FALSE,"Model";"page12",#N/A,FALSE,"Model";"page13",#N/A,FALSE,"Model"}</definedName>
    <definedName name="earvb" localSheetId="43" hidden="1">{"page1",#N/A,FALSE,"Model";"page2",#N/A,FALSE,"Model";"page3",#N/A,FALSE,"Model";"page4",#N/A,FALSE,"Model";"page5",#N/A,FALSE,"Model";"page6",#N/A,FALSE,"Model";"page7",#N/A,FALSE,"Model";"page8",#N/A,FALSE,"Model";"page9",#N/A,FALSE,"Model";"page10",#N/A,FALSE,"Model";"page11",#N/A,FALSE,"Model";"page12",#N/A,FALSE,"Model";"page13",#N/A,FALSE,"Model"}</definedName>
    <definedName name="earvb" localSheetId="35" hidden="1">{"page1",#N/A,FALSE,"Model";"page2",#N/A,FALSE,"Model";"page3",#N/A,FALSE,"Model";"page4",#N/A,FALSE,"Model";"page5",#N/A,FALSE,"Model";"page6",#N/A,FALSE,"Model";"page7",#N/A,FALSE,"Model";"page8",#N/A,FALSE,"Model";"page9",#N/A,FALSE,"Model";"page10",#N/A,FALSE,"Model";"page11",#N/A,FALSE,"Model";"page12",#N/A,FALSE,"Model";"page13",#N/A,FALSE,"Model"}</definedName>
    <definedName name="earvb" localSheetId="16" hidden="1">{"page1",#N/A,FALSE,"Model";"page2",#N/A,FALSE,"Model";"page3",#N/A,FALSE,"Model";"page4",#N/A,FALSE,"Model";"page5",#N/A,FALSE,"Model";"page6",#N/A,FALSE,"Model";"page7",#N/A,FALSE,"Model";"page8",#N/A,FALSE,"Model";"page9",#N/A,FALSE,"Model";"page10",#N/A,FALSE,"Model";"page11",#N/A,FALSE,"Model";"page12",#N/A,FALSE,"Model";"page13",#N/A,FALSE,"Model"}</definedName>
    <definedName name="earvb" localSheetId="34" hidden="1">{"page1",#N/A,FALSE,"Model";"page2",#N/A,FALSE,"Model";"page3",#N/A,FALSE,"Model";"page4",#N/A,FALSE,"Model";"page5",#N/A,FALSE,"Model";"page6",#N/A,FALSE,"Model";"page7",#N/A,FALSE,"Model";"page8",#N/A,FALSE,"Model";"page9",#N/A,FALSE,"Model";"page10",#N/A,FALSE,"Model";"page11",#N/A,FALSE,"Model";"page12",#N/A,FALSE,"Model";"page13",#N/A,FALSE,"Model"}</definedName>
    <definedName name="earvb" localSheetId="12" hidden="1">{"page1",#N/A,FALSE,"Model";"page2",#N/A,FALSE,"Model";"page3",#N/A,FALSE,"Model";"page4",#N/A,FALSE,"Model";"page5",#N/A,FALSE,"Model";"page6",#N/A,FALSE,"Model";"page7",#N/A,FALSE,"Model";"page8",#N/A,FALSE,"Model";"page9",#N/A,FALSE,"Model";"page10",#N/A,FALSE,"Model";"page11",#N/A,FALSE,"Model";"page12",#N/A,FALSE,"Model";"page13",#N/A,FALSE,"Model"}</definedName>
    <definedName name="earvb" hidden="1">{"page1",#N/A,FALSE,"Model";"page2",#N/A,FALSE,"Model";"page3",#N/A,FALSE,"Model";"page4",#N/A,FALSE,"Model";"page5",#N/A,FALSE,"Model";"page6",#N/A,FALSE,"Model";"page7",#N/A,FALSE,"Model";"page8",#N/A,FALSE,"Model";"page9",#N/A,FALSE,"Model";"page10",#N/A,FALSE,"Model";"page11",#N/A,FALSE,"Model";"page12",#N/A,FALSE,"Model";"page13",#N/A,FALSE,"Model"}</definedName>
    <definedName name="eaur" localSheetId="25" hidden="1">{"page1",#N/A,FALSE,"Model";"page2",#N/A,FALSE,"Model";"page3",#N/A,FALSE,"Model";"page4",#N/A,FALSE,"Model";"page5",#N/A,FALSE,"Model";"page6",#N/A,FALSE,"Model";"page7",#N/A,FALSE,"Model";"page8",#N/A,FALSE,"Model";"page9",#N/A,FALSE,"Model";"page10",#N/A,FALSE,"Model";"page11",#N/A,FALSE,"Model";"page12",#N/A,FALSE,"Model";"page13",#N/A,FALSE,"Model"}</definedName>
    <definedName name="eaur" localSheetId="8" hidden="1">{"page1",#N/A,FALSE,"Model";"page2",#N/A,FALSE,"Model";"page3",#N/A,FALSE,"Model";"page4",#N/A,FALSE,"Model";"page5",#N/A,FALSE,"Model";"page6",#N/A,FALSE,"Model";"page7",#N/A,FALSE,"Model";"page8",#N/A,FALSE,"Model";"page9",#N/A,FALSE,"Model";"page10",#N/A,FALSE,"Model";"page11",#N/A,FALSE,"Model";"page12",#N/A,FALSE,"Model";"page13",#N/A,FALSE,"Model"}</definedName>
    <definedName name="eaur" localSheetId="36" hidden="1">{"page1",#N/A,FALSE,"Model";"page2",#N/A,FALSE,"Model";"page3",#N/A,FALSE,"Model";"page4",#N/A,FALSE,"Model";"page5",#N/A,FALSE,"Model";"page6",#N/A,FALSE,"Model";"page7",#N/A,FALSE,"Model";"page8",#N/A,FALSE,"Model";"page9",#N/A,FALSE,"Model";"page10",#N/A,FALSE,"Model";"page11",#N/A,FALSE,"Model";"page12",#N/A,FALSE,"Model";"page13",#N/A,FALSE,"Model"}</definedName>
    <definedName name="eaur" localSheetId="17" hidden="1">{"page1",#N/A,FALSE,"Model";"page2",#N/A,FALSE,"Model";"page3",#N/A,FALSE,"Model";"page4",#N/A,FALSE,"Model";"page5",#N/A,FALSE,"Model";"page6",#N/A,FALSE,"Model";"page7",#N/A,FALSE,"Model";"page8",#N/A,FALSE,"Model";"page9",#N/A,FALSE,"Model";"page10",#N/A,FALSE,"Model";"page11",#N/A,FALSE,"Model";"page12",#N/A,FALSE,"Model";"page13",#N/A,FALSE,"Model"}</definedName>
    <definedName name="eaur" localSheetId="37" hidden="1">{"page1",#N/A,FALSE,"Model";"page2",#N/A,FALSE,"Model";"page3",#N/A,FALSE,"Model";"page4",#N/A,FALSE,"Model";"page5",#N/A,FALSE,"Model";"page6",#N/A,FALSE,"Model";"page7",#N/A,FALSE,"Model";"page8",#N/A,FALSE,"Model";"page9",#N/A,FALSE,"Model";"page10",#N/A,FALSE,"Model";"page11",#N/A,FALSE,"Model";"page12",#N/A,FALSE,"Model";"page13",#N/A,FALSE,"Model"}</definedName>
    <definedName name="eaur" localSheetId="18" hidden="1">{"page1",#N/A,FALSE,"Model";"page2",#N/A,FALSE,"Model";"page3",#N/A,FALSE,"Model";"page4",#N/A,FALSE,"Model";"page5",#N/A,FALSE,"Model";"page6",#N/A,FALSE,"Model";"page7",#N/A,FALSE,"Model";"page8",#N/A,FALSE,"Model";"page9",#N/A,FALSE,"Model";"page10",#N/A,FALSE,"Model";"page11",#N/A,FALSE,"Model";"page12",#N/A,FALSE,"Model";"page13",#N/A,FALSE,"Model"}</definedName>
    <definedName name="eaur" localSheetId="31" hidden="1">{"page1",#N/A,FALSE,"Model";"page2",#N/A,FALSE,"Model";"page3",#N/A,FALSE,"Model";"page4",#N/A,FALSE,"Model";"page5",#N/A,FALSE,"Model";"page6",#N/A,FALSE,"Model";"page7",#N/A,FALSE,"Model";"page8",#N/A,FALSE,"Model";"page9",#N/A,FALSE,"Model";"page10",#N/A,FALSE,"Model";"page11",#N/A,FALSE,"Model";"page12",#N/A,FALSE,"Model";"page13",#N/A,FALSE,"Model"}</definedName>
    <definedName name="eaur" localSheetId="13" hidden="1">{"page1",#N/A,FALSE,"Model";"page2",#N/A,FALSE,"Model";"page3",#N/A,FALSE,"Model";"page4",#N/A,FALSE,"Model";"page5",#N/A,FALSE,"Model";"page6",#N/A,FALSE,"Model";"page7",#N/A,FALSE,"Model";"page8",#N/A,FALSE,"Model";"page9",#N/A,FALSE,"Model";"page10",#N/A,FALSE,"Model";"page11",#N/A,FALSE,"Model";"page12",#N/A,FALSE,"Model";"page13",#N/A,FALSE,"Model"}</definedName>
    <definedName name="eaur" localSheetId="32" hidden="1">{"page1",#N/A,FALSE,"Model";"page2",#N/A,FALSE,"Model";"page3",#N/A,FALSE,"Model";"page4",#N/A,FALSE,"Model";"page5",#N/A,FALSE,"Model";"page6",#N/A,FALSE,"Model";"page7",#N/A,FALSE,"Model";"page8",#N/A,FALSE,"Model";"page9",#N/A,FALSE,"Model";"page10",#N/A,FALSE,"Model";"page11",#N/A,FALSE,"Model";"page12",#N/A,FALSE,"Model";"page13",#N/A,FALSE,"Model"}</definedName>
    <definedName name="eaur" localSheetId="14" hidden="1">{"page1",#N/A,FALSE,"Model";"page2",#N/A,FALSE,"Model";"page3",#N/A,FALSE,"Model";"page4",#N/A,FALSE,"Model";"page5",#N/A,FALSE,"Model";"page6",#N/A,FALSE,"Model";"page7",#N/A,FALSE,"Model";"page8",#N/A,FALSE,"Model";"page9",#N/A,FALSE,"Model";"page10",#N/A,FALSE,"Model";"page11",#N/A,FALSE,"Model";"page12",#N/A,FALSE,"Model";"page13",#N/A,FALSE,"Model"}</definedName>
    <definedName name="eaur" localSheetId="2" hidden="1">{"page1",#N/A,FALSE,"Model";"page2",#N/A,FALSE,"Model";"page3",#N/A,FALSE,"Model";"page4",#N/A,FALSE,"Model";"page5",#N/A,FALSE,"Model";"page6",#N/A,FALSE,"Model";"page7",#N/A,FALSE,"Model";"page8",#N/A,FALSE,"Model";"page9",#N/A,FALSE,"Model";"page10",#N/A,FALSE,"Model";"page11",#N/A,FALSE,"Model";"page12",#N/A,FALSE,"Model";"page13",#N/A,FALSE,"Model"}</definedName>
    <definedName name="eaur" localSheetId="43" hidden="1">{"page1",#N/A,FALSE,"Model";"page2",#N/A,FALSE,"Model";"page3",#N/A,FALSE,"Model";"page4",#N/A,FALSE,"Model";"page5",#N/A,FALSE,"Model";"page6",#N/A,FALSE,"Model";"page7",#N/A,FALSE,"Model";"page8",#N/A,FALSE,"Model";"page9",#N/A,FALSE,"Model";"page10",#N/A,FALSE,"Model";"page11",#N/A,FALSE,"Model";"page12",#N/A,FALSE,"Model";"page13",#N/A,FALSE,"Model"}</definedName>
    <definedName name="eaur" localSheetId="35" hidden="1">{"page1",#N/A,FALSE,"Model";"page2",#N/A,FALSE,"Model";"page3",#N/A,FALSE,"Model";"page4",#N/A,FALSE,"Model";"page5",#N/A,FALSE,"Model";"page6",#N/A,FALSE,"Model";"page7",#N/A,FALSE,"Model";"page8",#N/A,FALSE,"Model";"page9",#N/A,FALSE,"Model";"page10",#N/A,FALSE,"Model";"page11",#N/A,FALSE,"Model";"page12",#N/A,FALSE,"Model";"page13",#N/A,FALSE,"Model"}</definedName>
    <definedName name="eaur" localSheetId="16" hidden="1">{"page1",#N/A,FALSE,"Model";"page2",#N/A,FALSE,"Model";"page3",#N/A,FALSE,"Model";"page4",#N/A,FALSE,"Model";"page5",#N/A,FALSE,"Model";"page6",#N/A,FALSE,"Model";"page7",#N/A,FALSE,"Model";"page8",#N/A,FALSE,"Model";"page9",#N/A,FALSE,"Model";"page10",#N/A,FALSE,"Model";"page11",#N/A,FALSE,"Model";"page12",#N/A,FALSE,"Model";"page13",#N/A,FALSE,"Model"}</definedName>
    <definedName name="eaur" localSheetId="34" hidden="1">{"page1",#N/A,FALSE,"Model";"page2",#N/A,FALSE,"Model";"page3",#N/A,FALSE,"Model";"page4",#N/A,FALSE,"Model";"page5",#N/A,FALSE,"Model";"page6",#N/A,FALSE,"Model";"page7",#N/A,FALSE,"Model";"page8",#N/A,FALSE,"Model";"page9",#N/A,FALSE,"Model";"page10",#N/A,FALSE,"Model";"page11",#N/A,FALSE,"Model";"page12",#N/A,FALSE,"Model";"page13",#N/A,FALSE,"Model"}</definedName>
    <definedName name="eaur" localSheetId="12" hidden="1">{"page1",#N/A,FALSE,"Model";"page2",#N/A,FALSE,"Model";"page3",#N/A,FALSE,"Model";"page4",#N/A,FALSE,"Model";"page5",#N/A,FALSE,"Model";"page6",#N/A,FALSE,"Model";"page7",#N/A,FALSE,"Model";"page8",#N/A,FALSE,"Model";"page9",#N/A,FALSE,"Model";"page10",#N/A,FALSE,"Model";"page11",#N/A,FALSE,"Model";"page12",#N/A,FALSE,"Model";"page13",#N/A,FALSE,"Model"}</definedName>
    <definedName name="eaur" hidden="1">{"page1",#N/A,FALSE,"Model";"page2",#N/A,FALSE,"Model";"page3",#N/A,FALSE,"Model";"page4",#N/A,FALSE,"Model";"page5",#N/A,FALSE,"Model";"page6",#N/A,FALSE,"Model";"page7",#N/A,FALSE,"Model";"page8",#N/A,FALSE,"Model";"page9",#N/A,FALSE,"Model";"page10",#N/A,FALSE,"Model";"page11",#N/A,FALSE,"Model";"page12",#N/A,FALSE,"Model";"page13",#N/A,FALSE,"Model"}</definedName>
    <definedName name="EBITDA_Bridge">#REF!</definedName>
    <definedName name="eeeee" localSheetId="25" hidden="1">{"Equipment Detail",#N/A,FALSE,"150 Calc"}</definedName>
    <definedName name="eeeee" localSheetId="8" hidden="1">{"Equipment Detail",#N/A,FALSE,"150 Calc"}</definedName>
    <definedName name="eeeee" localSheetId="36" hidden="1">{"Equipment Detail",#N/A,FALSE,"150 Calc"}</definedName>
    <definedName name="eeeee" localSheetId="17" hidden="1">{"Equipment Detail",#N/A,FALSE,"150 Calc"}</definedName>
    <definedName name="eeeee" localSheetId="37" hidden="1">{"Equipment Detail",#N/A,FALSE,"150 Calc"}</definedName>
    <definedName name="eeeee" localSheetId="18" hidden="1">{"Equipment Detail",#N/A,FALSE,"150 Calc"}</definedName>
    <definedName name="eeeee" localSheetId="31" hidden="1">{"Equipment Detail",#N/A,FALSE,"150 Calc"}</definedName>
    <definedName name="eeeee" localSheetId="13" hidden="1">{"Equipment Detail",#N/A,FALSE,"150 Calc"}</definedName>
    <definedName name="eeeee" localSheetId="32" hidden="1">{"Equipment Detail",#N/A,FALSE,"150 Calc"}</definedName>
    <definedName name="eeeee" localSheetId="14" hidden="1">{"Equipment Detail",#N/A,FALSE,"150 Calc"}</definedName>
    <definedName name="eeeee" localSheetId="2" hidden="1">{"Equipment Detail",#N/A,FALSE,"150 Calc"}</definedName>
    <definedName name="eeeee" localSheetId="43" hidden="1">{"Equipment Detail",#N/A,FALSE,"150 Calc"}</definedName>
    <definedName name="eeeee" localSheetId="35" hidden="1">{"Equipment Detail",#N/A,FALSE,"150 Calc"}</definedName>
    <definedName name="eeeee" localSheetId="16" hidden="1">{"Equipment Detail",#N/A,FALSE,"150 Calc"}</definedName>
    <definedName name="eeeee" localSheetId="34" hidden="1">{"Equipment Detail",#N/A,FALSE,"150 Calc"}</definedName>
    <definedName name="eeeee" localSheetId="12" hidden="1">{"Equipment Detail",#N/A,FALSE,"150 Calc"}</definedName>
    <definedName name="eeeee" hidden="1">{"Equipment Detail",#N/A,FALSE,"150 Calc"}</definedName>
    <definedName name="eeeeeee"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EEEEEEEE"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eirubg" localSheetId="25"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8"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36"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17"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37"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18"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31"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13"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32"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14"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2"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43"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35"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16"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34" hidden="1">{"page1",#N/A,FALSE,"Model";"page2",#N/A,FALSE,"Model";"page3",#N/A,FALSE,"Model";"page4",#N/A,FALSE,"Model";"page5",#N/A,FALSE,"Model";"page6",#N/A,FALSE,"Model";"page7",#N/A,FALSE,"Model";"page8",#N/A,FALSE,"Model";"page9",#N/A,FALSE,"Model";"page10",#N/A,FALSE,"Model";"page11",#N/A,FALSE,"Model";"page12",#N/A,FALSE,"Model";"page13",#N/A,FALSE,"Model"}</definedName>
    <definedName name="eirubg" localSheetId="12" hidden="1">{"page1",#N/A,FALSE,"Model";"page2",#N/A,FALSE,"Model";"page3",#N/A,FALSE,"Model";"page4",#N/A,FALSE,"Model";"page5",#N/A,FALSE,"Model";"page6",#N/A,FALSE,"Model";"page7",#N/A,FALSE,"Model";"page8",#N/A,FALSE,"Model";"page9",#N/A,FALSE,"Model";"page10",#N/A,FALSE,"Model";"page11",#N/A,FALSE,"Model";"page12",#N/A,FALSE,"Model";"page13",#N/A,FALSE,"Model"}</definedName>
    <definedName name="eirubg" hidden="1">{"page1",#N/A,FALSE,"Model";"page2",#N/A,FALSE,"Model";"page3",#N/A,FALSE,"Model";"page4",#N/A,FALSE,"Model";"page5",#N/A,FALSE,"Model";"page6",#N/A,FALSE,"Model";"page7",#N/A,FALSE,"Model";"page8",#N/A,FALSE,"Model";"page9",#N/A,FALSE,"Model";"page10",#N/A,FALSE,"Model";"page11",#N/A,FALSE,"Model";"page12",#N/A,FALSE,"Model";"page13",#N/A,FALSE,"Model"}</definedName>
    <definedName name="ejbg" localSheetId="25" hidden="1">{"page1",#N/A,FALSE,"Model";"page2",#N/A,FALSE,"Model";"page3",#N/A,FALSE,"Model";"page4",#N/A,FALSE,"Model";"page5",#N/A,FALSE,"Model";"page6",#N/A,FALSE,"Model";"page7",#N/A,FALSE,"Model";"page8",#N/A,FALSE,"Model";"page9",#N/A,FALSE,"Model";"page10",#N/A,FALSE,"Model";"page11",#N/A,FALSE,"Model";"page12",#N/A,FALSE,"Model";"page13",#N/A,FALSE,"Model"}</definedName>
    <definedName name="ejbg" localSheetId="8" hidden="1">{"page1",#N/A,FALSE,"Model";"page2",#N/A,FALSE,"Model";"page3",#N/A,FALSE,"Model";"page4",#N/A,FALSE,"Model";"page5",#N/A,FALSE,"Model";"page6",#N/A,FALSE,"Model";"page7",#N/A,FALSE,"Model";"page8",#N/A,FALSE,"Model";"page9",#N/A,FALSE,"Model";"page10",#N/A,FALSE,"Model";"page11",#N/A,FALSE,"Model";"page12",#N/A,FALSE,"Model";"page13",#N/A,FALSE,"Model"}</definedName>
    <definedName name="ejbg" localSheetId="36" hidden="1">{"page1",#N/A,FALSE,"Model";"page2",#N/A,FALSE,"Model";"page3",#N/A,FALSE,"Model";"page4",#N/A,FALSE,"Model";"page5",#N/A,FALSE,"Model";"page6",#N/A,FALSE,"Model";"page7",#N/A,FALSE,"Model";"page8",#N/A,FALSE,"Model";"page9",#N/A,FALSE,"Model";"page10",#N/A,FALSE,"Model";"page11",#N/A,FALSE,"Model";"page12",#N/A,FALSE,"Model";"page13",#N/A,FALSE,"Model"}</definedName>
    <definedName name="ejbg" localSheetId="17" hidden="1">{"page1",#N/A,FALSE,"Model";"page2",#N/A,FALSE,"Model";"page3",#N/A,FALSE,"Model";"page4",#N/A,FALSE,"Model";"page5",#N/A,FALSE,"Model";"page6",#N/A,FALSE,"Model";"page7",#N/A,FALSE,"Model";"page8",#N/A,FALSE,"Model";"page9",#N/A,FALSE,"Model";"page10",#N/A,FALSE,"Model";"page11",#N/A,FALSE,"Model";"page12",#N/A,FALSE,"Model";"page13",#N/A,FALSE,"Model"}</definedName>
    <definedName name="ejbg" localSheetId="37" hidden="1">{"page1",#N/A,FALSE,"Model";"page2",#N/A,FALSE,"Model";"page3",#N/A,FALSE,"Model";"page4",#N/A,FALSE,"Model";"page5",#N/A,FALSE,"Model";"page6",#N/A,FALSE,"Model";"page7",#N/A,FALSE,"Model";"page8",#N/A,FALSE,"Model";"page9",#N/A,FALSE,"Model";"page10",#N/A,FALSE,"Model";"page11",#N/A,FALSE,"Model";"page12",#N/A,FALSE,"Model";"page13",#N/A,FALSE,"Model"}</definedName>
    <definedName name="ejbg" localSheetId="18" hidden="1">{"page1",#N/A,FALSE,"Model";"page2",#N/A,FALSE,"Model";"page3",#N/A,FALSE,"Model";"page4",#N/A,FALSE,"Model";"page5",#N/A,FALSE,"Model";"page6",#N/A,FALSE,"Model";"page7",#N/A,FALSE,"Model";"page8",#N/A,FALSE,"Model";"page9",#N/A,FALSE,"Model";"page10",#N/A,FALSE,"Model";"page11",#N/A,FALSE,"Model";"page12",#N/A,FALSE,"Model";"page13",#N/A,FALSE,"Model"}</definedName>
    <definedName name="ejbg" localSheetId="31" hidden="1">{"page1",#N/A,FALSE,"Model";"page2",#N/A,FALSE,"Model";"page3",#N/A,FALSE,"Model";"page4",#N/A,FALSE,"Model";"page5",#N/A,FALSE,"Model";"page6",#N/A,FALSE,"Model";"page7",#N/A,FALSE,"Model";"page8",#N/A,FALSE,"Model";"page9",#N/A,FALSE,"Model";"page10",#N/A,FALSE,"Model";"page11",#N/A,FALSE,"Model";"page12",#N/A,FALSE,"Model";"page13",#N/A,FALSE,"Model"}</definedName>
    <definedName name="ejbg" localSheetId="13" hidden="1">{"page1",#N/A,FALSE,"Model";"page2",#N/A,FALSE,"Model";"page3",#N/A,FALSE,"Model";"page4",#N/A,FALSE,"Model";"page5",#N/A,FALSE,"Model";"page6",#N/A,FALSE,"Model";"page7",#N/A,FALSE,"Model";"page8",#N/A,FALSE,"Model";"page9",#N/A,FALSE,"Model";"page10",#N/A,FALSE,"Model";"page11",#N/A,FALSE,"Model";"page12",#N/A,FALSE,"Model";"page13",#N/A,FALSE,"Model"}</definedName>
    <definedName name="ejbg" localSheetId="32" hidden="1">{"page1",#N/A,FALSE,"Model";"page2",#N/A,FALSE,"Model";"page3",#N/A,FALSE,"Model";"page4",#N/A,FALSE,"Model";"page5",#N/A,FALSE,"Model";"page6",#N/A,FALSE,"Model";"page7",#N/A,FALSE,"Model";"page8",#N/A,FALSE,"Model";"page9",#N/A,FALSE,"Model";"page10",#N/A,FALSE,"Model";"page11",#N/A,FALSE,"Model";"page12",#N/A,FALSE,"Model";"page13",#N/A,FALSE,"Model"}</definedName>
    <definedName name="ejbg" localSheetId="14" hidden="1">{"page1",#N/A,FALSE,"Model";"page2",#N/A,FALSE,"Model";"page3",#N/A,FALSE,"Model";"page4",#N/A,FALSE,"Model";"page5",#N/A,FALSE,"Model";"page6",#N/A,FALSE,"Model";"page7",#N/A,FALSE,"Model";"page8",#N/A,FALSE,"Model";"page9",#N/A,FALSE,"Model";"page10",#N/A,FALSE,"Model";"page11",#N/A,FALSE,"Model";"page12",#N/A,FALSE,"Model";"page13",#N/A,FALSE,"Model"}</definedName>
    <definedName name="ejbg" localSheetId="2" hidden="1">{"page1",#N/A,FALSE,"Model";"page2",#N/A,FALSE,"Model";"page3",#N/A,FALSE,"Model";"page4",#N/A,FALSE,"Model";"page5",#N/A,FALSE,"Model";"page6",#N/A,FALSE,"Model";"page7",#N/A,FALSE,"Model";"page8",#N/A,FALSE,"Model";"page9",#N/A,FALSE,"Model";"page10",#N/A,FALSE,"Model";"page11",#N/A,FALSE,"Model";"page12",#N/A,FALSE,"Model";"page13",#N/A,FALSE,"Model"}</definedName>
    <definedName name="ejbg" localSheetId="43" hidden="1">{"page1",#N/A,FALSE,"Model";"page2",#N/A,FALSE,"Model";"page3",#N/A,FALSE,"Model";"page4",#N/A,FALSE,"Model";"page5",#N/A,FALSE,"Model";"page6",#N/A,FALSE,"Model";"page7",#N/A,FALSE,"Model";"page8",#N/A,FALSE,"Model";"page9",#N/A,FALSE,"Model";"page10",#N/A,FALSE,"Model";"page11",#N/A,FALSE,"Model";"page12",#N/A,FALSE,"Model";"page13",#N/A,FALSE,"Model"}</definedName>
    <definedName name="ejbg" localSheetId="35" hidden="1">{"page1",#N/A,FALSE,"Model";"page2",#N/A,FALSE,"Model";"page3",#N/A,FALSE,"Model";"page4",#N/A,FALSE,"Model";"page5",#N/A,FALSE,"Model";"page6",#N/A,FALSE,"Model";"page7",#N/A,FALSE,"Model";"page8",#N/A,FALSE,"Model";"page9",#N/A,FALSE,"Model";"page10",#N/A,FALSE,"Model";"page11",#N/A,FALSE,"Model";"page12",#N/A,FALSE,"Model";"page13",#N/A,FALSE,"Model"}</definedName>
    <definedName name="ejbg" localSheetId="16" hidden="1">{"page1",#N/A,FALSE,"Model";"page2",#N/A,FALSE,"Model";"page3",#N/A,FALSE,"Model";"page4",#N/A,FALSE,"Model";"page5",#N/A,FALSE,"Model";"page6",#N/A,FALSE,"Model";"page7",#N/A,FALSE,"Model";"page8",#N/A,FALSE,"Model";"page9",#N/A,FALSE,"Model";"page10",#N/A,FALSE,"Model";"page11",#N/A,FALSE,"Model";"page12",#N/A,FALSE,"Model";"page13",#N/A,FALSE,"Model"}</definedName>
    <definedName name="ejbg" localSheetId="34" hidden="1">{"page1",#N/A,FALSE,"Model";"page2",#N/A,FALSE,"Model";"page3",#N/A,FALSE,"Model";"page4",#N/A,FALSE,"Model";"page5",#N/A,FALSE,"Model";"page6",#N/A,FALSE,"Model";"page7",#N/A,FALSE,"Model";"page8",#N/A,FALSE,"Model";"page9",#N/A,FALSE,"Model";"page10",#N/A,FALSE,"Model";"page11",#N/A,FALSE,"Model";"page12",#N/A,FALSE,"Model";"page13",#N/A,FALSE,"Model"}</definedName>
    <definedName name="ejbg" localSheetId="12" hidden="1">{"page1",#N/A,FALSE,"Model";"page2",#N/A,FALSE,"Model";"page3",#N/A,FALSE,"Model";"page4",#N/A,FALSE,"Model";"page5",#N/A,FALSE,"Model";"page6",#N/A,FALSE,"Model";"page7",#N/A,FALSE,"Model";"page8",#N/A,FALSE,"Model";"page9",#N/A,FALSE,"Model";"page10",#N/A,FALSE,"Model";"page11",#N/A,FALSE,"Model";"page12",#N/A,FALSE,"Model";"page13",#N/A,FALSE,"Model"}</definedName>
    <definedName name="ejbg" hidden="1">{"page1",#N/A,FALSE,"Model";"page2",#N/A,FALSE,"Model";"page3",#N/A,FALSE,"Model";"page4",#N/A,FALSE,"Model";"page5",#N/A,FALSE,"Model";"page6",#N/A,FALSE,"Model";"page7",#N/A,FALSE,"Model";"page8",#N/A,FALSE,"Model";"page9",#N/A,FALSE,"Model";"page10",#N/A,FALSE,"Model";"page11",#N/A,FALSE,"Model";"page12",#N/A,FALSE,"Model";"page13",#N/A,FALSE,"Model"}</definedName>
    <definedName name="ejrgb" localSheetId="25" hidden="1">{"page1",#N/A,FALSE,"Model";"page2",#N/A,FALSE,"Model";"page3",#N/A,FALSE,"Model";"page4",#N/A,FALSE,"Model";"page5",#N/A,FALSE,"Model";"page6",#N/A,FALSE,"Model";"page7",#N/A,FALSE,"Model";"page8",#N/A,FALSE,"Model";"page9",#N/A,FALSE,"Model";"page10",#N/A,FALSE,"Model";"page11",#N/A,FALSE,"Model";"page12",#N/A,FALSE,"Model";"page13",#N/A,FALSE,"Model"}</definedName>
    <definedName name="ejrgb" localSheetId="8" hidden="1">{"page1",#N/A,FALSE,"Model";"page2",#N/A,FALSE,"Model";"page3",#N/A,FALSE,"Model";"page4",#N/A,FALSE,"Model";"page5",#N/A,FALSE,"Model";"page6",#N/A,FALSE,"Model";"page7",#N/A,FALSE,"Model";"page8",#N/A,FALSE,"Model";"page9",#N/A,FALSE,"Model";"page10",#N/A,FALSE,"Model";"page11",#N/A,FALSE,"Model";"page12",#N/A,FALSE,"Model";"page13",#N/A,FALSE,"Model"}</definedName>
    <definedName name="ejrgb" localSheetId="36" hidden="1">{"page1",#N/A,FALSE,"Model";"page2",#N/A,FALSE,"Model";"page3",#N/A,FALSE,"Model";"page4",#N/A,FALSE,"Model";"page5",#N/A,FALSE,"Model";"page6",#N/A,FALSE,"Model";"page7",#N/A,FALSE,"Model";"page8",#N/A,FALSE,"Model";"page9",#N/A,FALSE,"Model";"page10",#N/A,FALSE,"Model";"page11",#N/A,FALSE,"Model";"page12",#N/A,FALSE,"Model";"page13",#N/A,FALSE,"Model"}</definedName>
    <definedName name="ejrgb" localSheetId="17" hidden="1">{"page1",#N/A,FALSE,"Model";"page2",#N/A,FALSE,"Model";"page3",#N/A,FALSE,"Model";"page4",#N/A,FALSE,"Model";"page5",#N/A,FALSE,"Model";"page6",#N/A,FALSE,"Model";"page7",#N/A,FALSE,"Model";"page8",#N/A,FALSE,"Model";"page9",#N/A,FALSE,"Model";"page10",#N/A,FALSE,"Model";"page11",#N/A,FALSE,"Model";"page12",#N/A,FALSE,"Model";"page13",#N/A,FALSE,"Model"}</definedName>
    <definedName name="ejrgb" localSheetId="37" hidden="1">{"page1",#N/A,FALSE,"Model";"page2",#N/A,FALSE,"Model";"page3",#N/A,FALSE,"Model";"page4",#N/A,FALSE,"Model";"page5",#N/A,FALSE,"Model";"page6",#N/A,FALSE,"Model";"page7",#N/A,FALSE,"Model";"page8",#N/A,FALSE,"Model";"page9",#N/A,FALSE,"Model";"page10",#N/A,FALSE,"Model";"page11",#N/A,FALSE,"Model";"page12",#N/A,FALSE,"Model";"page13",#N/A,FALSE,"Model"}</definedName>
    <definedName name="ejrgb" localSheetId="18" hidden="1">{"page1",#N/A,FALSE,"Model";"page2",#N/A,FALSE,"Model";"page3",#N/A,FALSE,"Model";"page4",#N/A,FALSE,"Model";"page5",#N/A,FALSE,"Model";"page6",#N/A,FALSE,"Model";"page7",#N/A,FALSE,"Model";"page8",#N/A,FALSE,"Model";"page9",#N/A,FALSE,"Model";"page10",#N/A,FALSE,"Model";"page11",#N/A,FALSE,"Model";"page12",#N/A,FALSE,"Model";"page13",#N/A,FALSE,"Model"}</definedName>
    <definedName name="ejrgb" localSheetId="31" hidden="1">{"page1",#N/A,FALSE,"Model";"page2",#N/A,FALSE,"Model";"page3",#N/A,FALSE,"Model";"page4",#N/A,FALSE,"Model";"page5",#N/A,FALSE,"Model";"page6",#N/A,FALSE,"Model";"page7",#N/A,FALSE,"Model";"page8",#N/A,FALSE,"Model";"page9",#N/A,FALSE,"Model";"page10",#N/A,FALSE,"Model";"page11",#N/A,FALSE,"Model";"page12",#N/A,FALSE,"Model";"page13",#N/A,FALSE,"Model"}</definedName>
    <definedName name="ejrgb" localSheetId="13" hidden="1">{"page1",#N/A,FALSE,"Model";"page2",#N/A,FALSE,"Model";"page3",#N/A,FALSE,"Model";"page4",#N/A,FALSE,"Model";"page5",#N/A,FALSE,"Model";"page6",#N/A,FALSE,"Model";"page7",#N/A,FALSE,"Model";"page8",#N/A,FALSE,"Model";"page9",#N/A,FALSE,"Model";"page10",#N/A,FALSE,"Model";"page11",#N/A,FALSE,"Model";"page12",#N/A,FALSE,"Model";"page13",#N/A,FALSE,"Model"}</definedName>
    <definedName name="ejrgb" localSheetId="32" hidden="1">{"page1",#N/A,FALSE,"Model";"page2",#N/A,FALSE,"Model";"page3",#N/A,FALSE,"Model";"page4",#N/A,FALSE,"Model";"page5",#N/A,FALSE,"Model";"page6",#N/A,FALSE,"Model";"page7",#N/A,FALSE,"Model";"page8",#N/A,FALSE,"Model";"page9",#N/A,FALSE,"Model";"page10",#N/A,FALSE,"Model";"page11",#N/A,FALSE,"Model";"page12",#N/A,FALSE,"Model";"page13",#N/A,FALSE,"Model"}</definedName>
    <definedName name="ejrgb" localSheetId="14" hidden="1">{"page1",#N/A,FALSE,"Model";"page2",#N/A,FALSE,"Model";"page3",#N/A,FALSE,"Model";"page4",#N/A,FALSE,"Model";"page5",#N/A,FALSE,"Model";"page6",#N/A,FALSE,"Model";"page7",#N/A,FALSE,"Model";"page8",#N/A,FALSE,"Model";"page9",#N/A,FALSE,"Model";"page10",#N/A,FALSE,"Model";"page11",#N/A,FALSE,"Model";"page12",#N/A,FALSE,"Model";"page13",#N/A,FALSE,"Model"}</definedName>
    <definedName name="ejrgb" localSheetId="2" hidden="1">{"page1",#N/A,FALSE,"Model";"page2",#N/A,FALSE,"Model";"page3",#N/A,FALSE,"Model";"page4",#N/A,FALSE,"Model";"page5",#N/A,FALSE,"Model";"page6",#N/A,FALSE,"Model";"page7",#N/A,FALSE,"Model";"page8",#N/A,FALSE,"Model";"page9",#N/A,FALSE,"Model";"page10",#N/A,FALSE,"Model";"page11",#N/A,FALSE,"Model";"page12",#N/A,FALSE,"Model";"page13",#N/A,FALSE,"Model"}</definedName>
    <definedName name="ejrgb" localSheetId="43" hidden="1">{"page1",#N/A,FALSE,"Model";"page2",#N/A,FALSE,"Model";"page3",#N/A,FALSE,"Model";"page4",#N/A,FALSE,"Model";"page5",#N/A,FALSE,"Model";"page6",#N/A,FALSE,"Model";"page7",#N/A,FALSE,"Model";"page8",#N/A,FALSE,"Model";"page9",#N/A,FALSE,"Model";"page10",#N/A,FALSE,"Model";"page11",#N/A,FALSE,"Model";"page12",#N/A,FALSE,"Model";"page13",#N/A,FALSE,"Model"}</definedName>
    <definedName name="ejrgb" localSheetId="35" hidden="1">{"page1",#N/A,FALSE,"Model";"page2",#N/A,FALSE,"Model";"page3",#N/A,FALSE,"Model";"page4",#N/A,FALSE,"Model";"page5",#N/A,FALSE,"Model";"page6",#N/A,FALSE,"Model";"page7",#N/A,FALSE,"Model";"page8",#N/A,FALSE,"Model";"page9",#N/A,FALSE,"Model";"page10",#N/A,FALSE,"Model";"page11",#N/A,FALSE,"Model";"page12",#N/A,FALSE,"Model";"page13",#N/A,FALSE,"Model"}</definedName>
    <definedName name="ejrgb" localSheetId="16" hidden="1">{"page1",#N/A,FALSE,"Model";"page2",#N/A,FALSE,"Model";"page3",#N/A,FALSE,"Model";"page4",#N/A,FALSE,"Model";"page5",#N/A,FALSE,"Model";"page6",#N/A,FALSE,"Model";"page7",#N/A,FALSE,"Model";"page8",#N/A,FALSE,"Model";"page9",#N/A,FALSE,"Model";"page10",#N/A,FALSE,"Model";"page11",#N/A,FALSE,"Model";"page12",#N/A,FALSE,"Model";"page13",#N/A,FALSE,"Model"}</definedName>
    <definedName name="ejrgb" localSheetId="34" hidden="1">{"page1",#N/A,FALSE,"Model";"page2",#N/A,FALSE,"Model";"page3",#N/A,FALSE,"Model";"page4",#N/A,FALSE,"Model";"page5",#N/A,FALSE,"Model";"page6",#N/A,FALSE,"Model";"page7",#N/A,FALSE,"Model";"page8",#N/A,FALSE,"Model";"page9",#N/A,FALSE,"Model";"page10",#N/A,FALSE,"Model";"page11",#N/A,FALSE,"Model";"page12",#N/A,FALSE,"Model";"page13",#N/A,FALSE,"Model"}</definedName>
    <definedName name="ejrgb" localSheetId="12" hidden="1">{"page1",#N/A,FALSE,"Model";"page2",#N/A,FALSE,"Model";"page3",#N/A,FALSE,"Model";"page4",#N/A,FALSE,"Model";"page5",#N/A,FALSE,"Model";"page6",#N/A,FALSE,"Model";"page7",#N/A,FALSE,"Model";"page8",#N/A,FALSE,"Model";"page9",#N/A,FALSE,"Model";"page10",#N/A,FALSE,"Model";"page11",#N/A,FALSE,"Model";"page12",#N/A,FALSE,"Model";"page13",#N/A,FALSE,"Model"}</definedName>
    <definedName name="ejrgb"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25"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8"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36"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17"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37"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18"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31"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13"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32"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14"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2"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43"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35"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16"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34" hidden="1">{"page1",#N/A,FALSE,"Model";"page2",#N/A,FALSE,"Model";"page3",#N/A,FALSE,"Model";"page4",#N/A,FALSE,"Model";"page5",#N/A,FALSE,"Model";"page6",#N/A,FALSE,"Model";"page7",#N/A,FALSE,"Model";"page8",#N/A,FALSE,"Model";"page9",#N/A,FALSE,"Model";"page10",#N/A,FALSE,"Model";"page11",#N/A,FALSE,"Model";"page12",#N/A,FALSE,"Model";"page13",#N/A,FALSE,"Model"}</definedName>
    <definedName name="eliurbg" localSheetId="12" hidden="1">{"page1",#N/A,FALSE,"Model";"page2",#N/A,FALSE,"Model";"page3",#N/A,FALSE,"Model";"page4",#N/A,FALSE,"Model";"page5",#N/A,FALSE,"Model";"page6",#N/A,FALSE,"Model";"page7",#N/A,FALSE,"Model";"page8",#N/A,FALSE,"Model";"page9",#N/A,FALSE,"Model";"page10",#N/A,FALSE,"Model";"page11",#N/A,FALSE,"Model";"page12",#N/A,FALSE,"Model";"page13",#N/A,FALSE,"Model"}</definedName>
    <definedName name="eliurbg"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25"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8"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36"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17"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37"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18"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31"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13"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32"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14"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2"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43"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35"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16"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34" hidden="1">{"page1",#N/A,FALSE,"Model";"page2",#N/A,FALSE,"Model";"page3",#N/A,FALSE,"Model";"page4",#N/A,FALSE,"Model";"page5",#N/A,FALSE,"Model";"page6",#N/A,FALSE,"Model";"page7",#N/A,FALSE,"Model";"page8",#N/A,FALSE,"Model";"page9",#N/A,FALSE,"Model";"page10",#N/A,FALSE,"Model";"page11",#N/A,FALSE,"Model";"page12",#N/A,FALSE,"Model";"page13",#N/A,FALSE,"Model"}</definedName>
    <definedName name="eojhrbg" localSheetId="12" hidden="1">{"page1",#N/A,FALSE,"Model";"page2",#N/A,FALSE,"Model";"page3",#N/A,FALSE,"Model";"page4",#N/A,FALSE,"Model";"page5",#N/A,FALSE,"Model";"page6",#N/A,FALSE,"Model";"page7",#N/A,FALSE,"Model";"page8",#N/A,FALSE,"Model";"page9",#N/A,FALSE,"Model";"page10",#N/A,FALSE,"Model";"page11",#N/A,FALSE,"Model";"page12",#N/A,FALSE,"Model";"page13",#N/A,FALSE,"Model"}</definedName>
    <definedName name="eojhrbg" hidden="1">{"page1",#N/A,FALSE,"Model";"page2",#N/A,FALSE,"Model";"page3",#N/A,FALSE,"Model";"page4",#N/A,FALSE,"Model";"page5",#N/A,FALSE,"Model";"page6",#N/A,FALSE,"Model";"page7",#N/A,FALSE,"Model";"page8",#N/A,FALSE,"Model";"page9",#N/A,FALSE,"Model";"page10",#N/A,FALSE,"Model";"page11",#N/A,FALSE,"Model";"page12",#N/A,FALSE,"Model";"page13",#N/A,FALSE,"Model"}</definedName>
    <definedName name="eouhg" localSheetId="25" hidden="1">{"page1",#N/A,FALSE,"Model";"page2",#N/A,FALSE,"Model";"page3",#N/A,FALSE,"Model";"page4",#N/A,FALSE,"Model";"page5",#N/A,FALSE,"Model";"page6",#N/A,FALSE,"Model";"page7",#N/A,FALSE,"Model";"page8",#N/A,FALSE,"Model";"page9",#N/A,FALSE,"Model";"page10",#N/A,FALSE,"Model";"page11",#N/A,FALSE,"Model";"page12",#N/A,FALSE,"Model";"page13",#N/A,FALSE,"Model"}</definedName>
    <definedName name="eouhg" localSheetId="8" hidden="1">{"page1",#N/A,FALSE,"Model";"page2",#N/A,FALSE,"Model";"page3",#N/A,FALSE,"Model";"page4",#N/A,FALSE,"Model";"page5",#N/A,FALSE,"Model";"page6",#N/A,FALSE,"Model";"page7",#N/A,FALSE,"Model";"page8",#N/A,FALSE,"Model";"page9",#N/A,FALSE,"Model";"page10",#N/A,FALSE,"Model";"page11",#N/A,FALSE,"Model";"page12",#N/A,FALSE,"Model";"page13",#N/A,FALSE,"Model"}</definedName>
    <definedName name="eouhg" localSheetId="36" hidden="1">{"page1",#N/A,FALSE,"Model";"page2",#N/A,FALSE,"Model";"page3",#N/A,FALSE,"Model";"page4",#N/A,FALSE,"Model";"page5",#N/A,FALSE,"Model";"page6",#N/A,FALSE,"Model";"page7",#N/A,FALSE,"Model";"page8",#N/A,FALSE,"Model";"page9",#N/A,FALSE,"Model";"page10",#N/A,FALSE,"Model";"page11",#N/A,FALSE,"Model";"page12",#N/A,FALSE,"Model";"page13",#N/A,FALSE,"Model"}</definedName>
    <definedName name="eouhg" localSheetId="17" hidden="1">{"page1",#N/A,FALSE,"Model";"page2",#N/A,FALSE,"Model";"page3",#N/A,FALSE,"Model";"page4",#N/A,FALSE,"Model";"page5",#N/A,FALSE,"Model";"page6",#N/A,FALSE,"Model";"page7",#N/A,FALSE,"Model";"page8",#N/A,FALSE,"Model";"page9",#N/A,FALSE,"Model";"page10",#N/A,FALSE,"Model";"page11",#N/A,FALSE,"Model";"page12",#N/A,FALSE,"Model";"page13",#N/A,FALSE,"Model"}</definedName>
    <definedName name="eouhg" localSheetId="37" hidden="1">{"page1",#N/A,FALSE,"Model";"page2",#N/A,FALSE,"Model";"page3",#N/A,FALSE,"Model";"page4",#N/A,FALSE,"Model";"page5",#N/A,FALSE,"Model";"page6",#N/A,FALSE,"Model";"page7",#N/A,FALSE,"Model";"page8",#N/A,FALSE,"Model";"page9",#N/A,FALSE,"Model";"page10",#N/A,FALSE,"Model";"page11",#N/A,FALSE,"Model";"page12",#N/A,FALSE,"Model";"page13",#N/A,FALSE,"Model"}</definedName>
    <definedName name="eouhg" localSheetId="18" hidden="1">{"page1",#N/A,FALSE,"Model";"page2",#N/A,FALSE,"Model";"page3",#N/A,FALSE,"Model";"page4",#N/A,FALSE,"Model";"page5",#N/A,FALSE,"Model";"page6",#N/A,FALSE,"Model";"page7",#N/A,FALSE,"Model";"page8",#N/A,FALSE,"Model";"page9",#N/A,FALSE,"Model";"page10",#N/A,FALSE,"Model";"page11",#N/A,FALSE,"Model";"page12",#N/A,FALSE,"Model";"page13",#N/A,FALSE,"Model"}</definedName>
    <definedName name="eouhg" localSheetId="31" hidden="1">{"page1",#N/A,FALSE,"Model";"page2",#N/A,FALSE,"Model";"page3",#N/A,FALSE,"Model";"page4",#N/A,FALSE,"Model";"page5",#N/A,FALSE,"Model";"page6",#N/A,FALSE,"Model";"page7",#N/A,FALSE,"Model";"page8",#N/A,FALSE,"Model";"page9",#N/A,FALSE,"Model";"page10",#N/A,FALSE,"Model";"page11",#N/A,FALSE,"Model";"page12",#N/A,FALSE,"Model";"page13",#N/A,FALSE,"Model"}</definedName>
    <definedName name="eouhg" localSheetId="13" hidden="1">{"page1",#N/A,FALSE,"Model";"page2",#N/A,FALSE,"Model";"page3",#N/A,FALSE,"Model";"page4",#N/A,FALSE,"Model";"page5",#N/A,FALSE,"Model";"page6",#N/A,FALSE,"Model";"page7",#N/A,FALSE,"Model";"page8",#N/A,FALSE,"Model";"page9",#N/A,FALSE,"Model";"page10",#N/A,FALSE,"Model";"page11",#N/A,FALSE,"Model";"page12",#N/A,FALSE,"Model";"page13",#N/A,FALSE,"Model"}</definedName>
    <definedName name="eouhg" localSheetId="32" hidden="1">{"page1",#N/A,FALSE,"Model";"page2",#N/A,FALSE,"Model";"page3",#N/A,FALSE,"Model";"page4",#N/A,FALSE,"Model";"page5",#N/A,FALSE,"Model";"page6",#N/A,FALSE,"Model";"page7",#N/A,FALSE,"Model";"page8",#N/A,FALSE,"Model";"page9",#N/A,FALSE,"Model";"page10",#N/A,FALSE,"Model";"page11",#N/A,FALSE,"Model";"page12",#N/A,FALSE,"Model";"page13",#N/A,FALSE,"Model"}</definedName>
    <definedName name="eouhg" localSheetId="14" hidden="1">{"page1",#N/A,FALSE,"Model";"page2",#N/A,FALSE,"Model";"page3",#N/A,FALSE,"Model";"page4",#N/A,FALSE,"Model";"page5",#N/A,FALSE,"Model";"page6",#N/A,FALSE,"Model";"page7",#N/A,FALSE,"Model";"page8",#N/A,FALSE,"Model";"page9",#N/A,FALSE,"Model";"page10",#N/A,FALSE,"Model";"page11",#N/A,FALSE,"Model";"page12",#N/A,FALSE,"Model";"page13",#N/A,FALSE,"Model"}</definedName>
    <definedName name="eouhg" localSheetId="2" hidden="1">{"page1",#N/A,FALSE,"Model";"page2",#N/A,FALSE,"Model";"page3",#N/A,FALSE,"Model";"page4",#N/A,FALSE,"Model";"page5",#N/A,FALSE,"Model";"page6",#N/A,FALSE,"Model";"page7",#N/A,FALSE,"Model";"page8",#N/A,FALSE,"Model";"page9",#N/A,FALSE,"Model";"page10",#N/A,FALSE,"Model";"page11",#N/A,FALSE,"Model";"page12",#N/A,FALSE,"Model";"page13",#N/A,FALSE,"Model"}</definedName>
    <definedName name="eouhg" localSheetId="43" hidden="1">{"page1",#N/A,FALSE,"Model";"page2",#N/A,FALSE,"Model";"page3",#N/A,FALSE,"Model";"page4",#N/A,FALSE,"Model";"page5",#N/A,FALSE,"Model";"page6",#N/A,FALSE,"Model";"page7",#N/A,FALSE,"Model";"page8",#N/A,FALSE,"Model";"page9",#N/A,FALSE,"Model";"page10",#N/A,FALSE,"Model";"page11",#N/A,FALSE,"Model";"page12",#N/A,FALSE,"Model";"page13",#N/A,FALSE,"Model"}</definedName>
    <definedName name="eouhg" localSheetId="35" hidden="1">{"page1",#N/A,FALSE,"Model";"page2",#N/A,FALSE,"Model";"page3",#N/A,FALSE,"Model";"page4",#N/A,FALSE,"Model";"page5",#N/A,FALSE,"Model";"page6",#N/A,FALSE,"Model";"page7",#N/A,FALSE,"Model";"page8",#N/A,FALSE,"Model";"page9",#N/A,FALSE,"Model";"page10",#N/A,FALSE,"Model";"page11",#N/A,FALSE,"Model";"page12",#N/A,FALSE,"Model";"page13",#N/A,FALSE,"Model"}</definedName>
    <definedName name="eouhg" localSheetId="16" hidden="1">{"page1",#N/A,FALSE,"Model";"page2",#N/A,FALSE,"Model";"page3",#N/A,FALSE,"Model";"page4",#N/A,FALSE,"Model";"page5",#N/A,FALSE,"Model";"page6",#N/A,FALSE,"Model";"page7",#N/A,FALSE,"Model";"page8",#N/A,FALSE,"Model";"page9",#N/A,FALSE,"Model";"page10",#N/A,FALSE,"Model";"page11",#N/A,FALSE,"Model";"page12",#N/A,FALSE,"Model";"page13",#N/A,FALSE,"Model"}</definedName>
    <definedName name="eouhg" localSheetId="34" hidden="1">{"page1",#N/A,FALSE,"Model";"page2",#N/A,FALSE,"Model";"page3",#N/A,FALSE,"Model";"page4",#N/A,FALSE,"Model";"page5",#N/A,FALSE,"Model";"page6",#N/A,FALSE,"Model";"page7",#N/A,FALSE,"Model";"page8",#N/A,FALSE,"Model";"page9",#N/A,FALSE,"Model";"page10",#N/A,FALSE,"Model";"page11",#N/A,FALSE,"Model";"page12",#N/A,FALSE,"Model";"page13",#N/A,FALSE,"Model"}</definedName>
    <definedName name="eouhg" localSheetId="12" hidden="1">{"page1",#N/A,FALSE,"Model";"page2",#N/A,FALSE,"Model";"page3",#N/A,FALSE,"Model";"page4",#N/A,FALSE,"Model";"page5",#N/A,FALSE,"Model";"page6",#N/A,FALSE,"Model";"page7",#N/A,FALSE,"Model";"page8",#N/A,FALSE,"Model";"page9",#N/A,FALSE,"Model";"page10",#N/A,FALSE,"Model";"page11",#N/A,FALSE,"Model";"page12",#N/A,FALSE,"Model";"page13",#N/A,FALSE,"Model"}</definedName>
    <definedName name="eouhg"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25"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8"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36"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17"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37"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18"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31"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13"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32"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14"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2"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43"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35"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16"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34" hidden="1">{"page1",#N/A,FALSE,"Model";"page2",#N/A,FALSE,"Model";"page3",#N/A,FALSE,"Model";"page4",#N/A,FALSE,"Model";"page5",#N/A,FALSE,"Model";"page6",#N/A,FALSE,"Model";"page7",#N/A,FALSE,"Model";"page8",#N/A,FALSE,"Model";"page9",#N/A,FALSE,"Model";"page10",#N/A,FALSE,"Model";"page11",#N/A,FALSE,"Model";"page12",#N/A,FALSE,"Model";"page13",#N/A,FALSE,"Model"}</definedName>
    <definedName name="epwouhg" localSheetId="12" hidden="1">{"page1",#N/A,FALSE,"Model";"page2",#N/A,FALSE,"Model";"page3",#N/A,FALSE,"Model";"page4",#N/A,FALSE,"Model";"page5",#N/A,FALSE,"Model";"page6",#N/A,FALSE,"Model";"page7",#N/A,FALSE,"Model";"page8",#N/A,FALSE,"Model";"page9",#N/A,FALSE,"Model";"page10",#N/A,FALSE,"Model";"page11",#N/A,FALSE,"Model";"page12",#N/A,FALSE,"Model";"page13",#N/A,FALSE,"Model"}</definedName>
    <definedName name="epwouhg"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25"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8"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36"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17"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37"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18"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31"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13"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32"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14"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2"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43"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35"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16"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34" hidden="1">{"page1",#N/A,FALSE,"Model";"page2",#N/A,FALSE,"Model";"page3",#N/A,FALSE,"Model";"page4",#N/A,FALSE,"Model";"page5",#N/A,FALSE,"Model";"page6",#N/A,FALSE,"Model";"page7",#N/A,FALSE,"Model";"page8",#N/A,FALSE,"Model";"page9",#N/A,FALSE,"Model";"page10",#N/A,FALSE,"Model";"page11",#N/A,FALSE,"Model";"page12",#N/A,FALSE,"Model";"page13",#N/A,FALSE,"Model"}</definedName>
    <definedName name="eqbgroieqg" localSheetId="12" hidden="1">{"page1",#N/A,FALSE,"Model";"page2",#N/A,FALSE,"Model";"page3",#N/A,FALSE,"Model";"page4",#N/A,FALSE,"Model";"page5",#N/A,FALSE,"Model";"page6",#N/A,FALSE,"Model";"page7",#N/A,FALSE,"Model";"page8",#N/A,FALSE,"Model";"page9",#N/A,FALSE,"Model";"page10",#N/A,FALSE,"Model";"page11",#N/A,FALSE,"Model";"page12",#N/A,FALSE,"Model";"page13",#N/A,FALSE,"Model"}</definedName>
    <definedName name="eqbgroieqg"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25"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8"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36"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17"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37"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18"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31"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13"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32"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14"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2"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43"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35"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16"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34" hidden="1">{"page1",#N/A,FALSE,"Model";"page2",#N/A,FALSE,"Model";"page3",#N/A,FALSE,"Model";"page4",#N/A,FALSE,"Model";"page5",#N/A,FALSE,"Model";"page6",#N/A,FALSE,"Model";"page7",#N/A,FALSE,"Model";"page8",#N/A,FALSE,"Model";"page9",#N/A,FALSE,"Model";"page10",#N/A,FALSE,"Model";"page11",#N/A,FALSE,"Model";"page12",#N/A,FALSE,"Model";"page13",#N/A,FALSE,"Model"}</definedName>
    <definedName name="eqipug" localSheetId="12" hidden="1">{"page1",#N/A,FALSE,"Model";"page2",#N/A,FALSE,"Model";"page3",#N/A,FALSE,"Model";"page4",#N/A,FALSE,"Model";"page5",#N/A,FALSE,"Model";"page6",#N/A,FALSE,"Model";"page7",#N/A,FALSE,"Model";"page8",#N/A,FALSE,"Model";"page9",#N/A,FALSE,"Model";"page10",#N/A,FALSE,"Model";"page11",#N/A,FALSE,"Model";"page12",#N/A,FALSE,"Model";"page13",#N/A,FALSE,"Model"}</definedName>
    <definedName name="eqipug"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25"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8"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36"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17"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37"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18"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31"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13"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32"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14"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2"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43"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35"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16"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34" hidden="1">{"page1",#N/A,FALSE,"Model";"page2",#N/A,FALSE,"Model";"page3",#N/A,FALSE,"Model";"page4",#N/A,FALSE,"Model";"page5",#N/A,FALSE,"Model";"page6",#N/A,FALSE,"Model";"page7",#N/A,FALSE,"Model";"page8",#N/A,FALSE,"Model";"page9",#N/A,FALSE,"Model";"page10",#N/A,FALSE,"Model";"page11",#N/A,FALSE,"Model";"page12",#N/A,FALSE,"Model";"page13",#N/A,FALSE,"Model"}</definedName>
    <definedName name="eqouibg" localSheetId="12" hidden="1">{"page1",#N/A,FALSE,"Model";"page2",#N/A,FALSE,"Model";"page3",#N/A,FALSE,"Model";"page4",#N/A,FALSE,"Model";"page5",#N/A,FALSE,"Model";"page6",#N/A,FALSE,"Model";"page7",#N/A,FALSE,"Model";"page8",#N/A,FALSE,"Model";"page9",#N/A,FALSE,"Model";"page10",#N/A,FALSE,"Model";"page11",#N/A,FALSE,"Model";"page12",#N/A,FALSE,"Model";"page13",#N/A,FALSE,"Model"}</definedName>
    <definedName name="eqouibg" hidden="1">{"page1",#N/A,FALSE,"Model";"page2",#N/A,FALSE,"Model";"page3",#N/A,FALSE,"Model";"page4",#N/A,FALSE,"Model";"page5",#N/A,FALSE,"Model";"page6",#N/A,FALSE,"Model";"page7",#N/A,FALSE,"Model";"page8",#N/A,FALSE,"Model";"page9",#N/A,FALSE,"Model";"page10",#N/A,FALSE,"Model";"page11",#N/A,FALSE,"Model";"page12",#N/A,FALSE,"Model";"page13",#N/A,FALSE,"Model"}</definedName>
    <definedName name="eqrng" localSheetId="25" hidden="1">{"page1",#N/A,FALSE,"Model";"page2",#N/A,FALSE,"Model";"page3",#N/A,FALSE,"Model";"page4",#N/A,FALSE,"Model";"page5",#N/A,FALSE,"Model";"page6",#N/A,FALSE,"Model";"page7",#N/A,FALSE,"Model";"page8",#N/A,FALSE,"Model";"page9",#N/A,FALSE,"Model";"page10",#N/A,FALSE,"Model";"page11",#N/A,FALSE,"Model";"page12",#N/A,FALSE,"Model";"page13",#N/A,FALSE,"Model"}</definedName>
    <definedName name="eqrng" localSheetId="8" hidden="1">{"page1",#N/A,FALSE,"Model";"page2",#N/A,FALSE,"Model";"page3",#N/A,FALSE,"Model";"page4",#N/A,FALSE,"Model";"page5",#N/A,FALSE,"Model";"page6",#N/A,FALSE,"Model";"page7",#N/A,FALSE,"Model";"page8",#N/A,FALSE,"Model";"page9",#N/A,FALSE,"Model";"page10",#N/A,FALSE,"Model";"page11",#N/A,FALSE,"Model";"page12",#N/A,FALSE,"Model";"page13",#N/A,FALSE,"Model"}</definedName>
    <definedName name="eqrng" localSheetId="36" hidden="1">{"page1",#N/A,FALSE,"Model";"page2",#N/A,FALSE,"Model";"page3",#N/A,FALSE,"Model";"page4",#N/A,FALSE,"Model";"page5",#N/A,FALSE,"Model";"page6",#N/A,FALSE,"Model";"page7",#N/A,FALSE,"Model";"page8",#N/A,FALSE,"Model";"page9",#N/A,FALSE,"Model";"page10",#N/A,FALSE,"Model";"page11",#N/A,FALSE,"Model";"page12",#N/A,FALSE,"Model";"page13",#N/A,FALSE,"Model"}</definedName>
    <definedName name="eqrng" localSheetId="17" hidden="1">{"page1",#N/A,FALSE,"Model";"page2",#N/A,FALSE,"Model";"page3",#N/A,FALSE,"Model";"page4",#N/A,FALSE,"Model";"page5",#N/A,FALSE,"Model";"page6",#N/A,FALSE,"Model";"page7",#N/A,FALSE,"Model";"page8",#N/A,FALSE,"Model";"page9",#N/A,FALSE,"Model";"page10",#N/A,FALSE,"Model";"page11",#N/A,FALSE,"Model";"page12",#N/A,FALSE,"Model";"page13",#N/A,FALSE,"Model"}</definedName>
    <definedName name="eqrng" localSheetId="37" hidden="1">{"page1",#N/A,FALSE,"Model";"page2",#N/A,FALSE,"Model";"page3",#N/A,FALSE,"Model";"page4",#N/A,FALSE,"Model";"page5",#N/A,FALSE,"Model";"page6",#N/A,FALSE,"Model";"page7",#N/A,FALSE,"Model";"page8",#N/A,FALSE,"Model";"page9",#N/A,FALSE,"Model";"page10",#N/A,FALSE,"Model";"page11",#N/A,FALSE,"Model";"page12",#N/A,FALSE,"Model";"page13",#N/A,FALSE,"Model"}</definedName>
    <definedName name="eqrng" localSheetId="18" hidden="1">{"page1",#N/A,FALSE,"Model";"page2",#N/A,FALSE,"Model";"page3",#N/A,FALSE,"Model";"page4",#N/A,FALSE,"Model";"page5",#N/A,FALSE,"Model";"page6",#N/A,FALSE,"Model";"page7",#N/A,FALSE,"Model";"page8",#N/A,FALSE,"Model";"page9",#N/A,FALSE,"Model";"page10",#N/A,FALSE,"Model";"page11",#N/A,FALSE,"Model";"page12",#N/A,FALSE,"Model";"page13",#N/A,FALSE,"Model"}</definedName>
    <definedName name="eqrng" localSheetId="31" hidden="1">{"page1",#N/A,FALSE,"Model";"page2",#N/A,FALSE,"Model";"page3",#N/A,FALSE,"Model";"page4",#N/A,FALSE,"Model";"page5",#N/A,FALSE,"Model";"page6",#N/A,FALSE,"Model";"page7",#N/A,FALSE,"Model";"page8",#N/A,FALSE,"Model";"page9",#N/A,FALSE,"Model";"page10",#N/A,FALSE,"Model";"page11",#N/A,FALSE,"Model";"page12",#N/A,FALSE,"Model";"page13",#N/A,FALSE,"Model"}</definedName>
    <definedName name="eqrng" localSheetId="13" hidden="1">{"page1",#N/A,FALSE,"Model";"page2",#N/A,FALSE,"Model";"page3",#N/A,FALSE,"Model";"page4",#N/A,FALSE,"Model";"page5",#N/A,FALSE,"Model";"page6",#N/A,FALSE,"Model";"page7",#N/A,FALSE,"Model";"page8",#N/A,FALSE,"Model";"page9",#N/A,FALSE,"Model";"page10",#N/A,FALSE,"Model";"page11",#N/A,FALSE,"Model";"page12",#N/A,FALSE,"Model";"page13",#N/A,FALSE,"Model"}</definedName>
    <definedName name="eqrng" localSheetId="32" hidden="1">{"page1",#N/A,FALSE,"Model";"page2",#N/A,FALSE,"Model";"page3",#N/A,FALSE,"Model";"page4",#N/A,FALSE,"Model";"page5",#N/A,FALSE,"Model";"page6",#N/A,FALSE,"Model";"page7",#N/A,FALSE,"Model";"page8",#N/A,FALSE,"Model";"page9",#N/A,FALSE,"Model";"page10",#N/A,FALSE,"Model";"page11",#N/A,FALSE,"Model";"page12",#N/A,FALSE,"Model";"page13",#N/A,FALSE,"Model"}</definedName>
    <definedName name="eqrng" localSheetId="14" hidden="1">{"page1",#N/A,FALSE,"Model";"page2",#N/A,FALSE,"Model";"page3",#N/A,FALSE,"Model";"page4",#N/A,FALSE,"Model";"page5",#N/A,FALSE,"Model";"page6",#N/A,FALSE,"Model";"page7",#N/A,FALSE,"Model";"page8",#N/A,FALSE,"Model";"page9",#N/A,FALSE,"Model";"page10",#N/A,FALSE,"Model";"page11",#N/A,FALSE,"Model";"page12",#N/A,FALSE,"Model";"page13",#N/A,FALSE,"Model"}</definedName>
    <definedName name="eqrng" localSheetId="2" hidden="1">{"page1",#N/A,FALSE,"Model";"page2",#N/A,FALSE,"Model";"page3",#N/A,FALSE,"Model";"page4",#N/A,FALSE,"Model";"page5",#N/A,FALSE,"Model";"page6",#N/A,FALSE,"Model";"page7",#N/A,FALSE,"Model";"page8",#N/A,FALSE,"Model";"page9",#N/A,FALSE,"Model";"page10",#N/A,FALSE,"Model";"page11",#N/A,FALSE,"Model";"page12",#N/A,FALSE,"Model";"page13",#N/A,FALSE,"Model"}</definedName>
    <definedName name="eqrng" localSheetId="43" hidden="1">{"page1",#N/A,FALSE,"Model";"page2",#N/A,FALSE,"Model";"page3",#N/A,FALSE,"Model";"page4",#N/A,FALSE,"Model";"page5",#N/A,FALSE,"Model";"page6",#N/A,FALSE,"Model";"page7",#N/A,FALSE,"Model";"page8",#N/A,FALSE,"Model";"page9",#N/A,FALSE,"Model";"page10",#N/A,FALSE,"Model";"page11",#N/A,FALSE,"Model";"page12",#N/A,FALSE,"Model";"page13",#N/A,FALSE,"Model"}</definedName>
    <definedName name="eqrng" localSheetId="35" hidden="1">{"page1",#N/A,FALSE,"Model";"page2",#N/A,FALSE,"Model";"page3",#N/A,FALSE,"Model";"page4",#N/A,FALSE,"Model";"page5",#N/A,FALSE,"Model";"page6",#N/A,FALSE,"Model";"page7",#N/A,FALSE,"Model";"page8",#N/A,FALSE,"Model";"page9",#N/A,FALSE,"Model";"page10",#N/A,FALSE,"Model";"page11",#N/A,FALSE,"Model";"page12",#N/A,FALSE,"Model";"page13",#N/A,FALSE,"Model"}</definedName>
    <definedName name="eqrng" localSheetId="16" hidden="1">{"page1",#N/A,FALSE,"Model";"page2",#N/A,FALSE,"Model";"page3",#N/A,FALSE,"Model";"page4",#N/A,FALSE,"Model";"page5",#N/A,FALSE,"Model";"page6",#N/A,FALSE,"Model";"page7",#N/A,FALSE,"Model";"page8",#N/A,FALSE,"Model";"page9",#N/A,FALSE,"Model";"page10",#N/A,FALSE,"Model";"page11",#N/A,FALSE,"Model";"page12",#N/A,FALSE,"Model";"page13",#N/A,FALSE,"Model"}</definedName>
    <definedName name="eqrng" localSheetId="34" hidden="1">{"page1",#N/A,FALSE,"Model";"page2",#N/A,FALSE,"Model";"page3",#N/A,FALSE,"Model";"page4",#N/A,FALSE,"Model";"page5",#N/A,FALSE,"Model";"page6",#N/A,FALSE,"Model";"page7",#N/A,FALSE,"Model";"page8",#N/A,FALSE,"Model";"page9",#N/A,FALSE,"Model";"page10",#N/A,FALSE,"Model";"page11",#N/A,FALSE,"Model";"page12",#N/A,FALSE,"Model";"page13",#N/A,FALSE,"Model"}</definedName>
    <definedName name="eqrng" localSheetId="12" hidden="1">{"page1",#N/A,FALSE,"Model";"page2",#N/A,FALSE,"Model";"page3",#N/A,FALSE,"Model";"page4",#N/A,FALSE,"Model";"page5",#N/A,FALSE,"Model";"page6",#N/A,FALSE,"Model";"page7",#N/A,FALSE,"Model";"page8",#N/A,FALSE,"Model";"page9",#N/A,FALSE,"Model";"page10",#N/A,FALSE,"Model";"page11",#N/A,FALSE,"Model";"page12",#N/A,FALSE,"Model";"page13",#N/A,FALSE,"Model"}</definedName>
    <definedName name="eqrng"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25"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8"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36"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17"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37"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18"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31"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13"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32"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14"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2"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43"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35"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16"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34" hidden="1">{"page1",#N/A,FALSE,"Model";"page2",#N/A,FALSE,"Model";"page3",#N/A,FALSE,"Model";"page4",#N/A,FALSE,"Model";"page5",#N/A,FALSE,"Model";"page6",#N/A,FALSE,"Model";"page7",#N/A,FALSE,"Model";"page8",#N/A,FALSE,"Model";"page9",#N/A,FALSE,"Model";"page10",#N/A,FALSE,"Model";"page11",#N/A,FALSE,"Model";"page12",#N/A,FALSE,"Model";"page13",#N/A,FALSE,"Model"}</definedName>
    <definedName name="erbgebr" localSheetId="12" hidden="1">{"page1",#N/A,FALSE,"Model";"page2",#N/A,FALSE,"Model";"page3",#N/A,FALSE,"Model";"page4",#N/A,FALSE,"Model";"page5",#N/A,FALSE,"Model";"page6",#N/A,FALSE,"Model";"page7",#N/A,FALSE,"Model";"page8",#N/A,FALSE,"Model";"page9",#N/A,FALSE,"Model";"page10",#N/A,FALSE,"Model";"page11",#N/A,FALSE,"Model";"page12",#N/A,FALSE,"Model";"page13",#N/A,FALSE,"Model"}</definedName>
    <definedName name="erbgebr" hidden="1">{"page1",#N/A,FALSE,"Model";"page2",#N/A,FALSE,"Model";"page3",#N/A,FALSE,"Model";"page4",#N/A,FALSE,"Model";"page5",#N/A,FALSE,"Model";"page6",#N/A,FALSE,"Model";"page7",#N/A,FALSE,"Model";"page8",#N/A,FALSE,"Model";"page9",#N/A,FALSE,"Model";"page10",#N/A,FALSE,"Model";"page11",#N/A,FALSE,"Model";"page12",#N/A,FALSE,"Model";"page13",#N/A,FALSE,"Model"}</definedName>
    <definedName name="erljg" localSheetId="25" hidden="1">{"page1",#N/A,FALSE,"Model";"page2",#N/A,FALSE,"Model";"page3",#N/A,FALSE,"Model";"page4",#N/A,FALSE,"Model";"page5",#N/A,FALSE,"Model";"page6",#N/A,FALSE,"Model";"page7",#N/A,FALSE,"Model";"page8",#N/A,FALSE,"Model";"page9",#N/A,FALSE,"Model";"page10",#N/A,FALSE,"Model";"page11",#N/A,FALSE,"Model";"page12",#N/A,FALSE,"Model";"page13",#N/A,FALSE,"Model"}</definedName>
    <definedName name="erljg" localSheetId="8" hidden="1">{"page1",#N/A,FALSE,"Model";"page2",#N/A,FALSE,"Model";"page3",#N/A,FALSE,"Model";"page4",#N/A,FALSE,"Model";"page5",#N/A,FALSE,"Model";"page6",#N/A,FALSE,"Model";"page7",#N/A,FALSE,"Model";"page8",#N/A,FALSE,"Model";"page9",#N/A,FALSE,"Model";"page10",#N/A,FALSE,"Model";"page11",#N/A,FALSE,"Model";"page12",#N/A,FALSE,"Model";"page13",#N/A,FALSE,"Model"}</definedName>
    <definedName name="erljg" localSheetId="36" hidden="1">{"page1",#N/A,FALSE,"Model";"page2",#N/A,FALSE,"Model";"page3",#N/A,FALSE,"Model";"page4",#N/A,FALSE,"Model";"page5",#N/A,FALSE,"Model";"page6",#N/A,FALSE,"Model";"page7",#N/A,FALSE,"Model";"page8",#N/A,FALSE,"Model";"page9",#N/A,FALSE,"Model";"page10",#N/A,FALSE,"Model";"page11",#N/A,FALSE,"Model";"page12",#N/A,FALSE,"Model";"page13",#N/A,FALSE,"Model"}</definedName>
    <definedName name="erljg" localSheetId="17" hidden="1">{"page1",#N/A,FALSE,"Model";"page2",#N/A,FALSE,"Model";"page3",#N/A,FALSE,"Model";"page4",#N/A,FALSE,"Model";"page5",#N/A,FALSE,"Model";"page6",#N/A,FALSE,"Model";"page7",#N/A,FALSE,"Model";"page8",#N/A,FALSE,"Model";"page9",#N/A,FALSE,"Model";"page10",#N/A,FALSE,"Model";"page11",#N/A,FALSE,"Model";"page12",#N/A,FALSE,"Model";"page13",#N/A,FALSE,"Model"}</definedName>
    <definedName name="erljg" localSheetId="37" hidden="1">{"page1",#N/A,FALSE,"Model";"page2",#N/A,FALSE,"Model";"page3",#N/A,FALSE,"Model";"page4",#N/A,FALSE,"Model";"page5",#N/A,FALSE,"Model";"page6",#N/A,FALSE,"Model";"page7",#N/A,FALSE,"Model";"page8",#N/A,FALSE,"Model";"page9",#N/A,FALSE,"Model";"page10",#N/A,FALSE,"Model";"page11",#N/A,FALSE,"Model";"page12",#N/A,FALSE,"Model";"page13",#N/A,FALSE,"Model"}</definedName>
    <definedName name="erljg" localSheetId="18" hidden="1">{"page1",#N/A,FALSE,"Model";"page2",#N/A,FALSE,"Model";"page3",#N/A,FALSE,"Model";"page4",#N/A,FALSE,"Model";"page5",#N/A,FALSE,"Model";"page6",#N/A,FALSE,"Model";"page7",#N/A,FALSE,"Model";"page8",#N/A,FALSE,"Model";"page9",#N/A,FALSE,"Model";"page10",#N/A,FALSE,"Model";"page11",#N/A,FALSE,"Model";"page12",#N/A,FALSE,"Model";"page13",#N/A,FALSE,"Model"}</definedName>
    <definedName name="erljg" localSheetId="31" hidden="1">{"page1",#N/A,FALSE,"Model";"page2",#N/A,FALSE,"Model";"page3",#N/A,FALSE,"Model";"page4",#N/A,FALSE,"Model";"page5",#N/A,FALSE,"Model";"page6",#N/A,FALSE,"Model";"page7",#N/A,FALSE,"Model";"page8",#N/A,FALSE,"Model";"page9",#N/A,FALSE,"Model";"page10",#N/A,FALSE,"Model";"page11",#N/A,FALSE,"Model";"page12",#N/A,FALSE,"Model";"page13",#N/A,FALSE,"Model"}</definedName>
    <definedName name="erljg" localSheetId="13" hidden="1">{"page1",#N/A,FALSE,"Model";"page2",#N/A,FALSE,"Model";"page3",#N/A,FALSE,"Model";"page4",#N/A,FALSE,"Model";"page5",#N/A,FALSE,"Model";"page6",#N/A,FALSE,"Model";"page7",#N/A,FALSE,"Model";"page8",#N/A,FALSE,"Model";"page9",#N/A,FALSE,"Model";"page10",#N/A,FALSE,"Model";"page11",#N/A,FALSE,"Model";"page12",#N/A,FALSE,"Model";"page13",#N/A,FALSE,"Model"}</definedName>
    <definedName name="erljg" localSheetId="32" hidden="1">{"page1",#N/A,FALSE,"Model";"page2",#N/A,FALSE,"Model";"page3",#N/A,FALSE,"Model";"page4",#N/A,FALSE,"Model";"page5",#N/A,FALSE,"Model";"page6",#N/A,FALSE,"Model";"page7",#N/A,FALSE,"Model";"page8",#N/A,FALSE,"Model";"page9",#N/A,FALSE,"Model";"page10",#N/A,FALSE,"Model";"page11",#N/A,FALSE,"Model";"page12",#N/A,FALSE,"Model";"page13",#N/A,FALSE,"Model"}</definedName>
    <definedName name="erljg" localSheetId="14" hidden="1">{"page1",#N/A,FALSE,"Model";"page2",#N/A,FALSE,"Model";"page3",#N/A,FALSE,"Model";"page4",#N/A,FALSE,"Model";"page5",#N/A,FALSE,"Model";"page6",#N/A,FALSE,"Model";"page7",#N/A,FALSE,"Model";"page8",#N/A,FALSE,"Model";"page9",#N/A,FALSE,"Model";"page10",#N/A,FALSE,"Model";"page11",#N/A,FALSE,"Model";"page12",#N/A,FALSE,"Model";"page13",#N/A,FALSE,"Model"}</definedName>
    <definedName name="erljg" localSheetId="2" hidden="1">{"page1",#N/A,FALSE,"Model";"page2",#N/A,FALSE,"Model";"page3",#N/A,FALSE,"Model";"page4",#N/A,FALSE,"Model";"page5",#N/A,FALSE,"Model";"page6",#N/A,FALSE,"Model";"page7",#N/A,FALSE,"Model";"page8",#N/A,FALSE,"Model";"page9",#N/A,FALSE,"Model";"page10",#N/A,FALSE,"Model";"page11",#N/A,FALSE,"Model";"page12",#N/A,FALSE,"Model";"page13",#N/A,FALSE,"Model"}</definedName>
    <definedName name="erljg" localSheetId="43" hidden="1">{"page1",#N/A,FALSE,"Model";"page2",#N/A,FALSE,"Model";"page3",#N/A,FALSE,"Model";"page4",#N/A,FALSE,"Model";"page5",#N/A,FALSE,"Model";"page6",#N/A,FALSE,"Model";"page7",#N/A,FALSE,"Model";"page8",#N/A,FALSE,"Model";"page9",#N/A,FALSE,"Model";"page10",#N/A,FALSE,"Model";"page11",#N/A,FALSE,"Model";"page12",#N/A,FALSE,"Model";"page13",#N/A,FALSE,"Model"}</definedName>
    <definedName name="erljg" localSheetId="35" hidden="1">{"page1",#N/A,FALSE,"Model";"page2",#N/A,FALSE,"Model";"page3",#N/A,FALSE,"Model";"page4",#N/A,FALSE,"Model";"page5",#N/A,FALSE,"Model";"page6",#N/A,FALSE,"Model";"page7",#N/A,FALSE,"Model";"page8",#N/A,FALSE,"Model";"page9",#N/A,FALSE,"Model";"page10",#N/A,FALSE,"Model";"page11",#N/A,FALSE,"Model";"page12",#N/A,FALSE,"Model";"page13",#N/A,FALSE,"Model"}</definedName>
    <definedName name="erljg" localSheetId="16" hidden="1">{"page1",#N/A,FALSE,"Model";"page2",#N/A,FALSE,"Model";"page3",#N/A,FALSE,"Model";"page4",#N/A,FALSE,"Model";"page5",#N/A,FALSE,"Model";"page6",#N/A,FALSE,"Model";"page7",#N/A,FALSE,"Model";"page8",#N/A,FALSE,"Model";"page9",#N/A,FALSE,"Model";"page10",#N/A,FALSE,"Model";"page11",#N/A,FALSE,"Model";"page12",#N/A,FALSE,"Model";"page13",#N/A,FALSE,"Model"}</definedName>
    <definedName name="erljg" localSheetId="34" hidden="1">{"page1",#N/A,FALSE,"Model";"page2",#N/A,FALSE,"Model";"page3",#N/A,FALSE,"Model";"page4",#N/A,FALSE,"Model";"page5",#N/A,FALSE,"Model";"page6",#N/A,FALSE,"Model";"page7",#N/A,FALSE,"Model";"page8",#N/A,FALSE,"Model";"page9",#N/A,FALSE,"Model";"page10",#N/A,FALSE,"Model";"page11",#N/A,FALSE,"Model";"page12",#N/A,FALSE,"Model";"page13",#N/A,FALSE,"Model"}</definedName>
    <definedName name="erljg" localSheetId="12" hidden="1">{"page1",#N/A,FALSE,"Model";"page2",#N/A,FALSE,"Model";"page3",#N/A,FALSE,"Model";"page4",#N/A,FALSE,"Model";"page5",#N/A,FALSE,"Model";"page6",#N/A,FALSE,"Model";"page7",#N/A,FALSE,"Model";"page8",#N/A,FALSE,"Model";"page9",#N/A,FALSE,"Model";"page10",#N/A,FALSE,"Model";"page11",#N/A,FALSE,"Model";"page12",#N/A,FALSE,"Model";"page13",#N/A,FALSE,"Model"}</definedName>
    <definedName name="erljg" hidden="1">{"page1",#N/A,FALSE,"Model";"page2",#N/A,FALSE,"Model";"page3",#N/A,FALSE,"Model";"page4",#N/A,FALSE,"Model";"page5",#N/A,FALSE,"Model";"page6",#N/A,FALSE,"Model";"page7",#N/A,FALSE,"Model";"page8",#N/A,FALSE,"Model";"page9",#N/A,FALSE,"Model";"page10",#N/A,FALSE,"Model";"page11",#N/A,FALSE,"Model";"page12",#N/A,FALSE,"Model";"page13",#N/A,FALSE,"Model"}</definedName>
    <definedName name="ERR">[10]Settings!$I$135</definedName>
    <definedName name="ertert" localSheetId="25" hidden="1">{"FLM 150 Equipment Detail",#N/A,TRUE,"150 Calc";"FLM 150P Equipment Detail",#N/A,TRUE,"150+ Calc";"FLM 600 Equipment Detail",#N/A,TRUE,"600 Calc";"FLM 2400 Equipment Detail",#N/A,TRUE,"2400 Calc";#N/A,#N/A,TRUE,"Totals"}</definedName>
    <definedName name="ertert" localSheetId="8" hidden="1">{"FLM 150 Equipment Detail",#N/A,TRUE,"150 Calc";"FLM 150P Equipment Detail",#N/A,TRUE,"150+ Calc";"FLM 600 Equipment Detail",#N/A,TRUE,"600 Calc";"FLM 2400 Equipment Detail",#N/A,TRUE,"2400 Calc";#N/A,#N/A,TRUE,"Totals"}</definedName>
    <definedName name="ertert" localSheetId="36" hidden="1">{"FLM 150 Equipment Detail",#N/A,TRUE,"150 Calc";"FLM 150P Equipment Detail",#N/A,TRUE,"150+ Calc";"FLM 600 Equipment Detail",#N/A,TRUE,"600 Calc";"FLM 2400 Equipment Detail",#N/A,TRUE,"2400 Calc";#N/A,#N/A,TRUE,"Totals"}</definedName>
    <definedName name="ertert" localSheetId="17" hidden="1">{"FLM 150 Equipment Detail",#N/A,TRUE,"150 Calc";"FLM 150P Equipment Detail",#N/A,TRUE,"150+ Calc";"FLM 600 Equipment Detail",#N/A,TRUE,"600 Calc";"FLM 2400 Equipment Detail",#N/A,TRUE,"2400 Calc";#N/A,#N/A,TRUE,"Totals"}</definedName>
    <definedName name="ertert" localSheetId="37" hidden="1">{"FLM 150 Equipment Detail",#N/A,TRUE,"150 Calc";"FLM 150P Equipment Detail",#N/A,TRUE,"150+ Calc";"FLM 600 Equipment Detail",#N/A,TRUE,"600 Calc";"FLM 2400 Equipment Detail",#N/A,TRUE,"2400 Calc";#N/A,#N/A,TRUE,"Totals"}</definedName>
    <definedName name="ertert" localSheetId="18" hidden="1">{"FLM 150 Equipment Detail",#N/A,TRUE,"150 Calc";"FLM 150P Equipment Detail",#N/A,TRUE,"150+ Calc";"FLM 600 Equipment Detail",#N/A,TRUE,"600 Calc";"FLM 2400 Equipment Detail",#N/A,TRUE,"2400 Calc";#N/A,#N/A,TRUE,"Totals"}</definedName>
    <definedName name="ertert" localSheetId="31" hidden="1">{"FLM 150 Equipment Detail",#N/A,TRUE,"150 Calc";"FLM 150P Equipment Detail",#N/A,TRUE,"150+ Calc";"FLM 600 Equipment Detail",#N/A,TRUE,"600 Calc";"FLM 2400 Equipment Detail",#N/A,TRUE,"2400 Calc";#N/A,#N/A,TRUE,"Totals"}</definedName>
    <definedName name="ertert" localSheetId="13" hidden="1">{"FLM 150 Equipment Detail",#N/A,TRUE,"150 Calc";"FLM 150P Equipment Detail",#N/A,TRUE,"150+ Calc";"FLM 600 Equipment Detail",#N/A,TRUE,"600 Calc";"FLM 2400 Equipment Detail",#N/A,TRUE,"2400 Calc";#N/A,#N/A,TRUE,"Totals"}</definedName>
    <definedName name="ertert" localSheetId="32" hidden="1">{"FLM 150 Equipment Detail",#N/A,TRUE,"150 Calc";"FLM 150P Equipment Detail",#N/A,TRUE,"150+ Calc";"FLM 600 Equipment Detail",#N/A,TRUE,"600 Calc";"FLM 2400 Equipment Detail",#N/A,TRUE,"2400 Calc";#N/A,#N/A,TRUE,"Totals"}</definedName>
    <definedName name="ertert" localSheetId="14" hidden="1">{"FLM 150 Equipment Detail",#N/A,TRUE,"150 Calc";"FLM 150P Equipment Detail",#N/A,TRUE,"150+ Calc";"FLM 600 Equipment Detail",#N/A,TRUE,"600 Calc";"FLM 2400 Equipment Detail",#N/A,TRUE,"2400 Calc";#N/A,#N/A,TRUE,"Totals"}</definedName>
    <definedName name="ertert" localSheetId="2" hidden="1">{"FLM 150 Equipment Detail",#N/A,TRUE,"150 Calc";"FLM 150P Equipment Detail",#N/A,TRUE,"150+ Calc";"FLM 600 Equipment Detail",#N/A,TRUE,"600 Calc";"FLM 2400 Equipment Detail",#N/A,TRUE,"2400 Calc";#N/A,#N/A,TRUE,"Totals"}</definedName>
    <definedName name="ertert" localSheetId="43" hidden="1">{"FLM 150 Equipment Detail",#N/A,TRUE,"150 Calc";"FLM 150P Equipment Detail",#N/A,TRUE,"150+ Calc";"FLM 600 Equipment Detail",#N/A,TRUE,"600 Calc";"FLM 2400 Equipment Detail",#N/A,TRUE,"2400 Calc";#N/A,#N/A,TRUE,"Totals"}</definedName>
    <definedName name="ertert" localSheetId="35" hidden="1">{"FLM 150 Equipment Detail",#N/A,TRUE,"150 Calc";"FLM 150P Equipment Detail",#N/A,TRUE,"150+ Calc";"FLM 600 Equipment Detail",#N/A,TRUE,"600 Calc";"FLM 2400 Equipment Detail",#N/A,TRUE,"2400 Calc";#N/A,#N/A,TRUE,"Totals"}</definedName>
    <definedName name="ertert" localSheetId="16" hidden="1">{"FLM 150 Equipment Detail",#N/A,TRUE,"150 Calc";"FLM 150P Equipment Detail",#N/A,TRUE,"150+ Calc";"FLM 600 Equipment Detail",#N/A,TRUE,"600 Calc";"FLM 2400 Equipment Detail",#N/A,TRUE,"2400 Calc";#N/A,#N/A,TRUE,"Totals"}</definedName>
    <definedName name="ertert" localSheetId="34" hidden="1">{"FLM 150 Equipment Detail",#N/A,TRUE,"150 Calc";"FLM 150P Equipment Detail",#N/A,TRUE,"150+ Calc";"FLM 600 Equipment Detail",#N/A,TRUE,"600 Calc";"FLM 2400 Equipment Detail",#N/A,TRUE,"2400 Calc";#N/A,#N/A,TRUE,"Totals"}</definedName>
    <definedName name="ertert" localSheetId="12" hidden="1">{"FLM 150 Equipment Detail",#N/A,TRUE,"150 Calc";"FLM 150P Equipment Detail",#N/A,TRUE,"150+ Calc";"FLM 600 Equipment Detail",#N/A,TRUE,"600 Calc";"FLM 2400 Equipment Detail",#N/A,TRUE,"2400 Calc";#N/A,#N/A,TRUE,"Totals"}</definedName>
    <definedName name="ertert" hidden="1">{"FLM 150 Equipment Detail",#N/A,TRUE,"150 Calc";"FLM 150P Equipment Detail",#N/A,TRUE,"150+ Calc";"FLM 600 Equipment Detail",#N/A,TRUE,"600 Calc";"FLM 2400 Equipment Detail",#N/A,TRUE,"2400 Calc";#N/A,#N/A,TRUE,"Totals"}</definedName>
    <definedName name="eshrvbe" localSheetId="25"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8"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36"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17"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37"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18"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31"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13"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32"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14"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2"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43"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35"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16"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34" hidden="1">{"page1",#N/A,FALSE,"Model";"page2",#N/A,FALSE,"Model";"page3",#N/A,FALSE,"Model";"page4",#N/A,FALSE,"Model";"page5",#N/A,FALSE,"Model";"page6",#N/A,FALSE,"Model";"page7",#N/A,FALSE,"Model";"page8",#N/A,FALSE,"Model";"page9",#N/A,FALSE,"Model";"page10",#N/A,FALSE,"Model";"page11",#N/A,FALSE,"Model";"page12",#N/A,FALSE,"Model";"page13",#N/A,FALSE,"Model"}</definedName>
    <definedName name="eshrvbe" localSheetId="12" hidden="1">{"page1",#N/A,FALSE,"Model";"page2",#N/A,FALSE,"Model";"page3",#N/A,FALSE,"Model";"page4",#N/A,FALSE,"Model";"page5",#N/A,FALSE,"Model";"page6",#N/A,FALSE,"Model";"page7",#N/A,FALSE,"Model";"page8",#N/A,FALSE,"Model";"page9",#N/A,FALSE,"Model";"page10",#N/A,FALSE,"Model";"page11",#N/A,FALSE,"Model";"page12",#N/A,FALSE,"Model";"page13",#N/A,FALSE,"Model"}</definedName>
    <definedName name="eshrvbe" hidden="1">{"page1",#N/A,FALSE,"Model";"page2",#N/A,FALSE,"Model";"page3",#N/A,FALSE,"Model";"page4",#N/A,FALSE,"Model";"page5",#N/A,FALSE,"Model";"page6",#N/A,FALSE,"Model";"page7",#N/A,FALSE,"Model";"page8",#N/A,FALSE,"Model";"page9",#N/A,FALSE,"Model";"page10",#N/A,FALSE,"Model";"page11",#N/A,FALSE,"Model";"page12",#N/A,FALSE,"Model";"page13",#N/A,FALSE,"Model"}</definedName>
    <definedName name="EV__CVPARAMS__" hidden="1">"Nested Row!$B$20:$C$41;"</definedName>
    <definedName name="EV__DECIMALSYMBOL__" hidden="1">"."</definedName>
    <definedName name="EV__EXPOPTIONS__" hidden="1">0</definedName>
    <definedName name="EV__LASTREFTIME__" hidden="1">39148.2177199074</definedName>
    <definedName name="EV__LOCKEDCVW__CAPEX" hidden="1">"ALL_BUS,GLOBAL_ACCOUNTS,Actual,TOTALADJ,ALL_DEPARTMENTS,E_Global,ALL_ASSETS,USD,2001.TOTAL,PERIODIC,"</definedName>
    <definedName name="EV__LOCKEDCVW__CLIENT" hidden="1">"C_W_ALL_ACCOUNTS,All_BU,Actual,ALL_CLIENTS,TOTALADJ,ALL_DEPARTMENTS,All_InterCo,USD,2001.TOTAL,PERIODIC,"</definedName>
    <definedName name="EV__LOCKEDCVW__FINANCE" hidden="1">"893010,12008,NBudgetV1,TOTALADJ,602,All_InterCo,USD,2007.TOTAL,PERIODIC,"</definedName>
    <definedName name="EV__LOCKEDCVW__FINANCE_TP" hidden="1">"C_W_ALL_ACCOUNTS,ALL_BUS,Actual,TOTALADJ,ALL_DEPARTMENTS,All_Interco,USD,2001.TOTAL,PERIODIC,"</definedName>
    <definedName name="EV__LOCKEDCVW__FINANCEDTL" hidden="1">"C_W_ALL_ACCOUNTS,ALL_BUS,Actual,ALL_CLIENTS,TOTALADJ,ALL_DEPARTMENTS,All_InterCo,USD,2001.TOTAL,PERIODIC,"</definedName>
    <definedName name="EV__LOCKEDCVW__HR_REV" hidden="1">"ALL_BUS,Actual,TOTALADJ,ALL_DEPARTMENTS,All_Classifications,All_Status,All_Types,E_Global,Comp,USD,2001.TOTAL,PERIODIC,"</definedName>
    <definedName name="EV__LOCKEDCVW__HR_REV_2007" hidden="1">"ALL_BUS,Actual,TOTALADJ,ALL_DEPARTMENTS,All_Classifications,All_Status,All_Types,E_Global,Comp,USD,2001.TOTAL,PERIODIC,"</definedName>
    <definedName name="EV__LOCKEDCVW__RATE" hidden="1">"Actual,ARS,Avg,RateInput,2001.TOTAL,PERIODIC,"</definedName>
    <definedName name="EV__LOCKSTATUS__" hidden="1">4</definedName>
    <definedName name="EV__MAXEXPCOLS__" hidden="1">100</definedName>
    <definedName name="EV__MAXEXPROWS__" hidden="1">1000</definedName>
    <definedName name="EV__MEMORYCVW__" hidden="1">0</definedName>
    <definedName name="EV__WBEVMODE__" hidden="1">0</definedName>
    <definedName name="EV__WBREFOPTIONS__" hidden="1">134217735</definedName>
    <definedName name="EV__WBVERSION__" hidden="1">0</definedName>
    <definedName name="EV__WSINFO__" hidden="1">"cwols"</definedName>
    <definedName name="EVorTIC">[10]Settings!$M$43</definedName>
    <definedName name="EVorTICFull">[10]Settings!$M$44</definedName>
    <definedName name="EVorTIClowercase">[10]Settings!$M$45</definedName>
    <definedName name="ewkrhg" localSheetId="25"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8"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36"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17"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37"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18"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31"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13"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32"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14"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2"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43"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35"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16"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34" hidden="1">{"page1",#N/A,FALSE,"Model";"page2",#N/A,FALSE,"Model";"page3",#N/A,FALSE,"Model";"page4",#N/A,FALSE,"Model";"page5",#N/A,FALSE,"Model";"page6",#N/A,FALSE,"Model";"page7",#N/A,FALSE,"Model";"page8",#N/A,FALSE,"Model";"page9",#N/A,FALSE,"Model";"page10",#N/A,FALSE,"Model";"page11",#N/A,FALSE,"Model";"page12",#N/A,FALSE,"Model";"page13",#N/A,FALSE,"Model"}</definedName>
    <definedName name="ewkrhg" localSheetId="12" hidden="1">{"page1",#N/A,FALSE,"Model";"page2",#N/A,FALSE,"Model";"page3",#N/A,FALSE,"Model";"page4",#N/A,FALSE,"Model";"page5",#N/A,FALSE,"Model";"page6",#N/A,FALSE,"Model";"page7",#N/A,FALSE,"Model";"page8",#N/A,FALSE,"Model";"page9",#N/A,FALSE,"Model";"page10",#N/A,FALSE,"Model";"page11",#N/A,FALSE,"Model";"page12",#N/A,FALSE,"Model";"page13",#N/A,FALSE,"Model"}</definedName>
    <definedName name="ewkrhg"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25"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8"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36"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17"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37"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18"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31"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13"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32"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14"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2"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43"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35"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16"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34" hidden="1">{"page1",#N/A,FALSE,"Model";"page2",#N/A,FALSE,"Model";"page3",#N/A,FALSE,"Model";"page4",#N/A,FALSE,"Model";"page5",#N/A,FALSE,"Model";"page6",#N/A,FALSE,"Model";"page7",#N/A,FALSE,"Model";"page8",#N/A,FALSE,"Model";"page9",#N/A,FALSE,"Model";"page10",#N/A,FALSE,"Model";"page11",#N/A,FALSE,"Model";"page12",#N/A,FALSE,"Model";"page13",#N/A,FALSE,"Model"}</definedName>
    <definedName name="ewpohg" localSheetId="12" hidden="1">{"page1",#N/A,FALSE,"Model";"page2",#N/A,FALSE,"Model";"page3",#N/A,FALSE,"Model";"page4",#N/A,FALSE,"Model";"page5",#N/A,FALSE,"Model";"page6",#N/A,FALSE,"Model";"page7",#N/A,FALSE,"Model";"page8",#N/A,FALSE,"Model";"page9",#N/A,FALSE,"Model";"page10",#N/A,FALSE,"Model";"page11",#N/A,FALSE,"Model";"page12",#N/A,FALSE,"Model";"page13",#N/A,FALSE,"Model"}</definedName>
    <definedName name="ewpohg" hidden="1">{"page1",#N/A,FALSE,"Model";"page2",#N/A,FALSE,"Model";"page3",#N/A,FALSE,"Model";"page4",#N/A,FALSE,"Model";"page5",#N/A,FALSE,"Model";"page6",#N/A,FALSE,"Model";"page7",#N/A,FALSE,"Model";"page8",#N/A,FALSE,"Model";"page9",#N/A,FALSE,"Model";"page10",#N/A,FALSE,"Model";"page11",#N/A,FALSE,"Model";"page12",#N/A,FALSE,"Model";"page13",#N/A,FALSE,"Model"}</definedName>
    <definedName name="Fading_Growth_Rate">[10]DCF!$M$38</definedName>
    <definedName name="Fail">[10]Settings!$M$48</definedName>
    <definedName name="fd" localSheetId="39" hidden="1">#REF!</definedName>
    <definedName name="fd" localSheetId="20" hidden="1">#REF!</definedName>
    <definedName name="fd" localSheetId="40" hidden="1">#REF!</definedName>
    <definedName name="fd" localSheetId="26" hidden="1">#REF!</definedName>
    <definedName name="fd" localSheetId="9" hidden="1">#REF!</definedName>
    <definedName name="fd" localSheetId="36" hidden="1">#REF!</definedName>
    <definedName name="fd" localSheetId="17" hidden="1">#REF!</definedName>
    <definedName name="fd" localSheetId="37" hidden="1">#REF!</definedName>
    <definedName name="fd" localSheetId="18" hidden="1">#REF!</definedName>
    <definedName name="fd" localSheetId="1" hidden="1">#REF!</definedName>
    <definedName name="fd" localSheetId="32" hidden="1">#REF!</definedName>
    <definedName name="fd" localSheetId="14" hidden="1">#REF!</definedName>
    <definedName name="fd" localSheetId="38" hidden="1">#REF!</definedName>
    <definedName name="fd" localSheetId="19" hidden="1">#REF!</definedName>
    <definedName name="fd" localSheetId="2" hidden="1">#REF!</definedName>
    <definedName name="fd" localSheetId="4" hidden="1">#REF!</definedName>
    <definedName name="fd" localSheetId="24" hidden="1">#REF!</definedName>
    <definedName name="fd" localSheetId="6" hidden="1">#REF!</definedName>
    <definedName name="fd" localSheetId="29" hidden="1">#REF!</definedName>
    <definedName name="fd" localSheetId="43" hidden="1">#REF!</definedName>
    <definedName name="fd" localSheetId="10" hidden="1">#REF!</definedName>
    <definedName name="fd" hidden="1">#REF!</definedName>
    <definedName name="fdsa" localSheetId="25" hidden="1">{"FLM 150P Equipment Detail",#N/A,FALSE,"150+ Calc"}</definedName>
    <definedName name="fdsa" localSheetId="8" hidden="1">{"FLM 150P Equipment Detail",#N/A,FALSE,"150+ Calc"}</definedName>
    <definedName name="fdsa" localSheetId="36" hidden="1">{"FLM 150P Equipment Detail",#N/A,FALSE,"150+ Calc"}</definedName>
    <definedName name="fdsa" localSheetId="17" hidden="1">{"FLM 150P Equipment Detail",#N/A,FALSE,"150+ Calc"}</definedName>
    <definedName name="fdsa" localSheetId="37" hidden="1">{"FLM 150P Equipment Detail",#N/A,FALSE,"150+ Calc"}</definedName>
    <definedName name="fdsa" localSheetId="18" hidden="1">{"FLM 150P Equipment Detail",#N/A,FALSE,"150+ Calc"}</definedName>
    <definedName name="fdsa" localSheetId="31" hidden="1">{"FLM 150P Equipment Detail",#N/A,FALSE,"150+ Calc"}</definedName>
    <definedName name="fdsa" localSheetId="13" hidden="1">{"FLM 150P Equipment Detail",#N/A,FALSE,"150+ Calc"}</definedName>
    <definedName name="fdsa" localSheetId="32" hidden="1">{"FLM 150P Equipment Detail",#N/A,FALSE,"150+ Calc"}</definedName>
    <definedName name="fdsa" localSheetId="14" hidden="1">{"FLM 150P Equipment Detail",#N/A,FALSE,"150+ Calc"}</definedName>
    <definedName name="fdsa" localSheetId="2" hidden="1">{"FLM 150P Equipment Detail",#N/A,FALSE,"150+ Calc"}</definedName>
    <definedName name="fdsa" localSheetId="43" hidden="1">{"FLM 150P Equipment Detail",#N/A,FALSE,"150+ Calc"}</definedName>
    <definedName name="fdsa" localSheetId="35" hidden="1">{"FLM 150P Equipment Detail",#N/A,FALSE,"150+ Calc"}</definedName>
    <definedName name="fdsa" localSheetId="16" hidden="1">{"FLM 150P Equipment Detail",#N/A,FALSE,"150+ Calc"}</definedName>
    <definedName name="fdsa" localSheetId="34" hidden="1">{"FLM 150P Equipment Detail",#N/A,FALSE,"150+ Calc"}</definedName>
    <definedName name="fdsa" localSheetId="12" hidden="1">{"FLM 150P Equipment Detail",#N/A,FALSE,"150+ Calc"}</definedName>
    <definedName name="fdsa" hidden="1">{"FLM 150P Equipment Detail",#N/A,FALSE,"150+ Calc"}</definedName>
    <definedName name="fdsasdfdsa" localSheetId="25" hidden="1">{"FLM 2400 Equipment Summary",#N/A,FALSE,"2400 Calc"}</definedName>
    <definedName name="fdsasdfdsa" localSheetId="8" hidden="1">{"FLM 2400 Equipment Summary",#N/A,FALSE,"2400 Calc"}</definedName>
    <definedName name="fdsasdfdsa" localSheetId="36" hidden="1">{"FLM 2400 Equipment Summary",#N/A,FALSE,"2400 Calc"}</definedName>
    <definedName name="fdsasdfdsa" localSheetId="17" hidden="1">{"FLM 2400 Equipment Summary",#N/A,FALSE,"2400 Calc"}</definedName>
    <definedName name="fdsasdfdsa" localSheetId="37" hidden="1">{"FLM 2400 Equipment Summary",#N/A,FALSE,"2400 Calc"}</definedName>
    <definedName name="fdsasdfdsa" localSheetId="18" hidden="1">{"FLM 2400 Equipment Summary",#N/A,FALSE,"2400 Calc"}</definedName>
    <definedName name="fdsasdfdsa" localSheetId="31" hidden="1">{"FLM 2400 Equipment Summary",#N/A,FALSE,"2400 Calc"}</definedName>
    <definedName name="fdsasdfdsa" localSheetId="13" hidden="1">{"FLM 2400 Equipment Summary",#N/A,FALSE,"2400 Calc"}</definedName>
    <definedName name="fdsasdfdsa" localSheetId="32" hidden="1">{"FLM 2400 Equipment Summary",#N/A,FALSE,"2400 Calc"}</definedName>
    <definedName name="fdsasdfdsa" localSheetId="14" hidden="1">{"FLM 2400 Equipment Summary",#N/A,FALSE,"2400 Calc"}</definedName>
    <definedName name="fdsasdfdsa" localSheetId="2" hidden="1">{"FLM 2400 Equipment Summary",#N/A,FALSE,"2400 Calc"}</definedName>
    <definedName name="fdsasdfdsa" localSheetId="43" hidden="1">{"FLM 2400 Equipment Summary",#N/A,FALSE,"2400 Calc"}</definedName>
    <definedName name="fdsasdfdsa" localSheetId="35" hidden="1">{"FLM 2400 Equipment Summary",#N/A,FALSE,"2400 Calc"}</definedName>
    <definedName name="fdsasdfdsa" localSheetId="16" hidden="1">{"FLM 2400 Equipment Summary",#N/A,FALSE,"2400 Calc"}</definedName>
    <definedName name="fdsasdfdsa" localSheetId="34" hidden="1">{"FLM 2400 Equipment Summary",#N/A,FALSE,"2400 Calc"}</definedName>
    <definedName name="fdsasdfdsa" localSheetId="12" hidden="1">{"FLM 2400 Equipment Summary",#N/A,FALSE,"2400 Calc"}</definedName>
    <definedName name="fdsasdfdsa" hidden="1">{"FLM 2400 Equipment Summary",#N/A,FALSE,"2400 Calc"}</definedName>
    <definedName name="ff" localSheetId="39" hidden="1">#REF!</definedName>
    <definedName name="ff" localSheetId="20" hidden="1">#REF!</definedName>
    <definedName name="ff" localSheetId="40" hidden="1">#REF!</definedName>
    <definedName name="ff" localSheetId="26" hidden="1">#REF!</definedName>
    <definedName name="ff" localSheetId="9" hidden="1">#REF!</definedName>
    <definedName name="ff" localSheetId="36" hidden="1">#REF!</definedName>
    <definedName name="ff" localSheetId="17" hidden="1">#REF!</definedName>
    <definedName name="ff" localSheetId="37" hidden="1">#REF!</definedName>
    <definedName name="ff" localSheetId="18" hidden="1">#REF!</definedName>
    <definedName name="ff" localSheetId="1" hidden="1">#REF!</definedName>
    <definedName name="ff" localSheetId="32" hidden="1">#REF!</definedName>
    <definedName name="ff" localSheetId="14" hidden="1">#REF!</definedName>
    <definedName name="ff" localSheetId="38" hidden="1">#REF!</definedName>
    <definedName name="ff" localSheetId="19" hidden="1">#REF!</definedName>
    <definedName name="ff" localSheetId="2" hidden="1">#REF!</definedName>
    <definedName name="ff" localSheetId="4" hidden="1">#REF!</definedName>
    <definedName name="ff" localSheetId="24" hidden="1">#REF!</definedName>
    <definedName name="ff" localSheetId="6" hidden="1">#REF!</definedName>
    <definedName name="ff" localSheetId="29" hidden="1">#REF!</definedName>
    <definedName name="ff" localSheetId="43" hidden="1">#REF!</definedName>
    <definedName name="ff" localSheetId="10" hidden="1">#REF!</definedName>
    <definedName name="ff" hidden="1">#REF!</definedName>
    <definedName name="ffdddddd" localSheetId="25" hidden="1">{"Equipment Summary",#N/A,FALSE,"150 Calc"}</definedName>
    <definedName name="ffdddddd" localSheetId="8" hidden="1">{"Equipment Summary",#N/A,FALSE,"150 Calc"}</definedName>
    <definedName name="ffdddddd" localSheetId="36" hidden="1">{"Equipment Summary",#N/A,FALSE,"150 Calc"}</definedName>
    <definedName name="ffdddddd" localSheetId="17" hidden="1">{"Equipment Summary",#N/A,FALSE,"150 Calc"}</definedName>
    <definedName name="ffdddddd" localSheetId="37" hidden="1">{"Equipment Summary",#N/A,FALSE,"150 Calc"}</definedName>
    <definedName name="ffdddddd" localSheetId="18" hidden="1">{"Equipment Summary",#N/A,FALSE,"150 Calc"}</definedName>
    <definedName name="ffdddddd" localSheetId="31" hidden="1">{"Equipment Summary",#N/A,FALSE,"150 Calc"}</definedName>
    <definedName name="ffdddddd" localSheetId="13" hidden="1">{"Equipment Summary",#N/A,FALSE,"150 Calc"}</definedName>
    <definedName name="ffdddddd" localSheetId="32" hidden="1">{"Equipment Summary",#N/A,FALSE,"150 Calc"}</definedName>
    <definedName name="ffdddddd" localSheetId="14" hidden="1">{"Equipment Summary",#N/A,FALSE,"150 Calc"}</definedName>
    <definedName name="ffdddddd" localSheetId="2" hidden="1">{"Equipment Summary",#N/A,FALSE,"150 Calc"}</definedName>
    <definedName name="ffdddddd" localSheetId="43" hidden="1">{"Equipment Summary",#N/A,FALSE,"150 Calc"}</definedName>
    <definedName name="ffdddddd" localSheetId="35" hidden="1">{"Equipment Summary",#N/A,FALSE,"150 Calc"}</definedName>
    <definedName name="ffdddddd" localSheetId="16" hidden="1">{"Equipment Summary",#N/A,FALSE,"150 Calc"}</definedName>
    <definedName name="ffdddddd" localSheetId="34" hidden="1">{"Equipment Summary",#N/A,FALSE,"150 Calc"}</definedName>
    <definedName name="ffdddddd" localSheetId="12" hidden="1">{"Equipment Summary",#N/A,FALSE,"150 Calc"}</definedName>
    <definedName name="ffdddddd" hidden="1">{"Equipment Summary",#N/A,FALSE,"150 Calc"}</definedName>
    <definedName name="ffdddssa" localSheetId="25" hidden="1">{"FLM 150P Equipment Summary",#N/A,FALSE,"150+ Calc"}</definedName>
    <definedName name="ffdddssa" localSheetId="8" hidden="1">{"FLM 150P Equipment Summary",#N/A,FALSE,"150+ Calc"}</definedName>
    <definedName name="ffdddssa" localSheetId="36" hidden="1">{"FLM 150P Equipment Summary",#N/A,FALSE,"150+ Calc"}</definedName>
    <definedName name="ffdddssa" localSheetId="17" hidden="1">{"FLM 150P Equipment Summary",#N/A,FALSE,"150+ Calc"}</definedName>
    <definedName name="ffdddssa" localSheetId="37" hidden="1">{"FLM 150P Equipment Summary",#N/A,FALSE,"150+ Calc"}</definedName>
    <definedName name="ffdddssa" localSheetId="18" hidden="1">{"FLM 150P Equipment Summary",#N/A,FALSE,"150+ Calc"}</definedName>
    <definedName name="ffdddssa" localSheetId="31" hidden="1">{"FLM 150P Equipment Summary",#N/A,FALSE,"150+ Calc"}</definedName>
    <definedName name="ffdddssa" localSheetId="13" hidden="1">{"FLM 150P Equipment Summary",#N/A,FALSE,"150+ Calc"}</definedName>
    <definedName name="ffdddssa" localSheetId="32" hidden="1">{"FLM 150P Equipment Summary",#N/A,FALSE,"150+ Calc"}</definedName>
    <definedName name="ffdddssa" localSheetId="14" hidden="1">{"FLM 150P Equipment Summary",#N/A,FALSE,"150+ Calc"}</definedName>
    <definedName name="ffdddssa" localSheetId="2" hidden="1">{"FLM 150P Equipment Summary",#N/A,FALSE,"150+ Calc"}</definedName>
    <definedName name="ffdddssa" localSheetId="43" hidden="1">{"FLM 150P Equipment Summary",#N/A,FALSE,"150+ Calc"}</definedName>
    <definedName name="ffdddssa" localSheetId="35" hidden="1">{"FLM 150P Equipment Summary",#N/A,FALSE,"150+ Calc"}</definedName>
    <definedName name="ffdddssa" localSheetId="16" hidden="1">{"FLM 150P Equipment Summary",#N/A,FALSE,"150+ Calc"}</definedName>
    <definedName name="ffdddssa" localSheetId="34" hidden="1">{"FLM 150P Equipment Summary",#N/A,FALSE,"150+ Calc"}</definedName>
    <definedName name="ffdddssa" localSheetId="12" hidden="1">{"FLM 150P Equipment Summary",#N/A,FALSE,"150+ Calc"}</definedName>
    <definedName name="ffdddssa" hidden="1">{"FLM 150P Equipment Summary",#N/A,FALSE,"150+ Calc"}</definedName>
    <definedName name="ffddssaa" localSheetId="25" hidden="1">{"Equipment Summary",#N/A,FALSE,"150 Calc"}</definedName>
    <definedName name="ffddssaa" localSheetId="8" hidden="1">{"Equipment Summary",#N/A,FALSE,"150 Calc"}</definedName>
    <definedName name="ffddssaa" localSheetId="36" hidden="1">{"Equipment Summary",#N/A,FALSE,"150 Calc"}</definedName>
    <definedName name="ffddssaa" localSheetId="17" hidden="1">{"Equipment Summary",#N/A,FALSE,"150 Calc"}</definedName>
    <definedName name="ffddssaa" localSheetId="37" hidden="1">{"Equipment Summary",#N/A,FALSE,"150 Calc"}</definedName>
    <definedName name="ffddssaa" localSheetId="18" hidden="1">{"Equipment Summary",#N/A,FALSE,"150 Calc"}</definedName>
    <definedName name="ffddssaa" localSheetId="31" hidden="1">{"Equipment Summary",#N/A,FALSE,"150 Calc"}</definedName>
    <definedName name="ffddssaa" localSheetId="13" hidden="1">{"Equipment Summary",#N/A,FALSE,"150 Calc"}</definedName>
    <definedName name="ffddssaa" localSheetId="32" hidden="1">{"Equipment Summary",#N/A,FALSE,"150 Calc"}</definedName>
    <definedName name="ffddssaa" localSheetId="14" hidden="1">{"Equipment Summary",#N/A,FALSE,"150 Calc"}</definedName>
    <definedName name="ffddssaa" localSheetId="2" hidden="1">{"Equipment Summary",#N/A,FALSE,"150 Calc"}</definedName>
    <definedName name="ffddssaa" localSheetId="43" hidden="1">{"Equipment Summary",#N/A,FALSE,"150 Calc"}</definedName>
    <definedName name="ffddssaa" localSheetId="35" hidden="1">{"Equipment Summary",#N/A,FALSE,"150 Calc"}</definedName>
    <definedName name="ffddssaa" localSheetId="16" hidden="1">{"Equipment Summary",#N/A,FALSE,"150 Calc"}</definedName>
    <definedName name="ffddssaa" localSheetId="34" hidden="1">{"Equipment Summary",#N/A,FALSE,"150 Calc"}</definedName>
    <definedName name="ffddssaa" localSheetId="12" hidden="1">{"Equipment Summary",#N/A,FALSE,"150 Calc"}</definedName>
    <definedName name="ffddssaa" hidden="1">{"Equipment Summary",#N/A,FALSE,"150 Calc"}</definedName>
    <definedName name="ffddsssa" localSheetId="25" hidden="1">{"FLM 150P Equipment Detail",#N/A,FALSE,"150+ Calc"}</definedName>
    <definedName name="ffddsssa" localSheetId="8" hidden="1">{"FLM 150P Equipment Detail",#N/A,FALSE,"150+ Calc"}</definedName>
    <definedName name="ffddsssa" localSheetId="36" hidden="1">{"FLM 150P Equipment Detail",#N/A,FALSE,"150+ Calc"}</definedName>
    <definedName name="ffddsssa" localSheetId="17" hidden="1">{"FLM 150P Equipment Detail",#N/A,FALSE,"150+ Calc"}</definedName>
    <definedName name="ffddsssa" localSheetId="37" hidden="1">{"FLM 150P Equipment Detail",#N/A,FALSE,"150+ Calc"}</definedName>
    <definedName name="ffddsssa" localSheetId="18" hidden="1">{"FLM 150P Equipment Detail",#N/A,FALSE,"150+ Calc"}</definedName>
    <definedName name="ffddsssa" localSheetId="31" hidden="1">{"FLM 150P Equipment Detail",#N/A,FALSE,"150+ Calc"}</definedName>
    <definedName name="ffddsssa" localSheetId="13" hidden="1">{"FLM 150P Equipment Detail",#N/A,FALSE,"150+ Calc"}</definedName>
    <definedName name="ffddsssa" localSheetId="32" hidden="1">{"FLM 150P Equipment Detail",#N/A,FALSE,"150+ Calc"}</definedName>
    <definedName name="ffddsssa" localSheetId="14" hidden="1">{"FLM 150P Equipment Detail",#N/A,FALSE,"150+ Calc"}</definedName>
    <definedName name="ffddsssa" localSheetId="2" hidden="1">{"FLM 150P Equipment Detail",#N/A,FALSE,"150+ Calc"}</definedName>
    <definedName name="ffddsssa" localSheetId="43" hidden="1">{"FLM 150P Equipment Detail",#N/A,FALSE,"150+ Calc"}</definedName>
    <definedName name="ffddsssa" localSheetId="35" hidden="1">{"FLM 150P Equipment Detail",#N/A,FALSE,"150+ Calc"}</definedName>
    <definedName name="ffddsssa" localSheetId="16" hidden="1">{"FLM 150P Equipment Detail",#N/A,FALSE,"150+ Calc"}</definedName>
    <definedName name="ffddsssa" localSheetId="34" hidden="1">{"FLM 150P Equipment Detail",#N/A,FALSE,"150+ Calc"}</definedName>
    <definedName name="ffddsssa" localSheetId="12" hidden="1">{"FLM 150P Equipment Detail",#N/A,FALSE,"150+ Calc"}</definedName>
    <definedName name="ffddsssa" hidden="1">{"FLM 150P Equipment Detail",#N/A,FALSE,"150+ Calc"}</definedName>
    <definedName name="ffddssssa" localSheetId="25" hidden="1">{"FLM 2400 Equipment Detail",#N/A,FALSE,"2400 Calc"}</definedName>
    <definedName name="ffddssssa" localSheetId="8" hidden="1">{"FLM 2400 Equipment Detail",#N/A,FALSE,"2400 Calc"}</definedName>
    <definedName name="ffddssssa" localSheetId="36" hidden="1">{"FLM 2400 Equipment Detail",#N/A,FALSE,"2400 Calc"}</definedName>
    <definedName name="ffddssssa" localSheetId="17" hidden="1">{"FLM 2400 Equipment Detail",#N/A,FALSE,"2400 Calc"}</definedName>
    <definedName name="ffddssssa" localSheetId="37" hidden="1">{"FLM 2400 Equipment Detail",#N/A,FALSE,"2400 Calc"}</definedName>
    <definedName name="ffddssssa" localSheetId="18" hidden="1">{"FLM 2400 Equipment Detail",#N/A,FALSE,"2400 Calc"}</definedName>
    <definedName name="ffddssssa" localSheetId="31" hidden="1">{"FLM 2400 Equipment Detail",#N/A,FALSE,"2400 Calc"}</definedName>
    <definedName name="ffddssssa" localSheetId="13" hidden="1">{"FLM 2400 Equipment Detail",#N/A,FALSE,"2400 Calc"}</definedName>
    <definedName name="ffddssssa" localSheetId="32" hidden="1">{"FLM 2400 Equipment Detail",#N/A,FALSE,"2400 Calc"}</definedName>
    <definedName name="ffddssssa" localSheetId="14" hidden="1">{"FLM 2400 Equipment Detail",#N/A,FALSE,"2400 Calc"}</definedName>
    <definedName name="ffddssssa" localSheetId="2" hidden="1">{"FLM 2400 Equipment Detail",#N/A,FALSE,"2400 Calc"}</definedName>
    <definedName name="ffddssssa" localSheetId="43" hidden="1">{"FLM 2400 Equipment Detail",#N/A,FALSE,"2400 Calc"}</definedName>
    <definedName name="ffddssssa" localSheetId="35" hidden="1">{"FLM 2400 Equipment Detail",#N/A,FALSE,"2400 Calc"}</definedName>
    <definedName name="ffddssssa" localSheetId="16" hidden="1">{"FLM 2400 Equipment Detail",#N/A,FALSE,"2400 Calc"}</definedName>
    <definedName name="ffddssssa" localSheetId="34" hidden="1">{"FLM 2400 Equipment Detail",#N/A,FALSE,"2400 Calc"}</definedName>
    <definedName name="ffddssssa" localSheetId="12" hidden="1">{"FLM 2400 Equipment Detail",#N/A,FALSE,"2400 Calc"}</definedName>
    <definedName name="ffddssssa" hidden="1">{"FLM 2400 Equipment Detail",#N/A,FALSE,"2400 Calc"}</definedName>
    <definedName name="fffffffff" localSheetId="25" hidden="1">{"FLM 150 Equipment Summary",#N/A,TRUE,"150 Calc";"FLM 150P Equipment Summary",#N/A,TRUE,"150+ Calc";"FLM 600 Equipment Summary",#N/A,TRUE,"600 Calc";"FLM 2400 Equipment Summary",#N/A,TRUE,"2400 Calc";#N/A,#N/A,TRUE,"Totals"}</definedName>
    <definedName name="fffffffff" localSheetId="8" hidden="1">{"FLM 150 Equipment Summary",#N/A,TRUE,"150 Calc";"FLM 150P Equipment Summary",#N/A,TRUE,"150+ Calc";"FLM 600 Equipment Summary",#N/A,TRUE,"600 Calc";"FLM 2400 Equipment Summary",#N/A,TRUE,"2400 Calc";#N/A,#N/A,TRUE,"Totals"}</definedName>
    <definedName name="fffffffff" localSheetId="36" hidden="1">{"FLM 150 Equipment Summary",#N/A,TRUE,"150 Calc";"FLM 150P Equipment Summary",#N/A,TRUE,"150+ Calc";"FLM 600 Equipment Summary",#N/A,TRUE,"600 Calc";"FLM 2400 Equipment Summary",#N/A,TRUE,"2400 Calc";#N/A,#N/A,TRUE,"Totals"}</definedName>
    <definedName name="fffffffff" localSheetId="17" hidden="1">{"FLM 150 Equipment Summary",#N/A,TRUE,"150 Calc";"FLM 150P Equipment Summary",#N/A,TRUE,"150+ Calc";"FLM 600 Equipment Summary",#N/A,TRUE,"600 Calc";"FLM 2400 Equipment Summary",#N/A,TRUE,"2400 Calc";#N/A,#N/A,TRUE,"Totals"}</definedName>
    <definedName name="fffffffff" localSheetId="37" hidden="1">{"FLM 150 Equipment Summary",#N/A,TRUE,"150 Calc";"FLM 150P Equipment Summary",#N/A,TRUE,"150+ Calc";"FLM 600 Equipment Summary",#N/A,TRUE,"600 Calc";"FLM 2400 Equipment Summary",#N/A,TRUE,"2400 Calc";#N/A,#N/A,TRUE,"Totals"}</definedName>
    <definedName name="fffffffff" localSheetId="18" hidden="1">{"FLM 150 Equipment Summary",#N/A,TRUE,"150 Calc";"FLM 150P Equipment Summary",#N/A,TRUE,"150+ Calc";"FLM 600 Equipment Summary",#N/A,TRUE,"600 Calc";"FLM 2400 Equipment Summary",#N/A,TRUE,"2400 Calc";#N/A,#N/A,TRUE,"Totals"}</definedName>
    <definedName name="fffffffff" localSheetId="31" hidden="1">{"FLM 150 Equipment Summary",#N/A,TRUE,"150 Calc";"FLM 150P Equipment Summary",#N/A,TRUE,"150+ Calc";"FLM 600 Equipment Summary",#N/A,TRUE,"600 Calc";"FLM 2400 Equipment Summary",#N/A,TRUE,"2400 Calc";#N/A,#N/A,TRUE,"Totals"}</definedName>
    <definedName name="fffffffff" localSheetId="13" hidden="1">{"FLM 150 Equipment Summary",#N/A,TRUE,"150 Calc";"FLM 150P Equipment Summary",#N/A,TRUE,"150+ Calc";"FLM 600 Equipment Summary",#N/A,TRUE,"600 Calc";"FLM 2400 Equipment Summary",#N/A,TRUE,"2400 Calc";#N/A,#N/A,TRUE,"Totals"}</definedName>
    <definedName name="fffffffff" localSheetId="32" hidden="1">{"FLM 150 Equipment Summary",#N/A,TRUE,"150 Calc";"FLM 150P Equipment Summary",#N/A,TRUE,"150+ Calc";"FLM 600 Equipment Summary",#N/A,TRUE,"600 Calc";"FLM 2400 Equipment Summary",#N/A,TRUE,"2400 Calc";#N/A,#N/A,TRUE,"Totals"}</definedName>
    <definedName name="fffffffff" localSheetId="14" hidden="1">{"FLM 150 Equipment Summary",#N/A,TRUE,"150 Calc";"FLM 150P Equipment Summary",#N/A,TRUE,"150+ Calc";"FLM 600 Equipment Summary",#N/A,TRUE,"600 Calc";"FLM 2400 Equipment Summary",#N/A,TRUE,"2400 Calc";#N/A,#N/A,TRUE,"Totals"}</definedName>
    <definedName name="fffffffff" localSheetId="2" hidden="1">{"FLM 150 Equipment Summary",#N/A,TRUE,"150 Calc";"FLM 150P Equipment Summary",#N/A,TRUE,"150+ Calc";"FLM 600 Equipment Summary",#N/A,TRUE,"600 Calc";"FLM 2400 Equipment Summary",#N/A,TRUE,"2400 Calc";#N/A,#N/A,TRUE,"Totals"}</definedName>
    <definedName name="fffffffff" localSheetId="43" hidden="1">{"FLM 150 Equipment Summary",#N/A,TRUE,"150 Calc";"FLM 150P Equipment Summary",#N/A,TRUE,"150+ Calc";"FLM 600 Equipment Summary",#N/A,TRUE,"600 Calc";"FLM 2400 Equipment Summary",#N/A,TRUE,"2400 Calc";#N/A,#N/A,TRUE,"Totals"}</definedName>
    <definedName name="fffffffff" localSheetId="35" hidden="1">{"FLM 150 Equipment Summary",#N/A,TRUE,"150 Calc";"FLM 150P Equipment Summary",#N/A,TRUE,"150+ Calc";"FLM 600 Equipment Summary",#N/A,TRUE,"600 Calc";"FLM 2400 Equipment Summary",#N/A,TRUE,"2400 Calc";#N/A,#N/A,TRUE,"Totals"}</definedName>
    <definedName name="fffffffff" localSheetId="16" hidden="1">{"FLM 150 Equipment Summary",#N/A,TRUE,"150 Calc";"FLM 150P Equipment Summary",#N/A,TRUE,"150+ Calc";"FLM 600 Equipment Summary",#N/A,TRUE,"600 Calc";"FLM 2400 Equipment Summary",#N/A,TRUE,"2400 Calc";#N/A,#N/A,TRUE,"Totals"}</definedName>
    <definedName name="fffffffff" localSheetId="34" hidden="1">{"FLM 150 Equipment Summary",#N/A,TRUE,"150 Calc";"FLM 150P Equipment Summary",#N/A,TRUE,"150+ Calc";"FLM 600 Equipment Summary",#N/A,TRUE,"600 Calc";"FLM 2400 Equipment Summary",#N/A,TRUE,"2400 Calc";#N/A,#N/A,TRUE,"Totals"}</definedName>
    <definedName name="fffffffff" localSheetId="12" hidden="1">{"FLM 150 Equipment Summary",#N/A,TRUE,"150 Calc";"FLM 150P Equipment Summary",#N/A,TRUE,"150+ Calc";"FLM 600 Equipment Summary",#N/A,TRUE,"600 Calc";"FLM 2400 Equipment Summary",#N/A,TRUE,"2400 Calc";#N/A,#N/A,TRUE,"Totals"}</definedName>
    <definedName name="fffffffff" hidden="1">{"FLM 150 Equipment Summary",#N/A,TRUE,"150 Calc";"FLM 150P Equipment Summary",#N/A,TRUE,"150+ Calc";"FLM 600 Equipment Summary",#N/A,TRUE,"600 Calc";"FLM 2400 Equipment Summary",#N/A,TRUE,"2400 Calc";#N/A,#N/A,TRUE,"Totals"}</definedName>
    <definedName name="ffffffffffffff"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ffffffffffffffffff"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fffffffffffffffff"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fg" localSheetId="39" hidden="1">#REF!</definedName>
    <definedName name="fg" localSheetId="20" hidden="1">#REF!</definedName>
    <definedName name="fg" localSheetId="40" hidden="1">#REF!</definedName>
    <definedName name="fg" localSheetId="26" hidden="1">#REF!</definedName>
    <definedName name="fg" localSheetId="9" hidden="1">#REF!</definedName>
    <definedName name="fg" localSheetId="36" hidden="1">#REF!</definedName>
    <definedName name="fg" localSheetId="17" hidden="1">#REF!</definedName>
    <definedName name="fg" localSheetId="37" hidden="1">#REF!</definedName>
    <definedName name="fg" localSheetId="18" hidden="1">#REF!</definedName>
    <definedName name="fg" localSheetId="1" hidden="1">#REF!</definedName>
    <definedName name="fg" localSheetId="32" hidden="1">#REF!</definedName>
    <definedName name="fg" localSheetId="14" hidden="1">#REF!</definedName>
    <definedName name="fg" localSheetId="38" hidden="1">#REF!</definedName>
    <definedName name="fg" localSheetId="19" hidden="1">#REF!</definedName>
    <definedName name="fg" localSheetId="2" hidden="1">#REF!</definedName>
    <definedName name="fg" localSheetId="4" hidden="1">#REF!</definedName>
    <definedName name="fg" localSheetId="24" hidden="1">#REF!</definedName>
    <definedName name="fg" localSheetId="6" hidden="1">#REF!</definedName>
    <definedName name="fg" localSheetId="29" hidden="1">#REF!</definedName>
    <definedName name="fg" localSheetId="43" hidden="1">#REF!</definedName>
    <definedName name="fg" localSheetId="10" hidden="1">#REF!</definedName>
    <definedName name="fg" hidden="1">#REF!</definedName>
    <definedName name="FootnoteDRAFT">[10]START!$D$75</definedName>
    <definedName name="FQtr">'[10]INC STAT Hist Input'!$K$9</definedName>
    <definedName name="FXMode">#REF!</definedName>
    <definedName name="FY">'Assumptions and Inputs'!$C$24</definedName>
    <definedName name="FYEAfterValuation">[10]START!$G$31</definedName>
    <definedName name="FYear">'[10]INC STAT Hist Input'!$J$9</definedName>
    <definedName name="GCDATATopCorner">#REF!</definedName>
    <definedName name="GCID1">#REF!</definedName>
    <definedName name="GCIdentifierTop">#REF!</definedName>
    <definedName name="GCList">#REF!</definedName>
    <definedName name="GCNames">#REF!</definedName>
    <definedName name="GCNamesBase">#REF!</definedName>
    <definedName name="GCNamesCleaned">#REF!</definedName>
    <definedName name="GCNamesToSort">#REF!</definedName>
    <definedName name="GCNamesValued">#REF!</definedName>
    <definedName name="GCSelectBlock">#REF!</definedName>
    <definedName name="GearingOrLeverage">[10]Settings!$M$46</definedName>
    <definedName name="General_Note_DCF">'Assumptions and Inputs'!$C$30</definedName>
    <definedName name="General_Note_Market">'Assumptions and Inputs'!$C$31</definedName>
    <definedName name="gf" localSheetId="39" hidden="1">#REF!</definedName>
    <definedName name="gf" localSheetId="20" hidden="1">#REF!</definedName>
    <definedName name="gf" localSheetId="40" hidden="1">#REF!</definedName>
    <definedName name="gf" localSheetId="26" hidden="1">#REF!</definedName>
    <definedName name="gf" localSheetId="9" hidden="1">#REF!</definedName>
    <definedName name="gf" localSheetId="36" hidden="1">#REF!</definedName>
    <definedName name="gf" localSheetId="17" hidden="1">#REF!</definedName>
    <definedName name="gf" localSheetId="37" hidden="1">#REF!</definedName>
    <definedName name="gf" localSheetId="18" hidden="1">#REF!</definedName>
    <definedName name="gf" localSheetId="1" hidden="1">#REF!</definedName>
    <definedName name="gf" localSheetId="32" hidden="1">#REF!</definedName>
    <definedName name="gf" localSheetId="14" hidden="1">#REF!</definedName>
    <definedName name="gf" localSheetId="38" hidden="1">#REF!</definedName>
    <definedName name="gf" localSheetId="19" hidden="1">#REF!</definedName>
    <definedName name="gf" localSheetId="2" hidden="1">#REF!</definedName>
    <definedName name="gf" localSheetId="4" hidden="1">#REF!</definedName>
    <definedName name="gf" localSheetId="24" hidden="1">#REF!</definedName>
    <definedName name="gf" localSheetId="6" hidden="1">#REF!</definedName>
    <definedName name="gf" localSheetId="29" hidden="1">#REF!</definedName>
    <definedName name="gf" localSheetId="43" hidden="1">#REF!</definedName>
    <definedName name="gf" localSheetId="10" hidden="1">#REF!</definedName>
    <definedName name="gf" hidden="1">#REF!</definedName>
    <definedName name="gg" localSheetId="39" hidden="1">#REF!</definedName>
    <definedName name="gg" localSheetId="20" hidden="1">#REF!</definedName>
    <definedName name="gg" localSheetId="40" hidden="1">#REF!</definedName>
    <definedName name="gg" localSheetId="26" hidden="1">#REF!</definedName>
    <definedName name="gg" localSheetId="9" hidden="1">#REF!</definedName>
    <definedName name="gg" localSheetId="36" hidden="1">#REF!</definedName>
    <definedName name="gg" localSheetId="17" hidden="1">#REF!</definedName>
    <definedName name="gg" localSheetId="37" hidden="1">#REF!</definedName>
    <definedName name="gg" localSheetId="18" hidden="1">#REF!</definedName>
    <definedName name="gg" localSheetId="1" hidden="1">#REF!</definedName>
    <definedName name="gg" localSheetId="32" hidden="1">#REF!</definedName>
    <definedName name="gg" localSheetId="14" hidden="1">#REF!</definedName>
    <definedName name="gg" localSheetId="38" hidden="1">#REF!</definedName>
    <definedName name="gg" localSheetId="19" hidden="1">#REF!</definedName>
    <definedName name="gg" localSheetId="2" hidden="1">#REF!</definedName>
    <definedName name="gg" localSheetId="4" hidden="1">#REF!</definedName>
    <definedName name="gg" localSheetId="24" hidden="1">#REF!</definedName>
    <definedName name="gg" localSheetId="6" hidden="1">#REF!</definedName>
    <definedName name="gg" localSheetId="29" hidden="1">#REF!</definedName>
    <definedName name="gg" localSheetId="43" hidden="1">#REF!</definedName>
    <definedName name="gg" localSheetId="10" hidden="1">#REF!</definedName>
    <definedName name="gg" hidden="1">#REF!</definedName>
    <definedName name="gme" localSheetId="25"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8"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36"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17"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37"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18"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31"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13"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32"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14"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2"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43"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35"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16"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34"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localSheetId="12"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me"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rowth_rate">'Assumptions and Inputs'!$B$54</definedName>
    <definedName name="growth_rate1">'Assumptions and Inputs'!$C$54</definedName>
    <definedName name="gsg" localSheetId="25" hidden="1">{"page1",#N/A,FALSE,"Model";"page2",#N/A,FALSE,"Model";"page3",#N/A,FALSE,"Model";"page4",#N/A,FALSE,"Model";"page5",#N/A,FALSE,"Model";"page6",#N/A,FALSE,"Model";"page7",#N/A,FALSE,"Model";"page8",#N/A,FALSE,"Model";"page9",#N/A,FALSE,"Model";"page10",#N/A,FALSE,"Model";"page11",#N/A,FALSE,"Model";"page12",#N/A,FALSE,"Model";"page13",#N/A,FALSE,"Model"}</definedName>
    <definedName name="gsg" localSheetId="8" hidden="1">{"page1",#N/A,FALSE,"Model";"page2",#N/A,FALSE,"Model";"page3",#N/A,FALSE,"Model";"page4",#N/A,FALSE,"Model";"page5",#N/A,FALSE,"Model";"page6",#N/A,FALSE,"Model";"page7",#N/A,FALSE,"Model";"page8",#N/A,FALSE,"Model";"page9",#N/A,FALSE,"Model";"page10",#N/A,FALSE,"Model";"page11",#N/A,FALSE,"Model";"page12",#N/A,FALSE,"Model";"page13",#N/A,FALSE,"Model"}</definedName>
    <definedName name="gsg" localSheetId="36" hidden="1">{"page1",#N/A,FALSE,"Model";"page2",#N/A,FALSE,"Model";"page3",#N/A,FALSE,"Model";"page4",#N/A,FALSE,"Model";"page5",#N/A,FALSE,"Model";"page6",#N/A,FALSE,"Model";"page7",#N/A,FALSE,"Model";"page8",#N/A,FALSE,"Model";"page9",#N/A,FALSE,"Model";"page10",#N/A,FALSE,"Model";"page11",#N/A,FALSE,"Model";"page12",#N/A,FALSE,"Model";"page13",#N/A,FALSE,"Model"}</definedName>
    <definedName name="gsg" localSheetId="17" hidden="1">{"page1",#N/A,FALSE,"Model";"page2",#N/A,FALSE,"Model";"page3",#N/A,FALSE,"Model";"page4",#N/A,FALSE,"Model";"page5",#N/A,FALSE,"Model";"page6",#N/A,FALSE,"Model";"page7",#N/A,FALSE,"Model";"page8",#N/A,FALSE,"Model";"page9",#N/A,FALSE,"Model";"page10",#N/A,FALSE,"Model";"page11",#N/A,FALSE,"Model";"page12",#N/A,FALSE,"Model";"page13",#N/A,FALSE,"Model"}</definedName>
    <definedName name="gsg" localSheetId="37" hidden="1">{"page1",#N/A,FALSE,"Model";"page2",#N/A,FALSE,"Model";"page3",#N/A,FALSE,"Model";"page4",#N/A,FALSE,"Model";"page5",#N/A,FALSE,"Model";"page6",#N/A,FALSE,"Model";"page7",#N/A,FALSE,"Model";"page8",#N/A,FALSE,"Model";"page9",#N/A,FALSE,"Model";"page10",#N/A,FALSE,"Model";"page11",#N/A,FALSE,"Model";"page12",#N/A,FALSE,"Model";"page13",#N/A,FALSE,"Model"}</definedName>
    <definedName name="gsg" localSheetId="18" hidden="1">{"page1",#N/A,FALSE,"Model";"page2",#N/A,FALSE,"Model";"page3",#N/A,FALSE,"Model";"page4",#N/A,FALSE,"Model";"page5",#N/A,FALSE,"Model";"page6",#N/A,FALSE,"Model";"page7",#N/A,FALSE,"Model";"page8",#N/A,FALSE,"Model";"page9",#N/A,FALSE,"Model";"page10",#N/A,FALSE,"Model";"page11",#N/A,FALSE,"Model";"page12",#N/A,FALSE,"Model";"page13",#N/A,FALSE,"Model"}</definedName>
    <definedName name="gsg" localSheetId="31" hidden="1">{"page1",#N/A,FALSE,"Model";"page2",#N/A,FALSE,"Model";"page3",#N/A,FALSE,"Model";"page4",#N/A,FALSE,"Model";"page5",#N/A,FALSE,"Model";"page6",#N/A,FALSE,"Model";"page7",#N/A,FALSE,"Model";"page8",#N/A,FALSE,"Model";"page9",#N/A,FALSE,"Model";"page10",#N/A,FALSE,"Model";"page11",#N/A,FALSE,"Model";"page12",#N/A,FALSE,"Model";"page13",#N/A,FALSE,"Model"}</definedName>
    <definedName name="gsg" localSheetId="13" hidden="1">{"page1",#N/A,FALSE,"Model";"page2",#N/A,FALSE,"Model";"page3",#N/A,FALSE,"Model";"page4",#N/A,FALSE,"Model";"page5",#N/A,FALSE,"Model";"page6",#N/A,FALSE,"Model";"page7",#N/A,FALSE,"Model";"page8",#N/A,FALSE,"Model";"page9",#N/A,FALSE,"Model";"page10",#N/A,FALSE,"Model";"page11",#N/A,FALSE,"Model";"page12",#N/A,FALSE,"Model";"page13",#N/A,FALSE,"Model"}</definedName>
    <definedName name="gsg" localSheetId="32" hidden="1">{"page1",#N/A,FALSE,"Model";"page2",#N/A,FALSE,"Model";"page3",#N/A,FALSE,"Model";"page4",#N/A,FALSE,"Model";"page5",#N/A,FALSE,"Model";"page6",#N/A,FALSE,"Model";"page7",#N/A,FALSE,"Model";"page8",#N/A,FALSE,"Model";"page9",#N/A,FALSE,"Model";"page10",#N/A,FALSE,"Model";"page11",#N/A,FALSE,"Model";"page12",#N/A,FALSE,"Model";"page13",#N/A,FALSE,"Model"}</definedName>
    <definedName name="gsg" localSheetId="14" hidden="1">{"page1",#N/A,FALSE,"Model";"page2",#N/A,FALSE,"Model";"page3",#N/A,FALSE,"Model";"page4",#N/A,FALSE,"Model";"page5",#N/A,FALSE,"Model";"page6",#N/A,FALSE,"Model";"page7",#N/A,FALSE,"Model";"page8",#N/A,FALSE,"Model";"page9",#N/A,FALSE,"Model";"page10",#N/A,FALSE,"Model";"page11",#N/A,FALSE,"Model";"page12",#N/A,FALSE,"Model";"page13",#N/A,FALSE,"Model"}</definedName>
    <definedName name="gsg" localSheetId="2" hidden="1">{"page1",#N/A,FALSE,"Model";"page2",#N/A,FALSE,"Model";"page3",#N/A,FALSE,"Model";"page4",#N/A,FALSE,"Model";"page5",#N/A,FALSE,"Model";"page6",#N/A,FALSE,"Model";"page7",#N/A,FALSE,"Model";"page8",#N/A,FALSE,"Model";"page9",#N/A,FALSE,"Model";"page10",#N/A,FALSE,"Model";"page11",#N/A,FALSE,"Model";"page12",#N/A,FALSE,"Model";"page13",#N/A,FALSE,"Model"}</definedName>
    <definedName name="gsg" localSheetId="43" hidden="1">{"page1",#N/A,FALSE,"Model";"page2",#N/A,FALSE,"Model";"page3",#N/A,FALSE,"Model";"page4",#N/A,FALSE,"Model";"page5",#N/A,FALSE,"Model";"page6",#N/A,FALSE,"Model";"page7",#N/A,FALSE,"Model";"page8",#N/A,FALSE,"Model";"page9",#N/A,FALSE,"Model";"page10",#N/A,FALSE,"Model";"page11",#N/A,FALSE,"Model";"page12",#N/A,FALSE,"Model";"page13",#N/A,FALSE,"Model"}</definedName>
    <definedName name="gsg" localSheetId="35" hidden="1">{"page1",#N/A,FALSE,"Model";"page2",#N/A,FALSE,"Model";"page3",#N/A,FALSE,"Model";"page4",#N/A,FALSE,"Model";"page5",#N/A,FALSE,"Model";"page6",#N/A,FALSE,"Model";"page7",#N/A,FALSE,"Model";"page8",#N/A,FALSE,"Model";"page9",#N/A,FALSE,"Model";"page10",#N/A,FALSE,"Model";"page11",#N/A,FALSE,"Model";"page12",#N/A,FALSE,"Model";"page13",#N/A,FALSE,"Model"}</definedName>
    <definedName name="gsg" localSheetId="16" hidden="1">{"page1",#N/A,FALSE,"Model";"page2",#N/A,FALSE,"Model";"page3",#N/A,FALSE,"Model";"page4",#N/A,FALSE,"Model";"page5",#N/A,FALSE,"Model";"page6",#N/A,FALSE,"Model";"page7",#N/A,FALSE,"Model";"page8",#N/A,FALSE,"Model";"page9",#N/A,FALSE,"Model";"page10",#N/A,FALSE,"Model";"page11",#N/A,FALSE,"Model";"page12",#N/A,FALSE,"Model";"page13",#N/A,FALSE,"Model"}</definedName>
    <definedName name="gsg" localSheetId="34" hidden="1">{"page1",#N/A,FALSE,"Model";"page2",#N/A,FALSE,"Model";"page3",#N/A,FALSE,"Model";"page4",#N/A,FALSE,"Model";"page5",#N/A,FALSE,"Model";"page6",#N/A,FALSE,"Model";"page7",#N/A,FALSE,"Model";"page8",#N/A,FALSE,"Model";"page9",#N/A,FALSE,"Model";"page10",#N/A,FALSE,"Model";"page11",#N/A,FALSE,"Model";"page12",#N/A,FALSE,"Model";"page13",#N/A,FALSE,"Model"}</definedName>
    <definedName name="gsg" localSheetId="12" hidden="1">{"page1",#N/A,FALSE,"Model";"page2",#N/A,FALSE,"Model";"page3",#N/A,FALSE,"Model";"page4",#N/A,FALSE,"Model";"page5",#N/A,FALSE,"Model";"page6",#N/A,FALSE,"Model";"page7",#N/A,FALSE,"Model";"page8",#N/A,FALSE,"Model";"page9",#N/A,FALSE,"Model";"page10",#N/A,FALSE,"Model";"page11",#N/A,FALSE,"Model";"page12",#N/A,FALSE,"Model";"page13",#N/A,FALSE,"Model"}</definedName>
    <definedName name="gsg" hidden="1">{"page1",#N/A,FALSE,"Model";"page2",#N/A,FALSE,"Model";"page3",#N/A,FALSE,"Model";"page4",#N/A,FALSE,"Model";"page5",#N/A,FALSE,"Model";"page6",#N/A,FALSE,"Model";"page7",#N/A,FALSE,"Model";"page8",#N/A,FALSE,"Model";"page9",#N/A,FALSE,"Model";"page10",#N/A,FALSE,"Model";"page11",#N/A,FALSE,"Model";"page12",#N/A,FALSE,"Model";"page13",#N/A,FALSE,"Model"}</definedName>
    <definedName name="Header1" hidden="1">IF(COUNTA(#REF!)=0,0,INDEX(#REF!,MATCH(ROW(#REF!),#REF!,TRUE)))+1</definedName>
    <definedName name="Header2" hidden="1">[0]!Header1-1 &amp; "." &amp; MAX(1,COUNTA(INDEX(#REF!,MATCH([0]!Header1-1,#REF!,FALSE)):#REF!))</definedName>
    <definedName name="hg" localSheetId="25" hidden="1">{"page1",#N/A,FALSE,"Model";"page2",#N/A,FALSE,"Model";"page3",#N/A,FALSE,"Model";"page4",#N/A,FALSE,"Model";"page5",#N/A,FALSE,"Model";"page6",#N/A,FALSE,"Model";"page7",#N/A,FALSE,"Model";"page8",#N/A,FALSE,"Model";"page9",#N/A,FALSE,"Model";"page10",#N/A,FALSE,"Model";"page11",#N/A,FALSE,"Model";"page12",#N/A,FALSE,"Model";"page13",#N/A,FALSE,"Model"}</definedName>
    <definedName name="hg" localSheetId="8" hidden="1">{"page1",#N/A,FALSE,"Model";"page2",#N/A,FALSE,"Model";"page3",#N/A,FALSE,"Model";"page4",#N/A,FALSE,"Model";"page5",#N/A,FALSE,"Model";"page6",#N/A,FALSE,"Model";"page7",#N/A,FALSE,"Model";"page8",#N/A,FALSE,"Model";"page9",#N/A,FALSE,"Model";"page10",#N/A,FALSE,"Model";"page11",#N/A,FALSE,"Model";"page12",#N/A,FALSE,"Model";"page13",#N/A,FALSE,"Model"}</definedName>
    <definedName name="hg" localSheetId="36" hidden="1">{"page1",#N/A,FALSE,"Model";"page2",#N/A,FALSE,"Model";"page3",#N/A,FALSE,"Model";"page4",#N/A,FALSE,"Model";"page5",#N/A,FALSE,"Model";"page6",#N/A,FALSE,"Model";"page7",#N/A,FALSE,"Model";"page8",#N/A,FALSE,"Model";"page9",#N/A,FALSE,"Model";"page10",#N/A,FALSE,"Model";"page11",#N/A,FALSE,"Model";"page12",#N/A,FALSE,"Model";"page13",#N/A,FALSE,"Model"}</definedName>
    <definedName name="hg" localSheetId="17" hidden="1">{"page1",#N/A,FALSE,"Model";"page2",#N/A,FALSE,"Model";"page3",#N/A,FALSE,"Model";"page4",#N/A,FALSE,"Model";"page5",#N/A,FALSE,"Model";"page6",#N/A,FALSE,"Model";"page7",#N/A,FALSE,"Model";"page8",#N/A,FALSE,"Model";"page9",#N/A,FALSE,"Model";"page10",#N/A,FALSE,"Model";"page11",#N/A,FALSE,"Model";"page12",#N/A,FALSE,"Model";"page13",#N/A,FALSE,"Model"}</definedName>
    <definedName name="hg" localSheetId="37" hidden="1">{"page1",#N/A,FALSE,"Model";"page2",#N/A,FALSE,"Model";"page3",#N/A,FALSE,"Model";"page4",#N/A,FALSE,"Model";"page5",#N/A,FALSE,"Model";"page6",#N/A,FALSE,"Model";"page7",#N/A,FALSE,"Model";"page8",#N/A,FALSE,"Model";"page9",#N/A,FALSE,"Model";"page10",#N/A,FALSE,"Model";"page11",#N/A,FALSE,"Model";"page12",#N/A,FALSE,"Model";"page13",#N/A,FALSE,"Model"}</definedName>
    <definedName name="hg" localSheetId="18" hidden="1">{"page1",#N/A,FALSE,"Model";"page2",#N/A,FALSE,"Model";"page3",#N/A,FALSE,"Model";"page4",#N/A,FALSE,"Model";"page5",#N/A,FALSE,"Model";"page6",#N/A,FALSE,"Model";"page7",#N/A,FALSE,"Model";"page8",#N/A,FALSE,"Model";"page9",#N/A,FALSE,"Model";"page10",#N/A,FALSE,"Model";"page11",#N/A,FALSE,"Model";"page12",#N/A,FALSE,"Model";"page13",#N/A,FALSE,"Model"}</definedName>
    <definedName name="hg" localSheetId="31" hidden="1">{"page1",#N/A,FALSE,"Model";"page2",#N/A,FALSE,"Model";"page3",#N/A,FALSE,"Model";"page4",#N/A,FALSE,"Model";"page5",#N/A,FALSE,"Model";"page6",#N/A,FALSE,"Model";"page7",#N/A,FALSE,"Model";"page8",#N/A,FALSE,"Model";"page9",#N/A,FALSE,"Model";"page10",#N/A,FALSE,"Model";"page11",#N/A,FALSE,"Model";"page12",#N/A,FALSE,"Model";"page13",#N/A,FALSE,"Model"}</definedName>
    <definedName name="hg" localSheetId="13" hidden="1">{"page1",#N/A,FALSE,"Model";"page2",#N/A,FALSE,"Model";"page3",#N/A,FALSE,"Model";"page4",#N/A,FALSE,"Model";"page5",#N/A,FALSE,"Model";"page6",#N/A,FALSE,"Model";"page7",#N/A,FALSE,"Model";"page8",#N/A,FALSE,"Model";"page9",#N/A,FALSE,"Model";"page10",#N/A,FALSE,"Model";"page11",#N/A,FALSE,"Model";"page12",#N/A,FALSE,"Model";"page13",#N/A,FALSE,"Model"}</definedName>
    <definedName name="hg" localSheetId="32" hidden="1">{"page1",#N/A,FALSE,"Model";"page2",#N/A,FALSE,"Model";"page3",#N/A,FALSE,"Model";"page4",#N/A,FALSE,"Model";"page5",#N/A,FALSE,"Model";"page6",#N/A,FALSE,"Model";"page7",#N/A,FALSE,"Model";"page8",#N/A,FALSE,"Model";"page9",#N/A,FALSE,"Model";"page10",#N/A,FALSE,"Model";"page11",#N/A,FALSE,"Model";"page12",#N/A,FALSE,"Model";"page13",#N/A,FALSE,"Model"}</definedName>
    <definedName name="hg" localSheetId="14" hidden="1">{"page1",#N/A,FALSE,"Model";"page2",#N/A,FALSE,"Model";"page3",#N/A,FALSE,"Model";"page4",#N/A,FALSE,"Model";"page5",#N/A,FALSE,"Model";"page6",#N/A,FALSE,"Model";"page7",#N/A,FALSE,"Model";"page8",#N/A,FALSE,"Model";"page9",#N/A,FALSE,"Model";"page10",#N/A,FALSE,"Model";"page11",#N/A,FALSE,"Model";"page12",#N/A,FALSE,"Model";"page13",#N/A,FALSE,"Model"}</definedName>
    <definedName name="hg" localSheetId="2" hidden="1">{"page1",#N/A,FALSE,"Model";"page2",#N/A,FALSE,"Model";"page3",#N/A,FALSE,"Model";"page4",#N/A,FALSE,"Model";"page5",#N/A,FALSE,"Model";"page6",#N/A,FALSE,"Model";"page7",#N/A,FALSE,"Model";"page8",#N/A,FALSE,"Model";"page9",#N/A,FALSE,"Model";"page10",#N/A,FALSE,"Model";"page11",#N/A,FALSE,"Model";"page12",#N/A,FALSE,"Model";"page13",#N/A,FALSE,"Model"}</definedName>
    <definedName name="hg" localSheetId="43" hidden="1">{"page1",#N/A,FALSE,"Model";"page2",#N/A,FALSE,"Model";"page3",#N/A,FALSE,"Model";"page4",#N/A,FALSE,"Model";"page5",#N/A,FALSE,"Model";"page6",#N/A,FALSE,"Model";"page7",#N/A,FALSE,"Model";"page8",#N/A,FALSE,"Model";"page9",#N/A,FALSE,"Model";"page10",#N/A,FALSE,"Model";"page11",#N/A,FALSE,"Model";"page12",#N/A,FALSE,"Model";"page13",#N/A,FALSE,"Model"}</definedName>
    <definedName name="hg" localSheetId="35" hidden="1">{"page1",#N/A,FALSE,"Model";"page2",#N/A,FALSE,"Model";"page3",#N/A,FALSE,"Model";"page4",#N/A,FALSE,"Model";"page5",#N/A,FALSE,"Model";"page6",#N/A,FALSE,"Model";"page7",#N/A,FALSE,"Model";"page8",#N/A,FALSE,"Model";"page9",#N/A,FALSE,"Model";"page10",#N/A,FALSE,"Model";"page11",#N/A,FALSE,"Model";"page12",#N/A,FALSE,"Model";"page13",#N/A,FALSE,"Model"}</definedName>
    <definedName name="hg" localSheetId="16" hidden="1">{"page1",#N/A,FALSE,"Model";"page2",#N/A,FALSE,"Model";"page3",#N/A,FALSE,"Model";"page4",#N/A,FALSE,"Model";"page5",#N/A,FALSE,"Model";"page6",#N/A,FALSE,"Model";"page7",#N/A,FALSE,"Model";"page8",#N/A,FALSE,"Model";"page9",#N/A,FALSE,"Model";"page10",#N/A,FALSE,"Model";"page11",#N/A,FALSE,"Model";"page12",#N/A,FALSE,"Model";"page13",#N/A,FALSE,"Model"}</definedName>
    <definedName name="hg" localSheetId="34" hidden="1">{"page1",#N/A,FALSE,"Model";"page2",#N/A,FALSE,"Model";"page3",#N/A,FALSE,"Model";"page4",#N/A,FALSE,"Model";"page5",#N/A,FALSE,"Model";"page6",#N/A,FALSE,"Model";"page7",#N/A,FALSE,"Model";"page8",#N/A,FALSE,"Model";"page9",#N/A,FALSE,"Model";"page10",#N/A,FALSE,"Model";"page11",#N/A,FALSE,"Model";"page12",#N/A,FALSE,"Model";"page13",#N/A,FALSE,"Model"}</definedName>
    <definedName name="hg" localSheetId="12" hidden="1">{"page1",#N/A,FALSE,"Model";"page2",#N/A,FALSE,"Model";"page3",#N/A,FALSE,"Model";"page4",#N/A,FALSE,"Model";"page5",#N/A,FALSE,"Model";"page6",#N/A,FALSE,"Model";"page7",#N/A,FALSE,"Model";"page8",#N/A,FALSE,"Model";"page9",#N/A,FALSE,"Model";"page10",#N/A,FALSE,"Model";"page11",#N/A,FALSE,"Model";"page12",#N/A,FALSE,"Model";"page13",#N/A,FALSE,"Model"}</definedName>
    <definedName name="hg" hidden="1">{"page1",#N/A,FALSE,"Model";"page2",#N/A,FALSE,"Model";"page3",#N/A,FALSE,"Model";"page4",#N/A,FALSE,"Model";"page5",#N/A,FALSE,"Model";"page6",#N/A,FALSE,"Model";"page7",#N/A,FALSE,"Model";"page8",#N/A,FALSE,"Model";"page9",#N/A,FALSE,"Model";"page10",#N/A,FALSE,"Model";"page11",#N/A,FALSE,"Model";"page12",#N/A,FALSE,"Model";"page13",#N/A,FALSE,"Model"}</definedName>
    <definedName name="hhhhhhhhhhhhhh"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hhhhhhhhhhhhhhh"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hhhhhhhhhhhhhh"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hi" localSheetId="25" hidden="1">{"Balance Sheet",#N/A,FALSE,"Annual Summary";"Cashflows",#N/A,FALSE,"Annual Summary";"Summary Earnings",#N/A,FALSE,"Annual Summary"}</definedName>
    <definedName name="hi" localSheetId="8" hidden="1">{"Balance Sheet",#N/A,FALSE,"Annual Summary";"Cashflows",#N/A,FALSE,"Annual Summary";"Summary Earnings",#N/A,FALSE,"Annual Summary"}</definedName>
    <definedName name="hi" localSheetId="36" hidden="1">{"Balance Sheet",#N/A,FALSE,"Annual Summary";"Cashflows",#N/A,FALSE,"Annual Summary";"Summary Earnings",#N/A,FALSE,"Annual Summary"}</definedName>
    <definedName name="hi" localSheetId="17" hidden="1">{"Balance Sheet",#N/A,FALSE,"Annual Summary";"Cashflows",#N/A,FALSE,"Annual Summary";"Summary Earnings",#N/A,FALSE,"Annual Summary"}</definedName>
    <definedName name="hi" localSheetId="37" hidden="1">{"Balance Sheet",#N/A,FALSE,"Annual Summary";"Cashflows",#N/A,FALSE,"Annual Summary";"Summary Earnings",#N/A,FALSE,"Annual Summary"}</definedName>
    <definedName name="hi" localSheetId="18" hidden="1">{"Balance Sheet",#N/A,FALSE,"Annual Summary";"Cashflows",#N/A,FALSE,"Annual Summary";"Summary Earnings",#N/A,FALSE,"Annual Summary"}</definedName>
    <definedName name="hi" localSheetId="31" hidden="1">{"Balance Sheet",#N/A,FALSE,"Annual Summary";"Cashflows",#N/A,FALSE,"Annual Summary";"Summary Earnings",#N/A,FALSE,"Annual Summary"}</definedName>
    <definedName name="hi" localSheetId="13" hidden="1">{"Balance Sheet",#N/A,FALSE,"Annual Summary";"Cashflows",#N/A,FALSE,"Annual Summary";"Summary Earnings",#N/A,FALSE,"Annual Summary"}</definedName>
    <definedName name="hi" localSheetId="32" hidden="1">{"Balance Sheet",#N/A,FALSE,"Annual Summary";"Cashflows",#N/A,FALSE,"Annual Summary";"Summary Earnings",#N/A,FALSE,"Annual Summary"}</definedName>
    <definedName name="hi" localSheetId="14" hidden="1">{"Balance Sheet",#N/A,FALSE,"Annual Summary";"Cashflows",#N/A,FALSE,"Annual Summary";"Summary Earnings",#N/A,FALSE,"Annual Summary"}</definedName>
    <definedName name="hi" localSheetId="2" hidden="1">{"Balance Sheet",#N/A,FALSE,"Annual Summary";"Cashflows",#N/A,FALSE,"Annual Summary";"Summary Earnings",#N/A,FALSE,"Annual Summary"}</definedName>
    <definedName name="hi" localSheetId="43" hidden="1">{"Balance Sheet",#N/A,FALSE,"Annual Summary";"Cashflows",#N/A,FALSE,"Annual Summary";"Summary Earnings",#N/A,FALSE,"Annual Summary"}</definedName>
    <definedName name="hi" localSheetId="35" hidden="1">{"Balance Sheet",#N/A,FALSE,"Annual Summary";"Cashflows",#N/A,FALSE,"Annual Summary";"Summary Earnings",#N/A,FALSE,"Annual Summary"}</definedName>
    <definedName name="hi" localSheetId="16" hidden="1">{"Balance Sheet",#N/A,FALSE,"Annual Summary";"Cashflows",#N/A,FALSE,"Annual Summary";"Summary Earnings",#N/A,FALSE,"Annual Summary"}</definedName>
    <definedName name="hi" localSheetId="34" hidden="1">{"Balance Sheet",#N/A,FALSE,"Annual Summary";"Cashflows",#N/A,FALSE,"Annual Summary";"Summary Earnings",#N/A,FALSE,"Annual Summary"}</definedName>
    <definedName name="hi" localSheetId="12" hidden="1">{"Balance Sheet",#N/A,FALSE,"Annual Summary";"Cashflows",#N/A,FALSE,"Annual Summary";"Summary Earnings",#N/A,FALSE,"Annual Summary"}</definedName>
    <definedName name="hi" hidden="1">{"Balance Sheet",#N/A,FALSE,"Annual Summary";"Cashflows",#N/A,FALSE,"Annual Summary";"Summary Earnings",#N/A,FALSE,"Annual Summary"}</definedName>
    <definedName name="hjhjhj" localSheetId="25" hidden="1">{#N/A,#N/A,FALSE,"Index";"Stmts_Qtrs",#N/A,FALSE,"Summary";"Stmts_24 mo",#N/A,FALSE,"Summary";"Summary_24",#N/A,FALSE,"Revenue";"Month_24",#N/A,FALSE,"Engineering";"Month_24",#N/A,FALSE,"Marketing";"Month_24",#N/A,FALSE,"G &amp; A";"Month_24",#N/A,FALSE,"Manufacturing"}</definedName>
    <definedName name="hjhjhj" localSheetId="8" hidden="1">{#N/A,#N/A,FALSE,"Index";"Stmts_Qtrs",#N/A,FALSE,"Summary";"Stmts_24 mo",#N/A,FALSE,"Summary";"Summary_24",#N/A,FALSE,"Revenue";"Month_24",#N/A,FALSE,"Engineering";"Month_24",#N/A,FALSE,"Marketing";"Month_24",#N/A,FALSE,"G &amp; A";"Month_24",#N/A,FALSE,"Manufacturing"}</definedName>
    <definedName name="hjhjhj" localSheetId="36" hidden="1">{#N/A,#N/A,FALSE,"Index";"Stmts_Qtrs",#N/A,FALSE,"Summary";"Stmts_24 mo",#N/A,FALSE,"Summary";"Summary_24",#N/A,FALSE,"Revenue";"Month_24",#N/A,FALSE,"Engineering";"Month_24",#N/A,FALSE,"Marketing";"Month_24",#N/A,FALSE,"G &amp; A";"Month_24",#N/A,FALSE,"Manufacturing"}</definedName>
    <definedName name="hjhjhj" localSheetId="17" hidden="1">{#N/A,#N/A,FALSE,"Index";"Stmts_Qtrs",#N/A,FALSE,"Summary";"Stmts_24 mo",#N/A,FALSE,"Summary";"Summary_24",#N/A,FALSE,"Revenue";"Month_24",#N/A,FALSE,"Engineering";"Month_24",#N/A,FALSE,"Marketing";"Month_24",#N/A,FALSE,"G &amp; A";"Month_24",#N/A,FALSE,"Manufacturing"}</definedName>
    <definedName name="hjhjhj" localSheetId="37" hidden="1">{#N/A,#N/A,FALSE,"Index";"Stmts_Qtrs",#N/A,FALSE,"Summary";"Stmts_24 mo",#N/A,FALSE,"Summary";"Summary_24",#N/A,FALSE,"Revenue";"Month_24",#N/A,FALSE,"Engineering";"Month_24",#N/A,FALSE,"Marketing";"Month_24",#N/A,FALSE,"G &amp; A";"Month_24",#N/A,FALSE,"Manufacturing"}</definedName>
    <definedName name="hjhjhj" localSheetId="18" hidden="1">{#N/A,#N/A,FALSE,"Index";"Stmts_Qtrs",#N/A,FALSE,"Summary";"Stmts_24 mo",#N/A,FALSE,"Summary";"Summary_24",#N/A,FALSE,"Revenue";"Month_24",#N/A,FALSE,"Engineering";"Month_24",#N/A,FALSE,"Marketing";"Month_24",#N/A,FALSE,"G &amp; A";"Month_24",#N/A,FALSE,"Manufacturing"}</definedName>
    <definedName name="hjhjhj" localSheetId="31" hidden="1">{#N/A,#N/A,FALSE,"Index";"Stmts_Qtrs",#N/A,FALSE,"Summary";"Stmts_24 mo",#N/A,FALSE,"Summary";"Summary_24",#N/A,FALSE,"Revenue";"Month_24",#N/A,FALSE,"Engineering";"Month_24",#N/A,FALSE,"Marketing";"Month_24",#N/A,FALSE,"G &amp; A";"Month_24",#N/A,FALSE,"Manufacturing"}</definedName>
    <definedName name="hjhjhj" localSheetId="13" hidden="1">{#N/A,#N/A,FALSE,"Index";"Stmts_Qtrs",#N/A,FALSE,"Summary";"Stmts_24 mo",#N/A,FALSE,"Summary";"Summary_24",#N/A,FALSE,"Revenue";"Month_24",#N/A,FALSE,"Engineering";"Month_24",#N/A,FALSE,"Marketing";"Month_24",#N/A,FALSE,"G &amp; A";"Month_24",#N/A,FALSE,"Manufacturing"}</definedName>
    <definedName name="hjhjhj" localSheetId="32" hidden="1">{#N/A,#N/A,FALSE,"Index";"Stmts_Qtrs",#N/A,FALSE,"Summary";"Stmts_24 mo",#N/A,FALSE,"Summary";"Summary_24",#N/A,FALSE,"Revenue";"Month_24",#N/A,FALSE,"Engineering";"Month_24",#N/A,FALSE,"Marketing";"Month_24",#N/A,FALSE,"G &amp; A";"Month_24",#N/A,FALSE,"Manufacturing"}</definedName>
    <definedName name="hjhjhj" localSheetId="14" hidden="1">{#N/A,#N/A,FALSE,"Index";"Stmts_Qtrs",#N/A,FALSE,"Summary";"Stmts_24 mo",#N/A,FALSE,"Summary";"Summary_24",#N/A,FALSE,"Revenue";"Month_24",#N/A,FALSE,"Engineering";"Month_24",#N/A,FALSE,"Marketing";"Month_24",#N/A,FALSE,"G &amp; A";"Month_24",#N/A,FALSE,"Manufacturing"}</definedName>
    <definedName name="hjhjhj" localSheetId="2" hidden="1">{#N/A,#N/A,FALSE,"Index";"Stmts_Qtrs",#N/A,FALSE,"Summary";"Stmts_24 mo",#N/A,FALSE,"Summary";"Summary_24",#N/A,FALSE,"Revenue";"Month_24",#N/A,FALSE,"Engineering";"Month_24",#N/A,FALSE,"Marketing";"Month_24",#N/A,FALSE,"G &amp; A";"Month_24",#N/A,FALSE,"Manufacturing"}</definedName>
    <definedName name="hjhjhj" localSheetId="43" hidden="1">{#N/A,#N/A,FALSE,"Index";"Stmts_Qtrs",#N/A,FALSE,"Summary";"Stmts_24 mo",#N/A,FALSE,"Summary";"Summary_24",#N/A,FALSE,"Revenue";"Month_24",#N/A,FALSE,"Engineering";"Month_24",#N/A,FALSE,"Marketing";"Month_24",#N/A,FALSE,"G &amp; A";"Month_24",#N/A,FALSE,"Manufacturing"}</definedName>
    <definedName name="hjhjhj" localSheetId="35" hidden="1">{#N/A,#N/A,FALSE,"Index";"Stmts_Qtrs",#N/A,FALSE,"Summary";"Stmts_24 mo",#N/A,FALSE,"Summary";"Summary_24",#N/A,FALSE,"Revenue";"Month_24",#N/A,FALSE,"Engineering";"Month_24",#N/A,FALSE,"Marketing";"Month_24",#N/A,FALSE,"G &amp; A";"Month_24",#N/A,FALSE,"Manufacturing"}</definedName>
    <definedName name="hjhjhj" localSheetId="16" hidden="1">{#N/A,#N/A,FALSE,"Index";"Stmts_Qtrs",#N/A,FALSE,"Summary";"Stmts_24 mo",#N/A,FALSE,"Summary";"Summary_24",#N/A,FALSE,"Revenue";"Month_24",#N/A,FALSE,"Engineering";"Month_24",#N/A,FALSE,"Marketing";"Month_24",#N/A,FALSE,"G &amp; A";"Month_24",#N/A,FALSE,"Manufacturing"}</definedName>
    <definedName name="hjhjhj" localSheetId="34" hidden="1">{#N/A,#N/A,FALSE,"Index";"Stmts_Qtrs",#N/A,FALSE,"Summary";"Stmts_24 mo",#N/A,FALSE,"Summary";"Summary_24",#N/A,FALSE,"Revenue";"Month_24",#N/A,FALSE,"Engineering";"Month_24",#N/A,FALSE,"Marketing";"Month_24",#N/A,FALSE,"G &amp; A";"Month_24",#N/A,FALSE,"Manufacturing"}</definedName>
    <definedName name="hjhjhj" localSheetId="12" hidden="1">{#N/A,#N/A,FALSE,"Index";"Stmts_Qtrs",#N/A,FALSE,"Summary";"Stmts_24 mo",#N/A,FALSE,"Summary";"Summary_24",#N/A,FALSE,"Revenue";"Month_24",#N/A,FALSE,"Engineering";"Month_24",#N/A,FALSE,"Marketing";"Month_24",#N/A,FALSE,"G &amp; A";"Month_24",#N/A,FALSE,"Manufacturing"}</definedName>
    <definedName name="hjhjhj" hidden="1">{#N/A,#N/A,FALSE,"Index";"Stmts_Qtrs",#N/A,FALSE,"Summary";"Stmts_24 mo",#N/A,FALSE,"Summary";"Summary_24",#N/A,FALSE,"Revenue";"Month_24",#N/A,FALSE,"Engineering";"Month_24",#N/A,FALSE,"Marketing";"Month_24",#N/A,FALSE,"G &amp; A";"Month_24",#N/A,FALSE,"Manufacturing"}</definedName>
    <definedName name="hjlk" localSheetId="25" hidden="1">{"FLM 600 Equipment Summary",#N/A,FALSE,"600 Calc"}</definedName>
    <definedName name="hjlk" localSheetId="8" hidden="1">{"FLM 600 Equipment Summary",#N/A,FALSE,"600 Calc"}</definedName>
    <definedName name="hjlk" localSheetId="36" hidden="1">{"FLM 600 Equipment Summary",#N/A,FALSE,"600 Calc"}</definedName>
    <definedName name="hjlk" localSheetId="17" hidden="1">{"FLM 600 Equipment Summary",#N/A,FALSE,"600 Calc"}</definedName>
    <definedName name="hjlk" localSheetId="37" hidden="1">{"FLM 600 Equipment Summary",#N/A,FALSE,"600 Calc"}</definedName>
    <definedName name="hjlk" localSheetId="18" hidden="1">{"FLM 600 Equipment Summary",#N/A,FALSE,"600 Calc"}</definedName>
    <definedName name="hjlk" localSheetId="31" hidden="1">{"FLM 600 Equipment Summary",#N/A,FALSE,"600 Calc"}</definedName>
    <definedName name="hjlk" localSheetId="13" hidden="1">{"FLM 600 Equipment Summary",#N/A,FALSE,"600 Calc"}</definedName>
    <definedName name="hjlk" localSheetId="32" hidden="1">{"FLM 600 Equipment Summary",#N/A,FALSE,"600 Calc"}</definedName>
    <definedName name="hjlk" localSheetId="14" hidden="1">{"FLM 600 Equipment Summary",#N/A,FALSE,"600 Calc"}</definedName>
    <definedName name="hjlk" localSheetId="2" hidden="1">{"FLM 600 Equipment Summary",#N/A,FALSE,"600 Calc"}</definedName>
    <definedName name="hjlk" localSheetId="43" hidden="1">{"FLM 600 Equipment Summary",#N/A,FALSE,"600 Calc"}</definedName>
    <definedName name="hjlk" localSheetId="35" hidden="1">{"FLM 600 Equipment Summary",#N/A,FALSE,"600 Calc"}</definedName>
    <definedName name="hjlk" localSheetId="16" hidden="1">{"FLM 600 Equipment Summary",#N/A,FALSE,"600 Calc"}</definedName>
    <definedName name="hjlk" localSheetId="34" hidden="1">{"FLM 600 Equipment Summary",#N/A,FALSE,"600 Calc"}</definedName>
    <definedName name="hjlk" localSheetId="12" hidden="1">{"FLM 600 Equipment Summary",#N/A,FALSE,"600 Calc"}</definedName>
    <definedName name="hjlk" hidden="1">{"FLM 600 Equipment Summary",#N/A,FALSE,"600 Calc"}</definedName>
    <definedName name="HLOOKUPROW">'[10]WACC and TIC Inputs'!$AI$164</definedName>
    <definedName name="hvb" localSheetId="25" hidden="1">{"page1",#N/A,FALSE,"Model";"page2",#N/A,FALSE,"Model";"page3",#N/A,FALSE,"Model";"page4",#N/A,FALSE,"Model";"page5",#N/A,FALSE,"Model";"page6",#N/A,FALSE,"Model";"page7",#N/A,FALSE,"Model";"page8",#N/A,FALSE,"Model";"page9",#N/A,FALSE,"Model";"page10",#N/A,FALSE,"Model";"page11",#N/A,FALSE,"Model";"page12",#N/A,FALSE,"Model";"page13",#N/A,FALSE,"Model"}</definedName>
    <definedName name="hvb" localSheetId="8" hidden="1">{"page1",#N/A,FALSE,"Model";"page2",#N/A,FALSE,"Model";"page3",#N/A,FALSE,"Model";"page4",#N/A,FALSE,"Model";"page5",#N/A,FALSE,"Model";"page6",#N/A,FALSE,"Model";"page7",#N/A,FALSE,"Model";"page8",#N/A,FALSE,"Model";"page9",#N/A,FALSE,"Model";"page10",#N/A,FALSE,"Model";"page11",#N/A,FALSE,"Model";"page12",#N/A,FALSE,"Model";"page13",#N/A,FALSE,"Model"}</definedName>
    <definedName name="hvb" localSheetId="36" hidden="1">{"page1",#N/A,FALSE,"Model";"page2",#N/A,FALSE,"Model";"page3",#N/A,FALSE,"Model";"page4",#N/A,FALSE,"Model";"page5",#N/A,FALSE,"Model";"page6",#N/A,FALSE,"Model";"page7",#N/A,FALSE,"Model";"page8",#N/A,FALSE,"Model";"page9",#N/A,FALSE,"Model";"page10",#N/A,FALSE,"Model";"page11",#N/A,FALSE,"Model";"page12",#N/A,FALSE,"Model";"page13",#N/A,FALSE,"Model"}</definedName>
    <definedName name="hvb" localSheetId="17" hidden="1">{"page1",#N/A,FALSE,"Model";"page2",#N/A,FALSE,"Model";"page3",#N/A,FALSE,"Model";"page4",#N/A,FALSE,"Model";"page5",#N/A,FALSE,"Model";"page6",#N/A,FALSE,"Model";"page7",#N/A,FALSE,"Model";"page8",#N/A,FALSE,"Model";"page9",#N/A,FALSE,"Model";"page10",#N/A,FALSE,"Model";"page11",#N/A,FALSE,"Model";"page12",#N/A,FALSE,"Model";"page13",#N/A,FALSE,"Model"}</definedName>
    <definedName name="hvb" localSheetId="37" hidden="1">{"page1",#N/A,FALSE,"Model";"page2",#N/A,FALSE,"Model";"page3",#N/A,FALSE,"Model";"page4",#N/A,FALSE,"Model";"page5",#N/A,FALSE,"Model";"page6",#N/A,FALSE,"Model";"page7",#N/A,FALSE,"Model";"page8",#N/A,FALSE,"Model";"page9",#N/A,FALSE,"Model";"page10",#N/A,FALSE,"Model";"page11",#N/A,FALSE,"Model";"page12",#N/A,FALSE,"Model";"page13",#N/A,FALSE,"Model"}</definedName>
    <definedName name="hvb" localSheetId="18" hidden="1">{"page1",#N/A,FALSE,"Model";"page2",#N/A,FALSE,"Model";"page3",#N/A,FALSE,"Model";"page4",#N/A,FALSE,"Model";"page5",#N/A,FALSE,"Model";"page6",#N/A,FALSE,"Model";"page7",#N/A,FALSE,"Model";"page8",#N/A,FALSE,"Model";"page9",#N/A,FALSE,"Model";"page10",#N/A,FALSE,"Model";"page11",#N/A,FALSE,"Model";"page12",#N/A,FALSE,"Model";"page13",#N/A,FALSE,"Model"}</definedName>
    <definedName name="hvb" localSheetId="31" hidden="1">{"page1",#N/A,FALSE,"Model";"page2",#N/A,FALSE,"Model";"page3",#N/A,FALSE,"Model";"page4",#N/A,FALSE,"Model";"page5",#N/A,FALSE,"Model";"page6",#N/A,FALSE,"Model";"page7",#N/A,FALSE,"Model";"page8",#N/A,FALSE,"Model";"page9",#N/A,FALSE,"Model";"page10",#N/A,FALSE,"Model";"page11",#N/A,FALSE,"Model";"page12",#N/A,FALSE,"Model";"page13",#N/A,FALSE,"Model"}</definedName>
    <definedName name="hvb" localSheetId="13" hidden="1">{"page1",#N/A,FALSE,"Model";"page2",#N/A,FALSE,"Model";"page3",#N/A,FALSE,"Model";"page4",#N/A,FALSE,"Model";"page5",#N/A,FALSE,"Model";"page6",#N/A,FALSE,"Model";"page7",#N/A,FALSE,"Model";"page8",#N/A,FALSE,"Model";"page9",#N/A,FALSE,"Model";"page10",#N/A,FALSE,"Model";"page11",#N/A,FALSE,"Model";"page12",#N/A,FALSE,"Model";"page13",#N/A,FALSE,"Model"}</definedName>
    <definedName name="hvb" localSheetId="32" hidden="1">{"page1",#N/A,FALSE,"Model";"page2",#N/A,FALSE,"Model";"page3",#N/A,FALSE,"Model";"page4",#N/A,FALSE,"Model";"page5",#N/A,FALSE,"Model";"page6",#N/A,FALSE,"Model";"page7",#N/A,FALSE,"Model";"page8",#N/A,FALSE,"Model";"page9",#N/A,FALSE,"Model";"page10",#N/A,FALSE,"Model";"page11",#N/A,FALSE,"Model";"page12",#N/A,FALSE,"Model";"page13",#N/A,FALSE,"Model"}</definedName>
    <definedName name="hvb" localSheetId="14" hidden="1">{"page1",#N/A,FALSE,"Model";"page2",#N/A,FALSE,"Model";"page3",#N/A,FALSE,"Model";"page4",#N/A,FALSE,"Model";"page5",#N/A,FALSE,"Model";"page6",#N/A,FALSE,"Model";"page7",#N/A,FALSE,"Model";"page8",#N/A,FALSE,"Model";"page9",#N/A,FALSE,"Model";"page10",#N/A,FALSE,"Model";"page11",#N/A,FALSE,"Model";"page12",#N/A,FALSE,"Model";"page13",#N/A,FALSE,"Model"}</definedName>
    <definedName name="hvb" localSheetId="2" hidden="1">{"page1",#N/A,FALSE,"Model";"page2",#N/A,FALSE,"Model";"page3",#N/A,FALSE,"Model";"page4",#N/A,FALSE,"Model";"page5",#N/A,FALSE,"Model";"page6",#N/A,FALSE,"Model";"page7",#N/A,FALSE,"Model";"page8",#N/A,FALSE,"Model";"page9",#N/A,FALSE,"Model";"page10",#N/A,FALSE,"Model";"page11",#N/A,FALSE,"Model";"page12",#N/A,FALSE,"Model";"page13",#N/A,FALSE,"Model"}</definedName>
    <definedName name="hvb" localSheetId="43" hidden="1">{"page1",#N/A,FALSE,"Model";"page2",#N/A,FALSE,"Model";"page3",#N/A,FALSE,"Model";"page4",#N/A,FALSE,"Model";"page5",#N/A,FALSE,"Model";"page6",#N/A,FALSE,"Model";"page7",#N/A,FALSE,"Model";"page8",#N/A,FALSE,"Model";"page9",#N/A,FALSE,"Model";"page10",#N/A,FALSE,"Model";"page11",#N/A,FALSE,"Model";"page12",#N/A,FALSE,"Model";"page13",#N/A,FALSE,"Model"}</definedName>
    <definedName name="hvb" localSheetId="35" hidden="1">{"page1",#N/A,FALSE,"Model";"page2",#N/A,FALSE,"Model";"page3",#N/A,FALSE,"Model";"page4",#N/A,FALSE,"Model";"page5",#N/A,FALSE,"Model";"page6",#N/A,FALSE,"Model";"page7",#N/A,FALSE,"Model";"page8",#N/A,FALSE,"Model";"page9",#N/A,FALSE,"Model";"page10",#N/A,FALSE,"Model";"page11",#N/A,FALSE,"Model";"page12",#N/A,FALSE,"Model";"page13",#N/A,FALSE,"Model"}</definedName>
    <definedName name="hvb" localSheetId="16" hidden="1">{"page1",#N/A,FALSE,"Model";"page2",#N/A,FALSE,"Model";"page3",#N/A,FALSE,"Model";"page4",#N/A,FALSE,"Model";"page5",#N/A,FALSE,"Model";"page6",#N/A,FALSE,"Model";"page7",#N/A,FALSE,"Model";"page8",#N/A,FALSE,"Model";"page9",#N/A,FALSE,"Model";"page10",#N/A,FALSE,"Model";"page11",#N/A,FALSE,"Model";"page12",#N/A,FALSE,"Model";"page13",#N/A,FALSE,"Model"}</definedName>
    <definedName name="hvb" localSheetId="34" hidden="1">{"page1",#N/A,FALSE,"Model";"page2",#N/A,FALSE,"Model";"page3",#N/A,FALSE,"Model";"page4",#N/A,FALSE,"Model";"page5",#N/A,FALSE,"Model";"page6",#N/A,FALSE,"Model";"page7",#N/A,FALSE,"Model";"page8",#N/A,FALSE,"Model";"page9",#N/A,FALSE,"Model";"page10",#N/A,FALSE,"Model";"page11",#N/A,FALSE,"Model";"page12",#N/A,FALSE,"Model";"page13",#N/A,FALSE,"Model"}</definedName>
    <definedName name="hvb" localSheetId="12" hidden="1">{"page1",#N/A,FALSE,"Model";"page2",#N/A,FALSE,"Model";"page3",#N/A,FALSE,"Model";"page4",#N/A,FALSE,"Model";"page5",#N/A,FALSE,"Model";"page6",#N/A,FALSE,"Model";"page7",#N/A,FALSE,"Model";"page8",#N/A,FALSE,"Model";"page9",#N/A,FALSE,"Model";"page10",#N/A,FALSE,"Model";"page11",#N/A,FALSE,"Model";"page12",#N/A,FALSE,"Model";"page13",#N/A,FALSE,"Model"}</definedName>
    <definedName name="hvb"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25"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8"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36"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17"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37"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18"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31"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13"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32"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14"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2"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43"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35"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16"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34" hidden="1">{"page1",#N/A,FALSE,"Model";"page2",#N/A,FALSE,"Model";"page3",#N/A,FALSE,"Model";"page4",#N/A,FALSE,"Model";"page5",#N/A,FALSE,"Model";"page6",#N/A,FALSE,"Model";"page7",#N/A,FALSE,"Model";"page8",#N/A,FALSE,"Model";"page9",#N/A,FALSE,"Model";"page10",#N/A,FALSE,"Model";"page11",#N/A,FALSE,"Model";"page12",#N/A,FALSE,"Model";"page13",#N/A,FALSE,"Model"}</definedName>
    <definedName name="iequwbg" localSheetId="12" hidden="1">{"page1",#N/A,FALSE,"Model";"page2",#N/A,FALSE,"Model";"page3",#N/A,FALSE,"Model";"page4",#N/A,FALSE,"Model";"page5",#N/A,FALSE,"Model";"page6",#N/A,FALSE,"Model";"page7",#N/A,FALSE,"Model";"page8",#N/A,FALSE,"Model";"page9",#N/A,FALSE,"Model";"page10",#N/A,FALSE,"Model";"page11",#N/A,FALSE,"Model";"page12",#N/A,FALSE,"Model";"page13",#N/A,FALSE,"Model"}</definedName>
    <definedName name="iequwbg" hidden="1">{"page1",#N/A,FALSE,"Model";"page2",#N/A,FALSE,"Model";"page3",#N/A,FALSE,"Model";"page4",#N/A,FALSE,"Model";"page5",#N/A,FALSE,"Model";"page6",#N/A,FALSE,"Model";"page7",#N/A,FALSE,"Model";"page8",#N/A,FALSE,"Model";"page9",#N/A,FALSE,"Model";"page10",#N/A,FALSE,"Model";"page11",#N/A,FALSE,"Model";"page12",#N/A,FALSE,"Model";"page13",#N/A,FALSE,"Model"}</definedName>
    <definedName name="Imports" localSheetId="25" hidden="1">{#N/A,#N/A,FALSE,"Set-Up";#N/A,#N/A,FALSE,"Comparison";#N/A,#N/A,FALSE,"AR";#N/A,#N/A,FALSE,"Inv";#N/A,#N/A,FALSE,"Concentrations";#N/A,#N/A,FALSE,"Past Dues";#N/A,#N/A,FALSE,"Trends";#N/A,#N/A,FALSE,"AR Trends";#N/A,#N/A,FALSE,"Inv Trends"}</definedName>
    <definedName name="Imports" localSheetId="8" hidden="1">{#N/A,#N/A,FALSE,"Set-Up";#N/A,#N/A,FALSE,"Comparison";#N/A,#N/A,FALSE,"AR";#N/A,#N/A,FALSE,"Inv";#N/A,#N/A,FALSE,"Concentrations";#N/A,#N/A,FALSE,"Past Dues";#N/A,#N/A,FALSE,"Trends";#N/A,#N/A,FALSE,"AR Trends";#N/A,#N/A,FALSE,"Inv Trends"}</definedName>
    <definedName name="Imports" localSheetId="36" hidden="1">{#N/A,#N/A,FALSE,"Set-Up";#N/A,#N/A,FALSE,"Comparison";#N/A,#N/A,FALSE,"AR";#N/A,#N/A,FALSE,"Inv";#N/A,#N/A,FALSE,"Concentrations";#N/A,#N/A,FALSE,"Past Dues";#N/A,#N/A,FALSE,"Trends";#N/A,#N/A,FALSE,"AR Trends";#N/A,#N/A,FALSE,"Inv Trends"}</definedName>
    <definedName name="Imports" localSheetId="17" hidden="1">{#N/A,#N/A,FALSE,"Set-Up";#N/A,#N/A,FALSE,"Comparison";#N/A,#N/A,FALSE,"AR";#N/A,#N/A,FALSE,"Inv";#N/A,#N/A,FALSE,"Concentrations";#N/A,#N/A,FALSE,"Past Dues";#N/A,#N/A,FALSE,"Trends";#N/A,#N/A,FALSE,"AR Trends";#N/A,#N/A,FALSE,"Inv Trends"}</definedName>
    <definedName name="Imports" localSheetId="37" hidden="1">{#N/A,#N/A,FALSE,"Set-Up";#N/A,#N/A,FALSE,"Comparison";#N/A,#N/A,FALSE,"AR";#N/A,#N/A,FALSE,"Inv";#N/A,#N/A,FALSE,"Concentrations";#N/A,#N/A,FALSE,"Past Dues";#N/A,#N/A,FALSE,"Trends";#N/A,#N/A,FALSE,"AR Trends";#N/A,#N/A,FALSE,"Inv Trends"}</definedName>
    <definedName name="Imports" localSheetId="18" hidden="1">{#N/A,#N/A,FALSE,"Set-Up";#N/A,#N/A,FALSE,"Comparison";#N/A,#N/A,FALSE,"AR";#N/A,#N/A,FALSE,"Inv";#N/A,#N/A,FALSE,"Concentrations";#N/A,#N/A,FALSE,"Past Dues";#N/A,#N/A,FALSE,"Trends";#N/A,#N/A,FALSE,"AR Trends";#N/A,#N/A,FALSE,"Inv Trends"}</definedName>
    <definedName name="Imports" localSheetId="31" hidden="1">{#N/A,#N/A,FALSE,"Set-Up";#N/A,#N/A,FALSE,"Comparison";#N/A,#N/A,FALSE,"AR";#N/A,#N/A,FALSE,"Inv";#N/A,#N/A,FALSE,"Concentrations";#N/A,#N/A,FALSE,"Past Dues";#N/A,#N/A,FALSE,"Trends";#N/A,#N/A,FALSE,"AR Trends";#N/A,#N/A,FALSE,"Inv Trends"}</definedName>
    <definedName name="Imports" localSheetId="13" hidden="1">{#N/A,#N/A,FALSE,"Set-Up";#N/A,#N/A,FALSE,"Comparison";#N/A,#N/A,FALSE,"AR";#N/A,#N/A,FALSE,"Inv";#N/A,#N/A,FALSE,"Concentrations";#N/A,#N/A,FALSE,"Past Dues";#N/A,#N/A,FALSE,"Trends";#N/A,#N/A,FALSE,"AR Trends";#N/A,#N/A,FALSE,"Inv Trends"}</definedName>
    <definedName name="Imports" localSheetId="32" hidden="1">{#N/A,#N/A,FALSE,"Set-Up";#N/A,#N/A,FALSE,"Comparison";#N/A,#N/A,FALSE,"AR";#N/A,#N/A,FALSE,"Inv";#N/A,#N/A,FALSE,"Concentrations";#N/A,#N/A,FALSE,"Past Dues";#N/A,#N/A,FALSE,"Trends";#N/A,#N/A,FALSE,"AR Trends";#N/A,#N/A,FALSE,"Inv Trends"}</definedName>
    <definedName name="Imports" localSheetId="14" hidden="1">{#N/A,#N/A,FALSE,"Set-Up";#N/A,#N/A,FALSE,"Comparison";#N/A,#N/A,FALSE,"AR";#N/A,#N/A,FALSE,"Inv";#N/A,#N/A,FALSE,"Concentrations";#N/A,#N/A,FALSE,"Past Dues";#N/A,#N/A,FALSE,"Trends";#N/A,#N/A,FALSE,"AR Trends";#N/A,#N/A,FALSE,"Inv Trends"}</definedName>
    <definedName name="Imports" localSheetId="2" hidden="1">{#N/A,#N/A,FALSE,"Set-Up";#N/A,#N/A,FALSE,"Comparison";#N/A,#N/A,FALSE,"AR";#N/A,#N/A,FALSE,"Inv";#N/A,#N/A,FALSE,"Concentrations";#N/A,#N/A,FALSE,"Past Dues";#N/A,#N/A,FALSE,"Trends";#N/A,#N/A,FALSE,"AR Trends";#N/A,#N/A,FALSE,"Inv Trends"}</definedName>
    <definedName name="Imports" localSheetId="43" hidden="1">{#N/A,#N/A,FALSE,"Set-Up";#N/A,#N/A,FALSE,"Comparison";#N/A,#N/A,FALSE,"AR";#N/A,#N/A,FALSE,"Inv";#N/A,#N/A,FALSE,"Concentrations";#N/A,#N/A,FALSE,"Past Dues";#N/A,#N/A,FALSE,"Trends";#N/A,#N/A,FALSE,"AR Trends";#N/A,#N/A,FALSE,"Inv Trends"}</definedName>
    <definedName name="Imports" localSheetId="35" hidden="1">{#N/A,#N/A,FALSE,"Set-Up";#N/A,#N/A,FALSE,"Comparison";#N/A,#N/A,FALSE,"AR";#N/A,#N/A,FALSE,"Inv";#N/A,#N/A,FALSE,"Concentrations";#N/A,#N/A,FALSE,"Past Dues";#N/A,#N/A,FALSE,"Trends";#N/A,#N/A,FALSE,"AR Trends";#N/A,#N/A,FALSE,"Inv Trends"}</definedName>
    <definedName name="Imports" localSheetId="16" hidden="1">{#N/A,#N/A,FALSE,"Set-Up";#N/A,#N/A,FALSE,"Comparison";#N/A,#N/A,FALSE,"AR";#N/A,#N/A,FALSE,"Inv";#N/A,#N/A,FALSE,"Concentrations";#N/A,#N/A,FALSE,"Past Dues";#N/A,#N/A,FALSE,"Trends";#N/A,#N/A,FALSE,"AR Trends";#N/A,#N/A,FALSE,"Inv Trends"}</definedName>
    <definedName name="Imports" localSheetId="34" hidden="1">{#N/A,#N/A,FALSE,"Set-Up";#N/A,#N/A,FALSE,"Comparison";#N/A,#N/A,FALSE,"AR";#N/A,#N/A,FALSE,"Inv";#N/A,#N/A,FALSE,"Concentrations";#N/A,#N/A,FALSE,"Past Dues";#N/A,#N/A,FALSE,"Trends";#N/A,#N/A,FALSE,"AR Trends";#N/A,#N/A,FALSE,"Inv Trends"}</definedName>
    <definedName name="Imports" localSheetId="12" hidden="1">{#N/A,#N/A,FALSE,"Set-Up";#N/A,#N/A,FALSE,"Comparison";#N/A,#N/A,FALSE,"AR";#N/A,#N/A,FALSE,"Inv";#N/A,#N/A,FALSE,"Concentrations";#N/A,#N/A,FALSE,"Past Dues";#N/A,#N/A,FALSE,"Trends";#N/A,#N/A,FALSE,"AR Trends";#N/A,#N/A,FALSE,"Inv Trends"}</definedName>
    <definedName name="Imports" hidden="1">{#N/A,#N/A,FALSE,"Set-Up";#N/A,#N/A,FALSE,"Comparison";#N/A,#N/A,FALSE,"AR";#N/A,#N/A,FALSE,"Inv";#N/A,#N/A,FALSE,"Concentrations";#N/A,#N/A,FALSE,"Past Dues";#N/A,#N/A,FALSE,"Trends";#N/A,#N/A,FALSE,"AR Trends";#N/A,#N/A,FALSE,"Inv Trends"}</definedName>
    <definedName name="IndexList">#REF!</definedName>
    <definedName name="IndexMode">#REF!</definedName>
    <definedName name="Inputtype_list">'[10]PFI Inputs'!$C$340:$C$341</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"c2108"</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500000</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"c2106"</definedName>
    <definedName name="IQ_DIV_RECORD_DATE" hidden="1">"c2105"</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REPORT_DIFF" hidden="1">"c1893"</definedName>
    <definedName name="IQ_EST_EPS_REPORT_SURPRISE_PERCENT" hidden="1">"c1894"</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2000</definedName>
    <definedName name="IQ_LTM_REVENUE_OVER_EMPLOYEES" hidden="1">"c1437"</definedName>
    <definedName name="IQ_LTMMONTH" hidden="1">120000</definedName>
    <definedName name="IQ_MACHINERY" hidden="1">"c711"</definedName>
    <definedName name="IQ_MAINT_REPAIR" hidden="1">"c2087"</definedName>
    <definedName name="IQ_MARKETCAP" hidden="1">"c712"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NTH">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TD" hidden="1">800000</definedName>
    <definedName name="IQ_NAMES_REVISION_DATE_" hidden="1">43011.1320601852</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ED55" hidden="1">1</definedName>
    <definedName name="IQ_OPENPRICE" hidden="1">"c848"</definedName>
    <definedName name="IQ_OPER_INC" hidden="1">"c849"</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"c1522"</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EK">50000</definedName>
    <definedName name="IQ_WEIGHTED_AVG_PRICE" hidden="1">"c1334"</definedName>
    <definedName name="IQ_WIP_INV" hidden="1">"c1335"</definedName>
    <definedName name="IQ_WORKMEN_WRITTEN" hidden="1">"c1336"</definedName>
    <definedName name="IQ_XDIV_DATE" hidden="1">"c2104"</definedName>
    <definedName name="IQ_YEARHIGH" hidden="1">"c1337"</definedName>
    <definedName name="IQ_YEARLOW" hidden="1">"c1338"</definedName>
    <definedName name="IQ_YTD">3000</definedName>
    <definedName name="IQ_YTDMONTH" hidden="1">130000</definedName>
    <definedName name="IQ_Z_SCORE" hidden="1">"c1339"</definedName>
    <definedName name="IQRBA4" hidden="1">"$BA$5:$BA$9"</definedName>
    <definedName name="IQRBB4" hidden="1">"$BB$5:$BB$9"</definedName>
    <definedName name="IQRDATAGPCT160" hidden="1">#REF!</definedName>
    <definedName name="IQRDATAGPCT162" hidden="1">#REF!</definedName>
    <definedName name="IQRDATAGPCT163" hidden="1">#REF!</definedName>
    <definedName name="IQRDATAGPCT164" hidden="1">#REF!</definedName>
    <definedName name="IQRDATAGPCT165" hidden="1">#REF!</definedName>
    <definedName name="IQRDATAGPCT166" hidden="1">#REF!</definedName>
    <definedName name="IQRDATAGPCT167" hidden="1">#REF!</definedName>
    <definedName name="IQRDATAGPCT168" hidden="1">#REF!</definedName>
    <definedName name="IQRDATAGPCT169" hidden="1">#REF!</definedName>
    <definedName name="IQRDATAGPCT193" hidden="1">#REF!</definedName>
    <definedName name="IQRDATAGPCT194" hidden="1">#REF!</definedName>
    <definedName name="IQRDATAGPCT196" hidden="1">#REF!</definedName>
    <definedName name="IQRDATAGPCT197" hidden="1">#REF!</definedName>
    <definedName name="IQRDATAGPCT198" hidden="1">#REF!</definedName>
    <definedName name="IQRDATAGPCT199" hidden="1">#REF!</definedName>
    <definedName name="IS_VSG">TRUE</definedName>
    <definedName name="jbdf" localSheetId="25" hidden="1">{"page1",#N/A,FALSE,"Model";"page2",#N/A,FALSE,"Model";"page3",#N/A,FALSE,"Model";"page4",#N/A,FALSE,"Model";"page5",#N/A,FALSE,"Model";"page6",#N/A,FALSE,"Model";"page7",#N/A,FALSE,"Model";"page8",#N/A,FALSE,"Model";"page9",#N/A,FALSE,"Model";"page10",#N/A,FALSE,"Model";"page11",#N/A,FALSE,"Model";"page12",#N/A,FALSE,"Model";"page13",#N/A,FALSE,"Model"}</definedName>
    <definedName name="jbdf" localSheetId="8" hidden="1">{"page1",#N/A,FALSE,"Model";"page2",#N/A,FALSE,"Model";"page3",#N/A,FALSE,"Model";"page4",#N/A,FALSE,"Model";"page5",#N/A,FALSE,"Model";"page6",#N/A,FALSE,"Model";"page7",#N/A,FALSE,"Model";"page8",#N/A,FALSE,"Model";"page9",#N/A,FALSE,"Model";"page10",#N/A,FALSE,"Model";"page11",#N/A,FALSE,"Model";"page12",#N/A,FALSE,"Model";"page13",#N/A,FALSE,"Model"}</definedName>
    <definedName name="jbdf" localSheetId="36" hidden="1">{"page1",#N/A,FALSE,"Model";"page2",#N/A,FALSE,"Model";"page3",#N/A,FALSE,"Model";"page4",#N/A,FALSE,"Model";"page5",#N/A,FALSE,"Model";"page6",#N/A,FALSE,"Model";"page7",#N/A,FALSE,"Model";"page8",#N/A,FALSE,"Model";"page9",#N/A,FALSE,"Model";"page10",#N/A,FALSE,"Model";"page11",#N/A,FALSE,"Model";"page12",#N/A,FALSE,"Model";"page13",#N/A,FALSE,"Model"}</definedName>
    <definedName name="jbdf" localSheetId="17" hidden="1">{"page1",#N/A,FALSE,"Model";"page2",#N/A,FALSE,"Model";"page3",#N/A,FALSE,"Model";"page4",#N/A,FALSE,"Model";"page5",#N/A,FALSE,"Model";"page6",#N/A,FALSE,"Model";"page7",#N/A,FALSE,"Model";"page8",#N/A,FALSE,"Model";"page9",#N/A,FALSE,"Model";"page10",#N/A,FALSE,"Model";"page11",#N/A,FALSE,"Model";"page12",#N/A,FALSE,"Model";"page13",#N/A,FALSE,"Model"}</definedName>
    <definedName name="jbdf" localSheetId="37" hidden="1">{"page1",#N/A,FALSE,"Model";"page2",#N/A,FALSE,"Model";"page3",#N/A,FALSE,"Model";"page4",#N/A,FALSE,"Model";"page5",#N/A,FALSE,"Model";"page6",#N/A,FALSE,"Model";"page7",#N/A,FALSE,"Model";"page8",#N/A,FALSE,"Model";"page9",#N/A,FALSE,"Model";"page10",#N/A,FALSE,"Model";"page11",#N/A,FALSE,"Model";"page12",#N/A,FALSE,"Model";"page13",#N/A,FALSE,"Model"}</definedName>
    <definedName name="jbdf" localSheetId="18" hidden="1">{"page1",#N/A,FALSE,"Model";"page2",#N/A,FALSE,"Model";"page3",#N/A,FALSE,"Model";"page4",#N/A,FALSE,"Model";"page5",#N/A,FALSE,"Model";"page6",#N/A,FALSE,"Model";"page7",#N/A,FALSE,"Model";"page8",#N/A,FALSE,"Model";"page9",#N/A,FALSE,"Model";"page10",#N/A,FALSE,"Model";"page11",#N/A,FALSE,"Model";"page12",#N/A,FALSE,"Model";"page13",#N/A,FALSE,"Model"}</definedName>
    <definedName name="jbdf" localSheetId="31" hidden="1">{"page1",#N/A,FALSE,"Model";"page2",#N/A,FALSE,"Model";"page3",#N/A,FALSE,"Model";"page4",#N/A,FALSE,"Model";"page5",#N/A,FALSE,"Model";"page6",#N/A,FALSE,"Model";"page7",#N/A,FALSE,"Model";"page8",#N/A,FALSE,"Model";"page9",#N/A,FALSE,"Model";"page10",#N/A,FALSE,"Model";"page11",#N/A,FALSE,"Model";"page12",#N/A,FALSE,"Model";"page13",#N/A,FALSE,"Model"}</definedName>
    <definedName name="jbdf" localSheetId="13" hidden="1">{"page1",#N/A,FALSE,"Model";"page2",#N/A,FALSE,"Model";"page3",#N/A,FALSE,"Model";"page4",#N/A,FALSE,"Model";"page5",#N/A,FALSE,"Model";"page6",#N/A,FALSE,"Model";"page7",#N/A,FALSE,"Model";"page8",#N/A,FALSE,"Model";"page9",#N/A,FALSE,"Model";"page10",#N/A,FALSE,"Model";"page11",#N/A,FALSE,"Model";"page12",#N/A,FALSE,"Model";"page13",#N/A,FALSE,"Model"}</definedName>
    <definedName name="jbdf" localSheetId="32" hidden="1">{"page1",#N/A,FALSE,"Model";"page2",#N/A,FALSE,"Model";"page3",#N/A,FALSE,"Model";"page4",#N/A,FALSE,"Model";"page5",#N/A,FALSE,"Model";"page6",#N/A,FALSE,"Model";"page7",#N/A,FALSE,"Model";"page8",#N/A,FALSE,"Model";"page9",#N/A,FALSE,"Model";"page10",#N/A,FALSE,"Model";"page11",#N/A,FALSE,"Model";"page12",#N/A,FALSE,"Model";"page13",#N/A,FALSE,"Model"}</definedName>
    <definedName name="jbdf" localSheetId="14" hidden="1">{"page1",#N/A,FALSE,"Model";"page2",#N/A,FALSE,"Model";"page3",#N/A,FALSE,"Model";"page4",#N/A,FALSE,"Model";"page5",#N/A,FALSE,"Model";"page6",#N/A,FALSE,"Model";"page7",#N/A,FALSE,"Model";"page8",#N/A,FALSE,"Model";"page9",#N/A,FALSE,"Model";"page10",#N/A,FALSE,"Model";"page11",#N/A,FALSE,"Model";"page12",#N/A,FALSE,"Model";"page13",#N/A,FALSE,"Model"}</definedName>
    <definedName name="jbdf" localSheetId="2" hidden="1">{"page1",#N/A,FALSE,"Model";"page2",#N/A,FALSE,"Model";"page3",#N/A,FALSE,"Model";"page4",#N/A,FALSE,"Model";"page5",#N/A,FALSE,"Model";"page6",#N/A,FALSE,"Model";"page7",#N/A,FALSE,"Model";"page8",#N/A,FALSE,"Model";"page9",#N/A,FALSE,"Model";"page10",#N/A,FALSE,"Model";"page11",#N/A,FALSE,"Model";"page12",#N/A,FALSE,"Model";"page13",#N/A,FALSE,"Model"}</definedName>
    <definedName name="jbdf" localSheetId="43" hidden="1">{"page1",#N/A,FALSE,"Model";"page2",#N/A,FALSE,"Model";"page3",#N/A,FALSE,"Model";"page4",#N/A,FALSE,"Model";"page5",#N/A,FALSE,"Model";"page6",#N/A,FALSE,"Model";"page7",#N/A,FALSE,"Model";"page8",#N/A,FALSE,"Model";"page9",#N/A,FALSE,"Model";"page10",#N/A,FALSE,"Model";"page11",#N/A,FALSE,"Model";"page12",#N/A,FALSE,"Model";"page13",#N/A,FALSE,"Model"}</definedName>
    <definedName name="jbdf" localSheetId="35" hidden="1">{"page1",#N/A,FALSE,"Model";"page2",#N/A,FALSE,"Model";"page3",#N/A,FALSE,"Model";"page4",#N/A,FALSE,"Model";"page5",#N/A,FALSE,"Model";"page6",#N/A,FALSE,"Model";"page7",#N/A,FALSE,"Model";"page8",#N/A,FALSE,"Model";"page9",#N/A,FALSE,"Model";"page10",#N/A,FALSE,"Model";"page11",#N/A,FALSE,"Model";"page12",#N/A,FALSE,"Model";"page13",#N/A,FALSE,"Model"}</definedName>
    <definedName name="jbdf" localSheetId="16" hidden="1">{"page1",#N/A,FALSE,"Model";"page2",#N/A,FALSE,"Model";"page3",#N/A,FALSE,"Model";"page4",#N/A,FALSE,"Model";"page5",#N/A,FALSE,"Model";"page6",#N/A,FALSE,"Model";"page7",#N/A,FALSE,"Model";"page8",#N/A,FALSE,"Model";"page9",#N/A,FALSE,"Model";"page10",#N/A,FALSE,"Model";"page11",#N/A,FALSE,"Model";"page12",#N/A,FALSE,"Model";"page13",#N/A,FALSE,"Model"}</definedName>
    <definedName name="jbdf" localSheetId="34" hidden="1">{"page1",#N/A,FALSE,"Model";"page2",#N/A,FALSE,"Model";"page3",#N/A,FALSE,"Model";"page4",#N/A,FALSE,"Model";"page5",#N/A,FALSE,"Model";"page6",#N/A,FALSE,"Model";"page7",#N/A,FALSE,"Model";"page8",#N/A,FALSE,"Model";"page9",#N/A,FALSE,"Model";"page10",#N/A,FALSE,"Model";"page11",#N/A,FALSE,"Model";"page12",#N/A,FALSE,"Model";"page13",#N/A,FALSE,"Model"}</definedName>
    <definedName name="jbdf" localSheetId="12" hidden="1">{"page1",#N/A,FALSE,"Model";"page2",#N/A,FALSE,"Model";"page3",#N/A,FALSE,"Model";"page4",#N/A,FALSE,"Model";"page5",#N/A,FALSE,"Model";"page6",#N/A,FALSE,"Model";"page7",#N/A,FALSE,"Model";"page8",#N/A,FALSE,"Model";"page9",#N/A,FALSE,"Model";"page10",#N/A,FALSE,"Model";"page11",#N/A,FALSE,"Model";"page12",#N/A,FALSE,"Model";"page13",#N/A,FALSE,"Model"}</definedName>
    <definedName name="jbdf" hidden="1">{"page1",#N/A,FALSE,"Model";"page2",#N/A,FALSE,"Model";"page3",#N/A,FALSE,"Model";"page4",#N/A,FALSE,"Model";"page5",#N/A,FALSE,"Model";"page6",#N/A,FALSE,"Model";"page7",#N/A,FALSE,"Model";"page8",#N/A,FALSE,"Model";"page9",#N/A,FALSE,"Model";"page10",#N/A,FALSE,"Model";"page11",#N/A,FALSE,"Model";"page12",#N/A,FALSE,"Model";"page13",#N/A,FALSE,"Model"}</definedName>
    <definedName name="jdabn" localSheetId="25" hidden="1">{"page1",#N/A,FALSE,"Model";"page2",#N/A,FALSE,"Model";"page3",#N/A,FALSE,"Model";"page4",#N/A,FALSE,"Model";"page5",#N/A,FALSE,"Model";"page6",#N/A,FALSE,"Model";"page7",#N/A,FALSE,"Model";"page8",#N/A,FALSE,"Model";"page9",#N/A,FALSE,"Model";"page10",#N/A,FALSE,"Model";"page11",#N/A,FALSE,"Model";"page12",#N/A,FALSE,"Model";"page13",#N/A,FALSE,"Model"}</definedName>
    <definedName name="jdabn" localSheetId="8" hidden="1">{"page1",#N/A,FALSE,"Model";"page2",#N/A,FALSE,"Model";"page3",#N/A,FALSE,"Model";"page4",#N/A,FALSE,"Model";"page5",#N/A,FALSE,"Model";"page6",#N/A,FALSE,"Model";"page7",#N/A,FALSE,"Model";"page8",#N/A,FALSE,"Model";"page9",#N/A,FALSE,"Model";"page10",#N/A,FALSE,"Model";"page11",#N/A,FALSE,"Model";"page12",#N/A,FALSE,"Model";"page13",#N/A,FALSE,"Model"}</definedName>
    <definedName name="jdabn" localSheetId="36" hidden="1">{"page1",#N/A,FALSE,"Model";"page2",#N/A,FALSE,"Model";"page3",#N/A,FALSE,"Model";"page4",#N/A,FALSE,"Model";"page5",#N/A,FALSE,"Model";"page6",#N/A,FALSE,"Model";"page7",#N/A,FALSE,"Model";"page8",#N/A,FALSE,"Model";"page9",#N/A,FALSE,"Model";"page10",#N/A,FALSE,"Model";"page11",#N/A,FALSE,"Model";"page12",#N/A,FALSE,"Model";"page13",#N/A,FALSE,"Model"}</definedName>
    <definedName name="jdabn" localSheetId="17" hidden="1">{"page1",#N/A,FALSE,"Model";"page2",#N/A,FALSE,"Model";"page3",#N/A,FALSE,"Model";"page4",#N/A,FALSE,"Model";"page5",#N/A,FALSE,"Model";"page6",#N/A,FALSE,"Model";"page7",#N/A,FALSE,"Model";"page8",#N/A,FALSE,"Model";"page9",#N/A,FALSE,"Model";"page10",#N/A,FALSE,"Model";"page11",#N/A,FALSE,"Model";"page12",#N/A,FALSE,"Model";"page13",#N/A,FALSE,"Model"}</definedName>
    <definedName name="jdabn" localSheetId="37" hidden="1">{"page1",#N/A,FALSE,"Model";"page2",#N/A,FALSE,"Model";"page3",#N/A,FALSE,"Model";"page4",#N/A,FALSE,"Model";"page5",#N/A,FALSE,"Model";"page6",#N/A,FALSE,"Model";"page7",#N/A,FALSE,"Model";"page8",#N/A,FALSE,"Model";"page9",#N/A,FALSE,"Model";"page10",#N/A,FALSE,"Model";"page11",#N/A,FALSE,"Model";"page12",#N/A,FALSE,"Model";"page13",#N/A,FALSE,"Model"}</definedName>
    <definedName name="jdabn" localSheetId="18" hidden="1">{"page1",#N/A,FALSE,"Model";"page2",#N/A,FALSE,"Model";"page3",#N/A,FALSE,"Model";"page4",#N/A,FALSE,"Model";"page5",#N/A,FALSE,"Model";"page6",#N/A,FALSE,"Model";"page7",#N/A,FALSE,"Model";"page8",#N/A,FALSE,"Model";"page9",#N/A,FALSE,"Model";"page10",#N/A,FALSE,"Model";"page11",#N/A,FALSE,"Model";"page12",#N/A,FALSE,"Model";"page13",#N/A,FALSE,"Model"}</definedName>
    <definedName name="jdabn" localSheetId="31" hidden="1">{"page1",#N/A,FALSE,"Model";"page2",#N/A,FALSE,"Model";"page3",#N/A,FALSE,"Model";"page4",#N/A,FALSE,"Model";"page5",#N/A,FALSE,"Model";"page6",#N/A,FALSE,"Model";"page7",#N/A,FALSE,"Model";"page8",#N/A,FALSE,"Model";"page9",#N/A,FALSE,"Model";"page10",#N/A,FALSE,"Model";"page11",#N/A,FALSE,"Model";"page12",#N/A,FALSE,"Model";"page13",#N/A,FALSE,"Model"}</definedName>
    <definedName name="jdabn" localSheetId="13" hidden="1">{"page1",#N/A,FALSE,"Model";"page2",#N/A,FALSE,"Model";"page3",#N/A,FALSE,"Model";"page4",#N/A,FALSE,"Model";"page5",#N/A,FALSE,"Model";"page6",#N/A,FALSE,"Model";"page7",#N/A,FALSE,"Model";"page8",#N/A,FALSE,"Model";"page9",#N/A,FALSE,"Model";"page10",#N/A,FALSE,"Model";"page11",#N/A,FALSE,"Model";"page12",#N/A,FALSE,"Model";"page13",#N/A,FALSE,"Model"}</definedName>
    <definedName name="jdabn" localSheetId="32" hidden="1">{"page1",#N/A,FALSE,"Model";"page2",#N/A,FALSE,"Model";"page3",#N/A,FALSE,"Model";"page4",#N/A,FALSE,"Model";"page5",#N/A,FALSE,"Model";"page6",#N/A,FALSE,"Model";"page7",#N/A,FALSE,"Model";"page8",#N/A,FALSE,"Model";"page9",#N/A,FALSE,"Model";"page10",#N/A,FALSE,"Model";"page11",#N/A,FALSE,"Model";"page12",#N/A,FALSE,"Model";"page13",#N/A,FALSE,"Model"}</definedName>
    <definedName name="jdabn" localSheetId="14" hidden="1">{"page1",#N/A,FALSE,"Model";"page2",#N/A,FALSE,"Model";"page3",#N/A,FALSE,"Model";"page4",#N/A,FALSE,"Model";"page5",#N/A,FALSE,"Model";"page6",#N/A,FALSE,"Model";"page7",#N/A,FALSE,"Model";"page8",#N/A,FALSE,"Model";"page9",#N/A,FALSE,"Model";"page10",#N/A,FALSE,"Model";"page11",#N/A,FALSE,"Model";"page12",#N/A,FALSE,"Model";"page13",#N/A,FALSE,"Model"}</definedName>
    <definedName name="jdabn" localSheetId="2" hidden="1">{"page1",#N/A,FALSE,"Model";"page2",#N/A,FALSE,"Model";"page3",#N/A,FALSE,"Model";"page4",#N/A,FALSE,"Model";"page5",#N/A,FALSE,"Model";"page6",#N/A,FALSE,"Model";"page7",#N/A,FALSE,"Model";"page8",#N/A,FALSE,"Model";"page9",#N/A,FALSE,"Model";"page10",#N/A,FALSE,"Model";"page11",#N/A,FALSE,"Model";"page12",#N/A,FALSE,"Model";"page13",#N/A,FALSE,"Model"}</definedName>
    <definedName name="jdabn" localSheetId="43" hidden="1">{"page1",#N/A,FALSE,"Model";"page2",#N/A,FALSE,"Model";"page3",#N/A,FALSE,"Model";"page4",#N/A,FALSE,"Model";"page5",#N/A,FALSE,"Model";"page6",#N/A,FALSE,"Model";"page7",#N/A,FALSE,"Model";"page8",#N/A,FALSE,"Model";"page9",#N/A,FALSE,"Model";"page10",#N/A,FALSE,"Model";"page11",#N/A,FALSE,"Model";"page12",#N/A,FALSE,"Model";"page13",#N/A,FALSE,"Model"}</definedName>
    <definedName name="jdabn" localSheetId="35" hidden="1">{"page1",#N/A,FALSE,"Model";"page2",#N/A,FALSE,"Model";"page3",#N/A,FALSE,"Model";"page4",#N/A,FALSE,"Model";"page5",#N/A,FALSE,"Model";"page6",#N/A,FALSE,"Model";"page7",#N/A,FALSE,"Model";"page8",#N/A,FALSE,"Model";"page9",#N/A,FALSE,"Model";"page10",#N/A,FALSE,"Model";"page11",#N/A,FALSE,"Model";"page12",#N/A,FALSE,"Model";"page13",#N/A,FALSE,"Model"}</definedName>
    <definedName name="jdabn" localSheetId="16" hidden="1">{"page1",#N/A,FALSE,"Model";"page2",#N/A,FALSE,"Model";"page3",#N/A,FALSE,"Model";"page4",#N/A,FALSE,"Model";"page5",#N/A,FALSE,"Model";"page6",#N/A,FALSE,"Model";"page7",#N/A,FALSE,"Model";"page8",#N/A,FALSE,"Model";"page9",#N/A,FALSE,"Model";"page10",#N/A,FALSE,"Model";"page11",#N/A,FALSE,"Model";"page12",#N/A,FALSE,"Model";"page13",#N/A,FALSE,"Model"}</definedName>
    <definedName name="jdabn" localSheetId="34" hidden="1">{"page1",#N/A,FALSE,"Model";"page2",#N/A,FALSE,"Model";"page3",#N/A,FALSE,"Model";"page4",#N/A,FALSE,"Model";"page5",#N/A,FALSE,"Model";"page6",#N/A,FALSE,"Model";"page7",#N/A,FALSE,"Model";"page8",#N/A,FALSE,"Model";"page9",#N/A,FALSE,"Model";"page10",#N/A,FALSE,"Model";"page11",#N/A,FALSE,"Model";"page12",#N/A,FALSE,"Model";"page13",#N/A,FALSE,"Model"}</definedName>
    <definedName name="jdabn" localSheetId="12" hidden="1">{"page1",#N/A,FALSE,"Model";"page2",#N/A,FALSE,"Model";"page3",#N/A,FALSE,"Model";"page4",#N/A,FALSE,"Model";"page5",#N/A,FALSE,"Model";"page6",#N/A,FALSE,"Model";"page7",#N/A,FALSE,"Model";"page8",#N/A,FALSE,"Model";"page9",#N/A,FALSE,"Model";"page10",#N/A,FALSE,"Model";"page11",#N/A,FALSE,"Model";"page12",#N/A,FALSE,"Model";"page13",#N/A,FALSE,"Model"}</definedName>
    <definedName name="jdabn"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25"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8"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36"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17"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37"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18"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31"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13"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32"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14"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2"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43"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35"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16"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34" hidden="1">{"page1",#N/A,FALSE,"Model";"page2",#N/A,FALSE,"Model";"page3",#N/A,FALSE,"Model";"page4",#N/A,FALSE,"Model";"page5",#N/A,FALSE,"Model";"page6",#N/A,FALSE,"Model";"page7",#N/A,FALSE,"Model";"page8",#N/A,FALSE,"Model";"page9",#N/A,FALSE,"Model";"page10",#N/A,FALSE,"Model";"page11",#N/A,FALSE,"Model";"page12",#N/A,FALSE,"Model";"page13",#N/A,FALSE,"Model"}</definedName>
    <definedName name="jdfnhb" localSheetId="12" hidden="1">{"page1",#N/A,FALSE,"Model";"page2",#N/A,FALSE,"Model";"page3",#N/A,FALSE,"Model";"page4",#N/A,FALSE,"Model";"page5",#N/A,FALSE,"Model";"page6",#N/A,FALSE,"Model";"page7",#N/A,FALSE,"Model";"page8",#N/A,FALSE,"Model";"page9",#N/A,FALSE,"Model";"page10",#N/A,FALSE,"Model";"page11",#N/A,FALSE,"Model";"page12",#N/A,FALSE,"Model";"page13",#N/A,FALSE,"Model"}</definedName>
    <definedName name="jdfnhb" hidden="1">{"page1",#N/A,FALSE,"Model";"page2",#N/A,FALSE,"Model";"page3",#N/A,FALSE,"Model";"page4",#N/A,FALSE,"Model";"page5",#N/A,FALSE,"Model";"page6",#N/A,FALSE,"Model";"page7",#N/A,FALSE,"Model";"page8",#N/A,FALSE,"Model";"page9",#N/A,FALSE,"Model";"page10",#N/A,FALSE,"Model";"page11",#N/A,FALSE,"Model";"page12",#N/A,FALSE,"Model";"page13",#N/A,FALSE,"Model"}</definedName>
    <definedName name="jdvb" localSheetId="25" hidden="1">{"page1",#N/A,FALSE,"Model";"page2",#N/A,FALSE,"Model";"page3",#N/A,FALSE,"Model";"page4",#N/A,FALSE,"Model";"page5",#N/A,FALSE,"Model";"page6",#N/A,FALSE,"Model";"page7",#N/A,FALSE,"Model";"page8",#N/A,FALSE,"Model";"page9",#N/A,FALSE,"Model";"page10",#N/A,FALSE,"Model";"page11",#N/A,FALSE,"Model";"page12",#N/A,FALSE,"Model";"page13",#N/A,FALSE,"Model"}</definedName>
    <definedName name="jdvb" localSheetId="8" hidden="1">{"page1",#N/A,FALSE,"Model";"page2",#N/A,FALSE,"Model";"page3",#N/A,FALSE,"Model";"page4",#N/A,FALSE,"Model";"page5",#N/A,FALSE,"Model";"page6",#N/A,FALSE,"Model";"page7",#N/A,FALSE,"Model";"page8",#N/A,FALSE,"Model";"page9",#N/A,FALSE,"Model";"page10",#N/A,FALSE,"Model";"page11",#N/A,FALSE,"Model";"page12",#N/A,FALSE,"Model";"page13",#N/A,FALSE,"Model"}</definedName>
    <definedName name="jdvb" localSheetId="36" hidden="1">{"page1",#N/A,FALSE,"Model";"page2",#N/A,FALSE,"Model";"page3",#N/A,FALSE,"Model";"page4",#N/A,FALSE,"Model";"page5",#N/A,FALSE,"Model";"page6",#N/A,FALSE,"Model";"page7",#N/A,FALSE,"Model";"page8",#N/A,FALSE,"Model";"page9",#N/A,FALSE,"Model";"page10",#N/A,FALSE,"Model";"page11",#N/A,FALSE,"Model";"page12",#N/A,FALSE,"Model";"page13",#N/A,FALSE,"Model"}</definedName>
    <definedName name="jdvb" localSheetId="17" hidden="1">{"page1",#N/A,FALSE,"Model";"page2",#N/A,FALSE,"Model";"page3",#N/A,FALSE,"Model";"page4",#N/A,FALSE,"Model";"page5",#N/A,FALSE,"Model";"page6",#N/A,FALSE,"Model";"page7",#N/A,FALSE,"Model";"page8",#N/A,FALSE,"Model";"page9",#N/A,FALSE,"Model";"page10",#N/A,FALSE,"Model";"page11",#N/A,FALSE,"Model";"page12",#N/A,FALSE,"Model";"page13",#N/A,FALSE,"Model"}</definedName>
    <definedName name="jdvb" localSheetId="37" hidden="1">{"page1",#N/A,FALSE,"Model";"page2",#N/A,FALSE,"Model";"page3",#N/A,FALSE,"Model";"page4",#N/A,FALSE,"Model";"page5",#N/A,FALSE,"Model";"page6",#N/A,FALSE,"Model";"page7",#N/A,FALSE,"Model";"page8",#N/A,FALSE,"Model";"page9",#N/A,FALSE,"Model";"page10",#N/A,FALSE,"Model";"page11",#N/A,FALSE,"Model";"page12",#N/A,FALSE,"Model";"page13",#N/A,FALSE,"Model"}</definedName>
    <definedName name="jdvb" localSheetId="18" hidden="1">{"page1",#N/A,FALSE,"Model";"page2",#N/A,FALSE,"Model";"page3",#N/A,FALSE,"Model";"page4",#N/A,FALSE,"Model";"page5",#N/A,FALSE,"Model";"page6",#N/A,FALSE,"Model";"page7",#N/A,FALSE,"Model";"page8",#N/A,FALSE,"Model";"page9",#N/A,FALSE,"Model";"page10",#N/A,FALSE,"Model";"page11",#N/A,FALSE,"Model";"page12",#N/A,FALSE,"Model";"page13",#N/A,FALSE,"Model"}</definedName>
    <definedName name="jdvb" localSheetId="31" hidden="1">{"page1",#N/A,FALSE,"Model";"page2",#N/A,FALSE,"Model";"page3",#N/A,FALSE,"Model";"page4",#N/A,FALSE,"Model";"page5",#N/A,FALSE,"Model";"page6",#N/A,FALSE,"Model";"page7",#N/A,FALSE,"Model";"page8",#N/A,FALSE,"Model";"page9",#N/A,FALSE,"Model";"page10",#N/A,FALSE,"Model";"page11",#N/A,FALSE,"Model";"page12",#N/A,FALSE,"Model";"page13",#N/A,FALSE,"Model"}</definedName>
    <definedName name="jdvb" localSheetId="13" hidden="1">{"page1",#N/A,FALSE,"Model";"page2",#N/A,FALSE,"Model";"page3",#N/A,FALSE,"Model";"page4",#N/A,FALSE,"Model";"page5",#N/A,FALSE,"Model";"page6",#N/A,FALSE,"Model";"page7",#N/A,FALSE,"Model";"page8",#N/A,FALSE,"Model";"page9",#N/A,FALSE,"Model";"page10",#N/A,FALSE,"Model";"page11",#N/A,FALSE,"Model";"page12",#N/A,FALSE,"Model";"page13",#N/A,FALSE,"Model"}</definedName>
    <definedName name="jdvb" localSheetId="32" hidden="1">{"page1",#N/A,FALSE,"Model";"page2",#N/A,FALSE,"Model";"page3",#N/A,FALSE,"Model";"page4",#N/A,FALSE,"Model";"page5",#N/A,FALSE,"Model";"page6",#N/A,FALSE,"Model";"page7",#N/A,FALSE,"Model";"page8",#N/A,FALSE,"Model";"page9",#N/A,FALSE,"Model";"page10",#N/A,FALSE,"Model";"page11",#N/A,FALSE,"Model";"page12",#N/A,FALSE,"Model";"page13",#N/A,FALSE,"Model"}</definedName>
    <definedName name="jdvb" localSheetId="14" hidden="1">{"page1",#N/A,FALSE,"Model";"page2",#N/A,FALSE,"Model";"page3",#N/A,FALSE,"Model";"page4",#N/A,FALSE,"Model";"page5",#N/A,FALSE,"Model";"page6",#N/A,FALSE,"Model";"page7",#N/A,FALSE,"Model";"page8",#N/A,FALSE,"Model";"page9",#N/A,FALSE,"Model";"page10",#N/A,FALSE,"Model";"page11",#N/A,FALSE,"Model";"page12",#N/A,FALSE,"Model";"page13",#N/A,FALSE,"Model"}</definedName>
    <definedName name="jdvb" localSheetId="2" hidden="1">{"page1",#N/A,FALSE,"Model";"page2",#N/A,FALSE,"Model";"page3",#N/A,FALSE,"Model";"page4",#N/A,FALSE,"Model";"page5",#N/A,FALSE,"Model";"page6",#N/A,FALSE,"Model";"page7",#N/A,FALSE,"Model";"page8",#N/A,FALSE,"Model";"page9",#N/A,FALSE,"Model";"page10",#N/A,FALSE,"Model";"page11",#N/A,FALSE,"Model";"page12",#N/A,FALSE,"Model";"page13",#N/A,FALSE,"Model"}</definedName>
    <definedName name="jdvb" localSheetId="43" hidden="1">{"page1",#N/A,FALSE,"Model";"page2",#N/A,FALSE,"Model";"page3",#N/A,FALSE,"Model";"page4",#N/A,FALSE,"Model";"page5",#N/A,FALSE,"Model";"page6",#N/A,FALSE,"Model";"page7",#N/A,FALSE,"Model";"page8",#N/A,FALSE,"Model";"page9",#N/A,FALSE,"Model";"page10",#N/A,FALSE,"Model";"page11",#N/A,FALSE,"Model";"page12",#N/A,FALSE,"Model";"page13",#N/A,FALSE,"Model"}</definedName>
    <definedName name="jdvb" localSheetId="35" hidden="1">{"page1",#N/A,FALSE,"Model";"page2",#N/A,FALSE,"Model";"page3",#N/A,FALSE,"Model";"page4",#N/A,FALSE,"Model";"page5",#N/A,FALSE,"Model";"page6",#N/A,FALSE,"Model";"page7",#N/A,FALSE,"Model";"page8",#N/A,FALSE,"Model";"page9",#N/A,FALSE,"Model";"page10",#N/A,FALSE,"Model";"page11",#N/A,FALSE,"Model";"page12",#N/A,FALSE,"Model";"page13",#N/A,FALSE,"Model"}</definedName>
    <definedName name="jdvb" localSheetId="16" hidden="1">{"page1",#N/A,FALSE,"Model";"page2",#N/A,FALSE,"Model";"page3",#N/A,FALSE,"Model";"page4",#N/A,FALSE,"Model";"page5",#N/A,FALSE,"Model";"page6",#N/A,FALSE,"Model";"page7",#N/A,FALSE,"Model";"page8",#N/A,FALSE,"Model";"page9",#N/A,FALSE,"Model";"page10",#N/A,FALSE,"Model";"page11",#N/A,FALSE,"Model";"page12",#N/A,FALSE,"Model";"page13",#N/A,FALSE,"Model"}</definedName>
    <definedName name="jdvb" localSheetId="34" hidden="1">{"page1",#N/A,FALSE,"Model";"page2",#N/A,FALSE,"Model";"page3",#N/A,FALSE,"Model";"page4",#N/A,FALSE,"Model";"page5",#N/A,FALSE,"Model";"page6",#N/A,FALSE,"Model";"page7",#N/A,FALSE,"Model";"page8",#N/A,FALSE,"Model";"page9",#N/A,FALSE,"Model";"page10",#N/A,FALSE,"Model";"page11",#N/A,FALSE,"Model";"page12",#N/A,FALSE,"Model";"page13",#N/A,FALSE,"Model"}</definedName>
    <definedName name="jdvb" localSheetId="12" hidden="1">{"page1",#N/A,FALSE,"Model";"page2",#N/A,FALSE,"Model";"page3",#N/A,FALSE,"Model";"page4",#N/A,FALSE,"Model";"page5",#N/A,FALSE,"Model";"page6",#N/A,FALSE,"Model";"page7",#N/A,FALSE,"Model";"page8",#N/A,FALSE,"Model";"page9",#N/A,FALSE,"Model";"page10",#N/A,FALSE,"Model";"page11",#N/A,FALSE,"Model";"page12",#N/A,FALSE,"Model";"page13",#N/A,FALSE,"Model"}</definedName>
    <definedName name="jdvb" hidden="1">{"page1",#N/A,FALSE,"Model";"page2",#N/A,FALSE,"Model";"page3",#N/A,FALSE,"Model";"page4",#N/A,FALSE,"Model";"page5",#N/A,FALSE,"Model";"page6",#N/A,FALSE,"Model";"page7",#N/A,FALSE,"Model";"page8",#N/A,FALSE,"Model";"page9",#N/A,FALSE,"Model";"page10",#N/A,FALSE,"Model";"page11",#N/A,FALSE,"Model";"page12",#N/A,FALSE,"Model";"page13",#N/A,FALSE,"Model"}</definedName>
    <definedName name="jfdnb" localSheetId="25" hidden="1">{"page1",#N/A,FALSE,"Model";"page2",#N/A,FALSE,"Model";"page3",#N/A,FALSE,"Model";"page4",#N/A,FALSE,"Model";"page5",#N/A,FALSE,"Model";"page6",#N/A,FALSE,"Model";"page7",#N/A,FALSE,"Model";"page8",#N/A,FALSE,"Model";"page9",#N/A,FALSE,"Model";"page10",#N/A,FALSE,"Model";"page11",#N/A,FALSE,"Model";"page12",#N/A,FALSE,"Model";"page13",#N/A,FALSE,"Model"}</definedName>
    <definedName name="jfdnb" localSheetId="8" hidden="1">{"page1",#N/A,FALSE,"Model";"page2",#N/A,FALSE,"Model";"page3",#N/A,FALSE,"Model";"page4",#N/A,FALSE,"Model";"page5",#N/A,FALSE,"Model";"page6",#N/A,FALSE,"Model";"page7",#N/A,FALSE,"Model";"page8",#N/A,FALSE,"Model";"page9",#N/A,FALSE,"Model";"page10",#N/A,FALSE,"Model";"page11",#N/A,FALSE,"Model";"page12",#N/A,FALSE,"Model";"page13",#N/A,FALSE,"Model"}</definedName>
    <definedName name="jfdnb" localSheetId="36" hidden="1">{"page1",#N/A,FALSE,"Model";"page2",#N/A,FALSE,"Model";"page3",#N/A,FALSE,"Model";"page4",#N/A,FALSE,"Model";"page5",#N/A,FALSE,"Model";"page6",#N/A,FALSE,"Model";"page7",#N/A,FALSE,"Model";"page8",#N/A,FALSE,"Model";"page9",#N/A,FALSE,"Model";"page10",#N/A,FALSE,"Model";"page11",#N/A,FALSE,"Model";"page12",#N/A,FALSE,"Model";"page13",#N/A,FALSE,"Model"}</definedName>
    <definedName name="jfdnb" localSheetId="17" hidden="1">{"page1",#N/A,FALSE,"Model";"page2",#N/A,FALSE,"Model";"page3",#N/A,FALSE,"Model";"page4",#N/A,FALSE,"Model";"page5",#N/A,FALSE,"Model";"page6",#N/A,FALSE,"Model";"page7",#N/A,FALSE,"Model";"page8",#N/A,FALSE,"Model";"page9",#N/A,FALSE,"Model";"page10",#N/A,FALSE,"Model";"page11",#N/A,FALSE,"Model";"page12",#N/A,FALSE,"Model";"page13",#N/A,FALSE,"Model"}</definedName>
    <definedName name="jfdnb" localSheetId="37" hidden="1">{"page1",#N/A,FALSE,"Model";"page2",#N/A,FALSE,"Model";"page3",#N/A,FALSE,"Model";"page4",#N/A,FALSE,"Model";"page5",#N/A,FALSE,"Model";"page6",#N/A,FALSE,"Model";"page7",#N/A,FALSE,"Model";"page8",#N/A,FALSE,"Model";"page9",#N/A,FALSE,"Model";"page10",#N/A,FALSE,"Model";"page11",#N/A,FALSE,"Model";"page12",#N/A,FALSE,"Model";"page13",#N/A,FALSE,"Model"}</definedName>
    <definedName name="jfdnb" localSheetId="18" hidden="1">{"page1",#N/A,FALSE,"Model";"page2",#N/A,FALSE,"Model";"page3",#N/A,FALSE,"Model";"page4",#N/A,FALSE,"Model";"page5",#N/A,FALSE,"Model";"page6",#N/A,FALSE,"Model";"page7",#N/A,FALSE,"Model";"page8",#N/A,FALSE,"Model";"page9",#N/A,FALSE,"Model";"page10",#N/A,FALSE,"Model";"page11",#N/A,FALSE,"Model";"page12",#N/A,FALSE,"Model";"page13",#N/A,FALSE,"Model"}</definedName>
    <definedName name="jfdnb" localSheetId="31" hidden="1">{"page1",#N/A,FALSE,"Model";"page2",#N/A,FALSE,"Model";"page3",#N/A,FALSE,"Model";"page4",#N/A,FALSE,"Model";"page5",#N/A,FALSE,"Model";"page6",#N/A,FALSE,"Model";"page7",#N/A,FALSE,"Model";"page8",#N/A,FALSE,"Model";"page9",#N/A,FALSE,"Model";"page10",#N/A,FALSE,"Model";"page11",#N/A,FALSE,"Model";"page12",#N/A,FALSE,"Model";"page13",#N/A,FALSE,"Model"}</definedName>
    <definedName name="jfdnb" localSheetId="13" hidden="1">{"page1",#N/A,FALSE,"Model";"page2",#N/A,FALSE,"Model";"page3",#N/A,FALSE,"Model";"page4",#N/A,FALSE,"Model";"page5",#N/A,FALSE,"Model";"page6",#N/A,FALSE,"Model";"page7",#N/A,FALSE,"Model";"page8",#N/A,FALSE,"Model";"page9",#N/A,FALSE,"Model";"page10",#N/A,FALSE,"Model";"page11",#N/A,FALSE,"Model";"page12",#N/A,FALSE,"Model";"page13",#N/A,FALSE,"Model"}</definedName>
    <definedName name="jfdnb" localSheetId="32" hidden="1">{"page1",#N/A,FALSE,"Model";"page2",#N/A,FALSE,"Model";"page3",#N/A,FALSE,"Model";"page4",#N/A,FALSE,"Model";"page5",#N/A,FALSE,"Model";"page6",#N/A,FALSE,"Model";"page7",#N/A,FALSE,"Model";"page8",#N/A,FALSE,"Model";"page9",#N/A,FALSE,"Model";"page10",#N/A,FALSE,"Model";"page11",#N/A,FALSE,"Model";"page12",#N/A,FALSE,"Model";"page13",#N/A,FALSE,"Model"}</definedName>
    <definedName name="jfdnb" localSheetId="14" hidden="1">{"page1",#N/A,FALSE,"Model";"page2",#N/A,FALSE,"Model";"page3",#N/A,FALSE,"Model";"page4",#N/A,FALSE,"Model";"page5",#N/A,FALSE,"Model";"page6",#N/A,FALSE,"Model";"page7",#N/A,FALSE,"Model";"page8",#N/A,FALSE,"Model";"page9",#N/A,FALSE,"Model";"page10",#N/A,FALSE,"Model";"page11",#N/A,FALSE,"Model";"page12",#N/A,FALSE,"Model";"page13",#N/A,FALSE,"Model"}</definedName>
    <definedName name="jfdnb" localSheetId="2" hidden="1">{"page1",#N/A,FALSE,"Model";"page2",#N/A,FALSE,"Model";"page3",#N/A,FALSE,"Model";"page4",#N/A,FALSE,"Model";"page5",#N/A,FALSE,"Model";"page6",#N/A,FALSE,"Model";"page7",#N/A,FALSE,"Model";"page8",#N/A,FALSE,"Model";"page9",#N/A,FALSE,"Model";"page10",#N/A,FALSE,"Model";"page11",#N/A,FALSE,"Model";"page12",#N/A,FALSE,"Model";"page13",#N/A,FALSE,"Model"}</definedName>
    <definedName name="jfdnb" localSheetId="43" hidden="1">{"page1",#N/A,FALSE,"Model";"page2",#N/A,FALSE,"Model";"page3",#N/A,FALSE,"Model";"page4",#N/A,FALSE,"Model";"page5",#N/A,FALSE,"Model";"page6",#N/A,FALSE,"Model";"page7",#N/A,FALSE,"Model";"page8",#N/A,FALSE,"Model";"page9",#N/A,FALSE,"Model";"page10",#N/A,FALSE,"Model";"page11",#N/A,FALSE,"Model";"page12",#N/A,FALSE,"Model";"page13",#N/A,FALSE,"Model"}</definedName>
    <definedName name="jfdnb" localSheetId="35" hidden="1">{"page1",#N/A,FALSE,"Model";"page2",#N/A,FALSE,"Model";"page3",#N/A,FALSE,"Model";"page4",#N/A,FALSE,"Model";"page5",#N/A,FALSE,"Model";"page6",#N/A,FALSE,"Model";"page7",#N/A,FALSE,"Model";"page8",#N/A,FALSE,"Model";"page9",#N/A,FALSE,"Model";"page10",#N/A,FALSE,"Model";"page11",#N/A,FALSE,"Model";"page12",#N/A,FALSE,"Model";"page13",#N/A,FALSE,"Model"}</definedName>
    <definedName name="jfdnb" localSheetId="16" hidden="1">{"page1",#N/A,FALSE,"Model";"page2",#N/A,FALSE,"Model";"page3",#N/A,FALSE,"Model";"page4",#N/A,FALSE,"Model";"page5",#N/A,FALSE,"Model";"page6",#N/A,FALSE,"Model";"page7",#N/A,FALSE,"Model";"page8",#N/A,FALSE,"Model";"page9",#N/A,FALSE,"Model";"page10",#N/A,FALSE,"Model";"page11",#N/A,FALSE,"Model";"page12",#N/A,FALSE,"Model";"page13",#N/A,FALSE,"Model"}</definedName>
    <definedName name="jfdnb" localSheetId="34" hidden="1">{"page1",#N/A,FALSE,"Model";"page2",#N/A,FALSE,"Model";"page3",#N/A,FALSE,"Model";"page4",#N/A,FALSE,"Model";"page5",#N/A,FALSE,"Model";"page6",#N/A,FALSE,"Model";"page7",#N/A,FALSE,"Model";"page8",#N/A,FALSE,"Model";"page9",#N/A,FALSE,"Model";"page10",#N/A,FALSE,"Model";"page11",#N/A,FALSE,"Model";"page12",#N/A,FALSE,"Model";"page13",#N/A,FALSE,"Model"}</definedName>
    <definedName name="jfdnb" localSheetId="12" hidden="1">{"page1",#N/A,FALSE,"Model";"page2",#N/A,FALSE,"Model";"page3",#N/A,FALSE,"Model";"page4",#N/A,FALSE,"Model";"page5",#N/A,FALSE,"Model";"page6",#N/A,FALSE,"Model";"page7",#N/A,FALSE,"Model";"page8",#N/A,FALSE,"Model";"page9",#N/A,FALSE,"Model";"page10",#N/A,FALSE,"Model";"page11",#N/A,FALSE,"Model";"page12",#N/A,FALSE,"Model";"page13",#N/A,FALSE,"Model"}</definedName>
    <definedName name="jfdnb" hidden="1">{"page1",#N/A,FALSE,"Model";"page2",#N/A,FALSE,"Model";"page3",#N/A,FALSE,"Model";"page4",#N/A,FALSE,"Model";"page5",#N/A,FALSE,"Model";"page6",#N/A,FALSE,"Model";"page7",#N/A,FALSE,"Model";"page8",#N/A,FALSE,"Model";"page9",#N/A,FALSE,"Model";"page10",#N/A,FALSE,"Model";"page11",#N/A,FALSE,"Model";"page12",#N/A,FALSE,"Model";"page13",#N/A,FALSE,"Model"}</definedName>
    <definedName name="jfvb" localSheetId="25" hidden="1">{"page1",#N/A,FALSE,"Model";"page2",#N/A,FALSE,"Model";"page3",#N/A,FALSE,"Model";"page4",#N/A,FALSE,"Model";"page5",#N/A,FALSE,"Model";"page6",#N/A,FALSE,"Model";"page7",#N/A,FALSE,"Model";"page8",#N/A,FALSE,"Model";"page9",#N/A,FALSE,"Model";"page10",#N/A,FALSE,"Model";"page11",#N/A,FALSE,"Model";"page12",#N/A,FALSE,"Model";"page13",#N/A,FALSE,"Model"}</definedName>
    <definedName name="jfvb" localSheetId="8" hidden="1">{"page1",#N/A,FALSE,"Model";"page2",#N/A,FALSE,"Model";"page3",#N/A,FALSE,"Model";"page4",#N/A,FALSE,"Model";"page5",#N/A,FALSE,"Model";"page6",#N/A,FALSE,"Model";"page7",#N/A,FALSE,"Model";"page8",#N/A,FALSE,"Model";"page9",#N/A,FALSE,"Model";"page10",#N/A,FALSE,"Model";"page11",#N/A,FALSE,"Model";"page12",#N/A,FALSE,"Model";"page13",#N/A,FALSE,"Model"}</definedName>
    <definedName name="jfvb" localSheetId="36" hidden="1">{"page1",#N/A,FALSE,"Model";"page2",#N/A,FALSE,"Model";"page3",#N/A,FALSE,"Model";"page4",#N/A,FALSE,"Model";"page5",#N/A,FALSE,"Model";"page6",#N/A,FALSE,"Model";"page7",#N/A,FALSE,"Model";"page8",#N/A,FALSE,"Model";"page9",#N/A,FALSE,"Model";"page10",#N/A,FALSE,"Model";"page11",#N/A,FALSE,"Model";"page12",#N/A,FALSE,"Model";"page13",#N/A,FALSE,"Model"}</definedName>
    <definedName name="jfvb" localSheetId="17" hidden="1">{"page1",#N/A,FALSE,"Model";"page2",#N/A,FALSE,"Model";"page3",#N/A,FALSE,"Model";"page4",#N/A,FALSE,"Model";"page5",#N/A,FALSE,"Model";"page6",#N/A,FALSE,"Model";"page7",#N/A,FALSE,"Model";"page8",#N/A,FALSE,"Model";"page9",#N/A,FALSE,"Model";"page10",#N/A,FALSE,"Model";"page11",#N/A,FALSE,"Model";"page12",#N/A,FALSE,"Model";"page13",#N/A,FALSE,"Model"}</definedName>
    <definedName name="jfvb" localSheetId="37" hidden="1">{"page1",#N/A,FALSE,"Model";"page2",#N/A,FALSE,"Model";"page3",#N/A,FALSE,"Model";"page4",#N/A,FALSE,"Model";"page5",#N/A,FALSE,"Model";"page6",#N/A,FALSE,"Model";"page7",#N/A,FALSE,"Model";"page8",#N/A,FALSE,"Model";"page9",#N/A,FALSE,"Model";"page10",#N/A,FALSE,"Model";"page11",#N/A,FALSE,"Model";"page12",#N/A,FALSE,"Model";"page13",#N/A,FALSE,"Model"}</definedName>
    <definedName name="jfvb" localSheetId="18" hidden="1">{"page1",#N/A,FALSE,"Model";"page2",#N/A,FALSE,"Model";"page3",#N/A,FALSE,"Model";"page4",#N/A,FALSE,"Model";"page5",#N/A,FALSE,"Model";"page6",#N/A,FALSE,"Model";"page7",#N/A,FALSE,"Model";"page8",#N/A,FALSE,"Model";"page9",#N/A,FALSE,"Model";"page10",#N/A,FALSE,"Model";"page11",#N/A,FALSE,"Model";"page12",#N/A,FALSE,"Model";"page13",#N/A,FALSE,"Model"}</definedName>
    <definedName name="jfvb" localSheetId="31" hidden="1">{"page1",#N/A,FALSE,"Model";"page2",#N/A,FALSE,"Model";"page3",#N/A,FALSE,"Model";"page4",#N/A,FALSE,"Model";"page5",#N/A,FALSE,"Model";"page6",#N/A,FALSE,"Model";"page7",#N/A,FALSE,"Model";"page8",#N/A,FALSE,"Model";"page9",#N/A,FALSE,"Model";"page10",#N/A,FALSE,"Model";"page11",#N/A,FALSE,"Model";"page12",#N/A,FALSE,"Model";"page13",#N/A,FALSE,"Model"}</definedName>
    <definedName name="jfvb" localSheetId="13" hidden="1">{"page1",#N/A,FALSE,"Model";"page2",#N/A,FALSE,"Model";"page3",#N/A,FALSE,"Model";"page4",#N/A,FALSE,"Model";"page5",#N/A,FALSE,"Model";"page6",#N/A,FALSE,"Model";"page7",#N/A,FALSE,"Model";"page8",#N/A,FALSE,"Model";"page9",#N/A,FALSE,"Model";"page10",#N/A,FALSE,"Model";"page11",#N/A,FALSE,"Model";"page12",#N/A,FALSE,"Model";"page13",#N/A,FALSE,"Model"}</definedName>
    <definedName name="jfvb" localSheetId="32" hidden="1">{"page1",#N/A,FALSE,"Model";"page2",#N/A,FALSE,"Model";"page3",#N/A,FALSE,"Model";"page4",#N/A,FALSE,"Model";"page5",#N/A,FALSE,"Model";"page6",#N/A,FALSE,"Model";"page7",#N/A,FALSE,"Model";"page8",#N/A,FALSE,"Model";"page9",#N/A,FALSE,"Model";"page10",#N/A,FALSE,"Model";"page11",#N/A,FALSE,"Model";"page12",#N/A,FALSE,"Model";"page13",#N/A,FALSE,"Model"}</definedName>
    <definedName name="jfvb" localSheetId="14" hidden="1">{"page1",#N/A,FALSE,"Model";"page2",#N/A,FALSE,"Model";"page3",#N/A,FALSE,"Model";"page4",#N/A,FALSE,"Model";"page5",#N/A,FALSE,"Model";"page6",#N/A,FALSE,"Model";"page7",#N/A,FALSE,"Model";"page8",#N/A,FALSE,"Model";"page9",#N/A,FALSE,"Model";"page10",#N/A,FALSE,"Model";"page11",#N/A,FALSE,"Model";"page12",#N/A,FALSE,"Model";"page13",#N/A,FALSE,"Model"}</definedName>
    <definedName name="jfvb" localSheetId="2" hidden="1">{"page1",#N/A,FALSE,"Model";"page2",#N/A,FALSE,"Model";"page3",#N/A,FALSE,"Model";"page4",#N/A,FALSE,"Model";"page5",#N/A,FALSE,"Model";"page6",#N/A,FALSE,"Model";"page7",#N/A,FALSE,"Model";"page8",#N/A,FALSE,"Model";"page9",#N/A,FALSE,"Model";"page10",#N/A,FALSE,"Model";"page11",#N/A,FALSE,"Model";"page12",#N/A,FALSE,"Model";"page13",#N/A,FALSE,"Model"}</definedName>
    <definedName name="jfvb" localSheetId="43" hidden="1">{"page1",#N/A,FALSE,"Model";"page2",#N/A,FALSE,"Model";"page3",#N/A,FALSE,"Model";"page4",#N/A,FALSE,"Model";"page5",#N/A,FALSE,"Model";"page6",#N/A,FALSE,"Model";"page7",#N/A,FALSE,"Model";"page8",#N/A,FALSE,"Model";"page9",#N/A,FALSE,"Model";"page10",#N/A,FALSE,"Model";"page11",#N/A,FALSE,"Model";"page12",#N/A,FALSE,"Model";"page13",#N/A,FALSE,"Model"}</definedName>
    <definedName name="jfvb" localSheetId="35" hidden="1">{"page1",#N/A,FALSE,"Model";"page2",#N/A,FALSE,"Model";"page3",#N/A,FALSE,"Model";"page4",#N/A,FALSE,"Model";"page5",#N/A,FALSE,"Model";"page6",#N/A,FALSE,"Model";"page7",#N/A,FALSE,"Model";"page8",#N/A,FALSE,"Model";"page9",#N/A,FALSE,"Model";"page10",#N/A,FALSE,"Model";"page11",#N/A,FALSE,"Model";"page12",#N/A,FALSE,"Model";"page13",#N/A,FALSE,"Model"}</definedName>
    <definedName name="jfvb" localSheetId="16" hidden="1">{"page1",#N/A,FALSE,"Model";"page2",#N/A,FALSE,"Model";"page3",#N/A,FALSE,"Model";"page4",#N/A,FALSE,"Model";"page5",#N/A,FALSE,"Model";"page6",#N/A,FALSE,"Model";"page7",#N/A,FALSE,"Model";"page8",#N/A,FALSE,"Model";"page9",#N/A,FALSE,"Model";"page10",#N/A,FALSE,"Model";"page11",#N/A,FALSE,"Model";"page12",#N/A,FALSE,"Model";"page13",#N/A,FALSE,"Model"}</definedName>
    <definedName name="jfvb" localSheetId="34" hidden="1">{"page1",#N/A,FALSE,"Model";"page2",#N/A,FALSE,"Model";"page3",#N/A,FALSE,"Model";"page4",#N/A,FALSE,"Model";"page5",#N/A,FALSE,"Model";"page6",#N/A,FALSE,"Model";"page7",#N/A,FALSE,"Model";"page8",#N/A,FALSE,"Model";"page9",#N/A,FALSE,"Model";"page10",#N/A,FALSE,"Model";"page11",#N/A,FALSE,"Model";"page12",#N/A,FALSE,"Model";"page13",#N/A,FALSE,"Model"}</definedName>
    <definedName name="jfvb" localSheetId="12" hidden="1">{"page1",#N/A,FALSE,"Model";"page2",#N/A,FALSE,"Model";"page3",#N/A,FALSE,"Model";"page4",#N/A,FALSE,"Model";"page5",#N/A,FALSE,"Model";"page6",#N/A,FALSE,"Model";"page7",#N/A,FALSE,"Model";"page8",#N/A,FALSE,"Model";"page9",#N/A,FALSE,"Model";"page10",#N/A,FALSE,"Model";"page11",#N/A,FALSE,"Model";"page12",#N/A,FALSE,"Model";"page13",#N/A,FALSE,"Model"}</definedName>
    <definedName name="jfvb" hidden="1">{"page1",#N/A,FALSE,"Model";"page2",#N/A,FALSE,"Model";"page3",#N/A,FALSE,"Model";"page4",#N/A,FALSE,"Model";"page5",#N/A,FALSE,"Model";"page6",#N/A,FALSE,"Model";"page7",#N/A,FALSE,"Model";"page8",#N/A,FALSE,"Model";"page9",#N/A,FALSE,"Model";"page10",#N/A,FALSE,"Model";"page11",#N/A,FALSE,"Model";"page12",#N/A,FALSE,"Model";"page13",#N/A,FALSE,"Model"}</definedName>
    <definedName name="jjjj" localSheetId="25" hidden="1">{#N/A,#N/A,FALSE,"TAXC.INDEX";#N/A,#N/A,FALSE,"Schedule I";#N/A,#N/A,FALSE,"Schedule  II";#N/A,#N/A,FALSE,"Schedule III"}</definedName>
    <definedName name="jjjj" localSheetId="8" hidden="1">{#N/A,#N/A,FALSE,"TAXC.INDEX";#N/A,#N/A,FALSE,"Schedule I";#N/A,#N/A,FALSE,"Schedule  II";#N/A,#N/A,FALSE,"Schedule III"}</definedName>
    <definedName name="jjjj" localSheetId="36" hidden="1">{#N/A,#N/A,FALSE,"TAXC.INDEX";#N/A,#N/A,FALSE,"Schedule I";#N/A,#N/A,FALSE,"Schedule  II";#N/A,#N/A,FALSE,"Schedule III"}</definedName>
    <definedName name="jjjj" localSheetId="17" hidden="1">{#N/A,#N/A,FALSE,"TAXC.INDEX";#N/A,#N/A,FALSE,"Schedule I";#N/A,#N/A,FALSE,"Schedule  II";#N/A,#N/A,FALSE,"Schedule III"}</definedName>
    <definedName name="jjjj" localSheetId="37" hidden="1">{#N/A,#N/A,FALSE,"TAXC.INDEX";#N/A,#N/A,FALSE,"Schedule I";#N/A,#N/A,FALSE,"Schedule  II";#N/A,#N/A,FALSE,"Schedule III"}</definedName>
    <definedName name="jjjj" localSheetId="18" hidden="1">{#N/A,#N/A,FALSE,"TAXC.INDEX";#N/A,#N/A,FALSE,"Schedule I";#N/A,#N/A,FALSE,"Schedule  II";#N/A,#N/A,FALSE,"Schedule III"}</definedName>
    <definedName name="jjjj" localSheetId="31" hidden="1">{#N/A,#N/A,FALSE,"TAXC.INDEX";#N/A,#N/A,FALSE,"Schedule I";#N/A,#N/A,FALSE,"Schedule  II";#N/A,#N/A,FALSE,"Schedule III"}</definedName>
    <definedName name="jjjj" localSheetId="13" hidden="1">{#N/A,#N/A,FALSE,"TAXC.INDEX";#N/A,#N/A,FALSE,"Schedule I";#N/A,#N/A,FALSE,"Schedule  II";#N/A,#N/A,FALSE,"Schedule III"}</definedName>
    <definedName name="jjjj" localSheetId="32" hidden="1">{#N/A,#N/A,FALSE,"TAXC.INDEX";#N/A,#N/A,FALSE,"Schedule I";#N/A,#N/A,FALSE,"Schedule  II";#N/A,#N/A,FALSE,"Schedule III"}</definedName>
    <definedName name="jjjj" localSheetId="14" hidden="1">{#N/A,#N/A,FALSE,"TAXC.INDEX";#N/A,#N/A,FALSE,"Schedule I";#N/A,#N/A,FALSE,"Schedule  II";#N/A,#N/A,FALSE,"Schedule III"}</definedName>
    <definedName name="jjjj" localSheetId="2" hidden="1">{#N/A,#N/A,FALSE,"TAXC.INDEX";#N/A,#N/A,FALSE,"Schedule I";#N/A,#N/A,FALSE,"Schedule  II";#N/A,#N/A,FALSE,"Schedule III"}</definedName>
    <definedName name="jjjj" localSheetId="43" hidden="1">{#N/A,#N/A,FALSE,"TAXC.INDEX";#N/A,#N/A,FALSE,"Schedule I";#N/A,#N/A,FALSE,"Schedule  II";#N/A,#N/A,FALSE,"Schedule III"}</definedName>
    <definedName name="jjjj" localSheetId="35" hidden="1">{#N/A,#N/A,FALSE,"TAXC.INDEX";#N/A,#N/A,FALSE,"Schedule I";#N/A,#N/A,FALSE,"Schedule  II";#N/A,#N/A,FALSE,"Schedule III"}</definedName>
    <definedName name="jjjj" localSheetId="16" hidden="1">{#N/A,#N/A,FALSE,"TAXC.INDEX";#N/A,#N/A,FALSE,"Schedule I";#N/A,#N/A,FALSE,"Schedule  II";#N/A,#N/A,FALSE,"Schedule III"}</definedName>
    <definedName name="jjjj" localSheetId="34" hidden="1">{#N/A,#N/A,FALSE,"TAXC.INDEX";#N/A,#N/A,FALSE,"Schedule I";#N/A,#N/A,FALSE,"Schedule  II";#N/A,#N/A,FALSE,"Schedule III"}</definedName>
    <definedName name="jjjj" localSheetId="12" hidden="1">{#N/A,#N/A,FALSE,"TAXC.INDEX";#N/A,#N/A,FALSE,"Schedule I";#N/A,#N/A,FALSE,"Schedule  II";#N/A,#N/A,FALSE,"Schedule III"}</definedName>
    <definedName name="jjjj" hidden="1">{#N/A,#N/A,FALSE,"TAXC.INDEX";#N/A,#N/A,FALSE,"Schedule I";#N/A,#N/A,FALSE,"Schedule  II";#N/A,#N/A,FALSE,"Schedule III"}</definedName>
    <definedName name="jlg" localSheetId="25" hidden="1">{"page1",#N/A,FALSE,"Model";"page2",#N/A,FALSE,"Model";"page3",#N/A,FALSE,"Model";"page4",#N/A,FALSE,"Model";"page5",#N/A,FALSE,"Model";"page6",#N/A,FALSE,"Model";"page7",#N/A,FALSE,"Model";"page8",#N/A,FALSE,"Model";"page9",#N/A,FALSE,"Model";"page10",#N/A,FALSE,"Model";"page11",#N/A,FALSE,"Model";"page12",#N/A,FALSE,"Model";"page13",#N/A,FALSE,"Model"}</definedName>
    <definedName name="jlg" localSheetId="8" hidden="1">{"page1",#N/A,FALSE,"Model";"page2",#N/A,FALSE,"Model";"page3",#N/A,FALSE,"Model";"page4",#N/A,FALSE,"Model";"page5",#N/A,FALSE,"Model";"page6",#N/A,FALSE,"Model";"page7",#N/A,FALSE,"Model";"page8",#N/A,FALSE,"Model";"page9",#N/A,FALSE,"Model";"page10",#N/A,FALSE,"Model";"page11",#N/A,FALSE,"Model";"page12",#N/A,FALSE,"Model";"page13",#N/A,FALSE,"Model"}</definedName>
    <definedName name="jlg" localSheetId="36" hidden="1">{"page1",#N/A,FALSE,"Model";"page2",#N/A,FALSE,"Model";"page3",#N/A,FALSE,"Model";"page4",#N/A,FALSE,"Model";"page5",#N/A,FALSE,"Model";"page6",#N/A,FALSE,"Model";"page7",#N/A,FALSE,"Model";"page8",#N/A,FALSE,"Model";"page9",#N/A,FALSE,"Model";"page10",#N/A,FALSE,"Model";"page11",#N/A,FALSE,"Model";"page12",#N/A,FALSE,"Model";"page13",#N/A,FALSE,"Model"}</definedName>
    <definedName name="jlg" localSheetId="17" hidden="1">{"page1",#N/A,FALSE,"Model";"page2",#N/A,FALSE,"Model";"page3",#N/A,FALSE,"Model";"page4",#N/A,FALSE,"Model";"page5",#N/A,FALSE,"Model";"page6",#N/A,FALSE,"Model";"page7",#N/A,FALSE,"Model";"page8",#N/A,FALSE,"Model";"page9",#N/A,FALSE,"Model";"page10",#N/A,FALSE,"Model";"page11",#N/A,FALSE,"Model";"page12",#N/A,FALSE,"Model";"page13",#N/A,FALSE,"Model"}</definedName>
    <definedName name="jlg" localSheetId="37" hidden="1">{"page1",#N/A,FALSE,"Model";"page2",#N/A,FALSE,"Model";"page3",#N/A,FALSE,"Model";"page4",#N/A,FALSE,"Model";"page5",#N/A,FALSE,"Model";"page6",#N/A,FALSE,"Model";"page7",#N/A,FALSE,"Model";"page8",#N/A,FALSE,"Model";"page9",#N/A,FALSE,"Model";"page10",#N/A,FALSE,"Model";"page11",#N/A,FALSE,"Model";"page12",#N/A,FALSE,"Model";"page13",#N/A,FALSE,"Model"}</definedName>
    <definedName name="jlg" localSheetId="18" hidden="1">{"page1",#N/A,FALSE,"Model";"page2",#N/A,FALSE,"Model";"page3",#N/A,FALSE,"Model";"page4",#N/A,FALSE,"Model";"page5",#N/A,FALSE,"Model";"page6",#N/A,FALSE,"Model";"page7",#N/A,FALSE,"Model";"page8",#N/A,FALSE,"Model";"page9",#N/A,FALSE,"Model";"page10",#N/A,FALSE,"Model";"page11",#N/A,FALSE,"Model";"page12",#N/A,FALSE,"Model";"page13",#N/A,FALSE,"Model"}</definedName>
    <definedName name="jlg" localSheetId="31" hidden="1">{"page1",#N/A,FALSE,"Model";"page2",#N/A,FALSE,"Model";"page3",#N/A,FALSE,"Model";"page4",#N/A,FALSE,"Model";"page5",#N/A,FALSE,"Model";"page6",#N/A,FALSE,"Model";"page7",#N/A,FALSE,"Model";"page8",#N/A,FALSE,"Model";"page9",#N/A,FALSE,"Model";"page10",#N/A,FALSE,"Model";"page11",#N/A,FALSE,"Model";"page12",#N/A,FALSE,"Model";"page13",#N/A,FALSE,"Model"}</definedName>
    <definedName name="jlg" localSheetId="13" hidden="1">{"page1",#N/A,FALSE,"Model";"page2",#N/A,FALSE,"Model";"page3",#N/A,FALSE,"Model";"page4",#N/A,FALSE,"Model";"page5",#N/A,FALSE,"Model";"page6",#N/A,FALSE,"Model";"page7",#N/A,FALSE,"Model";"page8",#N/A,FALSE,"Model";"page9",#N/A,FALSE,"Model";"page10",#N/A,FALSE,"Model";"page11",#N/A,FALSE,"Model";"page12",#N/A,FALSE,"Model";"page13",#N/A,FALSE,"Model"}</definedName>
    <definedName name="jlg" localSheetId="32" hidden="1">{"page1",#N/A,FALSE,"Model";"page2",#N/A,FALSE,"Model";"page3",#N/A,FALSE,"Model";"page4",#N/A,FALSE,"Model";"page5",#N/A,FALSE,"Model";"page6",#N/A,FALSE,"Model";"page7",#N/A,FALSE,"Model";"page8",#N/A,FALSE,"Model";"page9",#N/A,FALSE,"Model";"page10",#N/A,FALSE,"Model";"page11",#N/A,FALSE,"Model";"page12",#N/A,FALSE,"Model";"page13",#N/A,FALSE,"Model"}</definedName>
    <definedName name="jlg" localSheetId="14" hidden="1">{"page1",#N/A,FALSE,"Model";"page2",#N/A,FALSE,"Model";"page3",#N/A,FALSE,"Model";"page4",#N/A,FALSE,"Model";"page5",#N/A,FALSE,"Model";"page6",#N/A,FALSE,"Model";"page7",#N/A,FALSE,"Model";"page8",#N/A,FALSE,"Model";"page9",#N/A,FALSE,"Model";"page10",#N/A,FALSE,"Model";"page11",#N/A,FALSE,"Model";"page12",#N/A,FALSE,"Model";"page13",#N/A,FALSE,"Model"}</definedName>
    <definedName name="jlg" localSheetId="2" hidden="1">{"page1",#N/A,FALSE,"Model";"page2",#N/A,FALSE,"Model";"page3",#N/A,FALSE,"Model";"page4",#N/A,FALSE,"Model";"page5",#N/A,FALSE,"Model";"page6",#N/A,FALSE,"Model";"page7",#N/A,FALSE,"Model";"page8",#N/A,FALSE,"Model";"page9",#N/A,FALSE,"Model";"page10",#N/A,FALSE,"Model";"page11",#N/A,FALSE,"Model";"page12",#N/A,FALSE,"Model";"page13",#N/A,FALSE,"Model"}</definedName>
    <definedName name="jlg" localSheetId="43" hidden="1">{"page1",#N/A,FALSE,"Model";"page2",#N/A,FALSE,"Model";"page3",#N/A,FALSE,"Model";"page4",#N/A,FALSE,"Model";"page5",#N/A,FALSE,"Model";"page6",#N/A,FALSE,"Model";"page7",#N/A,FALSE,"Model";"page8",#N/A,FALSE,"Model";"page9",#N/A,FALSE,"Model";"page10",#N/A,FALSE,"Model";"page11",#N/A,FALSE,"Model";"page12",#N/A,FALSE,"Model";"page13",#N/A,FALSE,"Model"}</definedName>
    <definedName name="jlg" localSheetId="35" hidden="1">{"page1",#N/A,FALSE,"Model";"page2",#N/A,FALSE,"Model";"page3",#N/A,FALSE,"Model";"page4",#N/A,FALSE,"Model";"page5",#N/A,FALSE,"Model";"page6",#N/A,FALSE,"Model";"page7",#N/A,FALSE,"Model";"page8",#N/A,FALSE,"Model";"page9",#N/A,FALSE,"Model";"page10",#N/A,FALSE,"Model";"page11",#N/A,FALSE,"Model";"page12",#N/A,FALSE,"Model";"page13",#N/A,FALSE,"Model"}</definedName>
    <definedName name="jlg" localSheetId="16" hidden="1">{"page1",#N/A,FALSE,"Model";"page2",#N/A,FALSE,"Model";"page3",#N/A,FALSE,"Model";"page4",#N/A,FALSE,"Model";"page5",#N/A,FALSE,"Model";"page6",#N/A,FALSE,"Model";"page7",#N/A,FALSE,"Model";"page8",#N/A,FALSE,"Model";"page9",#N/A,FALSE,"Model";"page10",#N/A,FALSE,"Model";"page11",#N/A,FALSE,"Model";"page12",#N/A,FALSE,"Model";"page13",#N/A,FALSE,"Model"}</definedName>
    <definedName name="jlg" localSheetId="34" hidden="1">{"page1",#N/A,FALSE,"Model";"page2",#N/A,FALSE,"Model";"page3",#N/A,FALSE,"Model";"page4",#N/A,FALSE,"Model";"page5",#N/A,FALSE,"Model";"page6",#N/A,FALSE,"Model";"page7",#N/A,FALSE,"Model";"page8",#N/A,FALSE,"Model";"page9",#N/A,FALSE,"Model";"page10",#N/A,FALSE,"Model";"page11",#N/A,FALSE,"Model";"page12",#N/A,FALSE,"Model";"page13",#N/A,FALSE,"Model"}</definedName>
    <definedName name="jlg" localSheetId="12" hidden="1">{"page1",#N/A,FALSE,"Model";"page2",#N/A,FALSE,"Model";"page3",#N/A,FALSE,"Model";"page4",#N/A,FALSE,"Model";"page5",#N/A,FALSE,"Model";"page6",#N/A,FALSE,"Model";"page7",#N/A,FALSE,"Model";"page8",#N/A,FALSE,"Model";"page9",#N/A,FALSE,"Model";"page10",#N/A,FALSE,"Model";"page11",#N/A,FALSE,"Model";"page12",#N/A,FALSE,"Model";"page13",#N/A,FALSE,"Model"}</definedName>
    <definedName name="jlg" hidden="1">{"page1",#N/A,FALSE,"Model";"page2",#N/A,FALSE,"Model";"page3",#N/A,FALSE,"Model";"page4",#N/A,FALSE,"Model";"page5",#N/A,FALSE,"Model";"page6",#N/A,FALSE,"Model";"page7",#N/A,FALSE,"Model";"page8",#N/A,FALSE,"Model";"page9",#N/A,FALSE,"Model";"page10",#N/A,FALSE,"Model";"page11",#N/A,FALSE,"Model";"page12",#N/A,FALSE,"Model";"page13",#N/A,FALSE,"Model"}</definedName>
    <definedName name="JNPRpublish" localSheetId="25" hidden="1">{#N/A,#N/A,FALSE,"Index";"Stmts_Qtrs",#N/A,FALSE,"Summary";"Stmts_24 mo",#N/A,FALSE,"Summary";"Summary_24",#N/A,FALSE,"Revenue";"Month_24",#N/A,FALSE,"Engineering";"Month_24",#N/A,FALSE,"Marketing";"Month_24",#N/A,FALSE,"G &amp; A";"Month_24",#N/A,FALSE,"Manufacturing"}</definedName>
    <definedName name="JNPRpublish" localSheetId="8" hidden="1">{#N/A,#N/A,FALSE,"Index";"Stmts_Qtrs",#N/A,FALSE,"Summary";"Stmts_24 mo",#N/A,FALSE,"Summary";"Summary_24",#N/A,FALSE,"Revenue";"Month_24",#N/A,FALSE,"Engineering";"Month_24",#N/A,FALSE,"Marketing";"Month_24",#N/A,FALSE,"G &amp; A";"Month_24",#N/A,FALSE,"Manufacturing"}</definedName>
    <definedName name="JNPRpublish" localSheetId="36" hidden="1">{#N/A,#N/A,FALSE,"Index";"Stmts_Qtrs",#N/A,FALSE,"Summary";"Stmts_24 mo",#N/A,FALSE,"Summary";"Summary_24",#N/A,FALSE,"Revenue";"Month_24",#N/A,FALSE,"Engineering";"Month_24",#N/A,FALSE,"Marketing";"Month_24",#N/A,FALSE,"G &amp; A";"Month_24",#N/A,FALSE,"Manufacturing"}</definedName>
    <definedName name="JNPRpublish" localSheetId="17" hidden="1">{#N/A,#N/A,FALSE,"Index";"Stmts_Qtrs",#N/A,FALSE,"Summary";"Stmts_24 mo",#N/A,FALSE,"Summary";"Summary_24",#N/A,FALSE,"Revenue";"Month_24",#N/A,FALSE,"Engineering";"Month_24",#N/A,FALSE,"Marketing";"Month_24",#N/A,FALSE,"G &amp; A";"Month_24",#N/A,FALSE,"Manufacturing"}</definedName>
    <definedName name="JNPRpublish" localSheetId="37" hidden="1">{#N/A,#N/A,FALSE,"Index";"Stmts_Qtrs",#N/A,FALSE,"Summary";"Stmts_24 mo",#N/A,FALSE,"Summary";"Summary_24",#N/A,FALSE,"Revenue";"Month_24",#N/A,FALSE,"Engineering";"Month_24",#N/A,FALSE,"Marketing";"Month_24",#N/A,FALSE,"G &amp; A";"Month_24",#N/A,FALSE,"Manufacturing"}</definedName>
    <definedName name="JNPRpublish" localSheetId="18" hidden="1">{#N/A,#N/A,FALSE,"Index";"Stmts_Qtrs",#N/A,FALSE,"Summary";"Stmts_24 mo",#N/A,FALSE,"Summary";"Summary_24",#N/A,FALSE,"Revenue";"Month_24",#N/A,FALSE,"Engineering";"Month_24",#N/A,FALSE,"Marketing";"Month_24",#N/A,FALSE,"G &amp; A";"Month_24",#N/A,FALSE,"Manufacturing"}</definedName>
    <definedName name="JNPRpublish" localSheetId="31" hidden="1">{#N/A,#N/A,FALSE,"Index";"Stmts_Qtrs",#N/A,FALSE,"Summary";"Stmts_24 mo",#N/A,FALSE,"Summary";"Summary_24",#N/A,FALSE,"Revenue";"Month_24",#N/A,FALSE,"Engineering";"Month_24",#N/A,FALSE,"Marketing";"Month_24",#N/A,FALSE,"G &amp; A";"Month_24",#N/A,FALSE,"Manufacturing"}</definedName>
    <definedName name="JNPRpublish" localSheetId="13" hidden="1">{#N/A,#N/A,FALSE,"Index";"Stmts_Qtrs",#N/A,FALSE,"Summary";"Stmts_24 mo",#N/A,FALSE,"Summary";"Summary_24",#N/A,FALSE,"Revenue";"Month_24",#N/A,FALSE,"Engineering";"Month_24",#N/A,FALSE,"Marketing";"Month_24",#N/A,FALSE,"G &amp; A";"Month_24",#N/A,FALSE,"Manufacturing"}</definedName>
    <definedName name="JNPRpublish" localSheetId="32" hidden="1">{#N/A,#N/A,FALSE,"Index";"Stmts_Qtrs",#N/A,FALSE,"Summary";"Stmts_24 mo",#N/A,FALSE,"Summary";"Summary_24",#N/A,FALSE,"Revenue";"Month_24",#N/A,FALSE,"Engineering";"Month_24",#N/A,FALSE,"Marketing";"Month_24",#N/A,FALSE,"G &amp; A";"Month_24",#N/A,FALSE,"Manufacturing"}</definedName>
    <definedName name="JNPRpublish" localSheetId="14" hidden="1">{#N/A,#N/A,FALSE,"Index";"Stmts_Qtrs",#N/A,FALSE,"Summary";"Stmts_24 mo",#N/A,FALSE,"Summary";"Summary_24",#N/A,FALSE,"Revenue";"Month_24",#N/A,FALSE,"Engineering";"Month_24",#N/A,FALSE,"Marketing";"Month_24",#N/A,FALSE,"G &amp; A";"Month_24",#N/A,FALSE,"Manufacturing"}</definedName>
    <definedName name="JNPRpublish" localSheetId="2" hidden="1">{#N/A,#N/A,FALSE,"Index";"Stmts_Qtrs",#N/A,FALSE,"Summary";"Stmts_24 mo",#N/A,FALSE,"Summary";"Summary_24",#N/A,FALSE,"Revenue";"Month_24",#N/A,FALSE,"Engineering";"Month_24",#N/A,FALSE,"Marketing";"Month_24",#N/A,FALSE,"G &amp; A";"Month_24",#N/A,FALSE,"Manufacturing"}</definedName>
    <definedName name="JNPRpublish" localSheetId="43" hidden="1">{#N/A,#N/A,FALSE,"Index";"Stmts_Qtrs",#N/A,FALSE,"Summary";"Stmts_24 mo",#N/A,FALSE,"Summary";"Summary_24",#N/A,FALSE,"Revenue";"Month_24",#N/A,FALSE,"Engineering";"Month_24",#N/A,FALSE,"Marketing";"Month_24",#N/A,FALSE,"G &amp; A";"Month_24",#N/A,FALSE,"Manufacturing"}</definedName>
    <definedName name="JNPRpublish" localSheetId="35" hidden="1">{#N/A,#N/A,FALSE,"Index";"Stmts_Qtrs",#N/A,FALSE,"Summary";"Stmts_24 mo",#N/A,FALSE,"Summary";"Summary_24",#N/A,FALSE,"Revenue";"Month_24",#N/A,FALSE,"Engineering";"Month_24",#N/A,FALSE,"Marketing";"Month_24",#N/A,FALSE,"G &amp; A";"Month_24",#N/A,FALSE,"Manufacturing"}</definedName>
    <definedName name="JNPRpublish" localSheetId="16" hidden="1">{#N/A,#N/A,FALSE,"Index";"Stmts_Qtrs",#N/A,FALSE,"Summary";"Stmts_24 mo",#N/A,FALSE,"Summary";"Summary_24",#N/A,FALSE,"Revenue";"Month_24",#N/A,FALSE,"Engineering";"Month_24",#N/A,FALSE,"Marketing";"Month_24",#N/A,FALSE,"G &amp; A";"Month_24",#N/A,FALSE,"Manufacturing"}</definedName>
    <definedName name="JNPRpublish" localSheetId="34" hidden="1">{#N/A,#N/A,FALSE,"Index";"Stmts_Qtrs",#N/A,FALSE,"Summary";"Stmts_24 mo",#N/A,FALSE,"Summary";"Summary_24",#N/A,FALSE,"Revenue";"Month_24",#N/A,FALSE,"Engineering";"Month_24",#N/A,FALSE,"Marketing";"Month_24",#N/A,FALSE,"G &amp; A";"Month_24",#N/A,FALSE,"Manufacturing"}</definedName>
    <definedName name="JNPRpublish" localSheetId="12" hidden="1">{#N/A,#N/A,FALSE,"Index";"Stmts_Qtrs",#N/A,FALSE,"Summary";"Stmts_24 mo",#N/A,FALSE,"Summary";"Summary_24",#N/A,FALSE,"Revenue";"Month_24",#N/A,FALSE,"Engineering";"Month_24",#N/A,FALSE,"Marketing";"Month_24",#N/A,FALSE,"G &amp; A";"Month_24",#N/A,FALSE,"Manufacturing"}</definedName>
    <definedName name="JNPRpublish" hidden="1">{#N/A,#N/A,FALSE,"Index";"Stmts_Qtrs",#N/A,FALSE,"Summary";"Stmts_24 mo",#N/A,FALSE,"Summary";"Summary_24",#N/A,FALSE,"Revenue";"Month_24",#N/A,FALSE,"Engineering";"Month_24",#N/A,FALSE,"Marketing";"Month_24",#N/A,FALSE,"G &amp; A";"Month_24",#N/A,FALSE,"Manufacturing"}</definedName>
    <definedName name="jsnb" localSheetId="25" hidden="1">{"page1",#N/A,FALSE,"Model";"page2",#N/A,FALSE,"Model";"page3",#N/A,FALSE,"Model";"page4",#N/A,FALSE,"Model";"page5",#N/A,FALSE,"Model";"page6",#N/A,FALSE,"Model";"page7",#N/A,FALSE,"Model";"page8",#N/A,FALSE,"Model";"page9",#N/A,FALSE,"Model";"page10",#N/A,FALSE,"Model";"page11",#N/A,FALSE,"Model";"page12",#N/A,FALSE,"Model";"page13",#N/A,FALSE,"Model"}</definedName>
    <definedName name="jsnb" localSheetId="8" hidden="1">{"page1",#N/A,FALSE,"Model";"page2",#N/A,FALSE,"Model";"page3",#N/A,FALSE,"Model";"page4",#N/A,FALSE,"Model";"page5",#N/A,FALSE,"Model";"page6",#N/A,FALSE,"Model";"page7",#N/A,FALSE,"Model";"page8",#N/A,FALSE,"Model";"page9",#N/A,FALSE,"Model";"page10",#N/A,FALSE,"Model";"page11",#N/A,FALSE,"Model";"page12",#N/A,FALSE,"Model";"page13",#N/A,FALSE,"Model"}</definedName>
    <definedName name="jsnb" localSheetId="36" hidden="1">{"page1",#N/A,FALSE,"Model";"page2",#N/A,FALSE,"Model";"page3",#N/A,FALSE,"Model";"page4",#N/A,FALSE,"Model";"page5",#N/A,FALSE,"Model";"page6",#N/A,FALSE,"Model";"page7",#N/A,FALSE,"Model";"page8",#N/A,FALSE,"Model";"page9",#N/A,FALSE,"Model";"page10",#N/A,FALSE,"Model";"page11",#N/A,FALSE,"Model";"page12",#N/A,FALSE,"Model";"page13",#N/A,FALSE,"Model"}</definedName>
    <definedName name="jsnb" localSheetId="17" hidden="1">{"page1",#N/A,FALSE,"Model";"page2",#N/A,FALSE,"Model";"page3",#N/A,FALSE,"Model";"page4",#N/A,FALSE,"Model";"page5",#N/A,FALSE,"Model";"page6",#N/A,FALSE,"Model";"page7",#N/A,FALSE,"Model";"page8",#N/A,FALSE,"Model";"page9",#N/A,FALSE,"Model";"page10",#N/A,FALSE,"Model";"page11",#N/A,FALSE,"Model";"page12",#N/A,FALSE,"Model";"page13",#N/A,FALSE,"Model"}</definedName>
    <definedName name="jsnb" localSheetId="37" hidden="1">{"page1",#N/A,FALSE,"Model";"page2",#N/A,FALSE,"Model";"page3",#N/A,FALSE,"Model";"page4",#N/A,FALSE,"Model";"page5",#N/A,FALSE,"Model";"page6",#N/A,FALSE,"Model";"page7",#N/A,FALSE,"Model";"page8",#N/A,FALSE,"Model";"page9",#N/A,FALSE,"Model";"page10",#N/A,FALSE,"Model";"page11",#N/A,FALSE,"Model";"page12",#N/A,FALSE,"Model";"page13",#N/A,FALSE,"Model"}</definedName>
    <definedName name="jsnb" localSheetId="18" hidden="1">{"page1",#N/A,FALSE,"Model";"page2",#N/A,FALSE,"Model";"page3",#N/A,FALSE,"Model";"page4",#N/A,FALSE,"Model";"page5",#N/A,FALSE,"Model";"page6",#N/A,FALSE,"Model";"page7",#N/A,FALSE,"Model";"page8",#N/A,FALSE,"Model";"page9",#N/A,FALSE,"Model";"page10",#N/A,FALSE,"Model";"page11",#N/A,FALSE,"Model";"page12",#N/A,FALSE,"Model";"page13",#N/A,FALSE,"Model"}</definedName>
    <definedName name="jsnb" localSheetId="31" hidden="1">{"page1",#N/A,FALSE,"Model";"page2",#N/A,FALSE,"Model";"page3",#N/A,FALSE,"Model";"page4",#N/A,FALSE,"Model";"page5",#N/A,FALSE,"Model";"page6",#N/A,FALSE,"Model";"page7",#N/A,FALSE,"Model";"page8",#N/A,FALSE,"Model";"page9",#N/A,FALSE,"Model";"page10",#N/A,FALSE,"Model";"page11",#N/A,FALSE,"Model";"page12",#N/A,FALSE,"Model";"page13",#N/A,FALSE,"Model"}</definedName>
    <definedName name="jsnb" localSheetId="13" hidden="1">{"page1",#N/A,FALSE,"Model";"page2",#N/A,FALSE,"Model";"page3",#N/A,FALSE,"Model";"page4",#N/A,FALSE,"Model";"page5",#N/A,FALSE,"Model";"page6",#N/A,FALSE,"Model";"page7",#N/A,FALSE,"Model";"page8",#N/A,FALSE,"Model";"page9",#N/A,FALSE,"Model";"page10",#N/A,FALSE,"Model";"page11",#N/A,FALSE,"Model";"page12",#N/A,FALSE,"Model";"page13",#N/A,FALSE,"Model"}</definedName>
    <definedName name="jsnb" localSheetId="32" hidden="1">{"page1",#N/A,FALSE,"Model";"page2",#N/A,FALSE,"Model";"page3",#N/A,FALSE,"Model";"page4",#N/A,FALSE,"Model";"page5",#N/A,FALSE,"Model";"page6",#N/A,FALSE,"Model";"page7",#N/A,FALSE,"Model";"page8",#N/A,FALSE,"Model";"page9",#N/A,FALSE,"Model";"page10",#N/A,FALSE,"Model";"page11",#N/A,FALSE,"Model";"page12",#N/A,FALSE,"Model";"page13",#N/A,FALSE,"Model"}</definedName>
    <definedName name="jsnb" localSheetId="14" hidden="1">{"page1",#N/A,FALSE,"Model";"page2",#N/A,FALSE,"Model";"page3",#N/A,FALSE,"Model";"page4",#N/A,FALSE,"Model";"page5",#N/A,FALSE,"Model";"page6",#N/A,FALSE,"Model";"page7",#N/A,FALSE,"Model";"page8",#N/A,FALSE,"Model";"page9",#N/A,FALSE,"Model";"page10",#N/A,FALSE,"Model";"page11",#N/A,FALSE,"Model";"page12",#N/A,FALSE,"Model";"page13",#N/A,FALSE,"Model"}</definedName>
    <definedName name="jsnb" localSheetId="2" hidden="1">{"page1",#N/A,FALSE,"Model";"page2",#N/A,FALSE,"Model";"page3",#N/A,FALSE,"Model";"page4",#N/A,FALSE,"Model";"page5",#N/A,FALSE,"Model";"page6",#N/A,FALSE,"Model";"page7",#N/A,FALSE,"Model";"page8",#N/A,FALSE,"Model";"page9",#N/A,FALSE,"Model";"page10",#N/A,FALSE,"Model";"page11",#N/A,FALSE,"Model";"page12",#N/A,FALSE,"Model";"page13",#N/A,FALSE,"Model"}</definedName>
    <definedName name="jsnb" localSheetId="43" hidden="1">{"page1",#N/A,FALSE,"Model";"page2",#N/A,FALSE,"Model";"page3",#N/A,FALSE,"Model";"page4",#N/A,FALSE,"Model";"page5",#N/A,FALSE,"Model";"page6",#N/A,FALSE,"Model";"page7",#N/A,FALSE,"Model";"page8",#N/A,FALSE,"Model";"page9",#N/A,FALSE,"Model";"page10",#N/A,FALSE,"Model";"page11",#N/A,FALSE,"Model";"page12",#N/A,FALSE,"Model";"page13",#N/A,FALSE,"Model"}</definedName>
    <definedName name="jsnb" localSheetId="35" hidden="1">{"page1",#N/A,FALSE,"Model";"page2",#N/A,FALSE,"Model";"page3",#N/A,FALSE,"Model";"page4",#N/A,FALSE,"Model";"page5",#N/A,FALSE,"Model";"page6",#N/A,FALSE,"Model";"page7",#N/A,FALSE,"Model";"page8",#N/A,FALSE,"Model";"page9",#N/A,FALSE,"Model";"page10",#N/A,FALSE,"Model";"page11",#N/A,FALSE,"Model";"page12",#N/A,FALSE,"Model";"page13",#N/A,FALSE,"Model"}</definedName>
    <definedName name="jsnb" localSheetId="16" hidden="1">{"page1",#N/A,FALSE,"Model";"page2",#N/A,FALSE,"Model";"page3",#N/A,FALSE,"Model";"page4",#N/A,FALSE,"Model";"page5",#N/A,FALSE,"Model";"page6",#N/A,FALSE,"Model";"page7",#N/A,FALSE,"Model";"page8",#N/A,FALSE,"Model";"page9",#N/A,FALSE,"Model";"page10",#N/A,FALSE,"Model";"page11",#N/A,FALSE,"Model";"page12",#N/A,FALSE,"Model";"page13",#N/A,FALSE,"Model"}</definedName>
    <definedName name="jsnb" localSheetId="34" hidden="1">{"page1",#N/A,FALSE,"Model";"page2",#N/A,FALSE,"Model";"page3",#N/A,FALSE,"Model";"page4",#N/A,FALSE,"Model";"page5",#N/A,FALSE,"Model";"page6",#N/A,FALSE,"Model";"page7",#N/A,FALSE,"Model";"page8",#N/A,FALSE,"Model";"page9",#N/A,FALSE,"Model";"page10",#N/A,FALSE,"Model";"page11",#N/A,FALSE,"Model";"page12",#N/A,FALSE,"Model";"page13",#N/A,FALSE,"Model"}</definedName>
    <definedName name="jsnb" localSheetId="12" hidden="1">{"page1",#N/A,FALSE,"Model";"page2",#N/A,FALSE,"Model";"page3",#N/A,FALSE,"Model";"page4",#N/A,FALSE,"Model";"page5",#N/A,FALSE,"Model";"page6",#N/A,FALSE,"Model";"page7",#N/A,FALSE,"Model";"page8",#N/A,FALSE,"Model";"page9",#N/A,FALSE,"Model";"page10",#N/A,FALSE,"Model";"page11",#N/A,FALSE,"Model";"page12",#N/A,FALSE,"Model";"page13",#N/A,FALSE,"Model"}</definedName>
    <definedName name="jsnb" hidden="1">{"page1",#N/A,FALSE,"Model";"page2",#N/A,FALSE,"Model";"page3",#N/A,FALSE,"Model";"page4",#N/A,FALSE,"Model";"page5",#N/A,FALSE,"Model";"page6",#N/A,FALSE,"Model";"page7",#N/A,FALSE,"Model";"page8",#N/A,FALSE,"Model";"page9",#N/A,FALSE,"Model";"page10",#N/A,FALSE,"Model";"page11",#N/A,FALSE,"Model";"page12",#N/A,FALSE,"Model";"page13",#N/A,FALSE,"Model"}</definedName>
    <definedName name="junk" localSheetId="39" hidden="1">[8]H_Support!#REF!</definedName>
    <definedName name="junk" localSheetId="20" hidden="1">[8]H_Support!#REF!</definedName>
    <definedName name="junk" localSheetId="40" hidden="1">[8]H_Support!#REF!</definedName>
    <definedName name="junk" localSheetId="26" hidden="1">[8]H_Support!#REF!</definedName>
    <definedName name="junk" localSheetId="9" hidden="1">[8]H_Support!#REF!</definedName>
    <definedName name="junk" localSheetId="36" hidden="1">[8]H_Support!#REF!</definedName>
    <definedName name="junk" localSheetId="17" hidden="1">[8]H_Support!#REF!</definedName>
    <definedName name="junk" localSheetId="37" hidden="1">[8]H_Support!#REF!</definedName>
    <definedName name="junk" localSheetId="18" hidden="1">[8]H_Support!#REF!</definedName>
    <definedName name="junk" localSheetId="31" hidden="1">[8]H_Support!#REF!</definedName>
    <definedName name="junk" localSheetId="13" hidden="1">[8]H_Support!#REF!</definedName>
    <definedName name="junk" localSheetId="1" hidden="1">[8]H_Support!#REF!</definedName>
    <definedName name="junk" localSheetId="32" hidden="1">[8]H_Support!#REF!</definedName>
    <definedName name="junk" localSheetId="14" hidden="1">[8]H_Support!#REF!</definedName>
    <definedName name="junk" localSheetId="38" hidden="1">[8]H_Support!#REF!</definedName>
    <definedName name="junk" localSheetId="19" hidden="1">[8]H_Support!#REF!</definedName>
    <definedName name="junk" localSheetId="4" hidden="1">[8]H_Support!#REF!</definedName>
    <definedName name="junk" localSheetId="24" hidden="1">[8]H_Support!#REF!</definedName>
    <definedName name="junk" localSheetId="6" hidden="1">[8]H_Support!#REF!</definedName>
    <definedName name="junk" localSheetId="43" hidden="1">[8]H_Support!#REF!</definedName>
    <definedName name="junk" localSheetId="35" hidden="1">[8]H_Support!#REF!</definedName>
    <definedName name="junk" localSheetId="16" hidden="1">[8]H_Support!#REF!</definedName>
    <definedName name="junk" localSheetId="34" hidden="1">[8]H_Support!#REF!</definedName>
    <definedName name="junk" localSheetId="12" hidden="1">[8]H_Support!#REF!</definedName>
    <definedName name="junk" localSheetId="10" hidden="1">[8]H_Support!#REF!</definedName>
    <definedName name="junk" hidden="1">[8]H_Support!#REF!</definedName>
    <definedName name="K" localSheetId="25" hidden="1">{#N/A,#N/A,FALSE,"TB";#N/A,#N/A,FALSE,"DR";#N/A,#N/A,FALSE,"AR";#N/A,#N/A,FALSE,"PL";#N/A,#N/A,FALSE,"BS";#N/A,#N/A,FALSE,"NOTES";#N/A,#N/A,FALSE,"NOTES (2)";#N/A,#N/A,FALSE,"NOTES (3)";#N/A,#N/A,FALSE,"DPL";#N/A,#N/A,FALSE,"TAXC.INDEX";#N/A,#N/A,FALSE,"Schedule I";#N/A,#N/A,FALSE,"Adjustments"}</definedName>
    <definedName name="K" localSheetId="8" hidden="1">{#N/A,#N/A,FALSE,"TB";#N/A,#N/A,FALSE,"DR";#N/A,#N/A,FALSE,"AR";#N/A,#N/A,FALSE,"PL";#N/A,#N/A,FALSE,"BS";#N/A,#N/A,FALSE,"NOTES";#N/A,#N/A,FALSE,"NOTES (2)";#N/A,#N/A,FALSE,"NOTES (3)";#N/A,#N/A,FALSE,"DPL";#N/A,#N/A,FALSE,"TAXC.INDEX";#N/A,#N/A,FALSE,"Schedule I";#N/A,#N/A,FALSE,"Adjustments"}</definedName>
    <definedName name="K" localSheetId="36" hidden="1">{#N/A,#N/A,FALSE,"TB";#N/A,#N/A,FALSE,"DR";#N/A,#N/A,FALSE,"AR";#N/A,#N/A,FALSE,"PL";#N/A,#N/A,FALSE,"BS";#N/A,#N/A,FALSE,"NOTES";#N/A,#N/A,FALSE,"NOTES (2)";#N/A,#N/A,FALSE,"NOTES (3)";#N/A,#N/A,FALSE,"DPL";#N/A,#N/A,FALSE,"TAXC.INDEX";#N/A,#N/A,FALSE,"Schedule I";#N/A,#N/A,FALSE,"Adjustments"}</definedName>
    <definedName name="K" localSheetId="17" hidden="1">{#N/A,#N/A,FALSE,"TB";#N/A,#N/A,FALSE,"DR";#N/A,#N/A,FALSE,"AR";#N/A,#N/A,FALSE,"PL";#N/A,#N/A,FALSE,"BS";#N/A,#N/A,FALSE,"NOTES";#N/A,#N/A,FALSE,"NOTES (2)";#N/A,#N/A,FALSE,"NOTES (3)";#N/A,#N/A,FALSE,"DPL";#N/A,#N/A,FALSE,"TAXC.INDEX";#N/A,#N/A,FALSE,"Schedule I";#N/A,#N/A,FALSE,"Adjustments"}</definedName>
    <definedName name="K" localSheetId="37" hidden="1">{#N/A,#N/A,FALSE,"TB";#N/A,#N/A,FALSE,"DR";#N/A,#N/A,FALSE,"AR";#N/A,#N/A,FALSE,"PL";#N/A,#N/A,FALSE,"BS";#N/A,#N/A,FALSE,"NOTES";#N/A,#N/A,FALSE,"NOTES (2)";#N/A,#N/A,FALSE,"NOTES (3)";#N/A,#N/A,FALSE,"DPL";#N/A,#N/A,FALSE,"TAXC.INDEX";#N/A,#N/A,FALSE,"Schedule I";#N/A,#N/A,FALSE,"Adjustments"}</definedName>
    <definedName name="K" localSheetId="18" hidden="1">{#N/A,#N/A,FALSE,"TB";#N/A,#N/A,FALSE,"DR";#N/A,#N/A,FALSE,"AR";#N/A,#N/A,FALSE,"PL";#N/A,#N/A,FALSE,"BS";#N/A,#N/A,FALSE,"NOTES";#N/A,#N/A,FALSE,"NOTES (2)";#N/A,#N/A,FALSE,"NOTES (3)";#N/A,#N/A,FALSE,"DPL";#N/A,#N/A,FALSE,"TAXC.INDEX";#N/A,#N/A,FALSE,"Schedule I";#N/A,#N/A,FALSE,"Adjustments"}</definedName>
    <definedName name="K" localSheetId="31" hidden="1">{#N/A,#N/A,FALSE,"TB";#N/A,#N/A,FALSE,"DR";#N/A,#N/A,FALSE,"AR";#N/A,#N/A,FALSE,"PL";#N/A,#N/A,FALSE,"BS";#N/A,#N/A,FALSE,"NOTES";#N/A,#N/A,FALSE,"NOTES (2)";#N/A,#N/A,FALSE,"NOTES (3)";#N/A,#N/A,FALSE,"DPL";#N/A,#N/A,FALSE,"TAXC.INDEX";#N/A,#N/A,FALSE,"Schedule I";#N/A,#N/A,FALSE,"Adjustments"}</definedName>
    <definedName name="K" localSheetId="13" hidden="1">{#N/A,#N/A,FALSE,"TB";#N/A,#N/A,FALSE,"DR";#N/A,#N/A,FALSE,"AR";#N/A,#N/A,FALSE,"PL";#N/A,#N/A,FALSE,"BS";#N/A,#N/A,FALSE,"NOTES";#N/A,#N/A,FALSE,"NOTES (2)";#N/A,#N/A,FALSE,"NOTES (3)";#N/A,#N/A,FALSE,"DPL";#N/A,#N/A,FALSE,"TAXC.INDEX";#N/A,#N/A,FALSE,"Schedule I";#N/A,#N/A,FALSE,"Adjustments"}</definedName>
    <definedName name="K" localSheetId="32" hidden="1">{#N/A,#N/A,FALSE,"TB";#N/A,#N/A,FALSE,"DR";#N/A,#N/A,FALSE,"AR";#N/A,#N/A,FALSE,"PL";#N/A,#N/A,FALSE,"BS";#N/A,#N/A,FALSE,"NOTES";#N/A,#N/A,FALSE,"NOTES (2)";#N/A,#N/A,FALSE,"NOTES (3)";#N/A,#N/A,FALSE,"DPL";#N/A,#N/A,FALSE,"TAXC.INDEX";#N/A,#N/A,FALSE,"Schedule I";#N/A,#N/A,FALSE,"Adjustments"}</definedName>
    <definedName name="K" localSheetId="14" hidden="1">{#N/A,#N/A,FALSE,"TB";#N/A,#N/A,FALSE,"DR";#N/A,#N/A,FALSE,"AR";#N/A,#N/A,FALSE,"PL";#N/A,#N/A,FALSE,"BS";#N/A,#N/A,FALSE,"NOTES";#N/A,#N/A,FALSE,"NOTES (2)";#N/A,#N/A,FALSE,"NOTES (3)";#N/A,#N/A,FALSE,"DPL";#N/A,#N/A,FALSE,"TAXC.INDEX";#N/A,#N/A,FALSE,"Schedule I";#N/A,#N/A,FALSE,"Adjustments"}</definedName>
    <definedName name="K" localSheetId="2" hidden="1">{#N/A,#N/A,FALSE,"TB";#N/A,#N/A,FALSE,"DR";#N/A,#N/A,FALSE,"AR";#N/A,#N/A,FALSE,"PL";#N/A,#N/A,FALSE,"BS";#N/A,#N/A,FALSE,"NOTES";#N/A,#N/A,FALSE,"NOTES (2)";#N/A,#N/A,FALSE,"NOTES (3)";#N/A,#N/A,FALSE,"DPL";#N/A,#N/A,FALSE,"TAXC.INDEX";#N/A,#N/A,FALSE,"Schedule I";#N/A,#N/A,FALSE,"Adjustments"}</definedName>
    <definedName name="K" localSheetId="43" hidden="1">{#N/A,#N/A,FALSE,"TB";#N/A,#N/A,FALSE,"DR";#N/A,#N/A,FALSE,"AR";#N/A,#N/A,FALSE,"PL";#N/A,#N/A,FALSE,"BS";#N/A,#N/A,FALSE,"NOTES";#N/A,#N/A,FALSE,"NOTES (2)";#N/A,#N/A,FALSE,"NOTES (3)";#N/A,#N/A,FALSE,"DPL";#N/A,#N/A,FALSE,"TAXC.INDEX";#N/A,#N/A,FALSE,"Schedule I";#N/A,#N/A,FALSE,"Adjustments"}</definedName>
    <definedName name="K" localSheetId="35" hidden="1">{#N/A,#N/A,FALSE,"TB";#N/A,#N/A,FALSE,"DR";#N/A,#N/A,FALSE,"AR";#N/A,#N/A,FALSE,"PL";#N/A,#N/A,FALSE,"BS";#N/A,#N/A,FALSE,"NOTES";#N/A,#N/A,FALSE,"NOTES (2)";#N/A,#N/A,FALSE,"NOTES (3)";#N/A,#N/A,FALSE,"DPL";#N/A,#N/A,FALSE,"TAXC.INDEX";#N/A,#N/A,FALSE,"Schedule I";#N/A,#N/A,FALSE,"Adjustments"}</definedName>
    <definedName name="K" localSheetId="16" hidden="1">{#N/A,#N/A,FALSE,"TB";#N/A,#N/A,FALSE,"DR";#N/A,#N/A,FALSE,"AR";#N/A,#N/A,FALSE,"PL";#N/A,#N/A,FALSE,"BS";#N/A,#N/A,FALSE,"NOTES";#N/A,#N/A,FALSE,"NOTES (2)";#N/A,#N/A,FALSE,"NOTES (3)";#N/A,#N/A,FALSE,"DPL";#N/A,#N/A,FALSE,"TAXC.INDEX";#N/A,#N/A,FALSE,"Schedule I";#N/A,#N/A,FALSE,"Adjustments"}</definedName>
    <definedName name="K" localSheetId="34" hidden="1">{#N/A,#N/A,FALSE,"TB";#N/A,#N/A,FALSE,"DR";#N/A,#N/A,FALSE,"AR";#N/A,#N/A,FALSE,"PL";#N/A,#N/A,FALSE,"BS";#N/A,#N/A,FALSE,"NOTES";#N/A,#N/A,FALSE,"NOTES (2)";#N/A,#N/A,FALSE,"NOTES (3)";#N/A,#N/A,FALSE,"DPL";#N/A,#N/A,FALSE,"TAXC.INDEX";#N/A,#N/A,FALSE,"Schedule I";#N/A,#N/A,FALSE,"Adjustments"}</definedName>
    <definedName name="K" localSheetId="12" hidden="1">{#N/A,#N/A,FALSE,"TB";#N/A,#N/A,FALSE,"DR";#N/A,#N/A,FALSE,"AR";#N/A,#N/A,FALSE,"PL";#N/A,#N/A,FALSE,"BS";#N/A,#N/A,FALSE,"NOTES";#N/A,#N/A,FALSE,"NOTES (2)";#N/A,#N/A,FALSE,"NOTES (3)";#N/A,#N/A,FALSE,"DPL";#N/A,#N/A,FALSE,"TAXC.INDEX";#N/A,#N/A,FALSE,"Schedule I";#N/A,#N/A,FALSE,"Adjustments"}</definedName>
    <definedName name="K" hidden="1">{#N/A,#N/A,FALSE,"TB";#N/A,#N/A,FALSE,"DR";#N/A,#N/A,FALSE,"AR";#N/A,#N/A,FALSE,"PL";#N/A,#N/A,FALSE,"BS";#N/A,#N/A,FALSE,"NOTES";#N/A,#N/A,FALSE,"NOTES (2)";#N/A,#N/A,FALSE,"NOTES (3)";#N/A,#N/A,FALSE,"DPL";#N/A,#N/A,FALSE,"TAXC.INDEX";#N/A,#N/A,FALSE,"Schedule I";#N/A,#N/A,FALSE,"Adjustments"}</definedName>
    <definedName name="K2_WBEVMODE" hidden="1">0</definedName>
    <definedName name="kajdbv" localSheetId="25"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8"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36"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17"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37"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18"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31"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13"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32"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14"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2"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43"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35"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16"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34" hidden="1">{"page1",#N/A,FALSE,"Model";"page2",#N/A,FALSE,"Model";"page3",#N/A,FALSE,"Model";"page4",#N/A,FALSE,"Model";"page5",#N/A,FALSE,"Model";"page6",#N/A,FALSE,"Model";"page7",#N/A,FALSE,"Model";"page8",#N/A,FALSE,"Model";"page9",#N/A,FALSE,"Model";"page10",#N/A,FALSE,"Model";"page11",#N/A,FALSE,"Model";"page12",#N/A,FALSE,"Model";"page13",#N/A,FALSE,"Model"}</definedName>
    <definedName name="kajdbv" localSheetId="12" hidden="1">{"page1",#N/A,FALSE,"Model";"page2",#N/A,FALSE,"Model";"page3",#N/A,FALSE,"Model";"page4",#N/A,FALSE,"Model";"page5",#N/A,FALSE,"Model";"page6",#N/A,FALSE,"Model";"page7",#N/A,FALSE,"Model";"page8",#N/A,FALSE,"Model";"page9",#N/A,FALSE,"Model";"page10",#N/A,FALSE,"Model";"page11",#N/A,FALSE,"Model";"page12",#N/A,FALSE,"Model";"page13",#N/A,FALSE,"Model"}</definedName>
    <definedName name="kajdbv"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25"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8"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36"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17"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37"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18"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31"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13"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32"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14"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2"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43"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35"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16"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34" hidden="1">{"page1",#N/A,FALSE,"Model";"page2",#N/A,FALSE,"Model";"page3",#N/A,FALSE,"Model";"page4",#N/A,FALSE,"Model";"page5",#N/A,FALSE,"Model";"page6",#N/A,FALSE,"Model";"page7",#N/A,FALSE,"Model";"page8",#N/A,FALSE,"Model";"page9",#N/A,FALSE,"Model";"page10",#N/A,FALSE,"Model";"page11",#N/A,FALSE,"Model";"page12",#N/A,FALSE,"Model";"page13",#N/A,FALSE,"Model"}</definedName>
    <definedName name="kdsjnb" localSheetId="12" hidden="1">{"page1",#N/A,FALSE,"Model";"page2",#N/A,FALSE,"Model";"page3",#N/A,FALSE,"Model";"page4",#N/A,FALSE,"Model";"page5",#N/A,FALSE,"Model";"page6",#N/A,FALSE,"Model";"page7",#N/A,FALSE,"Model";"page8",#N/A,FALSE,"Model";"page9",#N/A,FALSE,"Model";"page10",#N/A,FALSE,"Model";"page11",#N/A,FALSE,"Model";"page12",#N/A,FALSE,"Model";"page13",#N/A,FALSE,"Model"}</definedName>
    <definedName name="kdsjnb"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25"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8"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36"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17"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37"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18"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31"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13"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32"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14"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2"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43"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35"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16"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34" hidden="1">{"page1",#N/A,FALSE,"Model";"page2",#N/A,FALSE,"Model";"page3",#N/A,FALSE,"Model";"page4",#N/A,FALSE,"Model";"page5",#N/A,FALSE,"Model";"page6",#N/A,FALSE,"Model";"page7",#N/A,FALSE,"Model";"page8",#N/A,FALSE,"Model";"page9",#N/A,FALSE,"Model";"page10",#N/A,FALSE,"Model";"page11",#N/A,FALSE,"Model";"page12",#N/A,FALSE,"Model";"page13",#N/A,FALSE,"Model"}</definedName>
    <definedName name="keajhvbr" localSheetId="12" hidden="1">{"page1",#N/A,FALSE,"Model";"page2",#N/A,FALSE,"Model";"page3",#N/A,FALSE,"Model";"page4",#N/A,FALSE,"Model";"page5",#N/A,FALSE,"Model";"page6",#N/A,FALSE,"Model";"page7",#N/A,FALSE,"Model";"page8",#N/A,FALSE,"Model";"page9",#N/A,FALSE,"Model";"page10",#N/A,FALSE,"Model";"page11",#N/A,FALSE,"Model";"page12",#N/A,FALSE,"Model";"page13",#N/A,FALSE,"Model"}</definedName>
    <definedName name="keajhvbr"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25"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8"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36"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17"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37"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18"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31"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13"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32"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14"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2"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43"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35"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16"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34" hidden="1">{"page1",#N/A,FALSE,"Model";"page2",#N/A,FALSE,"Model";"page3",#N/A,FALSE,"Model";"page4",#N/A,FALSE,"Model";"page5",#N/A,FALSE,"Model";"page6",#N/A,FALSE,"Model";"page7",#N/A,FALSE,"Model";"page8",#N/A,FALSE,"Model";"page9",#N/A,FALSE,"Model";"page10",#N/A,FALSE,"Model";"page11",#N/A,FALSE,"Model";"page12",#N/A,FALSE,"Model";"page13",#N/A,FALSE,"Model"}</definedName>
    <definedName name="keyrbf" localSheetId="12" hidden="1">{"page1",#N/A,FALSE,"Model";"page2",#N/A,FALSE,"Model";"page3",#N/A,FALSE,"Model";"page4",#N/A,FALSE,"Model";"page5",#N/A,FALSE,"Model";"page6",#N/A,FALSE,"Model";"page7",#N/A,FALSE,"Model";"page8",#N/A,FALSE,"Model";"page9",#N/A,FALSE,"Model";"page10",#N/A,FALSE,"Model";"page11",#N/A,FALSE,"Model";"page12",#N/A,FALSE,"Model";"page13",#N/A,FALSE,"Model"}</definedName>
    <definedName name="keyrbf" hidden="1">{"page1",#N/A,FALSE,"Model";"page2",#N/A,FALSE,"Model";"page3",#N/A,FALSE,"Model";"page4",#N/A,FALSE,"Model";"page5",#N/A,FALSE,"Model";"page6",#N/A,FALSE,"Model";"page7",#N/A,FALSE,"Model";"page8",#N/A,FALSE,"Model";"page9",#N/A,FALSE,"Model";"page10",#N/A,FALSE,"Model";"page11",#N/A,FALSE,"Model";"page12",#N/A,FALSE,"Model";"page13",#N/A,FALSE,"Model"}</definedName>
    <definedName name="kj" localSheetId="25" hidden="1">{#N/A,#N/A,FALSE,"TAXC.INDEX";#N/A,#N/A,FALSE,"Schedule I";#N/A,#N/A,FALSE,"Schedule  II";#N/A,#N/A,FALSE,"Schedule III"}</definedName>
    <definedName name="kj" localSheetId="8" hidden="1">{#N/A,#N/A,FALSE,"TAXC.INDEX";#N/A,#N/A,FALSE,"Schedule I";#N/A,#N/A,FALSE,"Schedule  II";#N/A,#N/A,FALSE,"Schedule III"}</definedName>
    <definedName name="kj" localSheetId="36" hidden="1">{#N/A,#N/A,FALSE,"TAXC.INDEX";#N/A,#N/A,FALSE,"Schedule I";#N/A,#N/A,FALSE,"Schedule  II";#N/A,#N/A,FALSE,"Schedule III"}</definedName>
    <definedName name="kj" localSheetId="17" hidden="1">{#N/A,#N/A,FALSE,"TAXC.INDEX";#N/A,#N/A,FALSE,"Schedule I";#N/A,#N/A,FALSE,"Schedule  II";#N/A,#N/A,FALSE,"Schedule III"}</definedName>
    <definedName name="kj" localSheetId="37" hidden="1">{#N/A,#N/A,FALSE,"TAXC.INDEX";#N/A,#N/A,FALSE,"Schedule I";#N/A,#N/A,FALSE,"Schedule  II";#N/A,#N/A,FALSE,"Schedule III"}</definedName>
    <definedName name="kj" localSheetId="18" hidden="1">{#N/A,#N/A,FALSE,"TAXC.INDEX";#N/A,#N/A,FALSE,"Schedule I";#N/A,#N/A,FALSE,"Schedule  II";#N/A,#N/A,FALSE,"Schedule III"}</definedName>
    <definedName name="kj" localSheetId="31" hidden="1">{#N/A,#N/A,FALSE,"TAXC.INDEX";#N/A,#N/A,FALSE,"Schedule I";#N/A,#N/A,FALSE,"Schedule  II";#N/A,#N/A,FALSE,"Schedule III"}</definedName>
    <definedName name="kj" localSheetId="13" hidden="1">{#N/A,#N/A,FALSE,"TAXC.INDEX";#N/A,#N/A,FALSE,"Schedule I";#N/A,#N/A,FALSE,"Schedule  II";#N/A,#N/A,FALSE,"Schedule III"}</definedName>
    <definedName name="kj" localSheetId="32" hidden="1">{#N/A,#N/A,FALSE,"TAXC.INDEX";#N/A,#N/A,FALSE,"Schedule I";#N/A,#N/A,FALSE,"Schedule  II";#N/A,#N/A,FALSE,"Schedule III"}</definedName>
    <definedName name="kj" localSheetId="14" hidden="1">{#N/A,#N/A,FALSE,"TAXC.INDEX";#N/A,#N/A,FALSE,"Schedule I";#N/A,#N/A,FALSE,"Schedule  II";#N/A,#N/A,FALSE,"Schedule III"}</definedName>
    <definedName name="kj" localSheetId="2" hidden="1">{#N/A,#N/A,FALSE,"TAXC.INDEX";#N/A,#N/A,FALSE,"Schedule I";#N/A,#N/A,FALSE,"Schedule  II";#N/A,#N/A,FALSE,"Schedule III"}</definedName>
    <definedName name="kj" localSheetId="43" hidden="1">{#N/A,#N/A,FALSE,"TAXC.INDEX";#N/A,#N/A,FALSE,"Schedule I";#N/A,#N/A,FALSE,"Schedule  II";#N/A,#N/A,FALSE,"Schedule III"}</definedName>
    <definedName name="kj" localSheetId="35" hidden="1">{#N/A,#N/A,FALSE,"TAXC.INDEX";#N/A,#N/A,FALSE,"Schedule I";#N/A,#N/A,FALSE,"Schedule  II";#N/A,#N/A,FALSE,"Schedule III"}</definedName>
    <definedName name="kj" localSheetId="16" hidden="1">{#N/A,#N/A,FALSE,"TAXC.INDEX";#N/A,#N/A,FALSE,"Schedule I";#N/A,#N/A,FALSE,"Schedule  II";#N/A,#N/A,FALSE,"Schedule III"}</definedName>
    <definedName name="kj" localSheetId="34" hidden="1">{#N/A,#N/A,FALSE,"TAXC.INDEX";#N/A,#N/A,FALSE,"Schedule I";#N/A,#N/A,FALSE,"Schedule  II";#N/A,#N/A,FALSE,"Schedule III"}</definedName>
    <definedName name="kj" localSheetId="12" hidden="1">{#N/A,#N/A,FALSE,"TAXC.INDEX";#N/A,#N/A,FALSE,"Schedule I";#N/A,#N/A,FALSE,"Schedule  II";#N/A,#N/A,FALSE,"Schedule III"}</definedName>
    <definedName name="kj" hidden="1">{#N/A,#N/A,FALSE,"TAXC.INDEX";#N/A,#N/A,FALSE,"Schedule I";#N/A,#N/A,FALSE,"Schedule  II";#N/A,#N/A,FALSE,"Schedule III"}</definedName>
    <definedName name="kjadbv" localSheetId="25"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8"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36"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17"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37"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18"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31"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13"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32"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14"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2"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43"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35"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16"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34" hidden="1">{"page1",#N/A,FALSE,"Model";"page2",#N/A,FALSE,"Model";"page3",#N/A,FALSE,"Model";"page4",#N/A,FALSE,"Model";"page5",#N/A,FALSE,"Model";"page6",#N/A,FALSE,"Model";"page7",#N/A,FALSE,"Model";"page8",#N/A,FALSE,"Model";"page9",#N/A,FALSE,"Model";"page10",#N/A,FALSE,"Model";"page11",#N/A,FALSE,"Model";"page12",#N/A,FALSE,"Model";"page13",#N/A,FALSE,"Model"}</definedName>
    <definedName name="kjadbv" localSheetId="12" hidden="1">{"page1",#N/A,FALSE,"Model";"page2",#N/A,FALSE,"Model";"page3",#N/A,FALSE,"Model";"page4",#N/A,FALSE,"Model";"page5",#N/A,FALSE,"Model";"page6",#N/A,FALSE,"Model";"page7",#N/A,FALSE,"Model";"page8",#N/A,FALSE,"Model";"page9",#N/A,FALSE,"Model";"page10",#N/A,FALSE,"Model";"page11",#N/A,FALSE,"Model";"page12",#N/A,FALSE,"Model";"page13",#N/A,FALSE,"Model"}</definedName>
    <definedName name="kjadbv"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25"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8"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36"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17"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37"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18"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31"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13"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32"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14"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2"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43"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35"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16"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34" hidden="1">{"page1",#N/A,FALSE,"Model";"page2",#N/A,FALSE,"Model";"page3",#N/A,FALSE,"Model";"page4",#N/A,FALSE,"Model";"page5",#N/A,FALSE,"Model";"page6",#N/A,FALSE,"Model";"page7",#N/A,FALSE,"Model";"page8",#N/A,FALSE,"Model";"page9",#N/A,FALSE,"Model";"page10",#N/A,FALSE,"Model";"page11",#N/A,FALSE,"Model";"page12",#N/A,FALSE,"Model";"page13",#N/A,FALSE,"Model"}</definedName>
    <definedName name="kjdafnb" localSheetId="12" hidden="1">{"page1",#N/A,FALSE,"Model";"page2",#N/A,FALSE,"Model";"page3",#N/A,FALSE,"Model";"page4",#N/A,FALSE,"Model";"page5",#N/A,FALSE,"Model";"page6",#N/A,FALSE,"Model";"page7",#N/A,FALSE,"Model";"page8",#N/A,FALSE,"Model";"page9",#N/A,FALSE,"Model";"page10",#N/A,FALSE,"Model";"page11",#N/A,FALSE,"Model";"page12",#N/A,FALSE,"Model";"page13",#N/A,FALSE,"Model"}</definedName>
    <definedName name="kjdafnb" hidden="1">{"page1",#N/A,FALSE,"Model";"page2",#N/A,FALSE,"Model";"page3",#N/A,FALSE,"Model";"page4",#N/A,FALSE,"Model";"page5",#N/A,FALSE,"Model";"page6",#N/A,FALSE,"Model";"page7",#N/A,FALSE,"Model";"page8",#N/A,FALSE,"Model";"page9",#N/A,FALSE,"Model";"page10",#N/A,FALSE,"Model";"page11",#N/A,FALSE,"Model";"page12",#N/A,FALSE,"Model";"page13",#N/A,FALSE,"Model"}</definedName>
    <definedName name="kjdnb" localSheetId="25" hidden="1">{"page1",#N/A,FALSE,"Model";"page2",#N/A,FALSE,"Model";"page3",#N/A,FALSE,"Model";"page4",#N/A,FALSE,"Model";"page5",#N/A,FALSE,"Model";"page6",#N/A,FALSE,"Model";"page7",#N/A,FALSE,"Model";"page8",#N/A,FALSE,"Model";"page9",#N/A,FALSE,"Model";"page10",#N/A,FALSE,"Model";"page11",#N/A,FALSE,"Model";"page12",#N/A,FALSE,"Model";"page13",#N/A,FALSE,"Model"}</definedName>
    <definedName name="kjdnb" localSheetId="8" hidden="1">{"page1",#N/A,FALSE,"Model";"page2",#N/A,FALSE,"Model";"page3",#N/A,FALSE,"Model";"page4",#N/A,FALSE,"Model";"page5",#N/A,FALSE,"Model";"page6",#N/A,FALSE,"Model";"page7",#N/A,FALSE,"Model";"page8",#N/A,FALSE,"Model";"page9",#N/A,FALSE,"Model";"page10",#N/A,FALSE,"Model";"page11",#N/A,FALSE,"Model";"page12",#N/A,FALSE,"Model";"page13",#N/A,FALSE,"Model"}</definedName>
    <definedName name="kjdnb" localSheetId="36" hidden="1">{"page1",#N/A,FALSE,"Model";"page2",#N/A,FALSE,"Model";"page3",#N/A,FALSE,"Model";"page4",#N/A,FALSE,"Model";"page5",#N/A,FALSE,"Model";"page6",#N/A,FALSE,"Model";"page7",#N/A,FALSE,"Model";"page8",#N/A,FALSE,"Model";"page9",#N/A,FALSE,"Model";"page10",#N/A,FALSE,"Model";"page11",#N/A,FALSE,"Model";"page12",#N/A,FALSE,"Model";"page13",#N/A,FALSE,"Model"}</definedName>
    <definedName name="kjdnb" localSheetId="17" hidden="1">{"page1",#N/A,FALSE,"Model";"page2",#N/A,FALSE,"Model";"page3",#N/A,FALSE,"Model";"page4",#N/A,FALSE,"Model";"page5",#N/A,FALSE,"Model";"page6",#N/A,FALSE,"Model";"page7",#N/A,FALSE,"Model";"page8",#N/A,FALSE,"Model";"page9",#N/A,FALSE,"Model";"page10",#N/A,FALSE,"Model";"page11",#N/A,FALSE,"Model";"page12",#N/A,FALSE,"Model";"page13",#N/A,FALSE,"Model"}</definedName>
    <definedName name="kjdnb" localSheetId="37" hidden="1">{"page1",#N/A,FALSE,"Model";"page2",#N/A,FALSE,"Model";"page3",#N/A,FALSE,"Model";"page4",#N/A,FALSE,"Model";"page5",#N/A,FALSE,"Model";"page6",#N/A,FALSE,"Model";"page7",#N/A,FALSE,"Model";"page8",#N/A,FALSE,"Model";"page9",#N/A,FALSE,"Model";"page10",#N/A,FALSE,"Model";"page11",#N/A,FALSE,"Model";"page12",#N/A,FALSE,"Model";"page13",#N/A,FALSE,"Model"}</definedName>
    <definedName name="kjdnb" localSheetId="18" hidden="1">{"page1",#N/A,FALSE,"Model";"page2",#N/A,FALSE,"Model";"page3",#N/A,FALSE,"Model";"page4",#N/A,FALSE,"Model";"page5",#N/A,FALSE,"Model";"page6",#N/A,FALSE,"Model";"page7",#N/A,FALSE,"Model";"page8",#N/A,FALSE,"Model";"page9",#N/A,FALSE,"Model";"page10",#N/A,FALSE,"Model";"page11",#N/A,FALSE,"Model";"page12",#N/A,FALSE,"Model";"page13",#N/A,FALSE,"Model"}</definedName>
    <definedName name="kjdnb" localSheetId="31" hidden="1">{"page1",#N/A,FALSE,"Model";"page2",#N/A,FALSE,"Model";"page3",#N/A,FALSE,"Model";"page4",#N/A,FALSE,"Model";"page5",#N/A,FALSE,"Model";"page6",#N/A,FALSE,"Model";"page7",#N/A,FALSE,"Model";"page8",#N/A,FALSE,"Model";"page9",#N/A,FALSE,"Model";"page10",#N/A,FALSE,"Model";"page11",#N/A,FALSE,"Model";"page12",#N/A,FALSE,"Model";"page13",#N/A,FALSE,"Model"}</definedName>
    <definedName name="kjdnb" localSheetId="13" hidden="1">{"page1",#N/A,FALSE,"Model";"page2",#N/A,FALSE,"Model";"page3",#N/A,FALSE,"Model";"page4",#N/A,FALSE,"Model";"page5",#N/A,FALSE,"Model";"page6",#N/A,FALSE,"Model";"page7",#N/A,FALSE,"Model";"page8",#N/A,FALSE,"Model";"page9",#N/A,FALSE,"Model";"page10",#N/A,FALSE,"Model";"page11",#N/A,FALSE,"Model";"page12",#N/A,FALSE,"Model";"page13",#N/A,FALSE,"Model"}</definedName>
    <definedName name="kjdnb" localSheetId="32" hidden="1">{"page1",#N/A,FALSE,"Model";"page2",#N/A,FALSE,"Model";"page3",#N/A,FALSE,"Model";"page4",#N/A,FALSE,"Model";"page5",#N/A,FALSE,"Model";"page6",#N/A,FALSE,"Model";"page7",#N/A,FALSE,"Model";"page8",#N/A,FALSE,"Model";"page9",#N/A,FALSE,"Model";"page10",#N/A,FALSE,"Model";"page11",#N/A,FALSE,"Model";"page12",#N/A,FALSE,"Model";"page13",#N/A,FALSE,"Model"}</definedName>
    <definedName name="kjdnb" localSheetId="14" hidden="1">{"page1",#N/A,FALSE,"Model";"page2",#N/A,FALSE,"Model";"page3",#N/A,FALSE,"Model";"page4",#N/A,FALSE,"Model";"page5",#N/A,FALSE,"Model";"page6",#N/A,FALSE,"Model";"page7",#N/A,FALSE,"Model";"page8",#N/A,FALSE,"Model";"page9",#N/A,FALSE,"Model";"page10",#N/A,FALSE,"Model";"page11",#N/A,FALSE,"Model";"page12",#N/A,FALSE,"Model";"page13",#N/A,FALSE,"Model"}</definedName>
    <definedName name="kjdnb" localSheetId="2" hidden="1">{"page1",#N/A,FALSE,"Model";"page2",#N/A,FALSE,"Model";"page3",#N/A,FALSE,"Model";"page4",#N/A,FALSE,"Model";"page5",#N/A,FALSE,"Model";"page6",#N/A,FALSE,"Model";"page7",#N/A,FALSE,"Model";"page8",#N/A,FALSE,"Model";"page9",#N/A,FALSE,"Model";"page10",#N/A,FALSE,"Model";"page11",#N/A,FALSE,"Model";"page12",#N/A,FALSE,"Model";"page13",#N/A,FALSE,"Model"}</definedName>
    <definedName name="kjdnb" localSheetId="43" hidden="1">{"page1",#N/A,FALSE,"Model";"page2",#N/A,FALSE,"Model";"page3",#N/A,FALSE,"Model";"page4",#N/A,FALSE,"Model";"page5",#N/A,FALSE,"Model";"page6",#N/A,FALSE,"Model";"page7",#N/A,FALSE,"Model";"page8",#N/A,FALSE,"Model";"page9",#N/A,FALSE,"Model";"page10",#N/A,FALSE,"Model";"page11",#N/A,FALSE,"Model";"page12",#N/A,FALSE,"Model";"page13",#N/A,FALSE,"Model"}</definedName>
    <definedName name="kjdnb" localSheetId="35" hidden="1">{"page1",#N/A,FALSE,"Model";"page2",#N/A,FALSE,"Model";"page3",#N/A,FALSE,"Model";"page4",#N/A,FALSE,"Model";"page5",#N/A,FALSE,"Model";"page6",#N/A,FALSE,"Model";"page7",#N/A,FALSE,"Model";"page8",#N/A,FALSE,"Model";"page9",#N/A,FALSE,"Model";"page10",#N/A,FALSE,"Model";"page11",#N/A,FALSE,"Model";"page12",#N/A,FALSE,"Model";"page13",#N/A,FALSE,"Model"}</definedName>
    <definedName name="kjdnb" localSheetId="16" hidden="1">{"page1",#N/A,FALSE,"Model";"page2",#N/A,FALSE,"Model";"page3",#N/A,FALSE,"Model";"page4",#N/A,FALSE,"Model";"page5",#N/A,FALSE,"Model";"page6",#N/A,FALSE,"Model";"page7",#N/A,FALSE,"Model";"page8",#N/A,FALSE,"Model";"page9",#N/A,FALSE,"Model";"page10",#N/A,FALSE,"Model";"page11",#N/A,FALSE,"Model";"page12",#N/A,FALSE,"Model";"page13",#N/A,FALSE,"Model"}</definedName>
    <definedName name="kjdnb" localSheetId="34" hidden="1">{"page1",#N/A,FALSE,"Model";"page2",#N/A,FALSE,"Model";"page3",#N/A,FALSE,"Model";"page4",#N/A,FALSE,"Model";"page5",#N/A,FALSE,"Model";"page6",#N/A,FALSE,"Model";"page7",#N/A,FALSE,"Model";"page8",#N/A,FALSE,"Model";"page9",#N/A,FALSE,"Model";"page10",#N/A,FALSE,"Model";"page11",#N/A,FALSE,"Model";"page12",#N/A,FALSE,"Model";"page13",#N/A,FALSE,"Model"}</definedName>
    <definedName name="kjdnb" localSheetId="12" hidden="1">{"page1",#N/A,FALSE,"Model";"page2",#N/A,FALSE,"Model";"page3",#N/A,FALSE,"Model";"page4",#N/A,FALSE,"Model";"page5",#N/A,FALSE,"Model";"page6",#N/A,FALSE,"Model";"page7",#N/A,FALSE,"Model";"page8",#N/A,FALSE,"Model";"page9",#N/A,FALSE,"Model";"page10",#N/A,FALSE,"Model";"page11",#N/A,FALSE,"Model";"page12",#N/A,FALSE,"Model";"page13",#N/A,FALSE,"Model"}</definedName>
    <definedName name="kjdnb" hidden="1">{"page1",#N/A,FALSE,"Model";"page2",#N/A,FALSE,"Model";"page3",#N/A,FALSE,"Model";"page4",#N/A,FALSE,"Model";"page5",#N/A,FALSE,"Model";"page6",#N/A,FALSE,"Model";"page7",#N/A,FALSE,"Model";"page8",#N/A,FALSE,"Model";"page9",#N/A,FALSE,"Model";"page10",#N/A,FALSE,"Model";"page11",#N/A,FALSE,"Model";"page12",#N/A,FALSE,"Model";"page13",#N/A,FALSE,"Model"}</definedName>
    <definedName name="kjfd" localSheetId="25" hidden="1">{"page1",#N/A,FALSE,"Model";"page2",#N/A,FALSE,"Model";"page3",#N/A,FALSE,"Model";"page4",#N/A,FALSE,"Model";"page5",#N/A,FALSE,"Model";"page6",#N/A,FALSE,"Model";"page7",#N/A,FALSE,"Model";"page8",#N/A,FALSE,"Model";"page9",#N/A,FALSE,"Model";"page10",#N/A,FALSE,"Model";"page11",#N/A,FALSE,"Model";"page12",#N/A,FALSE,"Model";"page13",#N/A,FALSE,"Model"}</definedName>
    <definedName name="kjfd" localSheetId="8" hidden="1">{"page1",#N/A,FALSE,"Model";"page2",#N/A,FALSE,"Model";"page3",#N/A,FALSE,"Model";"page4",#N/A,FALSE,"Model";"page5",#N/A,FALSE,"Model";"page6",#N/A,FALSE,"Model";"page7",#N/A,FALSE,"Model";"page8",#N/A,FALSE,"Model";"page9",#N/A,FALSE,"Model";"page10",#N/A,FALSE,"Model";"page11",#N/A,FALSE,"Model";"page12",#N/A,FALSE,"Model";"page13",#N/A,FALSE,"Model"}</definedName>
    <definedName name="kjfd" localSheetId="36" hidden="1">{"page1",#N/A,FALSE,"Model";"page2",#N/A,FALSE,"Model";"page3",#N/A,FALSE,"Model";"page4",#N/A,FALSE,"Model";"page5",#N/A,FALSE,"Model";"page6",#N/A,FALSE,"Model";"page7",#N/A,FALSE,"Model";"page8",#N/A,FALSE,"Model";"page9",#N/A,FALSE,"Model";"page10",#N/A,FALSE,"Model";"page11",#N/A,FALSE,"Model";"page12",#N/A,FALSE,"Model";"page13",#N/A,FALSE,"Model"}</definedName>
    <definedName name="kjfd" localSheetId="17" hidden="1">{"page1",#N/A,FALSE,"Model";"page2",#N/A,FALSE,"Model";"page3",#N/A,FALSE,"Model";"page4",#N/A,FALSE,"Model";"page5",#N/A,FALSE,"Model";"page6",#N/A,FALSE,"Model";"page7",#N/A,FALSE,"Model";"page8",#N/A,FALSE,"Model";"page9",#N/A,FALSE,"Model";"page10",#N/A,FALSE,"Model";"page11",#N/A,FALSE,"Model";"page12",#N/A,FALSE,"Model";"page13",#N/A,FALSE,"Model"}</definedName>
    <definedName name="kjfd" localSheetId="37" hidden="1">{"page1",#N/A,FALSE,"Model";"page2",#N/A,FALSE,"Model";"page3",#N/A,FALSE,"Model";"page4",#N/A,FALSE,"Model";"page5",#N/A,FALSE,"Model";"page6",#N/A,FALSE,"Model";"page7",#N/A,FALSE,"Model";"page8",#N/A,FALSE,"Model";"page9",#N/A,FALSE,"Model";"page10",#N/A,FALSE,"Model";"page11",#N/A,FALSE,"Model";"page12",#N/A,FALSE,"Model";"page13",#N/A,FALSE,"Model"}</definedName>
    <definedName name="kjfd" localSheetId="18" hidden="1">{"page1",#N/A,FALSE,"Model";"page2",#N/A,FALSE,"Model";"page3",#N/A,FALSE,"Model";"page4",#N/A,FALSE,"Model";"page5",#N/A,FALSE,"Model";"page6",#N/A,FALSE,"Model";"page7",#N/A,FALSE,"Model";"page8",#N/A,FALSE,"Model";"page9",#N/A,FALSE,"Model";"page10",#N/A,FALSE,"Model";"page11",#N/A,FALSE,"Model";"page12",#N/A,FALSE,"Model";"page13",#N/A,FALSE,"Model"}</definedName>
    <definedName name="kjfd" localSheetId="31" hidden="1">{"page1",#N/A,FALSE,"Model";"page2",#N/A,FALSE,"Model";"page3",#N/A,FALSE,"Model";"page4",#N/A,FALSE,"Model";"page5",#N/A,FALSE,"Model";"page6",#N/A,FALSE,"Model";"page7",#N/A,FALSE,"Model";"page8",#N/A,FALSE,"Model";"page9",#N/A,FALSE,"Model";"page10",#N/A,FALSE,"Model";"page11",#N/A,FALSE,"Model";"page12",#N/A,FALSE,"Model";"page13",#N/A,FALSE,"Model"}</definedName>
    <definedName name="kjfd" localSheetId="13" hidden="1">{"page1",#N/A,FALSE,"Model";"page2",#N/A,FALSE,"Model";"page3",#N/A,FALSE,"Model";"page4",#N/A,FALSE,"Model";"page5",#N/A,FALSE,"Model";"page6",#N/A,FALSE,"Model";"page7",#N/A,FALSE,"Model";"page8",#N/A,FALSE,"Model";"page9",#N/A,FALSE,"Model";"page10",#N/A,FALSE,"Model";"page11",#N/A,FALSE,"Model";"page12",#N/A,FALSE,"Model";"page13",#N/A,FALSE,"Model"}</definedName>
    <definedName name="kjfd" localSheetId="32" hidden="1">{"page1",#N/A,FALSE,"Model";"page2",#N/A,FALSE,"Model";"page3",#N/A,FALSE,"Model";"page4",#N/A,FALSE,"Model";"page5",#N/A,FALSE,"Model";"page6",#N/A,FALSE,"Model";"page7",#N/A,FALSE,"Model";"page8",#N/A,FALSE,"Model";"page9",#N/A,FALSE,"Model";"page10",#N/A,FALSE,"Model";"page11",#N/A,FALSE,"Model";"page12",#N/A,FALSE,"Model";"page13",#N/A,FALSE,"Model"}</definedName>
    <definedName name="kjfd" localSheetId="14" hidden="1">{"page1",#N/A,FALSE,"Model";"page2",#N/A,FALSE,"Model";"page3",#N/A,FALSE,"Model";"page4",#N/A,FALSE,"Model";"page5",#N/A,FALSE,"Model";"page6",#N/A,FALSE,"Model";"page7",#N/A,FALSE,"Model";"page8",#N/A,FALSE,"Model";"page9",#N/A,FALSE,"Model";"page10",#N/A,FALSE,"Model";"page11",#N/A,FALSE,"Model";"page12",#N/A,FALSE,"Model";"page13",#N/A,FALSE,"Model"}</definedName>
    <definedName name="kjfd" localSheetId="2" hidden="1">{"page1",#N/A,FALSE,"Model";"page2",#N/A,FALSE,"Model";"page3",#N/A,FALSE,"Model";"page4",#N/A,FALSE,"Model";"page5",#N/A,FALSE,"Model";"page6",#N/A,FALSE,"Model";"page7",#N/A,FALSE,"Model";"page8",#N/A,FALSE,"Model";"page9",#N/A,FALSE,"Model";"page10",#N/A,FALSE,"Model";"page11",#N/A,FALSE,"Model";"page12",#N/A,FALSE,"Model";"page13",#N/A,FALSE,"Model"}</definedName>
    <definedName name="kjfd" localSheetId="43" hidden="1">{"page1",#N/A,FALSE,"Model";"page2",#N/A,FALSE,"Model";"page3",#N/A,FALSE,"Model";"page4",#N/A,FALSE,"Model";"page5",#N/A,FALSE,"Model";"page6",#N/A,FALSE,"Model";"page7",#N/A,FALSE,"Model";"page8",#N/A,FALSE,"Model";"page9",#N/A,FALSE,"Model";"page10",#N/A,FALSE,"Model";"page11",#N/A,FALSE,"Model";"page12",#N/A,FALSE,"Model";"page13",#N/A,FALSE,"Model"}</definedName>
    <definedName name="kjfd" localSheetId="35" hidden="1">{"page1",#N/A,FALSE,"Model";"page2",#N/A,FALSE,"Model";"page3",#N/A,FALSE,"Model";"page4",#N/A,FALSE,"Model";"page5",#N/A,FALSE,"Model";"page6",#N/A,FALSE,"Model";"page7",#N/A,FALSE,"Model";"page8",#N/A,FALSE,"Model";"page9",#N/A,FALSE,"Model";"page10",#N/A,FALSE,"Model";"page11",#N/A,FALSE,"Model";"page12",#N/A,FALSE,"Model";"page13",#N/A,FALSE,"Model"}</definedName>
    <definedName name="kjfd" localSheetId="16" hidden="1">{"page1",#N/A,FALSE,"Model";"page2",#N/A,FALSE,"Model";"page3",#N/A,FALSE,"Model";"page4",#N/A,FALSE,"Model";"page5",#N/A,FALSE,"Model";"page6",#N/A,FALSE,"Model";"page7",#N/A,FALSE,"Model";"page8",#N/A,FALSE,"Model";"page9",#N/A,FALSE,"Model";"page10",#N/A,FALSE,"Model";"page11",#N/A,FALSE,"Model";"page12",#N/A,FALSE,"Model";"page13",#N/A,FALSE,"Model"}</definedName>
    <definedName name="kjfd" localSheetId="34" hidden="1">{"page1",#N/A,FALSE,"Model";"page2",#N/A,FALSE,"Model";"page3",#N/A,FALSE,"Model";"page4",#N/A,FALSE,"Model";"page5",#N/A,FALSE,"Model";"page6",#N/A,FALSE,"Model";"page7",#N/A,FALSE,"Model";"page8",#N/A,FALSE,"Model";"page9",#N/A,FALSE,"Model";"page10",#N/A,FALSE,"Model";"page11",#N/A,FALSE,"Model";"page12",#N/A,FALSE,"Model";"page13",#N/A,FALSE,"Model"}</definedName>
    <definedName name="kjfd" localSheetId="12" hidden="1">{"page1",#N/A,FALSE,"Model";"page2",#N/A,FALSE,"Model";"page3",#N/A,FALSE,"Model";"page4",#N/A,FALSE,"Model";"page5",#N/A,FALSE,"Model";"page6",#N/A,FALSE,"Model";"page7",#N/A,FALSE,"Model";"page8",#N/A,FALSE,"Model";"page9",#N/A,FALSE,"Model";"page10",#N/A,FALSE,"Model";"page11",#N/A,FALSE,"Model";"page12",#N/A,FALSE,"Model";"page13",#N/A,FALSE,"Model"}</definedName>
    <definedName name="kjfd" hidden="1">{"page1",#N/A,FALSE,"Model";"page2",#N/A,FALSE,"Model";"page3",#N/A,FALSE,"Model";"page4",#N/A,FALSE,"Model";"page5",#N/A,FALSE,"Model";"page6",#N/A,FALSE,"Model";"page7",#N/A,FALSE,"Model";"page8",#N/A,FALSE,"Model";"page9",#N/A,FALSE,"Model";"page10",#N/A,FALSE,"Model";"page11",#N/A,FALSE,"Model";"page12",#N/A,FALSE,"Model";"page13",#N/A,FALSE,"Model"}</definedName>
    <definedName name="klklklkl" localSheetId="25" hidden="1">{#N/A,#N/A,FALSE,"Index";"Stmts_Qtrs",#N/A,FALSE,"Summary";"Stmts_24 mo",#N/A,FALSE,"Summary";"Summary_24",#N/A,FALSE,"Revenue";"Month_24",#N/A,FALSE,"Engineering";"Month_24",#N/A,FALSE,"Marketing";"Month_24",#N/A,FALSE,"G &amp; A";"Month_24",#N/A,FALSE,"Manufacturing"}</definedName>
    <definedName name="klklklkl" localSheetId="8" hidden="1">{#N/A,#N/A,FALSE,"Index";"Stmts_Qtrs",#N/A,FALSE,"Summary";"Stmts_24 mo",#N/A,FALSE,"Summary";"Summary_24",#N/A,FALSE,"Revenue";"Month_24",#N/A,FALSE,"Engineering";"Month_24",#N/A,FALSE,"Marketing";"Month_24",#N/A,FALSE,"G &amp; A";"Month_24",#N/A,FALSE,"Manufacturing"}</definedName>
    <definedName name="klklklkl" localSheetId="36" hidden="1">{#N/A,#N/A,FALSE,"Index";"Stmts_Qtrs",#N/A,FALSE,"Summary";"Stmts_24 mo",#N/A,FALSE,"Summary";"Summary_24",#N/A,FALSE,"Revenue";"Month_24",#N/A,FALSE,"Engineering";"Month_24",#N/A,FALSE,"Marketing";"Month_24",#N/A,FALSE,"G &amp; A";"Month_24",#N/A,FALSE,"Manufacturing"}</definedName>
    <definedName name="klklklkl" localSheetId="17" hidden="1">{#N/A,#N/A,FALSE,"Index";"Stmts_Qtrs",#N/A,FALSE,"Summary";"Stmts_24 mo",#N/A,FALSE,"Summary";"Summary_24",#N/A,FALSE,"Revenue";"Month_24",#N/A,FALSE,"Engineering";"Month_24",#N/A,FALSE,"Marketing";"Month_24",#N/A,FALSE,"G &amp; A";"Month_24",#N/A,FALSE,"Manufacturing"}</definedName>
    <definedName name="klklklkl" localSheetId="37" hidden="1">{#N/A,#N/A,FALSE,"Index";"Stmts_Qtrs",#N/A,FALSE,"Summary";"Stmts_24 mo",#N/A,FALSE,"Summary";"Summary_24",#N/A,FALSE,"Revenue";"Month_24",#N/A,FALSE,"Engineering";"Month_24",#N/A,FALSE,"Marketing";"Month_24",#N/A,FALSE,"G &amp; A";"Month_24",#N/A,FALSE,"Manufacturing"}</definedName>
    <definedName name="klklklkl" localSheetId="18" hidden="1">{#N/A,#N/A,FALSE,"Index";"Stmts_Qtrs",#N/A,FALSE,"Summary";"Stmts_24 mo",#N/A,FALSE,"Summary";"Summary_24",#N/A,FALSE,"Revenue";"Month_24",#N/A,FALSE,"Engineering";"Month_24",#N/A,FALSE,"Marketing";"Month_24",#N/A,FALSE,"G &amp; A";"Month_24",#N/A,FALSE,"Manufacturing"}</definedName>
    <definedName name="klklklkl" localSheetId="31" hidden="1">{#N/A,#N/A,FALSE,"Index";"Stmts_Qtrs",#N/A,FALSE,"Summary";"Stmts_24 mo",#N/A,FALSE,"Summary";"Summary_24",#N/A,FALSE,"Revenue";"Month_24",#N/A,FALSE,"Engineering";"Month_24",#N/A,FALSE,"Marketing";"Month_24",#N/A,FALSE,"G &amp; A";"Month_24",#N/A,FALSE,"Manufacturing"}</definedName>
    <definedName name="klklklkl" localSheetId="13" hidden="1">{#N/A,#N/A,FALSE,"Index";"Stmts_Qtrs",#N/A,FALSE,"Summary";"Stmts_24 mo",#N/A,FALSE,"Summary";"Summary_24",#N/A,FALSE,"Revenue";"Month_24",#N/A,FALSE,"Engineering";"Month_24",#N/A,FALSE,"Marketing";"Month_24",#N/A,FALSE,"G &amp; A";"Month_24",#N/A,FALSE,"Manufacturing"}</definedName>
    <definedName name="klklklkl" localSheetId="32" hidden="1">{#N/A,#N/A,FALSE,"Index";"Stmts_Qtrs",#N/A,FALSE,"Summary";"Stmts_24 mo",#N/A,FALSE,"Summary";"Summary_24",#N/A,FALSE,"Revenue";"Month_24",#N/A,FALSE,"Engineering";"Month_24",#N/A,FALSE,"Marketing";"Month_24",#N/A,FALSE,"G &amp; A";"Month_24",#N/A,FALSE,"Manufacturing"}</definedName>
    <definedName name="klklklkl" localSheetId="14" hidden="1">{#N/A,#N/A,FALSE,"Index";"Stmts_Qtrs",#N/A,FALSE,"Summary";"Stmts_24 mo",#N/A,FALSE,"Summary";"Summary_24",#N/A,FALSE,"Revenue";"Month_24",#N/A,FALSE,"Engineering";"Month_24",#N/A,FALSE,"Marketing";"Month_24",#N/A,FALSE,"G &amp; A";"Month_24",#N/A,FALSE,"Manufacturing"}</definedName>
    <definedName name="klklklkl" localSheetId="2" hidden="1">{#N/A,#N/A,FALSE,"Index";"Stmts_Qtrs",#N/A,FALSE,"Summary";"Stmts_24 mo",#N/A,FALSE,"Summary";"Summary_24",#N/A,FALSE,"Revenue";"Month_24",#N/A,FALSE,"Engineering";"Month_24",#N/A,FALSE,"Marketing";"Month_24",#N/A,FALSE,"G &amp; A";"Month_24",#N/A,FALSE,"Manufacturing"}</definedName>
    <definedName name="klklklkl" localSheetId="43" hidden="1">{#N/A,#N/A,FALSE,"Index";"Stmts_Qtrs",#N/A,FALSE,"Summary";"Stmts_24 mo",#N/A,FALSE,"Summary";"Summary_24",#N/A,FALSE,"Revenue";"Month_24",#N/A,FALSE,"Engineering";"Month_24",#N/A,FALSE,"Marketing";"Month_24",#N/A,FALSE,"G &amp; A";"Month_24",#N/A,FALSE,"Manufacturing"}</definedName>
    <definedName name="klklklkl" localSheetId="35" hidden="1">{#N/A,#N/A,FALSE,"Index";"Stmts_Qtrs",#N/A,FALSE,"Summary";"Stmts_24 mo",#N/A,FALSE,"Summary";"Summary_24",#N/A,FALSE,"Revenue";"Month_24",#N/A,FALSE,"Engineering";"Month_24",#N/A,FALSE,"Marketing";"Month_24",#N/A,FALSE,"G &amp; A";"Month_24",#N/A,FALSE,"Manufacturing"}</definedName>
    <definedName name="klklklkl" localSheetId="16" hidden="1">{#N/A,#N/A,FALSE,"Index";"Stmts_Qtrs",#N/A,FALSE,"Summary";"Stmts_24 mo",#N/A,FALSE,"Summary";"Summary_24",#N/A,FALSE,"Revenue";"Month_24",#N/A,FALSE,"Engineering";"Month_24",#N/A,FALSE,"Marketing";"Month_24",#N/A,FALSE,"G &amp; A";"Month_24",#N/A,FALSE,"Manufacturing"}</definedName>
    <definedName name="klklklkl" localSheetId="34" hidden="1">{#N/A,#N/A,FALSE,"Index";"Stmts_Qtrs",#N/A,FALSE,"Summary";"Stmts_24 mo",#N/A,FALSE,"Summary";"Summary_24",#N/A,FALSE,"Revenue";"Month_24",#N/A,FALSE,"Engineering";"Month_24",#N/A,FALSE,"Marketing";"Month_24",#N/A,FALSE,"G &amp; A";"Month_24",#N/A,FALSE,"Manufacturing"}</definedName>
    <definedName name="klklklkl" localSheetId="12" hidden="1">{#N/A,#N/A,FALSE,"Index";"Stmts_Qtrs",#N/A,FALSE,"Summary";"Stmts_24 mo",#N/A,FALSE,"Summary";"Summary_24",#N/A,FALSE,"Revenue";"Month_24",#N/A,FALSE,"Engineering";"Month_24",#N/A,FALSE,"Marketing";"Month_24",#N/A,FALSE,"G &amp; A";"Month_24",#N/A,FALSE,"Manufacturing"}</definedName>
    <definedName name="klklklkl" hidden="1">{#N/A,#N/A,FALSE,"Index";"Stmts_Qtrs",#N/A,FALSE,"Summary";"Stmts_24 mo",#N/A,FALSE,"Summary";"Summary_24",#N/A,FALSE,"Revenue";"Month_24",#N/A,FALSE,"Engineering";"Month_24",#N/A,FALSE,"Marketing";"Month_24",#N/A,FALSE,"G &amp; A";"Month_24",#N/A,FALSE,"Manufacturing"}</definedName>
    <definedName name="Kraft" localSheetId="25" hidden="1">{#N/A,#N/A,FALSE,"changes";#N/A,#N/A,FALSE,"Assumptions";"view1",#N/A,FALSE,"BE Analysis";"view2",#N/A,FALSE,"BE Analysis";#N/A,#N/A,FALSE,"DCF Calculation - Scenario 1";"Dollar",#N/A,FALSE,"Consolidated - Scenario 1";"CS",#N/A,FALSE,"Consolidated - Scenario 1"}</definedName>
    <definedName name="Kraft" localSheetId="8" hidden="1">{#N/A,#N/A,FALSE,"changes";#N/A,#N/A,FALSE,"Assumptions";"view1",#N/A,FALSE,"BE Analysis";"view2",#N/A,FALSE,"BE Analysis";#N/A,#N/A,FALSE,"DCF Calculation - Scenario 1";"Dollar",#N/A,FALSE,"Consolidated - Scenario 1";"CS",#N/A,FALSE,"Consolidated - Scenario 1"}</definedName>
    <definedName name="Kraft" localSheetId="36" hidden="1">{#N/A,#N/A,FALSE,"changes";#N/A,#N/A,FALSE,"Assumptions";"view1",#N/A,FALSE,"BE Analysis";"view2",#N/A,FALSE,"BE Analysis";#N/A,#N/A,FALSE,"DCF Calculation - Scenario 1";"Dollar",#N/A,FALSE,"Consolidated - Scenario 1";"CS",#N/A,FALSE,"Consolidated - Scenario 1"}</definedName>
    <definedName name="Kraft" localSheetId="17" hidden="1">{#N/A,#N/A,FALSE,"changes";#N/A,#N/A,FALSE,"Assumptions";"view1",#N/A,FALSE,"BE Analysis";"view2",#N/A,FALSE,"BE Analysis";#N/A,#N/A,FALSE,"DCF Calculation - Scenario 1";"Dollar",#N/A,FALSE,"Consolidated - Scenario 1";"CS",#N/A,FALSE,"Consolidated - Scenario 1"}</definedName>
    <definedName name="Kraft" localSheetId="37" hidden="1">{#N/A,#N/A,FALSE,"changes";#N/A,#N/A,FALSE,"Assumptions";"view1",#N/A,FALSE,"BE Analysis";"view2",#N/A,FALSE,"BE Analysis";#N/A,#N/A,FALSE,"DCF Calculation - Scenario 1";"Dollar",#N/A,FALSE,"Consolidated - Scenario 1";"CS",#N/A,FALSE,"Consolidated - Scenario 1"}</definedName>
    <definedName name="Kraft" localSheetId="18" hidden="1">{#N/A,#N/A,FALSE,"changes";#N/A,#N/A,FALSE,"Assumptions";"view1",#N/A,FALSE,"BE Analysis";"view2",#N/A,FALSE,"BE Analysis";#N/A,#N/A,FALSE,"DCF Calculation - Scenario 1";"Dollar",#N/A,FALSE,"Consolidated - Scenario 1";"CS",#N/A,FALSE,"Consolidated - Scenario 1"}</definedName>
    <definedName name="Kraft" localSheetId="31" hidden="1">{#N/A,#N/A,FALSE,"changes";#N/A,#N/A,FALSE,"Assumptions";"view1",#N/A,FALSE,"BE Analysis";"view2",#N/A,FALSE,"BE Analysis";#N/A,#N/A,FALSE,"DCF Calculation - Scenario 1";"Dollar",#N/A,FALSE,"Consolidated - Scenario 1";"CS",#N/A,FALSE,"Consolidated - Scenario 1"}</definedName>
    <definedName name="Kraft" localSheetId="13" hidden="1">{#N/A,#N/A,FALSE,"changes";#N/A,#N/A,FALSE,"Assumptions";"view1",#N/A,FALSE,"BE Analysis";"view2",#N/A,FALSE,"BE Analysis";#N/A,#N/A,FALSE,"DCF Calculation - Scenario 1";"Dollar",#N/A,FALSE,"Consolidated - Scenario 1";"CS",#N/A,FALSE,"Consolidated - Scenario 1"}</definedName>
    <definedName name="Kraft" localSheetId="32" hidden="1">{#N/A,#N/A,FALSE,"changes";#N/A,#N/A,FALSE,"Assumptions";"view1",#N/A,FALSE,"BE Analysis";"view2",#N/A,FALSE,"BE Analysis";#N/A,#N/A,FALSE,"DCF Calculation - Scenario 1";"Dollar",#N/A,FALSE,"Consolidated - Scenario 1";"CS",#N/A,FALSE,"Consolidated - Scenario 1"}</definedName>
    <definedName name="Kraft" localSheetId="14" hidden="1">{#N/A,#N/A,FALSE,"changes";#N/A,#N/A,FALSE,"Assumptions";"view1",#N/A,FALSE,"BE Analysis";"view2",#N/A,FALSE,"BE Analysis";#N/A,#N/A,FALSE,"DCF Calculation - Scenario 1";"Dollar",#N/A,FALSE,"Consolidated - Scenario 1";"CS",#N/A,FALSE,"Consolidated - Scenario 1"}</definedName>
    <definedName name="Kraft" localSheetId="2" hidden="1">{#N/A,#N/A,FALSE,"changes";#N/A,#N/A,FALSE,"Assumptions";"view1",#N/A,FALSE,"BE Analysis";"view2",#N/A,FALSE,"BE Analysis";#N/A,#N/A,FALSE,"DCF Calculation - Scenario 1";"Dollar",#N/A,FALSE,"Consolidated - Scenario 1";"CS",#N/A,FALSE,"Consolidated - Scenario 1"}</definedName>
    <definedName name="Kraft" localSheetId="43" hidden="1">{#N/A,#N/A,FALSE,"changes";#N/A,#N/A,FALSE,"Assumptions";"view1",#N/A,FALSE,"BE Analysis";"view2",#N/A,FALSE,"BE Analysis";#N/A,#N/A,FALSE,"DCF Calculation - Scenario 1";"Dollar",#N/A,FALSE,"Consolidated - Scenario 1";"CS",#N/A,FALSE,"Consolidated - Scenario 1"}</definedName>
    <definedName name="Kraft" localSheetId="35" hidden="1">{#N/A,#N/A,FALSE,"changes";#N/A,#N/A,FALSE,"Assumptions";"view1",#N/A,FALSE,"BE Analysis";"view2",#N/A,FALSE,"BE Analysis";#N/A,#N/A,FALSE,"DCF Calculation - Scenario 1";"Dollar",#N/A,FALSE,"Consolidated - Scenario 1";"CS",#N/A,FALSE,"Consolidated - Scenario 1"}</definedName>
    <definedName name="Kraft" localSheetId="16" hidden="1">{#N/A,#N/A,FALSE,"changes";#N/A,#N/A,FALSE,"Assumptions";"view1",#N/A,FALSE,"BE Analysis";"view2",#N/A,FALSE,"BE Analysis";#N/A,#N/A,FALSE,"DCF Calculation - Scenario 1";"Dollar",#N/A,FALSE,"Consolidated - Scenario 1";"CS",#N/A,FALSE,"Consolidated - Scenario 1"}</definedName>
    <definedName name="Kraft" localSheetId="34" hidden="1">{#N/A,#N/A,FALSE,"changes";#N/A,#N/A,FALSE,"Assumptions";"view1",#N/A,FALSE,"BE Analysis";"view2",#N/A,FALSE,"BE Analysis";#N/A,#N/A,FALSE,"DCF Calculation - Scenario 1";"Dollar",#N/A,FALSE,"Consolidated - Scenario 1";"CS",#N/A,FALSE,"Consolidated - Scenario 1"}</definedName>
    <definedName name="Kraft" localSheetId="12" hidden="1">{#N/A,#N/A,FALSE,"changes";#N/A,#N/A,FALSE,"Assumptions";"view1",#N/A,FALSE,"BE Analysis";"view2",#N/A,FALSE,"BE Analysis";#N/A,#N/A,FALSE,"DCF Calculation - Scenario 1";"Dollar",#N/A,FALSE,"Consolidated - Scenario 1";"CS",#N/A,FALSE,"Consolidated - Scenario 1"}</definedName>
    <definedName name="Kraft" hidden="1">{#N/A,#N/A,FALSE,"changes";#N/A,#N/A,FALSE,"Assumptions";"view1",#N/A,FALSE,"BE Analysis";"view2",#N/A,FALSE,"BE Analysis";#N/A,#N/A,FALSE,"DCF Calculation - Scenario 1";"Dollar",#N/A,FALSE,"Consolidated - Scenario 1";"CS",#N/A,FALSE,"Consolidated - Scenario 1"}</definedName>
    <definedName name="krenb" localSheetId="25" hidden="1">{"page1",#N/A,FALSE,"Model";"page2",#N/A,FALSE,"Model";"page3",#N/A,FALSE,"Model";"page4",#N/A,FALSE,"Model";"page5",#N/A,FALSE,"Model";"page6",#N/A,FALSE,"Model";"page7",#N/A,FALSE,"Model";"page8",#N/A,FALSE,"Model";"page9",#N/A,FALSE,"Model";"page10",#N/A,FALSE,"Model";"page11",#N/A,FALSE,"Model";"page12",#N/A,FALSE,"Model";"page13",#N/A,FALSE,"Model"}</definedName>
    <definedName name="krenb" localSheetId="8" hidden="1">{"page1",#N/A,FALSE,"Model";"page2",#N/A,FALSE,"Model";"page3",#N/A,FALSE,"Model";"page4",#N/A,FALSE,"Model";"page5",#N/A,FALSE,"Model";"page6",#N/A,FALSE,"Model";"page7",#N/A,FALSE,"Model";"page8",#N/A,FALSE,"Model";"page9",#N/A,FALSE,"Model";"page10",#N/A,FALSE,"Model";"page11",#N/A,FALSE,"Model";"page12",#N/A,FALSE,"Model";"page13",#N/A,FALSE,"Model"}</definedName>
    <definedName name="krenb" localSheetId="36" hidden="1">{"page1",#N/A,FALSE,"Model";"page2",#N/A,FALSE,"Model";"page3",#N/A,FALSE,"Model";"page4",#N/A,FALSE,"Model";"page5",#N/A,FALSE,"Model";"page6",#N/A,FALSE,"Model";"page7",#N/A,FALSE,"Model";"page8",#N/A,FALSE,"Model";"page9",#N/A,FALSE,"Model";"page10",#N/A,FALSE,"Model";"page11",#N/A,FALSE,"Model";"page12",#N/A,FALSE,"Model";"page13",#N/A,FALSE,"Model"}</definedName>
    <definedName name="krenb" localSheetId="17" hidden="1">{"page1",#N/A,FALSE,"Model";"page2",#N/A,FALSE,"Model";"page3",#N/A,FALSE,"Model";"page4",#N/A,FALSE,"Model";"page5",#N/A,FALSE,"Model";"page6",#N/A,FALSE,"Model";"page7",#N/A,FALSE,"Model";"page8",#N/A,FALSE,"Model";"page9",#N/A,FALSE,"Model";"page10",#N/A,FALSE,"Model";"page11",#N/A,FALSE,"Model";"page12",#N/A,FALSE,"Model";"page13",#N/A,FALSE,"Model"}</definedName>
    <definedName name="krenb" localSheetId="37" hidden="1">{"page1",#N/A,FALSE,"Model";"page2",#N/A,FALSE,"Model";"page3",#N/A,FALSE,"Model";"page4",#N/A,FALSE,"Model";"page5",#N/A,FALSE,"Model";"page6",#N/A,FALSE,"Model";"page7",#N/A,FALSE,"Model";"page8",#N/A,FALSE,"Model";"page9",#N/A,FALSE,"Model";"page10",#N/A,FALSE,"Model";"page11",#N/A,FALSE,"Model";"page12",#N/A,FALSE,"Model";"page13",#N/A,FALSE,"Model"}</definedName>
    <definedName name="krenb" localSheetId="18" hidden="1">{"page1",#N/A,FALSE,"Model";"page2",#N/A,FALSE,"Model";"page3",#N/A,FALSE,"Model";"page4",#N/A,FALSE,"Model";"page5",#N/A,FALSE,"Model";"page6",#N/A,FALSE,"Model";"page7",#N/A,FALSE,"Model";"page8",#N/A,FALSE,"Model";"page9",#N/A,FALSE,"Model";"page10",#N/A,FALSE,"Model";"page11",#N/A,FALSE,"Model";"page12",#N/A,FALSE,"Model";"page13",#N/A,FALSE,"Model"}</definedName>
    <definedName name="krenb" localSheetId="31" hidden="1">{"page1",#N/A,FALSE,"Model";"page2",#N/A,FALSE,"Model";"page3",#N/A,FALSE,"Model";"page4",#N/A,FALSE,"Model";"page5",#N/A,FALSE,"Model";"page6",#N/A,FALSE,"Model";"page7",#N/A,FALSE,"Model";"page8",#N/A,FALSE,"Model";"page9",#N/A,FALSE,"Model";"page10",#N/A,FALSE,"Model";"page11",#N/A,FALSE,"Model";"page12",#N/A,FALSE,"Model";"page13",#N/A,FALSE,"Model"}</definedName>
    <definedName name="krenb" localSheetId="13" hidden="1">{"page1",#N/A,FALSE,"Model";"page2",#N/A,FALSE,"Model";"page3",#N/A,FALSE,"Model";"page4",#N/A,FALSE,"Model";"page5",#N/A,FALSE,"Model";"page6",#N/A,FALSE,"Model";"page7",#N/A,FALSE,"Model";"page8",#N/A,FALSE,"Model";"page9",#N/A,FALSE,"Model";"page10",#N/A,FALSE,"Model";"page11",#N/A,FALSE,"Model";"page12",#N/A,FALSE,"Model";"page13",#N/A,FALSE,"Model"}</definedName>
    <definedName name="krenb" localSheetId="32" hidden="1">{"page1",#N/A,FALSE,"Model";"page2",#N/A,FALSE,"Model";"page3",#N/A,FALSE,"Model";"page4",#N/A,FALSE,"Model";"page5",#N/A,FALSE,"Model";"page6",#N/A,FALSE,"Model";"page7",#N/A,FALSE,"Model";"page8",#N/A,FALSE,"Model";"page9",#N/A,FALSE,"Model";"page10",#N/A,FALSE,"Model";"page11",#N/A,FALSE,"Model";"page12",#N/A,FALSE,"Model";"page13",#N/A,FALSE,"Model"}</definedName>
    <definedName name="krenb" localSheetId="14" hidden="1">{"page1",#N/A,FALSE,"Model";"page2",#N/A,FALSE,"Model";"page3",#N/A,FALSE,"Model";"page4",#N/A,FALSE,"Model";"page5",#N/A,FALSE,"Model";"page6",#N/A,FALSE,"Model";"page7",#N/A,FALSE,"Model";"page8",#N/A,FALSE,"Model";"page9",#N/A,FALSE,"Model";"page10",#N/A,FALSE,"Model";"page11",#N/A,FALSE,"Model";"page12",#N/A,FALSE,"Model";"page13",#N/A,FALSE,"Model"}</definedName>
    <definedName name="krenb" localSheetId="2" hidden="1">{"page1",#N/A,FALSE,"Model";"page2",#N/A,FALSE,"Model";"page3",#N/A,FALSE,"Model";"page4",#N/A,FALSE,"Model";"page5",#N/A,FALSE,"Model";"page6",#N/A,FALSE,"Model";"page7",#N/A,FALSE,"Model";"page8",#N/A,FALSE,"Model";"page9",#N/A,FALSE,"Model";"page10",#N/A,FALSE,"Model";"page11",#N/A,FALSE,"Model";"page12",#N/A,FALSE,"Model";"page13",#N/A,FALSE,"Model"}</definedName>
    <definedName name="krenb" localSheetId="43" hidden="1">{"page1",#N/A,FALSE,"Model";"page2",#N/A,FALSE,"Model";"page3",#N/A,FALSE,"Model";"page4",#N/A,FALSE,"Model";"page5",#N/A,FALSE,"Model";"page6",#N/A,FALSE,"Model";"page7",#N/A,FALSE,"Model";"page8",#N/A,FALSE,"Model";"page9",#N/A,FALSE,"Model";"page10",#N/A,FALSE,"Model";"page11",#N/A,FALSE,"Model";"page12",#N/A,FALSE,"Model";"page13",#N/A,FALSE,"Model"}</definedName>
    <definedName name="krenb" localSheetId="35" hidden="1">{"page1",#N/A,FALSE,"Model";"page2",#N/A,FALSE,"Model";"page3",#N/A,FALSE,"Model";"page4",#N/A,FALSE,"Model";"page5",#N/A,FALSE,"Model";"page6",#N/A,FALSE,"Model";"page7",#N/A,FALSE,"Model";"page8",#N/A,FALSE,"Model";"page9",#N/A,FALSE,"Model";"page10",#N/A,FALSE,"Model";"page11",#N/A,FALSE,"Model";"page12",#N/A,FALSE,"Model";"page13",#N/A,FALSE,"Model"}</definedName>
    <definedName name="krenb" localSheetId="16" hidden="1">{"page1",#N/A,FALSE,"Model";"page2",#N/A,FALSE,"Model";"page3",#N/A,FALSE,"Model";"page4",#N/A,FALSE,"Model";"page5",#N/A,FALSE,"Model";"page6",#N/A,FALSE,"Model";"page7",#N/A,FALSE,"Model";"page8",#N/A,FALSE,"Model";"page9",#N/A,FALSE,"Model";"page10",#N/A,FALSE,"Model";"page11",#N/A,FALSE,"Model";"page12",#N/A,FALSE,"Model";"page13",#N/A,FALSE,"Model"}</definedName>
    <definedName name="krenb" localSheetId="34" hidden="1">{"page1",#N/A,FALSE,"Model";"page2",#N/A,FALSE,"Model";"page3",#N/A,FALSE,"Model";"page4",#N/A,FALSE,"Model";"page5",#N/A,FALSE,"Model";"page6",#N/A,FALSE,"Model";"page7",#N/A,FALSE,"Model";"page8",#N/A,FALSE,"Model";"page9",#N/A,FALSE,"Model";"page10",#N/A,FALSE,"Model";"page11",#N/A,FALSE,"Model";"page12",#N/A,FALSE,"Model";"page13",#N/A,FALSE,"Model"}</definedName>
    <definedName name="krenb" localSheetId="12" hidden="1">{"page1",#N/A,FALSE,"Model";"page2",#N/A,FALSE,"Model";"page3",#N/A,FALSE,"Model";"page4",#N/A,FALSE,"Model";"page5",#N/A,FALSE,"Model";"page6",#N/A,FALSE,"Model";"page7",#N/A,FALSE,"Model";"page8",#N/A,FALSE,"Model";"page9",#N/A,FALSE,"Model";"page10",#N/A,FALSE,"Model";"page11",#N/A,FALSE,"Model";"page12",#N/A,FALSE,"Model";"page13",#N/A,FALSE,"Model"}</definedName>
    <definedName name="krenb"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25"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8"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36"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17"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37"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18"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31"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13"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32"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14"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2"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43"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35"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16"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34" hidden="1">{"page1",#N/A,FALSE,"Model";"page2",#N/A,FALSE,"Model";"page3",#N/A,FALSE,"Model";"page4",#N/A,FALSE,"Model";"page5",#N/A,FALSE,"Model";"page6",#N/A,FALSE,"Model";"page7",#N/A,FALSE,"Model";"page8",#N/A,FALSE,"Model";"page9",#N/A,FALSE,"Model";"page10",#N/A,FALSE,"Model";"page11",#N/A,FALSE,"Model";"page12",#N/A,FALSE,"Model";"page13",#N/A,FALSE,"Model"}</definedName>
    <definedName name="laebgr" localSheetId="12" hidden="1">{"page1",#N/A,FALSE,"Model";"page2",#N/A,FALSE,"Model";"page3",#N/A,FALSE,"Model";"page4",#N/A,FALSE,"Model";"page5",#N/A,FALSE,"Model";"page6",#N/A,FALSE,"Model";"page7",#N/A,FALSE,"Model";"page8",#N/A,FALSE,"Model";"page9",#N/A,FALSE,"Model";"page10",#N/A,FALSE,"Model";"page11",#N/A,FALSE,"Model";"page12",#N/A,FALSE,"Model";"page13",#N/A,FALSE,"Model"}</definedName>
    <definedName name="laebgr" hidden="1">{"page1",#N/A,FALSE,"Model";"page2",#N/A,FALSE,"Model";"page3",#N/A,FALSE,"Model";"page4",#N/A,FALSE,"Model";"page5",#N/A,FALSE,"Model";"page6",#N/A,FALSE,"Model";"page7",#N/A,FALSE,"Model";"page8",#N/A,FALSE,"Model";"page9",#N/A,FALSE,"Model";"page10",#N/A,FALSE,"Model";"page11",#N/A,FALSE,"Model";"page12",#N/A,FALSE,"Model";"page13",#N/A,FALSE,"Model"}</definedName>
    <definedName name="laevb" localSheetId="25" hidden="1">{"page1",#N/A,FALSE,"Model";"page2",#N/A,FALSE,"Model";"page3",#N/A,FALSE,"Model";"page4",#N/A,FALSE,"Model";"page5",#N/A,FALSE,"Model";"page6",#N/A,FALSE,"Model";"page7",#N/A,FALSE,"Model";"page8",#N/A,FALSE,"Model";"page9",#N/A,FALSE,"Model";"page10",#N/A,FALSE,"Model";"page11",#N/A,FALSE,"Model";"page12",#N/A,FALSE,"Model";"page13",#N/A,FALSE,"Model"}</definedName>
    <definedName name="laevb" localSheetId="8" hidden="1">{"page1",#N/A,FALSE,"Model";"page2",#N/A,FALSE,"Model";"page3",#N/A,FALSE,"Model";"page4",#N/A,FALSE,"Model";"page5",#N/A,FALSE,"Model";"page6",#N/A,FALSE,"Model";"page7",#N/A,FALSE,"Model";"page8",#N/A,FALSE,"Model";"page9",#N/A,FALSE,"Model";"page10",#N/A,FALSE,"Model";"page11",#N/A,FALSE,"Model";"page12",#N/A,FALSE,"Model";"page13",#N/A,FALSE,"Model"}</definedName>
    <definedName name="laevb" localSheetId="36" hidden="1">{"page1",#N/A,FALSE,"Model";"page2",#N/A,FALSE,"Model";"page3",#N/A,FALSE,"Model";"page4",#N/A,FALSE,"Model";"page5",#N/A,FALSE,"Model";"page6",#N/A,FALSE,"Model";"page7",#N/A,FALSE,"Model";"page8",#N/A,FALSE,"Model";"page9",#N/A,FALSE,"Model";"page10",#N/A,FALSE,"Model";"page11",#N/A,FALSE,"Model";"page12",#N/A,FALSE,"Model";"page13",#N/A,FALSE,"Model"}</definedName>
    <definedName name="laevb" localSheetId="17" hidden="1">{"page1",#N/A,FALSE,"Model";"page2",#N/A,FALSE,"Model";"page3",#N/A,FALSE,"Model";"page4",#N/A,FALSE,"Model";"page5",#N/A,FALSE,"Model";"page6",#N/A,FALSE,"Model";"page7",#N/A,FALSE,"Model";"page8",#N/A,FALSE,"Model";"page9",#N/A,FALSE,"Model";"page10",#N/A,FALSE,"Model";"page11",#N/A,FALSE,"Model";"page12",#N/A,FALSE,"Model";"page13",#N/A,FALSE,"Model"}</definedName>
    <definedName name="laevb" localSheetId="37" hidden="1">{"page1",#N/A,FALSE,"Model";"page2",#N/A,FALSE,"Model";"page3",#N/A,FALSE,"Model";"page4",#N/A,FALSE,"Model";"page5",#N/A,FALSE,"Model";"page6",#N/A,FALSE,"Model";"page7",#N/A,FALSE,"Model";"page8",#N/A,FALSE,"Model";"page9",#N/A,FALSE,"Model";"page10",#N/A,FALSE,"Model";"page11",#N/A,FALSE,"Model";"page12",#N/A,FALSE,"Model";"page13",#N/A,FALSE,"Model"}</definedName>
    <definedName name="laevb" localSheetId="18" hidden="1">{"page1",#N/A,FALSE,"Model";"page2",#N/A,FALSE,"Model";"page3",#N/A,FALSE,"Model";"page4",#N/A,FALSE,"Model";"page5",#N/A,FALSE,"Model";"page6",#N/A,FALSE,"Model";"page7",#N/A,FALSE,"Model";"page8",#N/A,FALSE,"Model";"page9",#N/A,FALSE,"Model";"page10",#N/A,FALSE,"Model";"page11",#N/A,FALSE,"Model";"page12",#N/A,FALSE,"Model";"page13",#N/A,FALSE,"Model"}</definedName>
    <definedName name="laevb" localSheetId="31" hidden="1">{"page1",#N/A,FALSE,"Model";"page2",#N/A,FALSE,"Model";"page3",#N/A,FALSE,"Model";"page4",#N/A,FALSE,"Model";"page5",#N/A,FALSE,"Model";"page6",#N/A,FALSE,"Model";"page7",#N/A,FALSE,"Model";"page8",#N/A,FALSE,"Model";"page9",#N/A,FALSE,"Model";"page10",#N/A,FALSE,"Model";"page11",#N/A,FALSE,"Model";"page12",#N/A,FALSE,"Model";"page13",#N/A,FALSE,"Model"}</definedName>
    <definedName name="laevb" localSheetId="13" hidden="1">{"page1",#N/A,FALSE,"Model";"page2",#N/A,FALSE,"Model";"page3",#N/A,FALSE,"Model";"page4",#N/A,FALSE,"Model";"page5",#N/A,FALSE,"Model";"page6",#N/A,FALSE,"Model";"page7",#N/A,FALSE,"Model";"page8",#N/A,FALSE,"Model";"page9",#N/A,FALSE,"Model";"page10",#N/A,FALSE,"Model";"page11",#N/A,FALSE,"Model";"page12",#N/A,FALSE,"Model";"page13",#N/A,FALSE,"Model"}</definedName>
    <definedName name="laevb" localSheetId="32" hidden="1">{"page1",#N/A,FALSE,"Model";"page2",#N/A,FALSE,"Model";"page3",#N/A,FALSE,"Model";"page4",#N/A,FALSE,"Model";"page5",#N/A,FALSE,"Model";"page6",#N/A,FALSE,"Model";"page7",#N/A,FALSE,"Model";"page8",#N/A,FALSE,"Model";"page9",#N/A,FALSE,"Model";"page10",#N/A,FALSE,"Model";"page11",#N/A,FALSE,"Model";"page12",#N/A,FALSE,"Model";"page13",#N/A,FALSE,"Model"}</definedName>
    <definedName name="laevb" localSheetId="14" hidden="1">{"page1",#N/A,FALSE,"Model";"page2",#N/A,FALSE,"Model";"page3",#N/A,FALSE,"Model";"page4",#N/A,FALSE,"Model";"page5",#N/A,FALSE,"Model";"page6",#N/A,FALSE,"Model";"page7",#N/A,FALSE,"Model";"page8",#N/A,FALSE,"Model";"page9",#N/A,FALSE,"Model";"page10",#N/A,FALSE,"Model";"page11",#N/A,FALSE,"Model";"page12",#N/A,FALSE,"Model";"page13",#N/A,FALSE,"Model"}</definedName>
    <definedName name="laevb" localSheetId="2" hidden="1">{"page1",#N/A,FALSE,"Model";"page2",#N/A,FALSE,"Model";"page3",#N/A,FALSE,"Model";"page4",#N/A,FALSE,"Model";"page5",#N/A,FALSE,"Model";"page6",#N/A,FALSE,"Model";"page7",#N/A,FALSE,"Model";"page8",#N/A,FALSE,"Model";"page9",#N/A,FALSE,"Model";"page10",#N/A,FALSE,"Model";"page11",#N/A,FALSE,"Model";"page12",#N/A,FALSE,"Model";"page13",#N/A,FALSE,"Model"}</definedName>
    <definedName name="laevb" localSheetId="43" hidden="1">{"page1",#N/A,FALSE,"Model";"page2",#N/A,FALSE,"Model";"page3",#N/A,FALSE,"Model";"page4",#N/A,FALSE,"Model";"page5",#N/A,FALSE,"Model";"page6",#N/A,FALSE,"Model";"page7",#N/A,FALSE,"Model";"page8",#N/A,FALSE,"Model";"page9",#N/A,FALSE,"Model";"page10",#N/A,FALSE,"Model";"page11",#N/A,FALSE,"Model";"page12",#N/A,FALSE,"Model";"page13",#N/A,FALSE,"Model"}</definedName>
    <definedName name="laevb" localSheetId="35" hidden="1">{"page1",#N/A,FALSE,"Model";"page2",#N/A,FALSE,"Model";"page3",#N/A,FALSE,"Model";"page4",#N/A,FALSE,"Model";"page5",#N/A,FALSE,"Model";"page6",#N/A,FALSE,"Model";"page7",#N/A,FALSE,"Model";"page8",#N/A,FALSE,"Model";"page9",#N/A,FALSE,"Model";"page10",#N/A,FALSE,"Model";"page11",#N/A,FALSE,"Model";"page12",#N/A,FALSE,"Model";"page13",#N/A,FALSE,"Model"}</definedName>
    <definedName name="laevb" localSheetId="16" hidden="1">{"page1",#N/A,FALSE,"Model";"page2",#N/A,FALSE,"Model";"page3",#N/A,FALSE,"Model";"page4",#N/A,FALSE,"Model";"page5",#N/A,FALSE,"Model";"page6",#N/A,FALSE,"Model";"page7",#N/A,FALSE,"Model";"page8",#N/A,FALSE,"Model";"page9",#N/A,FALSE,"Model";"page10",#N/A,FALSE,"Model";"page11",#N/A,FALSE,"Model";"page12",#N/A,FALSE,"Model";"page13",#N/A,FALSE,"Model"}</definedName>
    <definedName name="laevb" localSheetId="34" hidden="1">{"page1",#N/A,FALSE,"Model";"page2",#N/A,FALSE,"Model";"page3",#N/A,FALSE,"Model";"page4",#N/A,FALSE,"Model";"page5",#N/A,FALSE,"Model";"page6",#N/A,FALSE,"Model";"page7",#N/A,FALSE,"Model";"page8",#N/A,FALSE,"Model";"page9",#N/A,FALSE,"Model";"page10",#N/A,FALSE,"Model";"page11",#N/A,FALSE,"Model";"page12",#N/A,FALSE,"Model";"page13",#N/A,FALSE,"Model"}</definedName>
    <definedName name="laevb" localSheetId="12" hidden="1">{"page1",#N/A,FALSE,"Model";"page2",#N/A,FALSE,"Model";"page3",#N/A,FALSE,"Model";"page4",#N/A,FALSE,"Model";"page5",#N/A,FALSE,"Model";"page6",#N/A,FALSE,"Model";"page7",#N/A,FALSE,"Model";"page8",#N/A,FALSE,"Model";"page9",#N/A,FALSE,"Model";"page10",#N/A,FALSE,"Model";"page11",#N/A,FALSE,"Model";"page12",#N/A,FALSE,"Model";"page13",#N/A,FALSE,"Model"}</definedName>
    <definedName name="laevb"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25"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8"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36"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17"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37"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18"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31"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13"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32"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14"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2"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43"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35"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16"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34" hidden="1">{"page1",#N/A,FALSE,"Model";"page2",#N/A,FALSE,"Model";"page3",#N/A,FALSE,"Model";"page4",#N/A,FALSE,"Model";"page5",#N/A,FALSE,"Model";"page6",#N/A,FALSE,"Model";"page7",#N/A,FALSE,"Model";"page8",#N/A,FALSE,"Model";"page9",#N/A,FALSE,"Model";"page10",#N/A,FALSE,"Model";"page11",#N/A,FALSE,"Model";"page12",#N/A,FALSE,"Model";"page13",#N/A,FALSE,"Model"}</definedName>
    <definedName name="lakdbjrvhe" localSheetId="12" hidden="1">{"page1",#N/A,FALSE,"Model";"page2",#N/A,FALSE,"Model";"page3",#N/A,FALSE,"Model";"page4",#N/A,FALSE,"Model";"page5",#N/A,FALSE,"Model";"page6",#N/A,FALSE,"Model";"page7",#N/A,FALSE,"Model";"page8",#N/A,FALSE,"Model";"page9",#N/A,FALSE,"Model";"page10",#N/A,FALSE,"Model";"page11",#N/A,FALSE,"Model";"page12",#N/A,FALSE,"Model";"page13",#N/A,FALSE,"Model"}</definedName>
    <definedName name="lakdbjrvhe" hidden="1">{"page1",#N/A,FALSE,"Model";"page2",#N/A,FALSE,"Model";"page3",#N/A,FALSE,"Model";"page4",#N/A,FALSE,"Model";"page5",#N/A,FALSE,"Model";"page6",#N/A,FALSE,"Model";"page7",#N/A,FALSE,"Model";"page8",#N/A,FALSE,"Model";"page9",#N/A,FALSE,"Model";"page10",#N/A,FALSE,"Model";"page11",#N/A,FALSE,"Model";"page12",#N/A,FALSE,"Model";"page13",#N/A,FALSE,"Model"}</definedName>
    <definedName name="LatestPremiaYear">[10]Reference!$J$341</definedName>
    <definedName name="lblCoInput">#REF!</definedName>
    <definedName name="ldarhgeahg" localSheetId="25"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8"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36"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17"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37"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18"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31"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13"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32"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14"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2"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43"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35"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16"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34" hidden="1">{"page1",#N/A,FALSE,"Model";"page2",#N/A,FALSE,"Model";"page3",#N/A,FALSE,"Model";"page4",#N/A,FALSE,"Model";"page5",#N/A,FALSE,"Model";"page6",#N/A,FALSE,"Model";"page7",#N/A,FALSE,"Model";"page8",#N/A,FALSE,"Model";"page9",#N/A,FALSE,"Model";"page10",#N/A,FALSE,"Model";"page11",#N/A,FALSE,"Model";"page12",#N/A,FALSE,"Model";"page13",#N/A,FALSE,"Model"}</definedName>
    <definedName name="ldarhgeahg" localSheetId="12" hidden="1">{"page1",#N/A,FALSE,"Model";"page2",#N/A,FALSE,"Model";"page3",#N/A,FALSE,"Model";"page4",#N/A,FALSE,"Model";"page5",#N/A,FALSE,"Model";"page6",#N/A,FALSE,"Model";"page7",#N/A,FALSE,"Model";"page8",#N/A,FALSE,"Model";"page9",#N/A,FALSE,"Model";"page10",#N/A,FALSE,"Model";"page11",#N/A,FALSE,"Model";"page12",#N/A,FALSE,"Model";"page13",#N/A,FALSE,"Model"}</definedName>
    <definedName name="ldarhgeahg"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25"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8"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36"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17"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37"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18"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31"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13"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32"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14"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2"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43"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35"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16"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34" hidden="1">{"page1",#N/A,FALSE,"Model";"page2",#N/A,FALSE,"Model";"page3",#N/A,FALSE,"Model";"page4",#N/A,FALSE,"Model";"page5",#N/A,FALSE,"Model";"page6",#N/A,FALSE,"Model";"page7",#N/A,FALSE,"Model";"page8",#N/A,FALSE,"Model";"page9",#N/A,FALSE,"Model";"page10",#N/A,FALSE,"Model";"page11",#N/A,FALSE,"Model";"page12",#N/A,FALSE,"Model";"page13",#N/A,FALSE,"Model"}</definedName>
    <definedName name="ldkjnb" localSheetId="12" hidden="1">{"page1",#N/A,FALSE,"Model";"page2",#N/A,FALSE,"Model";"page3",#N/A,FALSE,"Model";"page4",#N/A,FALSE,"Model";"page5",#N/A,FALSE,"Model";"page6",#N/A,FALSE,"Model";"page7",#N/A,FALSE,"Model";"page8",#N/A,FALSE,"Model";"page9",#N/A,FALSE,"Model";"page10",#N/A,FALSE,"Model";"page11",#N/A,FALSE,"Model";"page12",#N/A,FALSE,"Model";"page13",#N/A,FALSE,"Model"}</definedName>
    <definedName name="ldkjnb"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25"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8"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36"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17"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37"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18"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31"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13"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32"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14"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2"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43"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35"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16"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34" hidden="1">{"page1",#N/A,FALSE,"Model";"page2",#N/A,FALSE,"Model";"page3",#N/A,FALSE,"Model";"page4",#N/A,FALSE,"Model";"page5",#N/A,FALSE,"Model";"page6",#N/A,FALSE,"Model";"page7",#N/A,FALSE,"Model";"page8",#N/A,FALSE,"Model";"page9",#N/A,FALSE,"Model";"page10",#N/A,FALSE,"Model";"page11",#N/A,FALSE,"Model";"page12",#N/A,FALSE,"Model";"page13",#N/A,FALSE,"Model"}</definedName>
    <definedName name="learvb" localSheetId="12" hidden="1">{"page1",#N/A,FALSE,"Model";"page2",#N/A,FALSE,"Model";"page3",#N/A,FALSE,"Model";"page4",#N/A,FALSE,"Model";"page5",#N/A,FALSE,"Model";"page6",#N/A,FALSE,"Model";"page7",#N/A,FALSE,"Model";"page8",#N/A,FALSE,"Model";"page9",#N/A,FALSE,"Model";"page10",#N/A,FALSE,"Model";"page11",#N/A,FALSE,"Model";"page12",#N/A,FALSE,"Model";"page13",#N/A,FALSE,"Model"}</definedName>
    <definedName name="learvb"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25"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8"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36"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17"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37"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18"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31"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13"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32"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14"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2"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43"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35"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16"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34" hidden="1">{"page1",#N/A,FALSE,"Model";"page2",#N/A,FALSE,"Model";"page3",#N/A,FALSE,"Model";"page4",#N/A,FALSE,"Model";"page5",#N/A,FALSE,"Model";"page6",#N/A,FALSE,"Model";"page7",#N/A,FALSE,"Model";"page8",#N/A,FALSE,"Model";"page9",#N/A,FALSE,"Model";"page10",#N/A,FALSE,"Model";"page11",#N/A,FALSE,"Model";"page12",#N/A,FALSE,"Model";"page13",#N/A,FALSE,"Model"}</definedName>
    <definedName name="leauir" localSheetId="12" hidden="1">{"page1",#N/A,FALSE,"Model";"page2",#N/A,FALSE,"Model";"page3",#N/A,FALSE,"Model";"page4",#N/A,FALSE,"Model";"page5",#N/A,FALSE,"Model";"page6",#N/A,FALSE,"Model";"page7",#N/A,FALSE,"Model";"page8",#N/A,FALSE,"Model";"page9",#N/A,FALSE,"Model";"page10",#N/A,FALSE,"Model";"page11",#N/A,FALSE,"Model";"page12",#N/A,FALSE,"Model";"page13",#N/A,FALSE,"Model"}</definedName>
    <definedName name="leauir" hidden="1">{"page1",#N/A,FALSE,"Model";"page2",#N/A,FALSE,"Model";"page3",#N/A,FALSE,"Model";"page4",#N/A,FALSE,"Model";"page5",#N/A,FALSE,"Model";"page6",#N/A,FALSE,"Model";"page7",#N/A,FALSE,"Model";"page8",#N/A,FALSE,"Model";"page9",#N/A,FALSE,"Model";"page10",#N/A,FALSE,"Model";"page11",#N/A,FALSE,"Model";"page12",#N/A,FALSE,"Model";"page13",#N/A,FALSE,"Model"}</definedName>
    <definedName name="LFQLTM">[10]START!$G$33</definedName>
    <definedName name="LFY">[10]START!$G$30</definedName>
    <definedName name="lhpulj" localSheetId="25" hidden="1">{"FLM 150 Equipment Detail",#N/A,TRUE,"150 Calc";"FLM 150P Equipment Detail",#N/A,TRUE,"150+ Calc";"FLM 600 Equipment Detail",#N/A,TRUE,"600 Calc";"FLM 2400 Equipment Detail",#N/A,TRUE,"2400 Calc";#N/A,#N/A,TRUE,"Totals"}</definedName>
    <definedName name="lhpulj" localSheetId="8" hidden="1">{"FLM 150 Equipment Detail",#N/A,TRUE,"150 Calc";"FLM 150P Equipment Detail",#N/A,TRUE,"150+ Calc";"FLM 600 Equipment Detail",#N/A,TRUE,"600 Calc";"FLM 2400 Equipment Detail",#N/A,TRUE,"2400 Calc";#N/A,#N/A,TRUE,"Totals"}</definedName>
    <definedName name="lhpulj" localSheetId="36" hidden="1">{"FLM 150 Equipment Detail",#N/A,TRUE,"150 Calc";"FLM 150P Equipment Detail",#N/A,TRUE,"150+ Calc";"FLM 600 Equipment Detail",#N/A,TRUE,"600 Calc";"FLM 2400 Equipment Detail",#N/A,TRUE,"2400 Calc";#N/A,#N/A,TRUE,"Totals"}</definedName>
    <definedName name="lhpulj" localSheetId="17" hidden="1">{"FLM 150 Equipment Detail",#N/A,TRUE,"150 Calc";"FLM 150P Equipment Detail",#N/A,TRUE,"150+ Calc";"FLM 600 Equipment Detail",#N/A,TRUE,"600 Calc";"FLM 2400 Equipment Detail",#N/A,TRUE,"2400 Calc";#N/A,#N/A,TRUE,"Totals"}</definedName>
    <definedName name="lhpulj" localSheetId="37" hidden="1">{"FLM 150 Equipment Detail",#N/A,TRUE,"150 Calc";"FLM 150P Equipment Detail",#N/A,TRUE,"150+ Calc";"FLM 600 Equipment Detail",#N/A,TRUE,"600 Calc";"FLM 2400 Equipment Detail",#N/A,TRUE,"2400 Calc";#N/A,#N/A,TRUE,"Totals"}</definedName>
    <definedName name="lhpulj" localSheetId="18" hidden="1">{"FLM 150 Equipment Detail",#N/A,TRUE,"150 Calc";"FLM 150P Equipment Detail",#N/A,TRUE,"150+ Calc";"FLM 600 Equipment Detail",#N/A,TRUE,"600 Calc";"FLM 2400 Equipment Detail",#N/A,TRUE,"2400 Calc";#N/A,#N/A,TRUE,"Totals"}</definedName>
    <definedName name="lhpulj" localSheetId="31" hidden="1">{"FLM 150 Equipment Detail",#N/A,TRUE,"150 Calc";"FLM 150P Equipment Detail",#N/A,TRUE,"150+ Calc";"FLM 600 Equipment Detail",#N/A,TRUE,"600 Calc";"FLM 2400 Equipment Detail",#N/A,TRUE,"2400 Calc";#N/A,#N/A,TRUE,"Totals"}</definedName>
    <definedName name="lhpulj" localSheetId="13" hidden="1">{"FLM 150 Equipment Detail",#N/A,TRUE,"150 Calc";"FLM 150P Equipment Detail",#N/A,TRUE,"150+ Calc";"FLM 600 Equipment Detail",#N/A,TRUE,"600 Calc";"FLM 2400 Equipment Detail",#N/A,TRUE,"2400 Calc";#N/A,#N/A,TRUE,"Totals"}</definedName>
    <definedName name="lhpulj" localSheetId="32" hidden="1">{"FLM 150 Equipment Detail",#N/A,TRUE,"150 Calc";"FLM 150P Equipment Detail",#N/A,TRUE,"150+ Calc";"FLM 600 Equipment Detail",#N/A,TRUE,"600 Calc";"FLM 2400 Equipment Detail",#N/A,TRUE,"2400 Calc";#N/A,#N/A,TRUE,"Totals"}</definedName>
    <definedName name="lhpulj" localSheetId="14" hidden="1">{"FLM 150 Equipment Detail",#N/A,TRUE,"150 Calc";"FLM 150P Equipment Detail",#N/A,TRUE,"150+ Calc";"FLM 600 Equipment Detail",#N/A,TRUE,"600 Calc";"FLM 2400 Equipment Detail",#N/A,TRUE,"2400 Calc";#N/A,#N/A,TRUE,"Totals"}</definedName>
    <definedName name="lhpulj" localSheetId="2" hidden="1">{"FLM 150 Equipment Detail",#N/A,TRUE,"150 Calc";"FLM 150P Equipment Detail",#N/A,TRUE,"150+ Calc";"FLM 600 Equipment Detail",#N/A,TRUE,"600 Calc";"FLM 2400 Equipment Detail",#N/A,TRUE,"2400 Calc";#N/A,#N/A,TRUE,"Totals"}</definedName>
    <definedName name="lhpulj" localSheetId="43" hidden="1">{"FLM 150 Equipment Detail",#N/A,TRUE,"150 Calc";"FLM 150P Equipment Detail",#N/A,TRUE,"150+ Calc";"FLM 600 Equipment Detail",#N/A,TRUE,"600 Calc";"FLM 2400 Equipment Detail",#N/A,TRUE,"2400 Calc";#N/A,#N/A,TRUE,"Totals"}</definedName>
    <definedName name="lhpulj" localSheetId="35" hidden="1">{"FLM 150 Equipment Detail",#N/A,TRUE,"150 Calc";"FLM 150P Equipment Detail",#N/A,TRUE,"150+ Calc";"FLM 600 Equipment Detail",#N/A,TRUE,"600 Calc";"FLM 2400 Equipment Detail",#N/A,TRUE,"2400 Calc";#N/A,#N/A,TRUE,"Totals"}</definedName>
    <definedName name="lhpulj" localSheetId="16" hidden="1">{"FLM 150 Equipment Detail",#N/A,TRUE,"150 Calc";"FLM 150P Equipment Detail",#N/A,TRUE,"150+ Calc";"FLM 600 Equipment Detail",#N/A,TRUE,"600 Calc";"FLM 2400 Equipment Detail",#N/A,TRUE,"2400 Calc";#N/A,#N/A,TRUE,"Totals"}</definedName>
    <definedName name="lhpulj" localSheetId="34" hidden="1">{"FLM 150 Equipment Detail",#N/A,TRUE,"150 Calc";"FLM 150P Equipment Detail",#N/A,TRUE,"150+ Calc";"FLM 600 Equipment Detail",#N/A,TRUE,"600 Calc";"FLM 2400 Equipment Detail",#N/A,TRUE,"2400 Calc";#N/A,#N/A,TRUE,"Totals"}</definedName>
    <definedName name="lhpulj" localSheetId="12" hidden="1">{"FLM 150 Equipment Detail",#N/A,TRUE,"150 Calc";"FLM 150P Equipment Detail",#N/A,TRUE,"150+ Calc";"FLM 600 Equipment Detail",#N/A,TRUE,"600 Calc";"FLM 2400 Equipment Detail",#N/A,TRUE,"2400 Calc";#N/A,#N/A,TRUE,"Totals"}</definedName>
    <definedName name="lhpulj" hidden="1">{"FLM 150 Equipment Detail",#N/A,TRUE,"150 Calc";"FLM 150P Equipment Detail",#N/A,TRUE,"150+ Calc";"FLM 600 Equipment Detail",#N/A,TRUE,"600 Calc";"FLM 2400 Equipment Detail",#N/A,TRUE,"2400 Calc";#N/A,#N/A,TRUE,"Totals"}</definedName>
    <definedName name="List_NoOfPFIYrs">[10]Settings!$M$51:$M$60</definedName>
    <definedName name="ListOffset" hidden="1">4</definedName>
    <definedName name="liureag" localSheetId="25"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8"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36"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17"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37"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18"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31"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13"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32"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14"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2"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43"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35"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16"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34" hidden="1">{"page1",#N/A,FALSE,"Model";"page2",#N/A,FALSE,"Model";"page3",#N/A,FALSE,"Model";"page4",#N/A,FALSE,"Model";"page5",#N/A,FALSE,"Model";"page6",#N/A,FALSE,"Model";"page7",#N/A,FALSE,"Model";"page8",#N/A,FALSE,"Model";"page9",#N/A,FALSE,"Model";"page10",#N/A,FALSE,"Model";"page11",#N/A,FALSE,"Model";"page12",#N/A,FALSE,"Model";"page13",#N/A,FALSE,"Model"}</definedName>
    <definedName name="liureag" localSheetId="12" hidden="1">{"page1",#N/A,FALSE,"Model";"page2",#N/A,FALSE,"Model";"page3",#N/A,FALSE,"Model";"page4",#N/A,FALSE,"Model";"page5",#N/A,FALSE,"Model";"page6",#N/A,FALSE,"Model";"page7",#N/A,FALSE,"Model";"page8",#N/A,FALSE,"Model";"page9",#N/A,FALSE,"Model";"page10",#N/A,FALSE,"Model";"page11",#N/A,FALSE,"Model";"page12",#N/A,FALSE,"Model";"page13",#N/A,FALSE,"Model"}</definedName>
    <definedName name="liureag" hidden="1">{"page1",#N/A,FALSE,"Model";"page2",#N/A,FALSE,"Model";"page3",#N/A,FALSE,"Model";"page4",#N/A,FALSE,"Model";"page5",#N/A,FALSE,"Model";"page6",#N/A,FALSE,"Model";"page7",#N/A,FALSE,"Model";"page8",#N/A,FALSE,"Model";"page9",#N/A,FALSE,"Model";"page10",#N/A,FALSE,"Model";"page11",#N/A,FALSE,"Model";"page12",#N/A,FALSE,"Model";"page13",#N/A,FALSE,"Model"}</definedName>
    <definedName name="ljnbd" localSheetId="25" hidden="1">{"page1",#N/A,FALSE,"Model";"page2",#N/A,FALSE,"Model";"page3",#N/A,FALSE,"Model";"page4",#N/A,FALSE,"Model";"page5",#N/A,FALSE,"Model";"page6",#N/A,FALSE,"Model";"page7",#N/A,FALSE,"Model";"page8",#N/A,FALSE,"Model";"page9",#N/A,FALSE,"Model";"page10",#N/A,FALSE,"Model";"page11",#N/A,FALSE,"Model";"page12",#N/A,FALSE,"Model";"page13",#N/A,FALSE,"Model"}</definedName>
    <definedName name="ljnbd" localSheetId="8" hidden="1">{"page1",#N/A,FALSE,"Model";"page2",#N/A,FALSE,"Model";"page3",#N/A,FALSE,"Model";"page4",#N/A,FALSE,"Model";"page5",#N/A,FALSE,"Model";"page6",#N/A,FALSE,"Model";"page7",#N/A,FALSE,"Model";"page8",#N/A,FALSE,"Model";"page9",#N/A,FALSE,"Model";"page10",#N/A,FALSE,"Model";"page11",#N/A,FALSE,"Model";"page12",#N/A,FALSE,"Model";"page13",#N/A,FALSE,"Model"}</definedName>
    <definedName name="ljnbd" localSheetId="36" hidden="1">{"page1",#N/A,FALSE,"Model";"page2",#N/A,FALSE,"Model";"page3",#N/A,FALSE,"Model";"page4",#N/A,FALSE,"Model";"page5",#N/A,FALSE,"Model";"page6",#N/A,FALSE,"Model";"page7",#N/A,FALSE,"Model";"page8",#N/A,FALSE,"Model";"page9",#N/A,FALSE,"Model";"page10",#N/A,FALSE,"Model";"page11",#N/A,FALSE,"Model";"page12",#N/A,FALSE,"Model";"page13",#N/A,FALSE,"Model"}</definedName>
    <definedName name="ljnbd" localSheetId="17" hidden="1">{"page1",#N/A,FALSE,"Model";"page2",#N/A,FALSE,"Model";"page3",#N/A,FALSE,"Model";"page4",#N/A,FALSE,"Model";"page5",#N/A,FALSE,"Model";"page6",#N/A,FALSE,"Model";"page7",#N/A,FALSE,"Model";"page8",#N/A,FALSE,"Model";"page9",#N/A,FALSE,"Model";"page10",#N/A,FALSE,"Model";"page11",#N/A,FALSE,"Model";"page12",#N/A,FALSE,"Model";"page13",#N/A,FALSE,"Model"}</definedName>
    <definedName name="ljnbd" localSheetId="37" hidden="1">{"page1",#N/A,FALSE,"Model";"page2",#N/A,FALSE,"Model";"page3",#N/A,FALSE,"Model";"page4",#N/A,FALSE,"Model";"page5",#N/A,FALSE,"Model";"page6",#N/A,FALSE,"Model";"page7",#N/A,FALSE,"Model";"page8",#N/A,FALSE,"Model";"page9",#N/A,FALSE,"Model";"page10",#N/A,FALSE,"Model";"page11",#N/A,FALSE,"Model";"page12",#N/A,FALSE,"Model";"page13",#N/A,FALSE,"Model"}</definedName>
    <definedName name="ljnbd" localSheetId="18" hidden="1">{"page1",#N/A,FALSE,"Model";"page2",#N/A,FALSE,"Model";"page3",#N/A,FALSE,"Model";"page4",#N/A,FALSE,"Model";"page5",#N/A,FALSE,"Model";"page6",#N/A,FALSE,"Model";"page7",#N/A,FALSE,"Model";"page8",#N/A,FALSE,"Model";"page9",#N/A,FALSE,"Model";"page10",#N/A,FALSE,"Model";"page11",#N/A,FALSE,"Model";"page12",#N/A,FALSE,"Model";"page13",#N/A,FALSE,"Model"}</definedName>
    <definedName name="ljnbd" localSheetId="31" hidden="1">{"page1",#N/A,FALSE,"Model";"page2",#N/A,FALSE,"Model";"page3",#N/A,FALSE,"Model";"page4",#N/A,FALSE,"Model";"page5",#N/A,FALSE,"Model";"page6",#N/A,FALSE,"Model";"page7",#N/A,FALSE,"Model";"page8",#N/A,FALSE,"Model";"page9",#N/A,FALSE,"Model";"page10",#N/A,FALSE,"Model";"page11",#N/A,FALSE,"Model";"page12",#N/A,FALSE,"Model";"page13",#N/A,FALSE,"Model"}</definedName>
    <definedName name="ljnbd" localSheetId="13" hidden="1">{"page1",#N/A,FALSE,"Model";"page2",#N/A,FALSE,"Model";"page3",#N/A,FALSE,"Model";"page4",#N/A,FALSE,"Model";"page5",#N/A,FALSE,"Model";"page6",#N/A,FALSE,"Model";"page7",#N/A,FALSE,"Model";"page8",#N/A,FALSE,"Model";"page9",#N/A,FALSE,"Model";"page10",#N/A,FALSE,"Model";"page11",#N/A,FALSE,"Model";"page12",#N/A,FALSE,"Model";"page13",#N/A,FALSE,"Model"}</definedName>
    <definedName name="ljnbd" localSheetId="32" hidden="1">{"page1",#N/A,FALSE,"Model";"page2",#N/A,FALSE,"Model";"page3",#N/A,FALSE,"Model";"page4",#N/A,FALSE,"Model";"page5",#N/A,FALSE,"Model";"page6",#N/A,FALSE,"Model";"page7",#N/A,FALSE,"Model";"page8",#N/A,FALSE,"Model";"page9",#N/A,FALSE,"Model";"page10",#N/A,FALSE,"Model";"page11",#N/A,FALSE,"Model";"page12",#N/A,FALSE,"Model";"page13",#N/A,FALSE,"Model"}</definedName>
    <definedName name="ljnbd" localSheetId="14" hidden="1">{"page1",#N/A,FALSE,"Model";"page2",#N/A,FALSE,"Model";"page3",#N/A,FALSE,"Model";"page4",#N/A,FALSE,"Model";"page5",#N/A,FALSE,"Model";"page6",#N/A,FALSE,"Model";"page7",#N/A,FALSE,"Model";"page8",#N/A,FALSE,"Model";"page9",#N/A,FALSE,"Model";"page10",#N/A,FALSE,"Model";"page11",#N/A,FALSE,"Model";"page12",#N/A,FALSE,"Model";"page13",#N/A,FALSE,"Model"}</definedName>
    <definedName name="ljnbd" localSheetId="2" hidden="1">{"page1",#N/A,FALSE,"Model";"page2",#N/A,FALSE,"Model";"page3",#N/A,FALSE,"Model";"page4",#N/A,FALSE,"Model";"page5",#N/A,FALSE,"Model";"page6",#N/A,FALSE,"Model";"page7",#N/A,FALSE,"Model";"page8",#N/A,FALSE,"Model";"page9",#N/A,FALSE,"Model";"page10",#N/A,FALSE,"Model";"page11",#N/A,FALSE,"Model";"page12",#N/A,FALSE,"Model";"page13",#N/A,FALSE,"Model"}</definedName>
    <definedName name="ljnbd" localSheetId="43" hidden="1">{"page1",#N/A,FALSE,"Model";"page2",#N/A,FALSE,"Model";"page3",#N/A,FALSE,"Model";"page4",#N/A,FALSE,"Model";"page5",#N/A,FALSE,"Model";"page6",#N/A,FALSE,"Model";"page7",#N/A,FALSE,"Model";"page8",#N/A,FALSE,"Model";"page9",#N/A,FALSE,"Model";"page10",#N/A,FALSE,"Model";"page11",#N/A,FALSE,"Model";"page12",#N/A,FALSE,"Model";"page13",#N/A,FALSE,"Model"}</definedName>
    <definedName name="ljnbd" localSheetId="35" hidden="1">{"page1",#N/A,FALSE,"Model";"page2",#N/A,FALSE,"Model";"page3",#N/A,FALSE,"Model";"page4",#N/A,FALSE,"Model";"page5",#N/A,FALSE,"Model";"page6",#N/A,FALSE,"Model";"page7",#N/A,FALSE,"Model";"page8",#N/A,FALSE,"Model";"page9",#N/A,FALSE,"Model";"page10",#N/A,FALSE,"Model";"page11",#N/A,FALSE,"Model";"page12",#N/A,FALSE,"Model";"page13",#N/A,FALSE,"Model"}</definedName>
    <definedName name="ljnbd" localSheetId="16" hidden="1">{"page1",#N/A,FALSE,"Model";"page2",#N/A,FALSE,"Model";"page3",#N/A,FALSE,"Model";"page4",#N/A,FALSE,"Model";"page5",#N/A,FALSE,"Model";"page6",#N/A,FALSE,"Model";"page7",#N/A,FALSE,"Model";"page8",#N/A,FALSE,"Model";"page9",#N/A,FALSE,"Model";"page10",#N/A,FALSE,"Model";"page11",#N/A,FALSE,"Model";"page12",#N/A,FALSE,"Model";"page13",#N/A,FALSE,"Model"}</definedName>
    <definedName name="ljnbd" localSheetId="34" hidden="1">{"page1",#N/A,FALSE,"Model";"page2",#N/A,FALSE,"Model";"page3",#N/A,FALSE,"Model";"page4",#N/A,FALSE,"Model";"page5",#N/A,FALSE,"Model";"page6",#N/A,FALSE,"Model";"page7",#N/A,FALSE,"Model";"page8",#N/A,FALSE,"Model";"page9",#N/A,FALSE,"Model";"page10",#N/A,FALSE,"Model";"page11",#N/A,FALSE,"Model";"page12",#N/A,FALSE,"Model";"page13",#N/A,FALSE,"Model"}</definedName>
    <definedName name="ljnbd" localSheetId="12" hidden="1">{"page1",#N/A,FALSE,"Model";"page2",#N/A,FALSE,"Model";"page3",#N/A,FALSE,"Model";"page4",#N/A,FALSE,"Model";"page5",#N/A,FALSE,"Model";"page6",#N/A,FALSE,"Model";"page7",#N/A,FALSE,"Model";"page8",#N/A,FALSE,"Model";"page9",#N/A,FALSE,"Model";"page10",#N/A,FALSE,"Model";"page11",#N/A,FALSE,"Model";"page12",#N/A,FALSE,"Model";"page13",#N/A,FALSE,"Model"}</definedName>
    <definedName name="ljnbd"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25"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8"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36"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17"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37"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18"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31"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13"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32"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14"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2"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43"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35"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16"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34" hidden="1">{"page1",#N/A,FALSE,"Model";"page2",#N/A,FALSE,"Model";"page3",#N/A,FALSE,"Model";"page4",#N/A,FALSE,"Model";"page5",#N/A,FALSE,"Model";"page6",#N/A,FALSE,"Model";"page7",#N/A,FALSE,"Model";"page8",#N/A,FALSE,"Model";"page9",#N/A,FALSE,"Model";"page10",#N/A,FALSE,"Model";"page11",#N/A,FALSE,"Model";"page12",#N/A,FALSE,"Model";"page13",#N/A,FALSE,"Model"}</definedName>
    <definedName name="lkafvb" localSheetId="12" hidden="1">{"page1",#N/A,FALSE,"Model";"page2",#N/A,FALSE,"Model";"page3",#N/A,FALSE,"Model";"page4",#N/A,FALSE,"Model";"page5",#N/A,FALSE,"Model";"page6",#N/A,FALSE,"Model";"page7",#N/A,FALSE,"Model";"page8",#N/A,FALSE,"Model";"page9",#N/A,FALSE,"Model";"page10",#N/A,FALSE,"Model";"page11",#N/A,FALSE,"Model";"page12",#N/A,FALSE,"Model";"page13",#N/A,FALSE,"Model"}</definedName>
    <definedName name="lkafvb"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25"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8"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36"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17"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37"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18"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31"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13"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32"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14"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2"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43"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35"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16"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34" hidden="1">{"page1",#N/A,FALSE,"Model";"page2",#N/A,FALSE,"Model";"page3",#N/A,FALSE,"Model";"page4",#N/A,FALSE,"Model";"page5",#N/A,FALSE,"Model";"page6",#N/A,FALSE,"Model";"page7",#N/A,FALSE,"Model";"page8",#N/A,FALSE,"Model";"page9",#N/A,FALSE,"Model";"page10",#N/A,FALSE,"Model";"page11",#N/A,FALSE,"Model";"page12",#N/A,FALSE,"Model";"page13",#N/A,FALSE,"Model"}</definedName>
    <definedName name="lkdajfb" localSheetId="12" hidden="1">{"page1",#N/A,FALSE,"Model";"page2",#N/A,FALSE,"Model";"page3",#N/A,FALSE,"Model";"page4",#N/A,FALSE,"Model";"page5",#N/A,FALSE,"Model";"page6",#N/A,FALSE,"Model";"page7",#N/A,FALSE,"Model";"page8",#N/A,FALSE,"Model";"page9",#N/A,FALSE,"Model";"page10",#N/A,FALSE,"Model";"page11",#N/A,FALSE,"Model";"page12",#N/A,FALSE,"Model";"page13",#N/A,FALSE,"Model"}</definedName>
    <definedName name="lkdajfb" hidden="1">{"page1",#N/A,FALSE,"Model";"page2",#N/A,FALSE,"Model";"page3",#N/A,FALSE,"Model";"page4",#N/A,FALSE,"Model";"page5",#N/A,FALSE,"Model";"page6",#N/A,FALSE,"Model";"page7",#N/A,FALSE,"Model";"page8",#N/A,FALSE,"Model";"page9",#N/A,FALSE,"Model";"page10",#N/A,FALSE,"Model";"page11",#N/A,FALSE,"Model";"page12",#N/A,FALSE,"Model";"page13",#N/A,FALSE,"Model"}</definedName>
    <definedName name="lkhpoiuy" localSheetId="25" hidden="1">{"Equipment Summary",#N/A,FALSE,"150 Calc"}</definedName>
    <definedName name="lkhpoiuy" localSheetId="8" hidden="1">{"Equipment Summary",#N/A,FALSE,"150 Calc"}</definedName>
    <definedName name="lkhpoiuy" localSheetId="36" hidden="1">{"Equipment Summary",#N/A,FALSE,"150 Calc"}</definedName>
    <definedName name="lkhpoiuy" localSheetId="17" hidden="1">{"Equipment Summary",#N/A,FALSE,"150 Calc"}</definedName>
    <definedName name="lkhpoiuy" localSheetId="37" hidden="1">{"Equipment Summary",#N/A,FALSE,"150 Calc"}</definedName>
    <definedName name="lkhpoiuy" localSheetId="18" hidden="1">{"Equipment Summary",#N/A,FALSE,"150 Calc"}</definedName>
    <definedName name="lkhpoiuy" localSheetId="31" hidden="1">{"Equipment Summary",#N/A,FALSE,"150 Calc"}</definedName>
    <definedName name="lkhpoiuy" localSheetId="13" hidden="1">{"Equipment Summary",#N/A,FALSE,"150 Calc"}</definedName>
    <definedName name="lkhpoiuy" localSheetId="32" hidden="1">{"Equipment Summary",#N/A,FALSE,"150 Calc"}</definedName>
    <definedName name="lkhpoiuy" localSheetId="14" hidden="1">{"Equipment Summary",#N/A,FALSE,"150 Calc"}</definedName>
    <definedName name="lkhpoiuy" localSheetId="2" hidden="1">{"Equipment Summary",#N/A,FALSE,"150 Calc"}</definedName>
    <definedName name="lkhpoiuy" localSheetId="43" hidden="1">{"Equipment Summary",#N/A,FALSE,"150 Calc"}</definedName>
    <definedName name="lkhpoiuy" localSheetId="35" hidden="1">{"Equipment Summary",#N/A,FALSE,"150 Calc"}</definedName>
    <definedName name="lkhpoiuy" localSheetId="16" hidden="1">{"Equipment Summary",#N/A,FALSE,"150 Calc"}</definedName>
    <definedName name="lkhpoiuy" localSheetId="34" hidden="1">{"Equipment Summary",#N/A,FALSE,"150 Calc"}</definedName>
    <definedName name="lkhpoiuy" localSheetId="12" hidden="1">{"Equipment Summary",#N/A,FALSE,"150 Calc"}</definedName>
    <definedName name="lkhpoiuy" hidden="1">{"Equipment Summary",#N/A,FALSE,"150 Calc"}</definedName>
    <definedName name="lkjh" localSheetId="25" hidden="1">{"FLM 150 Equipment Summary",#N/A,TRUE,"150 Calc";"FLM 600 Equipment Summary",#N/A,TRUE,"600 Calc";"FLM 2400 Equipment Summary",#N/A,TRUE,"2400 Calc";#N/A,#N/A,TRUE,"Totals"}</definedName>
    <definedName name="lkjh" localSheetId="8" hidden="1">{"FLM 150 Equipment Summary",#N/A,TRUE,"150 Calc";"FLM 600 Equipment Summary",#N/A,TRUE,"600 Calc";"FLM 2400 Equipment Summary",#N/A,TRUE,"2400 Calc";#N/A,#N/A,TRUE,"Totals"}</definedName>
    <definedName name="lkjh" localSheetId="36" hidden="1">{"FLM 150 Equipment Summary",#N/A,TRUE,"150 Calc";"FLM 600 Equipment Summary",#N/A,TRUE,"600 Calc";"FLM 2400 Equipment Summary",#N/A,TRUE,"2400 Calc";#N/A,#N/A,TRUE,"Totals"}</definedName>
    <definedName name="lkjh" localSheetId="17" hidden="1">{"FLM 150 Equipment Summary",#N/A,TRUE,"150 Calc";"FLM 600 Equipment Summary",#N/A,TRUE,"600 Calc";"FLM 2400 Equipment Summary",#N/A,TRUE,"2400 Calc";#N/A,#N/A,TRUE,"Totals"}</definedName>
    <definedName name="lkjh" localSheetId="37" hidden="1">{"FLM 150 Equipment Summary",#N/A,TRUE,"150 Calc";"FLM 600 Equipment Summary",#N/A,TRUE,"600 Calc";"FLM 2400 Equipment Summary",#N/A,TRUE,"2400 Calc";#N/A,#N/A,TRUE,"Totals"}</definedName>
    <definedName name="lkjh" localSheetId="18" hidden="1">{"FLM 150 Equipment Summary",#N/A,TRUE,"150 Calc";"FLM 600 Equipment Summary",#N/A,TRUE,"600 Calc";"FLM 2400 Equipment Summary",#N/A,TRUE,"2400 Calc";#N/A,#N/A,TRUE,"Totals"}</definedName>
    <definedName name="lkjh" localSheetId="31" hidden="1">{"FLM 150 Equipment Summary",#N/A,TRUE,"150 Calc";"FLM 600 Equipment Summary",#N/A,TRUE,"600 Calc";"FLM 2400 Equipment Summary",#N/A,TRUE,"2400 Calc";#N/A,#N/A,TRUE,"Totals"}</definedName>
    <definedName name="lkjh" localSheetId="13" hidden="1">{"FLM 150 Equipment Summary",#N/A,TRUE,"150 Calc";"FLM 600 Equipment Summary",#N/A,TRUE,"600 Calc";"FLM 2400 Equipment Summary",#N/A,TRUE,"2400 Calc";#N/A,#N/A,TRUE,"Totals"}</definedName>
    <definedName name="lkjh" localSheetId="32" hidden="1">{"FLM 150 Equipment Summary",#N/A,TRUE,"150 Calc";"FLM 600 Equipment Summary",#N/A,TRUE,"600 Calc";"FLM 2400 Equipment Summary",#N/A,TRUE,"2400 Calc";#N/A,#N/A,TRUE,"Totals"}</definedName>
    <definedName name="lkjh" localSheetId="14" hidden="1">{"FLM 150 Equipment Summary",#N/A,TRUE,"150 Calc";"FLM 600 Equipment Summary",#N/A,TRUE,"600 Calc";"FLM 2400 Equipment Summary",#N/A,TRUE,"2400 Calc";#N/A,#N/A,TRUE,"Totals"}</definedName>
    <definedName name="lkjh" localSheetId="2" hidden="1">{"FLM 150 Equipment Summary",#N/A,TRUE,"150 Calc";"FLM 600 Equipment Summary",#N/A,TRUE,"600 Calc";"FLM 2400 Equipment Summary",#N/A,TRUE,"2400 Calc";#N/A,#N/A,TRUE,"Totals"}</definedName>
    <definedName name="lkjh" localSheetId="43" hidden="1">{"FLM 150 Equipment Summary",#N/A,TRUE,"150 Calc";"FLM 600 Equipment Summary",#N/A,TRUE,"600 Calc";"FLM 2400 Equipment Summary",#N/A,TRUE,"2400 Calc";#N/A,#N/A,TRUE,"Totals"}</definedName>
    <definedName name="lkjh" localSheetId="35" hidden="1">{"FLM 150 Equipment Summary",#N/A,TRUE,"150 Calc";"FLM 600 Equipment Summary",#N/A,TRUE,"600 Calc";"FLM 2400 Equipment Summary",#N/A,TRUE,"2400 Calc";#N/A,#N/A,TRUE,"Totals"}</definedName>
    <definedName name="lkjh" localSheetId="16" hidden="1">{"FLM 150 Equipment Summary",#N/A,TRUE,"150 Calc";"FLM 600 Equipment Summary",#N/A,TRUE,"600 Calc";"FLM 2400 Equipment Summary",#N/A,TRUE,"2400 Calc";#N/A,#N/A,TRUE,"Totals"}</definedName>
    <definedName name="lkjh" localSheetId="34" hidden="1">{"FLM 150 Equipment Summary",#N/A,TRUE,"150 Calc";"FLM 600 Equipment Summary",#N/A,TRUE,"600 Calc";"FLM 2400 Equipment Summary",#N/A,TRUE,"2400 Calc";#N/A,#N/A,TRUE,"Totals"}</definedName>
    <definedName name="lkjh" localSheetId="12" hidden="1">{"FLM 150 Equipment Summary",#N/A,TRUE,"150 Calc";"FLM 600 Equipment Summary",#N/A,TRUE,"600 Calc";"FLM 2400 Equipment Summary",#N/A,TRUE,"2400 Calc";#N/A,#N/A,TRUE,"Totals"}</definedName>
    <definedName name="lkjh" hidden="1">{"FLM 150 Equipment Summary",#N/A,TRUE,"150 Calc";"FLM 600 Equipment Summary",#N/A,TRUE,"600 Calc";"FLM 2400 Equipment Summary",#N/A,TRUE,"2400 Calc";#N/A,#N/A,TRUE,"Totals"}</definedName>
    <definedName name="lkjhpoiuy" localSheetId="25" hidden="1">{"FLM 150 Equipment Summary",#N/A,TRUE,"150 Calc";"FLM 150P Equipment Summary",#N/A,TRUE,"150+ Calc";"FLM 600 Equipment Summary",#N/A,TRUE,"600 Calc";"FLM 2400 Equipment Summary",#N/A,TRUE,"2400 Calc";#N/A,#N/A,TRUE,"Totals"}</definedName>
    <definedName name="lkjhpoiuy" localSheetId="8" hidden="1">{"FLM 150 Equipment Summary",#N/A,TRUE,"150 Calc";"FLM 150P Equipment Summary",#N/A,TRUE,"150+ Calc";"FLM 600 Equipment Summary",#N/A,TRUE,"600 Calc";"FLM 2400 Equipment Summary",#N/A,TRUE,"2400 Calc";#N/A,#N/A,TRUE,"Totals"}</definedName>
    <definedName name="lkjhpoiuy" localSheetId="36" hidden="1">{"FLM 150 Equipment Summary",#N/A,TRUE,"150 Calc";"FLM 150P Equipment Summary",#N/A,TRUE,"150+ Calc";"FLM 600 Equipment Summary",#N/A,TRUE,"600 Calc";"FLM 2400 Equipment Summary",#N/A,TRUE,"2400 Calc";#N/A,#N/A,TRUE,"Totals"}</definedName>
    <definedName name="lkjhpoiuy" localSheetId="17" hidden="1">{"FLM 150 Equipment Summary",#N/A,TRUE,"150 Calc";"FLM 150P Equipment Summary",#N/A,TRUE,"150+ Calc";"FLM 600 Equipment Summary",#N/A,TRUE,"600 Calc";"FLM 2400 Equipment Summary",#N/A,TRUE,"2400 Calc";#N/A,#N/A,TRUE,"Totals"}</definedName>
    <definedName name="lkjhpoiuy" localSheetId="37" hidden="1">{"FLM 150 Equipment Summary",#N/A,TRUE,"150 Calc";"FLM 150P Equipment Summary",#N/A,TRUE,"150+ Calc";"FLM 600 Equipment Summary",#N/A,TRUE,"600 Calc";"FLM 2400 Equipment Summary",#N/A,TRUE,"2400 Calc";#N/A,#N/A,TRUE,"Totals"}</definedName>
    <definedName name="lkjhpoiuy" localSheetId="18" hidden="1">{"FLM 150 Equipment Summary",#N/A,TRUE,"150 Calc";"FLM 150P Equipment Summary",#N/A,TRUE,"150+ Calc";"FLM 600 Equipment Summary",#N/A,TRUE,"600 Calc";"FLM 2400 Equipment Summary",#N/A,TRUE,"2400 Calc";#N/A,#N/A,TRUE,"Totals"}</definedName>
    <definedName name="lkjhpoiuy" localSheetId="31" hidden="1">{"FLM 150 Equipment Summary",#N/A,TRUE,"150 Calc";"FLM 150P Equipment Summary",#N/A,TRUE,"150+ Calc";"FLM 600 Equipment Summary",#N/A,TRUE,"600 Calc";"FLM 2400 Equipment Summary",#N/A,TRUE,"2400 Calc";#N/A,#N/A,TRUE,"Totals"}</definedName>
    <definedName name="lkjhpoiuy" localSheetId="13" hidden="1">{"FLM 150 Equipment Summary",#N/A,TRUE,"150 Calc";"FLM 150P Equipment Summary",#N/A,TRUE,"150+ Calc";"FLM 600 Equipment Summary",#N/A,TRUE,"600 Calc";"FLM 2400 Equipment Summary",#N/A,TRUE,"2400 Calc";#N/A,#N/A,TRUE,"Totals"}</definedName>
    <definedName name="lkjhpoiuy" localSheetId="32" hidden="1">{"FLM 150 Equipment Summary",#N/A,TRUE,"150 Calc";"FLM 150P Equipment Summary",#N/A,TRUE,"150+ Calc";"FLM 600 Equipment Summary",#N/A,TRUE,"600 Calc";"FLM 2400 Equipment Summary",#N/A,TRUE,"2400 Calc";#N/A,#N/A,TRUE,"Totals"}</definedName>
    <definedName name="lkjhpoiuy" localSheetId="14" hidden="1">{"FLM 150 Equipment Summary",#N/A,TRUE,"150 Calc";"FLM 150P Equipment Summary",#N/A,TRUE,"150+ Calc";"FLM 600 Equipment Summary",#N/A,TRUE,"600 Calc";"FLM 2400 Equipment Summary",#N/A,TRUE,"2400 Calc";#N/A,#N/A,TRUE,"Totals"}</definedName>
    <definedName name="lkjhpoiuy" localSheetId="2" hidden="1">{"FLM 150 Equipment Summary",#N/A,TRUE,"150 Calc";"FLM 150P Equipment Summary",#N/A,TRUE,"150+ Calc";"FLM 600 Equipment Summary",#N/A,TRUE,"600 Calc";"FLM 2400 Equipment Summary",#N/A,TRUE,"2400 Calc";#N/A,#N/A,TRUE,"Totals"}</definedName>
    <definedName name="lkjhpoiuy" localSheetId="43" hidden="1">{"FLM 150 Equipment Summary",#N/A,TRUE,"150 Calc";"FLM 150P Equipment Summary",#N/A,TRUE,"150+ Calc";"FLM 600 Equipment Summary",#N/A,TRUE,"600 Calc";"FLM 2400 Equipment Summary",#N/A,TRUE,"2400 Calc";#N/A,#N/A,TRUE,"Totals"}</definedName>
    <definedName name="lkjhpoiuy" localSheetId="35" hidden="1">{"FLM 150 Equipment Summary",#N/A,TRUE,"150 Calc";"FLM 150P Equipment Summary",#N/A,TRUE,"150+ Calc";"FLM 600 Equipment Summary",#N/A,TRUE,"600 Calc";"FLM 2400 Equipment Summary",#N/A,TRUE,"2400 Calc";#N/A,#N/A,TRUE,"Totals"}</definedName>
    <definedName name="lkjhpoiuy" localSheetId="16" hidden="1">{"FLM 150 Equipment Summary",#N/A,TRUE,"150 Calc";"FLM 150P Equipment Summary",#N/A,TRUE,"150+ Calc";"FLM 600 Equipment Summary",#N/A,TRUE,"600 Calc";"FLM 2400 Equipment Summary",#N/A,TRUE,"2400 Calc";#N/A,#N/A,TRUE,"Totals"}</definedName>
    <definedName name="lkjhpoiuy" localSheetId="34" hidden="1">{"FLM 150 Equipment Summary",#N/A,TRUE,"150 Calc";"FLM 150P Equipment Summary",#N/A,TRUE,"150+ Calc";"FLM 600 Equipment Summary",#N/A,TRUE,"600 Calc";"FLM 2400 Equipment Summary",#N/A,TRUE,"2400 Calc";#N/A,#N/A,TRUE,"Totals"}</definedName>
    <definedName name="lkjhpoiuy" localSheetId="12" hidden="1">{"FLM 150 Equipment Summary",#N/A,TRUE,"150 Calc";"FLM 150P Equipment Summary",#N/A,TRUE,"150+ Calc";"FLM 600 Equipment Summary",#N/A,TRUE,"600 Calc";"FLM 2400 Equipment Summary",#N/A,TRUE,"2400 Calc";#N/A,#N/A,TRUE,"Totals"}</definedName>
    <definedName name="lkjhpoiuy" hidden="1">{"FLM 150 Equipment Summary",#N/A,TRUE,"150 Calc";"FLM 150P Equipment Summary",#N/A,TRUE,"150+ Calc";"FLM 600 Equipment Summary",#N/A,TRUE,"600 Calc";"FLM 2400 Equipment Summary",#N/A,TRUE,"2400 Calc";#N/A,#N/A,TRUE,"Totals"}</definedName>
    <definedName name="ll" localSheetId="39" hidden="1">#REF!</definedName>
    <definedName name="ll" localSheetId="20" hidden="1">#REF!</definedName>
    <definedName name="ll" localSheetId="40" hidden="1">#REF!</definedName>
    <definedName name="ll" localSheetId="26" hidden="1">#REF!</definedName>
    <definedName name="ll" localSheetId="9" hidden="1">#REF!</definedName>
    <definedName name="ll" localSheetId="36" hidden="1">#REF!</definedName>
    <definedName name="ll" localSheetId="17" hidden="1">#REF!</definedName>
    <definedName name="ll" localSheetId="37" hidden="1">#REF!</definedName>
    <definedName name="ll" localSheetId="18" hidden="1">#REF!</definedName>
    <definedName name="ll" localSheetId="1" hidden="1">#REF!</definedName>
    <definedName name="ll" localSheetId="32" hidden="1">#REF!</definedName>
    <definedName name="ll" localSheetId="14" hidden="1">#REF!</definedName>
    <definedName name="ll" localSheetId="38" hidden="1">#REF!</definedName>
    <definedName name="ll" localSheetId="19" hidden="1">#REF!</definedName>
    <definedName name="ll" localSheetId="2" hidden="1">#REF!</definedName>
    <definedName name="ll" localSheetId="4" hidden="1">#REF!</definedName>
    <definedName name="ll" localSheetId="24" hidden="1">#REF!</definedName>
    <definedName name="ll" localSheetId="6" hidden="1">#REF!</definedName>
    <definedName name="ll" localSheetId="29" hidden="1">#REF!</definedName>
    <definedName name="ll" localSheetId="43" hidden="1">#REF!</definedName>
    <definedName name="ll" localSheetId="10" hidden="1">#REF!</definedName>
    <definedName name="ll" hidden="1">#REF!</definedName>
    <definedName name="llllll" localSheetId="25" hidden="1">{"FLM 150 Equipment Summary",#N/A,TRUE,"150 Calc";"FLM 150P Equipment Summary",#N/A,TRUE,"150+ Calc";"FLM 600 Equipment Summary",#N/A,TRUE,"600 Calc";"FLM 2400 Equipment Summary",#N/A,TRUE,"2400 Calc";#N/A,#N/A,TRUE,"Totals"}</definedName>
    <definedName name="llllll" localSheetId="8" hidden="1">{"FLM 150 Equipment Summary",#N/A,TRUE,"150 Calc";"FLM 150P Equipment Summary",#N/A,TRUE,"150+ Calc";"FLM 600 Equipment Summary",#N/A,TRUE,"600 Calc";"FLM 2400 Equipment Summary",#N/A,TRUE,"2400 Calc";#N/A,#N/A,TRUE,"Totals"}</definedName>
    <definedName name="llllll" localSheetId="36" hidden="1">{"FLM 150 Equipment Summary",#N/A,TRUE,"150 Calc";"FLM 150P Equipment Summary",#N/A,TRUE,"150+ Calc";"FLM 600 Equipment Summary",#N/A,TRUE,"600 Calc";"FLM 2400 Equipment Summary",#N/A,TRUE,"2400 Calc";#N/A,#N/A,TRUE,"Totals"}</definedName>
    <definedName name="llllll" localSheetId="17" hidden="1">{"FLM 150 Equipment Summary",#N/A,TRUE,"150 Calc";"FLM 150P Equipment Summary",#N/A,TRUE,"150+ Calc";"FLM 600 Equipment Summary",#N/A,TRUE,"600 Calc";"FLM 2400 Equipment Summary",#N/A,TRUE,"2400 Calc";#N/A,#N/A,TRUE,"Totals"}</definedName>
    <definedName name="llllll" localSheetId="37" hidden="1">{"FLM 150 Equipment Summary",#N/A,TRUE,"150 Calc";"FLM 150P Equipment Summary",#N/A,TRUE,"150+ Calc";"FLM 600 Equipment Summary",#N/A,TRUE,"600 Calc";"FLM 2400 Equipment Summary",#N/A,TRUE,"2400 Calc";#N/A,#N/A,TRUE,"Totals"}</definedName>
    <definedName name="llllll" localSheetId="18" hidden="1">{"FLM 150 Equipment Summary",#N/A,TRUE,"150 Calc";"FLM 150P Equipment Summary",#N/A,TRUE,"150+ Calc";"FLM 600 Equipment Summary",#N/A,TRUE,"600 Calc";"FLM 2400 Equipment Summary",#N/A,TRUE,"2400 Calc";#N/A,#N/A,TRUE,"Totals"}</definedName>
    <definedName name="llllll" localSheetId="31" hidden="1">{"FLM 150 Equipment Summary",#N/A,TRUE,"150 Calc";"FLM 150P Equipment Summary",#N/A,TRUE,"150+ Calc";"FLM 600 Equipment Summary",#N/A,TRUE,"600 Calc";"FLM 2400 Equipment Summary",#N/A,TRUE,"2400 Calc";#N/A,#N/A,TRUE,"Totals"}</definedName>
    <definedName name="llllll" localSheetId="13" hidden="1">{"FLM 150 Equipment Summary",#N/A,TRUE,"150 Calc";"FLM 150P Equipment Summary",#N/A,TRUE,"150+ Calc";"FLM 600 Equipment Summary",#N/A,TRUE,"600 Calc";"FLM 2400 Equipment Summary",#N/A,TRUE,"2400 Calc";#N/A,#N/A,TRUE,"Totals"}</definedName>
    <definedName name="llllll" localSheetId="32" hidden="1">{"FLM 150 Equipment Summary",#N/A,TRUE,"150 Calc";"FLM 150P Equipment Summary",#N/A,TRUE,"150+ Calc";"FLM 600 Equipment Summary",#N/A,TRUE,"600 Calc";"FLM 2400 Equipment Summary",#N/A,TRUE,"2400 Calc";#N/A,#N/A,TRUE,"Totals"}</definedName>
    <definedName name="llllll" localSheetId="14" hidden="1">{"FLM 150 Equipment Summary",#N/A,TRUE,"150 Calc";"FLM 150P Equipment Summary",#N/A,TRUE,"150+ Calc";"FLM 600 Equipment Summary",#N/A,TRUE,"600 Calc";"FLM 2400 Equipment Summary",#N/A,TRUE,"2400 Calc";#N/A,#N/A,TRUE,"Totals"}</definedName>
    <definedName name="llllll" localSheetId="2" hidden="1">{"FLM 150 Equipment Summary",#N/A,TRUE,"150 Calc";"FLM 150P Equipment Summary",#N/A,TRUE,"150+ Calc";"FLM 600 Equipment Summary",#N/A,TRUE,"600 Calc";"FLM 2400 Equipment Summary",#N/A,TRUE,"2400 Calc";#N/A,#N/A,TRUE,"Totals"}</definedName>
    <definedName name="llllll" localSheetId="43" hidden="1">{"FLM 150 Equipment Summary",#N/A,TRUE,"150 Calc";"FLM 150P Equipment Summary",#N/A,TRUE,"150+ Calc";"FLM 600 Equipment Summary",#N/A,TRUE,"600 Calc";"FLM 2400 Equipment Summary",#N/A,TRUE,"2400 Calc";#N/A,#N/A,TRUE,"Totals"}</definedName>
    <definedName name="llllll" localSheetId="35" hidden="1">{"FLM 150 Equipment Summary",#N/A,TRUE,"150 Calc";"FLM 150P Equipment Summary",#N/A,TRUE,"150+ Calc";"FLM 600 Equipment Summary",#N/A,TRUE,"600 Calc";"FLM 2400 Equipment Summary",#N/A,TRUE,"2400 Calc";#N/A,#N/A,TRUE,"Totals"}</definedName>
    <definedName name="llllll" localSheetId="16" hidden="1">{"FLM 150 Equipment Summary",#N/A,TRUE,"150 Calc";"FLM 150P Equipment Summary",#N/A,TRUE,"150+ Calc";"FLM 600 Equipment Summary",#N/A,TRUE,"600 Calc";"FLM 2400 Equipment Summary",#N/A,TRUE,"2400 Calc";#N/A,#N/A,TRUE,"Totals"}</definedName>
    <definedName name="llllll" localSheetId="34" hidden="1">{"FLM 150 Equipment Summary",#N/A,TRUE,"150 Calc";"FLM 150P Equipment Summary",#N/A,TRUE,"150+ Calc";"FLM 600 Equipment Summary",#N/A,TRUE,"600 Calc";"FLM 2400 Equipment Summary",#N/A,TRUE,"2400 Calc";#N/A,#N/A,TRUE,"Totals"}</definedName>
    <definedName name="llllll" localSheetId="12" hidden="1">{"FLM 150 Equipment Summary",#N/A,TRUE,"150 Calc";"FLM 150P Equipment Summary",#N/A,TRUE,"150+ Calc";"FLM 600 Equipment Summary",#N/A,TRUE,"600 Calc";"FLM 2400 Equipment Summary",#N/A,TRUE,"2400 Calc";#N/A,#N/A,TRUE,"Totals"}</definedName>
    <definedName name="llllll" hidden="1">{"FLM 150 Equipment Summary",#N/A,TRUE,"150 Calc";"FLM 150P Equipment Summary",#N/A,TRUE,"150+ Calc";"FLM 600 Equipment Summary",#N/A,TRUE,"600 Calc";"FLM 2400 Equipment Summary",#N/A,TRUE,"2400 Calc";#N/A,#N/A,TRUE,"Totals"}</definedName>
    <definedName name="llllllllllllll"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lllllllllllll"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loinbv" localSheetId="25"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8"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36"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17"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37"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18"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31"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13"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32"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14"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2"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43"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35"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16"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34" hidden="1">{"page1",#N/A,FALSE,"Model";"page2",#N/A,FALSE,"Model";"page3",#N/A,FALSE,"Model";"page4",#N/A,FALSE,"Model";"page5",#N/A,FALSE,"Model";"page6",#N/A,FALSE,"Model";"page7",#N/A,FALSE,"Model";"page8",#N/A,FALSE,"Model";"page9",#N/A,FALSE,"Model";"page10",#N/A,FALSE,"Model";"page11",#N/A,FALSE,"Model";"page12",#N/A,FALSE,"Model";"page13",#N/A,FALSE,"Model"}</definedName>
    <definedName name="loinbv" localSheetId="12" hidden="1">{"page1",#N/A,FALSE,"Model";"page2",#N/A,FALSE,"Model";"page3",#N/A,FALSE,"Model";"page4",#N/A,FALSE,"Model";"page5",#N/A,FALSE,"Model";"page6",#N/A,FALSE,"Model";"page7",#N/A,FALSE,"Model";"page8",#N/A,FALSE,"Model";"page9",#N/A,FALSE,"Model";"page10",#N/A,FALSE,"Model";"page11",#N/A,FALSE,"Model";"page12",#N/A,FALSE,"Model";"page13",#N/A,FALSE,"Model"}</definedName>
    <definedName name="loinbv" hidden="1">{"page1",#N/A,FALSE,"Model";"page2",#N/A,FALSE,"Model";"page3",#N/A,FALSE,"Model";"page4",#N/A,FALSE,"Model";"page5",#N/A,FALSE,"Model";"page6",#N/A,FALSE,"Model";"page7",#N/A,FALSE,"Model";"page8",#N/A,FALSE,"Model";"page9",#N/A,FALSE,"Model";"page10",#N/A,FALSE,"Model";"page11",#N/A,FALSE,"Model";"page12",#N/A,FALSE,"Model";"page13",#N/A,FALSE,"Model"}</definedName>
    <definedName name="LookupCell">#REF!</definedName>
    <definedName name="LookupID">#REF!</definedName>
    <definedName name="LookupName">#REF!</definedName>
    <definedName name="LookUpNAMEID">#REF!</definedName>
    <definedName name="LookupSuffix">#REF!</definedName>
    <definedName name="LookupTicker">#REF!</definedName>
    <definedName name="LookupTickers">#REF!</definedName>
    <definedName name="MasterCheck">'[10]Error Check'!$E$8</definedName>
    <definedName name="MasterFile">[10]Settings!$I$38</definedName>
    <definedName name="MasterState">[10]Settings!$I$37</definedName>
    <definedName name="Memo" localSheetId="25" hidden="1">{#N/A,#N/A,FALSE,"Set-Up";#N/A,#N/A,FALSE,"Comparison";#N/A,#N/A,FALSE,"AR";#N/A,#N/A,FALSE,"Inv";#N/A,#N/A,FALSE,"Concentrations";#N/A,#N/A,FALSE,"Past Dues";#N/A,#N/A,FALSE,"Trends";#N/A,#N/A,FALSE,"AR Trends";#N/A,#N/A,FALSE,"Inv Trends"}</definedName>
    <definedName name="Memo" localSheetId="8" hidden="1">{#N/A,#N/A,FALSE,"Set-Up";#N/A,#N/A,FALSE,"Comparison";#N/A,#N/A,FALSE,"AR";#N/A,#N/A,FALSE,"Inv";#N/A,#N/A,FALSE,"Concentrations";#N/A,#N/A,FALSE,"Past Dues";#N/A,#N/A,FALSE,"Trends";#N/A,#N/A,FALSE,"AR Trends";#N/A,#N/A,FALSE,"Inv Trends"}</definedName>
    <definedName name="Memo" localSheetId="36" hidden="1">{#N/A,#N/A,FALSE,"Set-Up";#N/A,#N/A,FALSE,"Comparison";#N/A,#N/A,FALSE,"AR";#N/A,#N/A,FALSE,"Inv";#N/A,#N/A,FALSE,"Concentrations";#N/A,#N/A,FALSE,"Past Dues";#N/A,#N/A,FALSE,"Trends";#N/A,#N/A,FALSE,"AR Trends";#N/A,#N/A,FALSE,"Inv Trends"}</definedName>
    <definedName name="Memo" localSheetId="17" hidden="1">{#N/A,#N/A,FALSE,"Set-Up";#N/A,#N/A,FALSE,"Comparison";#N/A,#N/A,FALSE,"AR";#N/A,#N/A,FALSE,"Inv";#N/A,#N/A,FALSE,"Concentrations";#N/A,#N/A,FALSE,"Past Dues";#N/A,#N/A,FALSE,"Trends";#N/A,#N/A,FALSE,"AR Trends";#N/A,#N/A,FALSE,"Inv Trends"}</definedName>
    <definedName name="Memo" localSheetId="37" hidden="1">{#N/A,#N/A,FALSE,"Set-Up";#N/A,#N/A,FALSE,"Comparison";#N/A,#N/A,FALSE,"AR";#N/A,#N/A,FALSE,"Inv";#N/A,#N/A,FALSE,"Concentrations";#N/A,#N/A,FALSE,"Past Dues";#N/A,#N/A,FALSE,"Trends";#N/A,#N/A,FALSE,"AR Trends";#N/A,#N/A,FALSE,"Inv Trends"}</definedName>
    <definedName name="Memo" localSheetId="18" hidden="1">{#N/A,#N/A,FALSE,"Set-Up";#N/A,#N/A,FALSE,"Comparison";#N/A,#N/A,FALSE,"AR";#N/A,#N/A,FALSE,"Inv";#N/A,#N/A,FALSE,"Concentrations";#N/A,#N/A,FALSE,"Past Dues";#N/A,#N/A,FALSE,"Trends";#N/A,#N/A,FALSE,"AR Trends";#N/A,#N/A,FALSE,"Inv Trends"}</definedName>
    <definedName name="Memo" localSheetId="31" hidden="1">{#N/A,#N/A,FALSE,"Set-Up";#N/A,#N/A,FALSE,"Comparison";#N/A,#N/A,FALSE,"AR";#N/A,#N/A,FALSE,"Inv";#N/A,#N/A,FALSE,"Concentrations";#N/A,#N/A,FALSE,"Past Dues";#N/A,#N/A,FALSE,"Trends";#N/A,#N/A,FALSE,"AR Trends";#N/A,#N/A,FALSE,"Inv Trends"}</definedName>
    <definedName name="Memo" localSheetId="13" hidden="1">{#N/A,#N/A,FALSE,"Set-Up";#N/A,#N/A,FALSE,"Comparison";#N/A,#N/A,FALSE,"AR";#N/A,#N/A,FALSE,"Inv";#N/A,#N/A,FALSE,"Concentrations";#N/A,#N/A,FALSE,"Past Dues";#N/A,#N/A,FALSE,"Trends";#N/A,#N/A,FALSE,"AR Trends";#N/A,#N/A,FALSE,"Inv Trends"}</definedName>
    <definedName name="Memo" localSheetId="32" hidden="1">{#N/A,#N/A,FALSE,"Set-Up";#N/A,#N/A,FALSE,"Comparison";#N/A,#N/A,FALSE,"AR";#N/A,#N/A,FALSE,"Inv";#N/A,#N/A,FALSE,"Concentrations";#N/A,#N/A,FALSE,"Past Dues";#N/A,#N/A,FALSE,"Trends";#N/A,#N/A,FALSE,"AR Trends";#N/A,#N/A,FALSE,"Inv Trends"}</definedName>
    <definedName name="Memo" localSheetId="14" hidden="1">{#N/A,#N/A,FALSE,"Set-Up";#N/A,#N/A,FALSE,"Comparison";#N/A,#N/A,FALSE,"AR";#N/A,#N/A,FALSE,"Inv";#N/A,#N/A,FALSE,"Concentrations";#N/A,#N/A,FALSE,"Past Dues";#N/A,#N/A,FALSE,"Trends";#N/A,#N/A,FALSE,"AR Trends";#N/A,#N/A,FALSE,"Inv Trends"}</definedName>
    <definedName name="Memo" localSheetId="2" hidden="1">{#N/A,#N/A,FALSE,"Set-Up";#N/A,#N/A,FALSE,"Comparison";#N/A,#N/A,FALSE,"AR";#N/A,#N/A,FALSE,"Inv";#N/A,#N/A,FALSE,"Concentrations";#N/A,#N/A,FALSE,"Past Dues";#N/A,#N/A,FALSE,"Trends";#N/A,#N/A,FALSE,"AR Trends";#N/A,#N/A,FALSE,"Inv Trends"}</definedName>
    <definedName name="Memo" localSheetId="43" hidden="1">{#N/A,#N/A,FALSE,"Set-Up";#N/A,#N/A,FALSE,"Comparison";#N/A,#N/A,FALSE,"AR";#N/A,#N/A,FALSE,"Inv";#N/A,#N/A,FALSE,"Concentrations";#N/A,#N/A,FALSE,"Past Dues";#N/A,#N/A,FALSE,"Trends";#N/A,#N/A,FALSE,"AR Trends";#N/A,#N/A,FALSE,"Inv Trends"}</definedName>
    <definedName name="Memo" localSheetId="35" hidden="1">{#N/A,#N/A,FALSE,"Set-Up";#N/A,#N/A,FALSE,"Comparison";#N/A,#N/A,FALSE,"AR";#N/A,#N/A,FALSE,"Inv";#N/A,#N/A,FALSE,"Concentrations";#N/A,#N/A,FALSE,"Past Dues";#N/A,#N/A,FALSE,"Trends";#N/A,#N/A,FALSE,"AR Trends";#N/A,#N/A,FALSE,"Inv Trends"}</definedName>
    <definedName name="Memo" localSheetId="16" hidden="1">{#N/A,#N/A,FALSE,"Set-Up";#N/A,#N/A,FALSE,"Comparison";#N/A,#N/A,FALSE,"AR";#N/A,#N/A,FALSE,"Inv";#N/A,#N/A,FALSE,"Concentrations";#N/A,#N/A,FALSE,"Past Dues";#N/A,#N/A,FALSE,"Trends";#N/A,#N/A,FALSE,"AR Trends";#N/A,#N/A,FALSE,"Inv Trends"}</definedName>
    <definedName name="Memo" localSheetId="34" hidden="1">{#N/A,#N/A,FALSE,"Set-Up";#N/A,#N/A,FALSE,"Comparison";#N/A,#N/A,FALSE,"AR";#N/A,#N/A,FALSE,"Inv";#N/A,#N/A,FALSE,"Concentrations";#N/A,#N/A,FALSE,"Past Dues";#N/A,#N/A,FALSE,"Trends";#N/A,#N/A,FALSE,"AR Trends";#N/A,#N/A,FALSE,"Inv Trends"}</definedName>
    <definedName name="Memo" localSheetId="12" hidden="1">{#N/A,#N/A,FALSE,"Set-Up";#N/A,#N/A,FALSE,"Comparison";#N/A,#N/A,FALSE,"AR";#N/A,#N/A,FALSE,"Inv";#N/A,#N/A,FALSE,"Concentrations";#N/A,#N/A,FALSE,"Past Dues";#N/A,#N/A,FALSE,"Trends";#N/A,#N/A,FALSE,"AR Trends";#N/A,#N/A,FALSE,"Inv Trends"}</definedName>
    <definedName name="Memo" hidden="1">{#N/A,#N/A,FALSE,"Set-Up";#N/A,#N/A,FALSE,"Comparison";#N/A,#N/A,FALSE,"AR";#N/A,#N/A,FALSE,"Inv";#N/A,#N/A,FALSE,"Concentrations";#N/A,#N/A,FALSE,"Past Dues";#N/A,#N/A,FALSE,"Trends";#N/A,#N/A,FALSE,"AR Trends";#N/A,#N/A,FALSE,"Inv Trends"}</definedName>
    <definedName name="Mgmt_EV_Base">[12]EV!$J$76</definedName>
    <definedName name="Mgmt_EV_Synergized">[12]EV!$J$45</definedName>
    <definedName name="mmmmmmmmmm"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mmmmmmmmmmmmmmm"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mmmmmmmmmmmmmm"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MonthsInStub">[10]START!$G$35</definedName>
    <definedName name="MyCountry">[10]Settings!$I$61</definedName>
    <definedName name="MyIndexIDs">[10]Reference!$E$176:$E$315</definedName>
    <definedName name="MyIndexRow">[10]Reference!$G$173</definedName>
    <definedName name="MyRateGroupNames">[10]Reference!$L$176:$L$315</definedName>
    <definedName name="MySubArea">[10]Settings!$I$60</definedName>
    <definedName name="NameVersion">[10]Settings!$B$2</definedName>
    <definedName name="Negative">-1</definedName>
    <definedName name="new" localSheetId="39" hidden="1">[9]H_Support!#REF!</definedName>
    <definedName name="new" localSheetId="20" hidden="1">[9]H_Support!#REF!</definedName>
    <definedName name="new" localSheetId="40" hidden="1">[9]H_Support!#REF!</definedName>
    <definedName name="new" localSheetId="26" hidden="1">[9]H_Support!#REF!</definedName>
    <definedName name="new" localSheetId="9" hidden="1">[9]H_Support!#REF!</definedName>
    <definedName name="new" localSheetId="36" hidden="1">[9]H_Support!#REF!</definedName>
    <definedName name="new" localSheetId="17" hidden="1">[9]H_Support!#REF!</definedName>
    <definedName name="new" localSheetId="37" hidden="1">[9]H_Support!#REF!</definedName>
    <definedName name="new" localSheetId="18" hidden="1">[9]H_Support!#REF!</definedName>
    <definedName name="new" localSheetId="31" hidden="1">[9]H_Support!#REF!</definedName>
    <definedName name="new" localSheetId="13" hidden="1">[9]H_Support!#REF!</definedName>
    <definedName name="new" localSheetId="1" hidden="1">[9]H_Support!#REF!</definedName>
    <definedName name="new" localSheetId="32" hidden="1">[9]H_Support!#REF!</definedName>
    <definedName name="new" localSheetId="14" hidden="1">[9]H_Support!#REF!</definedName>
    <definedName name="new" localSheetId="38" hidden="1">[9]H_Support!#REF!</definedName>
    <definedName name="new" localSheetId="19" hidden="1">[9]H_Support!#REF!</definedName>
    <definedName name="new" localSheetId="4" hidden="1">[9]H_Support!#REF!</definedName>
    <definedName name="new" localSheetId="24" hidden="1">[9]H_Support!#REF!</definedName>
    <definedName name="new" localSheetId="6" hidden="1">[9]H_Support!#REF!</definedName>
    <definedName name="new" localSheetId="43" hidden="1">[9]H_Support!#REF!</definedName>
    <definedName name="new" localSheetId="35" hidden="1">[9]H_Support!#REF!</definedName>
    <definedName name="new" localSheetId="16" hidden="1">[9]H_Support!#REF!</definedName>
    <definedName name="new" localSheetId="34" hidden="1">[9]H_Support!#REF!</definedName>
    <definedName name="new" localSheetId="12" hidden="1">[9]H_Support!#REF!</definedName>
    <definedName name="new" localSheetId="10" hidden="1">[9]H_Support!#REF!</definedName>
    <definedName name="new" hidden="1">[9]H_Support!#REF!</definedName>
    <definedName name="nmnmm" localSheetId="25" hidden="1">{#N/A,#N/A,FALSE,"Index";"Stmts_Qtrs",#N/A,FALSE,"Summary";"Stmts_24 mo",#N/A,FALSE,"Summary";"Summary_24",#N/A,FALSE,"Revenue";"Month_24",#N/A,FALSE,"Engineering";"Month_24",#N/A,FALSE,"Marketing";"Month_24",#N/A,FALSE,"G &amp; A";"Month_24",#N/A,FALSE,"Manufacturing"}</definedName>
    <definedName name="nmnmm" localSheetId="8" hidden="1">{#N/A,#N/A,FALSE,"Index";"Stmts_Qtrs",#N/A,FALSE,"Summary";"Stmts_24 mo",#N/A,FALSE,"Summary";"Summary_24",#N/A,FALSE,"Revenue";"Month_24",#N/A,FALSE,"Engineering";"Month_24",#N/A,FALSE,"Marketing";"Month_24",#N/A,FALSE,"G &amp; A";"Month_24",#N/A,FALSE,"Manufacturing"}</definedName>
    <definedName name="nmnmm" localSheetId="36" hidden="1">{#N/A,#N/A,FALSE,"Index";"Stmts_Qtrs",#N/A,FALSE,"Summary";"Stmts_24 mo",#N/A,FALSE,"Summary";"Summary_24",#N/A,FALSE,"Revenue";"Month_24",#N/A,FALSE,"Engineering";"Month_24",#N/A,FALSE,"Marketing";"Month_24",#N/A,FALSE,"G &amp; A";"Month_24",#N/A,FALSE,"Manufacturing"}</definedName>
    <definedName name="nmnmm" localSheetId="17" hidden="1">{#N/A,#N/A,FALSE,"Index";"Stmts_Qtrs",#N/A,FALSE,"Summary";"Stmts_24 mo",#N/A,FALSE,"Summary";"Summary_24",#N/A,FALSE,"Revenue";"Month_24",#N/A,FALSE,"Engineering";"Month_24",#N/A,FALSE,"Marketing";"Month_24",#N/A,FALSE,"G &amp; A";"Month_24",#N/A,FALSE,"Manufacturing"}</definedName>
    <definedName name="nmnmm" localSheetId="37" hidden="1">{#N/A,#N/A,FALSE,"Index";"Stmts_Qtrs",#N/A,FALSE,"Summary";"Stmts_24 mo",#N/A,FALSE,"Summary";"Summary_24",#N/A,FALSE,"Revenue";"Month_24",#N/A,FALSE,"Engineering";"Month_24",#N/A,FALSE,"Marketing";"Month_24",#N/A,FALSE,"G &amp; A";"Month_24",#N/A,FALSE,"Manufacturing"}</definedName>
    <definedName name="nmnmm" localSheetId="18" hidden="1">{#N/A,#N/A,FALSE,"Index";"Stmts_Qtrs",#N/A,FALSE,"Summary";"Stmts_24 mo",#N/A,FALSE,"Summary";"Summary_24",#N/A,FALSE,"Revenue";"Month_24",#N/A,FALSE,"Engineering";"Month_24",#N/A,FALSE,"Marketing";"Month_24",#N/A,FALSE,"G &amp; A";"Month_24",#N/A,FALSE,"Manufacturing"}</definedName>
    <definedName name="nmnmm" localSheetId="31" hidden="1">{#N/A,#N/A,FALSE,"Index";"Stmts_Qtrs",#N/A,FALSE,"Summary";"Stmts_24 mo",#N/A,FALSE,"Summary";"Summary_24",#N/A,FALSE,"Revenue";"Month_24",#N/A,FALSE,"Engineering";"Month_24",#N/A,FALSE,"Marketing";"Month_24",#N/A,FALSE,"G &amp; A";"Month_24",#N/A,FALSE,"Manufacturing"}</definedName>
    <definedName name="nmnmm" localSheetId="13" hidden="1">{#N/A,#N/A,FALSE,"Index";"Stmts_Qtrs",#N/A,FALSE,"Summary";"Stmts_24 mo",#N/A,FALSE,"Summary";"Summary_24",#N/A,FALSE,"Revenue";"Month_24",#N/A,FALSE,"Engineering";"Month_24",#N/A,FALSE,"Marketing";"Month_24",#N/A,FALSE,"G &amp; A";"Month_24",#N/A,FALSE,"Manufacturing"}</definedName>
    <definedName name="nmnmm" localSheetId="32" hidden="1">{#N/A,#N/A,FALSE,"Index";"Stmts_Qtrs",#N/A,FALSE,"Summary";"Stmts_24 mo",#N/A,FALSE,"Summary";"Summary_24",#N/A,FALSE,"Revenue";"Month_24",#N/A,FALSE,"Engineering";"Month_24",#N/A,FALSE,"Marketing";"Month_24",#N/A,FALSE,"G &amp; A";"Month_24",#N/A,FALSE,"Manufacturing"}</definedName>
    <definedName name="nmnmm" localSheetId="14" hidden="1">{#N/A,#N/A,FALSE,"Index";"Stmts_Qtrs",#N/A,FALSE,"Summary";"Stmts_24 mo",#N/A,FALSE,"Summary";"Summary_24",#N/A,FALSE,"Revenue";"Month_24",#N/A,FALSE,"Engineering";"Month_24",#N/A,FALSE,"Marketing";"Month_24",#N/A,FALSE,"G &amp; A";"Month_24",#N/A,FALSE,"Manufacturing"}</definedName>
    <definedName name="nmnmm" localSheetId="2" hidden="1">{#N/A,#N/A,FALSE,"Index";"Stmts_Qtrs",#N/A,FALSE,"Summary";"Stmts_24 mo",#N/A,FALSE,"Summary";"Summary_24",#N/A,FALSE,"Revenue";"Month_24",#N/A,FALSE,"Engineering";"Month_24",#N/A,FALSE,"Marketing";"Month_24",#N/A,FALSE,"G &amp; A";"Month_24",#N/A,FALSE,"Manufacturing"}</definedName>
    <definedName name="nmnmm" localSheetId="43" hidden="1">{#N/A,#N/A,FALSE,"Index";"Stmts_Qtrs",#N/A,FALSE,"Summary";"Stmts_24 mo",#N/A,FALSE,"Summary";"Summary_24",#N/A,FALSE,"Revenue";"Month_24",#N/A,FALSE,"Engineering";"Month_24",#N/A,FALSE,"Marketing";"Month_24",#N/A,FALSE,"G &amp; A";"Month_24",#N/A,FALSE,"Manufacturing"}</definedName>
    <definedName name="nmnmm" localSheetId="35" hidden="1">{#N/A,#N/A,FALSE,"Index";"Stmts_Qtrs",#N/A,FALSE,"Summary";"Stmts_24 mo",#N/A,FALSE,"Summary";"Summary_24",#N/A,FALSE,"Revenue";"Month_24",#N/A,FALSE,"Engineering";"Month_24",#N/A,FALSE,"Marketing";"Month_24",#N/A,FALSE,"G &amp; A";"Month_24",#N/A,FALSE,"Manufacturing"}</definedName>
    <definedName name="nmnmm" localSheetId="16" hidden="1">{#N/A,#N/A,FALSE,"Index";"Stmts_Qtrs",#N/A,FALSE,"Summary";"Stmts_24 mo",#N/A,FALSE,"Summary";"Summary_24",#N/A,FALSE,"Revenue";"Month_24",#N/A,FALSE,"Engineering";"Month_24",#N/A,FALSE,"Marketing";"Month_24",#N/A,FALSE,"G &amp; A";"Month_24",#N/A,FALSE,"Manufacturing"}</definedName>
    <definedName name="nmnmm" localSheetId="34" hidden="1">{#N/A,#N/A,FALSE,"Index";"Stmts_Qtrs",#N/A,FALSE,"Summary";"Stmts_24 mo",#N/A,FALSE,"Summary";"Summary_24",#N/A,FALSE,"Revenue";"Month_24",#N/A,FALSE,"Engineering";"Month_24",#N/A,FALSE,"Marketing";"Month_24",#N/A,FALSE,"G &amp; A";"Month_24",#N/A,FALSE,"Manufacturing"}</definedName>
    <definedName name="nmnmm" localSheetId="12" hidden="1">{#N/A,#N/A,FALSE,"Index";"Stmts_Qtrs",#N/A,FALSE,"Summary";"Stmts_24 mo",#N/A,FALSE,"Summary";"Summary_24",#N/A,FALSE,"Revenue";"Month_24",#N/A,FALSE,"Engineering";"Month_24",#N/A,FALSE,"Marketing";"Month_24",#N/A,FALSE,"G &amp; A";"Month_24",#N/A,FALSE,"Manufacturing"}</definedName>
    <definedName name="nmnmm" hidden="1">{#N/A,#N/A,FALSE,"Index";"Stmts_Qtrs",#N/A,FALSE,"Summary";"Stmts_24 mo",#N/A,FALSE,"Summary";"Summary_24",#N/A,FALSE,"Revenue";"Month_24",#N/A,FALSE,"Engineering";"Month_24",#N/A,FALSE,"Marketing";"Month_24",#N/A,FALSE,"G &amp; A";"Month_24",#N/A,FALSE,"Manufacturing"}</definedName>
    <definedName name="NOLBenefitFadingGrowth">'[10]NOL Tax Benefit'!$G$79</definedName>
    <definedName name="NOLBenefitGordonGrowth">'[10]NOL Tax Benefit'!$G$37</definedName>
    <definedName name="NoOfPFIYrs">[10]START!$G$28</definedName>
    <definedName name="NOTE" localSheetId="25" hidden="1">{#N/A,#N/A,FALSE,"TB";#N/A,#N/A,FALSE,"AR";#N/A,#N/A,FALSE,"BS";#N/A,#N/A,FALSE,"PL";#N/A,#N/A,FALSE,"NOTES";#N/A,#N/A,FALSE,"NOTES (2)";#N/A,#N/A,FALSE,"NOTES (3)";#N/A,#N/A,FALSE,"TAXC.INDEX";#N/A,#N/A,FALSE,"Schedule I";#N/A,#N/A,FALSE,"DPL";#N/A,#N/A,FALSE,"Schedule IV";#N/A,#N/A,FALSE,"Adjustments"}</definedName>
    <definedName name="NOTE" localSheetId="8" hidden="1">{#N/A,#N/A,FALSE,"TB";#N/A,#N/A,FALSE,"AR";#N/A,#N/A,FALSE,"BS";#N/A,#N/A,FALSE,"PL";#N/A,#N/A,FALSE,"NOTES";#N/A,#N/A,FALSE,"NOTES (2)";#N/A,#N/A,FALSE,"NOTES (3)";#N/A,#N/A,FALSE,"TAXC.INDEX";#N/A,#N/A,FALSE,"Schedule I";#N/A,#N/A,FALSE,"DPL";#N/A,#N/A,FALSE,"Schedule IV";#N/A,#N/A,FALSE,"Adjustments"}</definedName>
    <definedName name="NOTE" localSheetId="36" hidden="1">{#N/A,#N/A,FALSE,"TB";#N/A,#N/A,FALSE,"AR";#N/A,#N/A,FALSE,"BS";#N/A,#N/A,FALSE,"PL";#N/A,#N/A,FALSE,"NOTES";#N/A,#N/A,FALSE,"NOTES (2)";#N/A,#N/A,FALSE,"NOTES (3)";#N/A,#N/A,FALSE,"TAXC.INDEX";#N/A,#N/A,FALSE,"Schedule I";#N/A,#N/A,FALSE,"DPL";#N/A,#N/A,FALSE,"Schedule IV";#N/A,#N/A,FALSE,"Adjustments"}</definedName>
    <definedName name="NOTE" localSheetId="17" hidden="1">{#N/A,#N/A,FALSE,"TB";#N/A,#N/A,FALSE,"AR";#N/A,#N/A,FALSE,"BS";#N/A,#N/A,FALSE,"PL";#N/A,#N/A,FALSE,"NOTES";#N/A,#N/A,FALSE,"NOTES (2)";#N/A,#N/A,FALSE,"NOTES (3)";#N/A,#N/A,FALSE,"TAXC.INDEX";#N/A,#N/A,FALSE,"Schedule I";#N/A,#N/A,FALSE,"DPL";#N/A,#N/A,FALSE,"Schedule IV";#N/A,#N/A,FALSE,"Adjustments"}</definedName>
    <definedName name="NOTE" localSheetId="37" hidden="1">{#N/A,#N/A,FALSE,"TB";#N/A,#N/A,FALSE,"AR";#N/A,#N/A,FALSE,"BS";#N/A,#N/A,FALSE,"PL";#N/A,#N/A,FALSE,"NOTES";#N/A,#N/A,FALSE,"NOTES (2)";#N/A,#N/A,FALSE,"NOTES (3)";#N/A,#N/A,FALSE,"TAXC.INDEX";#N/A,#N/A,FALSE,"Schedule I";#N/A,#N/A,FALSE,"DPL";#N/A,#N/A,FALSE,"Schedule IV";#N/A,#N/A,FALSE,"Adjustments"}</definedName>
    <definedName name="NOTE" localSheetId="18" hidden="1">{#N/A,#N/A,FALSE,"TB";#N/A,#N/A,FALSE,"AR";#N/A,#N/A,FALSE,"BS";#N/A,#N/A,FALSE,"PL";#N/A,#N/A,FALSE,"NOTES";#N/A,#N/A,FALSE,"NOTES (2)";#N/A,#N/A,FALSE,"NOTES (3)";#N/A,#N/A,FALSE,"TAXC.INDEX";#N/A,#N/A,FALSE,"Schedule I";#N/A,#N/A,FALSE,"DPL";#N/A,#N/A,FALSE,"Schedule IV";#N/A,#N/A,FALSE,"Adjustments"}</definedName>
    <definedName name="NOTE" localSheetId="31" hidden="1">{#N/A,#N/A,FALSE,"TB";#N/A,#N/A,FALSE,"AR";#N/A,#N/A,FALSE,"BS";#N/A,#N/A,FALSE,"PL";#N/A,#N/A,FALSE,"NOTES";#N/A,#N/A,FALSE,"NOTES (2)";#N/A,#N/A,FALSE,"NOTES (3)";#N/A,#N/A,FALSE,"TAXC.INDEX";#N/A,#N/A,FALSE,"Schedule I";#N/A,#N/A,FALSE,"DPL";#N/A,#N/A,FALSE,"Schedule IV";#N/A,#N/A,FALSE,"Adjustments"}</definedName>
    <definedName name="NOTE" localSheetId="13" hidden="1">{#N/A,#N/A,FALSE,"TB";#N/A,#N/A,FALSE,"AR";#N/A,#N/A,FALSE,"BS";#N/A,#N/A,FALSE,"PL";#N/A,#N/A,FALSE,"NOTES";#N/A,#N/A,FALSE,"NOTES (2)";#N/A,#N/A,FALSE,"NOTES (3)";#N/A,#N/A,FALSE,"TAXC.INDEX";#N/A,#N/A,FALSE,"Schedule I";#N/A,#N/A,FALSE,"DPL";#N/A,#N/A,FALSE,"Schedule IV";#N/A,#N/A,FALSE,"Adjustments"}</definedName>
    <definedName name="NOTE" localSheetId="32" hidden="1">{#N/A,#N/A,FALSE,"TB";#N/A,#N/A,FALSE,"AR";#N/A,#N/A,FALSE,"BS";#N/A,#N/A,FALSE,"PL";#N/A,#N/A,FALSE,"NOTES";#N/A,#N/A,FALSE,"NOTES (2)";#N/A,#N/A,FALSE,"NOTES (3)";#N/A,#N/A,FALSE,"TAXC.INDEX";#N/A,#N/A,FALSE,"Schedule I";#N/A,#N/A,FALSE,"DPL";#N/A,#N/A,FALSE,"Schedule IV";#N/A,#N/A,FALSE,"Adjustments"}</definedName>
    <definedName name="NOTE" localSheetId="14" hidden="1">{#N/A,#N/A,FALSE,"TB";#N/A,#N/A,FALSE,"AR";#N/A,#N/A,FALSE,"BS";#N/A,#N/A,FALSE,"PL";#N/A,#N/A,FALSE,"NOTES";#N/A,#N/A,FALSE,"NOTES (2)";#N/A,#N/A,FALSE,"NOTES (3)";#N/A,#N/A,FALSE,"TAXC.INDEX";#N/A,#N/A,FALSE,"Schedule I";#N/A,#N/A,FALSE,"DPL";#N/A,#N/A,FALSE,"Schedule IV";#N/A,#N/A,FALSE,"Adjustments"}</definedName>
    <definedName name="NOTE" localSheetId="2" hidden="1">{#N/A,#N/A,FALSE,"TB";#N/A,#N/A,FALSE,"AR";#N/A,#N/A,FALSE,"BS";#N/A,#N/A,FALSE,"PL";#N/A,#N/A,FALSE,"NOTES";#N/A,#N/A,FALSE,"NOTES (2)";#N/A,#N/A,FALSE,"NOTES (3)";#N/A,#N/A,FALSE,"TAXC.INDEX";#N/A,#N/A,FALSE,"Schedule I";#N/A,#N/A,FALSE,"DPL";#N/A,#N/A,FALSE,"Schedule IV";#N/A,#N/A,FALSE,"Adjustments"}</definedName>
    <definedName name="NOTE" localSheetId="43" hidden="1">{#N/A,#N/A,FALSE,"TB";#N/A,#N/A,FALSE,"AR";#N/A,#N/A,FALSE,"BS";#N/A,#N/A,FALSE,"PL";#N/A,#N/A,FALSE,"NOTES";#N/A,#N/A,FALSE,"NOTES (2)";#N/A,#N/A,FALSE,"NOTES (3)";#N/A,#N/A,FALSE,"TAXC.INDEX";#N/A,#N/A,FALSE,"Schedule I";#N/A,#N/A,FALSE,"DPL";#N/A,#N/A,FALSE,"Schedule IV";#N/A,#N/A,FALSE,"Adjustments"}</definedName>
    <definedName name="NOTE" localSheetId="35" hidden="1">{#N/A,#N/A,FALSE,"TB";#N/A,#N/A,FALSE,"AR";#N/A,#N/A,FALSE,"BS";#N/A,#N/A,FALSE,"PL";#N/A,#N/A,FALSE,"NOTES";#N/A,#N/A,FALSE,"NOTES (2)";#N/A,#N/A,FALSE,"NOTES (3)";#N/A,#N/A,FALSE,"TAXC.INDEX";#N/A,#N/A,FALSE,"Schedule I";#N/A,#N/A,FALSE,"DPL";#N/A,#N/A,FALSE,"Schedule IV";#N/A,#N/A,FALSE,"Adjustments"}</definedName>
    <definedName name="NOTE" localSheetId="16" hidden="1">{#N/A,#N/A,FALSE,"TB";#N/A,#N/A,FALSE,"AR";#N/A,#N/A,FALSE,"BS";#N/A,#N/A,FALSE,"PL";#N/A,#N/A,FALSE,"NOTES";#N/A,#N/A,FALSE,"NOTES (2)";#N/A,#N/A,FALSE,"NOTES (3)";#N/A,#N/A,FALSE,"TAXC.INDEX";#N/A,#N/A,FALSE,"Schedule I";#N/A,#N/A,FALSE,"DPL";#N/A,#N/A,FALSE,"Schedule IV";#N/A,#N/A,FALSE,"Adjustments"}</definedName>
    <definedName name="NOTE" localSheetId="34" hidden="1">{#N/A,#N/A,FALSE,"TB";#N/A,#N/A,FALSE,"AR";#N/A,#N/A,FALSE,"BS";#N/A,#N/A,FALSE,"PL";#N/A,#N/A,FALSE,"NOTES";#N/A,#N/A,FALSE,"NOTES (2)";#N/A,#N/A,FALSE,"NOTES (3)";#N/A,#N/A,FALSE,"TAXC.INDEX";#N/A,#N/A,FALSE,"Schedule I";#N/A,#N/A,FALSE,"DPL";#N/A,#N/A,FALSE,"Schedule IV";#N/A,#N/A,FALSE,"Adjustments"}</definedName>
    <definedName name="NOTE" localSheetId="12" hidden="1">{#N/A,#N/A,FALSE,"TB";#N/A,#N/A,FALSE,"AR";#N/A,#N/A,FALSE,"BS";#N/A,#N/A,FALSE,"PL";#N/A,#N/A,FALSE,"NOTES";#N/A,#N/A,FALSE,"NOTES (2)";#N/A,#N/A,FALSE,"NOTES (3)";#N/A,#N/A,FALSE,"TAXC.INDEX";#N/A,#N/A,FALSE,"Schedule I";#N/A,#N/A,FALSE,"DPL";#N/A,#N/A,FALSE,"Schedule IV";#N/A,#N/A,FALSE,"Adjustments"}</definedName>
    <definedName name="NOTE" hidden="1">{#N/A,#N/A,FALSE,"TB";#N/A,#N/A,FALSE,"AR";#N/A,#N/A,FALSE,"BS";#N/A,#N/A,FALSE,"PL";#N/A,#N/A,FALSE,"NOTES";#N/A,#N/A,FALSE,"NOTES (2)";#N/A,#N/A,FALSE,"NOTES (3)";#N/A,#N/A,FALSE,"TAXC.INDEX";#N/A,#N/A,FALSE,"Schedule I";#N/A,#N/A,FALSE,"DPL";#N/A,#N/A,FALSE,"Schedule IV";#N/A,#N/A,FALSE,"Adjustments"}</definedName>
    <definedName name="oeahrvb" localSheetId="25"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8"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36"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17"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37"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18"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31"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13"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32"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14"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2"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43"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35"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16"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34" hidden="1">{"page1",#N/A,FALSE,"Model";"page2",#N/A,FALSE,"Model";"page3",#N/A,FALSE,"Model";"page4",#N/A,FALSE,"Model";"page5",#N/A,FALSE,"Model";"page6",#N/A,FALSE,"Model";"page7",#N/A,FALSE,"Model";"page8",#N/A,FALSE,"Model";"page9",#N/A,FALSE,"Model";"page10",#N/A,FALSE,"Model";"page11",#N/A,FALSE,"Model";"page12",#N/A,FALSE,"Model";"page13",#N/A,FALSE,"Model"}</definedName>
    <definedName name="oeahrvb" localSheetId="12" hidden="1">{"page1",#N/A,FALSE,"Model";"page2",#N/A,FALSE,"Model";"page3",#N/A,FALSE,"Model";"page4",#N/A,FALSE,"Model";"page5",#N/A,FALSE,"Model";"page6",#N/A,FALSE,"Model";"page7",#N/A,FALSE,"Model";"page8",#N/A,FALSE,"Model";"page9",#N/A,FALSE,"Model";"page10",#N/A,FALSE,"Model";"page11",#N/A,FALSE,"Model";"page12",#N/A,FALSE,"Model";"page13",#N/A,FALSE,"Model"}</definedName>
    <definedName name="oeahrvb" hidden="1">{"page1",#N/A,FALSE,"Model";"page2",#N/A,FALSE,"Model";"page3",#N/A,FALSE,"Model";"page4",#N/A,FALSE,"Model";"page5",#N/A,FALSE,"Model";"page6",#N/A,FALSE,"Model";"page7",#N/A,FALSE,"Model";"page8",#N/A,FALSE,"Model";"page9",#N/A,FALSE,"Model";"page10",#N/A,FALSE,"Model";"page11",#N/A,FALSE,"Model";"page12",#N/A,FALSE,"Model";"page13",#N/A,FALSE,"Model"}</definedName>
    <definedName name="oehg" localSheetId="25" hidden="1">{"page1",#N/A,FALSE,"Model";"page2",#N/A,FALSE,"Model";"page3",#N/A,FALSE,"Model";"page4",#N/A,FALSE,"Model";"page5",#N/A,FALSE,"Model";"page6",#N/A,FALSE,"Model";"page7",#N/A,FALSE,"Model";"page8",#N/A,FALSE,"Model";"page9",#N/A,FALSE,"Model";"page10",#N/A,FALSE,"Model";"page11",#N/A,FALSE,"Model";"page12",#N/A,FALSE,"Model";"page13",#N/A,FALSE,"Model"}</definedName>
    <definedName name="oehg" localSheetId="8" hidden="1">{"page1",#N/A,FALSE,"Model";"page2",#N/A,FALSE,"Model";"page3",#N/A,FALSE,"Model";"page4",#N/A,FALSE,"Model";"page5",#N/A,FALSE,"Model";"page6",#N/A,FALSE,"Model";"page7",#N/A,FALSE,"Model";"page8",#N/A,FALSE,"Model";"page9",#N/A,FALSE,"Model";"page10",#N/A,FALSE,"Model";"page11",#N/A,FALSE,"Model";"page12",#N/A,FALSE,"Model";"page13",#N/A,FALSE,"Model"}</definedName>
    <definedName name="oehg" localSheetId="36" hidden="1">{"page1",#N/A,FALSE,"Model";"page2",#N/A,FALSE,"Model";"page3",#N/A,FALSE,"Model";"page4",#N/A,FALSE,"Model";"page5",#N/A,FALSE,"Model";"page6",#N/A,FALSE,"Model";"page7",#N/A,FALSE,"Model";"page8",#N/A,FALSE,"Model";"page9",#N/A,FALSE,"Model";"page10",#N/A,FALSE,"Model";"page11",#N/A,FALSE,"Model";"page12",#N/A,FALSE,"Model";"page13",#N/A,FALSE,"Model"}</definedName>
    <definedName name="oehg" localSheetId="17" hidden="1">{"page1",#N/A,FALSE,"Model";"page2",#N/A,FALSE,"Model";"page3",#N/A,FALSE,"Model";"page4",#N/A,FALSE,"Model";"page5",#N/A,FALSE,"Model";"page6",#N/A,FALSE,"Model";"page7",#N/A,FALSE,"Model";"page8",#N/A,FALSE,"Model";"page9",#N/A,FALSE,"Model";"page10",#N/A,FALSE,"Model";"page11",#N/A,FALSE,"Model";"page12",#N/A,FALSE,"Model";"page13",#N/A,FALSE,"Model"}</definedName>
    <definedName name="oehg" localSheetId="37" hidden="1">{"page1",#N/A,FALSE,"Model";"page2",#N/A,FALSE,"Model";"page3",#N/A,FALSE,"Model";"page4",#N/A,FALSE,"Model";"page5",#N/A,FALSE,"Model";"page6",#N/A,FALSE,"Model";"page7",#N/A,FALSE,"Model";"page8",#N/A,FALSE,"Model";"page9",#N/A,FALSE,"Model";"page10",#N/A,FALSE,"Model";"page11",#N/A,FALSE,"Model";"page12",#N/A,FALSE,"Model";"page13",#N/A,FALSE,"Model"}</definedName>
    <definedName name="oehg" localSheetId="18" hidden="1">{"page1",#N/A,FALSE,"Model";"page2",#N/A,FALSE,"Model";"page3",#N/A,FALSE,"Model";"page4",#N/A,FALSE,"Model";"page5",#N/A,FALSE,"Model";"page6",#N/A,FALSE,"Model";"page7",#N/A,FALSE,"Model";"page8",#N/A,FALSE,"Model";"page9",#N/A,FALSE,"Model";"page10",#N/A,FALSE,"Model";"page11",#N/A,FALSE,"Model";"page12",#N/A,FALSE,"Model";"page13",#N/A,FALSE,"Model"}</definedName>
    <definedName name="oehg" localSheetId="31" hidden="1">{"page1",#N/A,FALSE,"Model";"page2",#N/A,FALSE,"Model";"page3",#N/A,FALSE,"Model";"page4",#N/A,FALSE,"Model";"page5",#N/A,FALSE,"Model";"page6",#N/A,FALSE,"Model";"page7",#N/A,FALSE,"Model";"page8",#N/A,FALSE,"Model";"page9",#N/A,FALSE,"Model";"page10",#N/A,FALSE,"Model";"page11",#N/A,FALSE,"Model";"page12",#N/A,FALSE,"Model";"page13",#N/A,FALSE,"Model"}</definedName>
    <definedName name="oehg" localSheetId="13" hidden="1">{"page1",#N/A,FALSE,"Model";"page2",#N/A,FALSE,"Model";"page3",#N/A,FALSE,"Model";"page4",#N/A,FALSE,"Model";"page5",#N/A,FALSE,"Model";"page6",#N/A,FALSE,"Model";"page7",#N/A,FALSE,"Model";"page8",#N/A,FALSE,"Model";"page9",#N/A,FALSE,"Model";"page10",#N/A,FALSE,"Model";"page11",#N/A,FALSE,"Model";"page12",#N/A,FALSE,"Model";"page13",#N/A,FALSE,"Model"}</definedName>
    <definedName name="oehg" localSheetId="32" hidden="1">{"page1",#N/A,FALSE,"Model";"page2",#N/A,FALSE,"Model";"page3",#N/A,FALSE,"Model";"page4",#N/A,FALSE,"Model";"page5",#N/A,FALSE,"Model";"page6",#N/A,FALSE,"Model";"page7",#N/A,FALSE,"Model";"page8",#N/A,FALSE,"Model";"page9",#N/A,FALSE,"Model";"page10",#N/A,FALSE,"Model";"page11",#N/A,FALSE,"Model";"page12",#N/A,FALSE,"Model";"page13",#N/A,FALSE,"Model"}</definedName>
    <definedName name="oehg" localSheetId="14" hidden="1">{"page1",#N/A,FALSE,"Model";"page2",#N/A,FALSE,"Model";"page3",#N/A,FALSE,"Model";"page4",#N/A,FALSE,"Model";"page5",#N/A,FALSE,"Model";"page6",#N/A,FALSE,"Model";"page7",#N/A,FALSE,"Model";"page8",#N/A,FALSE,"Model";"page9",#N/A,FALSE,"Model";"page10",#N/A,FALSE,"Model";"page11",#N/A,FALSE,"Model";"page12",#N/A,FALSE,"Model";"page13",#N/A,FALSE,"Model"}</definedName>
    <definedName name="oehg" localSheetId="2" hidden="1">{"page1",#N/A,FALSE,"Model";"page2",#N/A,FALSE,"Model";"page3",#N/A,FALSE,"Model";"page4",#N/A,FALSE,"Model";"page5",#N/A,FALSE,"Model";"page6",#N/A,FALSE,"Model";"page7",#N/A,FALSE,"Model";"page8",#N/A,FALSE,"Model";"page9",#N/A,FALSE,"Model";"page10",#N/A,FALSE,"Model";"page11",#N/A,FALSE,"Model";"page12",#N/A,FALSE,"Model";"page13",#N/A,FALSE,"Model"}</definedName>
    <definedName name="oehg" localSheetId="43" hidden="1">{"page1",#N/A,FALSE,"Model";"page2",#N/A,FALSE,"Model";"page3",#N/A,FALSE,"Model";"page4",#N/A,FALSE,"Model";"page5",#N/A,FALSE,"Model";"page6",#N/A,FALSE,"Model";"page7",#N/A,FALSE,"Model";"page8",#N/A,FALSE,"Model";"page9",#N/A,FALSE,"Model";"page10",#N/A,FALSE,"Model";"page11",#N/A,FALSE,"Model";"page12",#N/A,FALSE,"Model";"page13",#N/A,FALSE,"Model"}</definedName>
    <definedName name="oehg" localSheetId="35" hidden="1">{"page1",#N/A,FALSE,"Model";"page2",#N/A,FALSE,"Model";"page3",#N/A,FALSE,"Model";"page4",#N/A,FALSE,"Model";"page5",#N/A,FALSE,"Model";"page6",#N/A,FALSE,"Model";"page7",#N/A,FALSE,"Model";"page8",#N/A,FALSE,"Model";"page9",#N/A,FALSE,"Model";"page10",#N/A,FALSE,"Model";"page11",#N/A,FALSE,"Model";"page12",#N/A,FALSE,"Model";"page13",#N/A,FALSE,"Model"}</definedName>
    <definedName name="oehg" localSheetId="16" hidden="1">{"page1",#N/A,FALSE,"Model";"page2",#N/A,FALSE,"Model";"page3",#N/A,FALSE,"Model";"page4",#N/A,FALSE,"Model";"page5",#N/A,FALSE,"Model";"page6",#N/A,FALSE,"Model";"page7",#N/A,FALSE,"Model";"page8",#N/A,FALSE,"Model";"page9",#N/A,FALSE,"Model";"page10",#N/A,FALSE,"Model";"page11",#N/A,FALSE,"Model";"page12",#N/A,FALSE,"Model";"page13",#N/A,FALSE,"Model"}</definedName>
    <definedName name="oehg" localSheetId="34" hidden="1">{"page1",#N/A,FALSE,"Model";"page2",#N/A,FALSE,"Model";"page3",#N/A,FALSE,"Model";"page4",#N/A,FALSE,"Model";"page5",#N/A,FALSE,"Model";"page6",#N/A,FALSE,"Model";"page7",#N/A,FALSE,"Model";"page8",#N/A,FALSE,"Model";"page9",#N/A,FALSE,"Model";"page10",#N/A,FALSE,"Model";"page11",#N/A,FALSE,"Model";"page12",#N/A,FALSE,"Model";"page13",#N/A,FALSE,"Model"}</definedName>
    <definedName name="oehg" localSheetId="12" hidden="1">{"page1",#N/A,FALSE,"Model";"page2",#N/A,FALSE,"Model";"page3",#N/A,FALSE,"Model";"page4",#N/A,FALSE,"Model";"page5",#N/A,FALSE,"Model";"page6",#N/A,FALSE,"Model";"page7",#N/A,FALSE,"Model";"page8",#N/A,FALSE,"Model";"page9",#N/A,FALSE,"Model";"page10",#N/A,FALSE,"Model";"page11",#N/A,FALSE,"Model";"page12",#N/A,FALSE,"Model";"page13",#N/A,FALSE,"Model"}</definedName>
    <definedName name="oehg"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25"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8"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36"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17"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37"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18"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31"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13"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32"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14"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2"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43"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35"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16"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34" hidden="1">{"page1",#N/A,FALSE,"Model";"page2",#N/A,FALSE,"Model";"page3",#N/A,FALSE,"Model";"page4",#N/A,FALSE,"Model";"page5",#N/A,FALSE,"Model";"page6",#N/A,FALSE,"Model";"page7",#N/A,FALSE,"Model";"page8",#N/A,FALSE,"Model";"page9",#N/A,FALSE,"Model";"page10",#N/A,FALSE,"Model";"page11",#N/A,FALSE,"Model";"page12",#N/A,FALSE,"Model";"page13",#N/A,FALSE,"Model"}</definedName>
    <definedName name="oeiurg" localSheetId="12" hidden="1">{"page1",#N/A,FALSE,"Model";"page2",#N/A,FALSE,"Model";"page3",#N/A,FALSE,"Model";"page4",#N/A,FALSE,"Model";"page5",#N/A,FALSE,"Model";"page6",#N/A,FALSE,"Model";"page7",#N/A,FALSE,"Model";"page8",#N/A,FALSE,"Model";"page9",#N/A,FALSE,"Model";"page10",#N/A,FALSE,"Model";"page11",#N/A,FALSE,"Model";"page12",#N/A,FALSE,"Model";"page13",#N/A,FALSE,"Model"}</definedName>
    <definedName name="oeiurg" hidden="1">{"page1",#N/A,FALSE,"Model";"page2",#N/A,FALSE,"Model";"page3",#N/A,FALSE,"Model";"page4",#N/A,FALSE,"Model";"page5",#N/A,FALSE,"Model";"page6",#N/A,FALSE,"Model";"page7",#N/A,FALSE,"Model";"page8",#N/A,FALSE,"Model";"page9",#N/A,FALSE,"Model";"page10",#N/A,FALSE,"Model";"page11",#N/A,FALSE,"Model";"page12",#N/A,FALSE,"Model";"page13",#N/A,FALSE,"Model"}</definedName>
    <definedName name="oerv" localSheetId="25" hidden="1">{"page1",#N/A,FALSE,"Model";"page2",#N/A,FALSE,"Model";"page3",#N/A,FALSE,"Model";"page4",#N/A,FALSE,"Model";"page5",#N/A,FALSE,"Model";"page6",#N/A,FALSE,"Model";"page7",#N/A,FALSE,"Model";"page8",#N/A,FALSE,"Model";"page9",#N/A,FALSE,"Model";"page10",#N/A,FALSE,"Model";"page11",#N/A,FALSE,"Model";"page12",#N/A,FALSE,"Model";"page13",#N/A,FALSE,"Model"}</definedName>
    <definedName name="oerv" localSheetId="8" hidden="1">{"page1",#N/A,FALSE,"Model";"page2",#N/A,FALSE,"Model";"page3",#N/A,FALSE,"Model";"page4",#N/A,FALSE,"Model";"page5",#N/A,FALSE,"Model";"page6",#N/A,FALSE,"Model";"page7",#N/A,FALSE,"Model";"page8",#N/A,FALSE,"Model";"page9",#N/A,FALSE,"Model";"page10",#N/A,FALSE,"Model";"page11",#N/A,FALSE,"Model";"page12",#N/A,FALSE,"Model";"page13",#N/A,FALSE,"Model"}</definedName>
    <definedName name="oerv" localSheetId="36" hidden="1">{"page1",#N/A,FALSE,"Model";"page2",#N/A,FALSE,"Model";"page3",#N/A,FALSE,"Model";"page4",#N/A,FALSE,"Model";"page5",#N/A,FALSE,"Model";"page6",#N/A,FALSE,"Model";"page7",#N/A,FALSE,"Model";"page8",#N/A,FALSE,"Model";"page9",#N/A,FALSE,"Model";"page10",#N/A,FALSE,"Model";"page11",#N/A,FALSE,"Model";"page12",#N/A,FALSE,"Model";"page13",#N/A,FALSE,"Model"}</definedName>
    <definedName name="oerv" localSheetId="17" hidden="1">{"page1",#N/A,FALSE,"Model";"page2",#N/A,FALSE,"Model";"page3",#N/A,FALSE,"Model";"page4",#N/A,FALSE,"Model";"page5",#N/A,FALSE,"Model";"page6",#N/A,FALSE,"Model";"page7",#N/A,FALSE,"Model";"page8",#N/A,FALSE,"Model";"page9",#N/A,FALSE,"Model";"page10",#N/A,FALSE,"Model";"page11",#N/A,FALSE,"Model";"page12",#N/A,FALSE,"Model";"page13",#N/A,FALSE,"Model"}</definedName>
    <definedName name="oerv" localSheetId="37" hidden="1">{"page1",#N/A,FALSE,"Model";"page2",#N/A,FALSE,"Model";"page3",#N/A,FALSE,"Model";"page4",#N/A,FALSE,"Model";"page5",#N/A,FALSE,"Model";"page6",#N/A,FALSE,"Model";"page7",#N/A,FALSE,"Model";"page8",#N/A,FALSE,"Model";"page9",#N/A,FALSE,"Model";"page10",#N/A,FALSE,"Model";"page11",#N/A,FALSE,"Model";"page12",#N/A,FALSE,"Model";"page13",#N/A,FALSE,"Model"}</definedName>
    <definedName name="oerv" localSheetId="18" hidden="1">{"page1",#N/A,FALSE,"Model";"page2",#N/A,FALSE,"Model";"page3",#N/A,FALSE,"Model";"page4",#N/A,FALSE,"Model";"page5",#N/A,FALSE,"Model";"page6",#N/A,FALSE,"Model";"page7",#N/A,FALSE,"Model";"page8",#N/A,FALSE,"Model";"page9",#N/A,FALSE,"Model";"page10",#N/A,FALSE,"Model";"page11",#N/A,FALSE,"Model";"page12",#N/A,FALSE,"Model";"page13",#N/A,FALSE,"Model"}</definedName>
    <definedName name="oerv" localSheetId="31" hidden="1">{"page1",#N/A,FALSE,"Model";"page2",#N/A,FALSE,"Model";"page3",#N/A,FALSE,"Model";"page4",#N/A,FALSE,"Model";"page5",#N/A,FALSE,"Model";"page6",#N/A,FALSE,"Model";"page7",#N/A,FALSE,"Model";"page8",#N/A,FALSE,"Model";"page9",#N/A,FALSE,"Model";"page10",#N/A,FALSE,"Model";"page11",#N/A,FALSE,"Model";"page12",#N/A,FALSE,"Model";"page13",#N/A,FALSE,"Model"}</definedName>
    <definedName name="oerv" localSheetId="13" hidden="1">{"page1",#N/A,FALSE,"Model";"page2",#N/A,FALSE,"Model";"page3",#N/A,FALSE,"Model";"page4",#N/A,FALSE,"Model";"page5",#N/A,FALSE,"Model";"page6",#N/A,FALSE,"Model";"page7",#N/A,FALSE,"Model";"page8",#N/A,FALSE,"Model";"page9",#N/A,FALSE,"Model";"page10",#N/A,FALSE,"Model";"page11",#N/A,FALSE,"Model";"page12",#N/A,FALSE,"Model";"page13",#N/A,FALSE,"Model"}</definedName>
    <definedName name="oerv" localSheetId="32" hidden="1">{"page1",#N/A,FALSE,"Model";"page2",#N/A,FALSE,"Model";"page3",#N/A,FALSE,"Model";"page4",#N/A,FALSE,"Model";"page5",#N/A,FALSE,"Model";"page6",#N/A,FALSE,"Model";"page7",#N/A,FALSE,"Model";"page8",#N/A,FALSE,"Model";"page9",#N/A,FALSE,"Model";"page10",#N/A,FALSE,"Model";"page11",#N/A,FALSE,"Model";"page12",#N/A,FALSE,"Model";"page13",#N/A,FALSE,"Model"}</definedName>
    <definedName name="oerv" localSheetId="14" hidden="1">{"page1",#N/A,FALSE,"Model";"page2",#N/A,FALSE,"Model";"page3",#N/A,FALSE,"Model";"page4",#N/A,FALSE,"Model";"page5",#N/A,FALSE,"Model";"page6",#N/A,FALSE,"Model";"page7",#N/A,FALSE,"Model";"page8",#N/A,FALSE,"Model";"page9",#N/A,FALSE,"Model";"page10",#N/A,FALSE,"Model";"page11",#N/A,FALSE,"Model";"page12",#N/A,FALSE,"Model";"page13",#N/A,FALSE,"Model"}</definedName>
    <definedName name="oerv" localSheetId="2" hidden="1">{"page1",#N/A,FALSE,"Model";"page2",#N/A,FALSE,"Model";"page3",#N/A,FALSE,"Model";"page4",#N/A,FALSE,"Model";"page5",#N/A,FALSE,"Model";"page6",#N/A,FALSE,"Model";"page7",#N/A,FALSE,"Model";"page8",#N/A,FALSE,"Model";"page9",#N/A,FALSE,"Model";"page10",#N/A,FALSE,"Model";"page11",#N/A,FALSE,"Model";"page12",#N/A,FALSE,"Model";"page13",#N/A,FALSE,"Model"}</definedName>
    <definedName name="oerv" localSheetId="43" hidden="1">{"page1",#N/A,FALSE,"Model";"page2",#N/A,FALSE,"Model";"page3",#N/A,FALSE,"Model";"page4",#N/A,FALSE,"Model";"page5",#N/A,FALSE,"Model";"page6",#N/A,FALSE,"Model";"page7",#N/A,FALSE,"Model";"page8",#N/A,FALSE,"Model";"page9",#N/A,FALSE,"Model";"page10",#N/A,FALSE,"Model";"page11",#N/A,FALSE,"Model";"page12",#N/A,FALSE,"Model";"page13",#N/A,FALSE,"Model"}</definedName>
    <definedName name="oerv" localSheetId="35" hidden="1">{"page1",#N/A,FALSE,"Model";"page2",#N/A,FALSE,"Model";"page3",#N/A,FALSE,"Model";"page4",#N/A,FALSE,"Model";"page5",#N/A,FALSE,"Model";"page6",#N/A,FALSE,"Model";"page7",#N/A,FALSE,"Model";"page8",#N/A,FALSE,"Model";"page9",#N/A,FALSE,"Model";"page10",#N/A,FALSE,"Model";"page11",#N/A,FALSE,"Model";"page12",#N/A,FALSE,"Model";"page13",#N/A,FALSE,"Model"}</definedName>
    <definedName name="oerv" localSheetId="16" hidden="1">{"page1",#N/A,FALSE,"Model";"page2",#N/A,FALSE,"Model";"page3",#N/A,FALSE,"Model";"page4",#N/A,FALSE,"Model";"page5",#N/A,FALSE,"Model";"page6",#N/A,FALSE,"Model";"page7",#N/A,FALSE,"Model";"page8",#N/A,FALSE,"Model";"page9",#N/A,FALSE,"Model";"page10",#N/A,FALSE,"Model";"page11",#N/A,FALSE,"Model";"page12",#N/A,FALSE,"Model";"page13",#N/A,FALSE,"Model"}</definedName>
    <definedName name="oerv" localSheetId="34" hidden="1">{"page1",#N/A,FALSE,"Model";"page2",#N/A,FALSE,"Model";"page3",#N/A,FALSE,"Model";"page4",#N/A,FALSE,"Model";"page5",#N/A,FALSE,"Model";"page6",#N/A,FALSE,"Model";"page7",#N/A,FALSE,"Model";"page8",#N/A,FALSE,"Model";"page9",#N/A,FALSE,"Model";"page10",#N/A,FALSE,"Model";"page11",#N/A,FALSE,"Model";"page12",#N/A,FALSE,"Model";"page13",#N/A,FALSE,"Model"}</definedName>
    <definedName name="oerv" localSheetId="12" hidden="1">{"page1",#N/A,FALSE,"Model";"page2",#N/A,FALSE,"Model";"page3",#N/A,FALSE,"Model";"page4",#N/A,FALSE,"Model";"page5",#N/A,FALSE,"Model";"page6",#N/A,FALSE,"Model";"page7",#N/A,FALSE,"Model";"page8",#N/A,FALSE,"Model";"page9",#N/A,FALSE,"Model";"page10",#N/A,FALSE,"Model";"page11",#N/A,FALSE,"Model";"page12",#N/A,FALSE,"Model";"page13",#N/A,FALSE,"Model"}</definedName>
    <definedName name="oerv"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25"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8"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36"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17"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37"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18"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31"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13"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32"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14"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2"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43"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35"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16"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34" hidden="1">{"page1",#N/A,FALSE,"Model";"page2",#N/A,FALSE,"Model";"page3",#N/A,FALSE,"Model";"page4",#N/A,FALSE,"Model";"page5",#N/A,FALSE,"Model";"page6",#N/A,FALSE,"Model";"page7",#N/A,FALSE,"Model";"page8",#N/A,FALSE,"Model";"page9",#N/A,FALSE,"Model";"page10",#N/A,FALSE,"Model";"page11",#N/A,FALSE,"Model";"page12",#N/A,FALSE,"Model";"page13",#N/A,FALSE,"Model"}</definedName>
    <definedName name="oiehgrcue" localSheetId="12" hidden="1">{"page1",#N/A,FALSE,"Model";"page2",#N/A,FALSE,"Model";"page3",#N/A,FALSE,"Model";"page4",#N/A,FALSE,"Model";"page5",#N/A,FALSE,"Model";"page6",#N/A,FALSE,"Model";"page7",#N/A,FALSE,"Model";"page8",#N/A,FALSE,"Model";"page9",#N/A,FALSE,"Model";"page10",#N/A,FALSE,"Model";"page11",#N/A,FALSE,"Model";"page12",#N/A,FALSE,"Model";"page13",#N/A,FALSE,"Model"}</definedName>
    <definedName name="oiehgrcue"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25"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8"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36"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17"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37"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18"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31"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13"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32"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14"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2"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43"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35"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16"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34" hidden="1">{"page1",#N/A,FALSE,"Model";"page2",#N/A,FALSE,"Model";"page3",#N/A,FALSE,"Model";"page4",#N/A,FALSE,"Model";"page5",#N/A,FALSE,"Model";"page6",#N/A,FALSE,"Model";"page7",#N/A,FALSE,"Model";"page8",#N/A,FALSE,"Model";"page9",#N/A,FALSE,"Model";"page10",#N/A,FALSE,"Model";"page11",#N/A,FALSE,"Model";"page12",#N/A,FALSE,"Model";"page13",#N/A,FALSE,"Model"}</definedName>
    <definedName name="oieqwurbg" localSheetId="12" hidden="1">{"page1",#N/A,FALSE,"Model";"page2",#N/A,FALSE,"Model";"page3",#N/A,FALSE,"Model";"page4",#N/A,FALSE,"Model";"page5",#N/A,FALSE,"Model";"page6",#N/A,FALSE,"Model";"page7",#N/A,FALSE,"Model";"page8",#N/A,FALSE,"Model";"page9",#N/A,FALSE,"Model";"page10",#N/A,FALSE,"Model";"page11",#N/A,FALSE,"Model";"page12",#N/A,FALSE,"Model";"page13",#N/A,FALSE,"Model"}</definedName>
    <definedName name="oieqwurbg"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25"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8"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36"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17"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37"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18"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31"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13"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32"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14"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2"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43"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35"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16"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34" hidden="1">{"page1",#N/A,FALSE,"Model";"page2",#N/A,FALSE,"Model";"page3",#N/A,FALSE,"Model";"page4",#N/A,FALSE,"Model";"page5",#N/A,FALSE,"Model";"page6",#N/A,FALSE,"Model";"page7",#N/A,FALSE,"Model";"page8",#N/A,FALSE,"Model";"page9",#N/A,FALSE,"Model";"page10",#N/A,FALSE,"Model";"page11",#N/A,FALSE,"Model";"page12",#N/A,FALSE,"Model";"page13",#N/A,FALSE,"Model"}</definedName>
    <definedName name="oiurhg" localSheetId="12" hidden="1">{"page1",#N/A,FALSE,"Model";"page2",#N/A,FALSE,"Model";"page3",#N/A,FALSE,"Model";"page4",#N/A,FALSE,"Model";"page5",#N/A,FALSE,"Model";"page6",#N/A,FALSE,"Model";"page7",#N/A,FALSE,"Model";"page8",#N/A,FALSE,"Model";"page9",#N/A,FALSE,"Model";"page10",#N/A,FALSE,"Model";"page11",#N/A,FALSE,"Model";"page12",#N/A,FALSE,"Model";"page13",#N/A,FALSE,"Model"}</definedName>
    <definedName name="oiurhg" hidden="1">{"page1",#N/A,FALSE,"Model";"page2",#N/A,FALSE,"Model";"page3",#N/A,FALSE,"Model";"page4",#N/A,FALSE,"Model";"page5",#N/A,FALSE,"Model";"page6",#N/A,FALSE,"Model";"page7",#N/A,FALSE,"Model";"page8",#N/A,FALSE,"Model";"page9",#N/A,FALSE,"Model";"page10",#N/A,FALSE,"Model";"page11",#N/A,FALSE,"Model";"page12",#N/A,FALSE,"Model";"page13",#N/A,FALSE,"Model"}</definedName>
    <definedName name="oiy" localSheetId="25" hidden="1">{"FLM 150 Equipment Detail",#N/A,TRUE,"150 Calc";"FLM 2400 Equipment Detail",#N/A,TRUE,"2400 Calc";"FLM 600 Equipment Detail",#N/A,TRUE,"600 Calc"}</definedName>
    <definedName name="oiy" localSheetId="8" hidden="1">{"FLM 150 Equipment Detail",#N/A,TRUE,"150 Calc";"FLM 2400 Equipment Detail",#N/A,TRUE,"2400 Calc";"FLM 600 Equipment Detail",#N/A,TRUE,"600 Calc"}</definedName>
    <definedName name="oiy" localSheetId="36" hidden="1">{"FLM 150 Equipment Detail",#N/A,TRUE,"150 Calc";"FLM 2400 Equipment Detail",#N/A,TRUE,"2400 Calc";"FLM 600 Equipment Detail",#N/A,TRUE,"600 Calc"}</definedName>
    <definedName name="oiy" localSheetId="17" hidden="1">{"FLM 150 Equipment Detail",#N/A,TRUE,"150 Calc";"FLM 2400 Equipment Detail",#N/A,TRUE,"2400 Calc";"FLM 600 Equipment Detail",#N/A,TRUE,"600 Calc"}</definedName>
    <definedName name="oiy" localSheetId="37" hidden="1">{"FLM 150 Equipment Detail",#N/A,TRUE,"150 Calc";"FLM 2400 Equipment Detail",#N/A,TRUE,"2400 Calc";"FLM 600 Equipment Detail",#N/A,TRUE,"600 Calc"}</definedName>
    <definedName name="oiy" localSheetId="18" hidden="1">{"FLM 150 Equipment Detail",#N/A,TRUE,"150 Calc";"FLM 2400 Equipment Detail",#N/A,TRUE,"2400 Calc";"FLM 600 Equipment Detail",#N/A,TRUE,"600 Calc"}</definedName>
    <definedName name="oiy" localSheetId="31" hidden="1">{"FLM 150 Equipment Detail",#N/A,TRUE,"150 Calc";"FLM 2400 Equipment Detail",#N/A,TRUE,"2400 Calc";"FLM 600 Equipment Detail",#N/A,TRUE,"600 Calc"}</definedName>
    <definedName name="oiy" localSheetId="13" hidden="1">{"FLM 150 Equipment Detail",#N/A,TRUE,"150 Calc";"FLM 2400 Equipment Detail",#N/A,TRUE,"2400 Calc";"FLM 600 Equipment Detail",#N/A,TRUE,"600 Calc"}</definedName>
    <definedName name="oiy" localSheetId="32" hidden="1">{"FLM 150 Equipment Detail",#N/A,TRUE,"150 Calc";"FLM 2400 Equipment Detail",#N/A,TRUE,"2400 Calc";"FLM 600 Equipment Detail",#N/A,TRUE,"600 Calc"}</definedName>
    <definedName name="oiy" localSheetId="14" hidden="1">{"FLM 150 Equipment Detail",#N/A,TRUE,"150 Calc";"FLM 2400 Equipment Detail",#N/A,TRUE,"2400 Calc";"FLM 600 Equipment Detail",#N/A,TRUE,"600 Calc"}</definedName>
    <definedName name="oiy" localSheetId="2" hidden="1">{"FLM 150 Equipment Detail",#N/A,TRUE,"150 Calc";"FLM 2400 Equipment Detail",#N/A,TRUE,"2400 Calc";"FLM 600 Equipment Detail",#N/A,TRUE,"600 Calc"}</definedName>
    <definedName name="oiy" localSheetId="43" hidden="1">{"FLM 150 Equipment Detail",#N/A,TRUE,"150 Calc";"FLM 2400 Equipment Detail",#N/A,TRUE,"2400 Calc";"FLM 600 Equipment Detail",#N/A,TRUE,"600 Calc"}</definedName>
    <definedName name="oiy" localSheetId="35" hidden="1">{"FLM 150 Equipment Detail",#N/A,TRUE,"150 Calc";"FLM 2400 Equipment Detail",#N/A,TRUE,"2400 Calc";"FLM 600 Equipment Detail",#N/A,TRUE,"600 Calc"}</definedName>
    <definedName name="oiy" localSheetId="16" hidden="1">{"FLM 150 Equipment Detail",#N/A,TRUE,"150 Calc";"FLM 2400 Equipment Detail",#N/A,TRUE,"2400 Calc";"FLM 600 Equipment Detail",#N/A,TRUE,"600 Calc"}</definedName>
    <definedName name="oiy" localSheetId="34" hidden="1">{"FLM 150 Equipment Detail",#N/A,TRUE,"150 Calc";"FLM 2400 Equipment Detail",#N/A,TRUE,"2400 Calc";"FLM 600 Equipment Detail",#N/A,TRUE,"600 Calc"}</definedName>
    <definedName name="oiy" localSheetId="12" hidden="1">{"FLM 150 Equipment Detail",#N/A,TRUE,"150 Calc";"FLM 2400 Equipment Detail",#N/A,TRUE,"2400 Calc";"FLM 600 Equipment Detail",#N/A,TRUE,"600 Calc"}</definedName>
    <definedName name="oiy" hidden="1">{"FLM 150 Equipment Detail",#N/A,TRUE,"150 Calc";"FLM 2400 Equipment Detail",#N/A,TRUE,"2400 Calc";"FLM 600 Equipment Detail",#N/A,TRUE,"600 Calc"}</definedName>
    <definedName name="OK">[10]Settings!$I$134</definedName>
    <definedName name="oo" localSheetId="25" hidden="1">{#N/A,#N/A,FALSE,"TAXC.INDEX";#N/A,#N/A,FALSE,"Schedule I";#N/A,#N/A,FALSE,"Schedule  II";#N/A,#N/A,FALSE,"Schedule III";#N/A,#N/A,FALSE,"Schedule IV";#N/A,#N/A,FALSE,"Schedule IV (Cont'd)";#N/A,#N/A,FALSE,"Schedule V";#N/A,#N/A,FALSE,"Schedule VI";#N/A,#N/A,FALSE,"Schedule VII"}</definedName>
    <definedName name="oo" localSheetId="8" hidden="1">{#N/A,#N/A,FALSE,"TAXC.INDEX";#N/A,#N/A,FALSE,"Schedule I";#N/A,#N/A,FALSE,"Schedule  II";#N/A,#N/A,FALSE,"Schedule III";#N/A,#N/A,FALSE,"Schedule IV";#N/A,#N/A,FALSE,"Schedule IV (Cont'd)";#N/A,#N/A,FALSE,"Schedule V";#N/A,#N/A,FALSE,"Schedule VI";#N/A,#N/A,FALSE,"Schedule VII"}</definedName>
    <definedName name="oo" localSheetId="36" hidden="1">{#N/A,#N/A,FALSE,"TAXC.INDEX";#N/A,#N/A,FALSE,"Schedule I";#N/A,#N/A,FALSE,"Schedule  II";#N/A,#N/A,FALSE,"Schedule III";#N/A,#N/A,FALSE,"Schedule IV";#N/A,#N/A,FALSE,"Schedule IV (Cont'd)";#N/A,#N/A,FALSE,"Schedule V";#N/A,#N/A,FALSE,"Schedule VI";#N/A,#N/A,FALSE,"Schedule VII"}</definedName>
    <definedName name="oo" localSheetId="17" hidden="1">{#N/A,#N/A,FALSE,"TAXC.INDEX";#N/A,#N/A,FALSE,"Schedule I";#N/A,#N/A,FALSE,"Schedule  II";#N/A,#N/A,FALSE,"Schedule III";#N/A,#N/A,FALSE,"Schedule IV";#N/A,#N/A,FALSE,"Schedule IV (Cont'd)";#N/A,#N/A,FALSE,"Schedule V";#N/A,#N/A,FALSE,"Schedule VI";#N/A,#N/A,FALSE,"Schedule VII"}</definedName>
    <definedName name="oo" localSheetId="37" hidden="1">{#N/A,#N/A,FALSE,"TAXC.INDEX";#N/A,#N/A,FALSE,"Schedule I";#N/A,#N/A,FALSE,"Schedule  II";#N/A,#N/A,FALSE,"Schedule III";#N/A,#N/A,FALSE,"Schedule IV";#N/A,#N/A,FALSE,"Schedule IV (Cont'd)";#N/A,#N/A,FALSE,"Schedule V";#N/A,#N/A,FALSE,"Schedule VI";#N/A,#N/A,FALSE,"Schedule VII"}</definedName>
    <definedName name="oo" localSheetId="18" hidden="1">{#N/A,#N/A,FALSE,"TAXC.INDEX";#N/A,#N/A,FALSE,"Schedule I";#N/A,#N/A,FALSE,"Schedule  II";#N/A,#N/A,FALSE,"Schedule III";#N/A,#N/A,FALSE,"Schedule IV";#N/A,#N/A,FALSE,"Schedule IV (Cont'd)";#N/A,#N/A,FALSE,"Schedule V";#N/A,#N/A,FALSE,"Schedule VI";#N/A,#N/A,FALSE,"Schedule VII"}</definedName>
    <definedName name="oo" localSheetId="31" hidden="1">{#N/A,#N/A,FALSE,"TAXC.INDEX";#N/A,#N/A,FALSE,"Schedule I";#N/A,#N/A,FALSE,"Schedule  II";#N/A,#N/A,FALSE,"Schedule III";#N/A,#N/A,FALSE,"Schedule IV";#N/A,#N/A,FALSE,"Schedule IV (Cont'd)";#N/A,#N/A,FALSE,"Schedule V";#N/A,#N/A,FALSE,"Schedule VI";#N/A,#N/A,FALSE,"Schedule VII"}</definedName>
    <definedName name="oo" localSheetId="13" hidden="1">{#N/A,#N/A,FALSE,"TAXC.INDEX";#N/A,#N/A,FALSE,"Schedule I";#N/A,#N/A,FALSE,"Schedule  II";#N/A,#N/A,FALSE,"Schedule III";#N/A,#N/A,FALSE,"Schedule IV";#N/A,#N/A,FALSE,"Schedule IV (Cont'd)";#N/A,#N/A,FALSE,"Schedule V";#N/A,#N/A,FALSE,"Schedule VI";#N/A,#N/A,FALSE,"Schedule VII"}</definedName>
    <definedName name="oo" localSheetId="32" hidden="1">{#N/A,#N/A,FALSE,"TAXC.INDEX";#N/A,#N/A,FALSE,"Schedule I";#N/A,#N/A,FALSE,"Schedule  II";#N/A,#N/A,FALSE,"Schedule III";#N/A,#N/A,FALSE,"Schedule IV";#N/A,#N/A,FALSE,"Schedule IV (Cont'd)";#N/A,#N/A,FALSE,"Schedule V";#N/A,#N/A,FALSE,"Schedule VI";#N/A,#N/A,FALSE,"Schedule VII"}</definedName>
    <definedName name="oo" localSheetId="14" hidden="1">{#N/A,#N/A,FALSE,"TAXC.INDEX";#N/A,#N/A,FALSE,"Schedule I";#N/A,#N/A,FALSE,"Schedule  II";#N/A,#N/A,FALSE,"Schedule III";#N/A,#N/A,FALSE,"Schedule IV";#N/A,#N/A,FALSE,"Schedule IV (Cont'd)";#N/A,#N/A,FALSE,"Schedule V";#N/A,#N/A,FALSE,"Schedule VI";#N/A,#N/A,FALSE,"Schedule VII"}</definedName>
    <definedName name="oo" localSheetId="2" hidden="1">{#N/A,#N/A,FALSE,"TAXC.INDEX";#N/A,#N/A,FALSE,"Schedule I";#N/A,#N/A,FALSE,"Schedule  II";#N/A,#N/A,FALSE,"Schedule III";#N/A,#N/A,FALSE,"Schedule IV";#N/A,#N/A,FALSE,"Schedule IV (Cont'd)";#N/A,#N/A,FALSE,"Schedule V";#N/A,#N/A,FALSE,"Schedule VI";#N/A,#N/A,FALSE,"Schedule VII"}</definedName>
    <definedName name="oo" localSheetId="43" hidden="1">{#N/A,#N/A,FALSE,"TAXC.INDEX";#N/A,#N/A,FALSE,"Schedule I";#N/A,#N/A,FALSE,"Schedule  II";#N/A,#N/A,FALSE,"Schedule III";#N/A,#N/A,FALSE,"Schedule IV";#N/A,#N/A,FALSE,"Schedule IV (Cont'd)";#N/A,#N/A,FALSE,"Schedule V";#N/A,#N/A,FALSE,"Schedule VI";#N/A,#N/A,FALSE,"Schedule VII"}</definedName>
    <definedName name="oo" localSheetId="35" hidden="1">{#N/A,#N/A,FALSE,"TAXC.INDEX";#N/A,#N/A,FALSE,"Schedule I";#N/A,#N/A,FALSE,"Schedule  II";#N/A,#N/A,FALSE,"Schedule III";#N/A,#N/A,FALSE,"Schedule IV";#N/A,#N/A,FALSE,"Schedule IV (Cont'd)";#N/A,#N/A,FALSE,"Schedule V";#N/A,#N/A,FALSE,"Schedule VI";#N/A,#N/A,FALSE,"Schedule VII"}</definedName>
    <definedName name="oo" localSheetId="16" hidden="1">{#N/A,#N/A,FALSE,"TAXC.INDEX";#N/A,#N/A,FALSE,"Schedule I";#N/A,#N/A,FALSE,"Schedule  II";#N/A,#N/A,FALSE,"Schedule III";#N/A,#N/A,FALSE,"Schedule IV";#N/A,#N/A,FALSE,"Schedule IV (Cont'd)";#N/A,#N/A,FALSE,"Schedule V";#N/A,#N/A,FALSE,"Schedule VI";#N/A,#N/A,FALSE,"Schedule VII"}</definedName>
    <definedName name="oo" localSheetId="34" hidden="1">{#N/A,#N/A,FALSE,"TAXC.INDEX";#N/A,#N/A,FALSE,"Schedule I";#N/A,#N/A,FALSE,"Schedule  II";#N/A,#N/A,FALSE,"Schedule III";#N/A,#N/A,FALSE,"Schedule IV";#N/A,#N/A,FALSE,"Schedule IV (Cont'd)";#N/A,#N/A,FALSE,"Schedule V";#N/A,#N/A,FALSE,"Schedule VI";#N/A,#N/A,FALSE,"Schedule VII"}</definedName>
    <definedName name="oo" localSheetId="12" hidden="1">{#N/A,#N/A,FALSE,"TAXC.INDEX";#N/A,#N/A,FALSE,"Schedule I";#N/A,#N/A,FALSE,"Schedule  II";#N/A,#N/A,FALSE,"Schedule III";#N/A,#N/A,FALSE,"Schedule IV";#N/A,#N/A,FALSE,"Schedule IV (Cont'd)";#N/A,#N/A,FALSE,"Schedule V";#N/A,#N/A,FALSE,"Schedule VI";#N/A,#N/A,FALSE,"Schedule VII"}</definedName>
    <definedName name="oo" hidden="1">{#N/A,#N/A,FALSE,"TAXC.INDEX";#N/A,#N/A,FALSE,"Schedule I";#N/A,#N/A,FALSE,"Schedule  II";#N/A,#N/A,FALSE,"Schedule III";#N/A,#N/A,FALSE,"Schedule IV";#N/A,#N/A,FALSE,"Schedule IV (Cont'd)";#N/A,#N/A,FALSE,"Schedule V";#N/A,#N/A,FALSE,"Schedule VI";#N/A,#N/A,FALSE,"Schedule VII"}</definedName>
    <definedName name="ops" localSheetId="25" hidden="1">{"Balance Sheet",#N/A,FALSE,"Annual Summary";"Cashflows",#N/A,FALSE,"Annual Summary";"Summary Earnings",#N/A,FALSE,"Annual Summary"}</definedName>
    <definedName name="ops" localSheetId="8" hidden="1">{"Balance Sheet",#N/A,FALSE,"Annual Summary";"Cashflows",#N/A,FALSE,"Annual Summary";"Summary Earnings",#N/A,FALSE,"Annual Summary"}</definedName>
    <definedName name="ops" localSheetId="36" hidden="1">{"Balance Sheet",#N/A,FALSE,"Annual Summary";"Cashflows",#N/A,FALSE,"Annual Summary";"Summary Earnings",#N/A,FALSE,"Annual Summary"}</definedName>
    <definedName name="ops" localSheetId="17" hidden="1">{"Balance Sheet",#N/A,FALSE,"Annual Summary";"Cashflows",#N/A,FALSE,"Annual Summary";"Summary Earnings",#N/A,FALSE,"Annual Summary"}</definedName>
    <definedName name="ops" localSheetId="37" hidden="1">{"Balance Sheet",#N/A,FALSE,"Annual Summary";"Cashflows",#N/A,FALSE,"Annual Summary";"Summary Earnings",#N/A,FALSE,"Annual Summary"}</definedName>
    <definedName name="ops" localSheetId="18" hidden="1">{"Balance Sheet",#N/A,FALSE,"Annual Summary";"Cashflows",#N/A,FALSE,"Annual Summary";"Summary Earnings",#N/A,FALSE,"Annual Summary"}</definedName>
    <definedName name="ops" localSheetId="31" hidden="1">{"Balance Sheet",#N/A,FALSE,"Annual Summary";"Cashflows",#N/A,FALSE,"Annual Summary";"Summary Earnings",#N/A,FALSE,"Annual Summary"}</definedName>
    <definedName name="ops" localSheetId="13" hidden="1">{"Balance Sheet",#N/A,FALSE,"Annual Summary";"Cashflows",#N/A,FALSE,"Annual Summary";"Summary Earnings",#N/A,FALSE,"Annual Summary"}</definedName>
    <definedName name="ops" localSheetId="32" hidden="1">{"Balance Sheet",#N/A,FALSE,"Annual Summary";"Cashflows",#N/A,FALSE,"Annual Summary";"Summary Earnings",#N/A,FALSE,"Annual Summary"}</definedName>
    <definedName name="ops" localSheetId="14" hidden="1">{"Balance Sheet",#N/A,FALSE,"Annual Summary";"Cashflows",#N/A,FALSE,"Annual Summary";"Summary Earnings",#N/A,FALSE,"Annual Summary"}</definedName>
    <definedName name="ops" localSheetId="2" hidden="1">{"Balance Sheet",#N/A,FALSE,"Annual Summary";"Cashflows",#N/A,FALSE,"Annual Summary";"Summary Earnings",#N/A,FALSE,"Annual Summary"}</definedName>
    <definedName name="ops" localSheetId="43" hidden="1">{"Balance Sheet",#N/A,FALSE,"Annual Summary";"Cashflows",#N/A,FALSE,"Annual Summary";"Summary Earnings",#N/A,FALSE,"Annual Summary"}</definedName>
    <definedName name="ops" localSheetId="35" hidden="1">{"Balance Sheet",#N/A,FALSE,"Annual Summary";"Cashflows",#N/A,FALSE,"Annual Summary";"Summary Earnings",#N/A,FALSE,"Annual Summary"}</definedName>
    <definedName name="ops" localSheetId="16" hidden="1">{"Balance Sheet",#N/A,FALSE,"Annual Summary";"Cashflows",#N/A,FALSE,"Annual Summary";"Summary Earnings",#N/A,FALSE,"Annual Summary"}</definedName>
    <definedName name="ops" localSheetId="34" hidden="1">{"Balance Sheet",#N/A,FALSE,"Annual Summary";"Cashflows",#N/A,FALSE,"Annual Summary";"Summary Earnings",#N/A,FALSE,"Annual Summary"}</definedName>
    <definedName name="ops" localSheetId="12" hidden="1">{"Balance Sheet",#N/A,FALSE,"Annual Summary";"Cashflows",#N/A,FALSE,"Annual Summary";"Summary Earnings",#N/A,FALSE,"Annual Summary"}</definedName>
    <definedName name="ops" hidden="1">{"Balance Sheet",#N/A,FALSE,"Annual Summary";"Cashflows",#N/A,FALSE,"Annual Summary";"Summary Earnings",#N/A,FALSE,"Annual Summary"}</definedName>
    <definedName name="OutputCurrency">#REF!</definedName>
    <definedName name="OutputCurrencyCode">#REF!</definedName>
    <definedName name="OutputCurrencyLabel">[10]START!$G$16</definedName>
    <definedName name="OutputCurrTag">[7]START!$C$115</definedName>
    <definedName name="Overview_BL1" localSheetId="25"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8"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36"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17"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37"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18"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31"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13"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32"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14"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2"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43"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35"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16"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34"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localSheetId="12"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verview_BL1"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wiueg" localSheetId="25"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8"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36"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17"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37"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18"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31"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13"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32"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14"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2"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43"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35"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16"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34" hidden="1">{"page1",#N/A,FALSE,"Model";"page2",#N/A,FALSE,"Model";"page3",#N/A,FALSE,"Model";"page4",#N/A,FALSE,"Model";"page5",#N/A,FALSE,"Model";"page6",#N/A,FALSE,"Model";"page7",#N/A,FALSE,"Model";"page8",#N/A,FALSE,"Model";"page9",#N/A,FALSE,"Model";"page10",#N/A,FALSE,"Model";"page11",#N/A,FALSE,"Model";"page12",#N/A,FALSE,"Model";"page13",#N/A,FALSE,"Model"}</definedName>
    <definedName name="owiueg" localSheetId="12" hidden="1">{"page1",#N/A,FALSE,"Model";"page2",#N/A,FALSE,"Model";"page3",#N/A,FALSE,"Model";"page4",#N/A,FALSE,"Model";"page5",#N/A,FALSE,"Model";"page6",#N/A,FALSE,"Model";"page7",#N/A,FALSE,"Model";"page8",#N/A,FALSE,"Model";"page9",#N/A,FALSE,"Model";"page10",#N/A,FALSE,"Model";"page11",#N/A,FALSE,"Model";"page12",#N/A,FALSE,"Model";"page13",#N/A,FALSE,"Model"}</definedName>
    <definedName name="owiueg" hidden="1">{"page1",#N/A,FALSE,"Model";"page2",#N/A,FALSE,"Model";"page3",#N/A,FALSE,"Model";"page4",#N/A,FALSE,"Model";"page5",#N/A,FALSE,"Model";"page6",#N/A,FALSE,"Model";"page7",#N/A,FALSE,"Model";"page8",#N/A,FALSE,"Model";"page9",#N/A,FALSE,"Model";"page10",#N/A,FALSE,"Model";"page11",#N/A,FALSE,"Model";"page12",#N/A,FALSE,"Model";"page13",#N/A,FALSE,"Model"}</definedName>
    <definedName name="PaperSize">[10]Settings!$N$10</definedName>
    <definedName name="Pass">[10]Settings!$M$49</definedName>
    <definedName name="Pension10">#REF!</definedName>
    <definedName name="PensionList">[10]Settings!$P$21:$P$22</definedName>
    <definedName name="PensionSetting">'[10]WACC and TIC Inputs'!$J$44</definedName>
    <definedName name="PeriodList">'[10]Segment Information'!$V$9:$V$14</definedName>
    <definedName name="PFIAnchor">'[10]PFI Inputs'!$F$23</definedName>
    <definedName name="PFICSYear1">'[10]PFI Inc Stat Common Size'!$G$9</definedName>
    <definedName name="PFIFull">'[10]PFI Inputs'!$C$347</definedName>
    <definedName name="PFIInputsDD">'[10]PFI Inputs'!$C$22</definedName>
    <definedName name="PFIYear1">'[10]PFI Inc Stat'!$G$9</definedName>
    <definedName name="PInput">#REF!</definedName>
    <definedName name="pkeshbr" localSheetId="25"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8"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36"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17"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37"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18"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31"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13"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32"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14"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2"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43"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35"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16"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34" hidden="1">{"page1",#N/A,FALSE,"Model";"page2",#N/A,FALSE,"Model";"page3",#N/A,FALSE,"Model";"page4",#N/A,FALSE,"Model";"page5",#N/A,FALSE,"Model";"page6",#N/A,FALSE,"Model";"page7",#N/A,FALSE,"Model";"page8",#N/A,FALSE,"Model";"page9",#N/A,FALSE,"Model";"page10",#N/A,FALSE,"Model";"page11",#N/A,FALSE,"Model";"page12",#N/A,FALSE,"Model";"page13",#N/A,FALSE,"Model"}</definedName>
    <definedName name="pkeshbr" localSheetId="12" hidden="1">{"page1",#N/A,FALSE,"Model";"page2",#N/A,FALSE,"Model";"page3",#N/A,FALSE,"Model";"page4",#N/A,FALSE,"Model";"page5",#N/A,FALSE,"Model";"page6",#N/A,FALSE,"Model";"page7",#N/A,FALSE,"Model";"page8",#N/A,FALSE,"Model";"page9",#N/A,FALSE,"Model";"page10",#N/A,FALSE,"Model";"page11",#N/A,FALSE,"Model";"page12",#N/A,FALSE,"Model";"page13",#N/A,FALSE,"Model"}</definedName>
    <definedName name="pkeshbr" hidden="1">{"page1",#N/A,FALSE,"Model";"page2",#N/A,FALSE,"Model";"page3",#N/A,FALSE,"Model";"page4",#N/A,FALSE,"Model";"page5",#N/A,FALSE,"Model";"page6",#N/A,FALSE,"Model";"page7",#N/A,FALSE,"Model";"page8",#N/A,FALSE,"Model";"page9",#N/A,FALSE,"Model";"page10",#N/A,FALSE,"Model";"page11",#N/A,FALSE,"Model";"page12",#N/A,FALSE,"Model";"page13",#N/A,FALSE,"Model"}</definedName>
    <definedName name="pmt" localSheetId="25" hidden="1">{#N/A,#N/A,FALSE,"DIR-REP";#N/A,#N/A,FALSE,"AUD-REPORT";#N/A,#N/A,FALSE,"P7L&amp;BS";#N/A,#N/A,FALSE,"NOTES";#N/A,#N/A,FALSE,"FA";#N/A,#N/A,FALSE,"NOTES (2)";#N/A,#N/A,FALSE,"Schedule  IV";#N/A,#N/A,FALSE,"Schedule V"}</definedName>
    <definedName name="pmt" localSheetId="8" hidden="1">{#N/A,#N/A,FALSE,"DIR-REP";#N/A,#N/A,FALSE,"AUD-REPORT";#N/A,#N/A,FALSE,"P7L&amp;BS";#N/A,#N/A,FALSE,"NOTES";#N/A,#N/A,FALSE,"FA";#N/A,#N/A,FALSE,"NOTES (2)";#N/A,#N/A,FALSE,"Schedule  IV";#N/A,#N/A,FALSE,"Schedule V"}</definedName>
    <definedName name="pmt" localSheetId="36" hidden="1">{#N/A,#N/A,FALSE,"DIR-REP";#N/A,#N/A,FALSE,"AUD-REPORT";#N/A,#N/A,FALSE,"P7L&amp;BS";#N/A,#N/A,FALSE,"NOTES";#N/A,#N/A,FALSE,"FA";#N/A,#N/A,FALSE,"NOTES (2)";#N/A,#N/A,FALSE,"Schedule  IV";#N/A,#N/A,FALSE,"Schedule V"}</definedName>
    <definedName name="pmt" localSheetId="17" hidden="1">{#N/A,#N/A,FALSE,"DIR-REP";#N/A,#N/A,FALSE,"AUD-REPORT";#N/A,#N/A,FALSE,"P7L&amp;BS";#N/A,#N/A,FALSE,"NOTES";#N/A,#N/A,FALSE,"FA";#N/A,#N/A,FALSE,"NOTES (2)";#N/A,#N/A,FALSE,"Schedule  IV";#N/A,#N/A,FALSE,"Schedule V"}</definedName>
    <definedName name="pmt" localSheetId="37" hidden="1">{#N/A,#N/A,FALSE,"DIR-REP";#N/A,#N/A,FALSE,"AUD-REPORT";#N/A,#N/A,FALSE,"P7L&amp;BS";#N/A,#N/A,FALSE,"NOTES";#N/A,#N/A,FALSE,"FA";#N/A,#N/A,FALSE,"NOTES (2)";#N/A,#N/A,FALSE,"Schedule  IV";#N/A,#N/A,FALSE,"Schedule V"}</definedName>
    <definedName name="pmt" localSheetId="18" hidden="1">{#N/A,#N/A,FALSE,"DIR-REP";#N/A,#N/A,FALSE,"AUD-REPORT";#N/A,#N/A,FALSE,"P7L&amp;BS";#N/A,#N/A,FALSE,"NOTES";#N/A,#N/A,FALSE,"FA";#N/A,#N/A,FALSE,"NOTES (2)";#N/A,#N/A,FALSE,"Schedule  IV";#N/A,#N/A,FALSE,"Schedule V"}</definedName>
    <definedName name="pmt" localSheetId="31" hidden="1">{#N/A,#N/A,FALSE,"DIR-REP";#N/A,#N/A,FALSE,"AUD-REPORT";#N/A,#N/A,FALSE,"P7L&amp;BS";#N/A,#N/A,FALSE,"NOTES";#N/A,#N/A,FALSE,"FA";#N/A,#N/A,FALSE,"NOTES (2)";#N/A,#N/A,FALSE,"Schedule  IV";#N/A,#N/A,FALSE,"Schedule V"}</definedName>
    <definedName name="pmt" localSheetId="13" hidden="1">{#N/A,#N/A,FALSE,"DIR-REP";#N/A,#N/A,FALSE,"AUD-REPORT";#N/A,#N/A,FALSE,"P7L&amp;BS";#N/A,#N/A,FALSE,"NOTES";#N/A,#N/A,FALSE,"FA";#N/A,#N/A,FALSE,"NOTES (2)";#N/A,#N/A,FALSE,"Schedule  IV";#N/A,#N/A,FALSE,"Schedule V"}</definedName>
    <definedName name="pmt" localSheetId="32" hidden="1">{#N/A,#N/A,FALSE,"DIR-REP";#N/A,#N/A,FALSE,"AUD-REPORT";#N/A,#N/A,FALSE,"P7L&amp;BS";#N/A,#N/A,FALSE,"NOTES";#N/A,#N/A,FALSE,"FA";#N/A,#N/A,FALSE,"NOTES (2)";#N/A,#N/A,FALSE,"Schedule  IV";#N/A,#N/A,FALSE,"Schedule V"}</definedName>
    <definedName name="pmt" localSheetId="14" hidden="1">{#N/A,#N/A,FALSE,"DIR-REP";#N/A,#N/A,FALSE,"AUD-REPORT";#N/A,#N/A,FALSE,"P7L&amp;BS";#N/A,#N/A,FALSE,"NOTES";#N/A,#N/A,FALSE,"FA";#N/A,#N/A,FALSE,"NOTES (2)";#N/A,#N/A,FALSE,"Schedule  IV";#N/A,#N/A,FALSE,"Schedule V"}</definedName>
    <definedName name="pmt" localSheetId="2" hidden="1">{#N/A,#N/A,FALSE,"DIR-REP";#N/A,#N/A,FALSE,"AUD-REPORT";#N/A,#N/A,FALSE,"P7L&amp;BS";#N/A,#N/A,FALSE,"NOTES";#N/A,#N/A,FALSE,"FA";#N/A,#N/A,FALSE,"NOTES (2)";#N/A,#N/A,FALSE,"Schedule  IV";#N/A,#N/A,FALSE,"Schedule V"}</definedName>
    <definedName name="pmt" localSheetId="43" hidden="1">{#N/A,#N/A,FALSE,"DIR-REP";#N/A,#N/A,FALSE,"AUD-REPORT";#N/A,#N/A,FALSE,"P7L&amp;BS";#N/A,#N/A,FALSE,"NOTES";#N/A,#N/A,FALSE,"FA";#N/A,#N/A,FALSE,"NOTES (2)";#N/A,#N/A,FALSE,"Schedule  IV";#N/A,#N/A,FALSE,"Schedule V"}</definedName>
    <definedName name="pmt" localSheetId="35" hidden="1">{#N/A,#N/A,FALSE,"DIR-REP";#N/A,#N/A,FALSE,"AUD-REPORT";#N/A,#N/A,FALSE,"P7L&amp;BS";#N/A,#N/A,FALSE,"NOTES";#N/A,#N/A,FALSE,"FA";#N/A,#N/A,FALSE,"NOTES (2)";#N/A,#N/A,FALSE,"Schedule  IV";#N/A,#N/A,FALSE,"Schedule V"}</definedName>
    <definedName name="pmt" localSheetId="16" hidden="1">{#N/A,#N/A,FALSE,"DIR-REP";#N/A,#N/A,FALSE,"AUD-REPORT";#N/A,#N/A,FALSE,"P7L&amp;BS";#N/A,#N/A,FALSE,"NOTES";#N/A,#N/A,FALSE,"FA";#N/A,#N/A,FALSE,"NOTES (2)";#N/A,#N/A,FALSE,"Schedule  IV";#N/A,#N/A,FALSE,"Schedule V"}</definedName>
    <definedName name="pmt" localSheetId="34" hidden="1">{#N/A,#N/A,FALSE,"DIR-REP";#N/A,#N/A,FALSE,"AUD-REPORT";#N/A,#N/A,FALSE,"P7L&amp;BS";#N/A,#N/A,FALSE,"NOTES";#N/A,#N/A,FALSE,"FA";#N/A,#N/A,FALSE,"NOTES (2)";#N/A,#N/A,FALSE,"Schedule  IV";#N/A,#N/A,FALSE,"Schedule V"}</definedName>
    <definedName name="pmt" localSheetId="12" hidden="1">{#N/A,#N/A,FALSE,"DIR-REP";#N/A,#N/A,FALSE,"AUD-REPORT";#N/A,#N/A,FALSE,"P7L&amp;BS";#N/A,#N/A,FALSE,"NOTES";#N/A,#N/A,FALSE,"FA";#N/A,#N/A,FALSE,"NOTES (2)";#N/A,#N/A,FALSE,"Schedule  IV";#N/A,#N/A,FALSE,"Schedule V"}</definedName>
    <definedName name="pmt" hidden="1">{#N/A,#N/A,FALSE,"DIR-REP";#N/A,#N/A,FALSE,"AUD-REPORT";#N/A,#N/A,FALSE,"P7L&amp;BS";#N/A,#N/A,FALSE,"NOTES";#N/A,#N/A,FALSE,"FA";#N/A,#N/A,FALSE,"NOTES (2)";#N/A,#N/A,FALSE,"Schedule  IV";#N/A,#N/A,FALSE,"Schedule V"}</definedName>
    <definedName name="poop" localSheetId="25" hidden="1">{#N/A,#N/A,FALSE,"Set-Up";#N/A,#N/A,FALSE,"Comparison";#N/A,#N/A,FALSE,"AR";#N/A,#N/A,FALSE,"Inv";#N/A,#N/A,FALSE,"Concentrations";#N/A,#N/A,FALSE,"Past Dues";#N/A,#N/A,FALSE,"Trends";#N/A,#N/A,FALSE,"AR Trends";#N/A,#N/A,FALSE,"Inv Trends"}</definedName>
    <definedName name="poop" localSheetId="8" hidden="1">{#N/A,#N/A,FALSE,"Set-Up";#N/A,#N/A,FALSE,"Comparison";#N/A,#N/A,FALSE,"AR";#N/A,#N/A,FALSE,"Inv";#N/A,#N/A,FALSE,"Concentrations";#N/A,#N/A,FALSE,"Past Dues";#N/A,#N/A,FALSE,"Trends";#N/A,#N/A,FALSE,"AR Trends";#N/A,#N/A,FALSE,"Inv Trends"}</definedName>
    <definedName name="poop" localSheetId="36" hidden="1">{#N/A,#N/A,FALSE,"Set-Up";#N/A,#N/A,FALSE,"Comparison";#N/A,#N/A,FALSE,"AR";#N/A,#N/A,FALSE,"Inv";#N/A,#N/A,FALSE,"Concentrations";#N/A,#N/A,FALSE,"Past Dues";#N/A,#N/A,FALSE,"Trends";#N/A,#N/A,FALSE,"AR Trends";#N/A,#N/A,FALSE,"Inv Trends"}</definedName>
    <definedName name="poop" localSheetId="17" hidden="1">{#N/A,#N/A,FALSE,"Set-Up";#N/A,#N/A,FALSE,"Comparison";#N/A,#N/A,FALSE,"AR";#N/A,#N/A,FALSE,"Inv";#N/A,#N/A,FALSE,"Concentrations";#N/A,#N/A,FALSE,"Past Dues";#N/A,#N/A,FALSE,"Trends";#N/A,#N/A,FALSE,"AR Trends";#N/A,#N/A,FALSE,"Inv Trends"}</definedName>
    <definedName name="poop" localSheetId="37" hidden="1">{#N/A,#N/A,FALSE,"Set-Up";#N/A,#N/A,FALSE,"Comparison";#N/A,#N/A,FALSE,"AR";#N/A,#N/A,FALSE,"Inv";#N/A,#N/A,FALSE,"Concentrations";#N/A,#N/A,FALSE,"Past Dues";#N/A,#N/A,FALSE,"Trends";#N/A,#N/A,FALSE,"AR Trends";#N/A,#N/A,FALSE,"Inv Trends"}</definedName>
    <definedName name="poop" localSheetId="18" hidden="1">{#N/A,#N/A,FALSE,"Set-Up";#N/A,#N/A,FALSE,"Comparison";#N/A,#N/A,FALSE,"AR";#N/A,#N/A,FALSE,"Inv";#N/A,#N/A,FALSE,"Concentrations";#N/A,#N/A,FALSE,"Past Dues";#N/A,#N/A,FALSE,"Trends";#N/A,#N/A,FALSE,"AR Trends";#N/A,#N/A,FALSE,"Inv Trends"}</definedName>
    <definedName name="poop" localSheetId="31" hidden="1">{#N/A,#N/A,FALSE,"Set-Up";#N/A,#N/A,FALSE,"Comparison";#N/A,#N/A,FALSE,"AR";#N/A,#N/A,FALSE,"Inv";#N/A,#N/A,FALSE,"Concentrations";#N/A,#N/A,FALSE,"Past Dues";#N/A,#N/A,FALSE,"Trends";#N/A,#N/A,FALSE,"AR Trends";#N/A,#N/A,FALSE,"Inv Trends"}</definedName>
    <definedName name="poop" localSheetId="13" hidden="1">{#N/A,#N/A,FALSE,"Set-Up";#N/A,#N/A,FALSE,"Comparison";#N/A,#N/A,FALSE,"AR";#N/A,#N/A,FALSE,"Inv";#N/A,#N/A,FALSE,"Concentrations";#N/A,#N/A,FALSE,"Past Dues";#N/A,#N/A,FALSE,"Trends";#N/A,#N/A,FALSE,"AR Trends";#N/A,#N/A,FALSE,"Inv Trends"}</definedName>
    <definedName name="poop" localSheetId="32" hidden="1">{#N/A,#N/A,FALSE,"Set-Up";#N/A,#N/A,FALSE,"Comparison";#N/A,#N/A,FALSE,"AR";#N/A,#N/A,FALSE,"Inv";#N/A,#N/A,FALSE,"Concentrations";#N/A,#N/A,FALSE,"Past Dues";#N/A,#N/A,FALSE,"Trends";#N/A,#N/A,FALSE,"AR Trends";#N/A,#N/A,FALSE,"Inv Trends"}</definedName>
    <definedName name="poop" localSheetId="14" hidden="1">{#N/A,#N/A,FALSE,"Set-Up";#N/A,#N/A,FALSE,"Comparison";#N/A,#N/A,FALSE,"AR";#N/A,#N/A,FALSE,"Inv";#N/A,#N/A,FALSE,"Concentrations";#N/A,#N/A,FALSE,"Past Dues";#N/A,#N/A,FALSE,"Trends";#N/A,#N/A,FALSE,"AR Trends";#N/A,#N/A,FALSE,"Inv Trends"}</definedName>
    <definedName name="poop" localSheetId="2" hidden="1">{#N/A,#N/A,FALSE,"Set-Up";#N/A,#N/A,FALSE,"Comparison";#N/A,#N/A,FALSE,"AR";#N/A,#N/A,FALSE,"Inv";#N/A,#N/A,FALSE,"Concentrations";#N/A,#N/A,FALSE,"Past Dues";#N/A,#N/A,FALSE,"Trends";#N/A,#N/A,FALSE,"AR Trends";#N/A,#N/A,FALSE,"Inv Trends"}</definedName>
    <definedName name="poop" localSheetId="43" hidden="1">{#N/A,#N/A,FALSE,"Set-Up";#N/A,#N/A,FALSE,"Comparison";#N/A,#N/A,FALSE,"AR";#N/A,#N/A,FALSE,"Inv";#N/A,#N/A,FALSE,"Concentrations";#N/A,#N/A,FALSE,"Past Dues";#N/A,#N/A,FALSE,"Trends";#N/A,#N/A,FALSE,"AR Trends";#N/A,#N/A,FALSE,"Inv Trends"}</definedName>
    <definedName name="poop" localSheetId="35" hidden="1">{#N/A,#N/A,FALSE,"Set-Up";#N/A,#N/A,FALSE,"Comparison";#N/A,#N/A,FALSE,"AR";#N/A,#N/A,FALSE,"Inv";#N/A,#N/A,FALSE,"Concentrations";#N/A,#N/A,FALSE,"Past Dues";#N/A,#N/A,FALSE,"Trends";#N/A,#N/A,FALSE,"AR Trends";#N/A,#N/A,FALSE,"Inv Trends"}</definedName>
    <definedName name="poop" localSheetId="16" hidden="1">{#N/A,#N/A,FALSE,"Set-Up";#N/A,#N/A,FALSE,"Comparison";#N/A,#N/A,FALSE,"AR";#N/A,#N/A,FALSE,"Inv";#N/A,#N/A,FALSE,"Concentrations";#N/A,#N/A,FALSE,"Past Dues";#N/A,#N/A,FALSE,"Trends";#N/A,#N/A,FALSE,"AR Trends";#N/A,#N/A,FALSE,"Inv Trends"}</definedName>
    <definedName name="poop" localSheetId="34" hidden="1">{#N/A,#N/A,FALSE,"Set-Up";#N/A,#N/A,FALSE,"Comparison";#N/A,#N/A,FALSE,"AR";#N/A,#N/A,FALSE,"Inv";#N/A,#N/A,FALSE,"Concentrations";#N/A,#N/A,FALSE,"Past Dues";#N/A,#N/A,FALSE,"Trends";#N/A,#N/A,FALSE,"AR Trends";#N/A,#N/A,FALSE,"Inv Trends"}</definedName>
    <definedName name="poop" localSheetId="12" hidden="1">{#N/A,#N/A,FALSE,"Set-Up";#N/A,#N/A,FALSE,"Comparison";#N/A,#N/A,FALSE,"AR";#N/A,#N/A,FALSE,"Inv";#N/A,#N/A,FALSE,"Concentrations";#N/A,#N/A,FALSE,"Past Dues";#N/A,#N/A,FALSE,"Trends";#N/A,#N/A,FALSE,"AR Trends";#N/A,#N/A,FALSE,"Inv Trends"}</definedName>
    <definedName name="poop" hidden="1">{#N/A,#N/A,FALSE,"Set-Up";#N/A,#N/A,FALSE,"Comparison";#N/A,#N/A,FALSE,"AR";#N/A,#N/A,FALSE,"Inv";#N/A,#N/A,FALSE,"Concentrations";#N/A,#N/A,FALSE,"Past Dues";#N/A,#N/A,FALSE,"Trends";#N/A,#N/A,FALSE,"AR Trends";#N/A,#N/A,FALSE,"Inv Trends"}</definedName>
    <definedName name="ppooiuiyds" localSheetId="25" hidden="1">{"Equipment Detail",#N/A,FALSE,"150 Calc"}</definedName>
    <definedName name="ppooiuiyds" localSheetId="8" hidden="1">{"Equipment Detail",#N/A,FALSE,"150 Calc"}</definedName>
    <definedName name="ppooiuiyds" localSheetId="36" hidden="1">{"Equipment Detail",#N/A,FALSE,"150 Calc"}</definedName>
    <definedName name="ppooiuiyds" localSheetId="17" hidden="1">{"Equipment Detail",#N/A,FALSE,"150 Calc"}</definedName>
    <definedName name="ppooiuiyds" localSheetId="37" hidden="1">{"Equipment Detail",#N/A,FALSE,"150 Calc"}</definedName>
    <definedName name="ppooiuiyds" localSheetId="18" hidden="1">{"Equipment Detail",#N/A,FALSE,"150 Calc"}</definedName>
    <definedName name="ppooiuiyds" localSheetId="31" hidden="1">{"Equipment Detail",#N/A,FALSE,"150 Calc"}</definedName>
    <definedName name="ppooiuiyds" localSheetId="13" hidden="1">{"Equipment Detail",#N/A,FALSE,"150 Calc"}</definedName>
    <definedName name="ppooiuiyds" localSheetId="32" hidden="1">{"Equipment Detail",#N/A,FALSE,"150 Calc"}</definedName>
    <definedName name="ppooiuiyds" localSheetId="14" hidden="1">{"Equipment Detail",#N/A,FALSE,"150 Calc"}</definedName>
    <definedName name="ppooiuiyds" localSheetId="2" hidden="1">{"Equipment Detail",#N/A,FALSE,"150 Calc"}</definedName>
    <definedName name="ppooiuiyds" localSheetId="43" hidden="1">{"Equipment Detail",#N/A,FALSE,"150 Calc"}</definedName>
    <definedName name="ppooiuiyds" localSheetId="35" hidden="1">{"Equipment Detail",#N/A,FALSE,"150 Calc"}</definedName>
    <definedName name="ppooiuiyds" localSheetId="16" hidden="1">{"Equipment Detail",#N/A,FALSE,"150 Calc"}</definedName>
    <definedName name="ppooiuiyds" localSheetId="34" hidden="1">{"Equipment Detail",#N/A,FALSE,"150 Calc"}</definedName>
    <definedName name="ppooiuiyds" localSheetId="12" hidden="1">{"Equipment Detail",#N/A,FALSE,"150 Calc"}</definedName>
    <definedName name="ppooiuiyds" hidden="1">{"Equipment Detail",#N/A,FALSE,"150 Calc"}</definedName>
    <definedName name="pqiejhg" localSheetId="25"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8"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36"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17"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37"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18"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31"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13"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32"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14"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2"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43"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35"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16"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34" hidden="1">{"page1",#N/A,FALSE,"Model";"page2",#N/A,FALSE,"Model";"page3",#N/A,FALSE,"Model";"page4",#N/A,FALSE,"Model";"page5",#N/A,FALSE,"Model";"page6",#N/A,FALSE,"Model";"page7",#N/A,FALSE,"Model";"page8",#N/A,FALSE,"Model";"page9",#N/A,FALSE,"Model";"page10",#N/A,FALSE,"Model";"page11",#N/A,FALSE,"Model";"page12",#N/A,FALSE,"Model";"page13",#N/A,FALSE,"Model"}</definedName>
    <definedName name="pqiejhg" localSheetId="12" hidden="1">{"page1",#N/A,FALSE,"Model";"page2",#N/A,FALSE,"Model";"page3",#N/A,FALSE,"Model";"page4",#N/A,FALSE,"Model";"page5",#N/A,FALSE,"Model";"page6",#N/A,FALSE,"Model";"page7",#N/A,FALSE,"Model";"page8",#N/A,FALSE,"Model";"page9",#N/A,FALSE,"Model";"page10",#N/A,FALSE,"Model";"page11",#N/A,FALSE,"Model";"page12",#N/A,FALSE,"Model";"page13",#N/A,FALSE,"Model"}</definedName>
    <definedName name="pqiejhg" hidden="1">{"page1",#N/A,FALSE,"Model";"page2",#N/A,FALSE,"Model";"page3",#N/A,FALSE,"Model";"page4",#N/A,FALSE,"Model";"page5",#N/A,FALSE,"Model";"page6",#N/A,FALSE,"Model";"page7",#N/A,FALSE,"Model";"page8",#N/A,FALSE,"Model";"page9",#N/A,FALSE,"Model";"page10",#N/A,FALSE,"Model";"page11",#N/A,FALSE,"Model";"page12",#N/A,FALSE,"Model";"page13",#N/A,FALSE,"Model"}</definedName>
    <definedName name="Prepayment" localSheetId="25" hidden="1">{#N/A,#N/A,FALSE,"TB";#N/A,#N/A,FALSE,"AR";#N/A,#N/A,FALSE,"BS";#N/A,#N/A,FALSE,"PL";#N/A,#N/A,FALSE,"NOTES";#N/A,#N/A,FALSE,"NOTES (2)";#N/A,#N/A,FALSE,"NOTES (3)";#N/A,#N/A,FALSE,"TAXC.INDEX";#N/A,#N/A,FALSE,"Schedule I";#N/A,#N/A,FALSE,"DPL";#N/A,#N/A,FALSE,"Schedule IV";#N/A,#N/A,FALSE,"Adjustments"}</definedName>
    <definedName name="Prepayment" localSheetId="8" hidden="1">{#N/A,#N/A,FALSE,"TB";#N/A,#N/A,FALSE,"AR";#N/A,#N/A,FALSE,"BS";#N/A,#N/A,FALSE,"PL";#N/A,#N/A,FALSE,"NOTES";#N/A,#N/A,FALSE,"NOTES (2)";#N/A,#N/A,FALSE,"NOTES (3)";#N/A,#N/A,FALSE,"TAXC.INDEX";#N/A,#N/A,FALSE,"Schedule I";#N/A,#N/A,FALSE,"DPL";#N/A,#N/A,FALSE,"Schedule IV";#N/A,#N/A,FALSE,"Adjustments"}</definedName>
    <definedName name="Prepayment" localSheetId="36" hidden="1">{#N/A,#N/A,FALSE,"TB";#N/A,#N/A,FALSE,"AR";#N/A,#N/A,FALSE,"BS";#N/A,#N/A,FALSE,"PL";#N/A,#N/A,FALSE,"NOTES";#N/A,#N/A,FALSE,"NOTES (2)";#N/A,#N/A,FALSE,"NOTES (3)";#N/A,#N/A,FALSE,"TAXC.INDEX";#N/A,#N/A,FALSE,"Schedule I";#N/A,#N/A,FALSE,"DPL";#N/A,#N/A,FALSE,"Schedule IV";#N/A,#N/A,FALSE,"Adjustments"}</definedName>
    <definedName name="Prepayment" localSheetId="17" hidden="1">{#N/A,#N/A,FALSE,"TB";#N/A,#N/A,FALSE,"AR";#N/A,#N/A,FALSE,"BS";#N/A,#N/A,FALSE,"PL";#N/A,#N/A,FALSE,"NOTES";#N/A,#N/A,FALSE,"NOTES (2)";#N/A,#N/A,FALSE,"NOTES (3)";#N/A,#N/A,FALSE,"TAXC.INDEX";#N/A,#N/A,FALSE,"Schedule I";#N/A,#N/A,FALSE,"DPL";#N/A,#N/A,FALSE,"Schedule IV";#N/A,#N/A,FALSE,"Adjustments"}</definedName>
    <definedName name="Prepayment" localSheetId="37" hidden="1">{#N/A,#N/A,FALSE,"TB";#N/A,#N/A,FALSE,"AR";#N/A,#N/A,FALSE,"BS";#N/A,#N/A,FALSE,"PL";#N/A,#N/A,FALSE,"NOTES";#N/A,#N/A,FALSE,"NOTES (2)";#N/A,#N/A,FALSE,"NOTES (3)";#N/A,#N/A,FALSE,"TAXC.INDEX";#N/A,#N/A,FALSE,"Schedule I";#N/A,#N/A,FALSE,"DPL";#N/A,#N/A,FALSE,"Schedule IV";#N/A,#N/A,FALSE,"Adjustments"}</definedName>
    <definedName name="Prepayment" localSheetId="18" hidden="1">{#N/A,#N/A,FALSE,"TB";#N/A,#N/A,FALSE,"AR";#N/A,#N/A,FALSE,"BS";#N/A,#N/A,FALSE,"PL";#N/A,#N/A,FALSE,"NOTES";#N/A,#N/A,FALSE,"NOTES (2)";#N/A,#N/A,FALSE,"NOTES (3)";#N/A,#N/A,FALSE,"TAXC.INDEX";#N/A,#N/A,FALSE,"Schedule I";#N/A,#N/A,FALSE,"DPL";#N/A,#N/A,FALSE,"Schedule IV";#N/A,#N/A,FALSE,"Adjustments"}</definedName>
    <definedName name="Prepayment" localSheetId="31" hidden="1">{#N/A,#N/A,FALSE,"TB";#N/A,#N/A,FALSE,"AR";#N/A,#N/A,FALSE,"BS";#N/A,#N/A,FALSE,"PL";#N/A,#N/A,FALSE,"NOTES";#N/A,#N/A,FALSE,"NOTES (2)";#N/A,#N/A,FALSE,"NOTES (3)";#N/A,#N/A,FALSE,"TAXC.INDEX";#N/A,#N/A,FALSE,"Schedule I";#N/A,#N/A,FALSE,"DPL";#N/A,#N/A,FALSE,"Schedule IV";#N/A,#N/A,FALSE,"Adjustments"}</definedName>
    <definedName name="Prepayment" localSheetId="13" hidden="1">{#N/A,#N/A,FALSE,"TB";#N/A,#N/A,FALSE,"AR";#N/A,#N/A,FALSE,"BS";#N/A,#N/A,FALSE,"PL";#N/A,#N/A,FALSE,"NOTES";#N/A,#N/A,FALSE,"NOTES (2)";#N/A,#N/A,FALSE,"NOTES (3)";#N/A,#N/A,FALSE,"TAXC.INDEX";#N/A,#N/A,FALSE,"Schedule I";#N/A,#N/A,FALSE,"DPL";#N/A,#N/A,FALSE,"Schedule IV";#N/A,#N/A,FALSE,"Adjustments"}</definedName>
    <definedName name="Prepayment" localSheetId="32" hidden="1">{#N/A,#N/A,FALSE,"TB";#N/A,#N/A,FALSE,"AR";#N/A,#N/A,FALSE,"BS";#N/A,#N/A,FALSE,"PL";#N/A,#N/A,FALSE,"NOTES";#N/A,#N/A,FALSE,"NOTES (2)";#N/A,#N/A,FALSE,"NOTES (3)";#N/A,#N/A,FALSE,"TAXC.INDEX";#N/A,#N/A,FALSE,"Schedule I";#N/A,#N/A,FALSE,"DPL";#N/A,#N/A,FALSE,"Schedule IV";#N/A,#N/A,FALSE,"Adjustments"}</definedName>
    <definedName name="Prepayment" localSheetId="14" hidden="1">{#N/A,#N/A,FALSE,"TB";#N/A,#N/A,FALSE,"AR";#N/A,#N/A,FALSE,"BS";#N/A,#N/A,FALSE,"PL";#N/A,#N/A,FALSE,"NOTES";#N/A,#N/A,FALSE,"NOTES (2)";#N/A,#N/A,FALSE,"NOTES (3)";#N/A,#N/A,FALSE,"TAXC.INDEX";#N/A,#N/A,FALSE,"Schedule I";#N/A,#N/A,FALSE,"DPL";#N/A,#N/A,FALSE,"Schedule IV";#N/A,#N/A,FALSE,"Adjustments"}</definedName>
    <definedName name="Prepayment" localSheetId="2" hidden="1">{#N/A,#N/A,FALSE,"TB";#N/A,#N/A,FALSE,"AR";#N/A,#N/A,FALSE,"BS";#N/A,#N/A,FALSE,"PL";#N/A,#N/A,FALSE,"NOTES";#N/A,#N/A,FALSE,"NOTES (2)";#N/A,#N/A,FALSE,"NOTES (3)";#N/A,#N/A,FALSE,"TAXC.INDEX";#N/A,#N/A,FALSE,"Schedule I";#N/A,#N/A,FALSE,"DPL";#N/A,#N/A,FALSE,"Schedule IV";#N/A,#N/A,FALSE,"Adjustments"}</definedName>
    <definedName name="Prepayment" localSheetId="43" hidden="1">{#N/A,#N/A,FALSE,"TB";#N/A,#N/A,FALSE,"AR";#N/A,#N/A,FALSE,"BS";#N/A,#N/A,FALSE,"PL";#N/A,#N/A,FALSE,"NOTES";#N/A,#N/A,FALSE,"NOTES (2)";#N/A,#N/A,FALSE,"NOTES (3)";#N/A,#N/A,FALSE,"TAXC.INDEX";#N/A,#N/A,FALSE,"Schedule I";#N/A,#N/A,FALSE,"DPL";#N/A,#N/A,FALSE,"Schedule IV";#N/A,#N/A,FALSE,"Adjustments"}</definedName>
    <definedName name="Prepayment" localSheetId="35" hidden="1">{#N/A,#N/A,FALSE,"TB";#N/A,#N/A,FALSE,"AR";#N/A,#N/A,FALSE,"BS";#N/A,#N/A,FALSE,"PL";#N/A,#N/A,FALSE,"NOTES";#N/A,#N/A,FALSE,"NOTES (2)";#N/A,#N/A,FALSE,"NOTES (3)";#N/A,#N/A,FALSE,"TAXC.INDEX";#N/A,#N/A,FALSE,"Schedule I";#N/A,#N/A,FALSE,"DPL";#N/A,#N/A,FALSE,"Schedule IV";#N/A,#N/A,FALSE,"Adjustments"}</definedName>
    <definedName name="Prepayment" localSheetId="16" hidden="1">{#N/A,#N/A,FALSE,"TB";#N/A,#N/A,FALSE,"AR";#N/A,#N/A,FALSE,"BS";#N/A,#N/A,FALSE,"PL";#N/A,#N/A,FALSE,"NOTES";#N/A,#N/A,FALSE,"NOTES (2)";#N/A,#N/A,FALSE,"NOTES (3)";#N/A,#N/A,FALSE,"TAXC.INDEX";#N/A,#N/A,FALSE,"Schedule I";#N/A,#N/A,FALSE,"DPL";#N/A,#N/A,FALSE,"Schedule IV";#N/A,#N/A,FALSE,"Adjustments"}</definedName>
    <definedName name="Prepayment" localSheetId="34" hidden="1">{#N/A,#N/A,FALSE,"TB";#N/A,#N/A,FALSE,"AR";#N/A,#N/A,FALSE,"BS";#N/A,#N/A,FALSE,"PL";#N/A,#N/A,FALSE,"NOTES";#N/A,#N/A,FALSE,"NOTES (2)";#N/A,#N/A,FALSE,"NOTES (3)";#N/A,#N/A,FALSE,"TAXC.INDEX";#N/A,#N/A,FALSE,"Schedule I";#N/A,#N/A,FALSE,"DPL";#N/A,#N/A,FALSE,"Schedule IV";#N/A,#N/A,FALSE,"Adjustments"}</definedName>
    <definedName name="Prepayment" localSheetId="12" hidden="1">{#N/A,#N/A,FALSE,"TB";#N/A,#N/A,FALSE,"AR";#N/A,#N/A,FALSE,"BS";#N/A,#N/A,FALSE,"PL";#N/A,#N/A,FALSE,"NOTES";#N/A,#N/A,FALSE,"NOTES (2)";#N/A,#N/A,FALSE,"NOTES (3)";#N/A,#N/A,FALSE,"TAXC.INDEX";#N/A,#N/A,FALSE,"Schedule I";#N/A,#N/A,FALSE,"DPL";#N/A,#N/A,FALSE,"Schedule IV";#N/A,#N/A,FALSE,"Adjustments"}</definedName>
    <definedName name="Prepayment" hidden="1">{#N/A,#N/A,FALSE,"TB";#N/A,#N/A,FALSE,"AR";#N/A,#N/A,FALSE,"BS";#N/A,#N/A,FALSE,"PL";#N/A,#N/A,FALSE,"NOTES";#N/A,#N/A,FALSE,"NOTES (2)";#N/A,#N/A,FALSE,"NOTES (3)";#N/A,#N/A,FALSE,"TAXC.INDEX";#N/A,#N/A,FALSE,"Schedule I";#N/A,#N/A,FALSE,"DPL";#N/A,#N/A,FALSE,"Schedule IV";#N/A,#N/A,FALSE,"Adjustments"}</definedName>
    <definedName name="_xlnm.Print_Area" localSheetId="25">BS_Bargain!$A$1:$G$54</definedName>
    <definedName name="_xlnm.Print_Area" localSheetId="8">BS_MSS!$A$1:$G$52</definedName>
    <definedName name="_xlnm.Print_Area" localSheetId="39">Capex_Bargain!$C$1:$P$33</definedName>
    <definedName name="_xlnm.Print_Area" localSheetId="20">Capex_Retail!$C$1:$P$33</definedName>
    <definedName name="_xlnm.Print_Area" localSheetId="40">Comparison_Bargain!$A$1:$M$41</definedName>
    <definedName name="_xlnm.Print_Area" localSheetId="21">Comparison_Retail!$A$1:$M$40</definedName>
    <definedName name="_xlnm.Print_Area" localSheetId="26">DCF_Bargain!$A$1:$Q$74</definedName>
    <definedName name="_xlnm.Print_Area" localSheetId="9">DCF_MSS!$A$1:$M$72</definedName>
    <definedName name="_xlnm.Print_Area" localSheetId="44">Depreciation!$A$1:$V$79</definedName>
    <definedName name="_xlnm.Print_Area" localSheetId="41">Depreciation_Bargain!$C$1:$P$33</definedName>
    <definedName name="_xlnm.Print_Area" localSheetId="22">Depreciation_Retail!$C$1:$P$33</definedName>
    <definedName name="_xlnm.Print_Area" localSheetId="36">'EBIT Multiples_Bargain'!$A$1:$N$43</definedName>
    <definedName name="_xlnm.Print_Area" localSheetId="17">'EBIT Multiples_Retail'!$A$1:$N$55</definedName>
    <definedName name="_xlnm.Print_Area" localSheetId="37">'Fin growth margins_Bargain'!$A$1:$AA$45</definedName>
    <definedName name="_xlnm.Print_Area" localSheetId="18">'Fin growth margins_Retail'!$A$1:$AA$63</definedName>
    <definedName name="_xlnm.Print_Area" localSheetId="33">GTM_Bargain!$A$1:$R$74</definedName>
    <definedName name="_xlnm.Print_Area" localSheetId="15">GTM_Retail!$A$1:$R$75</definedName>
    <definedName name="_xlnm.Print_Area" localSheetId="31">'Guideline company_Bargain'!$A$1:$L$43</definedName>
    <definedName name="_xlnm.Print_Area" localSheetId="13">'Guideline company_Retail'!$A$1:$L$41</definedName>
    <definedName name="_xlnm.Print_Area" localSheetId="1">IS!$A$1:$M$49</definedName>
    <definedName name="_xlnm.Print_Area" localSheetId="32">'Mkt Summary_Transaction_Bargain'!$A$1:$L$41</definedName>
    <definedName name="_xlnm.Print_Area" localSheetId="14">'Mkt Summary_Transaction_Retail'!$A$1:$L$41</definedName>
    <definedName name="_xlnm.Print_Area" localSheetId="38">'NWC calc_Bargain'!$C$1:$P$33</definedName>
    <definedName name="_xlnm.Print_Area" localSheetId="19">'NWC calc_Retail'!$C$1:$P$33</definedName>
    <definedName name="_xlnm.Print_Area" localSheetId="2">SoA!$A$1:$AE$66</definedName>
    <definedName name="_xlnm.Print_Area" localSheetId="4">Summary!$A$1:$K$48</definedName>
    <definedName name="_xlnm.Print_Area" localSheetId="24">Summary_Bargain!$A$1:$K$42</definedName>
    <definedName name="_xlnm.Print_Area" localSheetId="6">Summary_Retail!$A$1:$M$54</definedName>
    <definedName name="_xlnm.Print_Area" localSheetId="28">'TCSAI BS'!$A$1:$O$70</definedName>
    <definedName name="_xlnm.Print_Area" localSheetId="29">'TCSAI IS'!$A$1:$J$41</definedName>
    <definedName name="_xlnm.Print_Area" localSheetId="43">'TIC Multiples (2)'!$A$1:$U$44</definedName>
    <definedName name="_xlnm.Print_Area" localSheetId="35">'TIC Multiples_Bargain'!$A$1:$U$49</definedName>
    <definedName name="_xlnm.Print_Area" localSheetId="16">'TIC Multiples_Retail'!$A$1:$U$45</definedName>
    <definedName name="_xlnm.Print_Area" localSheetId="34">TIC_Bargain!$A$1:$M$52</definedName>
    <definedName name="_xlnm.Print_Area" localSheetId="12">TIC_Retail!$A$1:$M$44</definedName>
    <definedName name="_xlnm.Print_Area" localSheetId="10">Trademark_Retail!$A$1:$P$49</definedName>
    <definedName name="_xlnm.Print_Area" localSheetId="30">WACC_Bargain!$A$1:$U$49</definedName>
    <definedName name="_xlnm.Print_Area" localSheetId="11">WACC_Retail!$A$1:$U$48</definedName>
    <definedName name="PrintDRAFTYN">[10]START!$G$42</definedName>
    <definedName name="ProxyCoName">#REF!</definedName>
    <definedName name="PUB_FileID" hidden="1">"L10003649.xls"</definedName>
    <definedName name="PUB_UserID" hidden="1">"MAYERX"</definedName>
    <definedName name="Public">'[10]INC STAT Hist Input'!$AC$1</definedName>
    <definedName name="q" localSheetId="25" hidden="1">{#N/A,#N/A,FALSE,"Summary"}</definedName>
    <definedName name="q" localSheetId="8" hidden="1">{#N/A,#N/A,FALSE,"Summary"}</definedName>
    <definedName name="q" localSheetId="36" hidden="1">{#N/A,#N/A,FALSE,"Summary"}</definedName>
    <definedName name="q" localSheetId="17" hidden="1">{#N/A,#N/A,FALSE,"Summary"}</definedName>
    <definedName name="q" localSheetId="37" hidden="1">{#N/A,#N/A,FALSE,"Summary"}</definedName>
    <definedName name="q" localSheetId="18" hidden="1">{#N/A,#N/A,FALSE,"Summary"}</definedName>
    <definedName name="q" localSheetId="31" hidden="1">{#N/A,#N/A,FALSE,"Summary"}</definedName>
    <definedName name="q" localSheetId="13" hidden="1">{#N/A,#N/A,FALSE,"Summary"}</definedName>
    <definedName name="q" localSheetId="32" hidden="1">{#N/A,#N/A,FALSE,"Summary"}</definedName>
    <definedName name="q" localSheetId="14" hidden="1">{#N/A,#N/A,FALSE,"Summary"}</definedName>
    <definedName name="q" localSheetId="2" hidden="1">{#N/A,#N/A,FALSE,"Summary"}</definedName>
    <definedName name="q" localSheetId="43" hidden="1">{#N/A,#N/A,FALSE,"Summary"}</definedName>
    <definedName name="q" localSheetId="35" hidden="1">{#N/A,#N/A,FALSE,"Summary"}</definedName>
    <definedName name="q" localSheetId="16" hidden="1">{#N/A,#N/A,FALSE,"Summary"}</definedName>
    <definedName name="q" localSheetId="34" hidden="1">{#N/A,#N/A,FALSE,"Summary"}</definedName>
    <definedName name="q" localSheetId="12" hidden="1">{#N/A,#N/A,FALSE,"Summary"}</definedName>
    <definedName name="q" hidden="1">{#N/A,#N/A,FALSE,"Summary"}</definedName>
    <definedName name="qeoi" localSheetId="25" hidden="1">{"page1",#N/A,FALSE,"Model";"page2",#N/A,FALSE,"Model";"page3",#N/A,FALSE,"Model";"page4",#N/A,FALSE,"Model";"page5",#N/A,FALSE,"Model";"page6",#N/A,FALSE,"Model";"page7",#N/A,FALSE,"Model";"page8",#N/A,FALSE,"Model";"page9",#N/A,FALSE,"Model";"page10",#N/A,FALSE,"Model";"page11",#N/A,FALSE,"Model";"page12",#N/A,FALSE,"Model";"page13",#N/A,FALSE,"Model"}</definedName>
    <definedName name="qeoi" localSheetId="8" hidden="1">{"page1",#N/A,FALSE,"Model";"page2",#N/A,FALSE,"Model";"page3",#N/A,FALSE,"Model";"page4",#N/A,FALSE,"Model";"page5",#N/A,FALSE,"Model";"page6",#N/A,FALSE,"Model";"page7",#N/A,FALSE,"Model";"page8",#N/A,FALSE,"Model";"page9",#N/A,FALSE,"Model";"page10",#N/A,FALSE,"Model";"page11",#N/A,FALSE,"Model";"page12",#N/A,FALSE,"Model";"page13",#N/A,FALSE,"Model"}</definedName>
    <definedName name="qeoi" localSheetId="36" hidden="1">{"page1",#N/A,FALSE,"Model";"page2",#N/A,FALSE,"Model";"page3",#N/A,FALSE,"Model";"page4",#N/A,FALSE,"Model";"page5",#N/A,FALSE,"Model";"page6",#N/A,FALSE,"Model";"page7",#N/A,FALSE,"Model";"page8",#N/A,FALSE,"Model";"page9",#N/A,FALSE,"Model";"page10",#N/A,FALSE,"Model";"page11",#N/A,FALSE,"Model";"page12",#N/A,FALSE,"Model";"page13",#N/A,FALSE,"Model"}</definedName>
    <definedName name="qeoi" localSheetId="17" hidden="1">{"page1",#N/A,FALSE,"Model";"page2",#N/A,FALSE,"Model";"page3",#N/A,FALSE,"Model";"page4",#N/A,FALSE,"Model";"page5",#N/A,FALSE,"Model";"page6",#N/A,FALSE,"Model";"page7",#N/A,FALSE,"Model";"page8",#N/A,FALSE,"Model";"page9",#N/A,FALSE,"Model";"page10",#N/A,FALSE,"Model";"page11",#N/A,FALSE,"Model";"page12",#N/A,FALSE,"Model";"page13",#N/A,FALSE,"Model"}</definedName>
    <definedName name="qeoi" localSheetId="37" hidden="1">{"page1",#N/A,FALSE,"Model";"page2",#N/A,FALSE,"Model";"page3",#N/A,FALSE,"Model";"page4",#N/A,FALSE,"Model";"page5",#N/A,FALSE,"Model";"page6",#N/A,FALSE,"Model";"page7",#N/A,FALSE,"Model";"page8",#N/A,FALSE,"Model";"page9",#N/A,FALSE,"Model";"page10",#N/A,FALSE,"Model";"page11",#N/A,FALSE,"Model";"page12",#N/A,FALSE,"Model";"page13",#N/A,FALSE,"Model"}</definedName>
    <definedName name="qeoi" localSheetId="18" hidden="1">{"page1",#N/A,FALSE,"Model";"page2",#N/A,FALSE,"Model";"page3",#N/A,FALSE,"Model";"page4",#N/A,FALSE,"Model";"page5",#N/A,FALSE,"Model";"page6",#N/A,FALSE,"Model";"page7",#N/A,FALSE,"Model";"page8",#N/A,FALSE,"Model";"page9",#N/A,FALSE,"Model";"page10",#N/A,FALSE,"Model";"page11",#N/A,FALSE,"Model";"page12",#N/A,FALSE,"Model";"page13",#N/A,FALSE,"Model"}</definedName>
    <definedName name="qeoi" localSheetId="31" hidden="1">{"page1",#N/A,FALSE,"Model";"page2",#N/A,FALSE,"Model";"page3",#N/A,FALSE,"Model";"page4",#N/A,FALSE,"Model";"page5",#N/A,FALSE,"Model";"page6",#N/A,FALSE,"Model";"page7",#N/A,FALSE,"Model";"page8",#N/A,FALSE,"Model";"page9",#N/A,FALSE,"Model";"page10",#N/A,FALSE,"Model";"page11",#N/A,FALSE,"Model";"page12",#N/A,FALSE,"Model";"page13",#N/A,FALSE,"Model"}</definedName>
    <definedName name="qeoi" localSheetId="13" hidden="1">{"page1",#N/A,FALSE,"Model";"page2",#N/A,FALSE,"Model";"page3",#N/A,FALSE,"Model";"page4",#N/A,FALSE,"Model";"page5",#N/A,FALSE,"Model";"page6",#N/A,FALSE,"Model";"page7",#N/A,FALSE,"Model";"page8",#N/A,FALSE,"Model";"page9",#N/A,FALSE,"Model";"page10",#N/A,FALSE,"Model";"page11",#N/A,FALSE,"Model";"page12",#N/A,FALSE,"Model";"page13",#N/A,FALSE,"Model"}</definedName>
    <definedName name="qeoi" localSheetId="32" hidden="1">{"page1",#N/A,FALSE,"Model";"page2",#N/A,FALSE,"Model";"page3",#N/A,FALSE,"Model";"page4",#N/A,FALSE,"Model";"page5",#N/A,FALSE,"Model";"page6",#N/A,FALSE,"Model";"page7",#N/A,FALSE,"Model";"page8",#N/A,FALSE,"Model";"page9",#N/A,FALSE,"Model";"page10",#N/A,FALSE,"Model";"page11",#N/A,FALSE,"Model";"page12",#N/A,FALSE,"Model";"page13",#N/A,FALSE,"Model"}</definedName>
    <definedName name="qeoi" localSheetId="14" hidden="1">{"page1",#N/A,FALSE,"Model";"page2",#N/A,FALSE,"Model";"page3",#N/A,FALSE,"Model";"page4",#N/A,FALSE,"Model";"page5",#N/A,FALSE,"Model";"page6",#N/A,FALSE,"Model";"page7",#N/A,FALSE,"Model";"page8",#N/A,FALSE,"Model";"page9",#N/A,FALSE,"Model";"page10",#N/A,FALSE,"Model";"page11",#N/A,FALSE,"Model";"page12",#N/A,FALSE,"Model";"page13",#N/A,FALSE,"Model"}</definedName>
    <definedName name="qeoi" localSheetId="2" hidden="1">{"page1",#N/A,FALSE,"Model";"page2",#N/A,FALSE,"Model";"page3",#N/A,FALSE,"Model";"page4",#N/A,FALSE,"Model";"page5",#N/A,FALSE,"Model";"page6",#N/A,FALSE,"Model";"page7",#N/A,FALSE,"Model";"page8",#N/A,FALSE,"Model";"page9",#N/A,FALSE,"Model";"page10",#N/A,FALSE,"Model";"page11",#N/A,FALSE,"Model";"page12",#N/A,FALSE,"Model";"page13",#N/A,FALSE,"Model"}</definedName>
    <definedName name="qeoi" localSheetId="43" hidden="1">{"page1",#N/A,FALSE,"Model";"page2",#N/A,FALSE,"Model";"page3",#N/A,FALSE,"Model";"page4",#N/A,FALSE,"Model";"page5",#N/A,FALSE,"Model";"page6",#N/A,FALSE,"Model";"page7",#N/A,FALSE,"Model";"page8",#N/A,FALSE,"Model";"page9",#N/A,FALSE,"Model";"page10",#N/A,FALSE,"Model";"page11",#N/A,FALSE,"Model";"page12",#N/A,FALSE,"Model";"page13",#N/A,FALSE,"Model"}</definedName>
    <definedName name="qeoi" localSheetId="35" hidden="1">{"page1",#N/A,FALSE,"Model";"page2",#N/A,FALSE,"Model";"page3",#N/A,FALSE,"Model";"page4",#N/A,FALSE,"Model";"page5",#N/A,FALSE,"Model";"page6",#N/A,FALSE,"Model";"page7",#N/A,FALSE,"Model";"page8",#N/A,FALSE,"Model";"page9",#N/A,FALSE,"Model";"page10",#N/A,FALSE,"Model";"page11",#N/A,FALSE,"Model";"page12",#N/A,FALSE,"Model";"page13",#N/A,FALSE,"Model"}</definedName>
    <definedName name="qeoi" localSheetId="16" hidden="1">{"page1",#N/A,FALSE,"Model";"page2",#N/A,FALSE,"Model";"page3",#N/A,FALSE,"Model";"page4",#N/A,FALSE,"Model";"page5",#N/A,FALSE,"Model";"page6",#N/A,FALSE,"Model";"page7",#N/A,FALSE,"Model";"page8",#N/A,FALSE,"Model";"page9",#N/A,FALSE,"Model";"page10",#N/A,FALSE,"Model";"page11",#N/A,FALSE,"Model";"page12",#N/A,FALSE,"Model";"page13",#N/A,FALSE,"Model"}</definedName>
    <definedName name="qeoi" localSheetId="34" hidden="1">{"page1",#N/A,FALSE,"Model";"page2",#N/A,FALSE,"Model";"page3",#N/A,FALSE,"Model";"page4",#N/A,FALSE,"Model";"page5",#N/A,FALSE,"Model";"page6",#N/A,FALSE,"Model";"page7",#N/A,FALSE,"Model";"page8",#N/A,FALSE,"Model";"page9",#N/A,FALSE,"Model";"page10",#N/A,FALSE,"Model";"page11",#N/A,FALSE,"Model";"page12",#N/A,FALSE,"Model";"page13",#N/A,FALSE,"Model"}</definedName>
    <definedName name="qeoi" localSheetId="12" hidden="1">{"page1",#N/A,FALSE,"Model";"page2",#N/A,FALSE,"Model";"page3",#N/A,FALSE,"Model";"page4",#N/A,FALSE,"Model";"page5",#N/A,FALSE,"Model";"page6",#N/A,FALSE,"Model";"page7",#N/A,FALSE,"Model";"page8",#N/A,FALSE,"Model";"page9",#N/A,FALSE,"Model";"page10",#N/A,FALSE,"Model";"page11",#N/A,FALSE,"Model";"page12",#N/A,FALSE,"Model";"page13",#N/A,FALSE,"Model"}</definedName>
    <definedName name="qeoi" hidden="1">{"page1",#N/A,FALSE,"Model";"page2",#N/A,FALSE,"Model";"page3",#N/A,FALSE,"Model";"page4",#N/A,FALSE,"Model";"page5",#N/A,FALSE,"Model";"page6",#N/A,FALSE,"Model";"page7",#N/A,FALSE,"Model";"page8",#N/A,FALSE,"Model";"page9",#N/A,FALSE,"Model";"page10",#N/A,FALSE,"Model";"page11",#N/A,FALSE,"Model";"page12",#N/A,FALSE,"Model";"page13",#N/A,FALSE,"Model"}</definedName>
    <definedName name="qeoin" localSheetId="25" hidden="1">{"page1",#N/A,FALSE,"Model";"page2",#N/A,FALSE,"Model";"page3",#N/A,FALSE,"Model";"page4",#N/A,FALSE,"Model";"page5",#N/A,FALSE,"Model";"page6",#N/A,FALSE,"Model";"page7",#N/A,FALSE,"Model";"page8",#N/A,FALSE,"Model";"page9",#N/A,FALSE,"Model";"page10",#N/A,FALSE,"Model";"page11",#N/A,FALSE,"Model";"page12",#N/A,FALSE,"Model";"page13",#N/A,FALSE,"Model"}</definedName>
    <definedName name="qeoin" localSheetId="8" hidden="1">{"page1",#N/A,FALSE,"Model";"page2",#N/A,FALSE,"Model";"page3",#N/A,FALSE,"Model";"page4",#N/A,FALSE,"Model";"page5",#N/A,FALSE,"Model";"page6",#N/A,FALSE,"Model";"page7",#N/A,FALSE,"Model";"page8",#N/A,FALSE,"Model";"page9",#N/A,FALSE,"Model";"page10",#N/A,FALSE,"Model";"page11",#N/A,FALSE,"Model";"page12",#N/A,FALSE,"Model";"page13",#N/A,FALSE,"Model"}</definedName>
    <definedName name="qeoin" localSheetId="36" hidden="1">{"page1",#N/A,FALSE,"Model";"page2",#N/A,FALSE,"Model";"page3",#N/A,FALSE,"Model";"page4",#N/A,FALSE,"Model";"page5",#N/A,FALSE,"Model";"page6",#N/A,FALSE,"Model";"page7",#N/A,FALSE,"Model";"page8",#N/A,FALSE,"Model";"page9",#N/A,FALSE,"Model";"page10",#N/A,FALSE,"Model";"page11",#N/A,FALSE,"Model";"page12",#N/A,FALSE,"Model";"page13",#N/A,FALSE,"Model"}</definedName>
    <definedName name="qeoin" localSheetId="17" hidden="1">{"page1",#N/A,FALSE,"Model";"page2",#N/A,FALSE,"Model";"page3",#N/A,FALSE,"Model";"page4",#N/A,FALSE,"Model";"page5",#N/A,FALSE,"Model";"page6",#N/A,FALSE,"Model";"page7",#N/A,FALSE,"Model";"page8",#N/A,FALSE,"Model";"page9",#N/A,FALSE,"Model";"page10",#N/A,FALSE,"Model";"page11",#N/A,FALSE,"Model";"page12",#N/A,FALSE,"Model";"page13",#N/A,FALSE,"Model"}</definedName>
    <definedName name="qeoin" localSheetId="37" hidden="1">{"page1",#N/A,FALSE,"Model";"page2",#N/A,FALSE,"Model";"page3",#N/A,FALSE,"Model";"page4",#N/A,FALSE,"Model";"page5",#N/A,FALSE,"Model";"page6",#N/A,FALSE,"Model";"page7",#N/A,FALSE,"Model";"page8",#N/A,FALSE,"Model";"page9",#N/A,FALSE,"Model";"page10",#N/A,FALSE,"Model";"page11",#N/A,FALSE,"Model";"page12",#N/A,FALSE,"Model";"page13",#N/A,FALSE,"Model"}</definedName>
    <definedName name="qeoin" localSheetId="18" hidden="1">{"page1",#N/A,FALSE,"Model";"page2",#N/A,FALSE,"Model";"page3",#N/A,FALSE,"Model";"page4",#N/A,FALSE,"Model";"page5",#N/A,FALSE,"Model";"page6",#N/A,FALSE,"Model";"page7",#N/A,FALSE,"Model";"page8",#N/A,FALSE,"Model";"page9",#N/A,FALSE,"Model";"page10",#N/A,FALSE,"Model";"page11",#N/A,FALSE,"Model";"page12",#N/A,FALSE,"Model";"page13",#N/A,FALSE,"Model"}</definedName>
    <definedName name="qeoin" localSheetId="31" hidden="1">{"page1",#N/A,FALSE,"Model";"page2",#N/A,FALSE,"Model";"page3",#N/A,FALSE,"Model";"page4",#N/A,FALSE,"Model";"page5",#N/A,FALSE,"Model";"page6",#N/A,FALSE,"Model";"page7",#N/A,FALSE,"Model";"page8",#N/A,FALSE,"Model";"page9",#N/A,FALSE,"Model";"page10",#N/A,FALSE,"Model";"page11",#N/A,FALSE,"Model";"page12",#N/A,FALSE,"Model";"page13",#N/A,FALSE,"Model"}</definedName>
    <definedName name="qeoin" localSheetId="13" hidden="1">{"page1",#N/A,FALSE,"Model";"page2",#N/A,FALSE,"Model";"page3",#N/A,FALSE,"Model";"page4",#N/A,FALSE,"Model";"page5",#N/A,FALSE,"Model";"page6",#N/A,FALSE,"Model";"page7",#N/A,FALSE,"Model";"page8",#N/A,FALSE,"Model";"page9",#N/A,FALSE,"Model";"page10",#N/A,FALSE,"Model";"page11",#N/A,FALSE,"Model";"page12",#N/A,FALSE,"Model";"page13",#N/A,FALSE,"Model"}</definedName>
    <definedName name="qeoin" localSheetId="32" hidden="1">{"page1",#N/A,FALSE,"Model";"page2",#N/A,FALSE,"Model";"page3",#N/A,FALSE,"Model";"page4",#N/A,FALSE,"Model";"page5",#N/A,FALSE,"Model";"page6",#N/A,FALSE,"Model";"page7",#N/A,FALSE,"Model";"page8",#N/A,FALSE,"Model";"page9",#N/A,FALSE,"Model";"page10",#N/A,FALSE,"Model";"page11",#N/A,FALSE,"Model";"page12",#N/A,FALSE,"Model";"page13",#N/A,FALSE,"Model"}</definedName>
    <definedName name="qeoin" localSheetId="14" hidden="1">{"page1",#N/A,FALSE,"Model";"page2",#N/A,FALSE,"Model";"page3",#N/A,FALSE,"Model";"page4",#N/A,FALSE,"Model";"page5",#N/A,FALSE,"Model";"page6",#N/A,FALSE,"Model";"page7",#N/A,FALSE,"Model";"page8",#N/A,FALSE,"Model";"page9",#N/A,FALSE,"Model";"page10",#N/A,FALSE,"Model";"page11",#N/A,FALSE,"Model";"page12",#N/A,FALSE,"Model";"page13",#N/A,FALSE,"Model"}</definedName>
    <definedName name="qeoin" localSheetId="2" hidden="1">{"page1",#N/A,FALSE,"Model";"page2",#N/A,FALSE,"Model";"page3",#N/A,FALSE,"Model";"page4",#N/A,FALSE,"Model";"page5",#N/A,FALSE,"Model";"page6",#N/A,FALSE,"Model";"page7",#N/A,FALSE,"Model";"page8",#N/A,FALSE,"Model";"page9",#N/A,FALSE,"Model";"page10",#N/A,FALSE,"Model";"page11",#N/A,FALSE,"Model";"page12",#N/A,FALSE,"Model";"page13",#N/A,FALSE,"Model"}</definedName>
    <definedName name="qeoin" localSheetId="43" hidden="1">{"page1",#N/A,FALSE,"Model";"page2",#N/A,FALSE,"Model";"page3",#N/A,FALSE,"Model";"page4",#N/A,FALSE,"Model";"page5",#N/A,FALSE,"Model";"page6",#N/A,FALSE,"Model";"page7",#N/A,FALSE,"Model";"page8",#N/A,FALSE,"Model";"page9",#N/A,FALSE,"Model";"page10",#N/A,FALSE,"Model";"page11",#N/A,FALSE,"Model";"page12",#N/A,FALSE,"Model";"page13",#N/A,FALSE,"Model"}</definedName>
    <definedName name="qeoin" localSheetId="35" hidden="1">{"page1",#N/A,FALSE,"Model";"page2",#N/A,FALSE,"Model";"page3",#N/A,FALSE,"Model";"page4",#N/A,FALSE,"Model";"page5",#N/A,FALSE,"Model";"page6",#N/A,FALSE,"Model";"page7",#N/A,FALSE,"Model";"page8",#N/A,FALSE,"Model";"page9",#N/A,FALSE,"Model";"page10",#N/A,FALSE,"Model";"page11",#N/A,FALSE,"Model";"page12",#N/A,FALSE,"Model";"page13",#N/A,FALSE,"Model"}</definedName>
    <definedName name="qeoin" localSheetId="16" hidden="1">{"page1",#N/A,FALSE,"Model";"page2",#N/A,FALSE,"Model";"page3",#N/A,FALSE,"Model";"page4",#N/A,FALSE,"Model";"page5",#N/A,FALSE,"Model";"page6",#N/A,FALSE,"Model";"page7",#N/A,FALSE,"Model";"page8",#N/A,FALSE,"Model";"page9",#N/A,FALSE,"Model";"page10",#N/A,FALSE,"Model";"page11",#N/A,FALSE,"Model";"page12",#N/A,FALSE,"Model";"page13",#N/A,FALSE,"Model"}</definedName>
    <definedName name="qeoin" localSheetId="34" hidden="1">{"page1",#N/A,FALSE,"Model";"page2",#N/A,FALSE,"Model";"page3",#N/A,FALSE,"Model";"page4",#N/A,FALSE,"Model";"page5",#N/A,FALSE,"Model";"page6",#N/A,FALSE,"Model";"page7",#N/A,FALSE,"Model";"page8",#N/A,FALSE,"Model";"page9",#N/A,FALSE,"Model";"page10",#N/A,FALSE,"Model";"page11",#N/A,FALSE,"Model";"page12",#N/A,FALSE,"Model";"page13",#N/A,FALSE,"Model"}</definedName>
    <definedName name="qeoin" localSheetId="12" hidden="1">{"page1",#N/A,FALSE,"Model";"page2",#N/A,FALSE,"Model";"page3",#N/A,FALSE,"Model";"page4",#N/A,FALSE,"Model";"page5",#N/A,FALSE,"Model";"page6",#N/A,FALSE,"Model";"page7",#N/A,FALSE,"Model";"page8",#N/A,FALSE,"Model";"page9",#N/A,FALSE,"Model";"page10",#N/A,FALSE,"Model";"page11",#N/A,FALSE,"Model";"page12",#N/A,FALSE,"Model";"page13",#N/A,FALSE,"Model"}</definedName>
    <definedName name="qeoin"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25"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8"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36"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17"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37"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18"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31"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13"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32"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14"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2"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43"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35"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16"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34" hidden="1">{"page1",#N/A,FALSE,"Model";"page2",#N/A,FALSE,"Model";"page3",#N/A,FALSE,"Model";"page4",#N/A,FALSE,"Model";"page5",#N/A,FALSE,"Model";"page6",#N/A,FALSE,"Model";"page7",#N/A,FALSE,"Model";"page8",#N/A,FALSE,"Model";"page9",#N/A,FALSE,"Model";"page10",#N/A,FALSE,"Model";"page11",#N/A,FALSE,"Model";"page12",#N/A,FALSE,"Model";"page13",#N/A,FALSE,"Model"}</definedName>
    <definedName name="qepiubg" localSheetId="12" hidden="1">{"page1",#N/A,FALSE,"Model";"page2",#N/A,FALSE,"Model";"page3",#N/A,FALSE,"Model";"page4",#N/A,FALSE,"Model";"page5",#N/A,FALSE,"Model";"page6",#N/A,FALSE,"Model";"page7",#N/A,FALSE,"Model";"page8",#N/A,FALSE,"Model";"page9",#N/A,FALSE,"Model";"page10",#N/A,FALSE,"Model";"page11",#N/A,FALSE,"Model";"page12",#N/A,FALSE,"Model";"page13",#N/A,FALSE,"Model"}</definedName>
    <definedName name="qepiubg"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25"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8"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36"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17"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37"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18"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31"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13"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32"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14"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2"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43"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35"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16"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34" hidden="1">{"page1",#N/A,FALSE,"Model";"page2",#N/A,FALSE,"Model";"page3",#N/A,FALSE,"Model";"page4",#N/A,FALSE,"Model";"page5",#N/A,FALSE,"Model";"page6",#N/A,FALSE,"Model";"page7",#N/A,FALSE,"Model";"page8",#N/A,FALSE,"Model";"page9",#N/A,FALSE,"Model";"page10",#N/A,FALSE,"Model";"page11",#N/A,FALSE,"Model";"page12",#N/A,FALSE,"Model";"page13",#N/A,FALSE,"Model"}</definedName>
    <definedName name="qepiwubg" localSheetId="12" hidden="1">{"page1",#N/A,FALSE,"Model";"page2",#N/A,FALSE,"Model";"page3",#N/A,FALSE,"Model";"page4",#N/A,FALSE,"Model";"page5",#N/A,FALSE,"Model";"page6",#N/A,FALSE,"Model";"page7",#N/A,FALSE,"Model";"page8",#N/A,FALSE,"Model";"page9",#N/A,FALSE,"Model";"page10",#N/A,FALSE,"Model";"page11",#N/A,FALSE,"Model";"page12",#N/A,FALSE,"Model";"page13",#N/A,FALSE,"Model"}</definedName>
    <definedName name="qepiwubg"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25"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8"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36"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17"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37"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18"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31"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13"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32"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14"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2"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43"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35"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16"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34" hidden="1">{"page1",#N/A,FALSE,"Model";"page2",#N/A,FALSE,"Model";"page3",#N/A,FALSE,"Model";"page4",#N/A,FALSE,"Model";"page5",#N/A,FALSE,"Model";"page6",#N/A,FALSE,"Model";"page7",#N/A,FALSE,"Model";"page8",#N/A,FALSE,"Model";"page9",#N/A,FALSE,"Model";"page10",#N/A,FALSE,"Model";"page11",#N/A,FALSE,"Model";"page12",#N/A,FALSE,"Model";"page13",#N/A,FALSE,"Model"}</definedName>
    <definedName name="qepoiubg" localSheetId="12" hidden="1">{"page1",#N/A,FALSE,"Model";"page2",#N/A,FALSE,"Model";"page3",#N/A,FALSE,"Model";"page4",#N/A,FALSE,"Model";"page5",#N/A,FALSE,"Model";"page6",#N/A,FALSE,"Model";"page7",#N/A,FALSE,"Model";"page8",#N/A,FALSE,"Model";"page9",#N/A,FALSE,"Model";"page10",#N/A,FALSE,"Model";"page11",#N/A,FALSE,"Model";"page12",#N/A,FALSE,"Model";"page13",#N/A,FALSE,"Model"}</definedName>
    <definedName name="qepoiubg" hidden="1">{"page1",#N/A,FALSE,"Model";"page2",#N/A,FALSE,"Model";"page3",#N/A,FALSE,"Model";"page4",#N/A,FALSE,"Model";"page5",#N/A,FALSE,"Model";"page6",#N/A,FALSE,"Model";"page7",#N/A,FALSE,"Model";"page8",#N/A,FALSE,"Model";"page9",#N/A,FALSE,"Model";"page10",#N/A,FALSE,"Model";"page11",#N/A,FALSE,"Model";"page12",#N/A,FALSE,"Model";"page13",#N/A,FALSE,"Model"}</definedName>
    <definedName name="qeuhg" localSheetId="25" hidden="1">{"page1",#N/A,FALSE,"Model";"page2",#N/A,FALSE,"Model";"page3",#N/A,FALSE,"Model";"page4",#N/A,FALSE,"Model";"page5",#N/A,FALSE,"Model";"page6",#N/A,FALSE,"Model";"page7",#N/A,FALSE,"Model";"page8",#N/A,FALSE,"Model";"page9",#N/A,FALSE,"Model";"page10",#N/A,FALSE,"Model";"page11",#N/A,FALSE,"Model";"page12",#N/A,FALSE,"Model";"page13",#N/A,FALSE,"Model"}</definedName>
    <definedName name="qeuhg" localSheetId="8" hidden="1">{"page1",#N/A,FALSE,"Model";"page2",#N/A,FALSE,"Model";"page3",#N/A,FALSE,"Model";"page4",#N/A,FALSE,"Model";"page5",#N/A,FALSE,"Model";"page6",#N/A,FALSE,"Model";"page7",#N/A,FALSE,"Model";"page8",#N/A,FALSE,"Model";"page9",#N/A,FALSE,"Model";"page10",#N/A,FALSE,"Model";"page11",#N/A,FALSE,"Model";"page12",#N/A,FALSE,"Model";"page13",#N/A,FALSE,"Model"}</definedName>
    <definedName name="qeuhg" localSheetId="36" hidden="1">{"page1",#N/A,FALSE,"Model";"page2",#N/A,FALSE,"Model";"page3",#N/A,FALSE,"Model";"page4",#N/A,FALSE,"Model";"page5",#N/A,FALSE,"Model";"page6",#N/A,FALSE,"Model";"page7",#N/A,FALSE,"Model";"page8",#N/A,FALSE,"Model";"page9",#N/A,FALSE,"Model";"page10",#N/A,FALSE,"Model";"page11",#N/A,FALSE,"Model";"page12",#N/A,FALSE,"Model";"page13",#N/A,FALSE,"Model"}</definedName>
    <definedName name="qeuhg" localSheetId="17" hidden="1">{"page1",#N/A,FALSE,"Model";"page2",#N/A,FALSE,"Model";"page3",#N/A,FALSE,"Model";"page4",#N/A,FALSE,"Model";"page5",#N/A,FALSE,"Model";"page6",#N/A,FALSE,"Model";"page7",#N/A,FALSE,"Model";"page8",#N/A,FALSE,"Model";"page9",#N/A,FALSE,"Model";"page10",#N/A,FALSE,"Model";"page11",#N/A,FALSE,"Model";"page12",#N/A,FALSE,"Model";"page13",#N/A,FALSE,"Model"}</definedName>
    <definedName name="qeuhg" localSheetId="37" hidden="1">{"page1",#N/A,FALSE,"Model";"page2",#N/A,FALSE,"Model";"page3",#N/A,FALSE,"Model";"page4",#N/A,FALSE,"Model";"page5",#N/A,FALSE,"Model";"page6",#N/A,FALSE,"Model";"page7",#N/A,FALSE,"Model";"page8",#N/A,FALSE,"Model";"page9",#N/A,FALSE,"Model";"page10",#N/A,FALSE,"Model";"page11",#N/A,FALSE,"Model";"page12",#N/A,FALSE,"Model";"page13",#N/A,FALSE,"Model"}</definedName>
    <definedName name="qeuhg" localSheetId="18" hidden="1">{"page1",#N/A,FALSE,"Model";"page2",#N/A,FALSE,"Model";"page3",#N/A,FALSE,"Model";"page4",#N/A,FALSE,"Model";"page5",#N/A,FALSE,"Model";"page6",#N/A,FALSE,"Model";"page7",#N/A,FALSE,"Model";"page8",#N/A,FALSE,"Model";"page9",#N/A,FALSE,"Model";"page10",#N/A,FALSE,"Model";"page11",#N/A,FALSE,"Model";"page12",#N/A,FALSE,"Model";"page13",#N/A,FALSE,"Model"}</definedName>
    <definedName name="qeuhg" localSheetId="31" hidden="1">{"page1",#N/A,FALSE,"Model";"page2",#N/A,FALSE,"Model";"page3",#N/A,FALSE,"Model";"page4",#N/A,FALSE,"Model";"page5",#N/A,FALSE,"Model";"page6",#N/A,FALSE,"Model";"page7",#N/A,FALSE,"Model";"page8",#N/A,FALSE,"Model";"page9",#N/A,FALSE,"Model";"page10",#N/A,FALSE,"Model";"page11",#N/A,FALSE,"Model";"page12",#N/A,FALSE,"Model";"page13",#N/A,FALSE,"Model"}</definedName>
    <definedName name="qeuhg" localSheetId="13" hidden="1">{"page1",#N/A,FALSE,"Model";"page2",#N/A,FALSE,"Model";"page3",#N/A,FALSE,"Model";"page4",#N/A,FALSE,"Model";"page5",#N/A,FALSE,"Model";"page6",#N/A,FALSE,"Model";"page7",#N/A,FALSE,"Model";"page8",#N/A,FALSE,"Model";"page9",#N/A,FALSE,"Model";"page10",#N/A,FALSE,"Model";"page11",#N/A,FALSE,"Model";"page12",#N/A,FALSE,"Model";"page13",#N/A,FALSE,"Model"}</definedName>
    <definedName name="qeuhg" localSheetId="32" hidden="1">{"page1",#N/A,FALSE,"Model";"page2",#N/A,FALSE,"Model";"page3",#N/A,FALSE,"Model";"page4",#N/A,FALSE,"Model";"page5",#N/A,FALSE,"Model";"page6",#N/A,FALSE,"Model";"page7",#N/A,FALSE,"Model";"page8",#N/A,FALSE,"Model";"page9",#N/A,FALSE,"Model";"page10",#N/A,FALSE,"Model";"page11",#N/A,FALSE,"Model";"page12",#N/A,FALSE,"Model";"page13",#N/A,FALSE,"Model"}</definedName>
    <definedName name="qeuhg" localSheetId="14" hidden="1">{"page1",#N/A,FALSE,"Model";"page2",#N/A,FALSE,"Model";"page3",#N/A,FALSE,"Model";"page4",#N/A,FALSE,"Model";"page5",#N/A,FALSE,"Model";"page6",#N/A,FALSE,"Model";"page7",#N/A,FALSE,"Model";"page8",#N/A,FALSE,"Model";"page9",#N/A,FALSE,"Model";"page10",#N/A,FALSE,"Model";"page11",#N/A,FALSE,"Model";"page12",#N/A,FALSE,"Model";"page13",#N/A,FALSE,"Model"}</definedName>
    <definedName name="qeuhg" localSheetId="2" hidden="1">{"page1",#N/A,FALSE,"Model";"page2",#N/A,FALSE,"Model";"page3",#N/A,FALSE,"Model";"page4",#N/A,FALSE,"Model";"page5",#N/A,FALSE,"Model";"page6",#N/A,FALSE,"Model";"page7",#N/A,FALSE,"Model";"page8",#N/A,FALSE,"Model";"page9",#N/A,FALSE,"Model";"page10",#N/A,FALSE,"Model";"page11",#N/A,FALSE,"Model";"page12",#N/A,FALSE,"Model";"page13",#N/A,FALSE,"Model"}</definedName>
    <definedName name="qeuhg" localSheetId="43" hidden="1">{"page1",#N/A,FALSE,"Model";"page2",#N/A,FALSE,"Model";"page3",#N/A,FALSE,"Model";"page4",#N/A,FALSE,"Model";"page5",#N/A,FALSE,"Model";"page6",#N/A,FALSE,"Model";"page7",#N/A,FALSE,"Model";"page8",#N/A,FALSE,"Model";"page9",#N/A,FALSE,"Model";"page10",#N/A,FALSE,"Model";"page11",#N/A,FALSE,"Model";"page12",#N/A,FALSE,"Model";"page13",#N/A,FALSE,"Model"}</definedName>
    <definedName name="qeuhg" localSheetId="35" hidden="1">{"page1",#N/A,FALSE,"Model";"page2",#N/A,FALSE,"Model";"page3",#N/A,FALSE,"Model";"page4",#N/A,FALSE,"Model";"page5",#N/A,FALSE,"Model";"page6",#N/A,FALSE,"Model";"page7",#N/A,FALSE,"Model";"page8",#N/A,FALSE,"Model";"page9",#N/A,FALSE,"Model";"page10",#N/A,FALSE,"Model";"page11",#N/A,FALSE,"Model";"page12",#N/A,FALSE,"Model";"page13",#N/A,FALSE,"Model"}</definedName>
    <definedName name="qeuhg" localSheetId="16" hidden="1">{"page1",#N/A,FALSE,"Model";"page2",#N/A,FALSE,"Model";"page3",#N/A,FALSE,"Model";"page4",#N/A,FALSE,"Model";"page5",#N/A,FALSE,"Model";"page6",#N/A,FALSE,"Model";"page7",#N/A,FALSE,"Model";"page8",#N/A,FALSE,"Model";"page9",#N/A,FALSE,"Model";"page10",#N/A,FALSE,"Model";"page11",#N/A,FALSE,"Model";"page12",#N/A,FALSE,"Model";"page13",#N/A,FALSE,"Model"}</definedName>
    <definedName name="qeuhg" localSheetId="34" hidden="1">{"page1",#N/A,FALSE,"Model";"page2",#N/A,FALSE,"Model";"page3",#N/A,FALSE,"Model";"page4",#N/A,FALSE,"Model";"page5",#N/A,FALSE,"Model";"page6",#N/A,FALSE,"Model";"page7",#N/A,FALSE,"Model";"page8",#N/A,FALSE,"Model";"page9",#N/A,FALSE,"Model";"page10",#N/A,FALSE,"Model";"page11",#N/A,FALSE,"Model";"page12",#N/A,FALSE,"Model";"page13",#N/A,FALSE,"Model"}</definedName>
    <definedName name="qeuhg" localSheetId="12" hidden="1">{"page1",#N/A,FALSE,"Model";"page2",#N/A,FALSE,"Model";"page3",#N/A,FALSE,"Model";"page4",#N/A,FALSE,"Model";"page5",#N/A,FALSE,"Model";"page6",#N/A,FALSE,"Model";"page7",#N/A,FALSE,"Model";"page8",#N/A,FALSE,"Model";"page9",#N/A,FALSE,"Model";"page10",#N/A,FALSE,"Model";"page11",#N/A,FALSE,"Model";"page12",#N/A,FALSE,"Model";"page13",#N/A,FALSE,"Model"}</definedName>
    <definedName name="qeuhg"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25"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8"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36"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17"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37"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18"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31"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13"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32"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14"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2"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43"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35"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16"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34" hidden="1">{"page1",#N/A,FALSE,"Model";"page2",#N/A,FALSE,"Model";"page3",#N/A,FALSE,"Model";"page4",#N/A,FALSE,"Model";"page5",#N/A,FALSE,"Model";"page6",#N/A,FALSE,"Model";"page7",#N/A,FALSE,"Model";"page8",#N/A,FALSE,"Model";"page9",#N/A,FALSE,"Model";"page10",#N/A,FALSE,"Model";"page11",#N/A,FALSE,"Model";"page12",#N/A,FALSE,"Model";"page13",#N/A,FALSE,"Model"}</definedName>
    <definedName name="qewpoung" localSheetId="12" hidden="1">{"page1",#N/A,FALSE,"Model";"page2",#N/A,FALSE,"Model";"page3",#N/A,FALSE,"Model";"page4",#N/A,FALSE,"Model";"page5",#N/A,FALSE,"Model";"page6",#N/A,FALSE,"Model";"page7",#N/A,FALSE,"Model";"page8",#N/A,FALSE,"Model";"page9",#N/A,FALSE,"Model";"page10",#N/A,FALSE,"Model";"page11",#N/A,FALSE,"Model";"page12",#N/A,FALSE,"Model";"page13",#N/A,FALSE,"Model"}</definedName>
    <definedName name="qewpoung"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25"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8"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36"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17"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37"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18"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31"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13"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32"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14"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2"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43"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35"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16"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34" hidden="1">{"page1",#N/A,FALSE,"Model";"page2",#N/A,FALSE,"Model";"page3",#N/A,FALSE,"Model";"page4",#N/A,FALSE,"Model";"page5",#N/A,FALSE,"Model";"page6",#N/A,FALSE,"Model";"page7",#N/A,FALSE,"Model";"page8",#N/A,FALSE,"Model";"page9",#N/A,FALSE,"Model";"page10",#N/A,FALSE,"Model";"page11",#N/A,FALSE,"Model";"page12",#N/A,FALSE,"Model";"page13",#N/A,FALSE,"Model"}</definedName>
    <definedName name="qiuewbg" localSheetId="12" hidden="1">{"page1",#N/A,FALSE,"Model";"page2",#N/A,FALSE,"Model";"page3",#N/A,FALSE,"Model";"page4",#N/A,FALSE,"Model";"page5",#N/A,FALSE,"Model";"page6",#N/A,FALSE,"Model";"page7",#N/A,FALSE,"Model";"page8",#N/A,FALSE,"Model";"page9",#N/A,FALSE,"Model";"page10",#N/A,FALSE,"Model";"page11",#N/A,FALSE,"Model";"page12",#N/A,FALSE,"Model";"page13",#N/A,FALSE,"Model"}</definedName>
    <definedName name="qiuewbg"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25"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8"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36"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17"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37"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18"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31"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13"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32"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14"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2"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43"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35"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16"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34" hidden="1">{"page1",#N/A,FALSE,"Model";"page2",#N/A,FALSE,"Model";"page3",#N/A,FALSE,"Model";"page4",#N/A,FALSE,"Model";"page5",#N/A,FALSE,"Model";"page6",#N/A,FALSE,"Model";"page7",#N/A,FALSE,"Model";"page8",#N/A,FALSE,"Model";"page9",#N/A,FALSE,"Model";"page10",#N/A,FALSE,"Model";"page11",#N/A,FALSE,"Model";"page12",#N/A,FALSE,"Model";"page13",#N/A,FALSE,"Model"}</definedName>
    <definedName name="qiuhgq" localSheetId="12" hidden="1">{"page1",#N/A,FALSE,"Model";"page2",#N/A,FALSE,"Model";"page3",#N/A,FALSE,"Model";"page4",#N/A,FALSE,"Model";"page5",#N/A,FALSE,"Model";"page6",#N/A,FALSE,"Model";"page7",#N/A,FALSE,"Model";"page8",#N/A,FALSE,"Model";"page9",#N/A,FALSE,"Model";"page10",#N/A,FALSE,"Model";"page11",#N/A,FALSE,"Model";"page12",#N/A,FALSE,"Model";"page13",#N/A,FALSE,"Model"}</definedName>
    <definedName name="qiuhgq"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25"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8"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36"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17"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37"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18"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31"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13"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32"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14"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2"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43"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35"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16"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34" hidden="1">{"page1",#N/A,FALSE,"Model";"page2",#N/A,FALSE,"Model";"page3",#N/A,FALSE,"Model";"page4",#N/A,FALSE,"Model";"page5",#N/A,FALSE,"Model";"page6",#N/A,FALSE,"Model";"page7",#N/A,FALSE,"Model";"page8",#N/A,FALSE,"Model";"page9",#N/A,FALSE,"Model";"page10",#N/A,FALSE,"Model";"page11",#N/A,FALSE,"Model";"page12",#N/A,FALSE,"Model";"page13",#N/A,FALSE,"Model"}</definedName>
    <definedName name="qlwkhvbe" localSheetId="12" hidden="1">{"page1",#N/A,FALSE,"Model";"page2",#N/A,FALSE,"Model";"page3",#N/A,FALSE,"Model";"page4",#N/A,FALSE,"Model";"page5",#N/A,FALSE,"Model";"page6",#N/A,FALSE,"Model";"page7",#N/A,FALSE,"Model";"page8",#N/A,FALSE,"Model";"page9",#N/A,FALSE,"Model";"page10",#N/A,FALSE,"Model";"page11",#N/A,FALSE,"Model";"page12",#N/A,FALSE,"Model";"page13",#N/A,FALSE,"Model"}</definedName>
    <definedName name="qlwkhvbe"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25"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8"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36"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17"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37"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18"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31"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13"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32"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14"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2"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43"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35"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16"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34" hidden="1">{"page1",#N/A,FALSE,"Model";"page2",#N/A,FALSE,"Model";"page3",#N/A,FALSE,"Model";"page4",#N/A,FALSE,"Model";"page5",#N/A,FALSE,"Model";"page6",#N/A,FALSE,"Model";"page7",#N/A,FALSE,"Model";"page8",#N/A,FALSE,"Model";"page9",#N/A,FALSE,"Model";"page10",#N/A,FALSE,"Model";"page11",#N/A,FALSE,"Model";"page12",#N/A,FALSE,"Model";"page13",#N/A,FALSE,"Model"}</definedName>
    <definedName name="qoihebg" localSheetId="12" hidden="1">{"page1",#N/A,FALSE,"Model";"page2",#N/A,FALSE,"Model";"page3",#N/A,FALSE,"Model";"page4",#N/A,FALSE,"Model";"page5",#N/A,FALSE,"Model";"page6",#N/A,FALSE,"Model";"page7",#N/A,FALSE,"Model";"page8",#N/A,FALSE,"Model";"page9",#N/A,FALSE,"Model";"page10",#N/A,FALSE,"Model";"page11",#N/A,FALSE,"Model";"page12",#N/A,FALSE,"Model";"page13",#N/A,FALSE,"Model"}</definedName>
    <definedName name="qoihebg"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25"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8"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36"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17"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37"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18"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31"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13"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32"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14"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2"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43"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35"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16"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34" hidden="1">{"page1",#N/A,FALSE,"Model";"page2",#N/A,FALSE,"Model";"page3",#N/A,FALSE,"Model";"page4",#N/A,FALSE,"Model";"page5",#N/A,FALSE,"Model";"page6",#N/A,FALSE,"Model";"page7",#N/A,FALSE,"Model";"page8",#N/A,FALSE,"Model";"page9",#N/A,FALSE,"Model";"page10",#N/A,FALSE,"Model";"page11",#N/A,FALSE,"Model";"page12",#N/A,FALSE,"Model";"page13",#N/A,FALSE,"Model"}</definedName>
    <definedName name="qoiuewfbgr" localSheetId="12" hidden="1">{"page1",#N/A,FALSE,"Model";"page2",#N/A,FALSE,"Model";"page3",#N/A,FALSE,"Model";"page4",#N/A,FALSE,"Model";"page5",#N/A,FALSE,"Model";"page6",#N/A,FALSE,"Model";"page7",#N/A,FALSE,"Model";"page8",#N/A,FALSE,"Model";"page9",#N/A,FALSE,"Model";"page10",#N/A,FALSE,"Model";"page11",#N/A,FALSE,"Model";"page12",#N/A,FALSE,"Model";"page13",#N/A,FALSE,"Model"}</definedName>
    <definedName name="qoiuewfbgr"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25"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8"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36"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17"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37"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18"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31"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13"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32"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14"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2"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43"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35"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16"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34" hidden="1">{"page1",#N/A,FALSE,"Model";"page2",#N/A,FALSE,"Model";"page3",#N/A,FALSE,"Model";"page4",#N/A,FALSE,"Model";"page5",#N/A,FALSE,"Model";"page6",#N/A,FALSE,"Model";"page7",#N/A,FALSE,"Model";"page8",#N/A,FALSE,"Model";"page9",#N/A,FALSE,"Model";"page10",#N/A,FALSE,"Model";"page11",#N/A,FALSE,"Model";"page12",#N/A,FALSE,"Model";"page13",#N/A,FALSE,"Model"}</definedName>
    <definedName name="qoiugebrq" localSheetId="12" hidden="1">{"page1",#N/A,FALSE,"Model";"page2",#N/A,FALSE,"Model";"page3",#N/A,FALSE,"Model";"page4",#N/A,FALSE,"Model";"page5",#N/A,FALSE,"Model";"page6",#N/A,FALSE,"Model";"page7",#N/A,FALSE,"Model";"page8",#N/A,FALSE,"Model";"page9",#N/A,FALSE,"Model";"page10",#N/A,FALSE,"Model";"page11",#N/A,FALSE,"Model";"page12",#N/A,FALSE,"Model";"page13",#N/A,FALSE,"Model"}</definedName>
    <definedName name="qoiugebrq"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25"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8"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36"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17"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37"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18"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31"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13"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32"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14"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2"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43"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35"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16"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34" hidden="1">{"page1",#N/A,FALSE,"Model";"page2",#N/A,FALSE,"Model";"page3",#N/A,FALSE,"Model";"page4",#N/A,FALSE,"Model";"page5",#N/A,FALSE,"Model";"page6",#N/A,FALSE,"Model";"page7",#N/A,FALSE,"Model";"page8",#N/A,FALSE,"Model";"page9",#N/A,FALSE,"Model";"page10",#N/A,FALSE,"Model";"page11",#N/A,FALSE,"Model";"page12",#N/A,FALSE,"Model";"page13",#N/A,FALSE,"Model"}</definedName>
    <definedName name="qoiuhg" localSheetId="12" hidden="1">{"page1",#N/A,FALSE,"Model";"page2",#N/A,FALSE,"Model";"page3",#N/A,FALSE,"Model";"page4",#N/A,FALSE,"Model";"page5",#N/A,FALSE,"Model";"page6",#N/A,FALSE,"Model";"page7",#N/A,FALSE,"Model";"page8",#N/A,FALSE,"Model";"page9",#N/A,FALSE,"Model";"page10",#N/A,FALSE,"Model";"page11",#N/A,FALSE,"Model";"page12",#N/A,FALSE,"Model";"page13",#N/A,FALSE,"Model"}</definedName>
    <definedName name="qoiuhg"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25"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8"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36"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17"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37"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18"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31"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13"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32"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14"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2"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43"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35"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16"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34" hidden="1">{"page1",#N/A,FALSE,"Model";"page2",#N/A,FALSE,"Model";"page3",#N/A,FALSE,"Model";"page4",#N/A,FALSE,"Model";"page5",#N/A,FALSE,"Model";"page6",#N/A,FALSE,"Model";"page7",#N/A,FALSE,"Model";"page8",#N/A,FALSE,"Model";"page9",#N/A,FALSE,"Model";"page10",#N/A,FALSE,"Model";"page11",#N/A,FALSE,"Model";"page12",#N/A,FALSE,"Model";"page13",#N/A,FALSE,"Model"}</definedName>
    <definedName name="qpeiubg" localSheetId="12" hidden="1">{"page1",#N/A,FALSE,"Model";"page2",#N/A,FALSE,"Model";"page3",#N/A,FALSE,"Model";"page4",#N/A,FALSE,"Model";"page5",#N/A,FALSE,"Model";"page6",#N/A,FALSE,"Model";"page7",#N/A,FALSE,"Model";"page8",#N/A,FALSE,"Model";"page9",#N/A,FALSE,"Model";"page10",#N/A,FALSE,"Model";"page11",#N/A,FALSE,"Model";"page12",#N/A,FALSE,"Model";"page13",#N/A,FALSE,"Model"}</definedName>
    <definedName name="qpeiubg"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25"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8"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36"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17"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37"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18"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31"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13"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32"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14"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2"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43"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35"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16"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34" hidden="1">{"page1",#N/A,FALSE,"Model";"page2",#N/A,FALSE,"Model";"page3",#N/A,FALSE,"Model";"page4",#N/A,FALSE,"Model";"page5",#N/A,FALSE,"Model";"page6",#N/A,FALSE,"Model";"page7",#N/A,FALSE,"Model";"page8",#N/A,FALSE,"Model";"page9",#N/A,FALSE,"Model";"page10",#N/A,FALSE,"Model";"page11",#N/A,FALSE,"Model";"page12",#N/A,FALSE,"Model";"page13",#N/A,FALSE,"Model"}</definedName>
    <definedName name="qpeouhg" localSheetId="12" hidden="1">{"page1",#N/A,FALSE,"Model";"page2",#N/A,FALSE,"Model";"page3",#N/A,FALSE,"Model";"page4",#N/A,FALSE,"Model";"page5",#N/A,FALSE,"Model";"page6",#N/A,FALSE,"Model";"page7",#N/A,FALSE,"Model";"page8",#N/A,FALSE,"Model";"page9",#N/A,FALSE,"Model";"page10",#N/A,FALSE,"Model";"page11",#N/A,FALSE,"Model";"page12",#N/A,FALSE,"Model";"page13",#N/A,FALSE,"Model"}</definedName>
    <definedName name="qpeouhg"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25"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8"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36"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17"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37"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18"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31"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13"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32"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14"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2"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43"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35"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16"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34" hidden="1">{"page1",#N/A,FALSE,"Model";"page2",#N/A,FALSE,"Model";"page3",#N/A,FALSE,"Model";"page4",#N/A,FALSE,"Model";"page5",#N/A,FALSE,"Model";"page6",#N/A,FALSE,"Model";"page7",#N/A,FALSE,"Model";"page8",#N/A,FALSE,"Model";"page9",#N/A,FALSE,"Model";"page10",#N/A,FALSE,"Model";"page11",#N/A,FALSE,"Model";"page12",#N/A,FALSE,"Model";"page13",#N/A,FALSE,"Model"}</definedName>
    <definedName name="qpewiubg" localSheetId="12" hidden="1">{"page1",#N/A,FALSE,"Model";"page2",#N/A,FALSE,"Model";"page3",#N/A,FALSE,"Model";"page4",#N/A,FALSE,"Model";"page5",#N/A,FALSE,"Model";"page6",#N/A,FALSE,"Model";"page7",#N/A,FALSE,"Model";"page8",#N/A,FALSE,"Model";"page9",#N/A,FALSE,"Model";"page10",#N/A,FALSE,"Model";"page11",#N/A,FALSE,"Model";"page12",#N/A,FALSE,"Model";"page13",#N/A,FALSE,"Model"}</definedName>
    <definedName name="qpewiubg"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25"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8"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36"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17"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37"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18"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31"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13"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32"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14"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2"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43"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35"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16"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34" hidden="1">{"page1",#N/A,FALSE,"Model";"page2",#N/A,FALSE,"Model";"page3",#N/A,FALSE,"Model";"page4",#N/A,FALSE,"Model";"page5",#N/A,FALSE,"Model";"page6",#N/A,FALSE,"Model";"page7",#N/A,FALSE,"Model";"page8",#N/A,FALSE,"Model";"page9",#N/A,FALSE,"Model";"page10",#N/A,FALSE,"Model";"page11",#N/A,FALSE,"Model";"page12",#N/A,FALSE,"Model";"page13",#N/A,FALSE,"Model"}</definedName>
    <definedName name="qpewou" localSheetId="12" hidden="1">{"page1",#N/A,FALSE,"Model";"page2",#N/A,FALSE,"Model";"page3",#N/A,FALSE,"Model";"page4",#N/A,FALSE,"Model";"page5",#N/A,FALSE,"Model";"page6",#N/A,FALSE,"Model";"page7",#N/A,FALSE,"Model";"page8",#N/A,FALSE,"Model";"page9",#N/A,FALSE,"Model";"page10",#N/A,FALSE,"Model";"page11",#N/A,FALSE,"Model";"page12",#N/A,FALSE,"Model";"page13",#N/A,FALSE,"Model"}</definedName>
    <definedName name="qpewou" hidden="1">{"page1",#N/A,FALSE,"Model";"page2",#N/A,FALSE,"Model";"page3",#N/A,FALSE,"Model";"page4",#N/A,FALSE,"Model";"page5",#N/A,FALSE,"Model";"page6",#N/A,FALSE,"Model";"page7",#N/A,FALSE,"Model";"page8",#N/A,FALSE,"Model";"page9",#N/A,FALSE,"Model";"page10",#N/A,FALSE,"Model";"page11",#N/A,FALSE,"Model";"page12",#N/A,FALSE,"Model";"page13",#N/A,FALSE,"Model"}</definedName>
    <definedName name="qpiwu" localSheetId="25" hidden="1">{"page1",#N/A,FALSE,"Model";"page2",#N/A,FALSE,"Model";"page3",#N/A,FALSE,"Model";"page4",#N/A,FALSE,"Model";"page5",#N/A,FALSE,"Model";"page6",#N/A,FALSE,"Model";"page7",#N/A,FALSE,"Model";"page8",#N/A,FALSE,"Model";"page9",#N/A,FALSE,"Model";"page10",#N/A,FALSE,"Model";"page11",#N/A,FALSE,"Model";"page12",#N/A,FALSE,"Model";"page13",#N/A,FALSE,"Model"}</definedName>
    <definedName name="qpiwu" localSheetId="8" hidden="1">{"page1",#N/A,FALSE,"Model";"page2",#N/A,FALSE,"Model";"page3",#N/A,FALSE,"Model";"page4",#N/A,FALSE,"Model";"page5",#N/A,FALSE,"Model";"page6",#N/A,FALSE,"Model";"page7",#N/A,FALSE,"Model";"page8",#N/A,FALSE,"Model";"page9",#N/A,FALSE,"Model";"page10",#N/A,FALSE,"Model";"page11",#N/A,FALSE,"Model";"page12",#N/A,FALSE,"Model";"page13",#N/A,FALSE,"Model"}</definedName>
    <definedName name="qpiwu" localSheetId="36" hidden="1">{"page1",#N/A,FALSE,"Model";"page2",#N/A,FALSE,"Model";"page3",#N/A,FALSE,"Model";"page4",#N/A,FALSE,"Model";"page5",#N/A,FALSE,"Model";"page6",#N/A,FALSE,"Model";"page7",#N/A,FALSE,"Model";"page8",#N/A,FALSE,"Model";"page9",#N/A,FALSE,"Model";"page10",#N/A,FALSE,"Model";"page11",#N/A,FALSE,"Model";"page12",#N/A,FALSE,"Model";"page13",#N/A,FALSE,"Model"}</definedName>
    <definedName name="qpiwu" localSheetId="17" hidden="1">{"page1",#N/A,FALSE,"Model";"page2",#N/A,FALSE,"Model";"page3",#N/A,FALSE,"Model";"page4",#N/A,FALSE,"Model";"page5",#N/A,FALSE,"Model";"page6",#N/A,FALSE,"Model";"page7",#N/A,FALSE,"Model";"page8",#N/A,FALSE,"Model";"page9",#N/A,FALSE,"Model";"page10",#N/A,FALSE,"Model";"page11",#N/A,FALSE,"Model";"page12",#N/A,FALSE,"Model";"page13",#N/A,FALSE,"Model"}</definedName>
    <definedName name="qpiwu" localSheetId="37" hidden="1">{"page1",#N/A,FALSE,"Model";"page2",#N/A,FALSE,"Model";"page3",#N/A,FALSE,"Model";"page4",#N/A,FALSE,"Model";"page5",#N/A,FALSE,"Model";"page6",#N/A,FALSE,"Model";"page7",#N/A,FALSE,"Model";"page8",#N/A,FALSE,"Model";"page9",#N/A,FALSE,"Model";"page10",#N/A,FALSE,"Model";"page11",#N/A,FALSE,"Model";"page12",#N/A,FALSE,"Model";"page13",#N/A,FALSE,"Model"}</definedName>
    <definedName name="qpiwu" localSheetId="18" hidden="1">{"page1",#N/A,FALSE,"Model";"page2",#N/A,FALSE,"Model";"page3",#N/A,FALSE,"Model";"page4",#N/A,FALSE,"Model";"page5",#N/A,FALSE,"Model";"page6",#N/A,FALSE,"Model";"page7",#N/A,FALSE,"Model";"page8",#N/A,FALSE,"Model";"page9",#N/A,FALSE,"Model";"page10",#N/A,FALSE,"Model";"page11",#N/A,FALSE,"Model";"page12",#N/A,FALSE,"Model";"page13",#N/A,FALSE,"Model"}</definedName>
    <definedName name="qpiwu" localSheetId="31" hidden="1">{"page1",#N/A,FALSE,"Model";"page2",#N/A,FALSE,"Model";"page3",#N/A,FALSE,"Model";"page4",#N/A,FALSE,"Model";"page5",#N/A,FALSE,"Model";"page6",#N/A,FALSE,"Model";"page7",#N/A,FALSE,"Model";"page8",#N/A,FALSE,"Model";"page9",#N/A,FALSE,"Model";"page10",#N/A,FALSE,"Model";"page11",#N/A,FALSE,"Model";"page12",#N/A,FALSE,"Model";"page13",#N/A,FALSE,"Model"}</definedName>
    <definedName name="qpiwu" localSheetId="13" hidden="1">{"page1",#N/A,FALSE,"Model";"page2",#N/A,FALSE,"Model";"page3",#N/A,FALSE,"Model";"page4",#N/A,FALSE,"Model";"page5",#N/A,FALSE,"Model";"page6",#N/A,FALSE,"Model";"page7",#N/A,FALSE,"Model";"page8",#N/A,FALSE,"Model";"page9",#N/A,FALSE,"Model";"page10",#N/A,FALSE,"Model";"page11",#N/A,FALSE,"Model";"page12",#N/A,FALSE,"Model";"page13",#N/A,FALSE,"Model"}</definedName>
    <definedName name="qpiwu" localSheetId="32" hidden="1">{"page1",#N/A,FALSE,"Model";"page2",#N/A,FALSE,"Model";"page3",#N/A,FALSE,"Model";"page4",#N/A,FALSE,"Model";"page5",#N/A,FALSE,"Model";"page6",#N/A,FALSE,"Model";"page7",#N/A,FALSE,"Model";"page8",#N/A,FALSE,"Model";"page9",#N/A,FALSE,"Model";"page10",#N/A,FALSE,"Model";"page11",#N/A,FALSE,"Model";"page12",#N/A,FALSE,"Model";"page13",#N/A,FALSE,"Model"}</definedName>
    <definedName name="qpiwu" localSheetId="14" hidden="1">{"page1",#N/A,FALSE,"Model";"page2",#N/A,FALSE,"Model";"page3",#N/A,FALSE,"Model";"page4",#N/A,FALSE,"Model";"page5",#N/A,FALSE,"Model";"page6",#N/A,FALSE,"Model";"page7",#N/A,FALSE,"Model";"page8",#N/A,FALSE,"Model";"page9",#N/A,FALSE,"Model";"page10",#N/A,FALSE,"Model";"page11",#N/A,FALSE,"Model";"page12",#N/A,FALSE,"Model";"page13",#N/A,FALSE,"Model"}</definedName>
    <definedName name="qpiwu" localSheetId="2" hidden="1">{"page1",#N/A,FALSE,"Model";"page2",#N/A,FALSE,"Model";"page3",#N/A,FALSE,"Model";"page4",#N/A,FALSE,"Model";"page5",#N/A,FALSE,"Model";"page6",#N/A,FALSE,"Model";"page7",#N/A,FALSE,"Model";"page8",#N/A,FALSE,"Model";"page9",#N/A,FALSE,"Model";"page10",#N/A,FALSE,"Model";"page11",#N/A,FALSE,"Model";"page12",#N/A,FALSE,"Model";"page13",#N/A,FALSE,"Model"}</definedName>
    <definedName name="qpiwu" localSheetId="43" hidden="1">{"page1",#N/A,FALSE,"Model";"page2",#N/A,FALSE,"Model";"page3",#N/A,FALSE,"Model";"page4",#N/A,FALSE,"Model";"page5",#N/A,FALSE,"Model";"page6",#N/A,FALSE,"Model";"page7",#N/A,FALSE,"Model";"page8",#N/A,FALSE,"Model";"page9",#N/A,FALSE,"Model";"page10",#N/A,FALSE,"Model";"page11",#N/A,FALSE,"Model";"page12",#N/A,FALSE,"Model";"page13",#N/A,FALSE,"Model"}</definedName>
    <definedName name="qpiwu" localSheetId="35" hidden="1">{"page1",#N/A,FALSE,"Model";"page2",#N/A,FALSE,"Model";"page3",#N/A,FALSE,"Model";"page4",#N/A,FALSE,"Model";"page5",#N/A,FALSE,"Model";"page6",#N/A,FALSE,"Model";"page7",#N/A,FALSE,"Model";"page8",#N/A,FALSE,"Model";"page9",#N/A,FALSE,"Model";"page10",#N/A,FALSE,"Model";"page11",#N/A,FALSE,"Model";"page12",#N/A,FALSE,"Model";"page13",#N/A,FALSE,"Model"}</definedName>
    <definedName name="qpiwu" localSheetId="16" hidden="1">{"page1",#N/A,FALSE,"Model";"page2",#N/A,FALSE,"Model";"page3",#N/A,FALSE,"Model";"page4",#N/A,FALSE,"Model";"page5",#N/A,FALSE,"Model";"page6",#N/A,FALSE,"Model";"page7",#N/A,FALSE,"Model";"page8",#N/A,FALSE,"Model";"page9",#N/A,FALSE,"Model";"page10",#N/A,FALSE,"Model";"page11",#N/A,FALSE,"Model";"page12",#N/A,FALSE,"Model";"page13",#N/A,FALSE,"Model"}</definedName>
    <definedName name="qpiwu" localSheetId="34" hidden="1">{"page1",#N/A,FALSE,"Model";"page2",#N/A,FALSE,"Model";"page3",#N/A,FALSE,"Model";"page4",#N/A,FALSE,"Model";"page5",#N/A,FALSE,"Model";"page6",#N/A,FALSE,"Model";"page7",#N/A,FALSE,"Model";"page8",#N/A,FALSE,"Model";"page9",#N/A,FALSE,"Model";"page10",#N/A,FALSE,"Model";"page11",#N/A,FALSE,"Model";"page12",#N/A,FALSE,"Model";"page13",#N/A,FALSE,"Model"}</definedName>
    <definedName name="qpiwu" localSheetId="12" hidden="1">{"page1",#N/A,FALSE,"Model";"page2",#N/A,FALSE,"Model";"page3",#N/A,FALSE,"Model";"page4",#N/A,FALSE,"Model";"page5",#N/A,FALSE,"Model";"page6",#N/A,FALSE,"Model";"page7",#N/A,FALSE,"Model";"page8",#N/A,FALSE,"Model";"page9",#N/A,FALSE,"Model";"page10",#N/A,FALSE,"Model";"page11",#N/A,FALSE,"Model";"page12",#N/A,FALSE,"Model";"page13",#N/A,FALSE,"Model"}</definedName>
    <definedName name="qpiwu"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25"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8"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36"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17"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37"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18"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31"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13"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32"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14"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2"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43"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35"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16"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34" hidden="1">{"page1",#N/A,FALSE,"Model";"page2",#N/A,FALSE,"Model";"page3",#N/A,FALSE,"Model";"page4",#N/A,FALSE,"Model";"page5",#N/A,FALSE,"Model";"page6",#N/A,FALSE,"Model";"page7",#N/A,FALSE,"Model";"page8",#N/A,FALSE,"Model";"page9",#N/A,FALSE,"Model";"page10",#N/A,FALSE,"Model";"page11",#N/A,FALSE,"Model";"page12",#N/A,FALSE,"Model";"page13",#N/A,FALSE,"Model"}</definedName>
    <definedName name="qpowiuehg" localSheetId="12" hidden="1">{"page1",#N/A,FALSE,"Model";"page2",#N/A,FALSE,"Model";"page3",#N/A,FALSE,"Model";"page4",#N/A,FALSE,"Model";"page5",#N/A,FALSE,"Model";"page6",#N/A,FALSE,"Model";"page7",#N/A,FALSE,"Model";"page8",#N/A,FALSE,"Model";"page9",#N/A,FALSE,"Model";"page10",#N/A,FALSE,"Model";"page11",#N/A,FALSE,"Model";"page12",#N/A,FALSE,"Model";"page13",#N/A,FALSE,"Model"}</definedName>
    <definedName name="qpowiuehg" hidden="1">{"page1",#N/A,FALSE,"Model";"page2",#N/A,FALSE,"Model";"page3",#N/A,FALSE,"Model";"page4",#N/A,FALSE,"Model";"page5",#N/A,FALSE,"Model";"page6",#N/A,FALSE,"Model";"page7",#N/A,FALSE,"Model";"page8",#N/A,FALSE,"Model";"page9",#N/A,FALSE,"Model";"page10",#N/A,FALSE,"Model";"page11",#N/A,FALSE,"Model";"page12",#N/A,FALSE,"Model";"page13",#N/A,FALSE,"Model"}</definedName>
    <definedName name="qqq"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qqqq.q" localSheetId="25" hidden="1">{#N/A,#N/A,FALSE,"TB";#N/A,#N/A,FALSE,"DR";#N/A,#N/A,FALSE,"AR";#N/A,#N/A,FALSE,"PL";#N/A,#N/A,FALSE,"BS";#N/A,#N/A,FALSE,"NOTES";#N/A,#N/A,FALSE,"NOTES (2)";#N/A,#N/A,FALSE,"NOTES (3)";#N/A,#N/A,FALSE,"DPL";#N/A,#N/A,FALSE,"TAXC.INDEX";#N/A,#N/A,FALSE,"Schedule I";#N/A,#N/A,FALSE,"Adjustments"}</definedName>
    <definedName name="qqqq.q" localSheetId="8" hidden="1">{#N/A,#N/A,FALSE,"TB";#N/A,#N/A,FALSE,"DR";#N/A,#N/A,FALSE,"AR";#N/A,#N/A,FALSE,"PL";#N/A,#N/A,FALSE,"BS";#N/A,#N/A,FALSE,"NOTES";#N/A,#N/A,FALSE,"NOTES (2)";#N/A,#N/A,FALSE,"NOTES (3)";#N/A,#N/A,FALSE,"DPL";#N/A,#N/A,FALSE,"TAXC.INDEX";#N/A,#N/A,FALSE,"Schedule I";#N/A,#N/A,FALSE,"Adjustments"}</definedName>
    <definedName name="qqqq.q" localSheetId="36" hidden="1">{#N/A,#N/A,FALSE,"TB";#N/A,#N/A,FALSE,"DR";#N/A,#N/A,FALSE,"AR";#N/A,#N/A,FALSE,"PL";#N/A,#N/A,FALSE,"BS";#N/A,#N/A,FALSE,"NOTES";#N/A,#N/A,FALSE,"NOTES (2)";#N/A,#N/A,FALSE,"NOTES (3)";#N/A,#N/A,FALSE,"DPL";#N/A,#N/A,FALSE,"TAXC.INDEX";#N/A,#N/A,FALSE,"Schedule I";#N/A,#N/A,FALSE,"Adjustments"}</definedName>
    <definedName name="qqqq.q" localSheetId="17" hidden="1">{#N/A,#N/A,FALSE,"TB";#N/A,#N/A,FALSE,"DR";#N/A,#N/A,FALSE,"AR";#N/A,#N/A,FALSE,"PL";#N/A,#N/A,FALSE,"BS";#N/A,#N/A,FALSE,"NOTES";#N/A,#N/A,FALSE,"NOTES (2)";#N/A,#N/A,FALSE,"NOTES (3)";#N/A,#N/A,FALSE,"DPL";#N/A,#N/A,FALSE,"TAXC.INDEX";#N/A,#N/A,FALSE,"Schedule I";#N/A,#N/A,FALSE,"Adjustments"}</definedName>
    <definedName name="qqqq.q" localSheetId="37" hidden="1">{#N/A,#N/A,FALSE,"TB";#N/A,#N/A,FALSE,"DR";#N/A,#N/A,FALSE,"AR";#N/A,#N/A,FALSE,"PL";#N/A,#N/A,FALSE,"BS";#N/A,#N/A,FALSE,"NOTES";#N/A,#N/A,FALSE,"NOTES (2)";#N/A,#N/A,FALSE,"NOTES (3)";#N/A,#N/A,FALSE,"DPL";#N/A,#N/A,FALSE,"TAXC.INDEX";#N/A,#N/A,FALSE,"Schedule I";#N/A,#N/A,FALSE,"Adjustments"}</definedName>
    <definedName name="qqqq.q" localSheetId="18" hidden="1">{#N/A,#N/A,FALSE,"TB";#N/A,#N/A,FALSE,"DR";#N/A,#N/A,FALSE,"AR";#N/A,#N/A,FALSE,"PL";#N/A,#N/A,FALSE,"BS";#N/A,#N/A,FALSE,"NOTES";#N/A,#N/A,FALSE,"NOTES (2)";#N/A,#N/A,FALSE,"NOTES (3)";#N/A,#N/A,FALSE,"DPL";#N/A,#N/A,FALSE,"TAXC.INDEX";#N/A,#N/A,FALSE,"Schedule I";#N/A,#N/A,FALSE,"Adjustments"}</definedName>
    <definedName name="qqqq.q" localSheetId="31" hidden="1">{#N/A,#N/A,FALSE,"TB";#N/A,#N/A,FALSE,"DR";#N/A,#N/A,FALSE,"AR";#N/A,#N/A,FALSE,"PL";#N/A,#N/A,FALSE,"BS";#N/A,#N/A,FALSE,"NOTES";#N/A,#N/A,FALSE,"NOTES (2)";#N/A,#N/A,FALSE,"NOTES (3)";#N/A,#N/A,FALSE,"DPL";#N/A,#N/A,FALSE,"TAXC.INDEX";#N/A,#N/A,FALSE,"Schedule I";#N/A,#N/A,FALSE,"Adjustments"}</definedName>
    <definedName name="qqqq.q" localSheetId="13" hidden="1">{#N/A,#N/A,FALSE,"TB";#N/A,#N/A,FALSE,"DR";#N/A,#N/A,FALSE,"AR";#N/A,#N/A,FALSE,"PL";#N/A,#N/A,FALSE,"BS";#N/A,#N/A,FALSE,"NOTES";#N/A,#N/A,FALSE,"NOTES (2)";#N/A,#N/A,FALSE,"NOTES (3)";#N/A,#N/A,FALSE,"DPL";#N/A,#N/A,FALSE,"TAXC.INDEX";#N/A,#N/A,FALSE,"Schedule I";#N/A,#N/A,FALSE,"Adjustments"}</definedName>
    <definedName name="qqqq.q" localSheetId="32" hidden="1">{#N/A,#N/A,FALSE,"TB";#N/A,#N/A,FALSE,"DR";#N/A,#N/A,FALSE,"AR";#N/A,#N/A,FALSE,"PL";#N/A,#N/A,FALSE,"BS";#N/A,#N/A,FALSE,"NOTES";#N/A,#N/A,FALSE,"NOTES (2)";#N/A,#N/A,FALSE,"NOTES (3)";#N/A,#N/A,FALSE,"DPL";#N/A,#N/A,FALSE,"TAXC.INDEX";#N/A,#N/A,FALSE,"Schedule I";#N/A,#N/A,FALSE,"Adjustments"}</definedName>
    <definedName name="qqqq.q" localSheetId="14" hidden="1">{#N/A,#N/A,FALSE,"TB";#N/A,#N/A,FALSE,"DR";#N/A,#N/A,FALSE,"AR";#N/A,#N/A,FALSE,"PL";#N/A,#N/A,FALSE,"BS";#N/A,#N/A,FALSE,"NOTES";#N/A,#N/A,FALSE,"NOTES (2)";#N/A,#N/A,FALSE,"NOTES (3)";#N/A,#N/A,FALSE,"DPL";#N/A,#N/A,FALSE,"TAXC.INDEX";#N/A,#N/A,FALSE,"Schedule I";#N/A,#N/A,FALSE,"Adjustments"}</definedName>
    <definedName name="qqqq.q" localSheetId="2" hidden="1">{#N/A,#N/A,FALSE,"TB";#N/A,#N/A,FALSE,"DR";#N/A,#N/A,FALSE,"AR";#N/A,#N/A,FALSE,"PL";#N/A,#N/A,FALSE,"BS";#N/A,#N/A,FALSE,"NOTES";#N/A,#N/A,FALSE,"NOTES (2)";#N/A,#N/A,FALSE,"NOTES (3)";#N/A,#N/A,FALSE,"DPL";#N/A,#N/A,FALSE,"TAXC.INDEX";#N/A,#N/A,FALSE,"Schedule I";#N/A,#N/A,FALSE,"Adjustments"}</definedName>
    <definedName name="qqqq.q" localSheetId="43" hidden="1">{#N/A,#N/A,FALSE,"TB";#N/A,#N/A,FALSE,"DR";#N/A,#N/A,FALSE,"AR";#N/A,#N/A,FALSE,"PL";#N/A,#N/A,FALSE,"BS";#N/A,#N/A,FALSE,"NOTES";#N/A,#N/A,FALSE,"NOTES (2)";#N/A,#N/A,FALSE,"NOTES (3)";#N/A,#N/A,FALSE,"DPL";#N/A,#N/A,FALSE,"TAXC.INDEX";#N/A,#N/A,FALSE,"Schedule I";#N/A,#N/A,FALSE,"Adjustments"}</definedName>
    <definedName name="qqqq.q" localSheetId="35" hidden="1">{#N/A,#N/A,FALSE,"TB";#N/A,#N/A,FALSE,"DR";#N/A,#N/A,FALSE,"AR";#N/A,#N/A,FALSE,"PL";#N/A,#N/A,FALSE,"BS";#N/A,#N/A,FALSE,"NOTES";#N/A,#N/A,FALSE,"NOTES (2)";#N/A,#N/A,FALSE,"NOTES (3)";#N/A,#N/A,FALSE,"DPL";#N/A,#N/A,FALSE,"TAXC.INDEX";#N/A,#N/A,FALSE,"Schedule I";#N/A,#N/A,FALSE,"Adjustments"}</definedName>
    <definedName name="qqqq.q" localSheetId="16" hidden="1">{#N/A,#N/A,FALSE,"TB";#N/A,#N/A,FALSE,"DR";#N/A,#N/A,FALSE,"AR";#N/A,#N/A,FALSE,"PL";#N/A,#N/A,FALSE,"BS";#N/A,#N/A,FALSE,"NOTES";#N/A,#N/A,FALSE,"NOTES (2)";#N/A,#N/A,FALSE,"NOTES (3)";#N/A,#N/A,FALSE,"DPL";#N/A,#N/A,FALSE,"TAXC.INDEX";#N/A,#N/A,FALSE,"Schedule I";#N/A,#N/A,FALSE,"Adjustments"}</definedName>
    <definedName name="qqqq.q" localSheetId="34" hidden="1">{#N/A,#N/A,FALSE,"TB";#N/A,#N/A,FALSE,"DR";#N/A,#N/A,FALSE,"AR";#N/A,#N/A,FALSE,"PL";#N/A,#N/A,FALSE,"BS";#N/A,#N/A,FALSE,"NOTES";#N/A,#N/A,FALSE,"NOTES (2)";#N/A,#N/A,FALSE,"NOTES (3)";#N/A,#N/A,FALSE,"DPL";#N/A,#N/A,FALSE,"TAXC.INDEX";#N/A,#N/A,FALSE,"Schedule I";#N/A,#N/A,FALSE,"Adjustments"}</definedName>
    <definedName name="qqqq.q" localSheetId="12" hidden="1">{#N/A,#N/A,FALSE,"TB";#N/A,#N/A,FALSE,"DR";#N/A,#N/A,FALSE,"AR";#N/A,#N/A,FALSE,"PL";#N/A,#N/A,FALSE,"BS";#N/A,#N/A,FALSE,"NOTES";#N/A,#N/A,FALSE,"NOTES (2)";#N/A,#N/A,FALSE,"NOTES (3)";#N/A,#N/A,FALSE,"DPL";#N/A,#N/A,FALSE,"TAXC.INDEX";#N/A,#N/A,FALSE,"Schedule I";#N/A,#N/A,FALSE,"Adjustments"}</definedName>
    <definedName name="qqqq.q" hidden="1">{#N/A,#N/A,FALSE,"TB";#N/A,#N/A,FALSE,"DR";#N/A,#N/A,FALSE,"AR";#N/A,#N/A,FALSE,"PL";#N/A,#N/A,FALSE,"BS";#N/A,#N/A,FALSE,"NOTES";#N/A,#N/A,FALSE,"NOTES (2)";#N/A,#N/A,FALSE,"NOTES (3)";#N/A,#N/A,FALSE,"DPL";#N/A,#N/A,FALSE,"TAXC.INDEX";#N/A,#N/A,FALSE,"Schedule I";#N/A,#N/A,FALSE,"Adjustments"}</definedName>
    <definedName name="qqwer" localSheetId="25" hidden="1">{"FLM 600 Equipment Detail",#N/A,FALSE,"600 Calc"}</definedName>
    <definedName name="qqwer" localSheetId="8" hidden="1">{"FLM 600 Equipment Detail",#N/A,FALSE,"600 Calc"}</definedName>
    <definedName name="qqwer" localSheetId="36" hidden="1">{"FLM 600 Equipment Detail",#N/A,FALSE,"600 Calc"}</definedName>
    <definedName name="qqwer" localSheetId="17" hidden="1">{"FLM 600 Equipment Detail",#N/A,FALSE,"600 Calc"}</definedName>
    <definedName name="qqwer" localSheetId="37" hidden="1">{"FLM 600 Equipment Detail",#N/A,FALSE,"600 Calc"}</definedName>
    <definedName name="qqwer" localSheetId="18" hidden="1">{"FLM 600 Equipment Detail",#N/A,FALSE,"600 Calc"}</definedName>
    <definedName name="qqwer" localSheetId="31" hidden="1">{"FLM 600 Equipment Detail",#N/A,FALSE,"600 Calc"}</definedName>
    <definedName name="qqwer" localSheetId="13" hidden="1">{"FLM 600 Equipment Detail",#N/A,FALSE,"600 Calc"}</definedName>
    <definedName name="qqwer" localSheetId="32" hidden="1">{"FLM 600 Equipment Detail",#N/A,FALSE,"600 Calc"}</definedName>
    <definedName name="qqwer" localSheetId="14" hidden="1">{"FLM 600 Equipment Detail",#N/A,FALSE,"600 Calc"}</definedName>
    <definedName name="qqwer" localSheetId="2" hidden="1">{"FLM 600 Equipment Detail",#N/A,FALSE,"600 Calc"}</definedName>
    <definedName name="qqwer" localSheetId="43" hidden="1">{"FLM 600 Equipment Detail",#N/A,FALSE,"600 Calc"}</definedName>
    <definedName name="qqwer" localSheetId="35" hidden="1">{"FLM 600 Equipment Detail",#N/A,FALSE,"600 Calc"}</definedName>
    <definedName name="qqwer" localSheetId="16" hidden="1">{"FLM 600 Equipment Detail",#N/A,FALSE,"600 Calc"}</definedName>
    <definedName name="qqwer" localSheetId="34" hidden="1">{"FLM 600 Equipment Detail",#N/A,FALSE,"600 Calc"}</definedName>
    <definedName name="qqwer" localSheetId="12" hidden="1">{"FLM 600 Equipment Detail",#N/A,FALSE,"600 Calc"}</definedName>
    <definedName name="qqwer" hidden="1">{"FLM 600 Equipment Detail",#N/A,FALSE,"600 Calc"}</definedName>
    <definedName name="qtwe" localSheetId="25" hidden="1">{"FLM 150 Equipment Summary",#N/A,TRUE,"150 Calc";"FLM 150P Equipment Summary",#N/A,TRUE,"150+ Calc";"FLM 600 Equipment Summary",#N/A,TRUE,"600 Calc";"FLM 2400 Equipment Summary",#N/A,TRUE,"2400 Calc";#N/A,#N/A,TRUE,"Totals"}</definedName>
    <definedName name="qtwe" localSheetId="8" hidden="1">{"FLM 150 Equipment Summary",#N/A,TRUE,"150 Calc";"FLM 150P Equipment Summary",#N/A,TRUE,"150+ Calc";"FLM 600 Equipment Summary",#N/A,TRUE,"600 Calc";"FLM 2400 Equipment Summary",#N/A,TRUE,"2400 Calc";#N/A,#N/A,TRUE,"Totals"}</definedName>
    <definedName name="qtwe" localSheetId="36" hidden="1">{"FLM 150 Equipment Summary",#N/A,TRUE,"150 Calc";"FLM 150P Equipment Summary",#N/A,TRUE,"150+ Calc";"FLM 600 Equipment Summary",#N/A,TRUE,"600 Calc";"FLM 2400 Equipment Summary",#N/A,TRUE,"2400 Calc";#N/A,#N/A,TRUE,"Totals"}</definedName>
    <definedName name="qtwe" localSheetId="17" hidden="1">{"FLM 150 Equipment Summary",#N/A,TRUE,"150 Calc";"FLM 150P Equipment Summary",#N/A,TRUE,"150+ Calc";"FLM 600 Equipment Summary",#N/A,TRUE,"600 Calc";"FLM 2400 Equipment Summary",#N/A,TRUE,"2400 Calc";#N/A,#N/A,TRUE,"Totals"}</definedName>
    <definedName name="qtwe" localSheetId="37" hidden="1">{"FLM 150 Equipment Summary",#N/A,TRUE,"150 Calc";"FLM 150P Equipment Summary",#N/A,TRUE,"150+ Calc";"FLM 600 Equipment Summary",#N/A,TRUE,"600 Calc";"FLM 2400 Equipment Summary",#N/A,TRUE,"2400 Calc";#N/A,#N/A,TRUE,"Totals"}</definedName>
    <definedName name="qtwe" localSheetId="18" hidden="1">{"FLM 150 Equipment Summary",#N/A,TRUE,"150 Calc";"FLM 150P Equipment Summary",#N/A,TRUE,"150+ Calc";"FLM 600 Equipment Summary",#N/A,TRUE,"600 Calc";"FLM 2400 Equipment Summary",#N/A,TRUE,"2400 Calc";#N/A,#N/A,TRUE,"Totals"}</definedName>
    <definedName name="qtwe" localSheetId="31" hidden="1">{"FLM 150 Equipment Summary",#N/A,TRUE,"150 Calc";"FLM 150P Equipment Summary",#N/A,TRUE,"150+ Calc";"FLM 600 Equipment Summary",#N/A,TRUE,"600 Calc";"FLM 2400 Equipment Summary",#N/A,TRUE,"2400 Calc";#N/A,#N/A,TRUE,"Totals"}</definedName>
    <definedName name="qtwe" localSheetId="13" hidden="1">{"FLM 150 Equipment Summary",#N/A,TRUE,"150 Calc";"FLM 150P Equipment Summary",#N/A,TRUE,"150+ Calc";"FLM 600 Equipment Summary",#N/A,TRUE,"600 Calc";"FLM 2400 Equipment Summary",#N/A,TRUE,"2400 Calc";#N/A,#N/A,TRUE,"Totals"}</definedName>
    <definedName name="qtwe" localSheetId="32" hidden="1">{"FLM 150 Equipment Summary",#N/A,TRUE,"150 Calc";"FLM 150P Equipment Summary",#N/A,TRUE,"150+ Calc";"FLM 600 Equipment Summary",#N/A,TRUE,"600 Calc";"FLM 2400 Equipment Summary",#N/A,TRUE,"2400 Calc";#N/A,#N/A,TRUE,"Totals"}</definedName>
    <definedName name="qtwe" localSheetId="14" hidden="1">{"FLM 150 Equipment Summary",#N/A,TRUE,"150 Calc";"FLM 150P Equipment Summary",#N/A,TRUE,"150+ Calc";"FLM 600 Equipment Summary",#N/A,TRUE,"600 Calc";"FLM 2400 Equipment Summary",#N/A,TRUE,"2400 Calc";#N/A,#N/A,TRUE,"Totals"}</definedName>
    <definedName name="qtwe" localSheetId="2" hidden="1">{"FLM 150 Equipment Summary",#N/A,TRUE,"150 Calc";"FLM 150P Equipment Summary",#N/A,TRUE,"150+ Calc";"FLM 600 Equipment Summary",#N/A,TRUE,"600 Calc";"FLM 2400 Equipment Summary",#N/A,TRUE,"2400 Calc";#N/A,#N/A,TRUE,"Totals"}</definedName>
    <definedName name="qtwe" localSheetId="43" hidden="1">{"FLM 150 Equipment Summary",#N/A,TRUE,"150 Calc";"FLM 150P Equipment Summary",#N/A,TRUE,"150+ Calc";"FLM 600 Equipment Summary",#N/A,TRUE,"600 Calc";"FLM 2400 Equipment Summary",#N/A,TRUE,"2400 Calc";#N/A,#N/A,TRUE,"Totals"}</definedName>
    <definedName name="qtwe" localSheetId="35" hidden="1">{"FLM 150 Equipment Summary",#N/A,TRUE,"150 Calc";"FLM 150P Equipment Summary",#N/A,TRUE,"150+ Calc";"FLM 600 Equipment Summary",#N/A,TRUE,"600 Calc";"FLM 2400 Equipment Summary",#N/A,TRUE,"2400 Calc";#N/A,#N/A,TRUE,"Totals"}</definedName>
    <definedName name="qtwe" localSheetId="16" hidden="1">{"FLM 150 Equipment Summary",#N/A,TRUE,"150 Calc";"FLM 150P Equipment Summary",#N/A,TRUE,"150+ Calc";"FLM 600 Equipment Summary",#N/A,TRUE,"600 Calc";"FLM 2400 Equipment Summary",#N/A,TRUE,"2400 Calc";#N/A,#N/A,TRUE,"Totals"}</definedName>
    <definedName name="qtwe" localSheetId="34" hidden="1">{"FLM 150 Equipment Summary",#N/A,TRUE,"150 Calc";"FLM 150P Equipment Summary",#N/A,TRUE,"150+ Calc";"FLM 600 Equipment Summary",#N/A,TRUE,"600 Calc";"FLM 2400 Equipment Summary",#N/A,TRUE,"2400 Calc";#N/A,#N/A,TRUE,"Totals"}</definedName>
    <definedName name="qtwe" localSheetId="12" hidden="1">{"FLM 150 Equipment Summary",#N/A,TRUE,"150 Calc";"FLM 150P Equipment Summary",#N/A,TRUE,"150+ Calc";"FLM 600 Equipment Summary",#N/A,TRUE,"600 Calc";"FLM 2400 Equipment Summary",#N/A,TRUE,"2400 Calc";#N/A,#N/A,TRUE,"Totals"}</definedName>
    <definedName name="qtwe" hidden="1">{"FLM 150 Equipment Summary",#N/A,TRUE,"150 Calc";"FLM 150P Equipment Summary",#N/A,TRUE,"150+ Calc";"FLM 600 Equipment Summary",#N/A,TRUE,"600 Calc";"FLM 2400 Equipment Summary",#N/A,TRUE,"2400 Calc";#N/A,#N/A,TRUE,"Totals"}</definedName>
    <definedName name="quehg" localSheetId="25" hidden="1">{"page1",#N/A,FALSE,"Model";"page2",#N/A,FALSE,"Model";"page3",#N/A,FALSE,"Model";"page4",#N/A,FALSE,"Model";"page5",#N/A,FALSE,"Model";"page6",#N/A,FALSE,"Model";"page7",#N/A,FALSE,"Model";"page8",#N/A,FALSE,"Model";"page9",#N/A,FALSE,"Model";"page10",#N/A,FALSE,"Model";"page11",#N/A,FALSE,"Model";"page12",#N/A,FALSE,"Model";"page13",#N/A,FALSE,"Model"}</definedName>
    <definedName name="quehg" localSheetId="8" hidden="1">{"page1",#N/A,FALSE,"Model";"page2",#N/A,FALSE,"Model";"page3",#N/A,FALSE,"Model";"page4",#N/A,FALSE,"Model";"page5",#N/A,FALSE,"Model";"page6",#N/A,FALSE,"Model";"page7",#N/A,FALSE,"Model";"page8",#N/A,FALSE,"Model";"page9",#N/A,FALSE,"Model";"page10",#N/A,FALSE,"Model";"page11",#N/A,FALSE,"Model";"page12",#N/A,FALSE,"Model";"page13",#N/A,FALSE,"Model"}</definedName>
    <definedName name="quehg" localSheetId="36" hidden="1">{"page1",#N/A,FALSE,"Model";"page2",#N/A,FALSE,"Model";"page3",#N/A,FALSE,"Model";"page4",#N/A,FALSE,"Model";"page5",#N/A,FALSE,"Model";"page6",#N/A,FALSE,"Model";"page7",#N/A,FALSE,"Model";"page8",#N/A,FALSE,"Model";"page9",#N/A,FALSE,"Model";"page10",#N/A,FALSE,"Model";"page11",#N/A,FALSE,"Model";"page12",#N/A,FALSE,"Model";"page13",#N/A,FALSE,"Model"}</definedName>
    <definedName name="quehg" localSheetId="17" hidden="1">{"page1",#N/A,FALSE,"Model";"page2",#N/A,FALSE,"Model";"page3",#N/A,FALSE,"Model";"page4",#N/A,FALSE,"Model";"page5",#N/A,FALSE,"Model";"page6",#N/A,FALSE,"Model";"page7",#N/A,FALSE,"Model";"page8",#N/A,FALSE,"Model";"page9",#N/A,FALSE,"Model";"page10",#N/A,FALSE,"Model";"page11",#N/A,FALSE,"Model";"page12",#N/A,FALSE,"Model";"page13",#N/A,FALSE,"Model"}</definedName>
    <definedName name="quehg" localSheetId="37" hidden="1">{"page1",#N/A,FALSE,"Model";"page2",#N/A,FALSE,"Model";"page3",#N/A,FALSE,"Model";"page4",#N/A,FALSE,"Model";"page5",#N/A,FALSE,"Model";"page6",#N/A,FALSE,"Model";"page7",#N/A,FALSE,"Model";"page8",#N/A,FALSE,"Model";"page9",#N/A,FALSE,"Model";"page10",#N/A,FALSE,"Model";"page11",#N/A,FALSE,"Model";"page12",#N/A,FALSE,"Model";"page13",#N/A,FALSE,"Model"}</definedName>
    <definedName name="quehg" localSheetId="18" hidden="1">{"page1",#N/A,FALSE,"Model";"page2",#N/A,FALSE,"Model";"page3",#N/A,FALSE,"Model";"page4",#N/A,FALSE,"Model";"page5",#N/A,FALSE,"Model";"page6",#N/A,FALSE,"Model";"page7",#N/A,FALSE,"Model";"page8",#N/A,FALSE,"Model";"page9",#N/A,FALSE,"Model";"page10",#N/A,FALSE,"Model";"page11",#N/A,FALSE,"Model";"page12",#N/A,FALSE,"Model";"page13",#N/A,FALSE,"Model"}</definedName>
    <definedName name="quehg" localSheetId="31" hidden="1">{"page1",#N/A,FALSE,"Model";"page2",#N/A,FALSE,"Model";"page3",#N/A,FALSE,"Model";"page4",#N/A,FALSE,"Model";"page5",#N/A,FALSE,"Model";"page6",#N/A,FALSE,"Model";"page7",#N/A,FALSE,"Model";"page8",#N/A,FALSE,"Model";"page9",#N/A,FALSE,"Model";"page10",#N/A,FALSE,"Model";"page11",#N/A,FALSE,"Model";"page12",#N/A,FALSE,"Model";"page13",#N/A,FALSE,"Model"}</definedName>
    <definedName name="quehg" localSheetId="13" hidden="1">{"page1",#N/A,FALSE,"Model";"page2",#N/A,FALSE,"Model";"page3",#N/A,FALSE,"Model";"page4",#N/A,FALSE,"Model";"page5",#N/A,FALSE,"Model";"page6",#N/A,FALSE,"Model";"page7",#N/A,FALSE,"Model";"page8",#N/A,FALSE,"Model";"page9",#N/A,FALSE,"Model";"page10",#N/A,FALSE,"Model";"page11",#N/A,FALSE,"Model";"page12",#N/A,FALSE,"Model";"page13",#N/A,FALSE,"Model"}</definedName>
    <definedName name="quehg" localSheetId="32" hidden="1">{"page1",#N/A,FALSE,"Model";"page2",#N/A,FALSE,"Model";"page3",#N/A,FALSE,"Model";"page4",#N/A,FALSE,"Model";"page5",#N/A,FALSE,"Model";"page6",#N/A,FALSE,"Model";"page7",#N/A,FALSE,"Model";"page8",#N/A,FALSE,"Model";"page9",#N/A,FALSE,"Model";"page10",#N/A,FALSE,"Model";"page11",#N/A,FALSE,"Model";"page12",#N/A,FALSE,"Model";"page13",#N/A,FALSE,"Model"}</definedName>
    <definedName name="quehg" localSheetId="14" hidden="1">{"page1",#N/A,FALSE,"Model";"page2",#N/A,FALSE,"Model";"page3",#N/A,FALSE,"Model";"page4",#N/A,FALSE,"Model";"page5",#N/A,FALSE,"Model";"page6",#N/A,FALSE,"Model";"page7",#N/A,FALSE,"Model";"page8",#N/A,FALSE,"Model";"page9",#N/A,FALSE,"Model";"page10",#N/A,FALSE,"Model";"page11",#N/A,FALSE,"Model";"page12",#N/A,FALSE,"Model";"page13",#N/A,FALSE,"Model"}</definedName>
    <definedName name="quehg" localSheetId="2" hidden="1">{"page1",#N/A,FALSE,"Model";"page2",#N/A,FALSE,"Model";"page3",#N/A,FALSE,"Model";"page4",#N/A,FALSE,"Model";"page5",#N/A,FALSE,"Model";"page6",#N/A,FALSE,"Model";"page7",#N/A,FALSE,"Model";"page8",#N/A,FALSE,"Model";"page9",#N/A,FALSE,"Model";"page10",#N/A,FALSE,"Model";"page11",#N/A,FALSE,"Model";"page12",#N/A,FALSE,"Model";"page13",#N/A,FALSE,"Model"}</definedName>
    <definedName name="quehg" localSheetId="43" hidden="1">{"page1",#N/A,FALSE,"Model";"page2",#N/A,FALSE,"Model";"page3",#N/A,FALSE,"Model";"page4",#N/A,FALSE,"Model";"page5",#N/A,FALSE,"Model";"page6",#N/A,FALSE,"Model";"page7",#N/A,FALSE,"Model";"page8",#N/A,FALSE,"Model";"page9",#N/A,FALSE,"Model";"page10",#N/A,FALSE,"Model";"page11",#N/A,FALSE,"Model";"page12",#N/A,FALSE,"Model";"page13",#N/A,FALSE,"Model"}</definedName>
    <definedName name="quehg" localSheetId="35" hidden="1">{"page1",#N/A,FALSE,"Model";"page2",#N/A,FALSE,"Model";"page3",#N/A,FALSE,"Model";"page4",#N/A,FALSE,"Model";"page5",#N/A,FALSE,"Model";"page6",#N/A,FALSE,"Model";"page7",#N/A,FALSE,"Model";"page8",#N/A,FALSE,"Model";"page9",#N/A,FALSE,"Model";"page10",#N/A,FALSE,"Model";"page11",#N/A,FALSE,"Model";"page12",#N/A,FALSE,"Model";"page13",#N/A,FALSE,"Model"}</definedName>
    <definedName name="quehg" localSheetId="16" hidden="1">{"page1",#N/A,FALSE,"Model";"page2",#N/A,FALSE,"Model";"page3",#N/A,FALSE,"Model";"page4",#N/A,FALSE,"Model";"page5",#N/A,FALSE,"Model";"page6",#N/A,FALSE,"Model";"page7",#N/A,FALSE,"Model";"page8",#N/A,FALSE,"Model";"page9",#N/A,FALSE,"Model";"page10",#N/A,FALSE,"Model";"page11",#N/A,FALSE,"Model";"page12",#N/A,FALSE,"Model";"page13",#N/A,FALSE,"Model"}</definedName>
    <definedName name="quehg" localSheetId="34" hidden="1">{"page1",#N/A,FALSE,"Model";"page2",#N/A,FALSE,"Model";"page3",#N/A,FALSE,"Model";"page4",#N/A,FALSE,"Model";"page5",#N/A,FALSE,"Model";"page6",#N/A,FALSE,"Model";"page7",#N/A,FALSE,"Model";"page8",#N/A,FALSE,"Model";"page9",#N/A,FALSE,"Model";"page10",#N/A,FALSE,"Model";"page11",#N/A,FALSE,"Model";"page12",#N/A,FALSE,"Model";"page13",#N/A,FALSE,"Model"}</definedName>
    <definedName name="quehg" localSheetId="12" hidden="1">{"page1",#N/A,FALSE,"Model";"page2",#N/A,FALSE,"Model";"page3",#N/A,FALSE,"Model";"page4",#N/A,FALSE,"Model";"page5",#N/A,FALSE,"Model";"page6",#N/A,FALSE,"Model";"page7",#N/A,FALSE,"Model";"page8",#N/A,FALSE,"Model";"page9",#N/A,FALSE,"Model";"page10",#N/A,FALSE,"Model";"page11",#N/A,FALSE,"Model";"page12",#N/A,FALSE,"Model";"page13",#N/A,FALSE,"Model"}</definedName>
    <definedName name="quehg" hidden="1">{"page1",#N/A,FALSE,"Model";"page2",#N/A,FALSE,"Model";"page3",#N/A,FALSE,"Model";"page4",#N/A,FALSE,"Model";"page5",#N/A,FALSE,"Model";"page6",#N/A,FALSE,"Model";"page7",#N/A,FALSE,"Model";"page8",#N/A,FALSE,"Model";"page9",#N/A,FALSE,"Model";"page10",#N/A,FALSE,"Model";"page11",#N/A,FALSE,"Model";"page12",#N/A,FALSE,"Model";"page13",#N/A,FALSE,"Model"}</definedName>
    <definedName name="qw" localSheetId="25" hidden="1">{"page1",#N/A,FALSE,"Model";"page2",#N/A,FALSE,"Model";"page3",#N/A,FALSE,"Model";"page4",#N/A,FALSE,"Model";"page5",#N/A,FALSE,"Model";"page6",#N/A,FALSE,"Model";"page7",#N/A,FALSE,"Model";"page8",#N/A,FALSE,"Model";"page9",#N/A,FALSE,"Model";"page10",#N/A,FALSE,"Model";"page11",#N/A,FALSE,"Model";"page12",#N/A,FALSE,"Model";"page13",#N/A,FALSE,"Model"}</definedName>
    <definedName name="qw" localSheetId="8" hidden="1">{"page1",#N/A,FALSE,"Model";"page2",#N/A,FALSE,"Model";"page3",#N/A,FALSE,"Model";"page4",#N/A,FALSE,"Model";"page5",#N/A,FALSE,"Model";"page6",#N/A,FALSE,"Model";"page7",#N/A,FALSE,"Model";"page8",#N/A,FALSE,"Model";"page9",#N/A,FALSE,"Model";"page10",#N/A,FALSE,"Model";"page11",#N/A,FALSE,"Model";"page12",#N/A,FALSE,"Model";"page13",#N/A,FALSE,"Model"}</definedName>
    <definedName name="qw" localSheetId="36" hidden="1">{"page1",#N/A,FALSE,"Model";"page2",#N/A,FALSE,"Model";"page3",#N/A,FALSE,"Model";"page4",#N/A,FALSE,"Model";"page5",#N/A,FALSE,"Model";"page6",#N/A,FALSE,"Model";"page7",#N/A,FALSE,"Model";"page8",#N/A,FALSE,"Model";"page9",#N/A,FALSE,"Model";"page10",#N/A,FALSE,"Model";"page11",#N/A,FALSE,"Model";"page12",#N/A,FALSE,"Model";"page13",#N/A,FALSE,"Model"}</definedName>
    <definedName name="qw" localSheetId="17" hidden="1">{"page1",#N/A,FALSE,"Model";"page2",#N/A,FALSE,"Model";"page3",#N/A,FALSE,"Model";"page4",#N/A,FALSE,"Model";"page5",#N/A,FALSE,"Model";"page6",#N/A,FALSE,"Model";"page7",#N/A,FALSE,"Model";"page8",#N/A,FALSE,"Model";"page9",#N/A,FALSE,"Model";"page10",#N/A,FALSE,"Model";"page11",#N/A,FALSE,"Model";"page12",#N/A,FALSE,"Model";"page13",#N/A,FALSE,"Model"}</definedName>
    <definedName name="qw" localSheetId="37" hidden="1">{"page1",#N/A,FALSE,"Model";"page2",#N/A,FALSE,"Model";"page3",#N/A,FALSE,"Model";"page4",#N/A,FALSE,"Model";"page5",#N/A,FALSE,"Model";"page6",#N/A,FALSE,"Model";"page7",#N/A,FALSE,"Model";"page8",#N/A,FALSE,"Model";"page9",#N/A,FALSE,"Model";"page10",#N/A,FALSE,"Model";"page11",#N/A,FALSE,"Model";"page12",#N/A,FALSE,"Model";"page13",#N/A,FALSE,"Model"}</definedName>
    <definedName name="qw" localSheetId="18" hidden="1">{"page1",#N/A,FALSE,"Model";"page2",#N/A,FALSE,"Model";"page3",#N/A,FALSE,"Model";"page4",#N/A,FALSE,"Model";"page5",#N/A,FALSE,"Model";"page6",#N/A,FALSE,"Model";"page7",#N/A,FALSE,"Model";"page8",#N/A,FALSE,"Model";"page9",#N/A,FALSE,"Model";"page10",#N/A,FALSE,"Model";"page11",#N/A,FALSE,"Model";"page12",#N/A,FALSE,"Model";"page13",#N/A,FALSE,"Model"}</definedName>
    <definedName name="qw" localSheetId="31" hidden="1">{"page1",#N/A,FALSE,"Model";"page2",#N/A,FALSE,"Model";"page3",#N/A,FALSE,"Model";"page4",#N/A,FALSE,"Model";"page5",#N/A,FALSE,"Model";"page6",#N/A,FALSE,"Model";"page7",#N/A,FALSE,"Model";"page8",#N/A,FALSE,"Model";"page9",#N/A,FALSE,"Model";"page10",#N/A,FALSE,"Model";"page11",#N/A,FALSE,"Model";"page12",#N/A,FALSE,"Model";"page13",#N/A,FALSE,"Model"}</definedName>
    <definedName name="qw" localSheetId="13" hidden="1">{"page1",#N/A,FALSE,"Model";"page2",#N/A,FALSE,"Model";"page3",#N/A,FALSE,"Model";"page4",#N/A,FALSE,"Model";"page5",#N/A,FALSE,"Model";"page6",#N/A,FALSE,"Model";"page7",#N/A,FALSE,"Model";"page8",#N/A,FALSE,"Model";"page9",#N/A,FALSE,"Model";"page10",#N/A,FALSE,"Model";"page11",#N/A,FALSE,"Model";"page12",#N/A,FALSE,"Model";"page13",#N/A,FALSE,"Model"}</definedName>
    <definedName name="qw" localSheetId="32" hidden="1">{"page1",#N/A,FALSE,"Model";"page2",#N/A,FALSE,"Model";"page3",#N/A,FALSE,"Model";"page4",#N/A,FALSE,"Model";"page5",#N/A,FALSE,"Model";"page6",#N/A,FALSE,"Model";"page7",#N/A,FALSE,"Model";"page8",#N/A,FALSE,"Model";"page9",#N/A,FALSE,"Model";"page10",#N/A,FALSE,"Model";"page11",#N/A,FALSE,"Model";"page12",#N/A,FALSE,"Model";"page13",#N/A,FALSE,"Model"}</definedName>
    <definedName name="qw" localSheetId="14" hidden="1">{"page1",#N/A,FALSE,"Model";"page2",#N/A,FALSE,"Model";"page3",#N/A,FALSE,"Model";"page4",#N/A,FALSE,"Model";"page5",#N/A,FALSE,"Model";"page6",#N/A,FALSE,"Model";"page7",#N/A,FALSE,"Model";"page8",#N/A,FALSE,"Model";"page9",#N/A,FALSE,"Model";"page10",#N/A,FALSE,"Model";"page11",#N/A,FALSE,"Model";"page12",#N/A,FALSE,"Model";"page13",#N/A,FALSE,"Model"}</definedName>
    <definedName name="qw" localSheetId="2" hidden="1">{"page1",#N/A,FALSE,"Model";"page2",#N/A,FALSE,"Model";"page3",#N/A,FALSE,"Model";"page4",#N/A,FALSE,"Model";"page5",#N/A,FALSE,"Model";"page6",#N/A,FALSE,"Model";"page7",#N/A,FALSE,"Model";"page8",#N/A,FALSE,"Model";"page9",#N/A,FALSE,"Model";"page10",#N/A,FALSE,"Model";"page11",#N/A,FALSE,"Model";"page12",#N/A,FALSE,"Model";"page13",#N/A,FALSE,"Model"}</definedName>
    <definedName name="qw" localSheetId="43" hidden="1">{"page1",#N/A,FALSE,"Model";"page2",#N/A,FALSE,"Model";"page3",#N/A,FALSE,"Model";"page4",#N/A,FALSE,"Model";"page5",#N/A,FALSE,"Model";"page6",#N/A,FALSE,"Model";"page7",#N/A,FALSE,"Model";"page8",#N/A,FALSE,"Model";"page9",#N/A,FALSE,"Model";"page10",#N/A,FALSE,"Model";"page11",#N/A,FALSE,"Model";"page12",#N/A,FALSE,"Model";"page13",#N/A,FALSE,"Model"}</definedName>
    <definedName name="qw" localSheetId="35" hidden="1">{"page1",#N/A,FALSE,"Model";"page2",#N/A,FALSE,"Model";"page3",#N/A,FALSE,"Model";"page4",#N/A,FALSE,"Model";"page5",#N/A,FALSE,"Model";"page6",#N/A,FALSE,"Model";"page7",#N/A,FALSE,"Model";"page8",#N/A,FALSE,"Model";"page9",#N/A,FALSE,"Model";"page10",#N/A,FALSE,"Model";"page11",#N/A,FALSE,"Model";"page12",#N/A,FALSE,"Model";"page13",#N/A,FALSE,"Model"}</definedName>
    <definedName name="qw" localSheetId="16" hidden="1">{"page1",#N/A,FALSE,"Model";"page2",#N/A,FALSE,"Model";"page3",#N/A,FALSE,"Model";"page4",#N/A,FALSE,"Model";"page5",#N/A,FALSE,"Model";"page6",#N/A,FALSE,"Model";"page7",#N/A,FALSE,"Model";"page8",#N/A,FALSE,"Model";"page9",#N/A,FALSE,"Model";"page10",#N/A,FALSE,"Model";"page11",#N/A,FALSE,"Model";"page12",#N/A,FALSE,"Model";"page13",#N/A,FALSE,"Model"}</definedName>
    <definedName name="qw" localSheetId="34" hidden="1">{"page1",#N/A,FALSE,"Model";"page2",#N/A,FALSE,"Model";"page3",#N/A,FALSE,"Model";"page4",#N/A,FALSE,"Model";"page5",#N/A,FALSE,"Model";"page6",#N/A,FALSE,"Model";"page7",#N/A,FALSE,"Model";"page8",#N/A,FALSE,"Model";"page9",#N/A,FALSE,"Model";"page10",#N/A,FALSE,"Model";"page11",#N/A,FALSE,"Model";"page12",#N/A,FALSE,"Model";"page13",#N/A,FALSE,"Model"}</definedName>
    <definedName name="qw" localSheetId="12" hidden="1">{"page1",#N/A,FALSE,"Model";"page2",#N/A,FALSE,"Model";"page3",#N/A,FALSE,"Model";"page4",#N/A,FALSE,"Model";"page5",#N/A,FALSE,"Model";"page6",#N/A,FALSE,"Model";"page7",#N/A,FALSE,"Model";"page8",#N/A,FALSE,"Model";"page9",#N/A,FALSE,"Model";"page10",#N/A,FALSE,"Model";"page11",#N/A,FALSE,"Model";"page12",#N/A,FALSE,"Model";"page13",#N/A,FALSE,"Model"}</definedName>
    <definedName name="qw" hidden="1">{"page1",#N/A,FALSE,"Model";"page2",#N/A,FALSE,"Model";"page3",#N/A,FALSE,"Model";"page4",#N/A,FALSE,"Model";"page5",#N/A,FALSE,"Model";"page6",#N/A,FALSE,"Model";"page7",#N/A,FALSE,"Model";"page8",#N/A,FALSE,"Model";"page9",#N/A,FALSE,"Model";"page10",#N/A,FALSE,"Model";"page11",#N/A,FALSE,"Model";"page12",#N/A,FALSE,"Model";"page13",#N/A,FALSE,"Model"}</definedName>
    <definedName name="qwe"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qwer" localSheetId="25" hidden="1">{"FLM 2400 Equipment Summary",#N/A,FALSE,"2400 Calc"}</definedName>
    <definedName name="qwer" localSheetId="8" hidden="1">{"FLM 2400 Equipment Summary",#N/A,FALSE,"2400 Calc"}</definedName>
    <definedName name="qwer" localSheetId="36" hidden="1">{"FLM 2400 Equipment Summary",#N/A,FALSE,"2400 Calc"}</definedName>
    <definedName name="qwer" localSheetId="17" hidden="1">{"FLM 2400 Equipment Summary",#N/A,FALSE,"2400 Calc"}</definedName>
    <definedName name="qwer" localSheetId="37" hidden="1">{"FLM 2400 Equipment Summary",#N/A,FALSE,"2400 Calc"}</definedName>
    <definedName name="qwer" localSheetId="18" hidden="1">{"FLM 2400 Equipment Summary",#N/A,FALSE,"2400 Calc"}</definedName>
    <definedName name="qwer" localSheetId="31" hidden="1">{"FLM 2400 Equipment Summary",#N/A,FALSE,"2400 Calc"}</definedName>
    <definedName name="qwer" localSheetId="13" hidden="1">{"FLM 2400 Equipment Summary",#N/A,FALSE,"2400 Calc"}</definedName>
    <definedName name="qwer" localSheetId="32" hidden="1">{"FLM 2400 Equipment Summary",#N/A,FALSE,"2400 Calc"}</definedName>
    <definedName name="qwer" localSheetId="14" hidden="1">{"FLM 2400 Equipment Summary",#N/A,FALSE,"2400 Calc"}</definedName>
    <definedName name="qwer" localSheetId="2" hidden="1">{"FLM 2400 Equipment Summary",#N/A,FALSE,"2400 Calc"}</definedName>
    <definedName name="qwer" localSheetId="43" hidden="1">{"FLM 2400 Equipment Summary",#N/A,FALSE,"2400 Calc"}</definedName>
    <definedName name="qwer" localSheetId="35" hidden="1">{"FLM 2400 Equipment Summary",#N/A,FALSE,"2400 Calc"}</definedName>
    <definedName name="qwer" localSheetId="16" hidden="1">{"FLM 2400 Equipment Summary",#N/A,FALSE,"2400 Calc"}</definedName>
    <definedName name="qwer" localSheetId="34" hidden="1">{"FLM 2400 Equipment Summary",#N/A,FALSE,"2400 Calc"}</definedName>
    <definedName name="qwer" localSheetId="12" hidden="1">{"FLM 2400 Equipment Summary",#N/A,FALSE,"2400 Calc"}</definedName>
    <definedName name="qwer" hidden="1">{"FLM 2400 Equipment Summary",#N/A,FALSE,"2400 Calc"}</definedName>
    <definedName name="qwer2" localSheetId="25" hidden="1">{#N/A,#N/A,FALSE,"Summary"}</definedName>
    <definedName name="qwer2" localSheetId="8" hidden="1">{#N/A,#N/A,FALSE,"Summary"}</definedName>
    <definedName name="qwer2" localSheetId="36" hidden="1">{#N/A,#N/A,FALSE,"Summary"}</definedName>
    <definedName name="qwer2" localSheetId="17" hidden="1">{#N/A,#N/A,FALSE,"Summary"}</definedName>
    <definedName name="qwer2" localSheetId="37" hidden="1">{#N/A,#N/A,FALSE,"Summary"}</definedName>
    <definedName name="qwer2" localSheetId="18" hidden="1">{#N/A,#N/A,FALSE,"Summary"}</definedName>
    <definedName name="qwer2" localSheetId="31" hidden="1">{#N/A,#N/A,FALSE,"Summary"}</definedName>
    <definedName name="qwer2" localSheetId="13" hidden="1">{#N/A,#N/A,FALSE,"Summary"}</definedName>
    <definedName name="qwer2" localSheetId="32" hidden="1">{#N/A,#N/A,FALSE,"Summary"}</definedName>
    <definedName name="qwer2" localSheetId="14" hidden="1">{#N/A,#N/A,FALSE,"Summary"}</definedName>
    <definedName name="qwer2" localSheetId="2" hidden="1">{#N/A,#N/A,FALSE,"Summary"}</definedName>
    <definedName name="qwer2" localSheetId="43" hidden="1">{#N/A,#N/A,FALSE,"Summary"}</definedName>
    <definedName name="qwer2" localSheetId="35" hidden="1">{#N/A,#N/A,FALSE,"Summary"}</definedName>
    <definedName name="qwer2" localSheetId="16" hidden="1">{#N/A,#N/A,FALSE,"Summary"}</definedName>
    <definedName name="qwer2" localSheetId="34" hidden="1">{#N/A,#N/A,FALSE,"Summary"}</definedName>
    <definedName name="qwer2" localSheetId="12" hidden="1">{#N/A,#N/A,FALSE,"Summary"}</definedName>
    <definedName name="qwer2" hidden="1">{#N/A,#N/A,FALSE,"Summary"}</definedName>
    <definedName name="qwerasdf" localSheetId="25" hidden="1">{"FLM 150P Equipment Summary",#N/A,FALSE,"150+ Calc"}</definedName>
    <definedName name="qwerasdf" localSheetId="8" hidden="1">{"FLM 150P Equipment Summary",#N/A,FALSE,"150+ Calc"}</definedName>
    <definedName name="qwerasdf" localSheetId="36" hidden="1">{"FLM 150P Equipment Summary",#N/A,FALSE,"150+ Calc"}</definedName>
    <definedName name="qwerasdf" localSheetId="17" hidden="1">{"FLM 150P Equipment Summary",#N/A,FALSE,"150+ Calc"}</definedName>
    <definedName name="qwerasdf" localSheetId="37" hidden="1">{"FLM 150P Equipment Summary",#N/A,FALSE,"150+ Calc"}</definedName>
    <definedName name="qwerasdf" localSheetId="18" hidden="1">{"FLM 150P Equipment Summary",#N/A,FALSE,"150+ Calc"}</definedName>
    <definedName name="qwerasdf" localSheetId="31" hidden="1">{"FLM 150P Equipment Summary",#N/A,FALSE,"150+ Calc"}</definedName>
    <definedName name="qwerasdf" localSheetId="13" hidden="1">{"FLM 150P Equipment Summary",#N/A,FALSE,"150+ Calc"}</definedName>
    <definedName name="qwerasdf" localSheetId="32" hidden="1">{"FLM 150P Equipment Summary",#N/A,FALSE,"150+ Calc"}</definedName>
    <definedName name="qwerasdf" localSheetId="14" hidden="1">{"FLM 150P Equipment Summary",#N/A,FALSE,"150+ Calc"}</definedName>
    <definedName name="qwerasdf" localSheetId="2" hidden="1">{"FLM 150P Equipment Summary",#N/A,FALSE,"150+ Calc"}</definedName>
    <definedName name="qwerasdf" localSheetId="43" hidden="1">{"FLM 150P Equipment Summary",#N/A,FALSE,"150+ Calc"}</definedName>
    <definedName name="qwerasdf" localSheetId="35" hidden="1">{"FLM 150P Equipment Summary",#N/A,FALSE,"150+ Calc"}</definedName>
    <definedName name="qwerasdf" localSheetId="16" hidden="1">{"FLM 150P Equipment Summary",#N/A,FALSE,"150+ Calc"}</definedName>
    <definedName name="qwerasdf" localSheetId="34" hidden="1">{"FLM 150P Equipment Summary",#N/A,FALSE,"150+ Calc"}</definedName>
    <definedName name="qwerasdf" localSheetId="12" hidden="1">{"FLM 150P Equipment Summary",#N/A,FALSE,"150+ Calc"}</definedName>
    <definedName name="qwerasdf" hidden="1">{"FLM 150P Equipment Summary",#N/A,FALSE,"150+ Calc"}</definedName>
    <definedName name="qwerasdfxzcv" localSheetId="25" hidden="1">{"FLM 150 Equipment Detail",#N/A,TRUE,"150 Calc";"FLM 150P Equipment Detail",#N/A,TRUE,"150+ Calc";"FLM 600 Equipment Detail",#N/A,TRUE,"600 Calc";"FLM 2400 Equipment Detail",#N/A,TRUE,"2400 Calc";#N/A,#N/A,TRUE,"Totals"}</definedName>
    <definedName name="qwerasdfxzcv" localSheetId="8" hidden="1">{"FLM 150 Equipment Detail",#N/A,TRUE,"150 Calc";"FLM 150P Equipment Detail",#N/A,TRUE,"150+ Calc";"FLM 600 Equipment Detail",#N/A,TRUE,"600 Calc";"FLM 2400 Equipment Detail",#N/A,TRUE,"2400 Calc";#N/A,#N/A,TRUE,"Totals"}</definedName>
    <definedName name="qwerasdfxzcv" localSheetId="36" hidden="1">{"FLM 150 Equipment Detail",#N/A,TRUE,"150 Calc";"FLM 150P Equipment Detail",#N/A,TRUE,"150+ Calc";"FLM 600 Equipment Detail",#N/A,TRUE,"600 Calc";"FLM 2400 Equipment Detail",#N/A,TRUE,"2400 Calc";#N/A,#N/A,TRUE,"Totals"}</definedName>
    <definedName name="qwerasdfxzcv" localSheetId="17" hidden="1">{"FLM 150 Equipment Detail",#N/A,TRUE,"150 Calc";"FLM 150P Equipment Detail",#N/A,TRUE,"150+ Calc";"FLM 600 Equipment Detail",#N/A,TRUE,"600 Calc";"FLM 2400 Equipment Detail",#N/A,TRUE,"2400 Calc";#N/A,#N/A,TRUE,"Totals"}</definedName>
    <definedName name="qwerasdfxzcv" localSheetId="37" hidden="1">{"FLM 150 Equipment Detail",#N/A,TRUE,"150 Calc";"FLM 150P Equipment Detail",#N/A,TRUE,"150+ Calc";"FLM 600 Equipment Detail",#N/A,TRUE,"600 Calc";"FLM 2400 Equipment Detail",#N/A,TRUE,"2400 Calc";#N/A,#N/A,TRUE,"Totals"}</definedName>
    <definedName name="qwerasdfxzcv" localSheetId="18" hidden="1">{"FLM 150 Equipment Detail",#N/A,TRUE,"150 Calc";"FLM 150P Equipment Detail",#N/A,TRUE,"150+ Calc";"FLM 600 Equipment Detail",#N/A,TRUE,"600 Calc";"FLM 2400 Equipment Detail",#N/A,TRUE,"2400 Calc";#N/A,#N/A,TRUE,"Totals"}</definedName>
    <definedName name="qwerasdfxzcv" localSheetId="31" hidden="1">{"FLM 150 Equipment Detail",#N/A,TRUE,"150 Calc";"FLM 150P Equipment Detail",#N/A,TRUE,"150+ Calc";"FLM 600 Equipment Detail",#N/A,TRUE,"600 Calc";"FLM 2400 Equipment Detail",#N/A,TRUE,"2400 Calc";#N/A,#N/A,TRUE,"Totals"}</definedName>
    <definedName name="qwerasdfxzcv" localSheetId="13" hidden="1">{"FLM 150 Equipment Detail",#N/A,TRUE,"150 Calc";"FLM 150P Equipment Detail",#N/A,TRUE,"150+ Calc";"FLM 600 Equipment Detail",#N/A,TRUE,"600 Calc";"FLM 2400 Equipment Detail",#N/A,TRUE,"2400 Calc";#N/A,#N/A,TRUE,"Totals"}</definedName>
    <definedName name="qwerasdfxzcv" localSheetId="32" hidden="1">{"FLM 150 Equipment Detail",#N/A,TRUE,"150 Calc";"FLM 150P Equipment Detail",#N/A,TRUE,"150+ Calc";"FLM 600 Equipment Detail",#N/A,TRUE,"600 Calc";"FLM 2400 Equipment Detail",#N/A,TRUE,"2400 Calc";#N/A,#N/A,TRUE,"Totals"}</definedName>
    <definedName name="qwerasdfxzcv" localSheetId="14" hidden="1">{"FLM 150 Equipment Detail",#N/A,TRUE,"150 Calc";"FLM 150P Equipment Detail",#N/A,TRUE,"150+ Calc";"FLM 600 Equipment Detail",#N/A,TRUE,"600 Calc";"FLM 2400 Equipment Detail",#N/A,TRUE,"2400 Calc";#N/A,#N/A,TRUE,"Totals"}</definedName>
    <definedName name="qwerasdfxzcv" localSheetId="2" hidden="1">{"FLM 150 Equipment Detail",#N/A,TRUE,"150 Calc";"FLM 150P Equipment Detail",#N/A,TRUE,"150+ Calc";"FLM 600 Equipment Detail",#N/A,TRUE,"600 Calc";"FLM 2400 Equipment Detail",#N/A,TRUE,"2400 Calc";#N/A,#N/A,TRUE,"Totals"}</definedName>
    <definedName name="qwerasdfxzcv" localSheetId="43" hidden="1">{"FLM 150 Equipment Detail",#N/A,TRUE,"150 Calc";"FLM 150P Equipment Detail",#N/A,TRUE,"150+ Calc";"FLM 600 Equipment Detail",#N/A,TRUE,"600 Calc";"FLM 2400 Equipment Detail",#N/A,TRUE,"2400 Calc";#N/A,#N/A,TRUE,"Totals"}</definedName>
    <definedName name="qwerasdfxzcv" localSheetId="35" hidden="1">{"FLM 150 Equipment Detail",#N/A,TRUE,"150 Calc";"FLM 150P Equipment Detail",#N/A,TRUE,"150+ Calc";"FLM 600 Equipment Detail",#N/A,TRUE,"600 Calc";"FLM 2400 Equipment Detail",#N/A,TRUE,"2400 Calc";#N/A,#N/A,TRUE,"Totals"}</definedName>
    <definedName name="qwerasdfxzcv" localSheetId="16" hidden="1">{"FLM 150 Equipment Detail",#N/A,TRUE,"150 Calc";"FLM 150P Equipment Detail",#N/A,TRUE,"150+ Calc";"FLM 600 Equipment Detail",#N/A,TRUE,"600 Calc";"FLM 2400 Equipment Detail",#N/A,TRUE,"2400 Calc";#N/A,#N/A,TRUE,"Totals"}</definedName>
    <definedName name="qwerasdfxzcv" localSheetId="34" hidden="1">{"FLM 150 Equipment Detail",#N/A,TRUE,"150 Calc";"FLM 150P Equipment Detail",#N/A,TRUE,"150+ Calc";"FLM 600 Equipment Detail",#N/A,TRUE,"600 Calc";"FLM 2400 Equipment Detail",#N/A,TRUE,"2400 Calc";#N/A,#N/A,TRUE,"Totals"}</definedName>
    <definedName name="qwerasdfxzcv" localSheetId="12" hidden="1">{"FLM 150 Equipment Detail",#N/A,TRUE,"150 Calc";"FLM 150P Equipment Detail",#N/A,TRUE,"150+ Calc";"FLM 600 Equipment Detail",#N/A,TRUE,"600 Calc";"FLM 2400 Equipment Detail",#N/A,TRUE,"2400 Calc";#N/A,#N/A,TRUE,"Totals"}</definedName>
    <definedName name="qwerasdfxzcv" hidden="1">{"FLM 150 Equipment Detail",#N/A,TRUE,"150 Calc";"FLM 150P Equipment Detail",#N/A,TRUE,"150+ Calc";"FLM 600 Equipment Detail",#N/A,TRUE,"600 Calc";"FLM 2400 Equipment Detail",#N/A,TRUE,"2400 Calc";#N/A,#N/A,TRUE,"Totals"}</definedName>
    <definedName name="qwerqwer" localSheetId="25" hidden="1">{"FLM 2400 Equipment Detail",#N/A,FALSE,"2400 Calc"}</definedName>
    <definedName name="qwerqwer" localSheetId="8" hidden="1">{"FLM 2400 Equipment Detail",#N/A,FALSE,"2400 Calc"}</definedName>
    <definedName name="qwerqwer" localSheetId="36" hidden="1">{"FLM 2400 Equipment Detail",#N/A,FALSE,"2400 Calc"}</definedName>
    <definedName name="qwerqwer" localSheetId="17" hidden="1">{"FLM 2400 Equipment Detail",#N/A,FALSE,"2400 Calc"}</definedName>
    <definedName name="qwerqwer" localSheetId="37" hidden="1">{"FLM 2400 Equipment Detail",#N/A,FALSE,"2400 Calc"}</definedName>
    <definedName name="qwerqwer" localSheetId="18" hidden="1">{"FLM 2400 Equipment Detail",#N/A,FALSE,"2400 Calc"}</definedName>
    <definedName name="qwerqwer" localSheetId="31" hidden="1">{"FLM 2400 Equipment Detail",#N/A,FALSE,"2400 Calc"}</definedName>
    <definedName name="qwerqwer" localSheetId="13" hidden="1">{"FLM 2400 Equipment Detail",#N/A,FALSE,"2400 Calc"}</definedName>
    <definedName name="qwerqwer" localSheetId="32" hidden="1">{"FLM 2400 Equipment Detail",#N/A,FALSE,"2400 Calc"}</definedName>
    <definedName name="qwerqwer" localSheetId="14" hidden="1">{"FLM 2400 Equipment Detail",#N/A,FALSE,"2400 Calc"}</definedName>
    <definedName name="qwerqwer" localSheetId="2" hidden="1">{"FLM 2400 Equipment Detail",#N/A,FALSE,"2400 Calc"}</definedName>
    <definedName name="qwerqwer" localSheetId="43" hidden="1">{"FLM 2400 Equipment Detail",#N/A,FALSE,"2400 Calc"}</definedName>
    <definedName name="qwerqwer" localSheetId="35" hidden="1">{"FLM 2400 Equipment Detail",#N/A,FALSE,"2400 Calc"}</definedName>
    <definedName name="qwerqwer" localSheetId="16" hidden="1">{"FLM 2400 Equipment Detail",#N/A,FALSE,"2400 Calc"}</definedName>
    <definedName name="qwerqwer" localSheetId="34" hidden="1">{"FLM 2400 Equipment Detail",#N/A,FALSE,"2400 Calc"}</definedName>
    <definedName name="qwerqwer" localSheetId="12" hidden="1">{"FLM 2400 Equipment Detail",#N/A,FALSE,"2400 Calc"}</definedName>
    <definedName name="qwerqwer" hidden="1">{"FLM 2400 Equipment Detail",#N/A,FALSE,"2400 Calc"}</definedName>
    <definedName name="qwerrewq" localSheetId="25" hidden="1">{"Equipment Detail",#N/A,FALSE,"150 Calc"}</definedName>
    <definedName name="qwerrewq" localSheetId="8" hidden="1">{"Equipment Detail",#N/A,FALSE,"150 Calc"}</definedName>
    <definedName name="qwerrewq" localSheetId="36" hidden="1">{"Equipment Detail",#N/A,FALSE,"150 Calc"}</definedName>
    <definedName name="qwerrewq" localSheetId="17" hidden="1">{"Equipment Detail",#N/A,FALSE,"150 Calc"}</definedName>
    <definedName name="qwerrewq" localSheetId="37" hidden="1">{"Equipment Detail",#N/A,FALSE,"150 Calc"}</definedName>
    <definedName name="qwerrewq" localSheetId="18" hidden="1">{"Equipment Detail",#N/A,FALSE,"150 Calc"}</definedName>
    <definedName name="qwerrewq" localSheetId="31" hidden="1">{"Equipment Detail",#N/A,FALSE,"150 Calc"}</definedName>
    <definedName name="qwerrewq" localSheetId="13" hidden="1">{"Equipment Detail",#N/A,FALSE,"150 Calc"}</definedName>
    <definedName name="qwerrewq" localSheetId="32" hidden="1">{"Equipment Detail",#N/A,FALSE,"150 Calc"}</definedName>
    <definedName name="qwerrewq" localSheetId="14" hidden="1">{"Equipment Detail",#N/A,FALSE,"150 Calc"}</definedName>
    <definedName name="qwerrewq" localSheetId="2" hidden="1">{"Equipment Detail",#N/A,FALSE,"150 Calc"}</definedName>
    <definedName name="qwerrewq" localSheetId="43" hidden="1">{"Equipment Detail",#N/A,FALSE,"150 Calc"}</definedName>
    <definedName name="qwerrewq" localSheetId="35" hidden="1">{"Equipment Detail",#N/A,FALSE,"150 Calc"}</definedName>
    <definedName name="qwerrewq" localSheetId="16" hidden="1">{"Equipment Detail",#N/A,FALSE,"150 Calc"}</definedName>
    <definedName name="qwerrewq" localSheetId="34" hidden="1">{"Equipment Detail",#N/A,FALSE,"150 Calc"}</definedName>
    <definedName name="qwerrewq" localSheetId="12" hidden="1">{"Equipment Detail",#N/A,FALSE,"150 Calc"}</definedName>
    <definedName name="qwerrewq" hidden="1">{"Equipment Detail",#N/A,FALSE,"150 Calc"}</definedName>
    <definedName name="qweug" localSheetId="25" hidden="1">{"page1",#N/A,FALSE,"Model";"page2",#N/A,FALSE,"Model";"page3",#N/A,FALSE,"Model";"page4",#N/A,FALSE,"Model";"page5",#N/A,FALSE,"Model";"page6",#N/A,FALSE,"Model";"page7",#N/A,FALSE,"Model";"page8",#N/A,FALSE,"Model";"page9",#N/A,FALSE,"Model";"page10",#N/A,FALSE,"Model";"page11",#N/A,FALSE,"Model";"page12",#N/A,FALSE,"Model";"page13",#N/A,FALSE,"Model"}</definedName>
    <definedName name="qweug" localSheetId="8" hidden="1">{"page1",#N/A,FALSE,"Model";"page2",#N/A,FALSE,"Model";"page3",#N/A,FALSE,"Model";"page4",#N/A,FALSE,"Model";"page5",#N/A,FALSE,"Model";"page6",#N/A,FALSE,"Model";"page7",#N/A,FALSE,"Model";"page8",#N/A,FALSE,"Model";"page9",#N/A,FALSE,"Model";"page10",#N/A,FALSE,"Model";"page11",#N/A,FALSE,"Model";"page12",#N/A,FALSE,"Model";"page13",#N/A,FALSE,"Model"}</definedName>
    <definedName name="qweug" localSheetId="36" hidden="1">{"page1",#N/A,FALSE,"Model";"page2",#N/A,FALSE,"Model";"page3",#N/A,FALSE,"Model";"page4",#N/A,FALSE,"Model";"page5",#N/A,FALSE,"Model";"page6",#N/A,FALSE,"Model";"page7",#N/A,FALSE,"Model";"page8",#N/A,FALSE,"Model";"page9",#N/A,FALSE,"Model";"page10",#N/A,FALSE,"Model";"page11",#N/A,FALSE,"Model";"page12",#N/A,FALSE,"Model";"page13",#N/A,FALSE,"Model"}</definedName>
    <definedName name="qweug" localSheetId="17" hidden="1">{"page1",#N/A,FALSE,"Model";"page2",#N/A,FALSE,"Model";"page3",#N/A,FALSE,"Model";"page4",#N/A,FALSE,"Model";"page5",#N/A,FALSE,"Model";"page6",#N/A,FALSE,"Model";"page7",#N/A,FALSE,"Model";"page8",#N/A,FALSE,"Model";"page9",#N/A,FALSE,"Model";"page10",#N/A,FALSE,"Model";"page11",#N/A,FALSE,"Model";"page12",#N/A,FALSE,"Model";"page13",#N/A,FALSE,"Model"}</definedName>
    <definedName name="qweug" localSheetId="37" hidden="1">{"page1",#N/A,FALSE,"Model";"page2",#N/A,FALSE,"Model";"page3",#N/A,FALSE,"Model";"page4",#N/A,FALSE,"Model";"page5",#N/A,FALSE,"Model";"page6",#N/A,FALSE,"Model";"page7",#N/A,FALSE,"Model";"page8",#N/A,FALSE,"Model";"page9",#N/A,FALSE,"Model";"page10",#N/A,FALSE,"Model";"page11",#N/A,FALSE,"Model";"page12",#N/A,FALSE,"Model";"page13",#N/A,FALSE,"Model"}</definedName>
    <definedName name="qweug" localSheetId="18" hidden="1">{"page1",#N/A,FALSE,"Model";"page2",#N/A,FALSE,"Model";"page3",#N/A,FALSE,"Model";"page4",#N/A,FALSE,"Model";"page5",#N/A,FALSE,"Model";"page6",#N/A,FALSE,"Model";"page7",#N/A,FALSE,"Model";"page8",#N/A,FALSE,"Model";"page9",#N/A,FALSE,"Model";"page10",#N/A,FALSE,"Model";"page11",#N/A,FALSE,"Model";"page12",#N/A,FALSE,"Model";"page13",#N/A,FALSE,"Model"}</definedName>
    <definedName name="qweug" localSheetId="31" hidden="1">{"page1",#N/A,FALSE,"Model";"page2",#N/A,FALSE,"Model";"page3",#N/A,FALSE,"Model";"page4",#N/A,FALSE,"Model";"page5",#N/A,FALSE,"Model";"page6",#N/A,FALSE,"Model";"page7",#N/A,FALSE,"Model";"page8",#N/A,FALSE,"Model";"page9",#N/A,FALSE,"Model";"page10",#N/A,FALSE,"Model";"page11",#N/A,FALSE,"Model";"page12",#N/A,FALSE,"Model";"page13",#N/A,FALSE,"Model"}</definedName>
    <definedName name="qweug" localSheetId="13" hidden="1">{"page1",#N/A,FALSE,"Model";"page2",#N/A,FALSE,"Model";"page3",#N/A,FALSE,"Model";"page4",#N/A,FALSE,"Model";"page5",#N/A,FALSE,"Model";"page6",#N/A,FALSE,"Model";"page7",#N/A,FALSE,"Model";"page8",#N/A,FALSE,"Model";"page9",#N/A,FALSE,"Model";"page10",#N/A,FALSE,"Model";"page11",#N/A,FALSE,"Model";"page12",#N/A,FALSE,"Model";"page13",#N/A,FALSE,"Model"}</definedName>
    <definedName name="qweug" localSheetId="32" hidden="1">{"page1",#N/A,FALSE,"Model";"page2",#N/A,FALSE,"Model";"page3",#N/A,FALSE,"Model";"page4",#N/A,FALSE,"Model";"page5",#N/A,FALSE,"Model";"page6",#N/A,FALSE,"Model";"page7",#N/A,FALSE,"Model";"page8",#N/A,FALSE,"Model";"page9",#N/A,FALSE,"Model";"page10",#N/A,FALSE,"Model";"page11",#N/A,FALSE,"Model";"page12",#N/A,FALSE,"Model";"page13",#N/A,FALSE,"Model"}</definedName>
    <definedName name="qweug" localSheetId="14" hidden="1">{"page1",#N/A,FALSE,"Model";"page2",#N/A,FALSE,"Model";"page3",#N/A,FALSE,"Model";"page4",#N/A,FALSE,"Model";"page5",#N/A,FALSE,"Model";"page6",#N/A,FALSE,"Model";"page7",#N/A,FALSE,"Model";"page8",#N/A,FALSE,"Model";"page9",#N/A,FALSE,"Model";"page10",#N/A,FALSE,"Model";"page11",#N/A,FALSE,"Model";"page12",#N/A,FALSE,"Model";"page13",#N/A,FALSE,"Model"}</definedName>
    <definedName name="qweug" localSheetId="2" hidden="1">{"page1",#N/A,FALSE,"Model";"page2",#N/A,FALSE,"Model";"page3",#N/A,FALSE,"Model";"page4",#N/A,FALSE,"Model";"page5",#N/A,FALSE,"Model";"page6",#N/A,FALSE,"Model";"page7",#N/A,FALSE,"Model";"page8",#N/A,FALSE,"Model";"page9",#N/A,FALSE,"Model";"page10",#N/A,FALSE,"Model";"page11",#N/A,FALSE,"Model";"page12",#N/A,FALSE,"Model";"page13",#N/A,FALSE,"Model"}</definedName>
    <definedName name="qweug" localSheetId="43" hidden="1">{"page1",#N/A,FALSE,"Model";"page2",#N/A,FALSE,"Model";"page3",#N/A,FALSE,"Model";"page4",#N/A,FALSE,"Model";"page5",#N/A,FALSE,"Model";"page6",#N/A,FALSE,"Model";"page7",#N/A,FALSE,"Model";"page8",#N/A,FALSE,"Model";"page9",#N/A,FALSE,"Model";"page10",#N/A,FALSE,"Model";"page11",#N/A,FALSE,"Model";"page12",#N/A,FALSE,"Model";"page13",#N/A,FALSE,"Model"}</definedName>
    <definedName name="qweug" localSheetId="35" hidden="1">{"page1",#N/A,FALSE,"Model";"page2",#N/A,FALSE,"Model";"page3",#N/A,FALSE,"Model";"page4",#N/A,FALSE,"Model";"page5",#N/A,FALSE,"Model";"page6",#N/A,FALSE,"Model";"page7",#N/A,FALSE,"Model";"page8",#N/A,FALSE,"Model";"page9",#N/A,FALSE,"Model";"page10",#N/A,FALSE,"Model";"page11",#N/A,FALSE,"Model";"page12",#N/A,FALSE,"Model";"page13",#N/A,FALSE,"Model"}</definedName>
    <definedName name="qweug" localSheetId="16" hidden="1">{"page1",#N/A,FALSE,"Model";"page2",#N/A,FALSE,"Model";"page3",#N/A,FALSE,"Model";"page4",#N/A,FALSE,"Model";"page5",#N/A,FALSE,"Model";"page6",#N/A,FALSE,"Model";"page7",#N/A,FALSE,"Model";"page8",#N/A,FALSE,"Model";"page9",#N/A,FALSE,"Model";"page10",#N/A,FALSE,"Model";"page11",#N/A,FALSE,"Model";"page12",#N/A,FALSE,"Model";"page13",#N/A,FALSE,"Model"}</definedName>
    <definedName name="qweug" localSheetId="34" hidden="1">{"page1",#N/A,FALSE,"Model";"page2",#N/A,FALSE,"Model";"page3",#N/A,FALSE,"Model";"page4",#N/A,FALSE,"Model";"page5",#N/A,FALSE,"Model";"page6",#N/A,FALSE,"Model";"page7",#N/A,FALSE,"Model";"page8",#N/A,FALSE,"Model";"page9",#N/A,FALSE,"Model";"page10",#N/A,FALSE,"Model";"page11",#N/A,FALSE,"Model";"page12",#N/A,FALSE,"Model";"page13",#N/A,FALSE,"Model"}</definedName>
    <definedName name="qweug" localSheetId="12" hidden="1">{"page1",#N/A,FALSE,"Model";"page2",#N/A,FALSE,"Model";"page3",#N/A,FALSE,"Model";"page4",#N/A,FALSE,"Model";"page5",#N/A,FALSE,"Model";"page6",#N/A,FALSE,"Model";"page7",#N/A,FALSE,"Model";"page8",#N/A,FALSE,"Model";"page9",#N/A,FALSE,"Model";"page10",#N/A,FALSE,"Model";"page11",#N/A,FALSE,"Model";"page12",#N/A,FALSE,"Model";"page13",#N/A,FALSE,"Model"}</definedName>
    <definedName name="qweug"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25"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8"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36"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17"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37"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18"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31"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13"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32"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14"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2"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43"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35"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16"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34" hidden="1">{"page1",#N/A,FALSE,"Model";"page2",#N/A,FALSE,"Model";"page3",#N/A,FALSE,"Model";"page4",#N/A,FALSE,"Model";"page5",#N/A,FALSE,"Model";"page6",#N/A,FALSE,"Model";"page7",#N/A,FALSE,"Model";"page8",#N/A,FALSE,"Model";"page9",#N/A,FALSE,"Model";"page10",#N/A,FALSE,"Model";"page11",#N/A,FALSE,"Model";"page12",#N/A,FALSE,"Model";"page13",#N/A,FALSE,"Model"}</definedName>
    <definedName name="qwlkjbg" localSheetId="12" hidden="1">{"page1",#N/A,FALSE,"Model";"page2",#N/A,FALSE,"Model";"page3",#N/A,FALSE,"Model";"page4",#N/A,FALSE,"Model";"page5",#N/A,FALSE,"Model";"page6",#N/A,FALSE,"Model";"page7",#N/A,FALSE,"Model";"page8",#N/A,FALSE,"Model";"page9",#N/A,FALSE,"Model";"page10",#N/A,FALSE,"Model";"page11",#N/A,FALSE,"Model";"page12",#N/A,FALSE,"Model";"page13",#N/A,FALSE,"Model"}</definedName>
    <definedName name="qwlkjbg" hidden="1">{"page1",#N/A,FALSE,"Model";"page2",#N/A,FALSE,"Model";"page3",#N/A,FALSE,"Model";"page4",#N/A,FALSE,"Model";"page5",#N/A,FALSE,"Model";"page6",#N/A,FALSE,"Model";"page7",#N/A,FALSE,"Model";"page8",#N/A,FALSE,"Model";"page9",#N/A,FALSE,"Model";"page10",#N/A,FALSE,"Model";"page11",#N/A,FALSE,"Model";"page12",#N/A,FALSE,"Model";"page13",#N/A,FALSE,"Model"}</definedName>
    <definedName name="RankingList">#REF!</definedName>
    <definedName name="RankingListSet">#REF!</definedName>
    <definedName name="RankingSheetCodeName">#REF!</definedName>
    <definedName name="re" localSheetId="39" hidden="1">#REF!</definedName>
    <definedName name="re" localSheetId="20" hidden="1">#REF!</definedName>
    <definedName name="re" localSheetId="40" hidden="1">#REF!</definedName>
    <definedName name="re" localSheetId="26" hidden="1">#REF!</definedName>
    <definedName name="re" localSheetId="36" hidden="1">#REF!</definedName>
    <definedName name="re" localSheetId="17" hidden="1">#REF!</definedName>
    <definedName name="re" localSheetId="32" hidden="1">#REF!</definedName>
    <definedName name="re" localSheetId="14" hidden="1">#REF!</definedName>
    <definedName name="re" localSheetId="2" hidden="1">#REF!</definedName>
    <definedName name="re" localSheetId="4" hidden="1">#REF!</definedName>
    <definedName name="re" localSheetId="24" hidden="1">#REF!</definedName>
    <definedName name="re" localSheetId="6" hidden="1">#REF!</definedName>
    <definedName name="re" localSheetId="10" hidden="1">#REF!</definedName>
    <definedName name="re" hidden="1">#REF!</definedName>
    <definedName name="RedAlertY">'[10]Error Check'!$M$16</definedName>
    <definedName name="redo" localSheetId="25" hidden="1">{#N/A,#N/A,FALSE,"ACQ_GRAPHS";#N/A,#N/A,FALSE,"T_1 GRAPHS";#N/A,#N/A,FALSE,"T_2 GRAPHS";#N/A,#N/A,FALSE,"COMB_GRAPHS"}</definedName>
    <definedName name="redo" localSheetId="8" hidden="1">{#N/A,#N/A,FALSE,"ACQ_GRAPHS";#N/A,#N/A,FALSE,"T_1 GRAPHS";#N/A,#N/A,FALSE,"T_2 GRAPHS";#N/A,#N/A,FALSE,"COMB_GRAPHS"}</definedName>
    <definedName name="redo" localSheetId="36" hidden="1">{#N/A,#N/A,FALSE,"ACQ_GRAPHS";#N/A,#N/A,FALSE,"T_1 GRAPHS";#N/A,#N/A,FALSE,"T_2 GRAPHS";#N/A,#N/A,FALSE,"COMB_GRAPHS"}</definedName>
    <definedName name="redo" localSheetId="17" hidden="1">{#N/A,#N/A,FALSE,"ACQ_GRAPHS";#N/A,#N/A,FALSE,"T_1 GRAPHS";#N/A,#N/A,FALSE,"T_2 GRAPHS";#N/A,#N/A,FALSE,"COMB_GRAPHS"}</definedName>
    <definedName name="redo" localSheetId="37" hidden="1">{#N/A,#N/A,FALSE,"ACQ_GRAPHS";#N/A,#N/A,FALSE,"T_1 GRAPHS";#N/A,#N/A,FALSE,"T_2 GRAPHS";#N/A,#N/A,FALSE,"COMB_GRAPHS"}</definedName>
    <definedName name="redo" localSheetId="18" hidden="1">{#N/A,#N/A,FALSE,"ACQ_GRAPHS";#N/A,#N/A,FALSE,"T_1 GRAPHS";#N/A,#N/A,FALSE,"T_2 GRAPHS";#N/A,#N/A,FALSE,"COMB_GRAPHS"}</definedName>
    <definedName name="redo" localSheetId="31" hidden="1">{#N/A,#N/A,FALSE,"ACQ_GRAPHS";#N/A,#N/A,FALSE,"T_1 GRAPHS";#N/A,#N/A,FALSE,"T_2 GRAPHS";#N/A,#N/A,FALSE,"COMB_GRAPHS"}</definedName>
    <definedName name="redo" localSheetId="13" hidden="1">{#N/A,#N/A,FALSE,"ACQ_GRAPHS";#N/A,#N/A,FALSE,"T_1 GRAPHS";#N/A,#N/A,FALSE,"T_2 GRAPHS";#N/A,#N/A,FALSE,"COMB_GRAPHS"}</definedName>
    <definedName name="redo" localSheetId="32" hidden="1">{#N/A,#N/A,FALSE,"ACQ_GRAPHS";#N/A,#N/A,FALSE,"T_1 GRAPHS";#N/A,#N/A,FALSE,"T_2 GRAPHS";#N/A,#N/A,FALSE,"COMB_GRAPHS"}</definedName>
    <definedName name="redo" localSheetId="14" hidden="1">{#N/A,#N/A,FALSE,"ACQ_GRAPHS";#N/A,#N/A,FALSE,"T_1 GRAPHS";#N/A,#N/A,FALSE,"T_2 GRAPHS";#N/A,#N/A,FALSE,"COMB_GRAPHS"}</definedName>
    <definedName name="redo" localSheetId="2" hidden="1">{#N/A,#N/A,FALSE,"ACQ_GRAPHS";#N/A,#N/A,FALSE,"T_1 GRAPHS";#N/A,#N/A,FALSE,"T_2 GRAPHS";#N/A,#N/A,FALSE,"COMB_GRAPHS"}</definedName>
    <definedName name="redo" localSheetId="43" hidden="1">{#N/A,#N/A,FALSE,"ACQ_GRAPHS";#N/A,#N/A,FALSE,"T_1 GRAPHS";#N/A,#N/A,FALSE,"T_2 GRAPHS";#N/A,#N/A,FALSE,"COMB_GRAPHS"}</definedName>
    <definedName name="redo" localSheetId="35" hidden="1">{#N/A,#N/A,FALSE,"ACQ_GRAPHS";#N/A,#N/A,FALSE,"T_1 GRAPHS";#N/A,#N/A,FALSE,"T_2 GRAPHS";#N/A,#N/A,FALSE,"COMB_GRAPHS"}</definedName>
    <definedName name="redo" localSheetId="16" hidden="1">{#N/A,#N/A,FALSE,"ACQ_GRAPHS";#N/A,#N/A,FALSE,"T_1 GRAPHS";#N/A,#N/A,FALSE,"T_2 GRAPHS";#N/A,#N/A,FALSE,"COMB_GRAPHS"}</definedName>
    <definedName name="redo" localSheetId="34" hidden="1">{#N/A,#N/A,FALSE,"ACQ_GRAPHS";#N/A,#N/A,FALSE,"T_1 GRAPHS";#N/A,#N/A,FALSE,"T_2 GRAPHS";#N/A,#N/A,FALSE,"COMB_GRAPHS"}</definedName>
    <definedName name="redo" localSheetId="12" hidden="1">{#N/A,#N/A,FALSE,"ACQ_GRAPHS";#N/A,#N/A,FALSE,"T_1 GRAPHS";#N/A,#N/A,FALSE,"T_2 GRAPHS";#N/A,#N/A,FALSE,"COMB_GRAPHS"}</definedName>
    <definedName name="redo" hidden="1">{#N/A,#N/A,FALSE,"ACQ_GRAPHS";#N/A,#N/A,FALSE,"T_1 GRAPHS";#N/A,#N/A,FALSE,"T_2 GRAPHS";#N/A,#N/A,FALSE,"COMB_GRAPHS"}</definedName>
    <definedName name="RegionFormat">[10]Settings!$M$40</definedName>
    <definedName name="RegionFormatList">[10]Settings!$M$37:$M$39</definedName>
    <definedName name="rehb" localSheetId="25" hidden="1">{"page1",#N/A,FALSE,"Model";"page2",#N/A,FALSE,"Model";"page3",#N/A,FALSE,"Model";"page4",#N/A,FALSE,"Model";"page5",#N/A,FALSE,"Model";"page6",#N/A,FALSE,"Model";"page7",#N/A,FALSE,"Model";"page8",#N/A,FALSE,"Model";"page9",#N/A,FALSE,"Model";"page10",#N/A,FALSE,"Model";"page11",#N/A,FALSE,"Model";"page12",#N/A,FALSE,"Model";"page13",#N/A,FALSE,"Model"}</definedName>
    <definedName name="rehb" localSheetId="8" hidden="1">{"page1",#N/A,FALSE,"Model";"page2",#N/A,FALSE,"Model";"page3",#N/A,FALSE,"Model";"page4",#N/A,FALSE,"Model";"page5",#N/A,FALSE,"Model";"page6",#N/A,FALSE,"Model";"page7",#N/A,FALSE,"Model";"page8",#N/A,FALSE,"Model";"page9",#N/A,FALSE,"Model";"page10",#N/A,FALSE,"Model";"page11",#N/A,FALSE,"Model";"page12",#N/A,FALSE,"Model";"page13",#N/A,FALSE,"Model"}</definedName>
    <definedName name="rehb" localSheetId="36" hidden="1">{"page1",#N/A,FALSE,"Model";"page2",#N/A,FALSE,"Model";"page3",#N/A,FALSE,"Model";"page4",#N/A,FALSE,"Model";"page5",#N/A,FALSE,"Model";"page6",#N/A,FALSE,"Model";"page7",#N/A,FALSE,"Model";"page8",#N/A,FALSE,"Model";"page9",#N/A,FALSE,"Model";"page10",#N/A,FALSE,"Model";"page11",#N/A,FALSE,"Model";"page12",#N/A,FALSE,"Model";"page13",#N/A,FALSE,"Model"}</definedName>
    <definedName name="rehb" localSheetId="17" hidden="1">{"page1",#N/A,FALSE,"Model";"page2",#N/A,FALSE,"Model";"page3",#N/A,FALSE,"Model";"page4",#N/A,FALSE,"Model";"page5",#N/A,FALSE,"Model";"page6",#N/A,FALSE,"Model";"page7",#N/A,FALSE,"Model";"page8",#N/A,FALSE,"Model";"page9",#N/A,FALSE,"Model";"page10",#N/A,FALSE,"Model";"page11",#N/A,FALSE,"Model";"page12",#N/A,FALSE,"Model";"page13",#N/A,FALSE,"Model"}</definedName>
    <definedName name="rehb" localSheetId="37" hidden="1">{"page1",#N/A,FALSE,"Model";"page2",#N/A,FALSE,"Model";"page3",#N/A,FALSE,"Model";"page4",#N/A,FALSE,"Model";"page5",#N/A,FALSE,"Model";"page6",#N/A,FALSE,"Model";"page7",#N/A,FALSE,"Model";"page8",#N/A,FALSE,"Model";"page9",#N/A,FALSE,"Model";"page10",#N/A,FALSE,"Model";"page11",#N/A,FALSE,"Model";"page12",#N/A,FALSE,"Model";"page13",#N/A,FALSE,"Model"}</definedName>
    <definedName name="rehb" localSheetId="18" hidden="1">{"page1",#N/A,FALSE,"Model";"page2",#N/A,FALSE,"Model";"page3",#N/A,FALSE,"Model";"page4",#N/A,FALSE,"Model";"page5",#N/A,FALSE,"Model";"page6",#N/A,FALSE,"Model";"page7",#N/A,FALSE,"Model";"page8",#N/A,FALSE,"Model";"page9",#N/A,FALSE,"Model";"page10",#N/A,FALSE,"Model";"page11",#N/A,FALSE,"Model";"page12",#N/A,FALSE,"Model";"page13",#N/A,FALSE,"Model"}</definedName>
    <definedName name="rehb" localSheetId="31" hidden="1">{"page1",#N/A,FALSE,"Model";"page2",#N/A,FALSE,"Model";"page3",#N/A,FALSE,"Model";"page4",#N/A,FALSE,"Model";"page5",#N/A,FALSE,"Model";"page6",#N/A,FALSE,"Model";"page7",#N/A,FALSE,"Model";"page8",#N/A,FALSE,"Model";"page9",#N/A,FALSE,"Model";"page10",#N/A,FALSE,"Model";"page11",#N/A,FALSE,"Model";"page12",#N/A,FALSE,"Model";"page13",#N/A,FALSE,"Model"}</definedName>
    <definedName name="rehb" localSheetId="13" hidden="1">{"page1",#N/A,FALSE,"Model";"page2",#N/A,FALSE,"Model";"page3",#N/A,FALSE,"Model";"page4",#N/A,FALSE,"Model";"page5",#N/A,FALSE,"Model";"page6",#N/A,FALSE,"Model";"page7",#N/A,FALSE,"Model";"page8",#N/A,FALSE,"Model";"page9",#N/A,FALSE,"Model";"page10",#N/A,FALSE,"Model";"page11",#N/A,FALSE,"Model";"page12",#N/A,FALSE,"Model";"page13",#N/A,FALSE,"Model"}</definedName>
    <definedName name="rehb" localSheetId="32" hidden="1">{"page1",#N/A,FALSE,"Model";"page2",#N/A,FALSE,"Model";"page3",#N/A,FALSE,"Model";"page4",#N/A,FALSE,"Model";"page5",#N/A,FALSE,"Model";"page6",#N/A,FALSE,"Model";"page7",#N/A,FALSE,"Model";"page8",#N/A,FALSE,"Model";"page9",#N/A,FALSE,"Model";"page10",#N/A,FALSE,"Model";"page11",#N/A,FALSE,"Model";"page12",#N/A,FALSE,"Model";"page13",#N/A,FALSE,"Model"}</definedName>
    <definedName name="rehb" localSheetId="14" hidden="1">{"page1",#N/A,FALSE,"Model";"page2",#N/A,FALSE,"Model";"page3",#N/A,FALSE,"Model";"page4",#N/A,FALSE,"Model";"page5",#N/A,FALSE,"Model";"page6",#N/A,FALSE,"Model";"page7",#N/A,FALSE,"Model";"page8",#N/A,FALSE,"Model";"page9",#N/A,FALSE,"Model";"page10",#N/A,FALSE,"Model";"page11",#N/A,FALSE,"Model";"page12",#N/A,FALSE,"Model";"page13",#N/A,FALSE,"Model"}</definedName>
    <definedName name="rehb" localSheetId="2" hidden="1">{"page1",#N/A,FALSE,"Model";"page2",#N/A,FALSE,"Model";"page3",#N/A,FALSE,"Model";"page4",#N/A,FALSE,"Model";"page5",#N/A,FALSE,"Model";"page6",#N/A,FALSE,"Model";"page7",#N/A,FALSE,"Model";"page8",#N/A,FALSE,"Model";"page9",#N/A,FALSE,"Model";"page10",#N/A,FALSE,"Model";"page11",#N/A,FALSE,"Model";"page12",#N/A,FALSE,"Model";"page13",#N/A,FALSE,"Model"}</definedName>
    <definedName name="rehb" localSheetId="43" hidden="1">{"page1",#N/A,FALSE,"Model";"page2",#N/A,FALSE,"Model";"page3",#N/A,FALSE,"Model";"page4",#N/A,FALSE,"Model";"page5",#N/A,FALSE,"Model";"page6",#N/A,FALSE,"Model";"page7",#N/A,FALSE,"Model";"page8",#N/A,FALSE,"Model";"page9",#N/A,FALSE,"Model";"page10",#N/A,FALSE,"Model";"page11",#N/A,FALSE,"Model";"page12",#N/A,FALSE,"Model";"page13",#N/A,FALSE,"Model"}</definedName>
    <definedName name="rehb" localSheetId="35" hidden="1">{"page1",#N/A,FALSE,"Model";"page2",#N/A,FALSE,"Model";"page3",#N/A,FALSE,"Model";"page4",#N/A,FALSE,"Model";"page5",#N/A,FALSE,"Model";"page6",#N/A,FALSE,"Model";"page7",#N/A,FALSE,"Model";"page8",#N/A,FALSE,"Model";"page9",#N/A,FALSE,"Model";"page10",#N/A,FALSE,"Model";"page11",#N/A,FALSE,"Model";"page12",#N/A,FALSE,"Model";"page13",#N/A,FALSE,"Model"}</definedName>
    <definedName name="rehb" localSheetId="16" hidden="1">{"page1",#N/A,FALSE,"Model";"page2",#N/A,FALSE,"Model";"page3",#N/A,FALSE,"Model";"page4",#N/A,FALSE,"Model";"page5",#N/A,FALSE,"Model";"page6",#N/A,FALSE,"Model";"page7",#N/A,FALSE,"Model";"page8",#N/A,FALSE,"Model";"page9",#N/A,FALSE,"Model";"page10",#N/A,FALSE,"Model";"page11",#N/A,FALSE,"Model";"page12",#N/A,FALSE,"Model";"page13",#N/A,FALSE,"Model"}</definedName>
    <definedName name="rehb" localSheetId="34" hidden="1">{"page1",#N/A,FALSE,"Model";"page2",#N/A,FALSE,"Model";"page3",#N/A,FALSE,"Model";"page4",#N/A,FALSE,"Model";"page5",#N/A,FALSE,"Model";"page6",#N/A,FALSE,"Model";"page7",#N/A,FALSE,"Model";"page8",#N/A,FALSE,"Model";"page9",#N/A,FALSE,"Model";"page10",#N/A,FALSE,"Model";"page11",#N/A,FALSE,"Model";"page12",#N/A,FALSE,"Model";"page13",#N/A,FALSE,"Model"}</definedName>
    <definedName name="rehb" localSheetId="12" hidden="1">{"page1",#N/A,FALSE,"Model";"page2",#N/A,FALSE,"Model";"page3",#N/A,FALSE,"Model";"page4",#N/A,FALSE,"Model";"page5",#N/A,FALSE,"Model";"page6",#N/A,FALSE,"Model";"page7",#N/A,FALSE,"Model";"page8",#N/A,FALSE,"Model";"page9",#N/A,FALSE,"Model";"page10",#N/A,FALSE,"Model";"page11",#N/A,FALSE,"Model";"page12",#N/A,FALSE,"Model";"page13",#N/A,FALSE,"Model"}</definedName>
    <definedName name="rehb" hidden="1">{"page1",#N/A,FALSE,"Model";"page2",#N/A,FALSE,"Model";"page3",#N/A,FALSE,"Model";"page4",#N/A,FALSE,"Model";"page5",#N/A,FALSE,"Model";"page6",#N/A,FALSE,"Model";"page7",#N/A,FALSE,"Model";"page8",#N/A,FALSE,"Model";"page9",#N/A,FALSE,"Model";"page10",#N/A,FALSE,"Model";"page11",#N/A,FALSE,"Model";"page12",#N/A,FALSE,"Model";"page13",#N/A,FALSE,"Model"}</definedName>
    <definedName name="rejbg" localSheetId="25" hidden="1">{"page1",#N/A,FALSE,"Model";"page2",#N/A,FALSE,"Model";"page3",#N/A,FALSE,"Model";"page4",#N/A,FALSE,"Model";"page5",#N/A,FALSE,"Model";"page6",#N/A,FALSE,"Model";"page7",#N/A,FALSE,"Model";"page8",#N/A,FALSE,"Model";"page9",#N/A,FALSE,"Model";"page10",#N/A,FALSE,"Model";"page11",#N/A,FALSE,"Model";"page12",#N/A,FALSE,"Model";"page13",#N/A,FALSE,"Model"}</definedName>
    <definedName name="rejbg" localSheetId="8" hidden="1">{"page1",#N/A,FALSE,"Model";"page2",#N/A,FALSE,"Model";"page3",#N/A,FALSE,"Model";"page4",#N/A,FALSE,"Model";"page5",#N/A,FALSE,"Model";"page6",#N/A,FALSE,"Model";"page7",#N/A,FALSE,"Model";"page8",#N/A,FALSE,"Model";"page9",#N/A,FALSE,"Model";"page10",#N/A,FALSE,"Model";"page11",#N/A,FALSE,"Model";"page12",#N/A,FALSE,"Model";"page13",#N/A,FALSE,"Model"}</definedName>
    <definedName name="rejbg" localSheetId="36" hidden="1">{"page1",#N/A,FALSE,"Model";"page2",#N/A,FALSE,"Model";"page3",#N/A,FALSE,"Model";"page4",#N/A,FALSE,"Model";"page5",#N/A,FALSE,"Model";"page6",#N/A,FALSE,"Model";"page7",#N/A,FALSE,"Model";"page8",#N/A,FALSE,"Model";"page9",#N/A,FALSE,"Model";"page10",#N/A,FALSE,"Model";"page11",#N/A,FALSE,"Model";"page12",#N/A,FALSE,"Model";"page13",#N/A,FALSE,"Model"}</definedName>
    <definedName name="rejbg" localSheetId="17" hidden="1">{"page1",#N/A,FALSE,"Model";"page2",#N/A,FALSE,"Model";"page3",#N/A,FALSE,"Model";"page4",#N/A,FALSE,"Model";"page5",#N/A,FALSE,"Model";"page6",#N/A,FALSE,"Model";"page7",#N/A,FALSE,"Model";"page8",#N/A,FALSE,"Model";"page9",#N/A,FALSE,"Model";"page10",#N/A,FALSE,"Model";"page11",#N/A,FALSE,"Model";"page12",#N/A,FALSE,"Model";"page13",#N/A,FALSE,"Model"}</definedName>
    <definedName name="rejbg" localSheetId="37" hidden="1">{"page1",#N/A,FALSE,"Model";"page2",#N/A,FALSE,"Model";"page3",#N/A,FALSE,"Model";"page4",#N/A,FALSE,"Model";"page5",#N/A,FALSE,"Model";"page6",#N/A,FALSE,"Model";"page7",#N/A,FALSE,"Model";"page8",#N/A,FALSE,"Model";"page9",#N/A,FALSE,"Model";"page10",#N/A,FALSE,"Model";"page11",#N/A,FALSE,"Model";"page12",#N/A,FALSE,"Model";"page13",#N/A,FALSE,"Model"}</definedName>
    <definedName name="rejbg" localSheetId="18" hidden="1">{"page1",#N/A,FALSE,"Model";"page2",#N/A,FALSE,"Model";"page3",#N/A,FALSE,"Model";"page4",#N/A,FALSE,"Model";"page5",#N/A,FALSE,"Model";"page6",#N/A,FALSE,"Model";"page7",#N/A,FALSE,"Model";"page8",#N/A,FALSE,"Model";"page9",#N/A,FALSE,"Model";"page10",#N/A,FALSE,"Model";"page11",#N/A,FALSE,"Model";"page12",#N/A,FALSE,"Model";"page13",#N/A,FALSE,"Model"}</definedName>
    <definedName name="rejbg" localSheetId="31" hidden="1">{"page1",#N/A,FALSE,"Model";"page2",#N/A,FALSE,"Model";"page3",#N/A,FALSE,"Model";"page4",#N/A,FALSE,"Model";"page5",#N/A,FALSE,"Model";"page6",#N/A,FALSE,"Model";"page7",#N/A,FALSE,"Model";"page8",#N/A,FALSE,"Model";"page9",#N/A,FALSE,"Model";"page10",#N/A,FALSE,"Model";"page11",#N/A,FALSE,"Model";"page12",#N/A,FALSE,"Model";"page13",#N/A,FALSE,"Model"}</definedName>
    <definedName name="rejbg" localSheetId="13" hidden="1">{"page1",#N/A,FALSE,"Model";"page2",#N/A,FALSE,"Model";"page3",#N/A,FALSE,"Model";"page4",#N/A,FALSE,"Model";"page5",#N/A,FALSE,"Model";"page6",#N/A,FALSE,"Model";"page7",#N/A,FALSE,"Model";"page8",#N/A,FALSE,"Model";"page9",#N/A,FALSE,"Model";"page10",#N/A,FALSE,"Model";"page11",#N/A,FALSE,"Model";"page12",#N/A,FALSE,"Model";"page13",#N/A,FALSE,"Model"}</definedName>
    <definedName name="rejbg" localSheetId="32" hidden="1">{"page1",#N/A,FALSE,"Model";"page2",#N/A,FALSE,"Model";"page3",#N/A,FALSE,"Model";"page4",#N/A,FALSE,"Model";"page5",#N/A,FALSE,"Model";"page6",#N/A,FALSE,"Model";"page7",#N/A,FALSE,"Model";"page8",#N/A,FALSE,"Model";"page9",#N/A,FALSE,"Model";"page10",#N/A,FALSE,"Model";"page11",#N/A,FALSE,"Model";"page12",#N/A,FALSE,"Model";"page13",#N/A,FALSE,"Model"}</definedName>
    <definedName name="rejbg" localSheetId="14" hidden="1">{"page1",#N/A,FALSE,"Model";"page2",#N/A,FALSE,"Model";"page3",#N/A,FALSE,"Model";"page4",#N/A,FALSE,"Model";"page5",#N/A,FALSE,"Model";"page6",#N/A,FALSE,"Model";"page7",#N/A,FALSE,"Model";"page8",#N/A,FALSE,"Model";"page9",#N/A,FALSE,"Model";"page10",#N/A,FALSE,"Model";"page11",#N/A,FALSE,"Model";"page12",#N/A,FALSE,"Model";"page13",#N/A,FALSE,"Model"}</definedName>
    <definedName name="rejbg" localSheetId="2" hidden="1">{"page1",#N/A,FALSE,"Model";"page2",#N/A,FALSE,"Model";"page3",#N/A,FALSE,"Model";"page4",#N/A,FALSE,"Model";"page5",#N/A,FALSE,"Model";"page6",#N/A,FALSE,"Model";"page7",#N/A,FALSE,"Model";"page8",#N/A,FALSE,"Model";"page9",#N/A,FALSE,"Model";"page10",#N/A,FALSE,"Model";"page11",#N/A,FALSE,"Model";"page12",#N/A,FALSE,"Model";"page13",#N/A,FALSE,"Model"}</definedName>
    <definedName name="rejbg" localSheetId="43" hidden="1">{"page1",#N/A,FALSE,"Model";"page2",#N/A,FALSE,"Model";"page3",#N/A,FALSE,"Model";"page4",#N/A,FALSE,"Model";"page5",#N/A,FALSE,"Model";"page6",#N/A,FALSE,"Model";"page7",#N/A,FALSE,"Model";"page8",#N/A,FALSE,"Model";"page9",#N/A,FALSE,"Model";"page10",#N/A,FALSE,"Model";"page11",#N/A,FALSE,"Model";"page12",#N/A,FALSE,"Model";"page13",#N/A,FALSE,"Model"}</definedName>
    <definedName name="rejbg" localSheetId="35" hidden="1">{"page1",#N/A,FALSE,"Model";"page2",#N/A,FALSE,"Model";"page3",#N/A,FALSE,"Model";"page4",#N/A,FALSE,"Model";"page5",#N/A,FALSE,"Model";"page6",#N/A,FALSE,"Model";"page7",#N/A,FALSE,"Model";"page8",#N/A,FALSE,"Model";"page9",#N/A,FALSE,"Model";"page10",#N/A,FALSE,"Model";"page11",#N/A,FALSE,"Model";"page12",#N/A,FALSE,"Model";"page13",#N/A,FALSE,"Model"}</definedName>
    <definedName name="rejbg" localSheetId="16" hidden="1">{"page1",#N/A,FALSE,"Model";"page2",#N/A,FALSE,"Model";"page3",#N/A,FALSE,"Model";"page4",#N/A,FALSE,"Model";"page5",#N/A,FALSE,"Model";"page6",#N/A,FALSE,"Model";"page7",#N/A,FALSE,"Model";"page8",#N/A,FALSE,"Model";"page9",#N/A,FALSE,"Model";"page10",#N/A,FALSE,"Model";"page11",#N/A,FALSE,"Model";"page12",#N/A,FALSE,"Model";"page13",#N/A,FALSE,"Model"}</definedName>
    <definedName name="rejbg" localSheetId="34" hidden="1">{"page1",#N/A,FALSE,"Model";"page2",#N/A,FALSE,"Model";"page3",#N/A,FALSE,"Model";"page4",#N/A,FALSE,"Model";"page5",#N/A,FALSE,"Model";"page6",#N/A,FALSE,"Model";"page7",#N/A,FALSE,"Model";"page8",#N/A,FALSE,"Model";"page9",#N/A,FALSE,"Model";"page10",#N/A,FALSE,"Model";"page11",#N/A,FALSE,"Model";"page12",#N/A,FALSE,"Model";"page13",#N/A,FALSE,"Model"}</definedName>
    <definedName name="rejbg" localSheetId="12" hidden="1">{"page1",#N/A,FALSE,"Model";"page2",#N/A,FALSE,"Model";"page3",#N/A,FALSE,"Model";"page4",#N/A,FALSE,"Model";"page5",#N/A,FALSE,"Model";"page6",#N/A,FALSE,"Model";"page7",#N/A,FALSE,"Model";"page8",#N/A,FALSE,"Model";"page9",#N/A,FALSE,"Model";"page10",#N/A,FALSE,"Model";"page11",#N/A,FALSE,"Model";"page12",#N/A,FALSE,"Model";"page13",#N/A,FALSE,"Model"}</definedName>
    <definedName name="rejbg"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25"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8"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36"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17"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37"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18"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31"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13"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32"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14"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2"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43"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35"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16"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34" hidden="1">{"page1",#N/A,FALSE,"Model";"page2",#N/A,FALSE,"Model";"page3",#N/A,FALSE,"Model";"page4",#N/A,FALSE,"Model";"page5",#N/A,FALSE,"Model";"page6",#N/A,FALSE,"Model";"page7",#N/A,FALSE,"Model";"page8",#N/A,FALSE,"Model";"page9",#N/A,FALSE,"Model";"page10",#N/A,FALSE,"Model";"page11",#N/A,FALSE,"Model";"page12",#N/A,FALSE,"Model";"page13",#N/A,FALSE,"Model"}</definedName>
    <definedName name="rekjnb" localSheetId="12" hidden="1">{"page1",#N/A,FALSE,"Model";"page2",#N/A,FALSE,"Model";"page3",#N/A,FALSE,"Model";"page4",#N/A,FALSE,"Model";"page5",#N/A,FALSE,"Model";"page6",#N/A,FALSE,"Model";"page7",#N/A,FALSE,"Model";"page8",#N/A,FALSE,"Model";"page9",#N/A,FALSE,"Model";"page10",#N/A,FALSE,"Model";"page11",#N/A,FALSE,"Model";"page12",#N/A,FALSE,"Model";"page13",#N/A,FALSE,"Model"}</definedName>
    <definedName name="rekjnb" hidden="1">{"page1",#N/A,FALSE,"Model";"page2",#N/A,FALSE,"Model";"page3",#N/A,FALSE,"Model";"page4",#N/A,FALSE,"Model";"page5",#N/A,FALSE,"Model";"page6",#N/A,FALSE,"Model";"page7",#N/A,FALSE,"Model";"page8",#N/A,FALSE,"Model";"page9",#N/A,FALSE,"Model";"page10",#N/A,FALSE,"Model";"page11",#N/A,FALSE,"Model";"page12",#N/A,FALSE,"Model";"page13",#N/A,FALSE,"Model"}</definedName>
    <definedName name="ReleverTaxRate">'[10]WACC and TIC Inputs'!$L$86</definedName>
    <definedName name="ReportType">#REF!</definedName>
    <definedName name="reqasdf" localSheetId="25" hidden="1">{"FLM 600 Equipment Summary",#N/A,FALSE,"600 Calc"}</definedName>
    <definedName name="reqasdf" localSheetId="8" hidden="1">{"FLM 600 Equipment Summary",#N/A,FALSE,"600 Calc"}</definedName>
    <definedName name="reqasdf" localSheetId="36" hidden="1">{"FLM 600 Equipment Summary",#N/A,FALSE,"600 Calc"}</definedName>
    <definedName name="reqasdf" localSheetId="17" hidden="1">{"FLM 600 Equipment Summary",#N/A,FALSE,"600 Calc"}</definedName>
    <definedName name="reqasdf" localSheetId="37" hidden="1">{"FLM 600 Equipment Summary",#N/A,FALSE,"600 Calc"}</definedName>
    <definedName name="reqasdf" localSheetId="18" hidden="1">{"FLM 600 Equipment Summary",#N/A,FALSE,"600 Calc"}</definedName>
    <definedName name="reqasdf" localSheetId="31" hidden="1">{"FLM 600 Equipment Summary",#N/A,FALSE,"600 Calc"}</definedName>
    <definedName name="reqasdf" localSheetId="13" hidden="1">{"FLM 600 Equipment Summary",#N/A,FALSE,"600 Calc"}</definedName>
    <definedName name="reqasdf" localSheetId="32" hidden="1">{"FLM 600 Equipment Summary",#N/A,FALSE,"600 Calc"}</definedName>
    <definedName name="reqasdf" localSheetId="14" hidden="1">{"FLM 600 Equipment Summary",#N/A,FALSE,"600 Calc"}</definedName>
    <definedName name="reqasdf" localSheetId="2" hidden="1">{"FLM 600 Equipment Summary",#N/A,FALSE,"600 Calc"}</definedName>
    <definedName name="reqasdf" localSheetId="43" hidden="1">{"FLM 600 Equipment Summary",#N/A,FALSE,"600 Calc"}</definedName>
    <definedName name="reqasdf" localSheetId="35" hidden="1">{"FLM 600 Equipment Summary",#N/A,FALSE,"600 Calc"}</definedName>
    <definedName name="reqasdf" localSheetId="16" hidden="1">{"FLM 600 Equipment Summary",#N/A,FALSE,"600 Calc"}</definedName>
    <definedName name="reqasdf" localSheetId="34" hidden="1">{"FLM 600 Equipment Summary",#N/A,FALSE,"600 Calc"}</definedName>
    <definedName name="reqasdf" localSheetId="12" hidden="1">{"FLM 600 Equipment Summary",#N/A,FALSE,"600 Calc"}</definedName>
    <definedName name="reqasdf" hidden="1">{"FLM 600 Equipment Summary",#N/A,FALSE,"600 Calc"}</definedName>
    <definedName name="reqkj" localSheetId="25" hidden="1">{"page1",#N/A,FALSE,"Model";"page2",#N/A,FALSE,"Model";"page3",#N/A,FALSE,"Model";"page4",#N/A,FALSE,"Model";"page5",#N/A,FALSE,"Model";"page6",#N/A,FALSE,"Model";"page7",#N/A,FALSE,"Model";"page8",#N/A,FALSE,"Model";"page9",#N/A,FALSE,"Model";"page10",#N/A,FALSE,"Model";"page11",#N/A,FALSE,"Model";"page12",#N/A,FALSE,"Model";"page13",#N/A,FALSE,"Model"}</definedName>
    <definedName name="reqkj" localSheetId="8" hidden="1">{"page1",#N/A,FALSE,"Model";"page2",#N/A,FALSE,"Model";"page3",#N/A,FALSE,"Model";"page4",#N/A,FALSE,"Model";"page5",#N/A,FALSE,"Model";"page6",#N/A,FALSE,"Model";"page7",#N/A,FALSE,"Model";"page8",#N/A,FALSE,"Model";"page9",#N/A,FALSE,"Model";"page10",#N/A,FALSE,"Model";"page11",#N/A,FALSE,"Model";"page12",#N/A,FALSE,"Model";"page13",#N/A,FALSE,"Model"}</definedName>
    <definedName name="reqkj" localSheetId="36" hidden="1">{"page1",#N/A,FALSE,"Model";"page2",#N/A,FALSE,"Model";"page3",#N/A,FALSE,"Model";"page4",#N/A,FALSE,"Model";"page5",#N/A,FALSE,"Model";"page6",#N/A,FALSE,"Model";"page7",#N/A,FALSE,"Model";"page8",#N/A,FALSE,"Model";"page9",#N/A,FALSE,"Model";"page10",#N/A,FALSE,"Model";"page11",#N/A,FALSE,"Model";"page12",#N/A,FALSE,"Model";"page13",#N/A,FALSE,"Model"}</definedName>
    <definedName name="reqkj" localSheetId="17" hidden="1">{"page1",#N/A,FALSE,"Model";"page2",#N/A,FALSE,"Model";"page3",#N/A,FALSE,"Model";"page4",#N/A,FALSE,"Model";"page5",#N/A,FALSE,"Model";"page6",#N/A,FALSE,"Model";"page7",#N/A,FALSE,"Model";"page8",#N/A,FALSE,"Model";"page9",#N/A,FALSE,"Model";"page10",#N/A,FALSE,"Model";"page11",#N/A,FALSE,"Model";"page12",#N/A,FALSE,"Model";"page13",#N/A,FALSE,"Model"}</definedName>
    <definedName name="reqkj" localSheetId="37" hidden="1">{"page1",#N/A,FALSE,"Model";"page2",#N/A,FALSE,"Model";"page3",#N/A,FALSE,"Model";"page4",#N/A,FALSE,"Model";"page5",#N/A,FALSE,"Model";"page6",#N/A,FALSE,"Model";"page7",#N/A,FALSE,"Model";"page8",#N/A,FALSE,"Model";"page9",#N/A,FALSE,"Model";"page10",#N/A,FALSE,"Model";"page11",#N/A,FALSE,"Model";"page12",#N/A,FALSE,"Model";"page13",#N/A,FALSE,"Model"}</definedName>
    <definedName name="reqkj" localSheetId="18" hidden="1">{"page1",#N/A,FALSE,"Model";"page2",#N/A,FALSE,"Model";"page3",#N/A,FALSE,"Model";"page4",#N/A,FALSE,"Model";"page5",#N/A,FALSE,"Model";"page6",#N/A,FALSE,"Model";"page7",#N/A,FALSE,"Model";"page8",#N/A,FALSE,"Model";"page9",#N/A,FALSE,"Model";"page10",#N/A,FALSE,"Model";"page11",#N/A,FALSE,"Model";"page12",#N/A,FALSE,"Model";"page13",#N/A,FALSE,"Model"}</definedName>
    <definedName name="reqkj" localSheetId="31" hidden="1">{"page1",#N/A,FALSE,"Model";"page2",#N/A,FALSE,"Model";"page3",#N/A,FALSE,"Model";"page4",#N/A,FALSE,"Model";"page5",#N/A,FALSE,"Model";"page6",#N/A,FALSE,"Model";"page7",#N/A,FALSE,"Model";"page8",#N/A,FALSE,"Model";"page9",#N/A,FALSE,"Model";"page10",#N/A,FALSE,"Model";"page11",#N/A,FALSE,"Model";"page12",#N/A,FALSE,"Model";"page13",#N/A,FALSE,"Model"}</definedName>
    <definedName name="reqkj" localSheetId="13" hidden="1">{"page1",#N/A,FALSE,"Model";"page2",#N/A,FALSE,"Model";"page3",#N/A,FALSE,"Model";"page4",#N/A,FALSE,"Model";"page5",#N/A,FALSE,"Model";"page6",#N/A,FALSE,"Model";"page7",#N/A,FALSE,"Model";"page8",#N/A,FALSE,"Model";"page9",#N/A,FALSE,"Model";"page10",#N/A,FALSE,"Model";"page11",#N/A,FALSE,"Model";"page12",#N/A,FALSE,"Model";"page13",#N/A,FALSE,"Model"}</definedName>
    <definedName name="reqkj" localSheetId="32" hidden="1">{"page1",#N/A,FALSE,"Model";"page2",#N/A,FALSE,"Model";"page3",#N/A,FALSE,"Model";"page4",#N/A,FALSE,"Model";"page5",#N/A,FALSE,"Model";"page6",#N/A,FALSE,"Model";"page7",#N/A,FALSE,"Model";"page8",#N/A,FALSE,"Model";"page9",#N/A,FALSE,"Model";"page10",#N/A,FALSE,"Model";"page11",#N/A,FALSE,"Model";"page12",#N/A,FALSE,"Model";"page13",#N/A,FALSE,"Model"}</definedName>
    <definedName name="reqkj" localSheetId="14" hidden="1">{"page1",#N/A,FALSE,"Model";"page2",#N/A,FALSE,"Model";"page3",#N/A,FALSE,"Model";"page4",#N/A,FALSE,"Model";"page5",#N/A,FALSE,"Model";"page6",#N/A,FALSE,"Model";"page7",#N/A,FALSE,"Model";"page8",#N/A,FALSE,"Model";"page9",#N/A,FALSE,"Model";"page10",#N/A,FALSE,"Model";"page11",#N/A,FALSE,"Model";"page12",#N/A,FALSE,"Model";"page13",#N/A,FALSE,"Model"}</definedName>
    <definedName name="reqkj" localSheetId="2" hidden="1">{"page1",#N/A,FALSE,"Model";"page2",#N/A,FALSE,"Model";"page3",#N/A,FALSE,"Model";"page4",#N/A,FALSE,"Model";"page5",#N/A,FALSE,"Model";"page6",#N/A,FALSE,"Model";"page7",#N/A,FALSE,"Model";"page8",#N/A,FALSE,"Model";"page9",#N/A,FALSE,"Model";"page10",#N/A,FALSE,"Model";"page11",#N/A,FALSE,"Model";"page12",#N/A,FALSE,"Model";"page13",#N/A,FALSE,"Model"}</definedName>
    <definedName name="reqkj" localSheetId="43" hidden="1">{"page1",#N/A,FALSE,"Model";"page2",#N/A,FALSE,"Model";"page3",#N/A,FALSE,"Model";"page4",#N/A,FALSE,"Model";"page5",#N/A,FALSE,"Model";"page6",#N/A,FALSE,"Model";"page7",#N/A,FALSE,"Model";"page8",#N/A,FALSE,"Model";"page9",#N/A,FALSE,"Model";"page10",#N/A,FALSE,"Model";"page11",#N/A,FALSE,"Model";"page12",#N/A,FALSE,"Model";"page13",#N/A,FALSE,"Model"}</definedName>
    <definedName name="reqkj" localSheetId="35" hidden="1">{"page1",#N/A,FALSE,"Model";"page2",#N/A,FALSE,"Model";"page3",#N/A,FALSE,"Model";"page4",#N/A,FALSE,"Model";"page5",#N/A,FALSE,"Model";"page6",#N/A,FALSE,"Model";"page7",#N/A,FALSE,"Model";"page8",#N/A,FALSE,"Model";"page9",#N/A,FALSE,"Model";"page10",#N/A,FALSE,"Model";"page11",#N/A,FALSE,"Model";"page12",#N/A,FALSE,"Model";"page13",#N/A,FALSE,"Model"}</definedName>
    <definedName name="reqkj" localSheetId="16" hidden="1">{"page1",#N/A,FALSE,"Model";"page2",#N/A,FALSE,"Model";"page3",#N/A,FALSE,"Model";"page4",#N/A,FALSE,"Model";"page5",#N/A,FALSE,"Model";"page6",#N/A,FALSE,"Model";"page7",#N/A,FALSE,"Model";"page8",#N/A,FALSE,"Model";"page9",#N/A,FALSE,"Model";"page10",#N/A,FALSE,"Model";"page11",#N/A,FALSE,"Model";"page12",#N/A,FALSE,"Model";"page13",#N/A,FALSE,"Model"}</definedName>
    <definedName name="reqkj" localSheetId="34" hidden="1">{"page1",#N/A,FALSE,"Model";"page2",#N/A,FALSE,"Model";"page3",#N/A,FALSE,"Model";"page4",#N/A,FALSE,"Model";"page5",#N/A,FALSE,"Model";"page6",#N/A,FALSE,"Model";"page7",#N/A,FALSE,"Model";"page8",#N/A,FALSE,"Model";"page9",#N/A,FALSE,"Model";"page10",#N/A,FALSE,"Model";"page11",#N/A,FALSE,"Model";"page12",#N/A,FALSE,"Model";"page13",#N/A,FALSE,"Model"}</definedName>
    <definedName name="reqkj" localSheetId="12" hidden="1">{"page1",#N/A,FALSE,"Model";"page2",#N/A,FALSE,"Model";"page3",#N/A,FALSE,"Model";"page4",#N/A,FALSE,"Model";"page5",#N/A,FALSE,"Model";"page6",#N/A,FALSE,"Model";"page7",#N/A,FALSE,"Model";"page8",#N/A,FALSE,"Model";"page9",#N/A,FALSE,"Model";"page10",#N/A,FALSE,"Model";"page11",#N/A,FALSE,"Model";"page12",#N/A,FALSE,"Model";"page13",#N/A,FALSE,"Model"}</definedName>
    <definedName name="reqkj" hidden="1">{"page1",#N/A,FALSE,"Model";"page2",#N/A,FALSE,"Model";"page3",#N/A,FALSE,"Model";"page4",#N/A,FALSE,"Model";"page5",#N/A,FALSE,"Model";"page6",#N/A,FALSE,"Model";"page7",#N/A,FALSE,"Model";"page8",#N/A,FALSE,"Model";"page9",#N/A,FALSE,"Model";"page10",#N/A,FALSE,"Model";"page11",#N/A,FALSE,"Model";"page12",#N/A,FALSE,"Model";"page13",#N/A,FALSE,"Model"}</definedName>
    <definedName name="reqrewq" localSheetId="25" hidden="1">{"FLM 600 Equipment Detail",#N/A,FALSE,"600 Calc"}</definedName>
    <definedName name="reqrewq" localSheetId="8" hidden="1">{"FLM 600 Equipment Detail",#N/A,FALSE,"600 Calc"}</definedName>
    <definedName name="reqrewq" localSheetId="36" hidden="1">{"FLM 600 Equipment Detail",#N/A,FALSE,"600 Calc"}</definedName>
    <definedName name="reqrewq" localSheetId="17" hidden="1">{"FLM 600 Equipment Detail",#N/A,FALSE,"600 Calc"}</definedName>
    <definedName name="reqrewq" localSheetId="37" hidden="1">{"FLM 600 Equipment Detail",#N/A,FALSE,"600 Calc"}</definedName>
    <definedName name="reqrewq" localSheetId="18" hidden="1">{"FLM 600 Equipment Detail",#N/A,FALSE,"600 Calc"}</definedName>
    <definedName name="reqrewq" localSheetId="31" hidden="1">{"FLM 600 Equipment Detail",#N/A,FALSE,"600 Calc"}</definedName>
    <definedName name="reqrewq" localSheetId="13" hidden="1">{"FLM 600 Equipment Detail",#N/A,FALSE,"600 Calc"}</definedName>
    <definedName name="reqrewq" localSheetId="32" hidden="1">{"FLM 600 Equipment Detail",#N/A,FALSE,"600 Calc"}</definedName>
    <definedName name="reqrewq" localSheetId="14" hidden="1">{"FLM 600 Equipment Detail",#N/A,FALSE,"600 Calc"}</definedName>
    <definedName name="reqrewq" localSheetId="2" hidden="1">{"FLM 600 Equipment Detail",#N/A,FALSE,"600 Calc"}</definedName>
    <definedName name="reqrewq" localSheetId="43" hidden="1">{"FLM 600 Equipment Detail",#N/A,FALSE,"600 Calc"}</definedName>
    <definedName name="reqrewq" localSheetId="35" hidden="1">{"FLM 600 Equipment Detail",#N/A,FALSE,"600 Calc"}</definedName>
    <definedName name="reqrewq" localSheetId="16" hidden="1">{"FLM 600 Equipment Detail",#N/A,FALSE,"600 Calc"}</definedName>
    <definedName name="reqrewq" localSheetId="34" hidden="1">{"FLM 600 Equipment Detail",#N/A,FALSE,"600 Calc"}</definedName>
    <definedName name="reqrewq" localSheetId="12" hidden="1">{"FLM 600 Equipment Detail",#N/A,FALSE,"600 Calc"}</definedName>
    <definedName name="reqrewq" hidden="1">{"FLM 600 Equipment Detail",#N/A,FALSE,"600 Calc"}</definedName>
    <definedName name="ReturnToRanking">#REF!</definedName>
    <definedName name="revenue" hidden="1">39008.5881597222</definedName>
    <definedName name="Revfrcst"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vfrcst"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rewjg" localSheetId="25" hidden="1">{"page1",#N/A,FALSE,"Model";"page2",#N/A,FALSE,"Model";"page3",#N/A,FALSE,"Model";"page4",#N/A,FALSE,"Model";"page5",#N/A,FALSE,"Model";"page6",#N/A,FALSE,"Model";"page7",#N/A,FALSE,"Model";"page8",#N/A,FALSE,"Model";"page9",#N/A,FALSE,"Model";"page10",#N/A,FALSE,"Model";"page11",#N/A,FALSE,"Model";"page12",#N/A,FALSE,"Model";"page13",#N/A,FALSE,"Model"}</definedName>
    <definedName name="rewjg" localSheetId="8" hidden="1">{"page1",#N/A,FALSE,"Model";"page2",#N/A,FALSE,"Model";"page3",#N/A,FALSE,"Model";"page4",#N/A,FALSE,"Model";"page5",#N/A,FALSE,"Model";"page6",#N/A,FALSE,"Model";"page7",#N/A,FALSE,"Model";"page8",#N/A,FALSE,"Model";"page9",#N/A,FALSE,"Model";"page10",#N/A,FALSE,"Model";"page11",#N/A,FALSE,"Model";"page12",#N/A,FALSE,"Model";"page13",#N/A,FALSE,"Model"}</definedName>
    <definedName name="rewjg" localSheetId="36" hidden="1">{"page1",#N/A,FALSE,"Model";"page2",#N/A,FALSE,"Model";"page3",#N/A,FALSE,"Model";"page4",#N/A,FALSE,"Model";"page5",#N/A,FALSE,"Model";"page6",#N/A,FALSE,"Model";"page7",#N/A,FALSE,"Model";"page8",#N/A,FALSE,"Model";"page9",#N/A,FALSE,"Model";"page10",#N/A,FALSE,"Model";"page11",#N/A,FALSE,"Model";"page12",#N/A,FALSE,"Model";"page13",#N/A,FALSE,"Model"}</definedName>
    <definedName name="rewjg" localSheetId="17" hidden="1">{"page1",#N/A,FALSE,"Model";"page2",#N/A,FALSE,"Model";"page3",#N/A,FALSE,"Model";"page4",#N/A,FALSE,"Model";"page5",#N/A,FALSE,"Model";"page6",#N/A,FALSE,"Model";"page7",#N/A,FALSE,"Model";"page8",#N/A,FALSE,"Model";"page9",#N/A,FALSE,"Model";"page10",#N/A,FALSE,"Model";"page11",#N/A,FALSE,"Model";"page12",#N/A,FALSE,"Model";"page13",#N/A,FALSE,"Model"}</definedName>
    <definedName name="rewjg" localSheetId="37" hidden="1">{"page1",#N/A,FALSE,"Model";"page2",#N/A,FALSE,"Model";"page3",#N/A,FALSE,"Model";"page4",#N/A,FALSE,"Model";"page5",#N/A,FALSE,"Model";"page6",#N/A,FALSE,"Model";"page7",#N/A,FALSE,"Model";"page8",#N/A,FALSE,"Model";"page9",#N/A,FALSE,"Model";"page10",#N/A,FALSE,"Model";"page11",#N/A,FALSE,"Model";"page12",#N/A,FALSE,"Model";"page13",#N/A,FALSE,"Model"}</definedName>
    <definedName name="rewjg" localSheetId="18" hidden="1">{"page1",#N/A,FALSE,"Model";"page2",#N/A,FALSE,"Model";"page3",#N/A,FALSE,"Model";"page4",#N/A,FALSE,"Model";"page5",#N/A,FALSE,"Model";"page6",#N/A,FALSE,"Model";"page7",#N/A,FALSE,"Model";"page8",#N/A,FALSE,"Model";"page9",#N/A,FALSE,"Model";"page10",#N/A,FALSE,"Model";"page11",#N/A,FALSE,"Model";"page12",#N/A,FALSE,"Model";"page13",#N/A,FALSE,"Model"}</definedName>
    <definedName name="rewjg" localSheetId="31" hidden="1">{"page1",#N/A,FALSE,"Model";"page2",#N/A,FALSE,"Model";"page3",#N/A,FALSE,"Model";"page4",#N/A,FALSE,"Model";"page5",#N/A,FALSE,"Model";"page6",#N/A,FALSE,"Model";"page7",#N/A,FALSE,"Model";"page8",#N/A,FALSE,"Model";"page9",#N/A,FALSE,"Model";"page10",#N/A,FALSE,"Model";"page11",#N/A,FALSE,"Model";"page12",#N/A,FALSE,"Model";"page13",#N/A,FALSE,"Model"}</definedName>
    <definedName name="rewjg" localSheetId="13" hidden="1">{"page1",#N/A,FALSE,"Model";"page2",#N/A,FALSE,"Model";"page3",#N/A,FALSE,"Model";"page4",#N/A,FALSE,"Model";"page5",#N/A,FALSE,"Model";"page6",#N/A,FALSE,"Model";"page7",#N/A,FALSE,"Model";"page8",#N/A,FALSE,"Model";"page9",#N/A,FALSE,"Model";"page10",#N/A,FALSE,"Model";"page11",#N/A,FALSE,"Model";"page12",#N/A,FALSE,"Model";"page13",#N/A,FALSE,"Model"}</definedName>
    <definedName name="rewjg" localSheetId="32" hidden="1">{"page1",#N/A,FALSE,"Model";"page2",#N/A,FALSE,"Model";"page3",#N/A,FALSE,"Model";"page4",#N/A,FALSE,"Model";"page5",#N/A,FALSE,"Model";"page6",#N/A,FALSE,"Model";"page7",#N/A,FALSE,"Model";"page8",#N/A,FALSE,"Model";"page9",#N/A,FALSE,"Model";"page10",#N/A,FALSE,"Model";"page11",#N/A,FALSE,"Model";"page12",#N/A,FALSE,"Model";"page13",#N/A,FALSE,"Model"}</definedName>
    <definedName name="rewjg" localSheetId="14" hidden="1">{"page1",#N/A,FALSE,"Model";"page2",#N/A,FALSE,"Model";"page3",#N/A,FALSE,"Model";"page4",#N/A,FALSE,"Model";"page5",#N/A,FALSE,"Model";"page6",#N/A,FALSE,"Model";"page7",#N/A,FALSE,"Model";"page8",#N/A,FALSE,"Model";"page9",#N/A,FALSE,"Model";"page10",#N/A,FALSE,"Model";"page11",#N/A,FALSE,"Model";"page12",#N/A,FALSE,"Model";"page13",#N/A,FALSE,"Model"}</definedName>
    <definedName name="rewjg" localSheetId="2" hidden="1">{"page1",#N/A,FALSE,"Model";"page2",#N/A,FALSE,"Model";"page3",#N/A,FALSE,"Model";"page4",#N/A,FALSE,"Model";"page5",#N/A,FALSE,"Model";"page6",#N/A,FALSE,"Model";"page7",#N/A,FALSE,"Model";"page8",#N/A,FALSE,"Model";"page9",#N/A,FALSE,"Model";"page10",#N/A,FALSE,"Model";"page11",#N/A,FALSE,"Model";"page12",#N/A,FALSE,"Model";"page13",#N/A,FALSE,"Model"}</definedName>
    <definedName name="rewjg" localSheetId="43" hidden="1">{"page1",#N/A,FALSE,"Model";"page2",#N/A,FALSE,"Model";"page3",#N/A,FALSE,"Model";"page4",#N/A,FALSE,"Model";"page5",#N/A,FALSE,"Model";"page6",#N/A,FALSE,"Model";"page7",#N/A,FALSE,"Model";"page8",#N/A,FALSE,"Model";"page9",#N/A,FALSE,"Model";"page10",#N/A,FALSE,"Model";"page11",#N/A,FALSE,"Model";"page12",#N/A,FALSE,"Model";"page13",#N/A,FALSE,"Model"}</definedName>
    <definedName name="rewjg" localSheetId="35" hidden="1">{"page1",#N/A,FALSE,"Model";"page2",#N/A,FALSE,"Model";"page3",#N/A,FALSE,"Model";"page4",#N/A,FALSE,"Model";"page5",#N/A,FALSE,"Model";"page6",#N/A,FALSE,"Model";"page7",#N/A,FALSE,"Model";"page8",#N/A,FALSE,"Model";"page9",#N/A,FALSE,"Model";"page10",#N/A,FALSE,"Model";"page11",#N/A,FALSE,"Model";"page12",#N/A,FALSE,"Model";"page13",#N/A,FALSE,"Model"}</definedName>
    <definedName name="rewjg" localSheetId="16" hidden="1">{"page1",#N/A,FALSE,"Model";"page2",#N/A,FALSE,"Model";"page3",#N/A,FALSE,"Model";"page4",#N/A,FALSE,"Model";"page5",#N/A,FALSE,"Model";"page6",#N/A,FALSE,"Model";"page7",#N/A,FALSE,"Model";"page8",#N/A,FALSE,"Model";"page9",#N/A,FALSE,"Model";"page10",#N/A,FALSE,"Model";"page11",#N/A,FALSE,"Model";"page12",#N/A,FALSE,"Model";"page13",#N/A,FALSE,"Model"}</definedName>
    <definedName name="rewjg" localSheetId="34" hidden="1">{"page1",#N/A,FALSE,"Model";"page2",#N/A,FALSE,"Model";"page3",#N/A,FALSE,"Model";"page4",#N/A,FALSE,"Model";"page5",#N/A,FALSE,"Model";"page6",#N/A,FALSE,"Model";"page7",#N/A,FALSE,"Model";"page8",#N/A,FALSE,"Model";"page9",#N/A,FALSE,"Model";"page10",#N/A,FALSE,"Model";"page11",#N/A,FALSE,"Model";"page12",#N/A,FALSE,"Model";"page13",#N/A,FALSE,"Model"}</definedName>
    <definedName name="rewjg" localSheetId="12" hidden="1">{"page1",#N/A,FALSE,"Model";"page2",#N/A,FALSE,"Model";"page3",#N/A,FALSE,"Model";"page4",#N/A,FALSE,"Model";"page5",#N/A,FALSE,"Model";"page6",#N/A,FALSE,"Model";"page7",#N/A,FALSE,"Model";"page8",#N/A,FALSE,"Model";"page9",#N/A,FALSE,"Model";"page10",#N/A,FALSE,"Model";"page11",#N/A,FALSE,"Model";"page12",#N/A,FALSE,"Model";"page13",#N/A,FALSE,"Model"}</definedName>
    <definedName name="rewjg" hidden="1">{"page1",#N/A,FALSE,"Model";"page2",#N/A,FALSE,"Model";"page3",#N/A,FALSE,"Model";"page4",#N/A,FALSE,"Model";"page5",#N/A,FALSE,"Model";"page6",#N/A,FALSE,"Model";"page7",#N/A,FALSE,"Model";"page8",#N/A,FALSE,"Model";"page9",#N/A,FALSE,"Model";"page10",#N/A,FALSE,"Model";"page11",#N/A,FALSE,"Model";"page12",#N/A,FALSE,"Model";"page13",#N/A,FALSE,"Model"}</definedName>
    <definedName name="rewqfdav" localSheetId="25" hidden="1">{"FLM 150P Equipment Detail",#N/A,FALSE,"150+ Calc"}</definedName>
    <definedName name="rewqfdav" localSheetId="8" hidden="1">{"FLM 150P Equipment Detail",#N/A,FALSE,"150+ Calc"}</definedName>
    <definedName name="rewqfdav" localSheetId="36" hidden="1">{"FLM 150P Equipment Detail",#N/A,FALSE,"150+ Calc"}</definedName>
    <definedName name="rewqfdav" localSheetId="17" hidden="1">{"FLM 150P Equipment Detail",#N/A,FALSE,"150+ Calc"}</definedName>
    <definedName name="rewqfdav" localSheetId="37" hidden="1">{"FLM 150P Equipment Detail",#N/A,FALSE,"150+ Calc"}</definedName>
    <definedName name="rewqfdav" localSheetId="18" hidden="1">{"FLM 150P Equipment Detail",#N/A,FALSE,"150+ Calc"}</definedName>
    <definedName name="rewqfdav" localSheetId="31" hidden="1">{"FLM 150P Equipment Detail",#N/A,FALSE,"150+ Calc"}</definedName>
    <definedName name="rewqfdav" localSheetId="13" hidden="1">{"FLM 150P Equipment Detail",#N/A,FALSE,"150+ Calc"}</definedName>
    <definedName name="rewqfdav" localSheetId="32" hidden="1">{"FLM 150P Equipment Detail",#N/A,FALSE,"150+ Calc"}</definedName>
    <definedName name="rewqfdav" localSheetId="14" hidden="1">{"FLM 150P Equipment Detail",#N/A,FALSE,"150+ Calc"}</definedName>
    <definedName name="rewqfdav" localSheetId="2" hidden="1">{"FLM 150P Equipment Detail",#N/A,FALSE,"150+ Calc"}</definedName>
    <definedName name="rewqfdav" localSheetId="43" hidden="1">{"FLM 150P Equipment Detail",#N/A,FALSE,"150+ Calc"}</definedName>
    <definedName name="rewqfdav" localSheetId="35" hidden="1">{"FLM 150P Equipment Detail",#N/A,FALSE,"150+ Calc"}</definedName>
    <definedName name="rewqfdav" localSheetId="16" hidden="1">{"FLM 150P Equipment Detail",#N/A,FALSE,"150+ Calc"}</definedName>
    <definedName name="rewqfdav" localSheetId="34" hidden="1">{"FLM 150P Equipment Detail",#N/A,FALSE,"150+ Calc"}</definedName>
    <definedName name="rewqfdav" localSheetId="12" hidden="1">{"FLM 150P Equipment Detail",#N/A,FALSE,"150+ Calc"}</definedName>
    <definedName name="rewqfdav" hidden="1">{"FLM 150P Equipment Detail",#N/A,FALSE,"150+ Calc"}</definedName>
    <definedName name="RFRate">[10]WACC!$G$42</definedName>
    <definedName name="RInput">#REF!</definedName>
    <definedName name="rkejbn" localSheetId="25"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8"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36"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17"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37"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18"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31"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13"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32"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14"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2"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43"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35"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16"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34" hidden="1">{"page1",#N/A,FALSE,"Model";"page2",#N/A,FALSE,"Model";"page3",#N/A,FALSE,"Model";"page4",#N/A,FALSE,"Model";"page5",#N/A,FALSE,"Model";"page6",#N/A,FALSE,"Model";"page7",#N/A,FALSE,"Model";"page8",#N/A,FALSE,"Model";"page9",#N/A,FALSE,"Model";"page10",#N/A,FALSE,"Model";"page11",#N/A,FALSE,"Model";"page12",#N/A,FALSE,"Model";"page13",#N/A,FALSE,"Model"}</definedName>
    <definedName name="rkejbn" localSheetId="12" hidden="1">{"page1",#N/A,FALSE,"Model";"page2",#N/A,FALSE,"Model";"page3",#N/A,FALSE,"Model";"page4",#N/A,FALSE,"Model";"page5",#N/A,FALSE,"Model";"page6",#N/A,FALSE,"Model";"page7",#N/A,FALSE,"Model";"page8",#N/A,FALSE,"Model";"page9",#N/A,FALSE,"Model";"page10",#N/A,FALSE,"Model";"page11",#N/A,FALSE,"Model";"page12",#N/A,FALSE,"Model";"page13",#N/A,FALSE,"Model"}</definedName>
    <definedName name="rkejbn" hidden="1">{"page1",#N/A,FALSE,"Model";"page2",#N/A,FALSE,"Model";"page3",#N/A,FALSE,"Model";"page4",#N/A,FALSE,"Model";"page5",#N/A,FALSE,"Model";"page6",#N/A,FALSE,"Model";"page7",#N/A,FALSE,"Model";"page8",#N/A,FALSE,"Model";"page9",#N/A,FALSE,"Model";"page10",#N/A,FALSE,"Model";"page11",#N/A,FALSE,"Model";"page12",#N/A,FALSE,"Model";"page13",#N/A,FALSE,"Model"}</definedName>
    <definedName name="rlbg" localSheetId="25" hidden="1">{"page1",#N/A,FALSE,"Model";"page2",#N/A,FALSE,"Model";"page3",#N/A,FALSE,"Model";"page4",#N/A,FALSE,"Model";"page5",#N/A,FALSE,"Model";"page6",#N/A,FALSE,"Model";"page7",#N/A,FALSE,"Model";"page8",#N/A,FALSE,"Model";"page9",#N/A,FALSE,"Model";"page10",#N/A,FALSE,"Model";"page11",#N/A,FALSE,"Model";"page12",#N/A,FALSE,"Model";"page13",#N/A,FALSE,"Model"}</definedName>
    <definedName name="rlbg" localSheetId="8" hidden="1">{"page1",#N/A,FALSE,"Model";"page2",#N/A,FALSE,"Model";"page3",#N/A,FALSE,"Model";"page4",#N/A,FALSE,"Model";"page5",#N/A,FALSE,"Model";"page6",#N/A,FALSE,"Model";"page7",#N/A,FALSE,"Model";"page8",#N/A,FALSE,"Model";"page9",#N/A,FALSE,"Model";"page10",#N/A,FALSE,"Model";"page11",#N/A,FALSE,"Model";"page12",#N/A,FALSE,"Model";"page13",#N/A,FALSE,"Model"}</definedName>
    <definedName name="rlbg" localSheetId="36" hidden="1">{"page1",#N/A,FALSE,"Model";"page2",#N/A,FALSE,"Model";"page3",#N/A,FALSE,"Model";"page4",#N/A,FALSE,"Model";"page5",#N/A,FALSE,"Model";"page6",#N/A,FALSE,"Model";"page7",#N/A,FALSE,"Model";"page8",#N/A,FALSE,"Model";"page9",#N/A,FALSE,"Model";"page10",#N/A,FALSE,"Model";"page11",#N/A,FALSE,"Model";"page12",#N/A,FALSE,"Model";"page13",#N/A,FALSE,"Model"}</definedName>
    <definedName name="rlbg" localSheetId="17" hidden="1">{"page1",#N/A,FALSE,"Model";"page2",#N/A,FALSE,"Model";"page3",#N/A,FALSE,"Model";"page4",#N/A,FALSE,"Model";"page5",#N/A,FALSE,"Model";"page6",#N/A,FALSE,"Model";"page7",#N/A,FALSE,"Model";"page8",#N/A,FALSE,"Model";"page9",#N/A,FALSE,"Model";"page10",#N/A,FALSE,"Model";"page11",#N/A,FALSE,"Model";"page12",#N/A,FALSE,"Model";"page13",#N/A,FALSE,"Model"}</definedName>
    <definedName name="rlbg" localSheetId="37" hidden="1">{"page1",#N/A,FALSE,"Model";"page2",#N/A,FALSE,"Model";"page3",#N/A,FALSE,"Model";"page4",#N/A,FALSE,"Model";"page5",#N/A,FALSE,"Model";"page6",#N/A,FALSE,"Model";"page7",#N/A,FALSE,"Model";"page8",#N/A,FALSE,"Model";"page9",#N/A,FALSE,"Model";"page10",#N/A,FALSE,"Model";"page11",#N/A,FALSE,"Model";"page12",#N/A,FALSE,"Model";"page13",#N/A,FALSE,"Model"}</definedName>
    <definedName name="rlbg" localSheetId="18" hidden="1">{"page1",#N/A,FALSE,"Model";"page2",#N/A,FALSE,"Model";"page3",#N/A,FALSE,"Model";"page4",#N/A,FALSE,"Model";"page5",#N/A,FALSE,"Model";"page6",#N/A,FALSE,"Model";"page7",#N/A,FALSE,"Model";"page8",#N/A,FALSE,"Model";"page9",#N/A,FALSE,"Model";"page10",#N/A,FALSE,"Model";"page11",#N/A,FALSE,"Model";"page12",#N/A,FALSE,"Model";"page13",#N/A,FALSE,"Model"}</definedName>
    <definedName name="rlbg" localSheetId="31" hidden="1">{"page1",#N/A,FALSE,"Model";"page2",#N/A,FALSE,"Model";"page3",#N/A,FALSE,"Model";"page4",#N/A,FALSE,"Model";"page5",#N/A,FALSE,"Model";"page6",#N/A,FALSE,"Model";"page7",#N/A,FALSE,"Model";"page8",#N/A,FALSE,"Model";"page9",#N/A,FALSE,"Model";"page10",#N/A,FALSE,"Model";"page11",#N/A,FALSE,"Model";"page12",#N/A,FALSE,"Model";"page13",#N/A,FALSE,"Model"}</definedName>
    <definedName name="rlbg" localSheetId="13" hidden="1">{"page1",#N/A,FALSE,"Model";"page2",#N/A,FALSE,"Model";"page3",#N/A,FALSE,"Model";"page4",#N/A,FALSE,"Model";"page5",#N/A,FALSE,"Model";"page6",#N/A,FALSE,"Model";"page7",#N/A,FALSE,"Model";"page8",#N/A,FALSE,"Model";"page9",#N/A,FALSE,"Model";"page10",#N/A,FALSE,"Model";"page11",#N/A,FALSE,"Model";"page12",#N/A,FALSE,"Model";"page13",#N/A,FALSE,"Model"}</definedName>
    <definedName name="rlbg" localSheetId="32" hidden="1">{"page1",#N/A,FALSE,"Model";"page2",#N/A,FALSE,"Model";"page3",#N/A,FALSE,"Model";"page4",#N/A,FALSE,"Model";"page5",#N/A,FALSE,"Model";"page6",#N/A,FALSE,"Model";"page7",#N/A,FALSE,"Model";"page8",#N/A,FALSE,"Model";"page9",#N/A,FALSE,"Model";"page10",#N/A,FALSE,"Model";"page11",#N/A,FALSE,"Model";"page12",#N/A,FALSE,"Model";"page13",#N/A,FALSE,"Model"}</definedName>
    <definedName name="rlbg" localSheetId="14" hidden="1">{"page1",#N/A,FALSE,"Model";"page2",#N/A,FALSE,"Model";"page3",#N/A,FALSE,"Model";"page4",#N/A,FALSE,"Model";"page5",#N/A,FALSE,"Model";"page6",#N/A,FALSE,"Model";"page7",#N/A,FALSE,"Model";"page8",#N/A,FALSE,"Model";"page9",#N/A,FALSE,"Model";"page10",#N/A,FALSE,"Model";"page11",#N/A,FALSE,"Model";"page12",#N/A,FALSE,"Model";"page13",#N/A,FALSE,"Model"}</definedName>
    <definedName name="rlbg" localSheetId="2" hidden="1">{"page1",#N/A,FALSE,"Model";"page2",#N/A,FALSE,"Model";"page3",#N/A,FALSE,"Model";"page4",#N/A,FALSE,"Model";"page5",#N/A,FALSE,"Model";"page6",#N/A,FALSE,"Model";"page7",#N/A,FALSE,"Model";"page8",#N/A,FALSE,"Model";"page9",#N/A,FALSE,"Model";"page10",#N/A,FALSE,"Model";"page11",#N/A,FALSE,"Model";"page12",#N/A,FALSE,"Model";"page13",#N/A,FALSE,"Model"}</definedName>
    <definedName name="rlbg" localSheetId="43" hidden="1">{"page1",#N/A,FALSE,"Model";"page2",#N/A,FALSE,"Model";"page3",#N/A,FALSE,"Model";"page4",#N/A,FALSE,"Model";"page5",#N/A,FALSE,"Model";"page6",#N/A,FALSE,"Model";"page7",#N/A,FALSE,"Model";"page8",#N/A,FALSE,"Model";"page9",#N/A,FALSE,"Model";"page10",#N/A,FALSE,"Model";"page11",#N/A,FALSE,"Model";"page12",#N/A,FALSE,"Model";"page13",#N/A,FALSE,"Model"}</definedName>
    <definedName name="rlbg" localSheetId="35" hidden="1">{"page1",#N/A,FALSE,"Model";"page2",#N/A,FALSE,"Model";"page3",#N/A,FALSE,"Model";"page4",#N/A,FALSE,"Model";"page5",#N/A,FALSE,"Model";"page6",#N/A,FALSE,"Model";"page7",#N/A,FALSE,"Model";"page8",#N/A,FALSE,"Model";"page9",#N/A,FALSE,"Model";"page10",#N/A,FALSE,"Model";"page11",#N/A,FALSE,"Model";"page12",#N/A,FALSE,"Model";"page13",#N/A,FALSE,"Model"}</definedName>
    <definedName name="rlbg" localSheetId="16" hidden="1">{"page1",#N/A,FALSE,"Model";"page2",#N/A,FALSE,"Model";"page3",#N/A,FALSE,"Model";"page4",#N/A,FALSE,"Model";"page5",#N/A,FALSE,"Model";"page6",#N/A,FALSE,"Model";"page7",#N/A,FALSE,"Model";"page8",#N/A,FALSE,"Model";"page9",#N/A,FALSE,"Model";"page10",#N/A,FALSE,"Model";"page11",#N/A,FALSE,"Model";"page12",#N/A,FALSE,"Model";"page13",#N/A,FALSE,"Model"}</definedName>
    <definedName name="rlbg" localSheetId="34" hidden="1">{"page1",#N/A,FALSE,"Model";"page2",#N/A,FALSE,"Model";"page3",#N/A,FALSE,"Model";"page4",#N/A,FALSE,"Model";"page5",#N/A,FALSE,"Model";"page6",#N/A,FALSE,"Model";"page7",#N/A,FALSE,"Model";"page8",#N/A,FALSE,"Model";"page9",#N/A,FALSE,"Model";"page10",#N/A,FALSE,"Model";"page11",#N/A,FALSE,"Model";"page12",#N/A,FALSE,"Model";"page13",#N/A,FALSE,"Model"}</definedName>
    <definedName name="rlbg" localSheetId="12" hidden="1">{"page1",#N/A,FALSE,"Model";"page2",#N/A,FALSE,"Model";"page3",#N/A,FALSE,"Model";"page4",#N/A,FALSE,"Model";"page5",#N/A,FALSE,"Model";"page6",#N/A,FALSE,"Model";"page7",#N/A,FALSE,"Model";"page8",#N/A,FALSE,"Model";"page9",#N/A,FALSE,"Model";"page10",#N/A,FALSE,"Model";"page11",#N/A,FALSE,"Model";"page12",#N/A,FALSE,"Model";"page13",#N/A,FALSE,"Model"}</definedName>
    <definedName name="rlbg" hidden="1">{"page1",#N/A,FALSE,"Model";"page2",#N/A,FALSE,"Model";"page3",#N/A,FALSE,"Model";"page4",#N/A,FALSE,"Model";"page5",#N/A,FALSE,"Model";"page6",#N/A,FALSE,"Model";"page7",#N/A,FALSE,"Model";"page8",#N/A,FALSE,"Model";"page9",#N/A,FALSE,"Model";"page10",#N/A,FALSE,"Model";"page11",#N/A,FALSE,"Model";"page12",#N/A,FALSE,"Model";"page13",#N/A,FALSE,"Model"}</definedName>
    <definedName name="Rock2" localSheetId="25" hidden="1">{"LBO Summary",#N/A,FALSE,"Summary";"Income Statement",#N/A,FALSE,"Model";"Cash Flow",#N/A,FALSE,"Model";"Balance Sheet",#N/A,FALSE,"Model";"Working Capital",#N/A,FALSE,"Model";"Pro Forma Balance Sheets",#N/A,FALSE,"PFBS";"Debt Balances",#N/A,FALSE,"Model";"Fee Schedules",#N/A,FALSE,"Model"}</definedName>
    <definedName name="Rock2" localSheetId="8" hidden="1">{"LBO Summary",#N/A,FALSE,"Summary";"Income Statement",#N/A,FALSE,"Model";"Cash Flow",#N/A,FALSE,"Model";"Balance Sheet",#N/A,FALSE,"Model";"Working Capital",#N/A,FALSE,"Model";"Pro Forma Balance Sheets",#N/A,FALSE,"PFBS";"Debt Balances",#N/A,FALSE,"Model";"Fee Schedules",#N/A,FALSE,"Model"}</definedName>
    <definedName name="Rock2" localSheetId="36" hidden="1">{"LBO Summary",#N/A,FALSE,"Summary";"Income Statement",#N/A,FALSE,"Model";"Cash Flow",#N/A,FALSE,"Model";"Balance Sheet",#N/A,FALSE,"Model";"Working Capital",#N/A,FALSE,"Model";"Pro Forma Balance Sheets",#N/A,FALSE,"PFBS";"Debt Balances",#N/A,FALSE,"Model";"Fee Schedules",#N/A,FALSE,"Model"}</definedName>
    <definedName name="Rock2" localSheetId="17" hidden="1">{"LBO Summary",#N/A,FALSE,"Summary";"Income Statement",#N/A,FALSE,"Model";"Cash Flow",#N/A,FALSE,"Model";"Balance Sheet",#N/A,FALSE,"Model";"Working Capital",#N/A,FALSE,"Model";"Pro Forma Balance Sheets",#N/A,FALSE,"PFBS";"Debt Balances",#N/A,FALSE,"Model";"Fee Schedules",#N/A,FALSE,"Model"}</definedName>
    <definedName name="Rock2" localSheetId="37" hidden="1">{"LBO Summary",#N/A,FALSE,"Summary";"Income Statement",#N/A,FALSE,"Model";"Cash Flow",#N/A,FALSE,"Model";"Balance Sheet",#N/A,FALSE,"Model";"Working Capital",#N/A,FALSE,"Model";"Pro Forma Balance Sheets",#N/A,FALSE,"PFBS";"Debt Balances",#N/A,FALSE,"Model";"Fee Schedules",#N/A,FALSE,"Model"}</definedName>
    <definedName name="Rock2" localSheetId="18" hidden="1">{"LBO Summary",#N/A,FALSE,"Summary";"Income Statement",#N/A,FALSE,"Model";"Cash Flow",#N/A,FALSE,"Model";"Balance Sheet",#N/A,FALSE,"Model";"Working Capital",#N/A,FALSE,"Model";"Pro Forma Balance Sheets",#N/A,FALSE,"PFBS";"Debt Balances",#N/A,FALSE,"Model";"Fee Schedules",#N/A,FALSE,"Model"}</definedName>
    <definedName name="Rock2" localSheetId="31" hidden="1">{"LBO Summary",#N/A,FALSE,"Summary";"Income Statement",#N/A,FALSE,"Model";"Cash Flow",#N/A,FALSE,"Model";"Balance Sheet",#N/A,FALSE,"Model";"Working Capital",#N/A,FALSE,"Model";"Pro Forma Balance Sheets",#N/A,FALSE,"PFBS";"Debt Balances",#N/A,FALSE,"Model";"Fee Schedules",#N/A,FALSE,"Model"}</definedName>
    <definedName name="Rock2" localSheetId="13" hidden="1">{"LBO Summary",#N/A,FALSE,"Summary";"Income Statement",#N/A,FALSE,"Model";"Cash Flow",#N/A,FALSE,"Model";"Balance Sheet",#N/A,FALSE,"Model";"Working Capital",#N/A,FALSE,"Model";"Pro Forma Balance Sheets",#N/A,FALSE,"PFBS";"Debt Balances",#N/A,FALSE,"Model";"Fee Schedules",#N/A,FALSE,"Model"}</definedName>
    <definedName name="Rock2" localSheetId="32" hidden="1">{"LBO Summary",#N/A,FALSE,"Summary";"Income Statement",#N/A,FALSE,"Model";"Cash Flow",#N/A,FALSE,"Model";"Balance Sheet",#N/A,FALSE,"Model";"Working Capital",#N/A,FALSE,"Model";"Pro Forma Balance Sheets",#N/A,FALSE,"PFBS";"Debt Balances",#N/A,FALSE,"Model";"Fee Schedules",#N/A,FALSE,"Model"}</definedName>
    <definedName name="Rock2" localSheetId="14" hidden="1">{"LBO Summary",#N/A,FALSE,"Summary";"Income Statement",#N/A,FALSE,"Model";"Cash Flow",#N/A,FALSE,"Model";"Balance Sheet",#N/A,FALSE,"Model";"Working Capital",#N/A,FALSE,"Model";"Pro Forma Balance Sheets",#N/A,FALSE,"PFBS";"Debt Balances",#N/A,FALSE,"Model";"Fee Schedules",#N/A,FALSE,"Model"}</definedName>
    <definedName name="Rock2" localSheetId="2" hidden="1">{"LBO Summary",#N/A,FALSE,"Summary";"Income Statement",#N/A,FALSE,"Model";"Cash Flow",#N/A,FALSE,"Model";"Balance Sheet",#N/A,FALSE,"Model";"Working Capital",#N/A,FALSE,"Model";"Pro Forma Balance Sheets",#N/A,FALSE,"PFBS";"Debt Balances",#N/A,FALSE,"Model";"Fee Schedules",#N/A,FALSE,"Model"}</definedName>
    <definedName name="Rock2" localSheetId="43" hidden="1">{"LBO Summary",#N/A,FALSE,"Summary";"Income Statement",#N/A,FALSE,"Model";"Cash Flow",#N/A,FALSE,"Model";"Balance Sheet",#N/A,FALSE,"Model";"Working Capital",#N/A,FALSE,"Model";"Pro Forma Balance Sheets",#N/A,FALSE,"PFBS";"Debt Balances",#N/A,FALSE,"Model";"Fee Schedules",#N/A,FALSE,"Model"}</definedName>
    <definedName name="Rock2" localSheetId="35" hidden="1">{"LBO Summary",#N/A,FALSE,"Summary";"Income Statement",#N/A,FALSE,"Model";"Cash Flow",#N/A,FALSE,"Model";"Balance Sheet",#N/A,FALSE,"Model";"Working Capital",#N/A,FALSE,"Model";"Pro Forma Balance Sheets",#N/A,FALSE,"PFBS";"Debt Balances",#N/A,FALSE,"Model";"Fee Schedules",#N/A,FALSE,"Model"}</definedName>
    <definedName name="Rock2" localSheetId="16" hidden="1">{"LBO Summary",#N/A,FALSE,"Summary";"Income Statement",#N/A,FALSE,"Model";"Cash Flow",#N/A,FALSE,"Model";"Balance Sheet",#N/A,FALSE,"Model";"Working Capital",#N/A,FALSE,"Model";"Pro Forma Balance Sheets",#N/A,FALSE,"PFBS";"Debt Balances",#N/A,FALSE,"Model";"Fee Schedules",#N/A,FALSE,"Model"}</definedName>
    <definedName name="Rock2" localSheetId="34" hidden="1">{"LBO Summary",#N/A,FALSE,"Summary";"Income Statement",#N/A,FALSE,"Model";"Cash Flow",#N/A,FALSE,"Model";"Balance Sheet",#N/A,FALSE,"Model";"Working Capital",#N/A,FALSE,"Model";"Pro Forma Balance Sheets",#N/A,FALSE,"PFBS";"Debt Balances",#N/A,FALSE,"Model";"Fee Schedules",#N/A,FALSE,"Model"}</definedName>
    <definedName name="Rock2" localSheetId="12" hidden="1">{"LBO Summary",#N/A,FALSE,"Summary";"Income Statement",#N/A,FALSE,"Model";"Cash Flow",#N/A,FALSE,"Model";"Balance Sheet",#N/A,FALSE,"Model";"Working Capital",#N/A,FALSE,"Model";"Pro Forma Balance Sheets",#N/A,FALSE,"PFBS";"Debt Balances",#N/A,FALSE,"Model";"Fee Schedules",#N/A,FALSE,"Model"}</definedName>
    <definedName name="Rock2" hidden="1">{"LBO Summary",#N/A,FALSE,"Summary";"Income Statement",#N/A,FALSE,"Model";"Cash Flow",#N/A,FALSE,"Model";"Balance Sheet",#N/A,FALSE,"Model";"Working Capital",#N/A,FALSE,"Model";"Pro Forma Balance Sheets",#N/A,FALSE,"PFBS";"Debt Balances",#N/A,FALSE,"Model";"Fee Schedules",#N/A,FALSE,"Model"}</definedName>
    <definedName name="Rockwell" localSheetId="25" hidden="1">{"LBO Summary",#N/A,FALSE,"Summary"}</definedName>
    <definedName name="Rockwell" localSheetId="8" hidden="1">{"LBO Summary",#N/A,FALSE,"Summary"}</definedName>
    <definedName name="Rockwell" localSheetId="36" hidden="1">{"LBO Summary",#N/A,FALSE,"Summary"}</definedName>
    <definedName name="Rockwell" localSheetId="17" hidden="1">{"LBO Summary",#N/A,FALSE,"Summary"}</definedName>
    <definedName name="Rockwell" localSheetId="37" hidden="1">{"LBO Summary",#N/A,FALSE,"Summary"}</definedName>
    <definedName name="Rockwell" localSheetId="18" hidden="1">{"LBO Summary",#N/A,FALSE,"Summary"}</definedName>
    <definedName name="Rockwell" localSheetId="31" hidden="1">{"LBO Summary",#N/A,FALSE,"Summary"}</definedName>
    <definedName name="Rockwell" localSheetId="13" hidden="1">{"LBO Summary",#N/A,FALSE,"Summary"}</definedName>
    <definedName name="Rockwell" localSheetId="32" hidden="1">{"LBO Summary",#N/A,FALSE,"Summary"}</definedName>
    <definedName name="Rockwell" localSheetId="14" hidden="1">{"LBO Summary",#N/A,FALSE,"Summary"}</definedName>
    <definedName name="Rockwell" localSheetId="2" hidden="1">{"LBO Summary",#N/A,FALSE,"Summary"}</definedName>
    <definedName name="Rockwell" localSheetId="43" hidden="1">{"LBO Summary",#N/A,FALSE,"Summary"}</definedName>
    <definedName name="Rockwell" localSheetId="35" hidden="1">{"LBO Summary",#N/A,FALSE,"Summary"}</definedName>
    <definedName name="Rockwell" localSheetId="16" hidden="1">{"LBO Summary",#N/A,FALSE,"Summary"}</definedName>
    <definedName name="Rockwell" localSheetId="34" hidden="1">{"LBO Summary",#N/A,FALSE,"Summary"}</definedName>
    <definedName name="Rockwell" localSheetId="12" hidden="1">{"LBO Summary",#N/A,FALSE,"Summary"}</definedName>
    <definedName name="Rockwell" hidden="1">{"LBO Summary",#N/A,FALSE,"Summary"}</definedName>
    <definedName name="RoundingDigit">[10]DCF!$G$65</definedName>
    <definedName name="royalty_rate">'Assumptions and Inputs'!$B$79</definedName>
    <definedName name="rphg" localSheetId="25" hidden="1">{"page1",#N/A,FALSE,"Model";"page2",#N/A,FALSE,"Model";"page3",#N/A,FALSE,"Model";"page4",#N/A,FALSE,"Model";"page5",#N/A,FALSE,"Model";"page6",#N/A,FALSE,"Model";"page7",#N/A,FALSE,"Model";"page8",#N/A,FALSE,"Model";"page9",#N/A,FALSE,"Model";"page10",#N/A,FALSE,"Model";"page11",#N/A,FALSE,"Model";"page12",#N/A,FALSE,"Model";"page13",#N/A,FALSE,"Model"}</definedName>
    <definedName name="rphg" localSheetId="8" hidden="1">{"page1",#N/A,FALSE,"Model";"page2",#N/A,FALSE,"Model";"page3",#N/A,FALSE,"Model";"page4",#N/A,FALSE,"Model";"page5",#N/A,FALSE,"Model";"page6",#N/A,FALSE,"Model";"page7",#N/A,FALSE,"Model";"page8",#N/A,FALSE,"Model";"page9",#N/A,FALSE,"Model";"page10",#N/A,FALSE,"Model";"page11",#N/A,FALSE,"Model";"page12",#N/A,FALSE,"Model";"page13",#N/A,FALSE,"Model"}</definedName>
    <definedName name="rphg" localSheetId="36" hidden="1">{"page1",#N/A,FALSE,"Model";"page2",#N/A,FALSE,"Model";"page3",#N/A,FALSE,"Model";"page4",#N/A,FALSE,"Model";"page5",#N/A,FALSE,"Model";"page6",#N/A,FALSE,"Model";"page7",#N/A,FALSE,"Model";"page8",#N/A,FALSE,"Model";"page9",#N/A,FALSE,"Model";"page10",#N/A,FALSE,"Model";"page11",#N/A,FALSE,"Model";"page12",#N/A,FALSE,"Model";"page13",#N/A,FALSE,"Model"}</definedName>
    <definedName name="rphg" localSheetId="17" hidden="1">{"page1",#N/A,FALSE,"Model";"page2",#N/A,FALSE,"Model";"page3",#N/A,FALSE,"Model";"page4",#N/A,FALSE,"Model";"page5",#N/A,FALSE,"Model";"page6",#N/A,FALSE,"Model";"page7",#N/A,FALSE,"Model";"page8",#N/A,FALSE,"Model";"page9",#N/A,FALSE,"Model";"page10",#N/A,FALSE,"Model";"page11",#N/A,FALSE,"Model";"page12",#N/A,FALSE,"Model";"page13",#N/A,FALSE,"Model"}</definedName>
    <definedName name="rphg" localSheetId="37" hidden="1">{"page1",#N/A,FALSE,"Model";"page2",#N/A,FALSE,"Model";"page3",#N/A,FALSE,"Model";"page4",#N/A,FALSE,"Model";"page5",#N/A,FALSE,"Model";"page6",#N/A,FALSE,"Model";"page7",#N/A,FALSE,"Model";"page8",#N/A,FALSE,"Model";"page9",#N/A,FALSE,"Model";"page10",#N/A,FALSE,"Model";"page11",#N/A,FALSE,"Model";"page12",#N/A,FALSE,"Model";"page13",#N/A,FALSE,"Model"}</definedName>
    <definedName name="rphg" localSheetId="18" hidden="1">{"page1",#N/A,FALSE,"Model";"page2",#N/A,FALSE,"Model";"page3",#N/A,FALSE,"Model";"page4",#N/A,FALSE,"Model";"page5",#N/A,FALSE,"Model";"page6",#N/A,FALSE,"Model";"page7",#N/A,FALSE,"Model";"page8",#N/A,FALSE,"Model";"page9",#N/A,FALSE,"Model";"page10",#N/A,FALSE,"Model";"page11",#N/A,FALSE,"Model";"page12",#N/A,FALSE,"Model";"page13",#N/A,FALSE,"Model"}</definedName>
    <definedName name="rphg" localSheetId="31" hidden="1">{"page1",#N/A,FALSE,"Model";"page2",#N/A,FALSE,"Model";"page3",#N/A,FALSE,"Model";"page4",#N/A,FALSE,"Model";"page5",#N/A,FALSE,"Model";"page6",#N/A,FALSE,"Model";"page7",#N/A,FALSE,"Model";"page8",#N/A,FALSE,"Model";"page9",#N/A,FALSE,"Model";"page10",#N/A,FALSE,"Model";"page11",#N/A,FALSE,"Model";"page12",#N/A,FALSE,"Model";"page13",#N/A,FALSE,"Model"}</definedName>
    <definedName name="rphg" localSheetId="13" hidden="1">{"page1",#N/A,FALSE,"Model";"page2",#N/A,FALSE,"Model";"page3",#N/A,FALSE,"Model";"page4",#N/A,FALSE,"Model";"page5",#N/A,FALSE,"Model";"page6",#N/A,FALSE,"Model";"page7",#N/A,FALSE,"Model";"page8",#N/A,FALSE,"Model";"page9",#N/A,FALSE,"Model";"page10",#N/A,FALSE,"Model";"page11",#N/A,FALSE,"Model";"page12",#N/A,FALSE,"Model";"page13",#N/A,FALSE,"Model"}</definedName>
    <definedName name="rphg" localSheetId="32" hidden="1">{"page1",#N/A,FALSE,"Model";"page2",#N/A,FALSE,"Model";"page3",#N/A,FALSE,"Model";"page4",#N/A,FALSE,"Model";"page5",#N/A,FALSE,"Model";"page6",#N/A,FALSE,"Model";"page7",#N/A,FALSE,"Model";"page8",#N/A,FALSE,"Model";"page9",#N/A,FALSE,"Model";"page10",#N/A,FALSE,"Model";"page11",#N/A,FALSE,"Model";"page12",#N/A,FALSE,"Model";"page13",#N/A,FALSE,"Model"}</definedName>
    <definedName name="rphg" localSheetId="14" hidden="1">{"page1",#N/A,FALSE,"Model";"page2",#N/A,FALSE,"Model";"page3",#N/A,FALSE,"Model";"page4",#N/A,FALSE,"Model";"page5",#N/A,FALSE,"Model";"page6",#N/A,FALSE,"Model";"page7",#N/A,FALSE,"Model";"page8",#N/A,FALSE,"Model";"page9",#N/A,FALSE,"Model";"page10",#N/A,FALSE,"Model";"page11",#N/A,FALSE,"Model";"page12",#N/A,FALSE,"Model";"page13",#N/A,FALSE,"Model"}</definedName>
    <definedName name="rphg" localSheetId="2" hidden="1">{"page1",#N/A,FALSE,"Model";"page2",#N/A,FALSE,"Model";"page3",#N/A,FALSE,"Model";"page4",#N/A,FALSE,"Model";"page5",#N/A,FALSE,"Model";"page6",#N/A,FALSE,"Model";"page7",#N/A,FALSE,"Model";"page8",#N/A,FALSE,"Model";"page9",#N/A,FALSE,"Model";"page10",#N/A,FALSE,"Model";"page11",#N/A,FALSE,"Model";"page12",#N/A,FALSE,"Model";"page13",#N/A,FALSE,"Model"}</definedName>
    <definedName name="rphg" localSheetId="43" hidden="1">{"page1",#N/A,FALSE,"Model";"page2",#N/A,FALSE,"Model";"page3",#N/A,FALSE,"Model";"page4",#N/A,FALSE,"Model";"page5",#N/A,FALSE,"Model";"page6",#N/A,FALSE,"Model";"page7",#N/A,FALSE,"Model";"page8",#N/A,FALSE,"Model";"page9",#N/A,FALSE,"Model";"page10",#N/A,FALSE,"Model";"page11",#N/A,FALSE,"Model";"page12",#N/A,FALSE,"Model";"page13",#N/A,FALSE,"Model"}</definedName>
    <definedName name="rphg" localSheetId="35" hidden="1">{"page1",#N/A,FALSE,"Model";"page2",#N/A,FALSE,"Model";"page3",#N/A,FALSE,"Model";"page4",#N/A,FALSE,"Model";"page5",#N/A,FALSE,"Model";"page6",#N/A,FALSE,"Model";"page7",#N/A,FALSE,"Model";"page8",#N/A,FALSE,"Model";"page9",#N/A,FALSE,"Model";"page10",#N/A,FALSE,"Model";"page11",#N/A,FALSE,"Model";"page12",#N/A,FALSE,"Model";"page13",#N/A,FALSE,"Model"}</definedName>
    <definedName name="rphg" localSheetId="16" hidden="1">{"page1",#N/A,FALSE,"Model";"page2",#N/A,FALSE,"Model";"page3",#N/A,FALSE,"Model";"page4",#N/A,FALSE,"Model";"page5",#N/A,FALSE,"Model";"page6",#N/A,FALSE,"Model";"page7",#N/A,FALSE,"Model";"page8",#N/A,FALSE,"Model";"page9",#N/A,FALSE,"Model";"page10",#N/A,FALSE,"Model";"page11",#N/A,FALSE,"Model";"page12",#N/A,FALSE,"Model";"page13",#N/A,FALSE,"Model"}</definedName>
    <definedName name="rphg" localSheetId="34" hidden="1">{"page1",#N/A,FALSE,"Model";"page2",#N/A,FALSE,"Model";"page3",#N/A,FALSE,"Model";"page4",#N/A,FALSE,"Model";"page5",#N/A,FALSE,"Model";"page6",#N/A,FALSE,"Model";"page7",#N/A,FALSE,"Model";"page8",#N/A,FALSE,"Model";"page9",#N/A,FALSE,"Model";"page10",#N/A,FALSE,"Model";"page11",#N/A,FALSE,"Model";"page12",#N/A,FALSE,"Model";"page13",#N/A,FALSE,"Model"}</definedName>
    <definedName name="rphg" localSheetId="12" hidden="1">{"page1",#N/A,FALSE,"Model";"page2",#N/A,FALSE,"Model";"page3",#N/A,FALSE,"Model";"page4",#N/A,FALSE,"Model";"page5",#N/A,FALSE,"Model";"page6",#N/A,FALSE,"Model";"page7",#N/A,FALSE,"Model";"page8",#N/A,FALSE,"Model";"page9",#N/A,FALSE,"Model";"page10",#N/A,FALSE,"Model";"page11",#N/A,FALSE,"Model";"page12",#N/A,FALSE,"Model";"page13",#N/A,FALSE,"Model"}</definedName>
    <definedName name="rphg" hidden="1">{"page1",#N/A,FALSE,"Model";"page2",#N/A,FALSE,"Model";"page3",#N/A,FALSE,"Model";"page4",#N/A,FALSE,"Model";"page5",#N/A,FALSE,"Model";"page6",#N/A,FALSE,"Model";"page7",#N/A,FALSE,"Model";"page8",#N/A,FALSE,"Model";"page9",#N/A,FALSE,"Model";"page10",#N/A,FALSE,"Model";"page11",#N/A,FALSE,"Model";"page12",#N/A,FALSE,"Model";"page13",#N/A,FALSE,"Model"}</definedName>
    <definedName name="rrdsw" localSheetId="25" hidden="1">{"FLM 2400 Equipment Detail",#N/A,FALSE,"2400 Calc"}</definedName>
    <definedName name="rrdsw" localSheetId="8" hidden="1">{"FLM 2400 Equipment Detail",#N/A,FALSE,"2400 Calc"}</definedName>
    <definedName name="rrdsw" localSheetId="36" hidden="1">{"FLM 2400 Equipment Detail",#N/A,FALSE,"2400 Calc"}</definedName>
    <definedName name="rrdsw" localSheetId="17" hidden="1">{"FLM 2400 Equipment Detail",#N/A,FALSE,"2400 Calc"}</definedName>
    <definedName name="rrdsw" localSheetId="37" hidden="1">{"FLM 2400 Equipment Detail",#N/A,FALSE,"2400 Calc"}</definedName>
    <definedName name="rrdsw" localSheetId="18" hidden="1">{"FLM 2400 Equipment Detail",#N/A,FALSE,"2400 Calc"}</definedName>
    <definedName name="rrdsw" localSheetId="31" hidden="1">{"FLM 2400 Equipment Detail",#N/A,FALSE,"2400 Calc"}</definedName>
    <definedName name="rrdsw" localSheetId="13" hidden="1">{"FLM 2400 Equipment Detail",#N/A,FALSE,"2400 Calc"}</definedName>
    <definedName name="rrdsw" localSheetId="32" hidden="1">{"FLM 2400 Equipment Detail",#N/A,FALSE,"2400 Calc"}</definedName>
    <definedName name="rrdsw" localSheetId="14" hidden="1">{"FLM 2400 Equipment Detail",#N/A,FALSE,"2400 Calc"}</definedName>
    <definedName name="rrdsw" localSheetId="2" hidden="1">{"FLM 2400 Equipment Detail",#N/A,FALSE,"2400 Calc"}</definedName>
    <definedName name="rrdsw" localSheetId="43" hidden="1">{"FLM 2400 Equipment Detail",#N/A,FALSE,"2400 Calc"}</definedName>
    <definedName name="rrdsw" localSheetId="35" hidden="1">{"FLM 2400 Equipment Detail",#N/A,FALSE,"2400 Calc"}</definedName>
    <definedName name="rrdsw" localSheetId="16" hidden="1">{"FLM 2400 Equipment Detail",#N/A,FALSE,"2400 Calc"}</definedName>
    <definedName name="rrdsw" localSheetId="34" hidden="1">{"FLM 2400 Equipment Detail",#N/A,FALSE,"2400 Calc"}</definedName>
    <definedName name="rrdsw" localSheetId="12" hidden="1">{"FLM 2400 Equipment Detail",#N/A,FALSE,"2400 Calc"}</definedName>
    <definedName name="rrdsw" hidden="1">{"FLM 2400 Equipment Detail",#N/A,FALSE,"2400 Calc"}</definedName>
    <definedName name="rrewqwer" localSheetId="25" hidden="1">{"FLM 150P Equipment Summary",#N/A,FALSE,"150+ Calc"}</definedName>
    <definedName name="rrewqwer" localSheetId="8" hidden="1">{"FLM 150P Equipment Summary",#N/A,FALSE,"150+ Calc"}</definedName>
    <definedName name="rrewqwer" localSheetId="36" hidden="1">{"FLM 150P Equipment Summary",#N/A,FALSE,"150+ Calc"}</definedName>
    <definedName name="rrewqwer" localSheetId="17" hidden="1">{"FLM 150P Equipment Summary",#N/A,FALSE,"150+ Calc"}</definedName>
    <definedName name="rrewqwer" localSheetId="37" hidden="1">{"FLM 150P Equipment Summary",#N/A,FALSE,"150+ Calc"}</definedName>
    <definedName name="rrewqwer" localSheetId="18" hidden="1">{"FLM 150P Equipment Summary",#N/A,FALSE,"150+ Calc"}</definedName>
    <definedName name="rrewqwer" localSheetId="31" hidden="1">{"FLM 150P Equipment Summary",#N/A,FALSE,"150+ Calc"}</definedName>
    <definedName name="rrewqwer" localSheetId="13" hidden="1">{"FLM 150P Equipment Summary",#N/A,FALSE,"150+ Calc"}</definedName>
    <definedName name="rrewqwer" localSheetId="32" hidden="1">{"FLM 150P Equipment Summary",#N/A,FALSE,"150+ Calc"}</definedName>
    <definedName name="rrewqwer" localSheetId="14" hidden="1">{"FLM 150P Equipment Summary",#N/A,FALSE,"150+ Calc"}</definedName>
    <definedName name="rrewqwer" localSheetId="2" hidden="1">{"FLM 150P Equipment Summary",#N/A,FALSE,"150+ Calc"}</definedName>
    <definedName name="rrewqwer" localSheetId="43" hidden="1">{"FLM 150P Equipment Summary",#N/A,FALSE,"150+ Calc"}</definedName>
    <definedName name="rrewqwer" localSheetId="35" hidden="1">{"FLM 150P Equipment Summary",#N/A,FALSE,"150+ Calc"}</definedName>
    <definedName name="rrewqwer" localSheetId="16" hidden="1">{"FLM 150P Equipment Summary",#N/A,FALSE,"150+ Calc"}</definedName>
    <definedName name="rrewqwer" localSheetId="34" hidden="1">{"FLM 150P Equipment Summary",#N/A,FALSE,"150+ Calc"}</definedName>
    <definedName name="rrewqwer" localSheetId="12" hidden="1">{"FLM 150P Equipment Summary",#N/A,FALSE,"150+ Calc"}</definedName>
    <definedName name="rrewqwer" hidden="1">{"FLM 150P Equipment Summary",#N/A,FALSE,"150+ Calc"}</definedName>
    <definedName name="rrrrrrrrrrrrrrrrrr"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rrrrrrrrrrrrrrrrr"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rtbg" localSheetId="25" hidden="1">{"page1",#N/A,FALSE,"Model";"page2",#N/A,FALSE,"Model";"page3",#N/A,FALSE,"Model";"page4",#N/A,FALSE,"Model";"page5",#N/A,FALSE,"Model";"page6",#N/A,FALSE,"Model";"page7",#N/A,FALSE,"Model";"page8",#N/A,FALSE,"Model";"page9",#N/A,FALSE,"Model";"page10",#N/A,FALSE,"Model";"page11",#N/A,FALSE,"Model";"page12",#N/A,FALSE,"Model";"page13",#N/A,FALSE,"Model"}</definedName>
    <definedName name="rtbg" localSheetId="8" hidden="1">{"page1",#N/A,FALSE,"Model";"page2",#N/A,FALSE,"Model";"page3",#N/A,FALSE,"Model";"page4",#N/A,FALSE,"Model";"page5",#N/A,FALSE,"Model";"page6",#N/A,FALSE,"Model";"page7",#N/A,FALSE,"Model";"page8",#N/A,FALSE,"Model";"page9",#N/A,FALSE,"Model";"page10",#N/A,FALSE,"Model";"page11",#N/A,FALSE,"Model";"page12",#N/A,FALSE,"Model";"page13",#N/A,FALSE,"Model"}</definedName>
    <definedName name="rtbg" localSheetId="36" hidden="1">{"page1",#N/A,FALSE,"Model";"page2",#N/A,FALSE,"Model";"page3",#N/A,FALSE,"Model";"page4",#N/A,FALSE,"Model";"page5",#N/A,FALSE,"Model";"page6",#N/A,FALSE,"Model";"page7",#N/A,FALSE,"Model";"page8",#N/A,FALSE,"Model";"page9",#N/A,FALSE,"Model";"page10",#N/A,FALSE,"Model";"page11",#N/A,FALSE,"Model";"page12",#N/A,FALSE,"Model";"page13",#N/A,FALSE,"Model"}</definedName>
    <definedName name="rtbg" localSheetId="17" hidden="1">{"page1",#N/A,FALSE,"Model";"page2",#N/A,FALSE,"Model";"page3",#N/A,FALSE,"Model";"page4",#N/A,FALSE,"Model";"page5",#N/A,FALSE,"Model";"page6",#N/A,FALSE,"Model";"page7",#N/A,FALSE,"Model";"page8",#N/A,FALSE,"Model";"page9",#N/A,FALSE,"Model";"page10",#N/A,FALSE,"Model";"page11",#N/A,FALSE,"Model";"page12",#N/A,FALSE,"Model";"page13",#N/A,FALSE,"Model"}</definedName>
    <definedName name="rtbg" localSheetId="37" hidden="1">{"page1",#N/A,FALSE,"Model";"page2",#N/A,FALSE,"Model";"page3",#N/A,FALSE,"Model";"page4",#N/A,FALSE,"Model";"page5",#N/A,FALSE,"Model";"page6",#N/A,FALSE,"Model";"page7",#N/A,FALSE,"Model";"page8",#N/A,FALSE,"Model";"page9",#N/A,FALSE,"Model";"page10",#N/A,FALSE,"Model";"page11",#N/A,FALSE,"Model";"page12",#N/A,FALSE,"Model";"page13",#N/A,FALSE,"Model"}</definedName>
    <definedName name="rtbg" localSheetId="18" hidden="1">{"page1",#N/A,FALSE,"Model";"page2",#N/A,FALSE,"Model";"page3",#N/A,FALSE,"Model";"page4",#N/A,FALSE,"Model";"page5",#N/A,FALSE,"Model";"page6",#N/A,FALSE,"Model";"page7",#N/A,FALSE,"Model";"page8",#N/A,FALSE,"Model";"page9",#N/A,FALSE,"Model";"page10",#N/A,FALSE,"Model";"page11",#N/A,FALSE,"Model";"page12",#N/A,FALSE,"Model";"page13",#N/A,FALSE,"Model"}</definedName>
    <definedName name="rtbg" localSheetId="31" hidden="1">{"page1",#N/A,FALSE,"Model";"page2",#N/A,FALSE,"Model";"page3",#N/A,FALSE,"Model";"page4",#N/A,FALSE,"Model";"page5",#N/A,FALSE,"Model";"page6",#N/A,FALSE,"Model";"page7",#N/A,FALSE,"Model";"page8",#N/A,FALSE,"Model";"page9",#N/A,FALSE,"Model";"page10",#N/A,FALSE,"Model";"page11",#N/A,FALSE,"Model";"page12",#N/A,FALSE,"Model";"page13",#N/A,FALSE,"Model"}</definedName>
    <definedName name="rtbg" localSheetId="13" hidden="1">{"page1",#N/A,FALSE,"Model";"page2",#N/A,FALSE,"Model";"page3",#N/A,FALSE,"Model";"page4",#N/A,FALSE,"Model";"page5",#N/A,FALSE,"Model";"page6",#N/A,FALSE,"Model";"page7",#N/A,FALSE,"Model";"page8",#N/A,FALSE,"Model";"page9",#N/A,FALSE,"Model";"page10",#N/A,FALSE,"Model";"page11",#N/A,FALSE,"Model";"page12",#N/A,FALSE,"Model";"page13",#N/A,FALSE,"Model"}</definedName>
    <definedName name="rtbg" localSheetId="32" hidden="1">{"page1",#N/A,FALSE,"Model";"page2",#N/A,FALSE,"Model";"page3",#N/A,FALSE,"Model";"page4",#N/A,FALSE,"Model";"page5",#N/A,FALSE,"Model";"page6",#N/A,FALSE,"Model";"page7",#N/A,FALSE,"Model";"page8",#N/A,FALSE,"Model";"page9",#N/A,FALSE,"Model";"page10",#N/A,FALSE,"Model";"page11",#N/A,FALSE,"Model";"page12",#N/A,FALSE,"Model";"page13",#N/A,FALSE,"Model"}</definedName>
    <definedName name="rtbg" localSheetId="14" hidden="1">{"page1",#N/A,FALSE,"Model";"page2",#N/A,FALSE,"Model";"page3",#N/A,FALSE,"Model";"page4",#N/A,FALSE,"Model";"page5",#N/A,FALSE,"Model";"page6",#N/A,FALSE,"Model";"page7",#N/A,FALSE,"Model";"page8",#N/A,FALSE,"Model";"page9",#N/A,FALSE,"Model";"page10",#N/A,FALSE,"Model";"page11",#N/A,FALSE,"Model";"page12",#N/A,FALSE,"Model";"page13",#N/A,FALSE,"Model"}</definedName>
    <definedName name="rtbg" localSheetId="2" hidden="1">{"page1",#N/A,FALSE,"Model";"page2",#N/A,FALSE,"Model";"page3",#N/A,FALSE,"Model";"page4",#N/A,FALSE,"Model";"page5",#N/A,FALSE,"Model";"page6",#N/A,FALSE,"Model";"page7",#N/A,FALSE,"Model";"page8",#N/A,FALSE,"Model";"page9",#N/A,FALSE,"Model";"page10",#N/A,FALSE,"Model";"page11",#N/A,FALSE,"Model";"page12",#N/A,FALSE,"Model";"page13",#N/A,FALSE,"Model"}</definedName>
    <definedName name="rtbg" localSheetId="43" hidden="1">{"page1",#N/A,FALSE,"Model";"page2",#N/A,FALSE,"Model";"page3",#N/A,FALSE,"Model";"page4",#N/A,FALSE,"Model";"page5",#N/A,FALSE,"Model";"page6",#N/A,FALSE,"Model";"page7",#N/A,FALSE,"Model";"page8",#N/A,FALSE,"Model";"page9",#N/A,FALSE,"Model";"page10",#N/A,FALSE,"Model";"page11",#N/A,FALSE,"Model";"page12",#N/A,FALSE,"Model";"page13",#N/A,FALSE,"Model"}</definedName>
    <definedName name="rtbg" localSheetId="35" hidden="1">{"page1",#N/A,FALSE,"Model";"page2",#N/A,FALSE,"Model";"page3",#N/A,FALSE,"Model";"page4",#N/A,FALSE,"Model";"page5",#N/A,FALSE,"Model";"page6",#N/A,FALSE,"Model";"page7",#N/A,FALSE,"Model";"page8",#N/A,FALSE,"Model";"page9",#N/A,FALSE,"Model";"page10",#N/A,FALSE,"Model";"page11",#N/A,FALSE,"Model";"page12",#N/A,FALSE,"Model";"page13",#N/A,FALSE,"Model"}</definedName>
    <definedName name="rtbg" localSheetId="16" hidden="1">{"page1",#N/A,FALSE,"Model";"page2",#N/A,FALSE,"Model";"page3",#N/A,FALSE,"Model";"page4",#N/A,FALSE,"Model";"page5",#N/A,FALSE,"Model";"page6",#N/A,FALSE,"Model";"page7",#N/A,FALSE,"Model";"page8",#N/A,FALSE,"Model";"page9",#N/A,FALSE,"Model";"page10",#N/A,FALSE,"Model";"page11",#N/A,FALSE,"Model";"page12",#N/A,FALSE,"Model";"page13",#N/A,FALSE,"Model"}</definedName>
    <definedName name="rtbg" localSheetId="34" hidden="1">{"page1",#N/A,FALSE,"Model";"page2",#N/A,FALSE,"Model";"page3",#N/A,FALSE,"Model";"page4",#N/A,FALSE,"Model";"page5",#N/A,FALSE,"Model";"page6",#N/A,FALSE,"Model";"page7",#N/A,FALSE,"Model";"page8",#N/A,FALSE,"Model";"page9",#N/A,FALSE,"Model";"page10",#N/A,FALSE,"Model";"page11",#N/A,FALSE,"Model";"page12",#N/A,FALSE,"Model";"page13",#N/A,FALSE,"Model"}</definedName>
    <definedName name="rtbg" localSheetId="12" hidden="1">{"page1",#N/A,FALSE,"Model";"page2",#N/A,FALSE,"Model";"page3",#N/A,FALSE,"Model";"page4",#N/A,FALSE,"Model";"page5",#N/A,FALSE,"Model";"page6",#N/A,FALSE,"Model";"page7",#N/A,FALSE,"Model";"page8",#N/A,FALSE,"Model";"page9",#N/A,FALSE,"Model";"page10",#N/A,FALSE,"Model";"page11",#N/A,FALSE,"Model";"page12",#N/A,FALSE,"Model";"page13",#N/A,FALSE,"Model"}</definedName>
    <definedName name="rtbg" hidden="1">{"page1",#N/A,FALSE,"Model";"page2",#N/A,FALSE,"Model";"page3",#N/A,FALSE,"Model";"page4",#N/A,FALSE,"Model";"page5",#N/A,FALSE,"Model";"page6",#N/A,FALSE,"Model";"page7",#N/A,FALSE,"Model";"page8",#N/A,FALSE,"Model";"page9",#N/A,FALSE,"Model";"page10",#N/A,FALSE,"Model";"page11",#N/A,FALSE,"Model";"page12",#N/A,FALSE,"Model";"page13",#N/A,FALSE,"Model"}</definedName>
    <definedName name="rtgfvb" localSheetId="25" hidden="1">{"FLM 600 Equipment Detail",#N/A,FALSE,"600 Calc"}</definedName>
    <definedName name="rtgfvb" localSheetId="8" hidden="1">{"FLM 600 Equipment Detail",#N/A,FALSE,"600 Calc"}</definedName>
    <definedName name="rtgfvb" localSheetId="36" hidden="1">{"FLM 600 Equipment Detail",#N/A,FALSE,"600 Calc"}</definedName>
    <definedName name="rtgfvb" localSheetId="17" hidden="1">{"FLM 600 Equipment Detail",#N/A,FALSE,"600 Calc"}</definedName>
    <definedName name="rtgfvb" localSheetId="37" hidden="1">{"FLM 600 Equipment Detail",#N/A,FALSE,"600 Calc"}</definedName>
    <definedName name="rtgfvb" localSheetId="18" hidden="1">{"FLM 600 Equipment Detail",#N/A,FALSE,"600 Calc"}</definedName>
    <definedName name="rtgfvb" localSheetId="31" hidden="1">{"FLM 600 Equipment Detail",#N/A,FALSE,"600 Calc"}</definedName>
    <definedName name="rtgfvb" localSheetId="13" hidden="1">{"FLM 600 Equipment Detail",#N/A,FALSE,"600 Calc"}</definedName>
    <definedName name="rtgfvb" localSheetId="32" hidden="1">{"FLM 600 Equipment Detail",#N/A,FALSE,"600 Calc"}</definedName>
    <definedName name="rtgfvb" localSheetId="14" hidden="1">{"FLM 600 Equipment Detail",#N/A,FALSE,"600 Calc"}</definedName>
    <definedName name="rtgfvb" localSheetId="2" hidden="1">{"FLM 600 Equipment Detail",#N/A,FALSE,"600 Calc"}</definedName>
    <definedName name="rtgfvb" localSheetId="43" hidden="1">{"FLM 600 Equipment Detail",#N/A,FALSE,"600 Calc"}</definedName>
    <definedName name="rtgfvb" localSheetId="35" hidden="1">{"FLM 600 Equipment Detail",#N/A,FALSE,"600 Calc"}</definedName>
    <definedName name="rtgfvb" localSheetId="16" hidden="1">{"FLM 600 Equipment Detail",#N/A,FALSE,"600 Calc"}</definedName>
    <definedName name="rtgfvb" localSheetId="34" hidden="1">{"FLM 600 Equipment Detail",#N/A,FALSE,"600 Calc"}</definedName>
    <definedName name="rtgfvb" localSheetId="12" hidden="1">{"FLM 600 Equipment Detail",#N/A,FALSE,"600 Calc"}</definedName>
    <definedName name="rtgfvb" hidden="1">{"FLM 600 Equipment Detail",#N/A,FALSE,"600 Calc"}</definedName>
    <definedName name="rttttt" localSheetId="25" hidden="1">{"FLM 2400 Equipment Summary",#N/A,FALSE,"2400 Calc"}</definedName>
    <definedName name="rttttt" localSheetId="8" hidden="1">{"FLM 2400 Equipment Summary",#N/A,FALSE,"2400 Calc"}</definedName>
    <definedName name="rttttt" localSheetId="36" hidden="1">{"FLM 2400 Equipment Summary",#N/A,FALSE,"2400 Calc"}</definedName>
    <definedName name="rttttt" localSheetId="17" hidden="1">{"FLM 2400 Equipment Summary",#N/A,FALSE,"2400 Calc"}</definedName>
    <definedName name="rttttt" localSheetId="37" hidden="1">{"FLM 2400 Equipment Summary",#N/A,FALSE,"2400 Calc"}</definedName>
    <definedName name="rttttt" localSheetId="18" hidden="1">{"FLM 2400 Equipment Summary",#N/A,FALSE,"2400 Calc"}</definedName>
    <definedName name="rttttt" localSheetId="31" hidden="1">{"FLM 2400 Equipment Summary",#N/A,FALSE,"2400 Calc"}</definedName>
    <definedName name="rttttt" localSheetId="13" hidden="1">{"FLM 2400 Equipment Summary",#N/A,FALSE,"2400 Calc"}</definedName>
    <definedName name="rttttt" localSheetId="32" hidden="1">{"FLM 2400 Equipment Summary",#N/A,FALSE,"2400 Calc"}</definedName>
    <definedName name="rttttt" localSheetId="14" hidden="1">{"FLM 2400 Equipment Summary",#N/A,FALSE,"2400 Calc"}</definedName>
    <definedName name="rttttt" localSheetId="2" hidden="1">{"FLM 2400 Equipment Summary",#N/A,FALSE,"2400 Calc"}</definedName>
    <definedName name="rttttt" localSheetId="43" hidden="1">{"FLM 2400 Equipment Summary",#N/A,FALSE,"2400 Calc"}</definedName>
    <definedName name="rttttt" localSheetId="35" hidden="1">{"FLM 2400 Equipment Summary",#N/A,FALSE,"2400 Calc"}</definedName>
    <definedName name="rttttt" localSheetId="16" hidden="1">{"FLM 2400 Equipment Summary",#N/A,FALSE,"2400 Calc"}</definedName>
    <definedName name="rttttt" localSheetId="34" hidden="1">{"FLM 2400 Equipment Summary",#N/A,FALSE,"2400 Calc"}</definedName>
    <definedName name="rttttt" localSheetId="12" hidden="1">{"FLM 2400 Equipment Summary",#N/A,FALSE,"2400 Calc"}</definedName>
    <definedName name="rttttt" hidden="1">{"FLM 2400 Equipment Summary",#N/A,FALSE,"2400 Calc"}</definedName>
    <definedName name="RunDescription">[10]START!$G$13</definedName>
    <definedName name="RunOnce">FALSE</definedName>
    <definedName name="s.summit" localSheetId="25" hidden="1">{#N/A,#N/A,FALSE,"TB";#N/A,#N/A,FALSE,"DR";#N/A,#N/A,FALSE,"AR";#N/A,#N/A,FALSE,"PL";#N/A,#N/A,FALSE,"BS";#N/A,#N/A,FALSE,"NOTES";#N/A,#N/A,FALSE,"NOTES (2)";#N/A,#N/A,FALSE,"NOTES (3)";#N/A,#N/A,FALSE,"DPL";#N/A,#N/A,FALSE,"TAXC.INDEX";#N/A,#N/A,FALSE,"Schedule I";#N/A,#N/A,FALSE,"Adjustments"}</definedName>
    <definedName name="s.summit" localSheetId="8" hidden="1">{#N/A,#N/A,FALSE,"TB";#N/A,#N/A,FALSE,"DR";#N/A,#N/A,FALSE,"AR";#N/A,#N/A,FALSE,"PL";#N/A,#N/A,FALSE,"BS";#N/A,#N/A,FALSE,"NOTES";#N/A,#N/A,FALSE,"NOTES (2)";#N/A,#N/A,FALSE,"NOTES (3)";#N/A,#N/A,FALSE,"DPL";#N/A,#N/A,FALSE,"TAXC.INDEX";#N/A,#N/A,FALSE,"Schedule I";#N/A,#N/A,FALSE,"Adjustments"}</definedName>
    <definedName name="s.summit" localSheetId="36" hidden="1">{#N/A,#N/A,FALSE,"TB";#N/A,#N/A,FALSE,"DR";#N/A,#N/A,FALSE,"AR";#N/A,#N/A,FALSE,"PL";#N/A,#N/A,FALSE,"BS";#N/A,#N/A,FALSE,"NOTES";#N/A,#N/A,FALSE,"NOTES (2)";#N/A,#N/A,FALSE,"NOTES (3)";#N/A,#N/A,FALSE,"DPL";#N/A,#N/A,FALSE,"TAXC.INDEX";#N/A,#N/A,FALSE,"Schedule I";#N/A,#N/A,FALSE,"Adjustments"}</definedName>
    <definedName name="s.summit" localSheetId="17" hidden="1">{#N/A,#N/A,FALSE,"TB";#N/A,#N/A,FALSE,"DR";#N/A,#N/A,FALSE,"AR";#N/A,#N/A,FALSE,"PL";#N/A,#N/A,FALSE,"BS";#N/A,#N/A,FALSE,"NOTES";#N/A,#N/A,FALSE,"NOTES (2)";#N/A,#N/A,FALSE,"NOTES (3)";#N/A,#N/A,FALSE,"DPL";#N/A,#N/A,FALSE,"TAXC.INDEX";#N/A,#N/A,FALSE,"Schedule I";#N/A,#N/A,FALSE,"Adjustments"}</definedName>
    <definedName name="s.summit" localSheetId="37" hidden="1">{#N/A,#N/A,FALSE,"TB";#N/A,#N/A,FALSE,"DR";#N/A,#N/A,FALSE,"AR";#N/A,#N/A,FALSE,"PL";#N/A,#N/A,FALSE,"BS";#N/A,#N/A,FALSE,"NOTES";#N/A,#N/A,FALSE,"NOTES (2)";#N/A,#N/A,FALSE,"NOTES (3)";#N/A,#N/A,FALSE,"DPL";#N/A,#N/A,FALSE,"TAXC.INDEX";#N/A,#N/A,FALSE,"Schedule I";#N/A,#N/A,FALSE,"Adjustments"}</definedName>
    <definedName name="s.summit" localSheetId="18" hidden="1">{#N/A,#N/A,FALSE,"TB";#N/A,#N/A,FALSE,"DR";#N/A,#N/A,FALSE,"AR";#N/A,#N/A,FALSE,"PL";#N/A,#N/A,FALSE,"BS";#N/A,#N/A,FALSE,"NOTES";#N/A,#N/A,FALSE,"NOTES (2)";#N/A,#N/A,FALSE,"NOTES (3)";#N/A,#N/A,FALSE,"DPL";#N/A,#N/A,FALSE,"TAXC.INDEX";#N/A,#N/A,FALSE,"Schedule I";#N/A,#N/A,FALSE,"Adjustments"}</definedName>
    <definedName name="s.summit" localSheetId="31" hidden="1">{#N/A,#N/A,FALSE,"TB";#N/A,#N/A,FALSE,"DR";#N/A,#N/A,FALSE,"AR";#N/A,#N/A,FALSE,"PL";#N/A,#N/A,FALSE,"BS";#N/A,#N/A,FALSE,"NOTES";#N/A,#N/A,FALSE,"NOTES (2)";#N/A,#N/A,FALSE,"NOTES (3)";#N/A,#N/A,FALSE,"DPL";#N/A,#N/A,FALSE,"TAXC.INDEX";#N/A,#N/A,FALSE,"Schedule I";#N/A,#N/A,FALSE,"Adjustments"}</definedName>
    <definedName name="s.summit" localSheetId="13" hidden="1">{#N/A,#N/A,FALSE,"TB";#N/A,#N/A,FALSE,"DR";#N/A,#N/A,FALSE,"AR";#N/A,#N/A,FALSE,"PL";#N/A,#N/A,FALSE,"BS";#N/A,#N/A,FALSE,"NOTES";#N/A,#N/A,FALSE,"NOTES (2)";#N/A,#N/A,FALSE,"NOTES (3)";#N/A,#N/A,FALSE,"DPL";#N/A,#N/A,FALSE,"TAXC.INDEX";#N/A,#N/A,FALSE,"Schedule I";#N/A,#N/A,FALSE,"Adjustments"}</definedName>
    <definedName name="s.summit" localSheetId="32" hidden="1">{#N/A,#N/A,FALSE,"TB";#N/A,#N/A,FALSE,"DR";#N/A,#N/A,FALSE,"AR";#N/A,#N/A,FALSE,"PL";#N/A,#N/A,FALSE,"BS";#N/A,#N/A,FALSE,"NOTES";#N/A,#N/A,FALSE,"NOTES (2)";#N/A,#N/A,FALSE,"NOTES (3)";#N/A,#N/A,FALSE,"DPL";#N/A,#N/A,FALSE,"TAXC.INDEX";#N/A,#N/A,FALSE,"Schedule I";#N/A,#N/A,FALSE,"Adjustments"}</definedName>
    <definedName name="s.summit" localSheetId="14" hidden="1">{#N/A,#N/A,FALSE,"TB";#N/A,#N/A,FALSE,"DR";#N/A,#N/A,FALSE,"AR";#N/A,#N/A,FALSE,"PL";#N/A,#N/A,FALSE,"BS";#N/A,#N/A,FALSE,"NOTES";#N/A,#N/A,FALSE,"NOTES (2)";#N/A,#N/A,FALSE,"NOTES (3)";#N/A,#N/A,FALSE,"DPL";#N/A,#N/A,FALSE,"TAXC.INDEX";#N/A,#N/A,FALSE,"Schedule I";#N/A,#N/A,FALSE,"Adjustments"}</definedName>
    <definedName name="s.summit" localSheetId="2" hidden="1">{#N/A,#N/A,FALSE,"TB";#N/A,#N/A,FALSE,"DR";#N/A,#N/A,FALSE,"AR";#N/A,#N/A,FALSE,"PL";#N/A,#N/A,FALSE,"BS";#N/A,#N/A,FALSE,"NOTES";#N/A,#N/A,FALSE,"NOTES (2)";#N/A,#N/A,FALSE,"NOTES (3)";#N/A,#N/A,FALSE,"DPL";#N/A,#N/A,FALSE,"TAXC.INDEX";#N/A,#N/A,FALSE,"Schedule I";#N/A,#N/A,FALSE,"Adjustments"}</definedName>
    <definedName name="s.summit" localSheetId="43" hidden="1">{#N/A,#N/A,FALSE,"TB";#N/A,#N/A,FALSE,"DR";#N/A,#N/A,FALSE,"AR";#N/A,#N/A,FALSE,"PL";#N/A,#N/A,FALSE,"BS";#N/A,#N/A,FALSE,"NOTES";#N/A,#N/A,FALSE,"NOTES (2)";#N/A,#N/A,FALSE,"NOTES (3)";#N/A,#N/A,FALSE,"DPL";#N/A,#N/A,FALSE,"TAXC.INDEX";#N/A,#N/A,FALSE,"Schedule I";#N/A,#N/A,FALSE,"Adjustments"}</definedName>
    <definedName name="s.summit" localSheetId="35" hidden="1">{#N/A,#N/A,FALSE,"TB";#N/A,#N/A,FALSE,"DR";#N/A,#N/A,FALSE,"AR";#N/A,#N/A,FALSE,"PL";#N/A,#N/A,FALSE,"BS";#N/A,#N/A,FALSE,"NOTES";#N/A,#N/A,FALSE,"NOTES (2)";#N/A,#N/A,FALSE,"NOTES (3)";#N/A,#N/A,FALSE,"DPL";#N/A,#N/A,FALSE,"TAXC.INDEX";#N/A,#N/A,FALSE,"Schedule I";#N/A,#N/A,FALSE,"Adjustments"}</definedName>
    <definedName name="s.summit" localSheetId="16" hidden="1">{#N/A,#N/A,FALSE,"TB";#N/A,#N/A,FALSE,"DR";#N/A,#N/A,FALSE,"AR";#N/A,#N/A,FALSE,"PL";#N/A,#N/A,FALSE,"BS";#N/A,#N/A,FALSE,"NOTES";#N/A,#N/A,FALSE,"NOTES (2)";#N/A,#N/A,FALSE,"NOTES (3)";#N/A,#N/A,FALSE,"DPL";#N/A,#N/A,FALSE,"TAXC.INDEX";#N/A,#N/A,FALSE,"Schedule I";#N/A,#N/A,FALSE,"Adjustments"}</definedName>
    <definedName name="s.summit" localSheetId="34" hidden="1">{#N/A,#N/A,FALSE,"TB";#N/A,#N/A,FALSE,"DR";#N/A,#N/A,FALSE,"AR";#N/A,#N/A,FALSE,"PL";#N/A,#N/A,FALSE,"BS";#N/A,#N/A,FALSE,"NOTES";#N/A,#N/A,FALSE,"NOTES (2)";#N/A,#N/A,FALSE,"NOTES (3)";#N/A,#N/A,FALSE,"DPL";#N/A,#N/A,FALSE,"TAXC.INDEX";#N/A,#N/A,FALSE,"Schedule I";#N/A,#N/A,FALSE,"Adjustments"}</definedName>
    <definedName name="s.summit" localSheetId="12" hidden="1">{#N/A,#N/A,FALSE,"TB";#N/A,#N/A,FALSE,"DR";#N/A,#N/A,FALSE,"AR";#N/A,#N/A,FALSE,"PL";#N/A,#N/A,FALSE,"BS";#N/A,#N/A,FALSE,"NOTES";#N/A,#N/A,FALSE,"NOTES (2)";#N/A,#N/A,FALSE,"NOTES (3)";#N/A,#N/A,FALSE,"DPL";#N/A,#N/A,FALSE,"TAXC.INDEX";#N/A,#N/A,FALSE,"Schedule I";#N/A,#N/A,FALSE,"Adjustments"}</definedName>
    <definedName name="s.summit" hidden="1">{#N/A,#N/A,FALSE,"TB";#N/A,#N/A,FALSE,"DR";#N/A,#N/A,FALSE,"AR";#N/A,#N/A,FALSE,"PL";#N/A,#N/A,FALSE,"BS";#N/A,#N/A,FALSE,"NOTES";#N/A,#N/A,FALSE,"NOTES (2)";#N/A,#N/A,FALSE,"NOTES (3)";#N/A,#N/A,FALSE,"DPL";#N/A,#N/A,FALSE,"TAXC.INDEX";#N/A,#N/A,FALSE,"Schedule I";#N/A,#N/A,FALSE,"Adjustments"}</definedName>
    <definedName name="SAPBEXdnldView">"4HAAR8QG0MUBRU1CZ65J2COYO"</definedName>
    <definedName name="SAPBEXsysID">"PB1"</definedName>
    <definedName name="Scale">#REF!</definedName>
    <definedName name="ScaleInput">[10]START!$G$38</definedName>
    <definedName name="sdhflkfhlasdfh" localSheetId="25" hidden="1">{"Equipment Detail",#N/A,FALSE,"150 Calc"}</definedName>
    <definedName name="sdhflkfhlasdfh" localSheetId="8" hidden="1">{"Equipment Detail",#N/A,FALSE,"150 Calc"}</definedName>
    <definedName name="sdhflkfhlasdfh" localSheetId="36" hidden="1">{"Equipment Detail",#N/A,FALSE,"150 Calc"}</definedName>
    <definedName name="sdhflkfhlasdfh" localSheetId="17" hidden="1">{"Equipment Detail",#N/A,FALSE,"150 Calc"}</definedName>
    <definedName name="sdhflkfhlasdfh" localSheetId="37" hidden="1">{"Equipment Detail",#N/A,FALSE,"150 Calc"}</definedName>
    <definedName name="sdhflkfhlasdfh" localSheetId="18" hidden="1">{"Equipment Detail",#N/A,FALSE,"150 Calc"}</definedName>
    <definedName name="sdhflkfhlasdfh" localSheetId="31" hidden="1">{"Equipment Detail",#N/A,FALSE,"150 Calc"}</definedName>
    <definedName name="sdhflkfhlasdfh" localSheetId="13" hidden="1">{"Equipment Detail",#N/A,FALSE,"150 Calc"}</definedName>
    <definedName name="sdhflkfhlasdfh" localSheetId="32" hidden="1">{"Equipment Detail",#N/A,FALSE,"150 Calc"}</definedName>
    <definedName name="sdhflkfhlasdfh" localSheetId="14" hidden="1">{"Equipment Detail",#N/A,FALSE,"150 Calc"}</definedName>
    <definedName name="sdhflkfhlasdfh" localSheetId="2" hidden="1">{"Equipment Detail",#N/A,FALSE,"150 Calc"}</definedName>
    <definedName name="sdhflkfhlasdfh" localSheetId="43" hidden="1">{"Equipment Detail",#N/A,FALSE,"150 Calc"}</definedName>
    <definedName name="sdhflkfhlasdfh" localSheetId="35" hidden="1">{"Equipment Detail",#N/A,FALSE,"150 Calc"}</definedName>
    <definedName name="sdhflkfhlasdfh" localSheetId="16" hidden="1">{"Equipment Detail",#N/A,FALSE,"150 Calc"}</definedName>
    <definedName name="sdhflkfhlasdfh" localSheetId="34" hidden="1">{"Equipment Detail",#N/A,FALSE,"150 Calc"}</definedName>
    <definedName name="sdhflkfhlasdfh" localSheetId="12" hidden="1">{"Equipment Detail",#N/A,FALSE,"150 Calc"}</definedName>
    <definedName name="sdhflkfhlasdfh" hidden="1">{"Equipment Detail",#N/A,FALSE,"150 Calc"}</definedName>
    <definedName name="Seg_LBO_Summ" localSheetId="25" hidden="1">{"LBO Summary",#N/A,FALSE,"Summary"}</definedName>
    <definedName name="Seg_LBO_Summ" localSheetId="8" hidden="1">{"LBO Summary",#N/A,FALSE,"Summary"}</definedName>
    <definedName name="Seg_LBO_Summ" localSheetId="36" hidden="1">{"LBO Summary",#N/A,FALSE,"Summary"}</definedName>
    <definedName name="Seg_LBO_Summ" localSheetId="17" hidden="1">{"LBO Summary",#N/A,FALSE,"Summary"}</definedName>
    <definedName name="Seg_LBO_Summ" localSheetId="37" hidden="1">{"LBO Summary",#N/A,FALSE,"Summary"}</definedName>
    <definedName name="Seg_LBO_Summ" localSheetId="18" hidden="1">{"LBO Summary",#N/A,FALSE,"Summary"}</definedName>
    <definedName name="Seg_LBO_Summ" localSheetId="31" hidden="1">{"LBO Summary",#N/A,FALSE,"Summary"}</definedName>
    <definedName name="Seg_LBO_Summ" localSheetId="13" hidden="1">{"LBO Summary",#N/A,FALSE,"Summary"}</definedName>
    <definedName name="Seg_LBO_Summ" localSheetId="32" hidden="1">{"LBO Summary",#N/A,FALSE,"Summary"}</definedName>
    <definedName name="Seg_LBO_Summ" localSheetId="14" hidden="1">{"LBO Summary",#N/A,FALSE,"Summary"}</definedName>
    <definedName name="Seg_LBO_Summ" localSheetId="2" hidden="1">{"LBO Summary",#N/A,FALSE,"Summary"}</definedName>
    <definedName name="Seg_LBO_Summ" localSheetId="43" hidden="1">{"LBO Summary",#N/A,FALSE,"Summary"}</definedName>
    <definedName name="Seg_LBO_Summ" localSheetId="35" hidden="1">{"LBO Summary",#N/A,FALSE,"Summary"}</definedName>
    <definedName name="Seg_LBO_Summ" localSheetId="16" hidden="1">{"LBO Summary",#N/A,FALSE,"Summary"}</definedName>
    <definedName name="Seg_LBO_Summ" localSheetId="34" hidden="1">{"LBO Summary",#N/A,FALSE,"Summary"}</definedName>
    <definedName name="Seg_LBO_Summ" localSheetId="12" hidden="1">{"LBO Summary",#N/A,FALSE,"Summary"}</definedName>
    <definedName name="Seg_LBO_Summ" hidden="1">{"LBO Summary",#N/A,FALSE,"Summary"}</definedName>
    <definedName name="SelectedListNo">#REF!</definedName>
    <definedName name="SettingTabNamesList">[10]Settings!$S$37:$S$99</definedName>
    <definedName name="sfgh" localSheetId="25" hidden="1">{"FLM 2400 Equipment Detail",#N/A,FALSE,"2400 Calc"}</definedName>
    <definedName name="sfgh" localSheetId="8" hidden="1">{"FLM 2400 Equipment Detail",#N/A,FALSE,"2400 Calc"}</definedName>
    <definedName name="sfgh" localSheetId="36" hidden="1">{"FLM 2400 Equipment Detail",#N/A,FALSE,"2400 Calc"}</definedName>
    <definedName name="sfgh" localSheetId="17" hidden="1">{"FLM 2400 Equipment Detail",#N/A,FALSE,"2400 Calc"}</definedName>
    <definedName name="sfgh" localSheetId="37" hidden="1">{"FLM 2400 Equipment Detail",#N/A,FALSE,"2400 Calc"}</definedName>
    <definedName name="sfgh" localSheetId="18" hidden="1">{"FLM 2400 Equipment Detail",#N/A,FALSE,"2400 Calc"}</definedName>
    <definedName name="sfgh" localSheetId="31" hidden="1">{"FLM 2400 Equipment Detail",#N/A,FALSE,"2400 Calc"}</definedName>
    <definedName name="sfgh" localSheetId="13" hidden="1">{"FLM 2400 Equipment Detail",#N/A,FALSE,"2400 Calc"}</definedName>
    <definedName name="sfgh" localSheetId="32" hidden="1">{"FLM 2400 Equipment Detail",#N/A,FALSE,"2400 Calc"}</definedName>
    <definedName name="sfgh" localSheetId="14" hidden="1">{"FLM 2400 Equipment Detail",#N/A,FALSE,"2400 Calc"}</definedName>
    <definedName name="sfgh" localSheetId="2" hidden="1">{"FLM 2400 Equipment Detail",#N/A,FALSE,"2400 Calc"}</definedName>
    <definedName name="sfgh" localSheetId="43" hidden="1">{"FLM 2400 Equipment Detail",#N/A,FALSE,"2400 Calc"}</definedName>
    <definedName name="sfgh" localSheetId="35" hidden="1">{"FLM 2400 Equipment Detail",#N/A,FALSE,"2400 Calc"}</definedName>
    <definedName name="sfgh" localSheetId="16" hidden="1">{"FLM 2400 Equipment Detail",#N/A,FALSE,"2400 Calc"}</definedName>
    <definedName name="sfgh" localSheetId="34" hidden="1">{"FLM 2400 Equipment Detail",#N/A,FALSE,"2400 Calc"}</definedName>
    <definedName name="sfgh" localSheetId="12" hidden="1">{"FLM 2400 Equipment Detail",#N/A,FALSE,"2400 Calc"}</definedName>
    <definedName name="sfgh" hidden="1">{"FLM 2400 Equipment Detail",#N/A,FALSE,"2400 Calc"}</definedName>
    <definedName name="SizePremiaSet">[7]START!$J$90</definedName>
    <definedName name="ss" localSheetId="25" hidden="1">{#N/A,#N/A,FALSE,"TB";#N/A,#N/A,FALSE,"DR";#N/A,#N/A,FALSE,"AR";#N/A,#N/A,FALSE,"PL";#N/A,#N/A,FALSE,"BS";#N/A,#N/A,FALSE,"NOTES";#N/A,#N/A,FALSE,"NOTES (2)";#N/A,#N/A,FALSE,"NOTES (3)";#N/A,#N/A,FALSE,"DPL";#N/A,#N/A,FALSE,"TAXC.INDEX";#N/A,#N/A,FALSE,"Schedule I";#N/A,#N/A,FALSE,"Adjustments"}</definedName>
    <definedName name="ss" localSheetId="8" hidden="1">{#N/A,#N/A,FALSE,"TB";#N/A,#N/A,FALSE,"DR";#N/A,#N/A,FALSE,"AR";#N/A,#N/A,FALSE,"PL";#N/A,#N/A,FALSE,"BS";#N/A,#N/A,FALSE,"NOTES";#N/A,#N/A,FALSE,"NOTES (2)";#N/A,#N/A,FALSE,"NOTES (3)";#N/A,#N/A,FALSE,"DPL";#N/A,#N/A,FALSE,"TAXC.INDEX";#N/A,#N/A,FALSE,"Schedule I";#N/A,#N/A,FALSE,"Adjustments"}</definedName>
    <definedName name="ss" localSheetId="36" hidden="1">{#N/A,#N/A,FALSE,"TB";#N/A,#N/A,FALSE,"DR";#N/A,#N/A,FALSE,"AR";#N/A,#N/A,FALSE,"PL";#N/A,#N/A,FALSE,"BS";#N/A,#N/A,FALSE,"NOTES";#N/A,#N/A,FALSE,"NOTES (2)";#N/A,#N/A,FALSE,"NOTES (3)";#N/A,#N/A,FALSE,"DPL";#N/A,#N/A,FALSE,"TAXC.INDEX";#N/A,#N/A,FALSE,"Schedule I";#N/A,#N/A,FALSE,"Adjustments"}</definedName>
    <definedName name="ss" localSheetId="17" hidden="1">{#N/A,#N/A,FALSE,"TB";#N/A,#N/A,FALSE,"DR";#N/A,#N/A,FALSE,"AR";#N/A,#N/A,FALSE,"PL";#N/A,#N/A,FALSE,"BS";#N/A,#N/A,FALSE,"NOTES";#N/A,#N/A,FALSE,"NOTES (2)";#N/A,#N/A,FALSE,"NOTES (3)";#N/A,#N/A,FALSE,"DPL";#N/A,#N/A,FALSE,"TAXC.INDEX";#N/A,#N/A,FALSE,"Schedule I";#N/A,#N/A,FALSE,"Adjustments"}</definedName>
    <definedName name="ss" localSheetId="37" hidden="1">{#N/A,#N/A,FALSE,"TB";#N/A,#N/A,FALSE,"DR";#N/A,#N/A,FALSE,"AR";#N/A,#N/A,FALSE,"PL";#N/A,#N/A,FALSE,"BS";#N/A,#N/A,FALSE,"NOTES";#N/A,#N/A,FALSE,"NOTES (2)";#N/A,#N/A,FALSE,"NOTES (3)";#N/A,#N/A,FALSE,"DPL";#N/A,#N/A,FALSE,"TAXC.INDEX";#N/A,#N/A,FALSE,"Schedule I";#N/A,#N/A,FALSE,"Adjustments"}</definedName>
    <definedName name="ss" localSheetId="18" hidden="1">{#N/A,#N/A,FALSE,"TB";#N/A,#N/A,FALSE,"DR";#N/A,#N/A,FALSE,"AR";#N/A,#N/A,FALSE,"PL";#N/A,#N/A,FALSE,"BS";#N/A,#N/A,FALSE,"NOTES";#N/A,#N/A,FALSE,"NOTES (2)";#N/A,#N/A,FALSE,"NOTES (3)";#N/A,#N/A,FALSE,"DPL";#N/A,#N/A,FALSE,"TAXC.INDEX";#N/A,#N/A,FALSE,"Schedule I";#N/A,#N/A,FALSE,"Adjustments"}</definedName>
    <definedName name="ss" localSheetId="31" hidden="1">{#N/A,#N/A,FALSE,"TB";#N/A,#N/A,FALSE,"DR";#N/A,#N/A,FALSE,"AR";#N/A,#N/A,FALSE,"PL";#N/A,#N/A,FALSE,"BS";#N/A,#N/A,FALSE,"NOTES";#N/A,#N/A,FALSE,"NOTES (2)";#N/A,#N/A,FALSE,"NOTES (3)";#N/A,#N/A,FALSE,"DPL";#N/A,#N/A,FALSE,"TAXC.INDEX";#N/A,#N/A,FALSE,"Schedule I";#N/A,#N/A,FALSE,"Adjustments"}</definedName>
    <definedName name="ss" localSheetId="13" hidden="1">{#N/A,#N/A,FALSE,"TB";#N/A,#N/A,FALSE,"DR";#N/A,#N/A,FALSE,"AR";#N/A,#N/A,FALSE,"PL";#N/A,#N/A,FALSE,"BS";#N/A,#N/A,FALSE,"NOTES";#N/A,#N/A,FALSE,"NOTES (2)";#N/A,#N/A,FALSE,"NOTES (3)";#N/A,#N/A,FALSE,"DPL";#N/A,#N/A,FALSE,"TAXC.INDEX";#N/A,#N/A,FALSE,"Schedule I";#N/A,#N/A,FALSE,"Adjustments"}</definedName>
    <definedName name="ss" localSheetId="32" hidden="1">{#N/A,#N/A,FALSE,"TB";#N/A,#N/A,FALSE,"DR";#N/A,#N/A,FALSE,"AR";#N/A,#N/A,FALSE,"PL";#N/A,#N/A,FALSE,"BS";#N/A,#N/A,FALSE,"NOTES";#N/A,#N/A,FALSE,"NOTES (2)";#N/A,#N/A,FALSE,"NOTES (3)";#N/A,#N/A,FALSE,"DPL";#N/A,#N/A,FALSE,"TAXC.INDEX";#N/A,#N/A,FALSE,"Schedule I";#N/A,#N/A,FALSE,"Adjustments"}</definedName>
    <definedName name="ss" localSheetId="14" hidden="1">{#N/A,#N/A,FALSE,"TB";#N/A,#N/A,FALSE,"DR";#N/A,#N/A,FALSE,"AR";#N/A,#N/A,FALSE,"PL";#N/A,#N/A,FALSE,"BS";#N/A,#N/A,FALSE,"NOTES";#N/A,#N/A,FALSE,"NOTES (2)";#N/A,#N/A,FALSE,"NOTES (3)";#N/A,#N/A,FALSE,"DPL";#N/A,#N/A,FALSE,"TAXC.INDEX";#N/A,#N/A,FALSE,"Schedule I";#N/A,#N/A,FALSE,"Adjustments"}</definedName>
    <definedName name="ss" localSheetId="2" hidden="1">{#N/A,#N/A,FALSE,"TB";#N/A,#N/A,FALSE,"DR";#N/A,#N/A,FALSE,"AR";#N/A,#N/A,FALSE,"PL";#N/A,#N/A,FALSE,"BS";#N/A,#N/A,FALSE,"NOTES";#N/A,#N/A,FALSE,"NOTES (2)";#N/A,#N/A,FALSE,"NOTES (3)";#N/A,#N/A,FALSE,"DPL";#N/A,#N/A,FALSE,"TAXC.INDEX";#N/A,#N/A,FALSE,"Schedule I";#N/A,#N/A,FALSE,"Adjustments"}</definedName>
    <definedName name="ss" localSheetId="43" hidden="1">{#N/A,#N/A,FALSE,"TB";#N/A,#N/A,FALSE,"DR";#N/A,#N/A,FALSE,"AR";#N/A,#N/A,FALSE,"PL";#N/A,#N/A,FALSE,"BS";#N/A,#N/A,FALSE,"NOTES";#N/A,#N/A,FALSE,"NOTES (2)";#N/A,#N/A,FALSE,"NOTES (3)";#N/A,#N/A,FALSE,"DPL";#N/A,#N/A,FALSE,"TAXC.INDEX";#N/A,#N/A,FALSE,"Schedule I";#N/A,#N/A,FALSE,"Adjustments"}</definedName>
    <definedName name="ss" localSheetId="35" hidden="1">{#N/A,#N/A,FALSE,"TB";#N/A,#N/A,FALSE,"DR";#N/A,#N/A,FALSE,"AR";#N/A,#N/A,FALSE,"PL";#N/A,#N/A,FALSE,"BS";#N/A,#N/A,FALSE,"NOTES";#N/A,#N/A,FALSE,"NOTES (2)";#N/A,#N/A,FALSE,"NOTES (3)";#N/A,#N/A,FALSE,"DPL";#N/A,#N/A,FALSE,"TAXC.INDEX";#N/A,#N/A,FALSE,"Schedule I";#N/A,#N/A,FALSE,"Adjustments"}</definedName>
    <definedName name="ss" localSheetId="16" hidden="1">{#N/A,#N/A,FALSE,"TB";#N/A,#N/A,FALSE,"DR";#N/A,#N/A,FALSE,"AR";#N/A,#N/A,FALSE,"PL";#N/A,#N/A,FALSE,"BS";#N/A,#N/A,FALSE,"NOTES";#N/A,#N/A,FALSE,"NOTES (2)";#N/A,#N/A,FALSE,"NOTES (3)";#N/A,#N/A,FALSE,"DPL";#N/A,#N/A,FALSE,"TAXC.INDEX";#N/A,#N/A,FALSE,"Schedule I";#N/A,#N/A,FALSE,"Adjustments"}</definedName>
    <definedName name="ss" localSheetId="34" hidden="1">{#N/A,#N/A,FALSE,"TB";#N/A,#N/A,FALSE,"DR";#N/A,#N/A,FALSE,"AR";#N/A,#N/A,FALSE,"PL";#N/A,#N/A,FALSE,"BS";#N/A,#N/A,FALSE,"NOTES";#N/A,#N/A,FALSE,"NOTES (2)";#N/A,#N/A,FALSE,"NOTES (3)";#N/A,#N/A,FALSE,"DPL";#N/A,#N/A,FALSE,"TAXC.INDEX";#N/A,#N/A,FALSE,"Schedule I";#N/A,#N/A,FALSE,"Adjustments"}</definedName>
    <definedName name="ss" localSheetId="12" hidden="1">{#N/A,#N/A,FALSE,"TB";#N/A,#N/A,FALSE,"DR";#N/A,#N/A,FALSE,"AR";#N/A,#N/A,FALSE,"PL";#N/A,#N/A,FALSE,"BS";#N/A,#N/A,FALSE,"NOTES";#N/A,#N/A,FALSE,"NOTES (2)";#N/A,#N/A,FALSE,"NOTES (3)";#N/A,#N/A,FALSE,"DPL";#N/A,#N/A,FALSE,"TAXC.INDEX";#N/A,#N/A,FALSE,"Schedule I";#N/A,#N/A,FALSE,"Adjustments"}</definedName>
    <definedName name="ss" hidden="1">{#N/A,#N/A,FALSE,"TB";#N/A,#N/A,FALSE,"DR";#N/A,#N/A,FALSE,"AR";#N/A,#N/A,FALSE,"PL";#N/A,#N/A,FALSE,"BS";#N/A,#N/A,FALSE,"NOTES";#N/A,#N/A,FALSE,"NOTES (2)";#N/A,#N/A,FALSE,"NOTES (3)";#N/A,#N/A,FALSE,"DPL";#N/A,#N/A,FALSE,"TAXC.INDEX";#N/A,#N/A,FALSE,"Schedule I";#N/A,#N/A,FALSE,"Adjustments"}</definedName>
    <definedName name="sssssssss" localSheetId="25" hidden="1">{"FLM 600 Equipment Summary",#N/A,FALSE,"600 Calc"}</definedName>
    <definedName name="sssssssss" localSheetId="8" hidden="1">{"FLM 600 Equipment Summary",#N/A,FALSE,"600 Calc"}</definedName>
    <definedName name="sssssssss" localSheetId="36" hidden="1">{"FLM 600 Equipment Summary",#N/A,FALSE,"600 Calc"}</definedName>
    <definedName name="sssssssss" localSheetId="17" hidden="1">{"FLM 600 Equipment Summary",#N/A,FALSE,"600 Calc"}</definedName>
    <definedName name="sssssssss" localSheetId="37" hidden="1">{"FLM 600 Equipment Summary",#N/A,FALSE,"600 Calc"}</definedName>
    <definedName name="sssssssss" localSheetId="18" hidden="1">{"FLM 600 Equipment Summary",#N/A,FALSE,"600 Calc"}</definedName>
    <definedName name="sssssssss" localSheetId="31" hidden="1">{"FLM 600 Equipment Summary",#N/A,FALSE,"600 Calc"}</definedName>
    <definedName name="sssssssss" localSheetId="13" hidden="1">{"FLM 600 Equipment Summary",#N/A,FALSE,"600 Calc"}</definedName>
    <definedName name="sssssssss" localSheetId="32" hidden="1">{"FLM 600 Equipment Summary",#N/A,FALSE,"600 Calc"}</definedName>
    <definedName name="sssssssss" localSheetId="14" hidden="1">{"FLM 600 Equipment Summary",#N/A,FALSE,"600 Calc"}</definedName>
    <definedName name="sssssssss" localSheetId="2" hidden="1">{"FLM 600 Equipment Summary",#N/A,FALSE,"600 Calc"}</definedName>
    <definedName name="sssssssss" localSheetId="43" hidden="1">{"FLM 600 Equipment Summary",#N/A,FALSE,"600 Calc"}</definedName>
    <definedName name="sssssssss" localSheetId="35" hidden="1">{"FLM 600 Equipment Summary",#N/A,FALSE,"600 Calc"}</definedName>
    <definedName name="sssssssss" localSheetId="16" hidden="1">{"FLM 600 Equipment Summary",#N/A,FALSE,"600 Calc"}</definedName>
    <definedName name="sssssssss" localSheetId="34" hidden="1">{"FLM 600 Equipment Summary",#N/A,FALSE,"600 Calc"}</definedName>
    <definedName name="sssssssss" localSheetId="12" hidden="1">{"FLM 600 Equipment Summary",#N/A,FALSE,"600 Calc"}</definedName>
    <definedName name="sssssssss" hidden="1">{"FLM 600 Equipment Summary",#N/A,FALSE,"600 Calc"}</definedName>
    <definedName name="stub_period">'Assumptions and Inputs'!$C$41</definedName>
    <definedName name="StubMonths">'[10]INC STAT Hist Input'!$AK$4</definedName>
    <definedName name="StubWt">[10]START!$G$68</definedName>
    <definedName name="StubY">[10]START!$G$34</definedName>
    <definedName name="SubjCoID">[10]START!$G$23</definedName>
    <definedName name="SubjCoProxy">#REF!</definedName>
    <definedName name="SubjCoProxyProxy">#REF!</definedName>
    <definedName name="SubjCurrencyHeading">[10]START!$G$16</definedName>
    <definedName name="Subject_Co">'Assumptions and Inputs'!$C$18</definedName>
    <definedName name="Subject_Co1">'Assumptions and Inputs'!$D$18</definedName>
    <definedName name="Subject_Co2">'Assumptions and Inputs'!$E$18</definedName>
    <definedName name="Subject_Co3">'Assumptions and Inputs'!$F$18</definedName>
    <definedName name="SubjMktValue">'[10]WACC and TIC Inputs'!$H$211</definedName>
    <definedName name="SubjOutputCurrency">[10]START!$G$37</definedName>
    <definedName name="SubjOutputCurrencyCode">[10]START!$H$37</definedName>
    <definedName name="summary" hidden="1">39008.5881597222</definedName>
    <definedName name="swhtbr" localSheetId="25"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8"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36"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17"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37"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18"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31"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13"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32"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14"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2"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43"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35"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16"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34" hidden="1">{"page1",#N/A,FALSE,"Model";"page2",#N/A,FALSE,"Model";"page3",#N/A,FALSE,"Model";"page4",#N/A,FALSE,"Model";"page5",#N/A,FALSE,"Model";"page6",#N/A,FALSE,"Model";"page7",#N/A,FALSE,"Model";"page8",#N/A,FALSE,"Model";"page9",#N/A,FALSE,"Model";"page10",#N/A,FALSE,"Model";"page11",#N/A,FALSE,"Model";"page12",#N/A,FALSE,"Model";"page13",#N/A,FALSE,"Model"}</definedName>
    <definedName name="swhtbr" localSheetId="12" hidden="1">{"page1",#N/A,FALSE,"Model";"page2",#N/A,FALSE,"Model";"page3",#N/A,FALSE,"Model";"page4",#N/A,FALSE,"Model";"page5",#N/A,FALSE,"Model";"page6",#N/A,FALSE,"Model";"page7",#N/A,FALSE,"Model";"page8",#N/A,FALSE,"Model";"page9",#N/A,FALSE,"Model";"page10",#N/A,FALSE,"Model";"page11",#N/A,FALSE,"Model";"page12",#N/A,FALSE,"Model";"page13",#N/A,FALSE,"Model"}</definedName>
    <definedName name="swhtbr" hidden="1">{"page1",#N/A,FALSE,"Model";"page2",#N/A,FALSE,"Model";"page3",#N/A,FALSE,"Model";"page4",#N/A,FALSE,"Model";"page5",#N/A,FALSE,"Model";"page6",#N/A,FALSE,"Model";"page7",#N/A,FALSE,"Model";"page8",#N/A,FALSE,"Model";"page9",#N/A,FALSE,"Model";"page10",#N/A,FALSE,"Model";"page11",#N/A,FALSE,"Model";"page12",#N/A,FALSE,"Model";"page13",#N/A,FALSE,"Model"}</definedName>
    <definedName name="TabAmort">'[10]Tax Amortization Benefit'!$G$13</definedName>
    <definedName name="TABDiff">'[10]Tax Amortization Benefit'!$G$28</definedName>
    <definedName name="TABSetting">[10]START!$H$48</definedName>
    <definedName name="TABValue">'[10]Tax Amortization Benefit'!$G$27</definedName>
    <definedName name="taxrate">'Assumptions and Inputs'!$B$55</definedName>
    <definedName name="taxrate_mss">'Assumptions and Inputs'!$B$55</definedName>
    <definedName name="tbxCoInput">#REF!</definedName>
    <definedName name="Temp" localSheetId="25" hidden="1">{#N/A,#N/A,FALSE,"TB";#N/A,#N/A,FALSE,"AR";#N/A,#N/A,FALSE,"BS";#N/A,#N/A,FALSE,"PL";#N/A,#N/A,FALSE,"NOTES";#N/A,#N/A,FALSE,"NOTES (2)";#N/A,#N/A,FALSE,"NOTES (3)";#N/A,#N/A,FALSE,"TAXC.INDEX";#N/A,#N/A,FALSE,"Schedule I";#N/A,#N/A,FALSE,"DPL";#N/A,#N/A,FALSE,"Schedule IV";#N/A,#N/A,FALSE,"Adjustments"}</definedName>
    <definedName name="Temp" localSheetId="8" hidden="1">{#N/A,#N/A,FALSE,"TB";#N/A,#N/A,FALSE,"AR";#N/A,#N/A,FALSE,"BS";#N/A,#N/A,FALSE,"PL";#N/A,#N/A,FALSE,"NOTES";#N/A,#N/A,FALSE,"NOTES (2)";#N/A,#N/A,FALSE,"NOTES (3)";#N/A,#N/A,FALSE,"TAXC.INDEX";#N/A,#N/A,FALSE,"Schedule I";#N/A,#N/A,FALSE,"DPL";#N/A,#N/A,FALSE,"Schedule IV";#N/A,#N/A,FALSE,"Adjustments"}</definedName>
    <definedName name="Temp" localSheetId="36" hidden="1">{#N/A,#N/A,FALSE,"TB";#N/A,#N/A,FALSE,"AR";#N/A,#N/A,FALSE,"BS";#N/A,#N/A,FALSE,"PL";#N/A,#N/A,FALSE,"NOTES";#N/A,#N/A,FALSE,"NOTES (2)";#N/A,#N/A,FALSE,"NOTES (3)";#N/A,#N/A,FALSE,"TAXC.INDEX";#N/A,#N/A,FALSE,"Schedule I";#N/A,#N/A,FALSE,"DPL";#N/A,#N/A,FALSE,"Schedule IV";#N/A,#N/A,FALSE,"Adjustments"}</definedName>
    <definedName name="Temp" localSheetId="17" hidden="1">{#N/A,#N/A,FALSE,"TB";#N/A,#N/A,FALSE,"AR";#N/A,#N/A,FALSE,"BS";#N/A,#N/A,FALSE,"PL";#N/A,#N/A,FALSE,"NOTES";#N/A,#N/A,FALSE,"NOTES (2)";#N/A,#N/A,FALSE,"NOTES (3)";#N/A,#N/A,FALSE,"TAXC.INDEX";#N/A,#N/A,FALSE,"Schedule I";#N/A,#N/A,FALSE,"DPL";#N/A,#N/A,FALSE,"Schedule IV";#N/A,#N/A,FALSE,"Adjustments"}</definedName>
    <definedName name="Temp" localSheetId="37" hidden="1">{#N/A,#N/A,FALSE,"TB";#N/A,#N/A,FALSE,"AR";#N/A,#N/A,FALSE,"BS";#N/A,#N/A,FALSE,"PL";#N/A,#N/A,FALSE,"NOTES";#N/A,#N/A,FALSE,"NOTES (2)";#N/A,#N/A,FALSE,"NOTES (3)";#N/A,#N/A,FALSE,"TAXC.INDEX";#N/A,#N/A,FALSE,"Schedule I";#N/A,#N/A,FALSE,"DPL";#N/A,#N/A,FALSE,"Schedule IV";#N/A,#N/A,FALSE,"Adjustments"}</definedName>
    <definedName name="Temp" localSheetId="18" hidden="1">{#N/A,#N/A,FALSE,"TB";#N/A,#N/A,FALSE,"AR";#N/A,#N/A,FALSE,"BS";#N/A,#N/A,FALSE,"PL";#N/A,#N/A,FALSE,"NOTES";#N/A,#N/A,FALSE,"NOTES (2)";#N/A,#N/A,FALSE,"NOTES (3)";#N/A,#N/A,FALSE,"TAXC.INDEX";#N/A,#N/A,FALSE,"Schedule I";#N/A,#N/A,FALSE,"DPL";#N/A,#N/A,FALSE,"Schedule IV";#N/A,#N/A,FALSE,"Adjustments"}</definedName>
    <definedName name="Temp" localSheetId="31" hidden="1">{#N/A,#N/A,FALSE,"TB";#N/A,#N/A,FALSE,"AR";#N/A,#N/A,FALSE,"BS";#N/A,#N/A,FALSE,"PL";#N/A,#N/A,FALSE,"NOTES";#N/A,#N/A,FALSE,"NOTES (2)";#N/A,#N/A,FALSE,"NOTES (3)";#N/A,#N/A,FALSE,"TAXC.INDEX";#N/A,#N/A,FALSE,"Schedule I";#N/A,#N/A,FALSE,"DPL";#N/A,#N/A,FALSE,"Schedule IV";#N/A,#N/A,FALSE,"Adjustments"}</definedName>
    <definedName name="Temp" localSheetId="13" hidden="1">{#N/A,#N/A,FALSE,"TB";#N/A,#N/A,FALSE,"AR";#N/A,#N/A,FALSE,"BS";#N/A,#N/A,FALSE,"PL";#N/A,#N/A,FALSE,"NOTES";#N/A,#N/A,FALSE,"NOTES (2)";#N/A,#N/A,FALSE,"NOTES (3)";#N/A,#N/A,FALSE,"TAXC.INDEX";#N/A,#N/A,FALSE,"Schedule I";#N/A,#N/A,FALSE,"DPL";#N/A,#N/A,FALSE,"Schedule IV";#N/A,#N/A,FALSE,"Adjustments"}</definedName>
    <definedName name="Temp" localSheetId="32" hidden="1">{#N/A,#N/A,FALSE,"TB";#N/A,#N/A,FALSE,"AR";#N/A,#N/A,FALSE,"BS";#N/A,#N/A,FALSE,"PL";#N/A,#N/A,FALSE,"NOTES";#N/A,#N/A,FALSE,"NOTES (2)";#N/A,#N/A,FALSE,"NOTES (3)";#N/A,#N/A,FALSE,"TAXC.INDEX";#N/A,#N/A,FALSE,"Schedule I";#N/A,#N/A,FALSE,"DPL";#N/A,#N/A,FALSE,"Schedule IV";#N/A,#N/A,FALSE,"Adjustments"}</definedName>
    <definedName name="Temp" localSheetId="14" hidden="1">{#N/A,#N/A,FALSE,"TB";#N/A,#N/A,FALSE,"AR";#N/A,#N/A,FALSE,"BS";#N/A,#N/A,FALSE,"PL";#N/A,#N/A,FALSE,"NOTES";#N/A,#N/A,FALSE,"NOTES (2)";#N/A,#N/A,FALSE,"NOTES (3)";#N/A,#N/A,FALSE,"TAXC.INDEX";#N/A,#N/A,FALSE,"Schedule I";#N/A,#N/A,FALSE,"DPL";#N/A,#N/A,FALSE,"Schedule IV";#N/A,#N/A,FALSE,"Adjustments"}</definedName>
    <definedName name="Temp" localSheetId="2" hidden="1">{#N/A,#N/A,FALSE,"TB";#N/A,#N/A,FALSE,"AR";#N/A,#N/A,FALSE,"BS";#N/A,#N/A,FALSE,"PL";#N/A,#N/A,FALSE,"NOTES";#N/A,#N/A,FALSE,"NOTES (2)";#N/A,#N/A,FALSE,"NOTES (3)";#N/A,#N/A,FALSE,"TAXC.INDEX";#N/A,#N/A,FALSE,"Schedule I";#N/A,#N/A,FALSE,"DPL";#N/A,#N/A,FALSE,"Schedule IV";#N/A,#N/A,FALSE,"Adjustments"}</definedName>
    <definedName name="Temp" localSheetId="43" hidden="1">{#N/A,#N/A,FALSE,"TB";#N/A,#N/A,FALSE,"AR";#N/A,#N/A,FALSE,"BS";#N/A,#N/A,FALSE,"PL";#N/A,#N/A,FALSE,"NOTES";#N/A,#N/A,FALSE,"NOTES (2)";#N/A,#N/A,FALSE,"NOTES (3)";#N/A,#N/A,FALSE,"TAXC.INDEX";#N/A,#N/A,FALSE,"Schedule I";#N/A,#N/A,FALSE,"DPL";#N/A,#N/A,FALSE,"Schedule IV";#N/A,#N/A,FALSE,"Adjustments"}</definedName>
    <definedName name="Temp" localSheetId="35" hidden="1">{#N/A,#N/A,FALSE,"TB";#N/A,#N/A,FALSE,"AR";#N/A,#N/A,FALSE,"BS";#N/A,#N/A,FALSE,"PL";#N/A,#N/A,FALSE,"NOTES";#N/A,#N/A,FALSE,"NOTES (2)";#N/A,#N/A,FALSE,"NOTES (3)";#N/A,#N/A,FALSE,"TAXC.INDEX";#N/A,#N/A,FALSE,"Schedule I";#N/A,#N/A,FALSE,"DPL";#N/A,#N/A,FALSE,"Schedule IV";#N/A,#N/A,FALSE,"Adjustments"}</definedName>
    <definedName name="Temp" localSheetId="16" hidden="1">{#N/A,#N/A,FALSE,"TB";#N/A,#N/A,FALSE,"AR";#N/A,#N/A,FALSE,"BS";#N/A,#N/A,FALSE,"PL";#N/A,#N/A,FALSE,"NOTES";#N/A,#N/A,FALSE,"NOTES (2)";#N/A,#N/A,FALSE,"NOTES (3)";#N/A,#N/A,FALSE,"TAXC.INDEX";#N/A,#N/A,FALSE,"Schedule I";#N/A,#N/A,FALSE,"DPL";#N/A,#N/A,FALSE,"Schedule IV";#N/A,#N/A,FALSE,"Adjustments"}</definedName>
    <definedName name="Temp" localSheetId="34" hidden="1">{#N/A,#N/A,FALSE,"TB";#N/A,#N/A,FALSE,"AR";#N/A,#N/A,FALSE,"BS";#N/A,#N/A,FALSE,"PL";#N/A,#N/A,FALSE,"NOTES";#N/A,#N/A,FALSE,"NOTES (2)";#N/A,#N/A,FALSE,"NOTES (3)";#N/A,#N/A,FALSE,"TAXC.INDEX";#N/A,#N/A,FALSE,"Schedule I";#N/A,#N/A,FALSE,"DPL";#N/A,#N/A,FALSE,"Schedule IV";#N/A,#N/A,FALSE,"Adjustments"}</definedName>
    <definedName name="Temp" localSheetId="12" hidden="1">{#N/A,#N/A,FALSE,"TB";#N/A,#N/A,FALSE,"AR";#N/A,#N/A,FALSE,"BS";#N/A,#N/A,FALSE,"PL";#N/A,#N/A,FALSE,"NOTES";#N/A,#N/A,FALSE,"NOTES (2)";#N/A,#N/A,FALSE,"NOTES (3)";#N/A,#N/A,FALSE,"TAXC.INDEX";#N/A,#N/A,FALSE,"Schedule I";#N/A,#N/A,FALSE,"DPL";#N/A,#N/A,FALSE,"Schedule IV";#N/A,#N/A,FALSE,"Adjustments"}</definedName>
    <definedName name="Temp" hidden="1">{#N/A,#N/A,FALSE,"TB";#N/A,#N/A,FALSE,"AR";#N/A,#N/A,FALSE,"BS";#N/A,#N/A,FALSE,"PL";#N/A,#N/A,FALSE,"NOTES";#N/A,#N/A,FALSE,"NOTES (2)";#N/A,#N/A,FALSE,"NOTES (3)";#N/A,#N/A,FALSE,"TAXC.INDEX";#N/A,#N/A,FALSE,"Schedule I";#N/A,#N/A,FALSE,"DPL";#N/A,#N/A,FALSE,"Schedule IV";#N/A,#N/A,FALSE,"Adjustments"}</definedName>
    <definedName name="temp2" localSheetId="25" hidden="1">{"FLM 2400 Equipment Detail",#N/A,FALSE,"2400 Calc"}</definedName>
    <definedName name="temp2" localSheetId="8" hidden="1">{"FLM 2400 Equipment Detail",#N/A,FALSE,"2400 Calc"}</definedName>
    <definedName name="temp2" localSheetId="36" hidden="1">{"FLM 2400 Equipment Detail",#N/A,FALSE,"2400 Calc"}</definedName>
    <definedName name="temp2" localSheetId="17" hidden="1">{"FLM 2400 Equipment Detail",#N/A,FALSE,"2400 Calc"}</definedName>
    <definedName name="temp2" localSheetId="37" hidden="1">{"FLM 2400 Equipment Detail",#N/A,FALSE,"2400 Calc"}</definedName>
    <definedName name="temp2" localSheetId="18" hidden="1">{"FLM 2400 Equipment Detail",#N/A,FALSE,"2400 Calc"}</definedName>
    <definedName name="temp2" localSheetId="31" hidden="1">{"FLM 2400 Equipment Detail",#N/A,FALSE,"2400 Calc"}</definedName>
    <definedName name="temp2" localSheetId="13" hidden="1">{"FLM 2400 Equipment Detail",#N/A,FALSE,"2400 Calc"}</definedName>
    <definedName name="temp2" localSheetId="32" hidden="1">{"FLM 2400 Equipment Detail",#N/A,FALSE,"2400 Calc"}</definedName>
    <definedName name="temp2" localSheetId="14" hidden="1">{"FLM 2400 Equipment Detail",#N/A,FALSE,"2400 Calc"}</definedName>
    <definedName name="temp2" localSheetId="2" hidden="1">{"FLM 2400 Equipment Detail",#N/A,FALSE,"2400 Calc"}</definedName>
    <definedName name="temp2" localSheetId="43" hidden="1">{"FLM 2400 Equipment Detail",#N/A,FALSE,"2400 Calc"}</definedName>
    <definedName name="temp2" localSheetId="35" hidden="1">{"FLM 2400 Equipment Detail",#N/A,FALSE,"2400 Calc"}</definedName>
    <definedName name="temp2" localSheetId="16" hidden="1">{"FLM 2400 Equipment Detail",#N/A,FALSE,"2400 Calc"}</definedName>
    <definedName name="temp2" localSheetId="34" hidden="1">{"FLM 2400 Equipment Detail",#N/A,FALSE,"2400 Calc"}</definedName>
    <definedName name="temp2" localSheetId="12" hidden="1">{"FLM 2400 Equipment Detail",#N/A,FALSE,"2400 Calc"}</definedName>
    <definedName name="temp2" hidden="1">{"FLM 2400 Equipment Detail",#N/A,FALSE,"2400 Calc"}</definedName>
    <definedName name="test"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test2"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est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TimeEnd">[10]Settings!$N$15</definedName>
    <definedName name="TimeStart">[10]Settings!$N$14</definedName>
    <definedName name="Tolerance">'[10]Error Check'!$M$13</definedName>
    <definedName name="TradingCountryBeta">#REF!</definedName>
    <definedName name="tttt" localSheetId="25" hidden="1">{#N/A,#N/A,FALSE,"Summary"}</definedName>
    <definedName name="tttt" localSheetId="8" hidden="1">{#N/A,#N/A,FALSE,"Summary"}</definedName>
    <definedName name="tttt" localSheetId="36" hidden="1">{#N/A,#N/A,FALSE,"Summary"}</definedName>
    <definedName name="tttt" localSheetId="17" hidden="1">{#N/A,#N/A,FALSE,"Summary"}</definedName>
    <definedName name="tttt" localSheetId="37" hidden="1">{#N/A,#N/A,FALSE,"Summary"}</definedName>
    <definedName name="tttt" localSheetId="18" hidden="1">{#N/A,#N/A,FALSE,"Summary"}</definedName>
    <definedName name="tttt" localSheetId="31" hidden="1">{#N/A,#N/A,FALSE,"Summary"}</definedName>
    <definedName name="tttt" localSheetId="13" hidden="1">{#N/A,#N/A,FALSE,"Summary"}</definedName>
    <definedName name="tttt" localSheetId="32" hidden="1">{#N/A,#N/A,FALSE,"Summary"}</definedName>
    <definedName name="tttt" localSheetId="14" hidden="1">{#N/A,#N/A,FALSE,"Summary"}</definedName>
    <definedName name="tttt" localSheetId="2" hidden="1">{#N/A,#N/A,FALSE,"Summary"}</definedName>
    <definedName name="tttt" localSheetId="43" hidden="1">{#N/A,#N/A,FALSE,"Summary"}</definedName>
    <definedName name="tttt" localSheetId="35" hidden="1">{#N/A,#N/A,FALSE,"Summary"}</definedName>
    <definedName name="tttt" localSheetId="16" hidden="1">{#N/A,#N/A,FALSE,"Summary"}</definedName>
    <definedName name="tttt" localSheetId="34" hidden="1">{#N/A,#N/A,FALSE,"Summary"}</definedName>
    <definedName name="tttt" localSheetId="12" hidden="1">{#N/A,#N/A,FALSE,"Summary"}</definedName>
    <definedName name="tttt" hidden="1">{#N/A,#N/A,FALSE,"Summary"}</definedName>
    <definedName name="UnLeverTaxRate">'[10]WACC and TIC Inputs'!$K$86</definedName>
    <definedName name="UseCIQIndex">#REF!</definedName>
    <definedName name="Val1Hist2">[10]TIC!$V$48</definedName>
    <definedName name="ValDateHeading">[10]START!$C$4</definedName>
    <definedName name="valu" localSheetId="25" hidden="1">{"Balance Sheet",#N/A,FALSE,"Annual Summary";"Cashflows",#N/A,FALSE,"Annual Summary";"Summary Earnings",#N/A,FALSE,"Annual Summary"}</definedName>
    <definedName name="valu" localSheetId="8" hidden="1">{"Balance Sheet",#N/A,FALSE,"Annual Summary";"Cashflows",#N/A,FALSE,"Annual Summary";"Summary Earnings",#N/A,FALSE,"Annual Summary"}</definedName>
    <definedName name="valu" localSheetId="36" hidden="1">{"Balance Sheet",#N/A,FALSE,"Annual Summary";"Cashflows",#N/A,FALSE,"Annual Summary";"Summary Earnings",#N/A,FALSE,"Annual Summary"}</definedName>
    <definedName name="valu" localSheetId="17" hidden="1">{"Balance Sheet",#N/A,FALSE,"Annual Summary";"Cashflows",#N/A,FALSE,"Annual Summary";"Summary Earnings",#N/A,FALSE,"Annual Summary"}</definedName>
    <definedName name="valu" localSheetId="37" hidden="1">{"Balance Sheet",#N/A,FALSE,"Annual Summary";"Cashflows",#N/A,FALSE,"Annual Summary";"Summary Earnings",#N/A,FALSE,"Annual Summary"}</definedName>
    <definedName name="valu" localSheetId="18" hidden="1">{"Balance Sheet",#N/A,FALSE,"Annual Summary";"Cashflows",#N/A,FALSE,"Annual Summary";"Summary Earnings",#N/A,FALSE,"Annual Summary"}</definedName>
    <definedName name="valu" localSheetId="31" hidden="1">{"Balance Sheet",#N/A,FALSE,"Annual Summary";"Cashflows",#N/A,FALSE,"Annual Summary";"Summary Earnings",#N/A,FALSE,"Annual Summary"}</definedName>
    <definedName name="valu" localSheetId="13" hidden="1">{"Balance Sheet",#N/A,FALSE,"Annual Summary";"Cashflows",#N/A,FALSE,"Annual Summary";"Summary Earnings",#N/A,FALSE,"Annual Summary"}</definedName>
    <definedName name="valu" localSheetId="32" hidden="1">{"Balance Sheet",#N/A,FALSE,"Annual Summary";"Cashflows",#N/A,FALSE,"Annual Summary";"Summary Earnings",#N/A,FALSE,"Annual Summary"}</definedName>
    <definedName name="valu" localSheetId="14" hidden="1">{"Balance Sheet",#N/A,FALSE,"Annual Summary";"Cashflows",#N/A,FALSE,"Annual Summary";"Summary Earnings",#N/A,FALSE,"Annual Summary"}</definedName>
    <definedName name="valu" localSheetId="2" hidden="1">{"Balance Sheet",#N/A,FALSE,"Annual Summary";"Cashflows",#N/A,FALSE,"Annual Summary";"Summary Earnings",#N/A,FALSE,"Annual Summary"}</definedName>
    <definedName name="valu" localSheetId="43" hidden="1">{"Balance Sheet",#N/A,FALSE,"Annual Summary";"Cashflows",#N/A,FALSE,"Annual Summary";"Summary Earnings",#N/A,FALSE,"Annual Summary"}</definedName>
    <definedName name="valu" localSheetId="35" hidden="1">{"Balance Sheet",#N/A,FALSE,"Annual Summary";"Cashflows",#N/A,FALSE,"Annual Summary";"Summary Earnings",#N/A,FALSE,"Annual Summary"}</definedName>
    <definedName name="valu" localSheetId="16" hidden="1">{"Balance Sheet",#N/A,FALSE,"Annual Summary";"Cashflows",#N/A,FALSE,"Annual Summary";"Summary Earnings",#N/A,FALSE,"Annual Summary"}</definedName>
    <definedName name="valu" localSheetId="34" hidden="1">{"Balance Sheet",#N/A,FALSE,"Annual Summary";"Cashflows",#N/A,FALSE,"Annual Summary";"Summary Earnings",#N/A,FALSE,"Annual Summary"}</definedName>
    <definedName name="valu" localSheetId="12" hidden="1">{"Balance Sheet",#N/A,FALSE,"Annual Summary";"Cashflows",#N/A,FALSE,"Annual Summary";"Summary Earnings",#N/A,FALSE,"Annual Summary"}</definedName>
    <definedName name="valu" hidden="1">{"Balance Sheet",#N/A,FALSE,"Annual Summary";"Cashflows",#N/A,FALSE,"Annual Summary";"Summary Earnings",#N/A,FALSE,"Annual Summary"}</definedName>
    <definedName name="valuation_date">'Assumptions and Inputs'!$C$23</definedName>
    <definedName name="Valuation_Date_GC">#REF!</definedName>
    <definedName name="value" localSheetId="25" hidden="1">{"Balance Sheet",#N/A,FALSE,"Annual Summary";"Cashflows",#N/A,FALSE,"Annual Summary";"Summary Earnings",#N/A,FALSE,"Annual Summary"}</definedName>
    <definedName name="value" localSheetId="8" hidden="1">{"Balance Sheet",#N/A,FALSE,"Annual Summary";"Cashflows",#N/A,FALSE,"Annual Summary";"Summary Earnings",#N/A,FALSE,"Annual Summary"}</definedName>
    <definedName name="value" localSheetId="36" hidden="1">{"Balance Sheet",#N/A,FALSE,"Annual Summary";"Cashflows",#N/A,FALSE,"Annual Summary";"Summary Earnings",#N/A,FALSE,"Annual Summary"}</definedName>
    <definedName name="value" localSheetId="17" hidden="1">{"Balance Sheet",#N/A,FALSE,"Annual Summary";"Cashflows",#N/A,FALSE,"Annual Summary";"Summary Earnings",#N/A,FALSE,"Annual Summary"}</definedName>
    <definedName name="value" localSheetId="37" hidden="1">{"Balance Sheet",#N/A,FALSE,"Annual Summary";"Cashflows",#N/A,FALSE,"Annual Summary";"Summary Earnings",#N/A,FALSE,"Annual Summary"}</definedName>
    <definedName name="value" localSheetId="18" hidden="1">{"Balance Sheet",#N/A,FALSE,"Annual Summary";"Cashflows",#N/A,FALSE,"Annual Summary";"Summary Earnings",#N/A,FALSE,"Annual Summary"}</definedName>
    <definedName name="value" localSheetId="31" hidden="1">{"Balance Sheet",#N/A,FALSE,"Annual Summary";"Cashflows",#N/A,FALSE,"Annual Summary";"Summary Earnings",#N/A,FALSE,"Annual Summary"}</definedName>
    <definedName name="value" localSheetId="13" hidden="1">{"Balance Sheet",#N/A,FALSE,"Annual Summary";"Cashflows",#N/A,FALSE,"Annual Summary";"Summary Earnings",#N/A,FALSE,"Annual Summary"}</definedName>
    <definedName name="value" localSheetId="32" hidden="1">{"Balance Sheet",#N/A,FALSE,"Annual Summary";"Cashflows",#N/A,FALSE,"Annual Summary";"Summary Earnings",#N/A,FALSE,"Annual Summary"}</definedName>
    <definedName name="value" localSheetId="14" hidden="1">{"Balance Sheet",#N/A,FALSE,"Annual Summary";"Cashflows",#N/A,FALSE,"Annual Summary";"Summary Earnings",#N/A,FALSE,"Annual Summary"}</definedName>
    <definedName name="value" localSheetId="2" hidden="1">{"Balance Sheet",#N/A,FALSE,"Annual Summary";"Cashflows",#N/A,FALSE,"Annual Summary";"Summary Earnings",#N/A,FALSE,"Annual Summary"}</definedName>
    <definedName name="value" localSheetId="43" hidden="1">{"Balance Sheet",#N/A,FALSE,"Annual Summary";"Cashflows",#N/A,FALSE,"Annual Summary";"Summary Earnings",#N/A,FALSE,"Annual Summary"}</definedName>
    <definedName name="value" localSheetId="35" hidden="1">{"Balance Sheet",#N/A,FALSE,"Annual Summary";"Cashflows",#N/A,FALSE,"Annual Summary";"Summary Earnings",#N/A,FALSE,"Annual Summary"}</definedName>
    <definedName name="value" localSheetId="16" hidden="1">{"Balance Sheet",#N/A,FALSE,"Annual Summary";"Cashflows",#N/A,FALSE,"Annual Summary";"Summary Earnings",#N/A,FALSE,"Annual Summary"}</definedName>
    <definedName name="value" localSheetId="34" hidden="1">{"Balance Sheet",#N/A,FALSE,"Annual Summary";"Cashflows",#N/A,FALSE,"Annual Summary";"Summary Earnings",#N/A,FALSE,"Annual Summary"}</definedName>
    <definedName name="value" localSheetId="12" hidden="1">{"Balance Sheet",#N/A,FALSE,"Annual Summary";"Cashflows",#N/A,FALSE,"Annual Summary";"Summary Earnings",#N/A,FALSE,"Annual Summary"}</definedName>
    <definedName name="value" hidden="1">{"Balance Sheet",#N/A,FALSE,"Annual Summary";"Cashflows",#N/A,FALSE,"Annual Summary";"Summary Earnings",#N/A,FALSE,"Annual Summary"}</definedName>
    <definedName name="vvv"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vvvvvvvvvvvvv"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vvvvvvvvvvvvv"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 localSheetId="25" hidden="1">{#N/A,#N/A,FALSE,"DIR-REP";#N/A,#N/A,FALSE,"AUD-REPORT";#N/A,#N/A,FALSE,"P7L&amp;BS";#N/A,#N/A,FALSE,"NOTES";#N/A,#N/A,FALSE,"FA";#N/A,#N/A,FALSE,"NOTES (2)";#N/A,#N/A,FALSE,"Schedule  IV";#N/A,#N/A,FALSE,"Schedule V"}</definedName>
    <definedName name="w" localSheetId="8" hidden="1">{#N/A,#N/A,FALSE,"DIR-REP";#N/A,#N/A,FALSE,"AUD-REPORT";#N/A,#N/A,FALSE,"P7L&amp;BS";#N/A,#N/A,FALSE,"NOTES";#N/A,#N/A,FALSE,"FA";#N/A,#N/A,FALSE,"NOTES (2)";#N/A,#N/A,FALSE,"Schedule  IV";#N/A,#N/A,FALSE,"Schedule V"}</definedName>
    <definedName name="w" localSheetId="36" hidden="1">{#N/A,#N/A,FALSE,"DIR-REP";#N/A,#N/A,FALSE,"AUD-REPORT";#N/A,#N/A,FALSE,"P7L&amp;BS";#N/A,#N/A,FALSE,"NOTES";#N/A,#N/A,FALSE,"FA";#N/A,#N/A,FALSE,"NOTES (2)";#N/A,#N/A,FALSE,"Schedule  IV";#N/A,#N/A,FALSE,"Schedule V"}</definedName>
    <definedName name="w" localSheetId="17" hidden="1">{#N/A,#N/A,FALSE,"DIR-REP";#N/A,#N/A,FALSE,"AUD-REPORT";#N/A,#N/A,FALSE,"P7L&amp;BS";#N/A,#N/A,FALSE,"NOTES";#N/A,#N/A,FALSE,"FA";#N/A,#N/A,FALSE,"NOTES (2)";#N/A,#N/A,FALSE,"Schedule  IV";#N/A,#N/A,FALSE,"Schedule V"}</definedName>
    <definedName name="w" localSheetId="37" hidden="1">{#N/A,#N/A,FALSE,"DIR-REP";#N/A,#N/A,FALSE,"AUD-REPORT";#N/A,#N/A,FALSE,"P7L&amp;BS";#N/A,#N/A,FALSE,"NOTES";#N/A,#N/A,FALSE,"FA";#N/A,#N/A,FALSE,"NOTES (2)";#N/A,#N/A,FALSE,"Schedule  IV";#N/A,#N/A,FALSE,"Schedule V"}</definedName>
    <definedName name="w" localSheetId="18" hidden="1">{#N/A,#N/A,FALSE,"DIR-REP";#N/A,#N/A,FALSE,"AUD-REPORT";#N/A,#N/A,FALSE,"P7L&amp;BS";#N/A,#N/A,FALSE,"NOTES";#N/A,#N/A,FALSE,"FA";#N/A,#N/A,FALSE,"NOTES (2)";#N/A,#N/A,FALSE,"Schedule  IV";#N/A,#N/A,FALSE,"Schedule V"}</definedName>
    <definedName name="w" localSheetId="31" hidden="1">{#N/A,#N/A,FALSE,"DIR-REP";#N/A,#N/A,FALSE,"AUD-REPORT";#N/A,#N/A,FALSE,"P7L&amp;BS";#N/A,#N/A,FALSE,"NOTES";#N/A,#N/A,FALSE,"FA";#N/A,#N/A,FALSE,"NOTES (2)";#N/A,#N/A,FALSE,"Schedule  IV";#N/A,#N/A,FALSE,"Schedule V"}</definedName>
    <definedName name="w" localSheetId="13" hidden="1">{#N/A,#N/A,FALSE,"DIR-REP";#N/A,#N/A,FALSE,"AUD-REPORT";#N/A,#N/A,FALSE,"P7L&amp;BS";#N/A,#N/A,FALSE,"NOTES";#N/A,#N/A,FALSE,"FA";#N/A,#N/A,FALSE,"NOTES (2)";#N/A,#N/A,FALSE,"Schedule  IV";#N/A,#N/A,FALSE,"Schedule V"}</definedName>
    <definedName name="w" localSheetId="32" hidden="1">{#N/A,#N/A,FALSE,"DIR-REP";#N/A,#N/A,FALSE,"AUD-REPORT";#N/A,#N/A,FALSE,"P7L&amp;BS";#N/A,#N/A,FALSE,"NOTES";#N/A,#N/A,FALSE,"FA";#N/A,#N/A,FALSE,"NOTES (2)";#N/A,#N/A,FALSE,"Schedule  IV";#N/A,#N/A,FALSE,"Schedule V"}</definedName>
    <definedName name="w" localSheetId="14" hidden="1">{#N/A,#N/A,FALSE,"DIR-REP";#N/A,#N/A,FALSE,"AUD-REPORT";#N/A,#N/A,FALSE,"P7L&amp;BS";#N/A,#N/A,FALSE,"NOTES";#N/A,#N/A,FALSE,"FA";#N/A,#N/A,FALSE,"NOTES (2)";#N/A,#N/A,FALSE,"Schedule  IV";#N/A,#N/A,FALSE,"Schedule V"}</definedName>
    <definedName name="w" localSheetId="2" hidden="1">{#N/A,#N/A,FALSE,"DIR-REP";#N/A,#N/A,FALSE,"AUD-REPORT";#N/A,#N/A,FALSE,"P7L&amp;BS";#N/A,#N/A,FALSE,"NOTES";#N/A,#N/A,FALSE,"FA";#N/A,#N/A,FALSE,"NOTES (2)";#N/A,#N/A,FALSE,"Schedule  IV";#N/A,#N/A,FALSE,"Schedule V"}</definedName>
    <definedName name="w" localSheetId="43" hidden="1">{#N/A,#N/A,FALSE,"DIR-REP";#N/A,#N/A,FALSE,"AUD-REPORT";#N/A,#N/A,FALSE,"P7L&amp;BS";#N/A,#N/A,FALSE,"NOTES";#N/A,#N/A,FALSE,"FA";#N/A,#N/A,FALSE,"NOTES (2)";#N/A,#N/A,FALSE,"Schedule  IV";#N/A,#N/A,FALSE,"Schedule V"}</definedName>
    <definedName name="w" localSheetId="35" hidden="1">{#N/A,#N/A,FALSE,"DIR-REP";#N/A,#N/A,FALSE,"AUD-REPORT";#N/A,#N/A,FALSE,"P7L&amp;BS";#N/A,#N/A,FALSE,"NOTES";#N/A,#N/A,FALSE,"FA";#N/A,#N/A,FALSE,"NOTES (2)";#N/A,#N/A,FALSE,"Schedule  IV";#N/A,#N/A,FALSE,"Schedule V"}</definedName>
    <definedName name="w" localSheetId="16" hidden="1">{#N/A,#N/A,FALSE,"DIR-REP";#N/A,#N/A,FALSE,"AUD-REPORT";#N/A,#N/A,FALSE,"P7L&amp;BS";#N/A,#N/A,FALSE,"NOTES";#N/A,#N/A,FALSE,"FA";#N/A,#N/A,FALSE,"NOTES (2)";#N/A,#N/A,FALSE,"Schedule  IV";#N/A,#N/A,FALSE,"Schedule V"}</definedName>
    <definedName name="w" localSheetId="34" hidden="1">{#N/A,#N/A,FALSE,"DIR-REP";#N/A,#N/A,FALSE,"AUD-REPORT";#N/A,#N/A,FALSE,"P7L&amp;BS";#N/A,#N/A,FALSE,"NOTES";#N/A,#N/A,FALSE,"FA";#N/A,#N/A,FALSE,"NOTES (2)";#N/A,#N/A,FALSE,"Schedule  IV";#N/A,#N/A,FALSE,"Schedule V"}</definedName>
    <definedName name="w" localSheetId="12" hidden="1">{#N/A,#N/A,FALSE,"DIR-REP";#N/A,#N/A,FALSE,"AUD-REPORT";#N/A,#N/A,FALSE,"P7L&amp;BS";#N/A,#N/A,FALSE,"NOTES";#N/A,#N/A,FALSE,"FA";#N/A,#N/A,FALSE,"NOTES (2)";#N/A,#N/A,FALSE,"Schedule  IV";#N/A,#N/A,FALSE,"Schedule V"}</definedName>
    <definedName name="w" hidden="1">{#N/A,#N/A,FALSE,"DIR-REP";#N/A,#N/A,FALSE,"AUD-REPORT";#N/A,#N/A,FALSE,"P7L&amp;BS";#N/A,#N/A,FALSE,"NOTES";#N/A,#N/A,FALSE,"FA";#N/A,#N/A,FALSE,"NOTES (2)";#N/A,#N/A,FALSE,"Schedule  IV";#N/A,#N/A,FALSE,"Schedule V"}</definedName>
    <definedName name="wacc">'Assumptions and Inputs'!$B$52</definedName>
    <definedName name="wacc1">'Assumptions and Inputs'!$C$52</definedName>
    <definedName name="WACCinDCF">[10]DCF!$D$31</definedName>
    <definedName name="WACCIndexList15">#REF!</definedName>
    <definedName name="we" localSheetId="39" hidden="1">#REF!</definedName>
    <definedName name="we" localSheetId="20" hidden="1">#REF!</definedName>
    <definedName name="we" localSheetId="40" hidden="1">#REF!</definedName>
    <definedName name="we" localSheetId="26" hidden="1">#REF!</definedName>
    <definedName name="we" localSheetId="9" hidden="1">#REF!</definedName>
    <definedName name="we" localSheetId="36" hidden="1">#REF!</definedName>
    <definedName name="we" localSheetId="17" hidden="1">#REF!</definedName>
    <definedName name="we" localSheetId="37" hidden="1">#REF!</definedName>
    <definedName name="we" localSheetId="18" hidden="1">#REF!</definedName>
    <definedName name="we" localSheetId="1" hidden="1">#REF!</definedName>
    <definedName name="we" localSheetId="32" hidden="1">#REF!</definedName>
    <definedName name="we" localSheetId="14" hidden="1">#REF!</definedName>
    <definedName name="we" localSheetId="38" hidden="1">#REF!</definedName>
    <definedName name="we" localSheetId="19" hidden="1">#REF!</definedName>
    <definedName name="we" localSheetId="2" hidden="1">#REF!</definedName>
    <definedName name="we" localSheetId="4" hidden="1">#REF!</definedName>
    <definedName name="we" localSheetId="24" hidden="1">#REF!</definedName>
    <definedName name="we" localSheetId="6" hidden="1">#REF!</definedName>
    <definedName name="we" localSheetId="29" hidden="1">#REF!</definedName>
    <definedName name="we" localSheetId="43" hidden="1">#REF!</definedName>
    <definedName name="we" localSheetId="10" hidden="1">#REF!</definedName>
    <definedName name="we" hidden="1">#REF!</definedName>
    <definedName name="werwer" localSheetId="25" hidden="1">{"FLM 150 Equipment Detail",#N/A,TRUE,"150 Calc";"FLM 2400 Equipment Detail",#N/A,TRUE,"2400 Calc";"FLM 600 Equipment Detail",#N/A,TRUE,"600 Calc"}</definedName>
    <definedName name="werwer" localSheetId="8" hidden="1">{"FLM 150 Equipment Detail",#N/A,TRUE,"150 Calc";"FLM 2400 Equipment Detail",#N/A,TRUE,"2400 Calc";"FLM 600 Equipment Detail",#N/A,TRUE,"600 Calc"}</definedName>
    <definedName name="werwer" localSheetId="36" hidden="1">{"FLM 150 Equipment Detail",#N/A,TRUE,"150 Calc";"FLM 2400 Equipment Detail",#N/A,TRUE,"2400 Calc";"FLM 600 Equipment Detail",#N/A,TRUE,"600 Calc"}</definedName>
    <definedName name="werwer" localSheetId="17" hidden="1">{"FLM 150 Equipment Detail",#N/A,TRUE,"150 Calc";"FLM 2400 Equipment Detail",#N/A,TRUE,"2400 Calc";"FLM 600 Equipment Detail",#N/A,TRUE,"600 Calc"}</definedName>
    <definedName name="werwer" localSheetId="37" hidden="1">{"FLM 150 Equipment Detail",#N/A,TRUE,"150 Calc";"FLM 2400 Equipment Detail",#N/A,TRUE,"2400 Calc";"FLM 600 Equipment Detail",#N/A,TRUE,"600 Calc"}</definedName>
    <definedName name="werwer" localSheetId="18" hidden="1">{"FLM 150 Equipment Detail",#N/A,TRUE,"150 Calc";"FLM 2400 Equipment Detail",#N/A,TRUE,"2400 Calc";"FLM 600 Equipment Detail",#N/A,TRUE,"600 Calc"}</definedName>
    <definedName name="werwer" localSheetId="31" hidden="1">{"FLM 150 Equipment Detail",#N/A,TRUE,"150 Calc";"FLM 2400 Equipment Detail",#N/A,TRUE,"2400 Calc";"FLM 600 Equipment Detail",#N/A,TRUE,"600 Calc"}</definedName>
    <definedName name="werwer" localSheetId="13" hidden="1">{"FLM 150 Equipment Detail",#N/A,TRUE,"150 Calc";"FLM 2400 Equipment Detail",#N/A,TRUE,"2400 Calc";"FLM 600 Equipment Detail",#N/A,TRUE,"600 Calc"}</definedName>
    <definedName name="werwer" localSheetId="32" hidden="1">{"FLM 150 Equipment Detail",#N/A,TRUE,"150 Calc";"FLM 2400 Equipment Detail",#N/A,TRUE,"2400 Calc";"FLM 600 Equipment Detail",#N/A,TRUE,"600 Calc"}</definedName>
    <definedName name="werwer" localSheetId="14" hidden="1">{"FLM 150 Equipment Detail",#N/A,TRUE,"150 Calc";"FLM 2400 Equipment Detail",#N/A,TRUE,"2400 Calc";"FLM 600 Equipment Detail",#N/A,TRUE,"600 Calc"}</definedName>
    <definedName name="werwer" localSheetId="2" hidden="1">{"FLM 150 Equipment Detail",#N/A,TRUE,"150 Calc";"FLM 2400 Equipment Detail",#N/A,TRUE,"2400 Calc";"FLM 600 Equipment Detail",#N/A,TRUE,"600 Calc"}</definedName>
    <definedName name="werwer" localSheetId="43" hidden="1">{"FLM 150 Equipment Detail",#N/A,TRUE,"150 Calc";"FLM 2400 Equipment Detail",#N/A,TRUE,"2400 Calc";"FLM 600 Equipment Detail",#N/A,TRUE,"600 Calc"}</definedName>
    <definedName name="werwer" localSheetId="35" hidden="1">{"FLM 150 Equipment Detail",#N/A,TRUE,"150 Calc";"FLM 2400 Equipment Detail",#N/A,TRUE,"2400 Calc";"FLM 600 Equipment Detail",#N/A,TRUE,"600 Calc"}</definedName>
    <definedName name="werwer" localSheetId="16" hidden="1">{"FLM 150 Equipment Detail",#N/A,TRUE,"150 Calc";"FLM 2400 Equipment Detail",#N/A,TRUE,"2400 Calc";"FLM 600 Equipment Detail",#N/A,TRUE,"600 Calc"}</definedName>
    <definedName name="werwer" localSheetId="34" hidden="1">{"FLM 150 Equipment Detail",#N/A,TRUE,"150 Calc";"FLM 2400 Equipment Detail",#N/A,TRUE,"2400 Calc";"FLM 600 Equipment Detail",#N/A,TRUE,"600 Calc"}</definedName>
    <definedName name="werwer" localSheetId="12" hidden="1">{"FLM 150 Equipment Detail",#N/A,TRUE,"150 Calc";"FLM 2400 Equipment Detail",#N/A,TRUE,"2400 Calc";"FLM 600 Equipment Detail",#N/A,TRUE,"600 Calc"}</definedName>
    <definedName name="werwer" hidden="1">{"FLM 150 Equipment Detail",#N/A,TRUE,"150 Calc";"FLM 2400 Equipment Detail",#N/A,TRUE,"2400 Calc";"FLM 600 Equipment Detail",#N/A,TRUE,"600 Calc"}</definedName>
    <definedName name="weurhg" localSheetId="25"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8"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36"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17"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37"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18"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31"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13"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32"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14"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2"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43"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35"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16"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34" hidden="1">{"page1",#N/A,FALSE,"Model";"page2",#N/A,FALSE,"Model";"page3",#N/A,FALSE,"Model";"page4",#N/A,FALSE,"Model";"page5",#N/A,FALSE,"Model";"page6",#N/A,FALSE,"Model";"page7",#N/A,FALSE,"Model";"page8",#N/A,FALSE,"Model";"page9",#N/A,FALSE,"Model";"page10",#N/A,FALSE,"Model";"page11",#N/A,FALSE,"Model";"page12",#N/A,FALSE,"Model";"page13",#N/A,FALSE,"Model"}</definedName>
    <definedName name="weurhg" localSheetId="12" hidden="1">{"page1",#N/A,FALSE,"Model";"page2",#N/A,FALSE,"Model";"page3",#N/A,FALSE,"Model";"page4",#N/A,FALSE,"Model";"page5",#N/A,FALSE,"Model";"page6",#N/A,FALSE,"Model";"page7",#N/A,FALSE,"Model";"page8",#N/A,FALSE,"Model";"page9",#N/A,FALSE,"Model";"page10",#N/A,FALSE,"Model";"page11",#N/A,FALSE,"Model";"page12",#N/A,FALSE,"Model";"page13",#N/A,FALSE,"Model"}</definedName>
    <definedName name="weurhg" hidden="1">{"page1",#N/A,FALSE,"Model";"page2",#N/A,FALSE,"Model";"page3",#N/A,FALSE,"Model";"page4",#N/A,FALSE,"Model";"page5",#N/A,FALSE,"Model";"page6",#N/A,FALSE,"Model";"page7",#N/A,FALSE,"Model";"page8",#N/A,FALSE,"Model";"page9",#N/A,FALSE,"Model";"page10",#N/A,FALSE,"Model";"page11",#N/A,FALSE,"Model";"page12",#N/A,FALSE,"Model";"page13",#N/A,FALSE,"Model"}</definedName>
    <definedName name="wew" localSheetId="39" hidden="1">#REF!</definedName>
    <definedName name="wew" localSheetId="20" hidden="1">#REF!</definedName>
    <definedName name="wew" localSheetId="40" hidden="1">#REF!</definedName>
    <definedName name="wew" localSheetId="26" hidden="1">#REF!</definedName>
    <definedName name="wew" localSheetId="9" hidden="1">#REF!</definedName>
    <definedName name="wew" localSheetId="36" hidden="1">#REF!</definedName>
    <definedName name="wew" localSheetId="17" hidden="1">#REF!</definedName>
    <definedName name="wew" localSheetId="37" hidden="1">#REF!</definedName>
    <definedName name="wew" localSheetId="18" hidden="1">#REF!</definedName>
    <definedName name="wew" localSheetId="1" hidden="1">#REF!</definedName>
    <definedName name="wew" localSheetId="32" hidden="1">#REF!</definedName>
    <definedName name="wew" localSheetId="14" hidden="1">#REF!</definedName>
    <definedName name="wew" localSheetId="38" hidden="1">#REF!</definedName>
    <definedName name="wew" localSheetId="19" hidden="1">#REF!</definedName>
    <definedName name="wew" localSheetId="2" hidden="1">#REF!</definedName>
    <definedName name="wew" localSheetId="4" hidden="1">#REF!</definedName>
    <definedName name="wew" localSheetId="24" hidden="1">#REF!</definedName>
    <definedName name="wew" localSheetId="6" hidden="1">#REF!</definedName>
    <definedName name="wew" localSheetId="29" hidden="1">#REF!</definedName>
    <definedName name="wew" localSheetId="43" hidden="1">#REF!</definedName>
    <definedName name="wew" localSheetId="10" hidden="1">#REF!</definedName>
    <definedName name="wew" hidden="1">#REF!</definedName>
    <definedName name="whge" localSheetId="25" hidden="1">{"page1",#N/A,FALSE,"Model";"page2",#N/A,FALSE,"Model";"page3",#N/A,FALSE,"Model";"page4",#N/A,FALSE,"Model";"page5",#N/A,FALSE,"Model";"page6",#N/A,FALSE,"Model";"page7",#N/A,FALSE,"Model";"page8",#N/A,FALSE,"Model";"page9",#N/A,FALSE,"Model";"page10",#N/A,FALSE,"Model";"page11",#N/A,FALSE,"Model";"page12",#N/A,FALSE,"Model";"page13",#N/A,FALSE,"Model"}</definedName>
    <definedName name="whge" localSheetId="8" hidden="1">{"page1",#N/A,FALSE,"Model";"page2",#N/A,FALSE,"Model";"page3",#N/A,FALSE,"Model";"page4",#N/A,FALSE,"Model";"page5",#N/A,FALSE,"Model";"page6",#N/A,FALSE,"Model";"page7",#N/A,FALSE,"Model";"page8",#N/A,FALSE,"Model";"page9",#N/A,FALSE,"Model";"page10",#N/A,FALSE,"Model";"page11",#N/A,FALSE,"Model";"page12",#N/A,FALSE,"Model";"page13",#N/A,FALSE,"Model"}</definedName>
    <definedName name="whge" localSheetId="36" hidden="1">{"page1",#N/A,FALSE,"Model";"page2",#N/A,FALSE,"Model";"page3",#N/A,FALSE,"Model";"page4",#N/A,FALSE,"Model";"page5",#N/A,FALSE,"Model";"page6",#N/A,FALSE,"Model";"page7",#N/A,FALSE,"Model";"page8",#N/A,FALSE,"Model";"page9",#N/A,FALSE,"Model";"page10",#N/A,FALSE,"Model";"page11",#N/A,FALSE,"Model";"page12",#N/A,FALSE,"Model";"page13",#N/A,FALSE,"Model"}</definedName>
    <definedName name="whge" localSheetId="17" hidden="1">{"page1",#N/A,FALSE,"Model";"page2",#N/A,FALSE,"Model";"page3",#N/A,FALSE,"Model";"page4",#N/A,FALSE,"Model";"page5",#N/A,FALSE,"Model";"page6",#N/A,FALSE,"Model";"page7",#N/A,FALSE,"Model";"page8",#N/A,FALSE,"Model";"page9",#N/A,FALSE,"Model";"page10",#N/A,FALSE,"Model";"page11",#N/A,FALSE,"Model";"page12",#N/A,FALSE,"Model";"page13",#N/A,FALSE,"Model"}</definedName>
    <definedName name="whge" localSheetId="37" hidden="1">{"page1",#N/A,FALSE,"Model";"page2",#N/A,FALSE,"Model";"page3",#N/A,FALSE,"Model";"page4",#N/A,FALSE,"Model";"page5",#N/A,FALSE,"Model";"page6",#N/A,FALSE,"Model";"page7",#N/A,FALSE,"Model";"page8",#N/A,FALSE,"Model";"page9",#N/A,FALSE,"Model";"page10",#N/A,FALSE,"Model";"page11",#N/A,FALSE,"Model";"page12",#N/A,FALSE,"Model";"page13",#N/A,FALSE,"Model"}</definedName>
    <definedName name="whge" localSheetId="18" hidden="1">{"page1",#N/A,FALSE,"Model";"page2",#N/A,FALSE,"Model";"page3",#N/A,FALSE,"Model";"page4",#N/A,FALSE,"Model";"page5",#N/A,FALSE,"Model";"page6",#N/A,FALSE,"Model";"page7",#N/A,FALSE,"Model";"page8",#N/A,FALSE,"Model";"page9",#N/A,FALSE,"Model";"page10",#N/A,FALSE,"Model";"page11",#N/A,FALSE,"Model";"page12",#N/A,FALSE,"Model";"page13",#N/A,FALSE,"Model"}</definedName>
    <definedName name="whge" localSheetId="31" hidden="1">{"page1",#N/A,FALSE,"Model";"page2",#N/A,FALSE,"Model";"page3",#N/A,FALSE,"Model";"page4",#N/A,FALSE,"Model";"page5",#N/A,FALSE,"Model";"page6",#N/A,FALSE,"Model";"page7",#N/A,FALSE,"Model";"page8",#N/A,FALSE,"Model";"page9",#N/A,FALSE,"Model";"page10",#N/A,FALSE,"Model";"page11",#N/A,FALSE,"Model";"page12",#N/A,FALSE,"Model";"page13",#N/A,FALSE,"Model"}</definedName>
    <definedName name="whge" localSheetId="13" hidden="1">{"page1",#N/A,FALSE,"Model";"page2",#N/A,FALSE,"Model";"page3",#N/A,FALSE,"Model";"page4",#N/A,FALSE,"Model";"page5",#N/A,FALSE,"Model";"page6",#N/A,FALSE,"Model";"page7",#N/A,FALSE,"Model";"page8",#N/A,FALSE,"Model";"page9",#N/A,FALSE,"Model";"page10",#N/A,FALSE,"Model";"page11",#N/A,FALSE,"Model";"page12",#N/A,FALSE,"Model";"page13",#N/A,FALSE,"Model"}</definedName>
    <definedName name="whge" localSheetId="32" hidden="1">{"page1",#N/A,FALSE,"Model";"page2",#N/A,FALSE,"Model";"page3",#N/A,FALSE,"Model";"page4",#N/A,FALSE,"Model";"page5",#N/A,FALSE,"Model";"page6",#N/A,FALSE,"Model";"page7",#N/A,FALSE,"Model";"page8",#N/A,FALSE,"Model";"page9",#N/A,FALSE,"Model";"page10",#N/A,FALSE,"Model";"page11",#N/A,FALSE,"Model";"page12",#N/A,FALSE,"Model";"page13",#N/A,FALSE,"Model"}</definedName>
    <definedName name="whge" localSheetId="14" hidden="1">{"page1",#N/A,FALSE,"Model";"page2",#N/A,FALSE,"Model";"page3",#N/A,FALSE,"Model";"page4",#N/A,FALSE,"Model";"page5",#N/A,FALSE,"Model";"page6",#N/A,FALSE,"Model";"page7",#N/A,FALSE,"Model";"page8",#N/A,FALSE,"Model";"page9",#N/A,FALSE,"Model";"page10",#N/A,FALSE,"Model";"page11",#N/A,FALSE,"Model";"page12",#N/A,FALSE,"Model";"page13",#N/A,FALSE,"Model"}</definedName>
    <definedName name="whge" localSheetId="2" hidden="1">{"page1",#N/A,FALSE,"Model";"page2",#N/A,FALSE,"Model";"page3",#N/A,FALSE,"Model";"page4",#N/A,FALSE,"Model";"page5",#N/A,FALSE,"Model";"page6",#N/A,FALSE,"Model";"page7",#N/A,FALSE,"Model";"page8",#N/A,FALSE,"Model";"page9",#N/A,FALSE,"Model";"page10",#N/A,FALSE,"Model";"page11",#N/A,FALSE,"Model";"page12",#N/A,FALSE,"Model";"page13",#N/A,FALSE,"Model"}</definedName>
    <definedName name="whge" localSheetId="43" hidden="1">{"page1",#N/A,FALSE,"Model";"page2",#N/A,FALSE,"Model";"page3",#N/A,FALSE,"Model";"page4",#N/A,FALSE,"Model";"page5",#N/A,FALSE,"Model";"page6",#N/A,FALSE,"Model";"page7",#N/A,FALSE,"Model";"page8",#N/A,FALSE,"Model";"page9",#N/A,FALSE,"Model";"page10",#N/A,FALSE,"Model";"page11",#N/A,FALSE,"Model";"page12",#N/A,FALSE,"Model";"page13",#N/A,FALSE,"Model"}</definedName>
    <definedName name="whge" localSheetId="35" hidden="1">{"page1",#N/A,FALSE,"Model";"page2",#N/A,FALSE,"Model";"page3",#N/A,FALSE,"Model";"page4",#N/A,FALSE,"Model";"page5",#N/A,FALSE,"Model";"page6",#N/A,FALSE,"Model";"page7",#N/A,FALSE,"Model";"page8",#N/A,FALSE,"Model";"page9",#N/A,FALSE,"Model";"page10",#N/A,FALSE,"Model";"page11",#N/A,FALSE,"Model";"page12",#N/A,FALSE,"Model";"page13",#N/A,FALSE,"Model"}</definedName>
    <definedName name="whge" localSheetId="16" hidden="1">{"page1",#N/A,FALSE,"Model";"page2",#N/A,FALSE,"Model";"page3",#N/A,FALSE,"Model";"page4",#N/A,FALSE,"Model";"page5",#N/A,FALSE,"Model";"page6",#N/A,FALSE,"Model";"page7",#N/A,FALSE,"Model";"page8",#N/A,FALSE,"Model";"page9",#N/A,FALSE,"Model";"page10",#N/A,FALSE,"Model";"page11",#N/A,FALSE,"Model";"page12",#N/A,FALSE,"Model";"page13",#N/A,FALSE,"Model"}</definedName>
    <definedName name="whge" localSheetId="34" hidden="1">{"page1",#N/A,FALSE,"Model";"page2",#N/A,FALSE,"Model";"page3",#N/A,FALSE,"Model";"page4",#N/A,FALSE,"Model";"page5",#N/A,FALSE,"Model";"page6",#N/A,FALSE,"Model";"page7",#N/A,FALSE,"Model";"page8",#N/A,FALSE,"Model";"page9",#N/A,FALSE,"Model";"page10",#N/A,FALSE,"Model";"page11",#N/A,FALSE,"Model";"page12",#N/A,FALSE,"Model";"page13",#N/A,FALSE,"Model"}</definedName>
    <definedName name="whge" localSheetId="12" hidden="1">{"page1",#N/A,FALSE,"Model";"page2",#N/A,FALSE,"Model";"page3",#N/A,FALSE,"Model";"page4",#N/A,FALSE,"Model";"page5",#N/A,FALSE,"Model";"page6",#N/A,FALSE,"Model";"page7",#N/A,FALSE,"Model";"page8",#N/A,FALSE,"Model";"page9",#N/A,FALSE,"Model";"page10",#N/A,FALSE,"Model";"page11",#N/A,FALSE,"Model";"page12",#N/A,FALSE,"Model";"page13",#N/A,FALSE,"Model"}</definedName>
    <definedName name="whge"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25"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8"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36"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17"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37"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18"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31"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13"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32"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14"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2"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43"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35"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16"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34" hidden="1">{"page1",#N/A,FALSE,"Model";"page2",#N/A,FALSE,"Model";"page3",#N/A,FALSE,"Model";"page4",#N/A,FALSE,"Model";"page5",#N/A,FALSE,"Model";"page6",#N/A,FALSE,"Model";"page7",#N/A,FALSE,"Model";"page8",#N/A,FALSE,"Model";"page9",#N/A,FALSE,"Model";"page10",#N/A,FALSE,"Model";"page11",#N/A,FALSE,"Model";"page12",#N/A,FALSE,"Model";"page13",#N/A,FALSE,"Model"}</definedName>
    <definedName name="wirevbg" localSheetId="12" hidden="1">{"page1",#N/A,FALSE,"Model";"page2",#N/A,FALSE,"Model";"page3",#N/A,FALSE,"Model";"page4",#N/A,FALSE,"Model";"page5",#N/A,FALSE,"Model";"page6",#N/A,FALSE,"Model";"page7",#N/A,FALSE,"Model";"page8",#N/A,FALSE,"Model";"page9",#N/A,FALSE,"Model";"page10",#N/A,FALSE,"Model";"page11",#N/A,FALSE,"Model";"page12",#N/A,FALSE,"Model";"page13",#N/A,FALSE,"Model"}</definedName>
    <definedName name="wirevbg" hidden="1">{"page1",#N/A,FALSE,"Model";"page2",#N/A,FALSE,"Model";"page3",#N/A,FALSE,"Model";"page4",#N/A,FALSE,"Model";"page5",#N/A,FALSE,"Model";"page6",#N/A,FALSE,"Model";"page7",#N/A,FALSE,"Model";"page8",#N/A,FALSE,"Model";"page9",#N/A,FALSE,"Model";"page10",#N/A,FALSE,"Model";"page11",#N/A,FALSE,"Model";"page12",#N/A,FALSE,"Model";"page13",#N/A,FALSE,"Model"}</definedName>
    <definedName name="wm.tiger." localSheetId="25" hidden="1">{#N/A,#N/A,FALSE,"TB";#N/A,#N/A,FALSE,"DR";#N/A,#N/A,FALSE,"AR";#N/A,#N/A,FALSE,"BS";#N/A,#N/A,FALSE,"PL";#N/A,#N/A,FALSE,"NOTES";#N/A,#N/A,FALSE,"NOTES (2)";#N/A,#N/A,FALSE,"NOTES (3)";#N/A,#N/A,FALSE,"DPL";#N/A,#N/A,FALSE,"DPL"}</definedName>
    <definedName name="wm.tiger." localSheetId="8" hidden="1">{#N/A,#N/A,FALSE,"TB";#N/A,#N/A,FALSE,"DR";#N/A,#N/A,FALSE,"AR";#N/A,#N/A,FALSE,"BS";#N/A,#N/A,FALSE,"PL";#N/A,#N/A,FALSE,"NOTES";#N/A,#N/A,FALSE,"NOTES (2)";#N/A,#N/A,FALSE,"NOTES (3)";#N/A,#N/A,FALSE,"DPL";#N/A,#N/A,FALSE,"DPL"}</definedName>
    <definedName name="wm.tiger." localSheetId="36" hidden="1">{#N/A,#N/A,FALSE,"TB";#N/A,#N/A,FALSE,"DR";#N/A,#N/A,FALSE,"AR";#N/A,#N/A,FALSE,"BS";#N/A,#N/A,FALSE,"PL";#N/A,#N/A,FALSE,"NOTES";#N/A,#N/A,FALSE,"NOTES (2)";#N/A,#N/A,FALSE,"NOTES (3)";#N/A,#N/A,FALSE,"DPL";#N/A,#N/A,FALSE,"DPL"}</definedName>
    <definedName name="wm.tiger." localSheetId="17" hidden="1">{#N/A,#N/A,FALSE,"TB";#N/A,#N/A,FALSE,"DR";#N/A,#N/A,FALSE,"AR";#N/A,#N/A,FALSE,"BS";#N/A,#N/A,FALSE,"PL";#N/A,#N/A,FALSE,"NOTES";#N/A,#N/A,FALSE,"NOTES (2)";#N/A,#N/A,FALSE,"NOTES (3)";#N/A,#N/A,FALSE,"DPL";#N/A,#N/A,FALSE,"DPL"}</definedName>
    <definedName name="wm.tiger." localSheetId="37" hidden="1">{#N/A,#N/A,FALSE,"TB";#N/A,#N/A,FALSE,"DR";#N/A,#N/A,FALSE,"AR";#N/A,#N/A,FALSE,"BS";#N/A,#N/A,FALSE,"PL";#N/A,#N/A,FALSE,"NOTES";#N/A,#N/A,FALSE,"NOTES (2)";#N/A,#N/A,FALSE,"NOTES (3)";#N/A,#N/A,FALSE,"DPL";#N/A,#N/A,FALSE,"DPL"}</definedName>
    <definedName name="wm.tiger." localSheetId="18" hidden="1">{#N/A,#N/A,FALSE,"TB";#N/A,#N/A,FALSE,"DR";#N/A,#N/A,FALSE,"AR";#N/A,#N/A,FALSE,"BS";#N/A,#N/A,FALSE,"PL";#N/A,#N/A,FALSE,"NOTES";#N/A,#N/A,FALSE,"NOTES (2)";#N/A,#N/A,FALSE,"NOTES (3)";#N/A,#N/A,FALSE,"DPL";#N/A,#N/A,FALSE,"DPL"}</definedName>
    <definedName name="wm.tiger." localSheetId="31" hidden="1">{#N/A,#N/A,FALSE,"TB";#N/A,#N/A,FALSE,"DR";#N/A,#N/A,FALSE,"AR";#N/A,#N/A,FALSE,"BS";#N/A,#N/A,FALSE,"PL";#N/A,#N/A,FALSE,"NOTES";#N/A,#N/A,FALSE,"NOTES (2)";#N/A,#N/A,FALSE,"NOTES (3)";#N/A,#N/A,FALSE,"DPL";#N/A,#N/A,FALSE,"DPL"}</definedName>
    <definedName name="wm.tiger." localSheetId="13" hidden="1">{#N/A,#N/A,FALSE,"TB";#N/A,#N/A,FALSE,"DR";#N/A,#N/A,FALSE,"AR";#N/A,#N/A,FALSE,"BS";#N/A,#N/A,FALSE,"PL";#N/A,#N/A,FALSE,"NOTES";#N/A,#N/A,FALSE,"NOTES (2)";#N/A,#N/A,FALSE,"NOTES (3)";#N/A,#N/A,FALSE,"DPL";#N/A,#N/A,FALSE,"DPL"}</definedName>
    <definedName name="wm.tiger." localSheetId="32" hidden="1">{#N/A,#N/A,FALSE,"TB";#N/A,#N/A,FALSE,"DR";#N/A,#N/A,FALSE,"AR";#N/A,#N/A,FALSE,"BS";#N/A,#N/A,FALSE,"PL";#N/A,#N/A,FALSE,"NOTES";#N/A,#N/A,FALSE,"NOTES (2)";#N/A,#N/A,FALSE,"NOTES (3)";#N/A,#N/A,FALSE,"DPL";#N/A,#N/A,FALSE,"DPL"}</definedName>
    <definedName name="wm.tiger." localSheetId="14" hidden="1">{#N/A,#N/A,FALSE,"TB";#N/A,#N/A,FALSE,"DR";#N/A,#N/A,FALSE,"AR";#N/A,#N/A,FALSE,"BS";#N/A,#N/A,FALSE,"PL";#N/A,#N/A,FALSE,"NOTES";#N/A,#N/A,FALSE,"NOTES (2)";#N/A,#N/A,FALSE,"NOTES (3)";#N/A,#N/A,FALSE,"DPL";#N/A,#N/A,FALSE,"DPL"}</definedName>
    <definedName name="wm.tiger." localSheetId="2" hidden="1">{#N/A,#N/A,FALSE,"TB";#N/A,#N/A,FALSE,"DR";#N/A,#N/A,FALSE,"AR";#N/A,#N/A,FALSE,"BS";#N/A,#N/A,FALSE,"PL";#N/A,#N/A,FALSE,"NOTES";#N/A,#N/A,FALSE,"NOTES (2)";#N/A,#N/A,FALSE,"NOTES (3)";#N/A,#N/A,FALSE,"DPL";#N/A,#N/A,FALSE,"DPL"}</definedName>
    <definedName name="wm.tiger." localSheetId="43" hidden="1">{#N/A,#N/A,FALSE,"TB";#N/A,#N/A,FALSE,"DR";#N/A,#N/A,FALSE,"AR";#N/A,#N/A,FALSE,"BS";#N/A,#N/A,FALSE,"PL";#N/A,#N/A,FALSE,"NOTES";#N/A,#N/A,FALSE,"NOTES (2)";#N/A,#N/A,FALSE,"NOTES (3)";#N/A,#N/A,FALSE,"DPL";#N/A,#N/A,FALSE,"DPL"}</definedName>
    <definedName name="wm.tiger." localSheetId="35" hidden="1">{#N/A,#N/A,FALSE,"TB";#N/A,#N/A,FALSE,"DR";#N/A,#N/A,FALSE,"AR";#N/A,#N/A,FALSE,"BS";#N/A,#N/A,FALSE,"PL";#N/A,#N/A,FALSE,"NOTES";#N/A,#N/A,FALSE,"NOTES (2)";#N/A,#N/A,FALSE,"NOTES (3)";#N/A,#N/A,FALSE,"DPL";#N/A,#N/A,FALSE,"DPL"}</definedName>
    <definedName name="wm.tiger." localSheetId="16" hidden="1">{#N/A,#N/A,FALSE,"TB";#N/A,#N/A,FALSE,"DR";#N/A,#N/A,FALSE,"AR";#N/A,#N/A,FALSE,"BS";#N/A,#N/A,FALSE,"PL";#N/A,#N/A,FALSE,"NOTES";#N/A,#N/A,FALSE,"NOTES (2)";#N/A,#N/A,FALSE,"NOTES (3)";#N/A,#N/A,FALSE,"DPL";#N/A,#N/A,FALSE,"DPL"}</definedName>
    <definedName name="wm.tiger." localSheetId="34" hidden="1">{#N/A,#N/A,FALSE,"TB";#N/A,#N/A,FALSE,"DR";#N/A,#N/A,FALSE,"AR";#N/A,#N/A,FALSE,"BS";#N/A,#N/A,FALSE,"PL";#N/A,#N/A,FALSE,"NOTES";#N/A,#N/A,FALSE,"NOTES (2)";#N/A,#N/A,FALSE,"NOTES (3)";#N/A,#N/A,FALSE,"DPL";#N/A,#N/A,FALSE,"DPL"}</definedName>
    <definedName name="wm.tiger." localSheetId="12" hidden="1">{#N/A,#N/A,FALSE,"TB";#N/A,#N/A,FALSE,"DR";#N/A,#N/A,FALSE,"AR";#N/A,#N/A,FALSE,"BS";#N/A,#N/A,FALSE,"PL";#N/A,#N/A,FALSE,"NOTES";#N/A,#N/A,FALSE,"NOTES (2)";#N/A,#N/A,FALSE,"NOTES (3)";#N/A,#N/A,FALSE,"DPL";#N/A,#N/A,FALSE,"DPL"}</definedName>
    <definedName name="wm.tiger." hidden="1">{#N/A,#N/A,FALSE,"TB";#N/A,#N/A,FALSE,"DR";#N/A,#N/A,FALSE,"AR";#N/A,#N/A,FALSE,"BS";#N/A,#N/A,FALSE,"PL";#N/A,#N/A,FALSE,"NOTES";#N/A,#N/A,FALSE,"NOTES (2)";#N/A,#N/A,FALSE,"NOTES (3)";#N/A,#N/A,FALSE,"DPL";#N/A,#N/A,FALSE,"DPL"}</definedName>
    <definedName name="woq4hg" localSheetId="25"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8"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36"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17"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37"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18"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31"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13"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32"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14"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2"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43"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35"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16"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34" hidden="1">{"page1",#N/A,FALSE,"Model";"page2",#N/A,FALSE,"Model";"page3",#N/A,FALSE,"Model";"page4",#N/A,FALSE,"Model";"page5",#N/A,FALSE,"Model";"page6",#N/A,FALSE,"Model";"page7",#N/A,FALSE,"Model";"page8",#N/A,FALSE,"Model";"page9",#N/A,FALSE,"Model";"page10",#N/A,FALSE,"Model";"page11",#N/A,FALSE,"Model";"page12",#N/A,FALSE,"Model";"page13",#N/A,FALSE,"Model"}</definedName>
    <definedName name="woq4hg" localSheetId="12" hidden="1">{"page1",#N/A,FALSE,"Model";"page2",#N/A,FALSE,"Model";"page3",#N/A,FALSE,"Model";"page4",#N/A,FALSE,"Model";"page5",#N/A,FALSE,"Model";"page6",#N/A,FALSE,"Model";"page7",#N/A,FALSE,"Model";"page8",#N/A,FALSE,"Model";"page9",#N/A,FALSE,"Model";"page10",#N/A,FALSE,"Model";"page11",#N/A,FALSE,"Model";"page12",#N/A,FALSE,"Model";"page13",#N/A,FALSE,"Model"}</definedName>
    <definedName name="woq4hg" hidden="1">{"page1",#N/A,FALSE,"Model";"page2",#N/A,FALSE,"Model";"page3",#N/A,FALSE,"Model";"page4",#N/A,FALSE,"Model";"page5",#N/A,FALSE,"Model";"page6",#N/A,FALSE,"Model";"page7",#N/A,FALSE,"Model";"page8",#N/A,FALSE,"Model";"page9",#N/A,FALSE,"Model";"page10",#N/A,FALSE,"Model";"page11",#N/A,FALSE,"Model";"page12",#N/A,FALSE,"Model";"page13",#N/A,FALSE,"Model"}</definedName>
    <definedName name="wq" localSheetId="39" hidden="1">#REF!</definedName>
    <definedName name="wq" localSheetId="20" hidden="1">#REF!</definedName>
    <definedName name="wq" localSheetId="40" hidden="1">#REF!</definedName>
    <definedName name="wq" localSheetId="26" hidden="1">#REF!</definedName>
    <definedName name="wq" localSheetId="9" hidden="1">#REF!</definedName>
    <definedName name="wq" localSheetId="36" hidden="1">#REF!</definedName>
    <definedName name="wq" localSheetId="17" hidden="1">#REF!</definedName>
    <definedName name="wq" localSheetId="37" hidden="1">#REF!</definedName>
    <definedName name="wq" localSheetId="18" hidden="1">#REF!</definedName>
    <definedName name="wq" localSheetId="1" hidden="1">#REF!</definedName>
    <definedName name="wq" localSheetId="32" hidden="1">#REF!</definedName>
    <definedName name="wq" localSheetId="14" hidden="1">#REF!</definedName>
    <definedName name="wq" localSheetId="38" hidden="1">#REF!</definedName>
    <definedName name="wq" localSheetId="19" hidden="1">#REF!</definedName>
    <definedName name="wq" localSheetId="2" hidden="1">#REF!</definedName>
    <definedName name="wq" localSheetId="4" hidden="1">#REF!</definedName>
    <definedName name="wq" localSheetId="24" hidden="1">#REF!</definedName>
    <definedName name="wq" localSheetId="6" hidden="1">#REF!</definedName>
    <definedName name="wq" localSheetId="29" hidden="1">#REF!</definedName>
    <definedName name="wq" localSheetId="43" hidden="1">#REF!</definedName>
    <definedName name="wq" localSheetId="10" hidden="1">#REF!</definedName>
    <definedName name="wq" hidden="1">#REF!</definedName>
    <definedName name="wrn.2400._.600._.150._.Detail._.Report." localSheetId="25" hidden="1">{"FLM 150 Equipment Detail",#N/A,TRUE,"150 Calc";"FLM 2400 Equipment Detail",#N/A,TRUE,"2400 Calc";"FLM 600 Equipment Detail",#N/A,TRUE,"600 Calc"}</definedName>
    <definedName name="wrn.2400._.600._.150._.Detail._.Report." localSheetId="8" hidden="1">{"FLM 150 Equipment Detail",#N/A,TRUE,"150 Calc";"FLM 2400 Equipment Detail",#N/A,TRUE,"2400 Calc";"FLM 600 Equipment Detail",#N/A,TRUE,"600 Calc"}</definedName>
    <definedName name="wrn.2400._.600._.150._.Detail._.Report." localSheetId="36" hidden="1">{"FLM 150 Equipment Detail",#N/A,TRUE,"150 Calc";"FLM 2400 Equipment Detail",#N/A,TRUE,"2400 Calc";"FLM 600 Equipment Detail",#N/A,TRUE,"600 Calc"}</definedName>
    <definedName name="wrn.2400._.600._.150._.Detail._.Report." localSheetId="17" hidden="1">{"FLM 150 Equipment Detail",#N/A,TRUE,"150 Calc";"FLM 2400 Equipment Detail",#N/A,TRUE,"2400 Calc";"FLM 600 Equipment Detail",#N/A,TRUE,"600 Calc"}</definedName>
    <definedName name="wrn.2400._.600._.150._.Detail._.Report." localSheetId="37" hidden="1">{"FLM 150 Equipment Detail",#N/A,TRUE,"150 Calc";"FLM 2400 Equipment Detail",#N/A,TRUE,"2400 Calc";"FLM 600 Equipment Detail",#N/A,TRUE,"600 Calc"}</definedName>
    <definedName name="wrn.2400._.600._.150._.Detail._.Report." localSheetId="18" hidden="1">{"FLM 150 Equipment Detail",#N/A,TRUE,"150 Calc";"FLM 2400 Equipment Detail",#N/A,TRUE,"2400 Calc";"FLM 600 Equipment Detail",#N/A,TRUE,"600 Calc"}</definedName>
    <definedName name="wrn.2400._.600._.150._.Detail._.Report." localSheetId="31" hidden="1">{"FLM 150 Equipment Detail",#N/A,TRUE,"150 Calc";"FLM 2400 Equipment Detail",#N/A,TRUE,"2400 Calc";"FLM 600 Equipment Detail",#N/A,TRUE,"600 Calc"}</definedName>
    <definedName name="wrn.2400._.600._.150._.Detail._.Report." localSheetId="13" hidden="1">{"FLM 150 Equipment Detail",#N/A,TRUE,"150 Calc";"FLM 2400 Equipment Detail",#N/A,TRUE,"2400 Calc";"FLM 600 Equipment Detail",#N/A,TRUE,"600 Calc"}</definedName>
    <definedName name="wrn.2400._.600._.150._.Detail._.Report." localSheetId="32" hidden="1">{"FLM 150 Equipment Detail",#N/A,TRUE,"150 Calc";"FLM 2400 Equipment Detail",#N/A,TRUE,"2400 Calc";"FLM 600 Equipment Detail",#N/A,TRUE,"600 Calc"}</definedName>
    <definedName name="wrn.2400._.600._.150._.Detail._.Report." localSheetId="14" hidden="1">{"FLM 150 Equipment Detail",#N/A,TRUE,"150 Calc";"FLM 2400 Equipment Detail",#N/A,TRUE,"2400 Calc";"FLM 600 Equipment Detail",#N/A,TRUE,"600 Calc"}</definedName>
    <definedName name="wrn.2400._.600._.150._.Detail._.Report." localSheetId="2" hidden="1">{"FLM 150 Equipment Detail",#N/A,TRUE,"150 Calc";"FLM 2400 Equipment Detail",#N/A,TRUE,"2400 Calc";"FLM 600 Equipment Detail",#N/A,TRUE,"600 Calc"}</definedName>
    <definedName name="wrn.2400._.600._.150._.Detail._.Report." localSheetId="43" hidden="1">{"FLM 150 Equipment Detail",#N/A,TRUE,"150 Calc";"FLM 2400 Equipment Detail",#N/A,TRUE,"2400 Calc";"FLM 600 Equipment Detail",#N/A,TRUE,"600 Calc"}</definedName>
    <definedName name="wrn.2400._.600._.150._.Detail._.Report." localSheetId="35" hidden="1">{"FLM 150 Equipment Detail",#N/A,TRUE,"150 Calc";"FLM 2400 Equipment Detail",#N/A,TRUE,"2400 Calc";"FLM 600 Equipment Detail",#N/A,TRUE,"600 Calc"}</definedName>
    <definedName name="wrn.2400._.600._.150._.Detail._.Report." localSheetId="16" hidden="1">{"FLM 150 Equipment Detail",#N/A,TRUE,"150 Calc";"FLM 2400 Equipment Detail",#N/A,TRUE,"2400 Calc";"FLM 600 Equipment Detail",#N/A,TRUE,"600 Calc"}</definedName>
    <definedName name="wrn.2400._.600._.150._.Detail._.Report." localSheetId="34" hidden="1">{"FLM 150 Equipment Detail",#N/A,TRUE,"150 Calc";"FLM 2400 Equipment Detail",#N/A,TRUE,"2400 Calc";"FLM 600 Equipment Detail",#N/A,TRUE,"600 Calc"}</definedName>
    <definedName name="wrn.2400._.600._.150._.Detail._.Report." localSheetId="12" hidden="1">{"FLM 150 Equipment Detail",#N/A,TRUE,"150 Calc";"FLM 2400 Equipment Detail",#N/A,TRUE,"2400 Calc";"FLM 600 Equipment Detail",#N/A,TRUE,"600 Calc"}</definedName>
    <definedName name="wrn.2400._.600._.150._.Detail._.Report." hidden="1">{"FLM 150 Equipment Detail",#N/A,TRUE,"150 Calc";"FLM 2400 Equipment Detail",#N/A,TRUE,"2400 Calc";"FLM 600 Equipment Detail",#N/A,TRUE,"600 Calc"}</definedName>
    <definedName name="wrn.2400._.600._.150._.Summary._.Report." localSheetId="25" hidden="1">{"FLM 150 Equipment Summary",#N/A,TRUE,"150 Calc";"FLM 600 Equipment Summary",#N/A,TRUE,"600 Calc";"FLM 2400 Equipment Summary",#N/A,TRUE,"2400 Calc";#N/A,#N/A,TRUE,"Totals"}</definedName>
    <definedName name="wrn.2400._.600._.150._.Summary._.Report." localSheetId="8" hidden="1">{"FLM 150 Equipment Summary",#N/A,TRUE,"150 Calc";"FLM 600 Equipment Summary",#N/A,TRUE,"600 Calc";"FLM 2400 Equipment Summary",#N/A,TRUE,"2400 Calc";#N/A,#N/A,TRUE,"Totals"}</definedName>
    <definedName name="wrn.2400._.600._.150._.Summary._.Report." localSheetId="36" hidden="1">{"FLM 150 Equipment Summary",#N/A,TRUE,"150 Calc";"FLM 600 Equipment Summary",#N/A,TRUE,"600 Calc";"FLM 2400 Equipment Summary",#N/A,TRUE,"2400 Calc";#N/A,#N/A,TRUE,"Totals"}</definedName>
    <definedName name="wrn.2400._.600._.150._.Summary._.Report." localSheetId="17" hidden="1">{"FLM 150 Equipment Summary",#N/A,TRUE,"150 Calc";"FLM 600 Equipment Summary",#N/A,TRUE,"600 Calc";"FLM 2400 Equipment Summary",#N/A,TRUE,"2400 Calc";#N/A,#N/A,TRUE,"Totals"}</definedName>
    <definedName name="wrn.2400._.600._.150._.Summary._.Report." localSheetId="37" hidden="1">{"FLM 150 Equipment Summary",#N/A,TRUE,"150 Calc";"FLM 600 Equipment Summary",#N/A,TRUE,"600 Calc";"FLM 2400 Equipment Summary",#N/A,TRUE,"2400 Calc";#N/A,#N/A,TRUE,"Totals"}</definedName>
    <definedName name="wrn.2400._.600._.150._.Summary._.Report." localSheetId="18" hidden="1">{"FLM 150 Equipment Summary",#N/A,TRUE,"150 Calc";"FLM 600 Equipment Summary",#N/A,TRUE,"600 Calc";"FLM 2400 Equipment Summary",#N/A,TRUE,"2400 Calc";#N/A,#N/A,TRUE,"Totals"}</definedName>
    <definedName name="wrn.2400._.600._.150._.Summary._.Report." localSheetId="31" hidden="1">{"FLM 150 Equipment Summary",#N/A,TRUE,"150 Calc";"FLM 600 Equipment Summary",#N/A,TRUE,"600 Calc";"FLM 2400 Equipment Summary",#N/A,TRUE,"2400 Calc";#N/A,#N/A,TRUE,"Totals"}</definedName>
    <definedName name="wrn.2400._.600._.150._.Summary._.Report." localSheetId="13" hidden="1">{"FLM 150 Equipment Summary",#N/A,TRUE,"150 Calc";"FLM 600 Equipment Summary",#N/A,TRUE,"600 Calc";"FLM 2400 Equipment Summary",#N/A,TRUE,"2400 Calc";#N/A,#N/A,TRUE,"Totals"}</definedName>
    <definedName name="wrn.2400._.600._.150._.Summary._.Report." localSheetId="32" hidden="1">{"FLM 150 Equipment Summary",#N/A,TRUE,"150 Calc";"FLM 600 Equipment Summary",#N/A,TRUE,"600 Calc";"FLM 2400 Equipment Summary",#N/A,TRUE,"2400 Calc";#N/A,#N/A,TRUE,"Totals"}</definedName>
    <definedName name="wrn.2400._.600._.150._.Summary._.Report." localSheetId="14" hidden="1">{"FLM 150 Equipment Summary",#N/A,TRUE,"150 Calc";"FLM 600 Equipment Summary",#N/A,TRUE,"600 Calc";"FLM 2400 Equipment Summary",#N/A,TRUE,"2400 Calc";#N/A,#N/A,TRUE,"Totals"}</definedName>
    <definedName name="wrn.2400._.600._.150._.Summary._.Report." localSheetId="2" hidden="1">{"FLM 150 Equipment Summary",#N/A,TRUE,"150 Calc";"FLM 600 Equipment Summary",#N/A,TRUE,"600 Calc";"FLM 2400 Equipment Summary",#N/A,TRUE,"2400 Calc";#N/A,#N/A,TRUE,"Totals"}</definedName>
    <definedName name="wrn.2400._.600._.150._.Summary._.Report." localSheetId="43" hidden="1">{"FLM 150 Equipment Summary",#N/A,TRUE,"150 Calc";"FLM 600 Equipment Summary",#N/A,TRUE,"600 Calc";"FLM 2400 Equipment Summary",#N/A,TRUE,"2400 Calc";#N/A,#N/A,TRUE,"Totals"}</definedName>
    <definedName name="wrn.2400._.600._.150._.Summary._.Report." localSheetId="35" hidden="1">{"FLM 150 Equipment Summary",#N/A,TRUE,"150 Calc";"FLM 600 Equipment Summary",#N/A,TRUE,"600 Calc";"FLM 2400 Equipment Summary",#N/A,TRUE,"2400 Calc";#N/A,#N/A,TRUE,"Totals"}</definedName>
    <definedName name="wrn.2400._.600._.150._.Summary._.Report." localSheetId="16" hidden="1">{"FLM 150 Equipment Summary",#N/A,TRUE,"150 Calc";"FLM 600 Equipment Summary",#N/A,TRUE,"600 Calc";"FLM 2400 Equipment Summary",#N/A,TRUE,"2400 Calc";#N/A,#N/A,TRUE,"Totals"}</definedName>
    <definedName name="wrn.2400._.600._.150._.Summary._.Report." localSheetId="34" hidden="1">{"FLM 150 Equipment Summary",#N/A,TRUE,"150 Calc";"FLM 600 Equipment Summary",#N/A,TRUE,"600 Calc";"FLM 2400 Equipment Summary",#N/A,TRUE,"2400 Calc";#N/A,#N/A,TRUE,"Totals"}</definedName>
    <definedName name="wrn.2400._.600._.150._.Summary._.Report." localSheetId="12" hidden="1">{"FLM 150 Equipment Summary",#N/A,TRUE,"150 Calc";"FLM 600 Equipment Summary",#N/A,TRUE,"600 Calc";"FLM 2400 Equipment Summary",#N/A,TRUE,"2400 Calc";#N/A,#N/A,TRUE,"Totals"}</definedName>
    <definedName name="wrn.2400._.600._.150._.Summary._.Report." hidden="1">{"FLM 150 Equipment Summary",#N/A,TRUE,"150 Calc";"FLM 600 Equipment Summary",#N/A,TRUE,"600 Calc";"FLM 2400 Equipment Summary",#N/A,TRUE,"2400 Calc";#N/A,#N/A,TRUE,"Totals"}</definedName>
    <definedName name="wrn.A.._.Print._.All." localSheetId="25" hidden="1">{"A COM Detail YTD",#N/A,FALSE,"DATA";"B Exp Detail YTD",#N/A,FALSE,"DATA";"C COM Detail Qtr of",#N/A,FALSE,"DATA";"D Exp Detail Qtr of",#N/A,FALSE,"DATA";"A Performance Report",#N/A,FALSE,"%Performance"}</definedName>
    <definedName name="wrn.A.._.Print._.All." localSheetId="8" hidden="1">{"A COM Detail YTD",#N/A,FALSE,"DATA";"B Exp Detail YTD",#N/A,FALSE,"DATA";"C COM Detail Qtr of",#N/A,FALSE,"DATA";"D Exp Detail Qtr of",#N/A,FALSE,"DATA";"A Performance Report",#N/A,FALSE,"%Performance"}</definedName>
    <definedName name="wrn.A.._.Print._.All." localSheetId="36" hidden="1">{"A COM Detail YTD",#N/A,FALSE,"DATA";"B Exp Detail YTD",#N/A,FALSE,"DATA";"C COM Detail Qtr of",#N/A,FALSE,"DATA";"D Exp Detail Qtr of",#N/A,FALSE,"DATA";"A Performance Report",#N/A,FALSE,"%Performance"}</definedName>
    <definedName name="wrn.A.._.Print._.All." localSheetId="17" hidden="1">{"A COM Detail YTD",#N/A,FALSE,"DATA";"B Exp Detail YTD",#N/A,FALSE,"DATA";"C COM Detail Qtr of",#N/A,FALSE,"DATA";"D Exp Detail Qtr of",#N/A,FALSE,"DATA";"A Performance Report",#N/A,FALSE,"%Performance"}</definedName>
    <definedName name="wrn.A.._.Print._.All." localSheetId="37" hidden="1">{"A COM Detail YTD",#N/A,FALSE,"DATA";"B Exp Detail YTD",#N/A,FALSE,"DATA";"C COM Detail Qtr of",#N/A,FALSE,"DATA";"D Exp Detail Qtr of",#N/A,FALSE,"DATA";"A Performance Report",#N/A,FALSE,"%Performance"}</definedName>
    <definedName name="wrn.A.._.Print._.All." localSheetId="18" hidden="1">{"A COM Detail YTD",#N/A,FALSE,"DATA";"B Exp Detail YTD",#N/A,FALSE,"DATA";"C COM Detail Qtr of",#N/A,FALSE,"DATA";"D Exp Detail Qtr of",#N/A,FALSE,"DATA";"A Performance Report",#N/A,FALSE,"%Performance"}</definedName>
    <definedName name="wrn.A.._.Print._.All." localSheetId="31" hidden="1">{"A COM Detail YTD",#N/A,FALSE,"DATA";"B Exp Detail YTD",#N/A,FALSE,"DATA";"C COM Detail Qtr of",#N/A,FALSE,"DATA";"D Exp Detail Qtr of",#N/A,FALSE,"DATA";"A Performance Report",#N/A,FALSE,"%Performance"}</definedName>
    <definedName name="wrn.A.._.Print._.All." localSheetId="13" hidden="1">{"A COM Detail YTD",#N/A,FALSE,"DATA";"B Exp Detail YTD",#N/A,FALSE,"DATA";"C COM Detail Qtr of",#N/A,FALSE,"DATA";"D Exp Detail Qtr of",#N/A,FALSE,"DATA";"A Performance Report",#N/A,FALSE,"%Performance"}</definedName>
    <definedName name="wrn.A.._.Print._.All." localSheetId="32" hidden="1">{"A COM Detail YTD",#N/A,FALSE,"DATA";"B Exp Detail YTD",#N/A,FALSE,"DATA";"C COM Detail Qtr of",#N/A,FALSE,"DATA";"D Exp Detail Qtr of",#N/A,FALSE,"DATA";"A Performance Report",#N/A,FALSE,"%Performance"}</definedName>
    <definedName name="wrn.A.._.Print._.All." localSheetId="14" hidden="1">{"A COM Detail YTD",#N/A,FALSE,"DATA";"B Exp Detail YTD",#N/A,FALSE,"DATA";"C COM Detail Qtr of",#N/A,FALSE,"DATA";"D Exp Detail Qtr of",#N/A,FALSE,"DATA";"A Performance Report",#N/A,FALSE,"%Performance"}</definedName>
    <definedName name="wrn.A.._.Print._.All." localSheetId="2" hidden="1">{"A COM Detail YTD",#N/A,FALSE,"DATA";"B Exp Detail YTD",#N/A,FALSE,"DATA";"C COM Detail Qtr of",#N/A,FALSE,"DATA";"D Exp Detail Qtr of",#N/A,FALSE,"DATA";"A Performance Report",#N/A,FALSE,"%Performance"}</definedName>
    <definedName name="wrn.A.._.Print._.All." localSheetId="43" hidden="1">{"A COM Detail YTD",#N/A,FALSE,"DATA";"B Exp Detail YTD",#N/A,FALSE,"DATA";"C COM Detail Qtr of",#N/A,FALSE,"DATA";"D Exp Detail Qtr of",#N/A,FALSE,"DATA";"A Performance Report",#N/A,FALSE,"%Performance"}</definedName>
    <definedName name="wrn.A.._.Print._.All." localSheetId="35" hidden="1">{"A COM Detail YTD",#N/A,FALSE,"DATA";"B Exp Detail YTD",#N/A,FALSE,"DATA";"C COM Detail Qtr of",#N/A,FALSE,"DATA";"D Exp Detail Qtr of",#N/A,FALSE,"DATA";"A Performance Report",#N/A,FALSE,"%Performance"}</definedName>
    <definedName name="wrn.A.._.Print._.All." localSheetId="16" hidden="1">{"A COM Detail YTD",#N/A,FALSE,"DATA";"B Exp Detail YTD",#N/A,FALSE,"DATA";"C COM Detail Qtr of",#N/A,FALSE,"DATA";"D Exp Detail Qtr of",#N/A,FALSE,"DATA";"A Performance Report",#N/A,FALSE,"%Performance"}</definedName>
    <definedName name="wrn.A.._.Print._.All." localSheetId="34" hidden="1">{"A COM Detail YTD",#N/A,FALSE,"DATA";"B Exp Detail YTD",#N/A,FALSE,"DATA";"C COM Detail Qtr of",#N/A,FALSE,"DATA";"D Exp Detail Qtr of",#N/A,FALSE,"DATA";"A Performance Report",#N/A,FALSE,"%Performance"}</definedName>
    <definedName name="wrn.A.._.Print._.All." localSheetId="12" hidden="1">{"A COM Detail YTD",#N/A,FALSE,"DATA";"B Exp Detail YTD",#N/A,FALSE,"DATA";"C COM Detail Qtr of",#N/A,FALSE,"DATA";"D Exp Detail Qtr of",#N/A,FALSE,"DATA";"A Performance Report",#N/A,FALSE,"%Performance"}</definedName>
    <definedName name="wrn.A.._.Print._.All." hidden="1">{"A COM Detail YTD",#N/A,FALSE,"DATA";"B Exp Detail YTD",#N/A,FALSE,"DATA";"C COM Detail Qtr of",#N/A,FALSE,"DATA";"D Exp Detail Qtr of",#N/A,FALSE,"DATA";"A Performance Report",#N/A,FALSE,"%Performance"}</definedName>
    <definedName name="wrn.ALL." localSheetId="25" hidden="1">{#N/A,#N/A,FALSE,"INPUTS";#N/A,#N/A,FALSE,"PROFORMA BSHEET";#N/A,#N/A,FALSE,"COMBINED";#N/A,#N/A,FALSE,"ACQUIROR";#N/A,#N/A,FALSE,"TARGET 1";#N/A,#N/A,FALSE,"TARGET 2";#N/A,#N/A,FALSE,"HIGH YIELD";#N/A,#N/A,FALSE,"OVERFUND"}</definedName>
    <definedName name="wrn.ALL." localSheetId="8" hidden="1">{#N/A,#N/A,FALSE,"INPUTS";#N/A,#N/A,FALSE,"PROFORMA BSHEET";#N/A,#N/A,FALSE,"COMBINED";#N/A,#N/A,FALSE,"ACQUIROR";#N/A,#N/A,FALSE,"TARGET 1";#N/A,#N/A,FALSE,"TARGET 2";#N/A,#N/A,FALSE,"HIGH YIELD";#N/A,#N/A,FALSE,"OVERFUND"}</definedName>
    <definedName name="wrn.ALL." localSheetId="36" hidden="1">{#N/A,#N/A,FALSE,"INPUTS";#N/A,#N/A,FALSE,"PROFORMA BSHEET";#N/A,#N/A,FALSE,"COMBINED";#N/A,#N/A,FALSE,"ACQUIROR";#N/A,#N/A,FALSE,"TARGET 1";#N/A,#N/A,FALSE,"TARGET 2";#N/A,#N/A,FALSE,"HIGH YIELD";#N/A,#N/A,FALSE,"OVERFUND"}</definedName>
    <definedName name="wrn.ALL." localSheetId="17" hidden="1">{#N/A,#N/A,FALSE,"INPUTS";#N/A,#N/A,FALSE,"PROFORMA BSHEET";#N/A,#N/A,FALSE,"COMBINED";#N/A,#N/A,FALSE,"ACQUIROR";#N/A,#N/A,FALSE,"TARGET 1";#N/A,#N/A,FALSE,"TARGET 2";#N/A,#N/A,FALSE,"HIGH YIELD";#N/A,#N/A,FALSE,"OVERFUND"}</definedName>
    <definedName name="wrn.ALL." localSheetId="37" hidden="1">{#N/A,#N/A,FALSE,"INPUTS";#N/A,#N/A,FALSE,"PROFORMA BSHEET";#N/A,#N/A,FALSE,"COMBINED";#N/A,#N/A,FALSE,"ACQUIROR";#N/A,#N/A,FALSE,"TARGET 1";#N/A,#N/A,FALSE,"TARGET 2";#N/A,#N/A,FALSE,"HIGH YIELD";#N/A,#N/A,FALSE,"OVERFUND"}</definedName>
    <definedName name="wrn.ALL." localSheetId="18" hidden="1">{#N/A,#N/A,FALSE,"INPUTS";#N/A,#N/A,FALSE,"PROFORMA BSHEET";#N/A,#N/A,FALSE,"COMBINED";#N/A,#N/A,FALSE,"ACQUIROR";#N/A,#N/A,FALSE,"TARGET 1";#N/A,#N/A,FALSE,"TARGET 2";#N/A,#N/A,FALSE,"HIGH YIELD";#N/A,#N/A,FALSE,"OVERFUND"}</definedName>
    <definedName name="wrn.ALL." localSheetId="31" hidden="1">{#N/A,#N/A,FALSE,"INPUTS";#N/A,#N/A,FALSE,"PROFORMA BSHEET";#N/A,#N/A,FALSE,"COMBINED";#N/A,#N/A,FALSE,"ACQUIROR";#N/A,#N/A,FALSE,"TARGET 1";#N/A,#N/A,FALSE,"TARGET 2";#N/A,#N/A,FALSE,"HIGH YIELD";#N/A,#N/A,FALSE,"OVERFUND"}</definedName>
    <definedName name="wrn.ALL." localSheetId="13" hidden="1">{#N/A,#N/A,FALSE,"INPUTS";#N/A,#N/A,FALSE,"PROFORMA BSHEET";#N/A,#N/A,FALSE,"COMBINED";#N/A,#N/A,FALSE,"ACQUIROR";#N/A,#N/A,FALSE,"TARGET 1";#N/A,#N/A,FALSE,"TARGET 2";#N/A,#N/A,FALSE,"HIGH YIELD";#N/A,#N/A,FALSE,"OVERFUND"}</definedName>
    <definedName name="wrn.ALL." localSheetId="32" hidden="1">{#N/A,#N/A,FALSE,"INPUTS";#N/A,#N/A,FALSE,"PROFORMA BSHEET";#N/A,#N/A,FALSE,"COMBINED";#N/A,#N/A,FALSE,"ACQUIROR";#N/A,#N/A,FALSE,"TARGET 1";#N/A,#N/A,FALSE,"TARGET 2";#N/A,#N/A,FALSE,"HIGH YIELD";#N/A,#N/A,FALSE,"OVERFUND"}</definedName>
    <definedName name="wrn.ALL." localSheetId="14" hidden="1">{#N/A,#N/A,FALSE,"INPUTS";#N/A,#N/A,FALSE,"PROFORMA BSHEET";#N/A,#N/A,FALSE,"COMBINED";#N/A,#N/A,FALSE,"ACQUIROR";#N/A,#N/A,FALSE,"TARGET 1";#N/A,#N/A,FALSE,"TARGET 2";#N/A,#N/A,FALSE,"HIGH YIELD";#N/A,#N/A,FALSE,"OVERFUND"}</definedName>
    <definedName name="wrn.ALL." localSheetId="2" hidden="1">{#N/A,#N/A,FALSE,"INPUTS";#N/A,#N/A,FALSE,"PROFORMA BSHEET";#N/A,#N/A,FALSE,"COMBINED";#N/A,#N/A,FALSE,"ACQUIROR";#N/A,#N/A,FALSE,"TARGET 1";#N/A,#N/A,FALSE,"TARGET 2";#N/A,#N/A,FALSE,"HIGH YIELD";#N/A,#N/A,FALSE,"OVERFUND"}</definedName>
    <definedName name="wrn.ALL." localSheetId="43" hidden="1">{#N/A,#N/A,FALSE,"INPUTS";#N/A,#N/A,FALSE,"PROFORMA BSHEET";#N/A,#N/A,FALSE,"COMBINED";#N/A,#N/A,FALSE,"ACQUIROR";#N/A,#N/A,FALSE,"TARGET 1";#N/A,#N/A,FALSE,"TARGET 2";#N/A,#N/A,FALSE,"HIGH YIELD";#N/A,#N/A,FALSE,"OVERFUND"}</definedName>
    <definedName name="wrn.ALL." localSheetId="35" hidden="1">{#N/A,#N/A,FALSE,"INPUTS";#N/A,#N/A,FALSE,"PROFORMA BSHEET";#N/A,#N/A,FALSE,"COMBINED";#N/A,#N/A,FALSE,"ACQUIROR";#N/A,#N/A,FALSE,"TARGET 1";#N/A,#N/A,FALSE,"TARGET 2";#N/A,#N/A,FALSE,"HIGH YIELD";#N/A,#N/A,FALSE,"OVERFUND"}</definedName>
    <definedName name="wrn.ALL." localSheetId="16" hidden="1">{#N/A,#N/A,FALSE,"INPUTS";#N/A,#N/A,FALSE,"PROFORMA BSHEET";#N/A,#N/A,FALSE,"COMBINED";#N/A,#N/A,FALSE,"ACQUIROR";#N/A,#N/A,FALSE,"TARGET 1";#N/A,#N/A,FALSE,"TARGET 2";#N/A,#N/A,FALSE,"HIGH YIELD";#N/A,#N/A,FALSE,"OVERFUND"}</definedName>
    <definedName name="wrn.ALL." localSheetId="34" hidden="1">{#N/A,#N/A,FALSE,"INPUTS";#N/A,#N/A,FALSE,"PROFORMA BSHEET";#N/A,#N/A,FALSE,"COMBINED";#N/A,#N/A,FALSE,"ACQUIROR";#N/A,#N/A,FALSE,"TARGET 1";#N/A,#N/A,FALSE,"TARGET 2";#N/A,#N/A,FALSE,"HIGH YIELD";#N/A,#N/A,FALSE,"OVERFUND"}</definedName>
    <definedName name="wrn.ALL." localSheetId="12" hidden="1">{#N/A,#N/A,FALSE,"INPUTS";#N/A,#N/A,FALSE,"PROFORMA BSHEET";#N/A,#N/A,FALSE,"COMBINED";#N/A,#N/A,FALSE,"ACQUIROR";#N/A,#N/A,FALSE,"TARGET 1";#N/A,#N/A,FALSE,"TARGET 2";#N/A,#N/A,FALSE,"HIGH YIELD";#N/A,#N/A,FALSE,"OVERFUND"}</definedName>
    <definedName name="wrn.ALL." hidden="1">{#N/A,#N/A,FALSE,"INPUTS";#N/A,#N/A,FALSE,"PROFORMA BSHEET";#N/A,#N/A,FALSE,"COMBINED";#N/A,#N/A,FALSE,"ACQUIROR";#N/A,#N/A,FALSE,"TARGET 1";#N/A,#N/A,FALSE,"TARGET 2";#N/A,#N/A,FALSE,"HIGH YIELD";#N/A,#N/A,FALSE,"OVERFUND"}</definedName>
    <definedName name="wrn.All._.3._.months." localSheetId="25" hidden="1">{#N/A,#N/A,TRUE,"Couverture";#N/A,#N/A,TRUE,"Sommaire.1";#N/A,#N/A,TRUE,"Sommaire.2";#N/A,#N/A,TRUE,"Sommaire.3"}</definedName>
    <definedName name="wrn.All._.3._.months." localSheetId="8" hidden="1">{#N/A,#N/A,TRUE,"Couverture";#N/A,#N/A,TRUE,"Sommaire.1";#N/A,#N/A,TRUE,"Sommaire.2";#N/A,#N/A,TRUE,"Sommaire.3"}</definedName>
    <definedName name="wrn.All._.3._.months." localSheetId="36" hidden="1">{#N/A,#N/A,TRUE,"Couverture";#N/A,#N/A,TRUE,"Sommaire.1";#N/A,#N/A,TRUE,"Sommaire.2";#N/A,#N/A,TRUE,"Sommaire.3"}</definedName>
    <definedName name="wrn.All._.3._.months." localSheetId="17" hidden="1">{#N/A,#N/A,TRUE,"Couverture";#N/A,#N/A,TRUE,"Sommaire.1";#N/A,#N/A,TRUE,"Sommaire.2";#N/A,#N/A,TRUE,"Sommaire.3"}</definedName>
    <definedName name="wrn.All._.3._.months." localSheetId="37" hidden="1">{#N/A,#N/A,TRUE,"Couverture";#N/A,#N/A,TRUE,"Sommaire.1";#N/A,#N/A,TRUE,"Sommaire.2";#N/A,#N/A,TRUE,"Sommaire.3"}</definedName>
    <definedName name="wrn.All._.3._.months." localSheetId="18" hidden="1">{#N/A,#N/A,TRUE,"Couverture";#N/A,#N/A,TRUE,"Sommaire.1";#N/A,#N/A,TRUE,"Sommaire.2";#N/A,#N/A,TRUE,"Sommaire.3"}</definedName>
    <definedName name="wrn.All._.3._.months." localSheetId="31" hidden="1">{#N/A,#N/A,TRUE,"Couverture";#N/A,#N/A,TRUE,"Sommaire.1";#N/A,#N/A,TRUE,"Sommaire.2";#N/A,#N/A,TRUE,"Sommaire.3"}</definedName>
    <definedName name="wrn.All._.3._.months." localSheetId="13" hidden="1">{#N/A,#N/A,TRUE,"Couverture";#N/A,#N/A,TRUE,"Sommaire.1";#N/A,#N/A,TRUE,"Sommaire.2";#N/A,#N/A,TRUE,"Sommaire.3"}</definedName>
    <definedName name="wrn.All._.3._.months." localSheetId="32" hidden="1">{#N/A,#N/A,TRUE,"Couverture";#N/A,#N/A,TRUE,"Sommaire.1";#N/A,#N/A,TRUE,"Sommaire.2";#N/A,#N/A,TRUE,"Sommaire.3"}</definedName>
    <definedName name="wrn.All._.3._.months." localSheetId="14" hidden="1">{#N/A,#N/A,TRUE,"Couverture";#N/A,#N/A,TRUE,"Sommaire.1";#N/A,#N/A,TRUE,"Sommaire.2";#N/A,#N/A,TRUE,"Sommaire.3"}</definedName>
    <definedName name="wrn.All._.3._.months." localSheetId="2" hidden="1">{#N/A,#N/A,TRUE,"Couverture";#N/A,#N/A,TRUE,"Sommaire.1";#N/A,#N/A,TRUE,"Sommaire.2";#N/A,#N/A,TRUE,"Sommaire.3"}</definedName>
    <definedName name="wrn.All._.3._.months." localSheetId="43" hidden="1">{#N/A,#N/A,TRUE,"Couverture";#N/A,#N/A,TRUE,"Sommaire.1";#N/A,#N/A,TRUE,"Sommaire.2";#N/A,#N/A,TRUE,"Sommaire.3"}</definedName>
    <definedName name="wrn.All._.3._.months." localSheetId="35" hidden="1">{#N/A,#N/A,TRUE,"Couverture";#N/A,#N/A,TRUE,"Sommaire.1";#N/A,#N/A,TRUE,"Sommaire.2";#N/A,#N/A,TRUE,"Sommaire.3"}</definedName>
    <definedName name="wrn.All._.3._.months." localSheetId="16" hidden="1">{#N/A,#N/A,TRUE,"Couverture";#N/A,#N/A,TRUE,"Sommaire.1";#N/A,#N/A,TRUE,"Sommaire.2";#N/A,#N/A,TRUE,"Sommaire.3"}</definedName>
    <definedName name="wrn.All._.3._.months." localSheetId="34" hidden="1">{#N/A,#N/A,TRUE,"Couverture";#N/A,#N/A,TRUE,"Sommaire.1";#N/A,#N/A,TRUE,"Sommaire.2";#N/A,#N/A,TRUE,"Sommaire.3"}</definedName>
    <definedName name="wrn.All._.3._.months." localSheetId="12" hidden="1">{#N/A,#N/A,TRUE,"Couverture";#N/A,#N/A,TRUE,"Sommaire.1";#N/A,#N/A,TRUE,"Sommaire.2";#N/A,#N/A,TRUE,"Sommaire.3"}</definedName>
    <definedName name="wrn.All._.3._.months." hidden="1">{#N/A,#N/A,TRUE,"Couverture";#N/A,#N/A,TRUE,"Sommaire.1";#N/A,#N/A,TRUE,"Sommaire.2";#N/A,#N/A,TRUE,"Sommaire.3"}</definedName>
    <definedName name="wrn.All._.Exhibits." localSheetId="25"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8"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36"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17"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37"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18"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31"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13"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32"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14"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2"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43"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35"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16"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34"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localSheetId="12"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Exhibits." hidden="1">{"Base",#N/A,FALSE,"DCF Calculation - Scenario 1";"Dollar",#N/A,FALSE,"Consolidated - Scenario 1";"CS",#N/A,FALSE,"Consolidated - Scenario 1";"Base",#N/A,FALSE,"New Facilities - Scenario 1";"Inc Stmt Dollar",#N/A,FALSE,"Houston Central";"Inc Stmt CS",#N/A,FALSE,"Houston Central";"Inc Stmt Dollar",#N/A,FALSE,"Victoria";"Inc Stmt CS",#N/A,FALSE,"Victoria";"Inc Stmt Dollar",#N/A,FALSE,"Denver";"Inc Stmt CS",#N/A,FALSE,"Denver";"Inc Stmt Dollar",#N/A,FALSE,"Amarillo";"Inc Stmt CS",#N/A,FALSE,"Amarillo";"Inc Stmt Dollar",#N/A,FALSE,"Kokomo";"Inc Stmt CS",#N/A,FALSE,"Kokomo";"Inc Stmt Dollar",#N/A,FALSE,"San Angelo";"Inc Stmt CS",#N/A,FALSE,"San Angelo";"Inc Stmt Dollar",#N/A,FALSE,"Mandan";"Inc Stmt CS",#N/A,FALSE,"Mandan";"Inc Stmt Dollar",#N/A,FALSE,"Fargo";"Inc Stmt CS",#N/A,FALSE,"Fargo";"Inc Stmt Dollar",#N/A,FALSE,"Lima";"Inc Stmt CS",#N/A,FALSE,"Lima";"Inc Stmt Dollar",#N/A,FALSE,"Mansfield";"Inc Stmt CS",#N/A,FALSE,"Mansfield";"Inc Stmt Dollar",#N/A,FALSE,"Detroit";"Inc Stmt CS",#N/A,FALSE,"Detroit";"Inc Stmt Dollar",#N/A,FALSE,"Harrisburg";"Inc Stmt CS",#N/A,FALSE,"Harrisburg";"Inc Stmt Dollar",#N/A,FALSE,"Savannah";"Inc Stmt CS",#N/A,FALSE,"Savannah";"Inc Stmt Dollar",#N/A,FALSE,"Easton";"Inc Stmt CS",#N/A,FALSE,"Easton"}</definedName>
    <definedName name="wrn.All._.Pages." localSheetId="2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3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17"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37"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1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3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1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3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1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4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3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3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1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Worksheets." localSheetId="25"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8"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36"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17"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37"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18"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31"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13"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32"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14"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2"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43"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35"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16"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34"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localSheetId="12"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ll._.Worksheets." hidden="1">{#N/A,#N/A,FALSE,"Summary1";#N/A,#N/A,FALSE,"Summary2";#N/A,#N/A,FALSE,"Table 1";#N/A,#N/A,FALSE,"Table 4";#N/A,#N/A,FALSE,"Table 6";#N/A,#N/A,FALSE,"Table 7";#N/A,#N/A,FALSE,"Table 8";#N/A,#N/A,FALSE,"Table 9";#N/A,#N/A,FALSE,"Table 11";#N/A,#N/A,FALSE,"Table 12";#N/A,#N/A,FALSE,"Table 13";#N/A,#N/A,FALSE,"Table 14";#N/A,#N/A,FALSE,"Table 15";#N/A,#N/A,FALSE,"Table 22";#N/A,#N/A,FALSE,"Table 23";#N/A,#N/A,FALSE,"Table 24";#N/A,#N/A,FALSE,"BalanceSheet"}</definedName>
    <definedName name="wrn.APR." localSheetId="25" hidden="1">{"APR",#N/A,FALSE,"APR"}</definedName>
    <definedName name="wrn.APR." localSheetId="8" hidden="1">{"APR",#N/A,FALSE,"APR"}</definedName>
    <definedName name="wrn.APR." localSheetId="36" hidden="1">{"APR",#N/A,FALSE,"APR"}</definedName>
    <definedName name="wrn.APR." localSheetId="17" hidden="1">{"APR",#N/A,FALSE,"APR"}</definedName>
    <definedName name="wrn.APR." localSheetId="37" hidden="1">{"APR",#N/A,FALSE,"APR"}</definedName>
    <definedName name="wrn.APR." localSheetId="18" hidden="1">{"APR",#N/A,FALSE,"APR"}</definedName>
    <definedName name="wrn.APR." localSheetId="31" hidden="1">{"APR",#N/A,FALSE,"APR"}</definedName>
    <definedName name="wrn.APR." localSheetId="13" hidden="1">{"APR",#N/A,FALSE,"APR"}</definedName>
    <definedName name="wrn.APR." localSheetId="32" hidden="1">{"APR",#N/A,FALSE,"APR"}</definedName>
    <definedName name="wrn.APR." localSheetId="14" hidden="1">{"APR",#N/A,FALSE,"APR"}</definedName>
    <definedName name="wrn.APR." localSheetId="2" hidden="1">{"APR",#N/A,FALSE,"APR"}</definedName>
    <definedName name="wrn.APR." localSheetId="43" hidden="1">{"APR",#N/A,FALSE,"APR"}</definedName>
    <definedName name="wrn.APR." localSheetId="35" hidden="1">{"APR",#N/A,FALSE,"APR"}</definedName>
    <definedName name="wrn.APR." localSheetId="16" hidden="1">{"APR",#N/A,FALSE,"APR"}</definedName>
    <definedName name="wrn.APR." localSheetId="34" hidden="1">{"APR",#N/A,FALSE,"APR"}</definedName>
    <definedName name="wrn.APR." localSheetId="12" hidden="1">{"APR",#N/A,FALSE,"APR"}</definedName>
    <definedName name="wrn.APR." hidden="1">{"APR",#N/A,FALSE,"APR"}</definedName>
    <definedName name="wrn.assumptions." localSheetId="25" hidden="1">{"assumptions1",#N/A,FALSE,"Valuation Analysis";"assumptions2",#N/A,FALSE,"Valuation Analysis"}</definedName>
    <definedName name="wrn.assumptions." localSheetId="8" hidden="1">{"assumptions1",#N/A,FALSE,"Valuation Analysis";"assumptions2",#N/A,FALSE,"Valuation Analysis"}</definedName>
    <definedName name="wrn.assumptions." localSheetId="36" hidden="1">{"assumptions1",#N/A,FALSE,"Valuation Analysis";"assumptions2",#N/A,FALSE,"Valuation Analysis"}</definedName>
    <definedName name="wrn.assumptions." localSheetId="17" hidden="1">{"assumptions1",#N/A,FALSE,"Valuation Analysis";"assumptions2",#N/A,FALSE,"Valuation Analysis"}</definedName>
    <definedName name="wrn.assumptions." localSheetId="37" hidden="1">{"assumptions1",#N/A,FALSE,"Valuation Analysis";"assumptions2",#N/A,FALSE,"Valuation Analysis"}</definedName>
    <definedName name="wrn.assumptions." localSheetId="18" hidden="1">{"assumptions1",#N/A,FALSE,"Valuation Analysis";"assumptions2",#N/A,FALSE,"Valuation Analysis"}</definedName>
    <definedName name="wrn.assumptions." localSheetId="31" hidden="1">{"assumptions1",#N/A,FALSE,"Valuation Analysis";"assumptions2",#N/A,FALSE,"Valuation Analysis"}</definedName>
    <definedName name="wrn.assumptions." localSheetId="13" hidden="1">{"assumptions1",#N/A,FALSE,"Valuation Analysis";"assumptions2",#N/A,FALSE,"Valuation Analysis"}</definedName>
    <definedName name="wrn.assumptions." localSheetId="32" hidden="1">{"assumptions1",#N/A,FALSE,"Valuation Analysis";"assumptions2",#N/A,FALSE,"Valuation Analysis"}</definedName>
    <definedName name="wrn.assumptions." localSheetId="14" hidden="1">{"assumptions1",#N/A,FALSE,"Valuation Analysis";"assumptions2",#N/A,FALSE,"Valuation Analysis"}</definedName>
    <definedName name="wrn.assumptions." localSheetId="2" hidden="1">{"assumptions1",#N/A,FALSE,"Valuation Analysis";"assumptions2",#N/A,FALSE,"Valuation Analysis"}</definedName>
    <definedName name="wrn.assumptions." localSheetId="43" hidden="1">{"assumptions1",#N/A,FALSE,"Valuation Analysis";"assumptions2",#N/A,FALSE,"Valuation Analysis"}</definedName>
    <definedName name="wrn.assumptions." localSheetId="35" hidden="1">{"assumptions1",#N/A,FALSE,"Valuation Analysis";"assumptions2",#N/A,FALSE,"Valuation Analysis"}</definedName>
    <definedName name="wrn.assumptions." localSheetId="16" hidden="1">{"assumptions1",#N/A,FALSE,"Valuation Analysis";"assumptions2",#N/A,FALSE,"Valuation Analysis"}</definedName>
    <definedName name="wrn.assumptions." localSheetId="34" hidden="1">{"assumptions1",#N/A,FALSE,"Valuation Analysis";"assumptions2",#N/A,FALSE,"Valuation Analysis"}</definedName>
    <definedName name="wrn.assumptions." localSheetId="12" hidden="1">{"assumptions1",#N/A,FALSE,"Valuation Analysis";"assumptions2",#N/A,FALSE,"Valuation Analysis"}</definedName>
    <definedName name="wrn.assumptions." hidden="1">{"assumptions1",#N/A,FALSE,"Valuation Analysis";"assumptions2",#N/A,FALSE,"Valuation Analysis"}</definedName>
    <definedName name="wrn.AUG." localSheetId="25" hidden="1">{"AUG",#N/A,FALSE,"AUG"}</definedName>
    <definedName name="wrn.AUG." localSheetId="8" hidden="1">{"AUG",#N/A,FALSE,"AUG"}</definedName>
    <definedName name="wrn.AUG." localSheetId="36" hidden="1">{"AUG",#N/A,FALSE,"AUG"}</definedName>
    <definedName name="wrn.AUG." localSheetId="17" hidden="1">{"AUG",#N/A,FALSE,"AUG"}</definedName>
    <definedName name="wrn.AUG." localSheetId="37" hidden="1">{"AUG",#N/A,FALSE,"AUG"}</definedName>
    <definedName name="wrn.AUG." localSheetId="18" hidden="1">{"AUG",#N/A,FALSE,"AUG"}</definedName>
    <definedName name="wrn.AUG." localSheetId="31" hidden="1">{"AUG",#N/A,FALSE,"AUG"}</definedName>
    <definedName name="wrn.AUG." localSheetId="13" hidden="1">{"AUG",#N/A,FALSE,"AUG"}</definedName>
    <definedName name="wrn.AUG." localSheetId="32" hidden="1">{"AUG",#N/A,FALSE,"AUG"}</definedName>
    <definedName name="wrn.AUG." localSheetId="14" hidden="1">{"AUG",#N/A,FALSE,"AUG"}</definedName>
    <definedName name="wrn.AUG." localSheetId="2" hidden="1">{"AUG",#N/A,FALSE,"AUG"}</definedName>
    <definedName name="wrn.AUG." localSheetId="43" hidden="1">{"AUG",#N/A,FALSE,"AUG"}</definedName>
    <definedName name="wrn.AUG." localSheetId="35" hidden="1">{"AUG",#N/A,FALSE,"AUG"}</definedName>
    <definedName name="wrn.AUG." localSheetId="16" hidden="1">{"AUG",#N/A,FALSE,"AUG"}</definedName>
    <definedName name="wrn.AUG." localSheetId="34" hidden="1">{"AUG",#N/A,FALSE,"AUG"}</definedName>
    <definedName name="wrn.AUG." localSheetId="12" hidden="1">{"AUG",#N/A,FALSE,"AUG"}</definedName>
    <definedName name="wrn.AUG." hidden="1">{"AUG",#N/A,FALSE,"AUG"}</definedName>
    <definedName name="wrn.B.._.Qtr._.of._.Responsibility." localSheetId="25" hidden="1">{"C COM Detail Qtr of",#N/A,FALSE,"DATA";"D Exp Detail Qtr of",#N/A,FALSE,"DATA"}</definedName>
    <definedName name="wrn.B.._.Qtr._.of._.Responsibility." localSheetId="8" hidden="1">{"C COM Detail Qtr of",#N/A,FALSE,"DATA";"D Exp Detail Qtr of",#N/A,FALSE,"DATA"}</definedName>
    <definedName name="wrn.B.._.Qtr._.of._.Responsibility." localSheetId="36" hidden="1">{"C COM Detail Qtr of",#N/A,FALSE,"DATA";"D Exp Detail Qtr of",#N/A,FALSE,"DATA"}</definedName>
    <definedName name="wrn.B.._.Qtr._.of._.Responsibility." localSheetId="17" hidden="1">{"C COM Detail Qtr of",#N/A,FALSE,"DATA";"D Exp Detail Qtr of",#N/A,FALSE,"DATA"}</definedName>
    <definedName name="wrn.B.._.Qtr._.of._.Responsibility." localSheetId="37" hidden="1">{"C COM Detail Qtr of",#N/A,FALSE,"DATA";"D Exp Detail Qtr of",#N/A,FALSE,"DATA"}</definedName>
    <definedName name="wrn.B.._.Qtr._.of._.Responsibility." localSheetId="18" hidden="1">{"C COM Detail Qtr of",#N/A,FALSE,"DATA";"D Exp Detail Qtr of",#N/A,FALSE,"DATA"}</definedName>
    <definedName name="wrn.B.._.Qtr._.of._.Responsibility." localSheetId="31" hidden="1">{"C COM Detail Qtr of",#N/A,FALSE,"DATA";"D Exp Detail Qtr of",#N/A,FALSE,"DATA"}</definedName>
    <definedName name="wrn.B.._.Qtr._.of._.Responsibility." localSheetId="13" hidden="1">{"C COM Detail Qtr of",#N/A,FALSE,"DATA";"D Exp Detail Qtr of",#N/A,FALSE,"DATA"}</definedName>
    <definedName name="wrn.B.._.Qtr._.of._.Responsibility." localSheetId="32" hidden="1">{"C COM Detail Qtr of",#N/A,FALSE,"DATA";"D Exp Detail Qtr of",#N/A,FALSE,"DATA"}</definedName>
    <definedName name="wrn.B.._.Qtr._.of._.Responsibility." localSheetId="14" hidden="1">{"C COM Detail Qtr of",#N/A,FALSE,"DATA";"D Exp Detail Qtr of",#N/A,FALSE,"DATA"}</definedName>
    <definedName name="wrn.B.._.Qtr._.of._.Responsibility." localSheetId="2" hidden="1">{"C COM Detail Qtr of",#N/A,FALSE,"DATA";"D Exp Detail Qtr of",#N/A,FALSE,"DATA"}</definedName>
    <definedName name="wrn.B.._.Qtr._.of._.Responsibility." localSheetId="43" hidden="1">{"C COM Detail Qtr of",#N/A,FALSE,"DATA";"D Exp Detail Qtr of",#N/A,FALSE,"DATA"}</definedName>
    <definedName name="wrn.B.._.Qtr._.of._.Responsibility." localSheetId="35" hidden="1">{"C COM Detail Qtr of",#N/A,FALSE,"DATA";"D Exp Detail Qtr of",#N/A,FALSE,"DATA"}</definedName>
    <definedName name="wrn.B.._.Qtr._.of._.Responsibility." localSheetId="16" hidden="1">{"C COM Detail Qtr of",#N/A,FALSE,"DATA";"D Exp Detail Qtr of",#N/A,FALSE,"DATA"}</definedName>
    <definedName name="wrn.B.._.Qtr._.of._.Responsibility." localSheetId="34" hidden="1">{"C COM Detail Qtr of",#N/A,FALSE,"DATA";"D Exp Detail Qtr of",#N/A,FALSE,"DATA"}</definedName>
    <definedName name="wrn.B.._.Qtr._.of._.Responsibility." localSheetId="12" hidden="1">{"C COM Detail Qtr of",#N/A,FALSE,"DATA";"D Exp Detail Qtr of",#N/A,FALSE,"DATA"}</definedName>
    <definedName name="wrn.B.._.Qtr._.of._.Responsibility." hidden="1">{"C COM Detail Qtr of",#N/A,FALSE,"DATA";"D Exp Detail Qtr of",#N/A,FALSE,"DATA"}</definedName>
    <definedName name="wrn.balance._.sheet." localSheetId="25" hidden="1">{"bs",#N/A,FALSE,"SCF"}</definedName>
    <definedName name="wrn.balance._.sheet." localSheetId="8" hidden="1">{"bs",#N/A,FALSE,"SCF"}</definedName>
    <definedName name="wrn.balance._.sheet." localSheetId="36" hidden="1">{"bs",#N/A,FALSE,"SCF"}</definedName>
    <definedName name="wrn.balance._.sheet." localSheetId="17" hidden="1">{"bs",#N/A,FALSE,"SCF"}</definedName>
    <definedName name="wrn.balance._.sheet." localSheetId="37" hidden="1">{"bs",#N/A,FALSE,"SCF"}</definedName>
    <definedName name="wrn.balance._.sheet." localSheetId="18" hidden="1">{"bs",#N/A,FALSE,"SCF"}</definedName>
    <definedName name="wrn.balance._.sheet." localSheetId="31" hidden="1">{"bs",#N/A,FALSE,"SCF"}</definedName>
    <definedName name="wrn.balance._.sheet." localSheetId="13" hidden="1">{"bs",#N/A,FALSE,"SCF"}</definedName>
    <definedName name="wrn.balance._.sheet." localSheetId="32" hidden="1">{"bs",#N/A,FALSE,"SCF"}</definedName>
    <definedName name="wrn.balance._.sheet." localSheetId="14" hidden="1">{"bs",#N/A,FALSE,"SCF"}</definedName>
    <definedName name="wrn.balance._.sheet." localSheetId="2" hidden="1">{"bs",#N/A,FALSE,"SCF"}</definedName>
    <definedName name="wrn.balance._.sheet." localSheetId="43" hidden="1">{"bs",#N/A,FALSE,"SCF"}</definedName>
    <definedName name="wrn.balance._.sheet." localSheetId="35" hidden="1">{"bs",#N/A,FALSE,"SCF"}</definedName>
    <definedName name="wrn.balance._.sheet." localSheetId="16" hidden="1">{"bs",#N/A,FALSE,"SCF"}</definedName>
    <definedName name="wrn.balance._.sheet." localSheetId="34" hidden="1">{"bs",#N/A,FALSE,"SCF"}</definedName>
    <definedName name="wrn.balance._.sheet." localSheetId="12" hidden="1">{"bs",#N/A,FALSE,"SCF"}</definedName>
    <definedName name="wrn.balance._.sheet." hidden="1">{"bs",#N/A,FALSE,"SCF"}</definedName>
    <definedName name="wrn.C.._.YTD._.Responsibility." localSheetId="25" hidden="1">{"A COM Detail YTD",#N/A,FALSE,"DATA";"B Exp Detail YTD",#N/A,FALSE,"DATA"}</definedName>
    <definedName name="wrn.C.._.YTD._.Responsibility." localSheetId="8" hidden="1">{"A COM Detail YTD",#N/A,FALSE,"DATA";"B Exp Detail YTD",#N/A,FALSE,"DATA"}</definedName>
    <definedName name="wrn.C.._.YTD._.Responsibility." localSheetId="36" hidden="1">{"A COM Detail YTD",#N/A,FALSE,"DATA";"B Exp Detail YTD",#N/A,FALSE,"DATA"}</definedName>
    <definedName name="wrn.C.._.YTD._.Responsibility." localSheetId="17" hidden="1">{"A COM Detail YTD",#N/A,FALSE,"DATA";"B Exp Detail YTD",#N/A,FALSE,"DATA"}</definedName>
    <definedName name="wrn.C.._.YTD._.Responsibility." localSheetId="37" hidden="1">{"A COM Detail YTD",#N/A,FALSE,"DATA";"B Exp Detail YTD",#N/A,FALSE,"DATA"}</definedName>
    <definedName name="wrn.C.._.YTD._.Responsibility." localSheetId="18" hidden="1">{"A COM Detail YTD",#N/A,FALSE,"DATA";"B Exp Detail YTD",#N/A,FALSE,"DATA"}</definedName>
    <definedName name="wrn.C.._.YTD._.Responsibility." localSheetId="31" hidden="1">{"A COM Detail YTD",#N/A,FALSE,"DATA";"B Exp Detail YTD",#N/A,FALSE,"DATA"}</definedName>
    <definedName name="wrn.C.._.YTD._.Responsibility." localSheetId="13" hidden="1">{"A COM Detail YTD",#N/A,FALSE,"DATA";"B Exp Detail YTD",#N/A,FALSE,"DATA"}</definedName>
    <definedName name="wrn.C.._.YTD._.Responsibility." localSheetId="32" hidden="1">{"A COM Detail YTD",#N/A,FALSE,"DATA";"B Exp Detail YTD",#N/A,FALSE,"DATA"}</definedName>
    <definedName name="wrn.C.._.YTD._.Responsibility." localSheetId="14" hidden="1">{"A COM Detail YTD",#N/A,FALSE,"DATA";"B Exp Detail YTD",#N/A,FALSE,"DATA"}</definedName>
    <definedName name="wrn.C.._.YTD._.Responsibility." localSheetId="2" hidden="1">{"A COM Detail YTD",#N/A,FALSE,"DATA";"B Exp Detail YTD",#N/A,FALSE,"DATA"}</definedName>
    <definedName name="wrn.C.._.YTD._.Responsibility." localSheetId="43" hidden="1">{"A COM Detail YTD",#N/A,FALSE,"DATA";"B Exp Detail YTD",#N/A,FALSE,"DATA"}</definedName>
    <definedName name="wrn.C.._.YTD._.Responsibility." localSheetId="35" hidden="1">{"A COM Detail YTD",#N/A,FALSE,"DATA";"B Exp Detail YTD",#N/A,FALSE,"DATA"}</definedName>
    <definedName name="wrn.C.._.YTD._.Responsibility." localSheetId="16" hidden="1">{"A COM Detail YTD",#N/A,FALSE,"DATA";"B Exp Detail YTD",#N/A,FALSE,"DATA"}</definedName>
    <definedName name="wrn.C.._.YTD._.Responsibility." localSheetId="34" hidden="1">{"A COM Detail YTD",#N/A,FALSE,"DATA";"B Exp Detail YTD",#N/A,FALSE,"DATA"}</definedName>
    <definedName name="wrn.C.._.YTD._.Responsibility." localSheetId="12" hidden="1">{"A COM Detail YTD",#N/A,FALSE,"DATA";"B Exp Detail YTD",#N/A,FALSE,"DATA"}</definedName>
    <definedName name="wrn.C.._.YTD._.Responsibility." hidden="1">{"A COM Detail YTD",#N/A,FALSE,"DATA";"B Exp Detail YTD",#N/A,FALSE,"DATA"}</definedName>
    <definedName name="wrn.CF._.Print."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hamonix." localSheetId="25"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8"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36"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17"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37"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18"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31"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13"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32"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14"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2"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43"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35"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16"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34" hidden="1">{"page1",#N/A,FALSE,"Model";"page2",#N/A,FALSE,"Model";"page3",#N/A,FALSE,"Model";"page4",#N/A,FALSE,"Model";"page5",#N/A,FALSE,"Model";"page6",#N/A,FALSE,"Model";"page7",#N/A,FALSE,"Model";"page8",#N/A,FALSE,"Model";"page9",#N/A,FALSE,"Model";"page10",#N/A,FALSE,"Model";"page11",#N/A,FALSE,"Model";"page12",#N/A,FALSE,"Model";"page13",#N/A,FALSE,"Model"}</definedName>
    <definedName name="wrn.Chamonix." localSheetId="12" hidden="1">{"page1",#N/A,FALSE,"Model";"page2",#N/A,FALSE,"Model";"page3",#N/A,FALSE,"Model";"page4",#N/A,FALSE,"Model";"page5",#N/A,FALSE,"Model";"page6",#N/A,FALSE,"Model";"page7",#N/A,FALSE,"Model";"page8",#N/A,FALSE,"Model";"page9",#N/A,FALSE,"Model";"page10",#N/A,FALSE,"Model";"page11",#N/A,FALSE,"Model";"page12",#N/A,FALSE,"Model";"page13",#N/A,FALSE,"Model"}</definedName>
    <definedName name="wrn.Chamonix." hidden="1">{"page1",#N/A,FALSE,"Model";"page2",#N/A,FALSE,"Model";"page3",#N/A,FALSE,"Model";"page4",#N/A,FALSE,"Model";"page5",#N/A,FALSE,"Model";"page6",#N/A,FALSE,"Model";"page7",#N/A,FALSE,"Model";"page8",#N/A,FALSE,"Model";"page9",#N/A,FALSE,"Model";"page10",#N/A,FALSE,"Model";"page11",#N/A,FALSE,"Model";"page12",#N/A,FALSE,"Model";"page13",#N/A,FALSE,"Model"}</definedName>
    <definedName name="wrn.COMBINED." localSheetId="25" hidden="1">{#N/A,#N/A,FALSE,"INPUTS";#N/A,#N/A,FALSE,"PROFORMA BSHEET";#N/A,#N/A,FALSE,"COMBINED";#N/A,#N/A,FALSE,"HIGH YIELD";#N/A,#N/A,FALSE,"COMB_GRAPHS"}</definedName>
    <definedName name="wrn.COMBINED." localSheetId="8" hidden="1">{#N/A,#N/A,FALSE,"INPUTS";#N/A,#N/A,FALSE,"PROFORMA BSHEET";#N/A,#N/A,FALSE,"COMBINED";#N/A,#N/A,FALSE,"HIGH YIELD";#N/A,#N/A,FALSE,"COMB_GRAPHS"}</definedName>
    <definedName name="wrn.COMBINED." localSheetId="36" hidden="1">{#N/A,#N/A,FALSE,"INPUTS";#N/A,#N/A,FALSE,"PROFORMA BSHEET";#N/A,#N/A,FALSE,"COMBINED";#N/A,#N/A,FALSE,"HIGH YIELD";#N/A,#N/A,FALSE,"COMB_GRAPHS"}</definedName>
    <definedName name="wrn.COMBINED." localSheetId="17" hidden="1">{#N/A,#N/A,FALSE,"INPUTS";#N/A,#N/A,FALSE,"PROFORMA BSHEET";#N/A,#N/A,FALSE,"COMBINED";#N/A,#N/A,FALSE,"HIGH YIELD";#N/A,#N/A,FALSE,"COMB_GRAPHS"}</definedName>
    <definedName name="wrn.COMBINED." localSheetId="37" hidden="1">{#N/A,#N/A,FALSE,"INPUTS";#N/A,#N/A,FALSE,"PROFORMA BSHEET";#N/A,#N/A,FALSE,"COMBINED";#N/A,#N/A,FALSE,"HIGH YIELD";#N/A,#N/A,FALSE,"COMB_GRAPHS"}</definedName>
    <definedName name="wrn.COMBINED." localSheetId="18" hidden="1">{#N/A,#N/A,FALSE,"INPUTS";#N/A,#N/A,FALSE,"PROFORMA BSHEET";#N/A,#N/A,FALSE,"COMBINED";#N/A,#N/A,FALSE,"HIGH YIELD";#N/A,#N/A,FALSE,"COMB_GRAPHS"}</definedName>
    <definedName name="wrn.COMBINED." localSheetId="31" hidden="1">{#N/A,#N/A,FALSE,"INPUTS";#N/A,#N/A,FALSE,"PROFORMA BSHEET";#N/A,#N/A,FALSE,"COMBINED";#N/A,#N/A,FALSE,"HIGH YIELD";#N/A,#N/A,FALSE,"COMB_GRAPHS"}</definedName>
    <definedName name="wrn.COMBINED." localSheetId="13" hidden="1">{#N/A,#N/A,FALSE,"INPUTS";#N/A,#N/A,FALSE,"PROFORMA BSHEET";#N/A,#N/A,FALSE,"COMBINED";#N/A,#N/A,FALSE,"HIGH YIELD";#N/A,#N/A,FALSE,"COMB_GRAPHS"}</definedName>
    <definedName name="wrn.COMBINED." localSheetId="32" hidden="1">{#N/A,#N/A,FALSE,"INPUTS";#N/A,#N/A,FALSE,"PROFORMA BSHEET";#N/A,#N/A,FALSE,"COMBINED";#N/A,#N/A,FALSE,"HIGH YIELD";#N/A,#N/A,FALSE,"COMB_GRAPHS"}</definedName>
    <definedName name="wrn.COMBINED." localSheetId="14" hidden="1">{#N/A,#N/A,FALSE,"INPUTS";#N/A,#N/A,FALSE,"PROFORMA BSHEET";#N/A,#N/A,FALSE,"COMBINED";#N/A,#N/A,FALSE,"HIGH YIELD";#N/A,#N/A,FALSE,"COMB_GRAPHS"}</definedName>
    <definedName name="wrn.COMBINED." localSheetId="2" hidden="1">{#N/A,#N/A,FALSE,"INPUTS";#N/A,#N/A,FALSE,"PROFORMA BSHEET";#N/A,#N/A,FALSE,"COMBINED";#N/A,#N/A,FALSE,"HIGH YIELD";#N/A,#N/A,FALSE,"COMB_GRAPHS"}</definedName>
    <definedName name="wrn.COMBINED." localSheetId="43" hidden="1">{#N/A,#N/A,FALSE,"INPUTS";#N/A,#N/A,FALSE,"PROFORMA BSHEET";#N/A,#N/A,FALSE,"COMBINED";#N/A,#N/A,FALSE,"HIGH YIELD";#N/A,#N/A,FALSE,"COMB_GRAPHS"}</definedName>
    <definedName name="wrn.COMBINED." localSheetId="35" hidden="1">{#N/A,#N/A,FALSE,"INPUTS";#N/A,#N/A,FALSE,"PROFORMA BSHEET";#N/A,#N/A,FALSE,"COMBINED";#N/A,#N/A,FALSE,"HIGH YIELD";#N/A,#N/A,FALSE,"COMB_GRAPHS"}</definedName>
    <definedName name="wrn.COMBINED." localSheetId="16" hidden="1">{#N/A,#N/A,FALSE,"INPUTS";#N/A,#N/A,FALSE,"PROFORMA BSHEET";#N/A,#N/A,FALSE,"COMBINED";#N/A,#N/A,FALSE,"HIGH YIELD";#N/A,#N/A,FALSE,"COMB_GRAPHS"}</definedName>
    <definedName name="wrn.COMBINED." localSheetId="34" hidden="1">{#N/A,#N/A,FALSE,"INPUTS";#N/A,#N/A,FALSE,"PROFORMA BSHEET";#N/A,#N/A,FALSE,"COMBINED";#N/A,#N/A,FALSE,"HIGH YIELD";#N/A,#N/A,FALSE,"COMB_GRAPHS"}</definedName>
    <definedName name="wrn.COMBINED." localSheetId="12" hidden="1">{#N/A,#N/A,FALSE,"INPUTS";#N/A,#N/A,FALSE,"PROFORMA BSHEET";#N/A,#N/A,FALSE,"COMBINED";#N/A,#N/A,FALSE,"HIGH YIELD";#N/A,#N/A,FALSE,"COMB_GRAPHS"}</definedName>
    <definedName name="wrn.COMBINED." hidden="1">{#N/A,#N/A,FALSE,"INPUTS";#N/A,#N/A,FALSE,"PROFORMA BSHEET";#N/A,#N/A,FALSE,"COMBINED";#N/A,#N/A,FALSE,"HIGH YIELD";#N/A,#N/A,FALSE,"COMB_GRAPHS"}</definedName>
    <definedName name="wrn.Consolidated._.Statements." localSheetId="25" hidden="1">{"view1",#N/A,FALSE,"EARN (US$)";"view1",#N/A,FALSE,"DASTBS (US$)";"view1",#N/A,FALSE,"DASTCF (US$)"}</definedName>
    <definedName name="wrn.Consolidated._.Statements." localSheetId="8" hidden="1">{"view1",#N/A,FALSE,"EARN (US$)";"view1",#N/A,FALSE,"DASTBS (US$)";"view1",#N/A,FALSE,"DASTCF (US$)"}</definedName>
    <definedName name="wrn.Consolidated._.Statements." localSheetId="36" hidden="1">{"view1",#N/A,FALSE,"EARN (US$)";"view1",#N/A,FALSE,"DASTBS (US$)";"view1",#N/A,FALSE,"DASTCF (US$)"}</definedName>
    <definedName name="wrn.Consolidated._.Statements." localSheetId="17" hidden="1">{"view1",#N/A,FALSE,"EARN (US$)";"view1",#N/A,FALSE,"DASTBS (US$)";"view1",#N/A,FALSE,"DASTCF (US$)"}</definedName>
    <definedName name="wrn.Consolidated._.Statements." localSheetId="37" hidden="1">{"view1",#N/A,FALSE,"EARN (US$)";"view1",#N/A,FALSE,"DASTBS (US$)";"view1",#N/A,FALSE,"DASTCF (US$)"}</definedName>
    <definedName name="wrn.Consolidated._.Statements." localSheetId="18" hidden="1">{"view1",#N/A,FALSE,"EARN (US$)";"view1",#N/A,FALSE,"DASTBS (US$)";"view1",#N/A,FALSE,"DASTCF (US$)"}</definedName>
    <definedName name="wrn.Consolidated._.Statements." localSheetId="31" hidden="1">{"view1",#N/A,FALSE,"EARN (US$)";"view1",#N/A,FALSE,"DASTBS (US$)";"view1",#N/A,FALSE,"DASTCF (US$)"}</definedName>
    <definedName name="wrn.Consolidated._.Statements." localSheetId="13" hidden="1">{"view1",#N/A,FALSE,"EARN (US$)";"view1",#N/A,FALSE,"DASTBS (US$)";"view1",#N/A,FALSE,"DASTCF (US$)"}</definedName>
    <definedName name="wrn.Consolidated._.Statements." localSheetId="32" hidden="1">{"view1",#N/A,FALSE,"EARN (US$)";"view1",#N/A,FALSE,"DASTBS (US$)";"view1",#N/A,FALSE,"DASTCF (US$)"}</definedName>
    <definedName name="wrn.Consolidated._.Statements." localSheetId="14" hidden="1">{"view1",#N/A,FALSE,"EARN (US$)";"view1",#N/A,FALSE,"DASTBS (US$)";"view1",#N/A,FALSE,"DASTCF (US$)"}</definedName>
    <definedName name="wrn.Consolidated._.Statements." localSheetId="2" hidden="1">{"view1",#N/A,FALSE,"EARN (US$)";"view1",#N/A,FALSE,"DASTBS (US$)";"view1",#N/A,FALSE,"DASTCF (US$)"}</definedName>
    <definedName name="wrn.Consolidated._.Statements." localSheetId="43" hidden="1">{"view1",#N/A,FALSE,"EARN (US$)";"view1",#N/A,FALSE,"DASTBS (US$)";"view1",#N/A,FALSE,"DASTCF (US$)"}</definedName>
    <definedName name="wrn.Consolidated._.Statements." localSheetId="35" hidden="1">{"view1",#N/A,FALSE,"EARN (US$)";"view1",#N/A,FALSE,"DASTBS (US$)";"view1",#N/A,FALSE,"DASTCF (US$)"}</definedName>
    <definedName name="wrn.Consolidated._.Statements." localSheetId="16" hidden="1">{"view1",#N/A,FALSE,"EARN (US$)";"view1",#N/A,FALSE,"DASTBS (US$)";"view1",#N/A,FALSE,"DASTCF (US$)"}</definedName>
    <definedName name="wrn.Consolidated._.Statements." localSheetId="34" hidden="1">{"view1",#N/A,FALSE,"EARN (US$)";"view1",#N/A,FALSE,"DASTBS (US$)";"view1",#N/A,FALSE,"DASTCF (US$)"}</definedName>
    <definedName name="wrn.Consolidated._.Statements." localSheetId="12" hidden="1">{"view1",#N/A,FALSE,"EARN (US$)";"view1",#N/A,FALSE,"DASTBS (US$)";"view1",#N/A,FALSE,"DASTCF (US$)"}</definedName>
    <definedName name="wrn.Consolidated._.Statements." hidden="1">{"view1",#N/A,FALSE,"EARN (US$)";"view1",#N/A,FALSE,"DASTBS (US$)";"view1",#N/A,FALSE,"DASTCF (US$)"}</definedName>
    <definedName name="wrn.contributory._.asset._.charges." localSheetId="25" hidden="1">{"contributory1",#N/A,FALSE,"Contributory Assets Detail";"contributory2",#N/A,FALSE,"Contributory Assets Detail"}</definedName>
    <definedName name="wrn.contributory._.asset._.charges." localSheetId="8" hidden="1">{"contributory1",#N/A,FALSE,"Contributory Assets Detail";"contributory2",#N/A,FALSE,"Contributory Assets Detail"}</definedName>
    <definedName name="wrn.contributory._.asset._.charges." localSheetId="36" hidden="1">{"contributory1",#N/A,FALSE,"Contributory Assets Detail";"contributory2",#N/A,FALSE,"Contributory Assets Detail"}</definedName>
    <definedName name="wrn.contributory._.asset._.charges." localSheetId="17" hidden="1">{"contributory1",#N/A,FALSE,"Contributory Assets Detail";"contributory2",#N/A,FALSE,"Contributory Assets Detail"}</definedName>
    <definedName name="wrn.contributory._.asset._.charges." localSheetId="37" hidden="1">{"contributory1",#N/A,FALSE,"Contributory Assets Detail";"contributory2",#N/A,FALSE,"Contributory Assets Detail"}</definedName>
    <definedName name="wrn.contributory._.asset._.charges." localSheetId="18" hidden="1">{"contributory1",#N/A,FALSE,"Contributory Assets Detail";"contributory2",#N/A,FALSE,"Contributory Assets Detail"}</definedName>
    <definedName name="wrn.contributory._.asset._.charges." localSheetId="31" hidden="1">{"contributory1",#N/A,FALSE,"Contributory Assets Detail";"contributory2",#N/A,FALSE,"Contributory Assets Detail"}</definedName>
    <definedName name="wrn.contributory._.asset._.charges." localSheetId="13" hidden="1">{"contributory1",#N/A,FALSE,"Contributory Assets Detail";"contributory2",#N/A,FALSE,"Contributory Assets Detail"}</definedName>
    <definedName name="wrn.contributory._.asset._.charges." localSheetId="32" hidden="1">{"contributory1",#N/A,FALSE,"Contributory Assets Detail";"contributory2",#N/A,FALSE,"Contributory Assets Detail"}</definedName>
    <definedName name="wrn.contributory._.asset._.charges." localSheetId="14" hidden="1">{"contributory1",#N/A,FALSE,"Contributory Assets Detail";"contributory2",#N/A,FALSE,"Contributory Assets Detail"}</definedName>
    <definedName name="wrn.contributory._.asset._.charges." localSheetId="2" hidden="1">{"contributory1",#N/A,FALSE,"Contributory Assets Detail";"contributory2",#N/A,FALSE,"Contributory Assets Detail"}</definedName>
    <definedName name="wrn.contributory._.asset._.charges." localSheetId="43" hidden="1">{"contributory1",#N/A,FALSE,"Contributory Assets Detail";"contributory2",#N/A,FALSE,"Contributory Assets Detail"}</definedName>
    <definedName name="wrn.contributory._.asset._.charges." localSheetId="35" hidden="1">{"contributory1",#N/A,FALSE,"Contributory Assets Detail";"contributory2",#N/A,FALSE,"Contributory Assets Detail"}</definedName>
    <definedName name="wrn.contributory._.asset._.charges." localSheetId="16" hidden="1">{"contributory1",#N/A,FALSE,"Contributory Assets Detail";"contributory2",#N/A,FALSE,"Contributory Assets Detail"}</definedName>
    <definedName name="wrn.contributory._.asset._.charges." localSheetId="34" hidden="1">{"contributory1",#N/A,FALSE,"Contributory Assets Detail";"contributory2",#N/A,FALSE,"Contributory Assets Detail"}</definedName>
    <definedName name="wrn.contributory._.asset._.charges." localSheetId="12" hidden="1">{"contributory1",#N/A,FALSE,"Contributory Assets Detail";"contributory2",#N/A,FALSE,"Contributory Assets Detail"}</definedName>
    <definedName name="wrn.contributory._.asset._.charges." hidden="1">{"contributory1",#N/A,FALSE,"Contributory Assets Detail";"contributory2",#N/A,FALSE,"Contributory Assets Detail"}</definedName>
    <definedName name="wrn.Covers." localSheetId="25" hidden="1">{"view1",#N/A,FALSE,"MOTEARN";"view1",#N/A,FALSE,"Bal Sht";"view1",#N/A,FALSE,"Cash Flows"}</definedName>
    <definedName name="wrn.Covers." localSheetId="8" hidden="1">{"view1",#N/A,FALSE,"MOTEARN";"view1",#N/A,FALSE,"Bal Sht";"view1",#N/A,FALSE,"Cash Flows"}</definedName>
    <definedName name="wrn.Covers." localSheetId="36" hidden="1">{"view1",#N/A,FALSE,"MOTEARN";"view1",#N/A,FALSE,"Bal Sht";"view1",#N/A,FALSE,"Cash Flows"}</definedName>
    <definedName name="wrn.Covers." localSheetId="17" hidden="1">{"view1",#N/A,FALSE,"MOTEARN";"view1",#N/A,FALSE,"Bal Sht";"view1",#N/A,FALSE,"Cash Flows"}</definedName>
    <definedName name="wrn.Covers." localSheetId="37" hidden="1">{"view1",#N/A,FALSE,"MOTEARN";"view1",#N/A,FALSE,"Bal Sht";"view1",#N/A,FALSE,"Cash Flows"}</definedName>
    <definedName name="wrn.Covers." localSheetId="18" hidden="1">{"view1",#N/A,FALSE,"MOTEARN";"view1",#N/A,FALSE,"Bal Sht";"view1",#N/A,FALSE,"Cash Flows"}</definedName>
    <definedName name="wrn.Covers." localSheetId="31" hidden="1">{"view1",#N/A,FALSE,"MOTEARN";"view1",#N/A,FALSE,"Bal Sht";"view1",#N/A,FALSE,"Cash Flows"}</definedName>
    <definedName name="wrn.Covers." localSheetId="13" hidden="1">{"view1",#N/A,FALSE,"MOTEARN";"view1",#N/A,FALSE,"Bal Sht";"view1",#N/A,FALSE,"Cash Flows"}</definedName>
    <definedName name="wrn.Covers." localSheetId="32" hidden="1">{"view1",#N/A,FALSE,"MOTEARN";"view1",#N/A,FALSE,"Bal Sht";"view1",#N/A,FALSE,"Cash Flows"}</definedName>
    <definedName name="wrn.Covers." localSheetId="14" hidden="1">{"view1",#N/A,FALSE,"MOTEARN";"view1",#N/A,FALSE,"Bal Sht";"view1",#N/A,FALSE,"Cash Flows"}</definedName>
    <definedName name="wrn.Covers." localSheetId="2" hidden="1">{"view1",#N/A,FALSE,"MOTEARN";"view1",#N/A,FALSE,"Bal Sht";"view1",#N/A,FALSE,"Cash Flows"}</definedName>
    <definedName name="wrn.Covers." localSheetId="43" hidden="1">{"view1",#N/A,FALSE,"MOTEARN";"view1",#N/A,FALSE,"Bal Sht";"view1",#N/A,FALSE,"Cash Flows"}</definedName>
    <definedName name="wrn.Covers." localSheetId="35" hidden="1">{"view1",#N/A,FALSE,"MOTEARN";"view1",#N/A,FALSE,"Bal Sht";"view1",#N/A,FALSE,"Cash Flows"}</definedName>
    <definedName name="wrn.Covers." localSheetId="16" hidden="1">{"view1",#N/A,FALSE,"MOTEARN";"view1",#N/A,FALSE,"Bal Sht";"view1",#N/A,FALSE,"Cash Flows"}</definedName>
    <definedName name="wrn.Covers." localSheetId="34" hidden="1">{"view1",#N/A,FALSE,"MOTEARN";"view1",#N/A,FALSE,"Bal Sht";"view1",#N/A,FALSE,"Cash Flows"}</definedName>
    <definedName name="wrn.Covers." localSheetId="12" hidden="1">{"view1",#N/A,FALSE,"MOTEARN";"view1",#N/A,FALSE,"Bal Sht";"view1",#N/A,FALSE,"Cash Flows"}</definedName>
    <definedName name="wrn.Covers." hidden="1">{"view1",#N/A,FALSE,"MOTEARN";"view1",#N/A,FALSE,"Bal Sht";"view1",#N/A,FALSE,"Cash Flows"}</definedName>
    <definedName name="wrn.D.._.Performance." localSheetId="25" hidden="1">{"A Performance Report",#N/A,FALSE,"%Performance"}</definedName>
    <definedName name="wrn.D.._.Performance." localSheetId="8" hidden="1">{"A Performance Report",#N/A,FALSE,"%Performance"}</definedName>
    <definedName name="wrn.D.._.Performance." localSheetId="36" hidden="1">{"A Performance Report",#N/A,FALSE,"%Performance"}</definedName>
    <definedName name="wrn.D.._.Performance." localSheetId="17" hidden="1">{"A Performance Report",#N/A,FALSE,"%Performance"}</definedName>
    <definedName name="wrn.D.._.Performance." localSheetId="37" hidden="1">{"A Performance Report",#N/A,FALSE,"%Performance"}</definedName>
    <definedName name="wrn.D.._.Performance." localSheetId="18" hidden="1">{"A Performance Report",#N/A,FALSE,"%Performance"}</definedName>
    <definedName name="wrn.D.._.Performance." localSheetId="31" hidden="1">{"A Performance Report",#N/A,FALSE,"%Performance"}</definedName>
    <definedName name="wrn.D.._.Performance." localSheetId="13" hidden="1">{"A Performance Report",#N/A,FALSE,"%Performance"}</definedName>
    <definedName name="wrn.D.._.Performance." localSheetId="32" hidden="1">{"A Performance Report",#N/A,FALSE,"%Performance"}</definedName>
    <definedName name="wrn.D.._.Performance." localSheetId="14" hidden="1">{"A Performance Report",#N/A,FALSE,"%Performance"}</definedName>
    <definedName name="wrn.D.._.Performance." localSheetId="2" hidden="1">{"A Performance Report",#N/A,FALSE,"%Performance"}</definedName>
    <definedName name="wrn.D.._.Performance." localSheetId="43" hidden="1">{"A Performance Report",#N/A,FALSE,"%Performance"}</definedName>
    <definedName name="wrn.D.._.Performance." localSheetId="35" hidden="1">{"A Performance Report",#N/A,FALSE,"%Performance"}</definedName>
    <definedName name="wrn.D.._.Performance." localSheetId="16" hidden="1">{"A Performance Report",#N/A,FALSE,"%Performance"}</definedName>
    <definedName name="wrn.D.._.Performance." localSheetId="34" hidden="1">{"A Performance Report",#N/A,FALSE,"%Performance"}</definedName>
    <definedName name="wrn.D.._.Performance." localSheetId="12" hidden="1">{"A Performance Report",#N/A,FALSE,"%Performance"}</definedName>
    <definedName name="wrn.D.._.Performance." hidden="1">{"A Performance Report",#N/A,FALSE,"%Performance"}</definedName>
    <definedName name="wrn.DCF_FCF." localSheetId="25" hidden="1">{#N/A,#N/A,TRUE,"FCF_10Yr";#N/A,#N/A,TRUE,"FCF_15Yr"}</definedName>
    <definedName name="wrn.DCF_FCF." localSheetId="8" hidden="1">{#N/A,#N/A,TRUE,"FCF_10Yr";#N/A,#N/A,TRUE,"FCF_15Yr"}</definedName>
    <definedName name="wrn.DCF_FCF." localSheetId="36" hidden="1">{#N/A,#N/A,TRUE,"FCF_10Yr";#N/A,#N/A,TRUE,"FCF_15Yr"}</definedName>
    <definedName name="wrn.DCF_FCF." localSheetId="17" hidden="1">{#N/A,#N/A,TRUE,"FCF_10Yr";#N/A,#N/A,TRUE,"FCF_15Yr"}</definedName>
    <definedName name="wrn.DCF_FCF." localSheetId="37" hidden="1">{#N/A,#N/A,TRUE,"FCF_10Yr";#N/A,#N/A,TRUE,"FCF_15Yr"}</definedName>
    <definedName name="wrn.DCF_FCF." localSheetId="18" hidden="1">{#N/A,#N/A,TRUE,"FCF_10Yr";#N/A,#N/A,TRUE,"FCF_15Yr"}</definedName>
    <definedName name="wrn.DCF_FCF." localSheetId="31" hidden="1">{#N/A,#N/A,TRUE,"FCF_10Yr";#N/A,#N/A,TRUE,"FCF_15Yr"}</definedName>
    <definedName name="wrn.DCF_FCF." localSheetId="13" hidden="1">{#N/A,#N/A,TRUE,"FCF_10Yr";#N/A,#N/A,TRUE,"FCF_15Yr"}</definedName>
    <definedName name="wrn.DCF_FCF." localSheetId="32" hidden="1">{#N/A,#N/A,TRUE,"FCF_10Yr";#N/A,#N/A,TRUE,"FCF_15Yr"}</definedName>
    <definedName name="wrn.DCF_FCF." localSheetId="14" hidden="1">{#N/A,#N/A,TRUE,"FCF_10Yr";#N/A,#N/A,TRUE,"FCF_15Yr"}</definedName>
    <definedName name="wrn.DCF_FCF." localSheetId="2" hidden="1">{#N/A,#N/A,TRUE,"FCF_10Yr";#N/A,#N/A,TRUE,"FCF_15Yr"}</definedName>
    <definedName name="wrn.DCF_FCF." localSheetId="43" hidden="1">{#N/A,#N/A,TRUE,"FCF_10Yr";#N/A,#N/A,TRUE,"FCF_15Yr"}</definedName>
    <definedName name="wrn.DCF_FCF." localSheetId="35" hidden="1">{#N/A,#N/A,TRUE,"FCF_10Yr";#N/A,#N/A,TRUE,"FCF_15Yr"}</definedName>
    <definedName name="wrn.DCF_FCF." localSheetId="16" hidden="1">{#N/A,#N/A,TRUE,"FCF_10Yr";#N/A,#N/A,TRUE,"FCF_15Yr"}</definedName>
    <definedName name="wrn.DCF_FCF." localSheetId="34" hidden="1">{#N/A,#N/A,TRUE,"FCF_10Yr";#N/A,#N/A,TRUE,"FCF_15Yr"}</definedName>
    <definedName name="wrn.DCF_FCF." localSheetId="12" hidden="1">{#N/A,#N/A,TRUE,"FCF_10Yr";#N/A,#N/A,TRUE,"FCF_15Yr"}</definedName>
    <definedName name="wrn.DCF_FCF." hidden="1">{#N/A,#N/A,TRUE,"FCF_10Yr";#N/A,#N/A,TRUE,"FCF_15Yr"}</definedName>
    <definedName name="wrn.DEP." localSheetId="25" hidden="1">{"DEP",#N/A,FALSE,"A"}</definedName>
    <definedName name="wrn.DEP." localSheetId="8" hidden="1">{"DEP",#N/A,FALSE,"A"}</definedName>
    <definedName name="wrn.DEP." localSheetId="36" hidden="1">{"DEP",#N/A,FALSE,"A"}</definedName>
    <definedName name="wrn.DEP." localSheetId="17" hidden="1">{"DEP",#N/A,FALSE,"A"}</definedName>
    <definedName name="wrn.DEP." localSheetId="37" hidden="1">{"DEP",#N/A,FALSE,"A"}</definedName>
    <definedName name="wrn.DEP." localSheetId="18" hidden="1">{"DEP",#N/A,FALSE,"A"}</definedName>
    <definedName name="wrn.DEP." localSheetId="31" hidden="1">{"DEP",#N/A,FALSE,"A"}</definedName>
    <definedName name="wrn.DEP." localSheetId="13" hidden="1">{"DEP",#N/A,FALSE,"A"}</definedName>
    <definedName name="wrn.DEP." localSheetId="32" hidden="1">{"DEP",#N/A,FALSE,"A"}</definedName>
    <definedName name="wrn.DEP." localSheetId="14" hidden="1">{"DEP",#N/A,FALSE,"A"}</definedName>
    <definedName name="wrn.DEP." localSheetId="2" hidden="1">{"DEP",#N/A,FALSE,"A"}</definedName>
    <definedName name="wrn.DEP." localSheetId="43" hidden="1">{"DEP",#N/A,FALSE,"A"}</definedName>
    <definedName name="wrn.DEP." localSheetId="35" hidden="1">{"DEP",#N/A,FALSE,"A"}</definedName>
    <definedName name="wrn.DEP." localSheetId="16" hidden="1">{"DEP",#N/A,FALSE,"A"}</definedName>
    <definedName name="wrn.DEP." localSheetId="34" hidden="1">{"DEP",#N/A,FALSE,"A"}</definedName>
    <definedName name="wrn.DEP." localSheetId="12" hidden="1">{"DEP",#N/A,FALSE,"A"}</definedName>
    <definedName name="wrn.DEP." hidden="1">{"DEP",#N/A,FALSE,"A"}</definedName>
    <definedName name="wrn.documentation." localSheetId="25" hidden="1">{"document1",#N/A,FALSE,"Documentation";"document2",#N/A,FALSE,"Documentation"}</definedName>
    <definedName name="wrn.documentation." localSheetId="8" hidden="1">{"document1",#N/A,FALSE,"Documentation";"document2",#N/A,FALSE,"Documentation"}</definedName>
    <definedName name="wrn.documentation." localSheetId="36" hidden="1">{"document1",#N/A,FALSE,"Documentation";"document2",#N/A,FALSE,"Documentation"}</definedName>
    <definedName name="wrn.documentation." localSheetId="17" hidden="1">{"document1",#N/A,FALSE,"Documentation";"document2",#N/A,FALSE,"Documentation"}</definedName>
    <definedName name="wrn.documentation." localSheetId="37" hidden="1">{"document1",#N/A,FALSE,"Documentation";"document2",#N/A,FALSE,"Documentation"}</definedName>
    <definedName name="wrn.documentation." localSheetId="18" hidden="1">{"document1",#N/A,FALSE,"Documentation";"document2",#N/A,FALSE,"Documentation"}</definedName>
    <definedName name="wrn.documentation." localSheetId="31" hidden="1">{"document1",#N/A,FALSE,"Documentation";"document2",#N/A,FALSE,"Documentation"}</definedName>
    <definedName name="wrn.documentation." localSheetId="13" hidden="1">{"document1",#N/A,FALSE,"Documentation";"document2",#N/A,FALSE,"Documentation"}</definedName>
    <definedName name="wrn.documentation." localSheetId="32" hidden="1">{"document1",#N/A,FALSE,"Documentation";"document2",#N/A,FALSE,"Documentation"}</definedName>
    <definedName name="wrn.documentation." localSheetId="14" hidden="1">{"document1",#N/A,FALSE,"Documentation";"document2",#N/A,FALSE,"Documentation"}</definedName>
    <definedName name="wrn.documentation." localSheetId="2" hidden="1">{"document1",#N/A,FALSE,"Documentation";"document2",#N/A,FALSE,"Documentation"}</definedName>
    <definedName name="wrn.documentation." localSheetId="43" hidden="1">{"document1",#N/A,FALSE,"Documentation";"document2",#N/A,FALSE,"Documentation"}</definedName>
    <definedName name="wrn.documentation." localSheetId="35" hidden="1">{"document1",#N/A,FALSE,"Documentation";"document2",#N/A,FALSE,"Documentation"}</definedName>
    <definedName name="wrn.documentation." localSheetId="16" hidden="1">{"document1",#N/A,FALSE,"Documentation";"document2",#N/A,FALSE,"Documentation"}</definedName>
    <definedName name="wrn.documentation." localSheetId="34" hidden="1">{"document1",#N/A,FALSE,"Documentation";"document2",#N/A,FALSE,"Documentation"}</definedName>
    <definedName name="wrn.documentation." localSheetId="12" hidden="1">{"document1",#N/A,FALSE,"Documentation";"document2",#N/A,FALSE,"Documentation"}</definedName>
    <definedName name="wrn.documentation." hidden="1">{"document1",#N/A,FALSE,"Documentation";"document2",#N/A,FALSE,"Documentation"}</definedName>
    <definedName name="wrn.Exhibit_draft_report." localSheetId="25" hidden="1">{"Historic",#N/A,FALSE,"Historic IS";"BS",#N/A,FALSE,"DCF BS conversion";"Market_summary_2",#N/A,FALSE,"Market summary";"GCM_summary",#N/A,FALSE,"Market approach";"DCF",#N/A,FALSE,"DCF Projected IS unlevered";"DCF_value",#N/A,FALSE,"DCF Indications of value"}</definedName>
    <definedName name="wrn.Exhibit_draft_report." localSheetId="8" hidden="1">{"Historic",#N/A,FALSE,"Historic IS";"BS",#N/A,FALSE,"DCF BS conversion";"Market_summary_2",#N/A,FALSE,"Market summary";"GCM_summary",#N/A,FALSE,"Market approach";"DCF",#N/A,FALSE,"DCF Projected IS unlevered";"DCF_value",#N/A,FALSE,"DCF Indications of value"}</definedName>
    <definedName name="wrn.Exhibit_draft_report." localSheetId="36" hidden="1">{"Historic",#N/A,FALSE,"Historic IS";"BS",#N/A,FALSE,"DCF BS conversion";"Market_summary_2",#N/A,FALSE,"Market summary";"GCM_summary",#N/A,FALSE,"Market approach";"DCF",#N/A,FALSE,"DCF Projected IS unlevered";"DCF_value",#N/A,FALSE,"DCF Indications of value"}</definedName>
    <definedName name="wrn.Exhibit_draft_report." localSheetId="17" hidden="1">{"Historic",#N/A,FALSE,"Historic IS";"BS",#N/A,FALSE,"DCF BS conversion";"Market_summary_2",#N/A,FALSE,"Market summary";"GCM_summary",#N/A,FALSE,"Market approach";"DCF",#N/A,FALSE,"DCF Projected IS unlevered";"DCF_value",#N/A,FALSE,"DCF Indications of value"}</definedName>
    <definedName name="wrn.Exhibit_draft_report." localSheetId="37" hidden="1">{"Historic",#N/A,FALSE,"Historic IS";"BS",#N/A,FALSE,"DCF BS conversion";"Market_summary_2",#N/A,FALSE,"Market summary";"GCM_summary",#N/A,FALSE,"Market approach";"DCF",#N/A,FALSE,"DCF Projected IS unlevered";"DCF_value",#N/A,FALSE,"DCF Indications of value"}</definedName>
    <definedName name="wrn.Exhibit_draft_report." localSheetId="18" hidden="1">{"Historic",#N/A,FALSE,"Historic IS";"BS",#N/A,FALSE,"DCF BS conversion";"Market_summary_2",#N/A,FALSE,"Market summary";"GCM_summary",#N/A,FALSE,"Market approach";"DCF",#N/A,FALSE,"DCF Projected IS unlevered";"DCF_value",#N/A,FALSE,"DCF Indications of value"}</definedName>
    <definedName name="wrn.Exhibit_draft_report." localSheetId="31" hidden="1">{"Historic",#N/A,FALSE,"Historic IS";"BS",#N/A,FALSE,"DCF BS conversion";"Market_summary_2",#N/A,FALSE,"Market summary";"GCM_summary",#N/A,FALSE,"Market approach";"DCF",#N/A,FALSE,"DCF Projected IS unlevered";"DCF_value",#N/A,FALSE,"DCF Indications of value"}</definedName>
    <definedName name="wrn.Exhibit_draft_report." localSheetId="13" hidden="1">{"Historic",#N/A,FALSE,"Historic IS";"BS",#N/A,FALSE,"DCF BS conversion";"Market_summary_2",#N/A,FALSE,"Market summary";"GCM_summary",#N/A,FALSE,"Market approach";"DCF",#N/A,FALSE,"DCF Projected IS unlevered";"DCF_value",#N/A,FALSE,"DCF Indications of value"}</definedName>
    <definedName name="wrn.Exhibit_draft_report." localSheetId="32" hidden="1">{"Historic",#N/A,FALSE,"Historic IS";"BS",#N/A,FALSE,"DCF BS conversion";"Market_summary_2",#N/A,FALSE,"Market summary";"GCM_summary",#N/A,FALSE,"Market approach";"DCF",#N/A,FALSE,"DCF Projected IS unlevered";"DCF_value",#N/A,FALSE,"DCF Indications of value"}</definedName>
    <definedName name="wrn.Exhibit_draft_report." localSheetId="14" hidden="1">{"Historic",#N/A,FALSE,"Historic IS";"BS",#N/A,FALSE,"DCF BS conversion";"Market_summary_2",#N/A,FALSE,"Market summary";"GCM_summary",#N/A,FALSE,"Market approach";"DCF",#N/A,FALSE,"DCF Projected IS unlevered";"DCF_value",#N/A,FALSE,"DCF Indications of value"}</definedName>
    <definedName name="wrn.Exhibit_draft_report." localSheetId="2" hidden="1">{"Historic",#N/A,FALSE,"Historic IS";"BS",#N/A,FALSE,"DCF BS conversion";"Market_summary_2",#N/A,FALSE,"Market summary";"GCM_summary",#N/A,FALSE,"Market approach";"DCF",#N/A,FALSE,"DCF Projected IS unlevered";"DCF_value",#N/A,FALSE,"DCF Indications of value"}</definedName>
    <definedName name="wrn.Exhibit_draft_report." localSheetId="43" hidden="1">{"Historic",#N/A,FALSE,"Historic IS";"BS",#N/A,FALSE,"DCF BS conversion";"Market_summary_2",#N/A,FALSE,"Market summary";"GCM_summary",#N/A,FALSE,"Market approach";"DCF",#N/A,FALSE,"DCF Projected IS unlevered";"DCF_value",#N/A,FALSE,"DCF Indications of value"}</definedName>
    <definedName name="wrn.Exhibit_draft_report." localSheetId="35" hidden="1">{"Historic",#N/A,FALSE,"Historic IS";"BS",#N/A,FALSE,"DCF BS conversion";"Market_summary_2",#N/A,FALSE,"Market summary";"GCM_summary",#N/A,FALSE,"Market approach";"DCF",#N/A,FALSE,"DCF Projected IS unlevered";"DCF_value",#N/A,FALSE,"DCF Indications of value"}</definedName>
    <definedName name="wrn.Exhibit_draft_report." localSheetId="16" hidden="1">{"Historic",#N/A,FALSE,"Historic IS";"BS",#N/A,FALSE,"DCF BS conversion";"Market_summary_2",#N/A,FALSE,"Market summary";"GCM_summary",#N/A,FALSE,"Market approach";"DCF",#N/A,FALSE,"DCF Projected IS unlevered";"DCF_value",#N/A,FALSE,"DCF Indications of value"}</definedName>
    <definedName name="wrn.Exhibit_draft_report." localSheetId="34" hidden="1">{"Historic",#N/A,FALSE,"Historic IS";"BS",#N/A,FALSE,"DCF BS conversion";"Market_summary_2",#N/A,FALSE,"Market summary";"GCM_summary",#N/A,FALSE,"Market approach";"DCF",#N/A,FALSE,"DCF Projected IS unlevered";"DCF_value",#N/A,FALSE,"DCF Indications of value"}</definedName>
    <definedName name="wrn.Exhibit_draft_report." localSheetId="12" hidden="1">{"Historic",#N/A,FALSE,"Historic IS";"BS",#N/A,FALSE,"DCF BS conversion";"Market_summary_2",#N/A,FALSE,"Market summary";"GCM_summary",#N/A,FALSE,"Market approach";"DCF",#N/A,FALSE,"DCF Projected IS unlevered";"DCF_value",#N/A,FALSE,"DCF Indications of value"}</definedName>
    <definedName name="wrn.Exhibit_draft_report." hidden="1">{"Historic",#N/A,FALSE,"Historic IS";"BS",#N/A,FALSE,"DCF BS conversion";"Market_summary_2",#N/A,FALSE,"Market summary";"GCM_summary",#N/A,FALSE,"Market approach";"DCF",#N/A,FALSE,"DCF Projected IS unlevered";"DCF_value",#N/A,FALSE,"DCF Indications of value"}</definedName>
    <definedName name="wrn.EXHIBITS." localSheetId="25"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8"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36"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17"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37"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18"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31"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13"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32"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14"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2"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43"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35"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16"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34"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localSheetId="12"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pense._.Report." localSheetId="25" hidden="1">{#N/A,#N/A,FALSE,"EERFACE";#N/A,#N/A,FALSE,"EERBACK"}</definedName>
    <definedName name="wrn.Expense._.Report." localSheetId="8" hidden="1">{#N/A,#N/A,FALSE,"EERFACE";#N/A,#N/A,FALSE,"EERBACK"}</definedName>
    <definedName name="wrn.Expense._.Report." localSheetId="36" hidden="1">{#N/A,#N/A,FALSE,"EERFACE";#N/A,#N/A,FALSE,"EERBACK"}</definedName>
    <definedName name="wrn.Expense._.Report." localSheetId="17" hidden="1">{#N/A,#N/A,FALSE,"EERFACE";#N/A,#N/A,FALSE,"EERBACK"}</definedName>
    <definedName name="wrn.Expense._.Report." localSheetId="37" hidden="1">{#N/A,#N/A,FALSE,"EERFACE";#N/A,#N/A,FALSE,"EERBACK"}</definedName>
    <definedName name="wrn.Expense._.Report." localSheetId="18" hidden="1">{#N/A,#N/A,FALSE,"EERFACE";#N/A,#N/A,FALSE,"EERBACK"}</definedName>
    <definedName name="wrn.Expense._.Report." localSheetId="31" hidden="1">{#N/A,#N/A,FALSE,"EERFACE";#N/A,#N/A,FALSE,"EERBACK"}</definedName>
    <definedName name="wrn.Expense._.Report." localSheetId="13" hidden="1">{#N/A,#N/A,FALSE,"EERFACE";#N/A,#N/A,FALSE,"EERBACK"}</definedName>
    <definedName name="wrn.Expense._.Report." localSheetId="32" hidden="1">{#N/A,#N/A,FALSE,"EERFACE";#N/A,#N/A,FALSE,"EERBACK"}</definedName>
    <definedName name="wrn.Expense._.Report." localSheetId="14" hidden="1">{#N/A,#N/A,FALSE,"EERFACE";#N/A,#N/A,FALSE,"EERBACK"}</definedName>
    <definedName name="wrn.Expense._.Report." localSheetId="2" hidden="1">{#N/A,#N/A,FALSE,"EERFACE";#N/A,#N/A,FALSE,"EERBACK"}</definedName>
    <definedName name="wrn.Expense._.Report." localSheetId="43" hidden="1">{#N/A,#N/A,FALSE,"EERFACE";#N/A,#N/A,FALSE,"EERBACK"}</definedName>
    <definedName name="wrn.Expense._.Report." localSheetId="35" hidden="1">{#N/A,#N/A,FALSE,"EERFACE";#N/A,#N/A,FALSE,"EERBACK"}</definedName>
    <definedName name="wrn.Expense._.Report." localSheetId="16" hidden="1">{#N/A,#N/A,FALSE,"EERFACE";#N/A,#N/A,FALSE,"EERBACK"}</definedName>
    <definedName name="wrn.Expense._.Report." localSheetId="34" hidden="1">{#N/A,#N/A,FALSE,"EERFACE";#N/A,#N/A,FALSE,"EERBACK"}</definedName>
    <definedName name="wrn.Expense._.Report." localSheetId="12" hidden="1">{#N/A,#N/A,FALSE,"EERFACE";#N/A,#N/A,FALSE,"EERBACK"}</definedName>
    <definedName name="wrn.Expense._.Report." hidden="1">{#N/A,#N/A,FALSE,"EERFACE";#N/A,#N/A,FALSE,"EERBACK"}</definedName>
    <definedName name="wrn.F.S.." localSheetId="25" hidden="1">{#N/A,#N/A,TRUE,"COVER";#N/A,#N/A,TRUE,"DIR";#N/A,#N/A,TRUE,"AUDIT"}</definedName>
    <definedName name="wrn.F.S.." localSheetId="8" hidden="1">{#N/A,#N/A,TRUE,"COVER";#N/A,#N/A,TRUE,"DIR";#N/A,#N/A,TRUE,"AUDIT"}</definedName>
    <definedName name="wrn.F.S.." localSheetId="36" hidden="1">{#N/A,#N/A,TRUE,"COVER";#N/A,#N/A,TRUE,"DIR";#N/A,#N/A,TRUE,"AUDIT"}</definedName>
    <definedName name="wrn.F.S.." localSheetId="17" hidden="1">{#N/A,#N/A,TRUE,"COVER";#N/A,#N/A,TRUE,"DIR";#N/A,#N/A,TRUE,"AUDIT"}</definedName>
    <definedName name="wrn.F.S.." localSheetId="37" hidden="1">{#N/A,#N/A,TRUE,"COVER";#N/A,#N/A,TRUE,"DIR";#N/A,#N/A,TRUE,"AUDIT"}</definedName>
    <definedName name="wrn.F.S.." localSheetId="18" hidden="1">{#N/A,#N/A,TRUE,"COVER";#N/A,#N/A,TRUE,"DIR";#N/A,#N/A,TRUE,"AUDIT"}</definedName>
    <definedName name="wrn.F.S.." localSheetId="31" hidden="1">{#N/A,#N/A,TRUE,"COVER";#N/A,#N/A,TRUE,"DIR";#N/A,#N/A,TRUE,"AUDIT"}</definedName>
    <definedName name="wrn.F.S.." localSheetId="13" hidden="1">{#N/A,#N/A,TRUE,"COVER";#N/A,#N/A,TRUE,"DIR";#N/A,#N/A,TRUE,"AUDIT"}</definedName>
    <definedName name="wrn.F.S.." localSheetId="32" hidden="1">{#N/A,#N/A,TRUE,"COVER";#N/A,#N/A,TRUE,"DIR";#N/A,#N/A,TRUE,"AUDIT"}</definedName>
    <definedName name="wrn.F.S.." localSheetId="14" hidden="1">{#N/A,#N/A,TRUE,"COVER";#N/A,#N/A,TRUE,"DIR";#N/A,#N/A,TRUE,"AUDIT"}</definedName>
    <definedName name="wrn.F.S.." localSheetId="2" hidden="1">{#N/A,#N/A,TRUE,"COVER";#N/A,#N/A,TRUE,"DIR";#N/A,#N/A,TRUE,"AUDIT"}</definedName>
    <definedName name="wrn.F.S.." localSheetId="43" hidden="1">{#N/A,#N/A,TRUE,"COVER";#N/A,#N/A,TRUE,"DIR";#N/A,#N/A,TRUE,"AUDIT"}</definedName>
    <definedName name="wrn.F.S.." localSheetId="35" hidden="1">{#N/A,#N/A,TRUE,"COVER";#N/A,#N/A,TRUE,"DIR";#N/A,#N/A,TRUE,"AUDIT"}</definedName>
    <definedName name="wrn.F.S.." localSheetId="16" hidden="1">{#N/A,#N/A,TRUE,"COVER";#N/A,#N/A,TRUE,"DIR";#N/A,#N/A,TRUE,"AUDIT"}</definedName>
    <definedName name="wrn.F.S.." localSheetId="34" hidden="1">{#N/A,#N/A,TRUE,"COVER";#N/A,#N/A,TRUE,"DIR";#N/A,#N/A,TRUE,"AUDIT"}</definedName>
    <definedName name="wrn.F.S.." localSheetId="12" hidden="1">{#N/A,#N/A,TRUE,"COVER";#N/A,#N/A,TRUE,"DIR";#N/A,#N/A,TRUE,"AUDIT"}</definedName>
    <definedName name="wrn.F.S.." hidden="1">{#N/A,#N/A,TRUE,"COVER";#N/A,#N/A,TRUE,"DIR";#N/A,#N/A,TRUE,"AUDIT"}</definedName>
    <definedName name="wrn.final." localSheetId="25" hidden="1">{#N/A,#N/A,FALSE,"cover";#N/A,#N/A,FALSE,"summary";#N/A,#N/A,FALSE,"cad";#N/A,#N/A,FALSE,"excesscf";#N/A,#N/A,FALSE,"financing";#N/A,#N/A,FALSE,"capex";#N/A,#N/A,FALSE,"monetize";#N/A,#N/A,FALSE,"ffo";#N/A,#N/A,FALSE,"combbs";#N/A,#N/A,FALSE,"debtsum";#N/A,#N/A,FALSE,"borbase"}</definedName>
    <definedName name="wrn.final." localSheetId="8" hidden="1">{#N/A,#N/A,FALSE,"cover";#N/A,#N/A,FALSE,"summary";#N/A,#N/A,FALSE,"cad";#N/A,#N/A,FALSE,"excesscf";#N/A,#N/A,FALSE,"financing";#N/A,#N/A,FALSE,"capex";#N/A,#N/A,FALSE,"monetize";#N/A,#N/A,FALSE,"ffo";#N/A,#N/A,FALSE,"combbs";#N/A,#N/A,FALSE,"debtsum";#N/A,#N/A,FALSE,"borbase"}</definedName>
    <definedName name="wrn.final." localSheetId="36" hidden="1">{#N/A,#N/A,FALSE,"cover";#N/A,#N/A,FALSE,"summary";#N/A,#N/A,FALSE,"cad";#N/A,#N/A,FALSE,"excesscf";#N/A,#N/A,FALSE,"financing";#N/A,#N/A,FALSE,"capex";#N/A,#N/A,FALSE,"monetize";#N/A,#N/A,FALSE,"ffo";#N/A,#N/A,FALSE,"combbs";#N/A,#N/A,FALSE,"debtsum";#N/A,#N/A,FALSE,"borbase"}</definedName>
    <definedName name="wrn.final." localSheetId="17" hidden="1">{#N/A,#N/A,FALSE,"cover";#N/A,#N/A,FALSE,"summary";#N/A,#N/A,FALSE,"cad";#N/A,#N/A,FALSE,"excesscf";#N/A,#N/A,FALSE,"financing";#N/A,#N/A,FALSE,"capex";#N/A,#N/A,FALSE,"monetize";#N/A,#N/A,FALSE,"ffo";#N/A,#N/A,FALSE,"combbs";#N/A,#N/A,FALSE,"debtsum";#N/A,#N/A,FALSE,"borbase"}</definedName>
    <definedName name="wrn.final." localSheetId="37" hidden="1">{#N/A,#N/A,FALSE,"cover";#N/A,#N/A,FALSE,"summary";#N/A,#N/A,FALSE,"cad";#N/A,#N/A,FALSE,"excesscf";#N/A,#N/A,FALSE,"financing";#N/A,#N/A,FALSE,"capex";#N/A,#N/A,FALSE,"monetize";#N/A,#N/A,FALSE,"ffo";#N/A,#N/A,FALSE,"combbs";#N/A,#N/A,FALSE,"debtsum";#N/A,#N/A,FALSE,"borbase"}</definedName>
    <definedName name="wrn.final." localSheetId="18" hidden="1">{#N/A,#N/A,FALSE,"cover";#N/A,#N/A,FALSE,"summary";#N/A,#N/A,FALSE,"cad";#N/A,#N/A,FALSE,"excesscf";#N/A,#N/A,FALSE,"financing";#N/A,#N/A,FALSE,"capex";#N/A,#N/A,FALSE,"monetize";#N/A,#N/A,FALSE,"ffo";#N/A,#N/A,FALSE,"combbs";#N/A,#N/A,FALSE,"debtsum";#N/A,#N/A,FALSE,"borbase"}</definedName>
    <definedName name="wrn.final." localSheetId="31" hidden="1">{#N/A,#N/A,FALSE,"cover";#N/A,#N/A,FALSE,"summary";#N/A,#N/A,FALSE,"cad";#N/A,#N/A,FALSE,"excesscf";#N/A,#N/A,FALSE,"financing";#N/A,#N/A,FALSE,"capex";#N/A,#N/A,FALSE,"monetize";#N/A,#N/A,FALSE,"ffo";#N/A,#N/A,FALSE,"combbs";#N/A,#N/A,FALSE,"debtsum";#N/A,#N/A,FALSE,"borbase"}</definedName>
    <definedName name="wrn.final." localSheetId="13" hidden="1">{#N/A,#N/A,FALSE,"cover";#N/A,#N/A,FALSE,"summary";#N/A,#N/A,FALSE,"cad";#N/A,#N/A,FALSE,"excesscf";#N/A,#N/A,FALSE,"financing";#N/A,#N/A,FALSE,"capex";#N/A,#N/A,FALSE,"monetize";#N/A,#N/A,FALSE,"ffo";#N/A,#N/A,FALSE,"combbs";#N/A,#N/A,FALSE,"debtsum";#N/A,#N/A,FALSE,"borbase"}</definedName>
    <definedName name="wrn.final." localSheetId="32" hidden="1">{#N/A,#N/A,FALSE,"cover";#N/A,#N/A,FALSE,"summary";#N/A,#N/A,FALSE,"cad";#N/A,#N/A,FALSE,"excesscf";#N/A,#N/A,FALSE,"financing";#N/A,#N/A,FALSE,"capex";#N/A,#N/A,FALSE,"monetize";#N/A,#N/A,FALSE,"ffo";#N/A,#N/A,FALSE,"combbs";#N/A,#N/A,FALSE,"debtsum";#N/A,#N/A,FALSE,"borbase"}</definedName>
    <definedName name="wrn.final." localSheetId="14" hidden="1">{#N/A,#N/A,FALSE,"cover";#N/A,#N/A,FALSE,"summary";#N/A,#N/A,FALSE,"cad";#N/A,#N/A,FALSE,"excesscf";#N/A,#N/A,FALSE,"financing";#N/A,#N/A,FALSE,"capex";#N/A,#N/A,FALSE,"monetize";#N/A,#N/A,FALSE,"ffo";#N/A,#N/A,FALSE,"combbs";#N/A,#N/A,FALSE,"debtsum";#N/A,#N/A,FALSE,"borbase"}</definedName>
    <definedName name="wrn.final." localSheetId="2" hidden="1">{#N/A,#N/A,FALSE,"cover";#N/A,#N/A,FALSE,"summary";#N/A,#N/A,FALSE,"cad";#N/A,#N/A,FALSE,"excesscf";#N/A,#N/A,FALSE,"financing";#N/A,#N/A,FALSE,"capex";#N/A,#N/A,FALSE,"monetize";#N/A,#N/A,FALSE,"ffo";#N/A,#N/A,FALSE,"combbs";#N/A,#N/A,FALSE,"debtsum";#N/A,#N/A,FALSE,"borbase"}</definedName>
    <definedName name="wrn.final." localSheetId="43" hidden="1">{#N/A,#N/A,FALSE,"cover";#N/A,#N/A,FALSE,"summary";#N/A,#N/A,FALSE,"cad";#N/A,#N/A,FALSE,"excesscf";#N/A,#N/A,FALSE,"financing";#N/A,#N/A,FALSE,"capex";#N/A,#N/A,FALSE,"monetize";#N/A,#N/A,FALSE,"ffo";#N/A,#N/A,FALSE,"combbs";#N/A,#N/A,FALSE,"debtsum";#N/A,#N/A,FALSE,"borbase"}</definedName>
    <definedName name="wrn.final." localSheetId="35" hidden="1">{#N/A,#N/A,FALSE,"cover";#N/A,#N/A,FALSE,"summary";#N/A,#N/A,FALSE,"cad";#N/A,#N/A,FALSE,"excesscf";#N/A,#N/A,FALSE,"financing";#N/A,#N/A,FALSE,"capex";#N/A,#N/A,FALSE,"monetize";#N/A,#N/A,FALSE,"ffo";#N/A,#N/A,FALSE,"combbs";#N/A,#N/A,FALSE,"debtsum";#N/A,#N/A,FALSE,"borbase"}</definedName>
    <definedName name="wrn.final." localSheetId="16" hidden="1">{#N/A,#N/A,FALSE,"cover";#N/A,#N/A,FALSE,"summary";#N/A,#N/A,FALSE,"cad";#N/A,#N/A,FALSE,"excesscf";#N/A,#N/A,FALSE,"financing";#N/A,#N/A,FALSE,"capex";#N/A,#N/A,FALSE,"monetize";#N/A,#N/A,FALSE,"ffo";#N/A,#N/A,FALSE,"combbs";#N/A,#N/A,FALSE,"debtsum";#N/A,#N/A,FALSE,"borbase"}</definedName>
    <definedName name="wrn.final." localSheetId="34" hidden="1">{#N/A,#N/A,FALSE,"cover";#N/A,#N/A,FALSE,"summary";#N/A,#N/A,FALSE,"cad";#N/A,#N/A,FALSE,"excesscf";#N/A,#N/A,FALSE,"financing";#N/A,#N/A,FALSE,"capex";#N/A,#N/A,FALSE,"monetize";#N/A,#N/A,FALSE,"ffo";#N/A,#N/A,FALSE,"combbs";#N/A,#N/A,FALSE,"debtsum";#N/A,#N/A,FALSE,"borbase"}</definedName>
    <definedName name="wrn.final." localSheetId="12" hidden="1">{#N/A,#N/A,FALSE,"cover";#N/A,#N/A,FALSE,"summary";#N/A,#N/A,FALSE,"cad";#N/A,#N/A,FALSE,"excesscf";#N/A,#N/A,FALSE,"financing";#N/A,#N/A,FALSE,"capex";#N/A,#N/A,FALSE,"monetize";#N/A,#N/A,FALSE,"ffo";#N/A,#N/A,FALSE,"combbs";#N/A,#N/A,FALSE,"debtsum";#N/A,#N/A,FALSE,"borbase"}</definedName>
    <definedName name="wrn.final." hidden="1">{#N/A,#N/A,FALSE,"cover";#N/A,#N/A,FALSE,"summary";#N/A,#N/A,FALSE,"cad";#N/A,#N/A,FALSE,"excesscf";#N/A,#N/A,FALSE,"financing";#N/A,#N/A,FALSE,"capex";#N/A,#N/A,FALSE,"monetize";#N/A,#N/A,FALSE,"ffo";#N/A,#N/A,FALSE,"combbs";#N/A,#N/A,FALSE,"debtsum";#N/A,#N/A,FALSE,"borbase"}</definedName>
    <definedName name="wrn.FISV._.5._.year._.model." localSheetId="25" hidden="1">{"Assns Fax",#N/A,FALSE,"Assumptions";"Financial View",#N/A,FALSE,"Earnings";"DCF View",#N/A,FALSE,"Earnings";"Sensitivity",#N/A,FALSE,"DCF"}</definedName>
    <definedName name="wrn.FISV._.5._.year._.model." localSheetId="8" hidden="1">{"Assns Fax",#N/A,FALSE,"Assumptions";"Financial View",#N/A,FALSE,"Earnings";"DCF View",#N/A,FALSE,"Earnings";"Sensitivity",#N/A,FALSE,"DCF"}</definedName>
    <definedName name="wrn.FISV._.5._.year._.model." localSheetId="36" hidden="1">{"Assns Fax",#N/A,FALSE,"Assumptions";"Financial View",#N/A,FALSE,"Earnings";"DCF View",#N/A,FALSE,"Earnings";"Sensitivity",#N/A,FALSE,"DCF"}</definedName>
    <definedName name="wrn.FISV._.5._.year._.model." localSheetId="17" hidden="1">{"Assns Fax",#N/A,FALSE,"Assumptions";"Financial View",#N/A,FALSE,"Earnings";"DCF View",#N/A,FALSE,"Earnings";"Sensitivity",#N/A,FALSE,"DCF"}</definedName>
    <definedName name="wrn.FISV._.5._.year._.model." localSheetId="37" hidden="1">{"Assns Fax",#N/A,FALSE,"Assumptions";"Financial View",#N/A,FALSE,"Earnings";"DCF View",#N/A,FALSE,"Earnings";"Sensitivity",#N/A,FALSE,"DCF"}</definedName>
    <definedName name="wrn.FISV._.5._.year._.model." localSheetId="18" hidden="1">{"Assns Fax",#N/A,FALSE,"Assumptions";"Financial View",#N/A,FALSE,"Earnings";"DCF View",#N/A,FALSE,"Earnings";"Sensitivity",#N/A,FALSE,"DCF"}</definedName>
    <definedName name="wrn.FISV._.5._.year._.model." localSheetId="31" hidden="1">{"Assns Fax",#N/A,FALSE,"Assumptions";"Financial View",#N/A,FALSE,"Earnings";"DCF View",#N/A,FALSE,"Earnings";"Sensitivity",#N/A,FALSE,"DCF"}</definedName>
    <definedName name="wrn.FISV._.5._.year._.model." localSheetId="13" hidden="1">{"Assns Fax",#N/A,FALSE,"Assumptions";"Financial View",#N/A,FALSE,"Earnings";"DCF View",#N/A,FALSE,"Earnings";"Sensitivity",#N/A,FALSE,"DCF"}</definedName>
    <definedName name="wrn.FISV._.5._.year._.model." localSheetId="32" hidden="1">{"Assns Fax",#N/A,FALSE,"Assumptions";"Financial View",#N/A,FALSE,"Earnings";"DCF View",#N/A,FALSE,"Earnings";"Sensitivity",#N/A,FALSE,"DCF"}</definedName>
    <definedName name="wrn.FISV._.5._.year._.model." localSheetId="14" hidden="1">{"Assns Fax",#N/A,FALSE,"Assumptions";"Financial View",#N/A,FALSE,"Earnings";"DCF View",#N/A,FALSE,"Earnings";"Sensitivity",#N/A,FALSE,"DCF"}</definedName>
    <definedName name="wrn.FISV._.5._.year._.model." localSheetId="2" hidden="1">{"Assns Fax",#N/A,FALSE,"Assumptions";"Financial View",#N/A,FALSE,"Earnings";"DCF View",#N/A,FALSE,"Earnings";"Sensitivity",#N/A,FALSE,"DCF"}</definedName>
    <definedName name="wrn.FISV._.5._.year._.model." localSheetId="43" hidden="1">{"Assns Fax",#N/A,FALSE,"Assumptions";"Financial View",#N/A,FALSE,"Earnings";"DCF View",#N/A,FALSE,"Earnings";"Sensitivity",#N/A,FALSE,"DCF"}</definedName>
    <definedName name="wrn.FISV._.5._.year._.model." localSheetId="35" hidden="1">{"Assns Fax",#N/A,FALSE,"Assumptions";"Financial View",#N/A,FALSE,"Earnings";"DCF View",#N/A,FALSE,"Earnings";"Sensitivity",#N/A,FALSE,"DCF"}</definedName>
    <definedName name="wrn.FISV._.5._.year._.model." localSheetId="16" hidden="1">{"Assns Fax",#N/A,FALSE,"Assumptions";"Financial View",#N/A,FALSE,"Earnings";"DCF View",#N/A,FALSE,"Earnings";"Sensitivity",#N/A,FALSE,"DCF"}</definedName>
    <definedName name="wrn.FISV._.5._.year._.model." localSheetId="34" hidden="1">{"Assns Fax",#N/A,FALSE,"Assumptions";"Financial View",#N/A,FALSE,"Earnings";"DCF View",#N/A,FALSE,"Earnings";"Sensitivity",#N/A,FALSE,"DCF"}</definedName>
    <definedName name="wrn.FISV._.5._.year._.model." localSheetId="12" hidden="1">{"Assns Fax",#N/A,FALSE,"Assumptions";"Financial View",#N/A,FALSE,"Earnings";"DCF View",#N/A,FALSE,"Earnings";"Sensitivity",#N/A,FALSE,"DCF"}</definedName>
    <definedName name="wrn.FISV._.5._.year._.model." hidden="1">{"Assns Fax",#N/A,FALSE,"Assumptions";"Financial View",#N/A,FALSE,"Earnings";"DCF View",#N/A,FALSE,"Earnings";"Sensitivity",#N/A,FALSE,"DCF"}</definedName>
    <definedName name="wrn.FLM._.150._.Equipment._.Detail." localSheetId="25" hidden="1">{"Equipment Detail",#N/A,FALSE,"150 Calc"}</definedName>
    <definedName name="wrn.FLM._.150._.Equipment._.Detail." localSheetId="8" hidden="1">{"Equipment Detail",#N/A,FALSE,"150 Calc"}</definedName>
    <definedName name="wrn.FLM._.150._.Equipment._.Detail." localSheetId="36" hidden="1">{"Equipment Detail",#N/A,FALSE,"150 Calc"}</definedName>
    <definedName name="wrn.FLM._.150._.Equipment._.Detail." localSheetId="17" hidden="1">{"Equipment Detail",#N/A,FALSE,"150 Calc"}</definedName>
    <definedName name="wrn.FLM._.150._.Equipment._.Detail." localSheetId="37" hidden="1">{"Equipment Detail",#N/A,FALSE,"150 Calc"}</definedName>
    <definedName name="wrn.FLM._.150._.Equipment._.Detail." localSheetId="18" hidden="1">{"Equipment Detail",#N/A,FALSE,"150 Calc"}</definedName>
    <definedName name="wrn.FLM._.150._.Equipment._.Detail." localSheetId="31" hidden="1">{"Equipment Detail",#N/A,FALSE,"150 Calc"}</definedName>
    <definedName name="wrn.FLM._.150._.Equipment._.Detail." localSheetId="13" hidden="1">{"Equipment Detail",#N/A,FALSE,"150 Calc"}</definedName>
    <definedName name="wrn.FLM._.150._.Equipment._.Detail." localSheetId="32" hidden="1">{"Equipment Detail",#N/A,FALSE,"150 Calc"}</definedName>
    <definedName name="wrn.FLM._.150._.Equipment._.Detail." localSheetId="14" hidden="1">{"Equipment Detail",#N/A,FALSE,"150 Calc"}</definedName>
    <definedName name="wrn.FLM._.150._.Equipment._.Detail." localSheetId="2" hidden="1">{"Equipment Detail",#N/A,FALSE,"150 Calc"}</definedName>
    <definedName name="wrn.FLM._.150._.Equipment._.Detail." localSheetId="43" hidden="1">{"Equipment Detail",#N/A,FALSE,"150 Calc"}</definedName>
    <definedName name="wrn.FLM._.150._.Equipment._.Detail." localSheetId="35" hidden="1">{"Equipment Detail",#N/A,FALSE,"150 Calc"}</definedName>
    <definedName name="wrn.FLM._.150._.Equipment._.Detail." localSheetId="16" hidden="1">{"Equipment Detail",#N/A,FALSE,"150 Calc"}</definedName>
    <definedName name="wrn.FLM._.150._.Equipment._.Detail." localSheetId="34" hidden="1">{"Equipment Detail",#N/A,FALSE,"150 Calc"}</definedName>
    <definedName name="wrn.FLM._.150._.Equipment._.Detail." localSheetId="12" hidden="1">{"Equipment Detail",#N/A,FALSE,"150 Calc"}</definedName>
    <definedName name="wrn.FLM._.150._.Equipment._.Detail." hidden="1">{"Equipment Detail",#N/A,FALSE,"150 Calc"}</definedName>
    <definedName name="wrn.FLM._.150._.Equipment._.Summary." localSheetId="25" hidden="1">{"Equipment Summary",#N/A,FALSE,"150 Calc"}</definedName>
    <definedName name="wrn.FLM._.150._.Equipment._.Summary." localSheetId="8" hidden="1">{"Equipment Summary",#N/A,FALSE,"150 Calc"}</definedName>
    <definedName name="wrn.FLM._.150._.Equipment._.Summary." localSheetId="36" hidden="1">{"Equipment Summary",#N/A,FALSE,"150 Calc"}</definedName>
    <definedName name="wrn.FLM._.150._.Equipment._.Summary." localSheetId="17" hidden="1">{"Equipment Summary",#N/A,FALSE,"150 Calc"}</definedName>
    <definedName name="wrn.FLM._.150._.Equipment._.Summary." localSheetId="37" hidden="1">{"Equipment Summary",#N/A,FALSE,"150 Calc"}</definedName>
    <definedName name="wrn.FLM._.150._.Equipment._.Summary." localSheetId="18" hidden="1">{"Equipment Summary",#N/A,FALSE,"150 Calc"}</definedName>
    <definedName name="wrn.FLM._.150._.Equipment._.Summary." localSheetId="31" hidden="1">{"Equipment Summary",#N/A,FALSE,"150 Calc"}</definedName>
    <definedName name="wrn.FLM._.150._.Equipment._.Summary." localSheetId="13" hidden="1">{"Equipment Summary",#N/A,FALSE,"150 Calc"}</definedName>
    <definedName name="wrn.FLM._.150._.Equipment._.Summary." localSheetId="32" hidden="1">{"Equipment Summary",#N/A,FALSE,"150 Calc"}</definedName>
    <definedName name="wrn.FLM._.150._.Equipment._.Summary." localSheetId="14" hidden="1">{"Equipment Summary",#N/A,FALSE,"150 Calc"}</definedName>
    <definedName name="wrn.FLM._.150._.Equipment._.Summary." localSheetId="2" hidden="1">{"Equipment Summary",#N/A,FALSE,"150 Calc"}</definedName>
    <definedName name="wrn.FLM._.150._.Equipment._.Summary." localSheetId="43" hidden="1">{"Equipment Summary",#N/A,FALSE,"150 Calc"}</definedName>
    <definedName name="wrn.FLM._.150._.Equipment._.Summary." localSheetId="35" hidden="1">{"Equipment Summary",#N/A,FALSE,"150 Calc"}</definedName>
    <definedName name="wrn.FLM._.150._.Equipment._.Summary." localSheetId="16" hidden="1">{"Equipment Summary",#N/A,FALSE,"150 Calc"}</definedName>
    <definedName name="wrn.FLM._.150._.Equipment._.Summary." localSheetId="34" hidden="1">{"Equipment Summary",#N/A,FALSE,"150 Calc"}</definedName>
    <definedName name="wrn.FLM._.150._.Equipment._.Summary." localSheetId="12" hidden="1">{"Equipment Summary",#N/A,FALSE,"150 Calc"}</definedName>
    <definedName name="wrn.FLM._.150._.Equipment._.Summary." hidden="1">{"Equipment Summary",#N/A,FALSE,"150 Calc"}</definedName>
    <definedName name="wrn.FLM._.150P._.Equipment._.Detail." localSheetId="25" hidden="1">{"FLM 150P Equipment Detail",#N/A,FALSE,"150+ Calc"}</definedName>
    <definedName name="wrn.FLM._.150P._.Equipment._.Detail." localSheetId="8" hidden="1">{"FLM 150P Equipment Detail",#N/A,FALSE,"150+ Calc"}</definedName>
    <definedName name="wrn.FLM._.150P._.Equipment._.Detail." localSheetId="36" hidden="1">{"FLM 150P Equipment Detail",#N/A,FALSE,"150+ Calc"}</definedName>
    <definedName name="wrn.FLM._.150P._.Equipment._.Detail." localSheetId="17" hidden="1">{"FLM 150P Equipment Detail",#N/A,FALSE,"150+ Calc"}</definedName>
    <definedName name="wrn.FLM._.150P._.Equipment._.Detail." localSheetId="37" hidden="1">{"FLM 150P Equipment Detail",#N/A,FALSE,"150+ Calc"}</definedName>
    <definedName name="wrn.FLM._.150P._.Equipment._.Detail." localSheetId="18" hidden="1">{"FLM 150P Equipment Detail",#N/A,FALSE,"150+ Calc"}</definedName>
    <definedName name="wrn.FLM._.150P._.Equipment._.Detail." localSheetId="31" hidden="1">{"FLM 150P Equipment Detail",#N/A,FALSE,"150+ Calc"}</definedName>
    <definedName name="wrn.FLM._.150P._.Equipment._.Detail." localSheetId="13" hidden="1">{"FLM 150P Equipment Detail",#N/A,FALSE,"150+ Calc"}</definedName>
    <definedName name="wrn.FLM._.150P._.Equipment._.Detail." localSheetId="32" hidden="1">{"FLM 150P Equipment Detail",#N/A,FALSE,"150+ Calc"}</definedName>
    <definedName name="wrn.FLM._.150P._.Equipment._.Detail." localSheetId="14" hidden="1">{"FLM 150P Equipment Detail",#N/A,FALSE,"150+ Calc"}</definedName>
    <definedName name="wrn.FLM._.150P._.Equipment._.Detail." localSheetId="2" hidden="1">{"FLM 150P Equipment Detail",#N/A,FALSE,"150+ Calc"}</definedName>
    <definedName name="wrn.FLM._.150P._.Equipment._.Detail." localSheetId="43" hidden="1">{"FLM 150P Equipment Detail",#N/A,FALSE,"150+ Calc"}</definedName>
    <definedName name="wrn.FLM._.150P._.Equipment._.Detail." localSheetId="35" hidden="1">{"FLM 150P Equipment Detail",#N/A,FALSE,"150+ Calc"}</definedName>
    <definedName name="wrn.FLM._.150P._.Equipment._.Detail." localSheetId="16" hidden="1">{"FLM 150P Equipment Detail",#N/A,FALSE,"150+ Calc"}</definedName>
    <definedName name="wrn.FLM._.150P._.Equipment._.Detail." localSheetId="34" hidden="1">{"FLM 150P Equipment Detail",#N/A,FALSE,"150+ Calc"}</definedName>
    <definedName name="wrn.FLM._.150P._.Equipment._.Detail." localSheetId="12" hidden="1">{"FLM 150P Equipment Detail",#N/A,FALSE,"150+ Calc"}</definedName>
    <definedName name="wrn.FLM._.150P._.Equipment._.Detail." hidden="1">{"FLM 150P Equipment Detail",#N/A,FALSE,"150+ Calc"}</definedName>
    <definedName name="wrn.FLM._.150P._.Equipment._.Summary." localSheetId="25" hidden="1">{"FLM 150P Equipment Summary",#N/A,FALSE,"150+ Calc"}</definedName>
    <definedName name="wrn.FLM._.150P._.Equipment._.Summary." localSheetId="8" hidden="1">{"FLM 150P Equipment Summary",#N/A,FALSE,"150+ Calc"}</definedName>
    <definedName name="wrn.FLM._.150P._.Equipment._.Summary." localSheetId="36" hidden="1">{"FLM 150P Equipment Summary",#N/A,FALSE,"150+ Calc"}</definedName>
    <definedName name="wrn.FLM._.150P._.Equipment._.Summary." localSheetId="17" hidden="1">{"FLM 150P Equipment Summary",#N/A,FALSE,"150+ Calc"}</definedName>
    <definedName name="wrn.FLM._.150P._.Equipment._.Summary." localSheetId="37" hidden="1">{"FLM 150P Equipment Summary",#N/A,FALSE,"150+ Calc"}</definedName>
    <definedName name="wrn.FLM._.150P._.Equipment._.Summary." localSheetId="18" hidden="1">{"FLM 150P Equipment Summary",#N/A,FALSE,"150+ Calc"}</definedName>
    <definedName name="wrn.FLM._.150P._.Equipment._.Summary." localSheetId="31" hidden="1">{"FLM 150P Equipment Summary",#N/A,FALSE,"150+ Calc"}</definedName>
    <definedName name="wrn.FLM._.150P._.Equipment._.Summary." localSheetId="13" hidden="1">{"FLM 150P Equipment Summary",#N/A,FALSE,"150+ Calc"}</definedName>
    <definedName name="wrn.FLM._.150P._.Equipment._.Summary." localSheetId="32" hidden="1">{"FLM 150P Equipment Summary",#N/A,FALSE,"150+ Calc"}</definedName>
    <definedName name="wrn.FLM._.150P._.Equipment._.Summary." localSheetId="14" hidden="1">{"FLM 150P Equipment Summary",#N/A,FALSE,"150+ Calc"}</definedName>
    <definedName name="wrn.FLM._.150P._.Equipment._.Summary." localSheetId="2" hidden="1">{"FLM 150P Equipment Summary",#N/A,FALSE,"150+ Calc"}</definedName>
    <definedName name="wrn.FLM._.150P._.Equipment._.Summary." localSheetId="43" hidden="1">{"FLM 150P Equipment Summary",#N/A,FALSE,"150+ Calc"}</definedName>
    <definedName name="wrn.FLM._.150P._.Equipment._.Summary." localSheetId="35" hidden="1">{"FLM 150P Equipment Summary",#N/A,FALSE,"150+ Calc"}</definedName>
    <definedName name="wrn.FLM._.150P._.Equipment._.Summary." localSheetId="16" hidden="1">{"FLM 150P Equipment Summary",#N/A,FALSE,"150+ Calc"}</definedName>
    <definedName name="wrn.FLM._.150P._.Equipment._.Summary." localSheetId="34" hidden="1">{"FLM 150P Equipment Summary",#N/A,FALSE,"150+ Calc"}</definedName>
    <definedName name="wrn.FLM._.150P._.Equipment._.Summary." localSheetId="12" hidden="1">{"FLM 150P Equipment Summary",#N/A,FALSE,"150+ Calc"}</definedName>
    <definedName name="wrn.FLM._.150P._.Equipment._.Summary." hidden="1">{"FLM 150P Equipment Summary",#N/A,FALSE,"150+ Calc"}</definedName>
    <definedName name="wrn.FLM._.2400._.Equipment._.Detail." localSheetId="25" hidden="1">{"FLM 2400 Equipment Detail",#N/A,FALSE,"2400 Calc"}</definedName>
    <definedName name="wrn.FLM._.2400._.Equipment._.Detail." localSheetId="8" hidden="1">{"FLM 2400 Equipment Detail",#N/A,FALSE,"2400 Calc"}</definedName>
    <definedName name="wrn.FLM._.2400._.Equipment._.Detail." localSheetId="36" hidden="1">{"FLM 2400 Equipment Detail",#N/A,FALSE,"2400 Calc"}</definedName>
    <definedName name="wrn.FLM._.2400._.Equipment._.Detail." localSheetId="17" hidden="1">{"FLM 2400 Equipment Detail",#N/A,FALSE,"2400 Calc"}</definedName>
    <definedName name="wrn.FLM._.2400._.Equipment._.Detail." localSheetId="37" hidden="1">{"FLM 2400 Equipment Detail",#N/A,FALSE,"2400 Calc"}</definedName>
    <definedName name="wrn.FLM._.2400._.Equipment._.Detail." localSheetId="18" hidden="1">{"FLM 2400 Equipment Detail",#N/A,FALSE,"2400 Calc"}</definedName>
    <definedName name="wrn.FLM._.2400._.Equipment._.Detail." localSheetId="31" hidden="1">{"FLM 2400 Equipment Detail",#N/A,FALSE,"2400 Calc"}</definedName>
    <definedName name="wrn.FLM._.2400._.Equipment._.Detail." localSheetId="13" hidden="1">{"FLM 2400 Equipment Detail",#N/A,FALSE,"2400 Calc"}</definedName>
    <definedName name="wrn.FLM._.2400._.Equipment._.Detail." localSheetId="32" hidden="1">{"FLM 2400 Equipment Detail",#N/A,FALSE,"2400 Calc"}</definedName>
    <definedName name="wrn.FLM._.2400._.Equipment._.Detail." localSheetId="14" hidden="1">{"FLM 2400 Equipment Detail",#N/A,FALSE,"2400 Calc"}</definedName>
    <definedName name="wrn.FLM._.2400._.Equipment._.Detail." localSheetId="2" hidden="1">{"FLM 2400 Equipment Detail",#N/A,FALSE,"2400 Calc"}</definedName>
    <definedName name="wrn.FLM._.2400._.Equipment._.Detail." localSheetId="43" hidden="1">{"FLM 2400 Equipment Detail",#N/A,FALSE,"2400 Calc"}</definedName>
    <definedName name="wrn.FLM._.2400._.Equipment._.Detail." localSheetId="35" hidden="1">{"FLM 2400 Equipment Detail",#N/A,FALSE,"2400 Calc"}</definedName>
    <definedName name="wrn.FLM._.2400._.Equipment._.Detail." localSheetId="16" hidden="1">{"FLM 2400 Equipment Detail",#N/A,FALSE,"2400 Calc"}</definedName>
    <definedName name="wrn.FLM._.2400._.Equipment._.Detail." localSheetId="34" hidden="1">{"FLM 2400 Equipment Detail",#N/A,FALSE,"2400 Calc"}</definedName>
    <definedName name="wrn.FLM._.2400._.Equipment._.Detail." localSheetId="12" hidden="1">{"FLM 2400 Equipment Detail",#N/A,FALSE,"2400 Calc"}</definedName>
    <definedName name="wrn.FLM._.2400._.Equipment._.Detail." hidden="1">{"FLM 2400 Equipment Detail",#N/A,FALSE,"2400 Calc"}</definedName>
    <definedName name="wrn.FLM._.2400._.Equipment._.Summary." localSheetId="25" hidden="1">{"FLM 2400 Equipment Summary",#N/A,FALSE,"2400 Calc"}</definedName>
    <definedName name="wrn.FLM._.2400._.Equipment._.Summary." localSheetId="8" hidden="1">{"FLM 2400 Equipment Summary",#N/A,FALSE,"2400 Calc"}</definedName>
    <definedName name="wrn.FLM._.2400._.Equipment._.Summary." localSheetId="36" hidden="1">{"FLM 2400 Equipment Summary",#N/A,FALSE,"2400 Calc"}</definedName>
    <definedName name="wrn.FLM._.2400._.Equipment._.Summary." localSheetId="17" hidden="1">{"FLM 2400 Equipment Summary",#N/A,FALSE,"2400 Calc"}</definedName>
    <definedName name="wrn.FLM._.2400._.Equipment._.Summary." localSheetId="37" hidden="1">{"FLM 2400 Equipment Summary",#N/A,FALSE,"2400 Calc"}</definedName>
    <definedName name="wrn.FLM._.2400._.Equipment._.Summary." localSheetId="18" hidden="1">{"FLM 2400 Equipment Summary",#N/A,FALSE,"2400 Calc"}</definedName>
    <definedName name="wrn.FLM._.2400._.Equipment._.Summary." localSheetId="31" hidden="1">{"FLM 2400 Equipment Summary",#N/A,FALSE,"2400 Calc"}</definedName>
    <definedName name="wrn.FLM._.2400._.Equipment._.Summary." localSheetId="13" hidden="1">{"FLM 2400 Equipment Summary",#N/A,FALSE,"2400 Calc"}</definedName>
    <definedName name="wrn.FLM._.2400._.Equipment._.Summary." localSheetId="32" hidden="1">{"FLM 2400 Equipment Summary",#N/A,FALSE,"2400 Calc"}</definedName>
    <definedName name="wrn.FLM._.2400._.Equipment._.Summary." localSheetId="14" hidden="1">{"FLM 2400 Equipment Summary",#N/A,FALSE,"2400 Calc"}</definedName>
    <definedName name="wrn.FLM._.2400._.Equipment._.Summary." localSheetId="2" hidden="1">{"FLM 2400 Equipment Summary",#N/A,FALSE,"2400 Calc"}</definedName>
    <definedName name="wrn.FLM._.2400._.Equipment._.Summary." localSheetId="43" hidden="1">{"FLM 2400 Equipment Summary",#N/A,FALSE,"2400 Calc"}</definedName>
    <definedName name="wrn.FLM._.2400._.Equipment._.Summary." localSheetId="35" hidden="1">{"FLM 2400 Equipment Summary",#N/A,FALSE,"2400 Calc"}</definedName>
    <definedName name="wrn.FLM._.2400._.Equipment._.Summary." localSheetId="16" hidden="1">{"FLM 2400 Equipment Summary",#N/A,FALSE,"2400 Calc"}</definedName>
    <definedName name="wrn.FLM._.2400._.Equipment._.Summary." localSheetId="34" hidden="1">{"FLM 2400 Equipment Summary",#N/A,FALSE,"2400 Calc"}</definedName>
    <definedName name="wrn.FLM._.2400._.Equipment._.Summary." localSheetId="12" hidden="1">{"FLM 2400 Equipment Summary",#N/A,FALSE,"2400 Calc"}</definedName>
    <definedName name="wrn.FLM._.2400._.Equipment._.Summary." hidden="1">{"FLM 2400 Equipment Summary",#N/A,FALSE,"2400 Calc"}</definedName>
    <definedName name="wrn.FLM._.600._.Equipment._.Detail." localSheetId="25" hidden="1">{"FLM 600 Equipment Detail",#N/A,FALSE,"600 Calc"}</definedName>
    <definedName name="wrn.FLM._.600._.Equipment._.Detail." localSheetId="8" hidden="1">{"FLM 600 Equipment Detail",#N/A,FALSE,"600 Calc"}</definedName>
    <definedName name="wrn.FLM._.600._.Equipment._.Detail." localSheetId="36" hidden="1">{"FLM 600 Equipment Detail",#N/A,FALSE,"600 Calc"}</definedName>
    <definedName name="wrn.FLM._.600._.Equipment._.Detail." localSheetId="17" hidden="1">{"FLM 600 Equipment Detail",#N/A,FALSE,"600 Calc"}</definedName>
    <definedName name="wrn.FLM._.600._.Equipment._.Detail." localSheetId="37" hidden="1">{"FLM 600 Equipment Detail",#N/A,FALSE,"600 Calc"}</definedName>
    <definedName name="wrn.FLM._.600._.Equipment._.Detail." localSheetId="18" hidden="1">{"FLM 600 Equipment Detail",#N/A,FALSE,"600 Calc"}</definedName>
    <definedName name="wrn.FLM._.600._.Equipment._.Detail." localSheetId="31" hidden="1">{"FLM 600 Equipment Detail",#N/A,FALSE,"600 Calc"}</definedName>
    <definedName name="wrn.FLM._.600._.Equipment._.Detail." localSheetId="13" hidden="1">{"FLM 600 Equipment Detail",#N/A,FALSE,"600 Calc"}</definedName>
    <definedName name="wrn.FLM._.600._.Equipment._.Detail." localSheetId="32" hidden="1">{"FLM 600 Equipment Detail",#N/A,FALSE,"600 Calc"}</definedName>
    <definedName name="wrn.FLM._.600._.Equipment._.Detail." localSheetId="14" hidden="1">{"FLM 600 Equipment Detail",#N/A,FALSE,"600 Calc"}</definedName>
    <definedName name="wrn.FLM._.600._.Equipment._.Detail." localSheetId="2" hidden="1">{"FLM 600 Equipment Detail",#N/A,FALSE,"600 Calc"}</definedName>
    <definedName name="wrn.FLM._.600._.Equipment._.Detail." localSheetId="43" hidden="1">{"FLM 600 Equipment Detail",#N/A,FALSE,"600 Calc"}</definedName>
    <definedName name="wrn.FLM._.600._.Equipment._.Detail." localSheetId="35" hidden="1">{"FLM 600 Equipment Detail",#N/A,FALSE,"600 Calc"}</definedName>
    <definedName name="wrn.FLM._.600._.Equipment._.Detail." localSheetId="16" hidden="1">{"FLM 600 Equipment Detail",#N/A,FALSE,"600 Calc"}</definedName>
    <definedName name="wrn.FLM._.600._.Equipment._.Detail." localSheetId="34" hidden="1">{"FLM 600 Equipment Detail",#N/A,FALSE,"600 Calc"}</definedName>
    <definedName name="wrn.FLM._.600._.Equipment._.Detail." localSheetId="12" hidden="1">{"FLM 600 Equipment Detail",#N/A,FALSE,"600 Calc"}</definedName>
    <definedName name="wrn.FLM._.600._.Equipment._.Detail." hidden="1">{"FLM 600 Equipment Detail",#N/A,FALSE,"600 Calc"}</definedName>
    <definedName name="wrn.FLM._.600._.Equipment._.Summary." localSheetId="25" hidden="1">{"FLM 600 Equipment Summary",#N/A,FALSE,"600 Calc"}</definedName>
    <definedName name="wrn.FLM._.600._.Equipment._.Summary." localSheetId="8" hidden="1">{"FLM 600 Equipment Summary",#N/A,FALSE,"600 Calc"}</definedName>
    <definedName name="wrn.FLM._.600._.Equipment._.Summary." localSheetId="36" hidden="1">{"FLM 600 Equipment Summary",#N/A,FALSE,"600 Calc"}</definedName>
    <definedName name="wrn.FLM._.600._.Equipment._.Summary." localSheetId="17" hidden="1">{"FLM 600 Equipment Summary",#N/A,FALSE,"600 Calc"}</definedName>
    <definedName name="wrn.FLM._.600._.Equipment._.Summary." localSheetId="37" hidden="1">{"FLM 600 Equipment Summary",#N/A,FALSE,"600 Calc"}</definedName>
    <definedName name="wrn.FLM._.600._.Equipment._.Summary." localSheetId="18" hidden="1">{"FLM 600 Equipment Summary",#N/A,FALSE,"600 Calc"}</definedName>
    <definedName name="wrn.FLM._.600._.Equipment._.Summary." localSheetId="31" hidden="1">{"FLM 600 Equipment Summary",#N/A,FALSE,"600 Calc"}</definedName>
    <definedName name="wrn.FLM._.600._.Equipment._.Summary." localSheetId="13" hidden="1">{"FLM 600 Equipment Summary",#N/A,FALSE,"600 Calc"}</definedName>
    <definedName name="wrn.FLM._.600._.Equipment._.Summary." localSheetId="32" hidden="1">{"FLM 600 Equipment Summary",#N/A,FALSE,"600 Calc"}</definedName>
    <definedName name="wrn.FLM._.600._.Equipment._.Summary." localSheetId="14" hidden="1">{"FLM 600 Equipment Summary",#N/A,FALSE,"600 Calc"}</definedName>
    <definedName name="wrn.FLM._.600._.Equipment._.Summary." localSheetId="2" hidden="1">{"FLM 600 Equipment Summary",#N/A,FALSE,"600 Calc"}</definedName>
    <definedName name="wrn.FLM._.600._.Equipment._.Summary." localSheetId="43" hidden="1">{"FLM 600 Equipment Summary",#N/A,FALSE,"600 Calc"}</definedName>
    <definedName name="wrn.FLM._.600._.Equipment._.Summary." localSheetId="35" hidden="1">{"FLM 600 Equipment Summary",#N/A,FALSE,"600 Calc"}</definedName>
    <definedName name="wrn.FLM._.600._.Equipment._.Summary." localSheetId="16" hidden="1">{"FLM 600 Equipment Summary",#N/A,FALSE,"600 Calc"}</definedName>
    <definedName name="wrn.FLM._.600._.Equipment._.Summary." localSheetId="34" hidden="1">{"FLM 600 Equipment Summary",#N/A,FALSE,"600 Calc"}</definedName>
    <definedName name="wrn.FLM._.600._.Equipment._.Summary." localSheetId="12" hidden="1">{"FLM 600 Equipment Summary",#N/A,FALSE,"600 Calc"}</definedName>
    <definedName name="wrn.FLM._.600._.Equipment._.Summary." hidden="1">{"FLM 600 Equipment Summary",#N/A,FALSE,"600 Calc"}</definedName>
    <definedName name="wrn.forms." localSheetId="25" hidden="1">{#N/A,#N/A,FALSE,"Set-Up";#N/A,#N/A,FALSE,"Comparison";#N/A,#N/A,FALSE,"AR";#N/A,#N/A,FALSE,"Inv";#N/A,#N/A,FALSE,"Concentrations";#N/A,#N/A,FALSE,"Past Dues";#N/A,#N/A,FALSE,"Trends";#N/A,#N/A,FALSE,"AR Trends";#N/A,#N/A,FALSE,"Inv Trends"}</definedName>
    <definedName name="wrn.forms." localSheetId="8" hidden="1">{#N/A,#N/A,FALSE,"Set-Up";#N/A,#N/A,FALSE,"Comparison";#N/A,#N/A,FALSE,"AR";#N/A,#N/A,FALSE,"Inv";#N/A,#N/A,FALSE,"Concentrations";#N/A,#N/A,FALSE,"Past Dues";#N/A,#N/A,FALSE,"Trends";#N/A,#N/A,FALSE,"AR Trends";#N/A,#N/A,FALSE,"Inv Trends"}</definedName>
    <definedName name="wrn.forms." localSheetId="36" hidden="1">{#N/A,#N/A,FALSE,"Set-Up";#N/A,#N/A,FALSE,"Comparison";#N/A,#N/A,FALSE,"AR";#N/A,#N/A,FALSE,"Inv";#N/A,#N/A,FALSE,"Concentrations";#N/A,#N/A,FALSE,"Past Dues";#N/A,#N/A,FALSE,"Trends";#N/A,#N/A,FALSE,"AR Trends";#N/A,#N/A,FALSE,"Inv Trends"}</definedName>
    <definedName name="wrn.forms." localSheetId="17" hidden="1">{#N/A,#N/A,FALSE,"Set-Up";#N/A,#N/A,FALSE,"Comparison";#N/A,#N/A,FALSE,"AR";#N/A,#N/A,FALSE,"Inv";#N/A,#N/A,FALSE,"Concentrations";#N/A,#N/A,FALSE,"Past Dues";#N/A,#N/A,FALSE,"Trends";#N/A,#N/A,FALSE,"AR Trends";#N/A,#N/A,FALSE,"Inv Trends"}</definedName>
    <definedName name="wrn.forms." localSheetId="37" hidden="1">{#N/A,#N/A,FALSE,"Set-Up";#N/A,#N/A,FALSE,"Comparison";#N/A,#N/A,FALSE,"AR";#N/A,#N/A,FALSE,"Inv";#N/A,#N/A,FALSE,"Concentrations";#N/A,#N/A,FALSE,"Past Dues";#N/A,#N/A,FALSE,"Trends";#N/A,#N/A,FALSE,"AR Trends";#N/A,#N/A,FALSE,"Inv Trends"}</definedName>
    <definedName name="wrn.forms." localSheetId="18" hidden="1">{#N/A,#N/A,FALSE,"Set-Up";#N/A,#N/A,FALSE,"Comparison";#N/A,#N/A,FALSE,"AR";#N/A,#N/A,FALSE,"Inv";#N/A,#N/A,FALSE,"Concentrations";#N/A,#N/A,FALSE,"Past Dues";#N/A,#N/A,FALSE,"Trends";#N/A,#N/A,FALSE,"AR Trends";#N/A,#N/A,FALSE,"Inv Trends"}</definedName>
    <definedName name="wrn.forms." localSheetId="31" hidden="1">{#N/A,#N/A,FALSE,"Set-Up";#N/A,#N/A,FALSE,"Comparison";#N/A,#N/A,FALSE,"AR";#N/A,#N/A,FALSE,"Inv";#N/A,#N/A,FALSE,"Concentrations";#N/A,#N/A,FALSE,"Past Dues";#N/A,#N/A,FALSE,"Trends";#N/A,#N/A,FALSE,"AR Trends";#N/A,#N/A,FALSE,"Inv Trends"}</definedName>
    <definedName name="wrn.forms." localSheetId="13" hidden="1">{#N/A,#N/A,FALSE,"Set-Up";#N/A,#N/A,FALSE,"Comparison";#N/A,#N/A,FALSE,"AR";#N/A,#N/A,FALSE,"Inv";#N/A,#N/A,FALSE,"Concentrations";#N/A,#N/A,FALSE,"Past Dues";#N/A,#N/A,FALSE,"Trends";#N/A,#N/A,FALSE,"AR Trends";#N/A,#N/A,FALSE,"Inv Trends"}</definedName>
    <definedName name="wrn.forms." localSheetId="32" hidden="1">{#N/A,#N/A,FALSE,"Set-Up";#N/A,#N/A,FALSE,"Comparison";#N/A,#N/A,FALSE,"AR";#N/A,#N/A,FALSE,"Inv";#N/A,#N/A,FALSE,"Concentrations";#N/A,#N/A,FALSE,"Past Dues";#N/A,#N/A,FALSE,"Trends";#N/A,#N/A,FALSE,"AR Trends";#N/A,#N/A,FALSE,"Inv Trends"}</definedName>
    <definedName name="wrn.forms." localSheetId="14" hidden="1">{#N/A,#N/A,FALSE,"Set-Up";#N/A,#N/A,FALSE,"Comparison";#N/A,#N/A,FALSE,"AR";#N/A,#N/A,FALSE,"Inv";#N/A,#N/A,FALSE,"Concentrations";#N/A,#N/A,FALSE,"Past Dues";#N/A,#N/A,FALSE,"Trends";#N/A,#N/A,FALSE,"AR Trends";#N/A,#N/A,FALSE,"Inv Trends"}</definedName>
    <definedName name="wrn.forms." localSheetId="2" hidden="1">{#N/A,#N/A,FALSE,"Set-Up";#N/A,#N/A,FALSE,"Comparison";#N/A,#N/A,FALSE,"AR";#N/A,#N/A,FALSE,"Inv";#N/A,#N/A,FALSE,"Concentrations";#N/A,#N/A,FALSE,"Past Dues";#N/A,#N/A,FALSE,"Trends";#N/A,#N/A,FALSE,"AR Trends";#N/A,#N/A,FALSE,"Inv Trends"}</definedName>
    <definedName name="wrn.forms." localSheetId="43" hidden="1">{#N/A,#N/A,FALSE,"Set-Up";#N/A,#N/A,FALSE,"Comparison";#N/A,#N/A,FALSE,"AR";#N/A,#N/A,FALSE,"Inv";#N/A,#N/A,FALSE,"Concentrations";#N/A,#N/A,FALSE,"Past Dues";#N/A,#N/A,FALSE,"Trends";#N/A,#N/A,FALSE,"AR Trends";#N/A,#N/A,FALSE,"Inv Trends"}</definedName>
    <definedName name="wrn.forms." localSheetId="35" hidden="1">{#N/A,#N/A,FALSE,"Set-Up";#N/A,#N/A,FALSE,"Comparison";#N/A,#N/A,FALSE,"AR";#N/A,#N/A,FALSE,"Inv";#N/A,#N/A,FALSE,"Concentrations";#N/A,#N/A,FALSE,"Past Dues";#N/A,#N/A,FALSE,"Trends";#N/A,#N/A,FALSE,"AR Trends";#N/A,#N/A,FALSE,"Inv Trends"}</definedName>
    <definedName name="wrn.forms." localSheetId="16" hidden="1">{#N/A,#N/A,FALSE,"Set-Up";#N/A,#N/A,FALSE,"Comparison";#N/A,#N/A,FALSE,"AR";#N/A,#N/A,FALSE,"Inv";#N/A,#N/A,FALSE,"Concentrations";#N/A,#N/A,FALSE,"Past Dues";#N/A,#N/A,FALSE,"Trends";#N/A,#N/A,FALSE,"AR Trends";#N/A,#N/A,FALSE,"Inv Trends"}</definedName>
    <definedName name="wrn.forms." localSheetId="34" hidden="1">{#N/A,#N/A,FALSE,"Set-Up";#N/A,#N/A,FALSE,"Comparison";#N/A,#N/A,FALSE,"AR";#N/A,#N/A,FALSE,"Inv";#N/A,#N/A,FALSE,"Concentrations";#N/A,#N/A,FALSE,"Past Dues";#N/A,#N/A,FALSE,"Trends";#N/A,#N/A,FALSE,"AR Trends";#N/A,#N/A,FALSE,"Inv Trends"}</definedName>
    <definedName name="wrn.forms." localSheetId="12" hidden="1">{#N/A,#N/A,FALSE,"Set-Up";#N/A,#N/A,FALSE,"Comparison";#N/A,#N/A,FALSE,"AR";#N/A,#N/A,FALSE,"Inv";#N/A,#N/A,FALSE,"Concentrations";#N/A,#N/A,FALSE,"Past Dues";#N/A,#N/A,FALSE,"Trends";#N/A,#N/A,FALSE,"AR Trends";#N/A,#N/A,FALSE,"Inv Trends"}</definedName>
    <definedName name="wrn.forms." hidden="1">{#N/A,#N/A,FALSE,"Set-Up";#N/A,#N/A,FALSE,"Comparison";#N/A,#N/A,FALSE,"AR";#N/A,#N/A,FALSE,"Inv";#N/A,#N/A,FALSE,"Concentrations";#N/A,#N/A,FALSE,"Past Dues";#N/A,#N/A,FALSE,"Trends";#N/A,#N/A,FALSE,"AR Trends";#N/A,#N/A,FALSE,"Inv Trends"}</definedName>
    <definedName name="wrn.full._.report." localSheetId="25"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8"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36"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17"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37"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18"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31"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13"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32"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14"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2"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43"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35"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16"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34"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12"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GRAPHS." localSheetId="25" hidden="1">{#N/A,#N/A,FALSE,"ACQ_GRAPHS";#N/A,#N/A,FALSE,"T_1 GRAPHS";#N/A,#N/A,FALSE,"T_2 GRAPHS";#N/A,#N/A,FALSE,"COMB_GRAPHS"}</definedName>
    <definedName name="wrn.GRAPHS." localSheetId="8" hidden="1">{#N/A,#N/A,FALSE,"ACQ_GRAPHS";#N/A,#N/A,FALSE,"T_1 GRAPHS";#N/A,#N/A,FALSE,"T_2 GRAPHS";#N/A,#N/A,FALSE,"COMB_GRAPHS"}</definedName>
    <definedName name="wrn.GRAPHS." localSheetId="36" hidden="1">{#N/A,#N/A,FALSE,"ACQ_GRAPHS";#N/A,#N/A,FALSE,"T_1 GRAPHS";#N/A,#N/A,FALSE,"T_2 GRAPHS";#N/A,#N/A,FALSE,"COMB_GRAPHS"}</definedName>
    <definedName name="wrn.GRAPHS." localSheetId="17" hidden="1">{#N/A,#N/A,FALSE,"ACQ_GRAPHS";#N/A,#N/A,FALSE,"T_1 GRAPHS";#N/A,#N/A,FALSE,"T_2 GRAPHS";#N/A,#N/A,FALSE,"COMB_GRAPHS"}</definedName>
    <definedName name="wrn.GRAPHS." localSheetId="37" hidden="1">{#N/A,#N/A,FALSE,"ACQ_GRAPHS";#N/A,#N/A,FALSE,"T_1 GRAPHS";#N/A,#N/A,FALSE,"T_2 GRAPHS";#N/A,#N/A,FALSE,"COMB_GRAPHS"}</definedName>
    <definedName name="wrn.GRAPHS." localSheetId="18" hidden="1">{#N/A,#N/A,FALSE,"ACQ_GRAPHS";#N/A,#N/A,FALSE,"T_1 GRAPHS";#N/A,#N/A,FALSE,"T_2 GRAPHS";#N/A,#N/A,FALSE,"COMB_GRAPHS"}</definedName>
    <definedName name="wrn.GRAPHS." localSheetId="31" hidden="1">{#N/A,#N/A,FALSE,"ACQ_GRAPHS";#N/A,#N/A,FALSE,"T_1 GRAPHS";#N/A,#N/A,FALSE,"T_2 GRAPHS";#N/A,#N/A,FALSE,"COMB_GRAPHS"}</definedName>
    <definedName name="wrn.GRAPHS." localSheetId="13" hidden="1">{#N/A,#N/A,FALSE,"ACQ_GRAPHS";#N/A,#N/A,FALSE,"T_1 GRAPHS";#N/A,#N/A,FALSE,"T_2 GRAPHS";#N/A,#N/A,FALSE,"COMB_GRAPHS"}</definedName>
    <definedName name="wrn.GRAPHS." localSheetId="32" hidden="1">{#N/A,#N/A,FALSE,"ACQ_GRAPHS";#N/A,#N/A,FALSE,"T_1 GRAPHS";#N/A,#N/A,FALSE,"T_2 GRAPHS";#N/A,#N/A,FALSE,"COMB_GRAPHS"}</definedName>
    <definedName name="wrn.GRAPHS." localSheetId="14" hidden="1">{#N/A,#N/A,FALSE,"ACQ_GRAPHS";#N/A,#N/A,FALSE,"T_1 GRAPHS";#N/A,#N/A,FALSE,"T_2 GRAPHS";#N/A,#N/A,FALSE,"COMB_GRAPHS"}</definedName>
    <definedName name="wrn.GRAPHS." localSheetId="2" hidden="1">{#N/A,#N/A,FALSE,"ACQ_GRAPHS";#N/A,#N/A,FALSE,"T_1 GRAPHS";#N/A,#N/A,FALSE,"T_2 GRAPHS";#N/A,#N/A,FALSE,"COMB_GRAPHS"}</definedName>
    <definedName name="wrn.GRAPHS." localSheetId="43" hidden="1">{#N/A,#N/A,FALSE,"ACQ_GRAPHS";#N/A,#N/A,FALSE,"T_1 GRAPHS";#N/A,#N/A,FALSE,"T_2 GRAPHS";#N/A,#N/A,FALSE,"COMB_GRAPHS"}</definedName>
    <definedName name="wrn.GRAPHS." localSheetId="35" hidden="1">{#N/A,#N/A,FALSE,"ACQ_GRAPHS";#N/A,#N/A,FALSE,"T_1 GRAPHS";#N/A,#N/A,FALSE,"T_2 GRAPHS";#N/A,#N/A,FALSE,"COMB_GRAPHS"}</definedName>
    <definedName name="wrn.GRAPHS." localSheetId="16" hidden="1">{#N/A,#N/A,FALSE,"ACQ_GRAPHS";#N/A,#N/A,FALSE,"T_1 GRAPHS";#N/A,#N/A,FALSE,"T_2 GRAPHS";#N/A,#N/A,FALSE,"COMB_GRAPHS"}</definedName>
    <definedName name="wrn.GRAPHS." localSheetId="34" hidden="1">{#N/A,#N/A,FALSE,"ACQ_GRAPHS";#N/A,#N/A,FALSE,"T_1 GRAPHS";#N/A,#N/A,FALSE,"T_2 GRAPHS";#N/A,#N/A,FALSE,"COMB_GRAPHS"}</definedName>
    <definedName name="wrn.GRAPHS." localSheetId="12" hidden="1">{#N/A,#N/A,FALSE,"ACQ_GRAPHS";#N/A,#N/A,FALSE,"T_1 GRAPHS";#N/A,#N/A,FALSE,"T_2 GRAPHS";#N/A,#N/A,FALSE,"COMB_GRAPHS"}</definedName>
    <definedName name="wrn.GRAPHS." hidden="1">{#N/A,#N/A,FALSE,"ACQ_GRAPHS";#N/A,#N/A,FALSE,"T_1 GRAPHS";#N/A,#N/A,FALSE,"T_2 GRAPHS";#N/A,#N/A,FALSE,"COMB_GRAPHS"}</definedName>
    <definedName name="wrn.gross._.margin._.detail." localSheetId="25" hidden="1">{"gross_margin1",#N/A,FALSE,"Gross Margin Detail";"gross_margin2",#N/A,FALSE,"Gross Margin Detail"}</definedName>
    <definedName name="wrn.gross._.margin._.detail." localSheetId="8" hidden="1">{"gross_margin1",#N/A,FALSE,"Gross Margin Detail";"gross_margin2",#N/A,FALSE,"Gross Margin Detail"}</definedName>
    <definedName name="wrn.gross._.margin._.detail." localSheetId="36" hidden="1">{"gross_margin1",#N/A,FALSE,"Gross Margin Detail";"gross_margin2",#N/A,FALSE,"Gross Margin Detail"}</definedName>
    <definedName name="wrn.gross._.margin._.detail." localSheetId="17" hidden="1">{"gross_margin1",#N/A,FALSE,"Gross Margin Detail";"gross_margin2",#N/A,FALSE,"Gross Margin Detail"}</definedName>
    <definedName name="wrn.gross._.margin._.detail." localSheetId="37" hidden="1">{"gross_margin1",#N/A,FALSE,"Gross Margin Detail";"gross_margin2",#N/A,FALSE,"Gross Margin Detail"}</definedName>
    <definedName name="wrn.gross._.margin._.detail." localSheetId="18" hidden="1">{"gross_margin1",#N/A,FALSE,"Gross Margin Detail";"gross_margin2",#N/A,FALSE,"Gross Margin Detail"}</definedName>
    <definedName name="wrn.gross._.margin._.detail." localSheetId="31" hidden="1">{"gross_margin1",#N/A,FALSE,"Gross Margin Detail";"gross_margin2",#N/A,FALSE,"Gross Margin Detail"}</definedName>
    <definedName name="wrn.gross._.margin._.detail." localSheetId="13" hidden="1">{"gross_margin1",#N/A,FALSE,"Gross Margin Detail";"gross_margin2",#N/A,FALSE,"Gross Margin Detail"}</definedName>
    <definedName name="wrn.gross._.margin._.detail." localSheetId="32" hidden="1">{"gross_margin1",#N/A,FALSE,"Gross Margin Detail";"gross_margin2",#N/A,FALSE,"Gross Margin Detail"}</definedName>
    <definedName name="wrn.gross._.margin._.detail." localSheetId="14" hidden="1">{"gross_margin1",#N/A,FALSE,"Gross Margin Detail";"gross_margin2",#N/A,FALSE,"Gross Margin Detail"}</definedName>
    <definedName name="wrn.gross._.margin._.detail." localSheetId="2" hidden="1">{"gross_margin1",#N/A,FALSE,"Gross Margin Detail";"gross_margin2",#N/A,FALSE,"Gross Margin Detail"}</definedName>
    <definedName name="wrn.gross._.margin._.detail." localSheetId="43" hidden="1">{"gross_margin1",#N/A,FALSE,"Gross Margin Detail";"gross_margin2",#N/A,FALSE,"Gross Margin Detail"}</definedName>
    <definedName name="wrn.gross._.margin._.detail." localSheetId="35" hidden="1">{"gross_margin1",#N/A,FALSE,"Gross Margin Detail";"gross_margin2",#N/A,FALSE,"Gross Margin Detail"}</definedName>
    <definedName name="wrn.gross._.margin._.detail." localSheetId="16" hidden="1">{"gross_margin1",#N/A,FALSE,"Gross Margin Detail";"gross_margin2",#N/A,FALSE,"Gross Margin Detail"}</definedName>
    <definedName name="wrn.gross._.margin._.detail." localSheetId="34" hidden="1">{"gross_margin1",#N/A,FALSE,"Gross Margin Detail";"gross_margin2",#N/A,FALSE,"Gross Margin Detail"}</definedName>
    <definedName name="wrn.gross._.margin._.detail." localSheetId="12" hidden="1">{"gross_margin1",#N/A,FALSE,"Gross Margin Detail";"gross_margin2",#N/A,FALSE,"Gross Margin Detail"}</definedName>
    <definedName name="wrn.gross._.margin._.detail." hidden="1">{"gross_margin1",#N/A,FALSE,"Gross Margin Detail";"gross_margin2",#N/A,FALSE,"Gross Margin Detail"}</definedName>
    <definedName name="wrn.historical._.performance." localSheetId="25" hidden="1">{"historical acquirer",#N/A,FALSE,"Historical Performance";"historical target",#N/A,FALSE,"Historical Performance"}</definedName>
    <definedName name="wrn.historical._.performance." localSheetId="8" hidden="1">{"historical acquirer",#N/A,FALSE,"Historical Performance";"historical target",#N/A,FALSE,"Historical Performance"}</definedName>
    <definedName name="wrn.historical._.performance." localSheetId="36" hidden="1">{"historical acquirer",#N/A,FALSE,"Historical Performance";"historical target",#N/A,FALSE,"Historical Performance"}</definedName>
    <definedName name="wrn.historical._.performance." localSheetId="17" hidden="1">{"historical acquirer",#N/A,FALSE,"Historical Performance";"historical target",#N/A,FALSE,"Historical Performance"}</definedName>
    <definedName name="wrn.historical._.performance." localSheetId="37" hidden="1">{"historical acquirer",#N/A,FALSE,"Historical Performance";"historical target",#N/A,FALSE,"Historical Performance"}</definedName>
    <definedName name="wrn.historical._.performance." localSheetId="18" hidden="1">{"historical acquirer",#N/A,FALSE,"Historical Performance";"historical target",#N/A,FALSE,"Historical Performance"}</definedName>
    <definedName name="wrn.historical._.performance." localSheetId="31" hidden="1">{"historical acquirer",#N/A,FALSE,"Historical Performance";"historical target",#N/A,FALSE,"Historical Performance"}</definedName>
    <definedName name="wrn.historical._.performance." localSheetId="13" hidden="1">{"historical acquirer",#N/A,FALSE,"Historical Performance";"historical target",#N/A,FALSE,"Historical Performance"}</definedName>
    <definedName name="wrn.historical._.performance." localSheetId="32" hidden="1">{"historical acquirer",#N/A,FALSE,"Historical Performance";"historical target",#N/A,FALSE,"Historical Performance"}</definedName>
    <definedName name="wrn.historical._.performance." localSheetId="14" hidden="1">{"historical acquirer",#N/A,FALSE,"Historical Performance";"historical target",#N/A,FALSE,"Historical Performance"}</definedName>
    <definedName name="wrn.historical._.performance." localSheetId="2" hidden="1">{"historical acquirer",#N/A,FALSE,"Historical Performance";"historical target",#N/A,FALSE,"Historical Performance"}</definedName>
    <definedName name="wrn.historical._.performance." localSheetId="43" hidden="1">{"historical acquirer",#N/A,FALSE,"Historical Performance";"historical target",#N/A,FALSE,"Historical Performance"}</definedName>
    <definedName name="wrn.historical._.performance." localSheetId="35" hidden="1">{"historical acquirer",#N/A,FALSE,"Historical Performance";"historical target",#N/A,FALSE,"Historical Performance"}</definedName>
    <definedName name="wrn.historical._.performance." localSheetId="16" hidden="1">{"historical acquirer",#N/A,FALSE,"Historical Performance";"historical target",#N/A,FALSE,"Historical Performance"}</definedName>
    <definedName name="wrn.historical._.performance." localSheetId="34" hidden="1">{"historical acquirer",#N/A,FALSE,"Historical Performance";"historical target",#N/A,FALSE,"Historical Performance"}</definedName>
    <definedName name="wrn.historical._.performance." localSheetId="12" hidden="1">{"historical acquirer",#N/A,FALSE,"Historical Performance";"historical target",#N/A,FALSE,"Historical Performance"}</definedName>
    <definedName name="wrn.historical._.performance." hidden="1">{"historical acquirer",#N/A,FALSE,"Historical Performance";"historical target",#N/A,FALSE,"Historical Performance"}</definedName>
    <definedName name="wrn.input._.sheet." localSheetId="25" hidden="1">{#N/A,#N/A,FALSE,"TICKERS INPUT SHEET"}</definedName>
    <definedName name="wrn.input._.sheet." localSheetId="8" hidden="1">{#N/A,#N/A,FALSE,"TICKERS INPUT SHEET"}</definedName>
    <definedName name="wrn.input._.sheet." localSheetId="36" hidden="1">{#N/A,#N/A,FALSE,"TICKERS INPUT SHEET"}</definedName>
    <definedName name="wrn.input._.sheet." localSheetId="17" hidden="1">{#N/A,#N/A,FALSE,"TICKERS INPUT SHEET"}</definedName>
    <definedName name="wrn.input._.sheet." localSheetId="37" hidden="1">{#N/A,#N/A,FALSE,"TICKERS INPUT SHEET"}</definedName>
    <definedName name="wrn.input._.sheet." localSheetId="18" hidden="1">{#N/A,#N/A,FALSE,"TICKERS INPUT SHEET"}</definedName>
    <definedName name="wrn.input._.sheet." localSheetId="31" hidden="1">{#N/A,#N/A,FALSE,"TICKERS INPUT SHEET"}</definedName>
    <definedName name="wrn.input._.sheet." localSheetId="13" hidden="1">{#N/A,#N/A,FALSE,"TICKERS INPUT SHEET"}</definedName>
    <definedName name="wrn.input._.sheet." localSheetId="32" hidden="1">{#N/A,#N/A,FALSE,"TICKERS INPUT SHEET"}</definedName>
    <definedName name="wrn.input._.sheet." localSheetId="14" hidden="1">{#N/A,#N/A,FALSE,"TICKERS INPUT SHEET"}</definedName>
    <definedName name="wrn.input._.sheet." localSheetId="2" hidden="1">{#N/A,#N/A,FALSE,"TICKERS INPUT SHEET"}</definedName>
    <definedName name="wrn.input._.sheet." localSheetId="43" hidden="1">{#N/A,#N/A,FALSE,"TICKERS INPUT SHEET"}</definedName>
    <definedName name="wrn.input._.sheet." localSheetId="35" hidden="1">{#N/A,#N/A,FALSE,"TICKERS INPUT SHEET"}</definedName>
    <definedName name="wrn.input._.sheet." localSheetId="16" hidden="1">{#N/A,#N/A,FALSE,"TICKERS INPUT SHEET"}</definedName>
    <definedName name="wrn.input._.sheet." localSheetId="34" hidden="1">{#N/A,#N/A,FALSE,"TICKERS INPUT SHEET"}</definedName>
    <definedName name="wrn.input._.sheet." localSheetId="12" hidden="1">{#N/A,#N/A,FALSE,"TICKERS INPUT SHEET"}</definedName>
    <definedName name="wrn.input._.sheet." hidden="1">{#N/A,#N/A,FALSE,"TICKERS INPUT SHEET"}</definedName>
    <definedName name="wrn.IPO._.Valuation." localSheetId="25" hidden="1">{"assumptions",#N/A,FALSE,"Scenario 1";"valuation",#N/A,FALSE,"Scenario 1"}</definedName>
    <definedName name="wrn.IPO._.Valuation." localSheetId="8" hidden="1">{"assumptions",#N/A,FALSE,"Scenario 1";"valuation",#N/A,FALSE,"Scenario 1"}</definedName>
    <definedName name="wrn.IPO._.Valuation." localSheetId="36" hidden="1">{"assumptions",#N/A,FALSE,"Scenario 1";"valuation",#N/A,FALSE,"Scenario 1"}</definedName>
    <definedName name="wrn.IPO._.Valuation." localSheetId="17" hidden="1">{"assumptions",#N/A,FALSE,"Scenario 1";"valuation",#N/A,FALSE,"Scenario 1"}</definedName>
    <definedName name="wrn.IPO._.Valuation." localSheetId="37" hidden="1">{"assumptions",#N/A,FALSE,"Scenario 1";"valuation",#N/A,FALSE,"Scenario 1"}</definedName>
    <definedName name="wrn.IPO._.Valuation." localSheetId="18" hidden="1">{"assumptions",#N/A,FALSE,"Scenario 1";"valuation",#N/A,FALSE,"Scenario 1"}</definedName>
    <definedName name="wrn.IPO._.Valuation." localSheetId="31" hidden="1">{"assumptions",#N/A,FALSE,"Scenario 1";"valuation",#N/A,FALSE,"Scenario 1"}</definedName>
    <definedName name="wrn.IPO._.Valuation." localSheetId="13" hidden="1">{"assumptions",#N/A,FALSE,"Scenario 1";"valuation",#N/A,FALSE,"Scenario 1"}</definedName>
    <definedName name="wrn.IPO._.Valuation." localSheetId="32" hidden="1">{"assumptions",#N/A,FALSE,"Scenario 1";"valuation",#N/A,FALSE,"Scenario 1"}</definedName>
    <definedName name="wrn.IPO._.Valuation." localSheetId="14" hidden="1">{"assumptions",#N/A,FALSE,"Scenario 1";"valuation",#N/A,FALSE,"Scenario 1"}</definedName>
    <definedName name="wrn.IPO._.Valuation." localSheetId="2" hidden="1">{"assumptions",#N/A,FALSE,"Scenario 1";"valuation",#N/A,FALSE,"Scenario 1"}</definedName>
    <definedName name="wrn.IPO._.Valuation." localSheetId="43" hidden="1">{"assumptions",#N/A,FALSE,"Scenario 1";"valuation",#N/A,FALSE,"Scenario 1"}</definedName>
    <definedName name="wrn.IPO._.Valuation." localSheetId="35" hidden="1">{"assumptions",#N/A,FALSE,"Scenario 1";"valuation",#N/A,FALSE,"Scenario 1"}</definedName>
    <definedName name="wrn.IPO._.Valuation." localSheetId="16" hidden="1">{"assumptions",#N/A,FALSE,"Scenario 1";"valuation",#N/A,FALSE,"Scenario 1"}</definedName>
    <definedName name="wrn.IPO._.Valuation." localSheetId="34" hidden="1">{"assumptions",#N/A,FALSE,"Scenario 1";"valuation",#N/A,FALSE,"Scenario 1"}</definedName>
    <definedName name="wrn.IPO._.Valuation." localSheetId="12" hidden="1">{"assumptions",#N/A,FALSE,"Scenario 1";"valuation",#N/A,FALSE,"Scenario 1"}</definedName>
    <definedName name="wrn.IPO._.Valuation." hidden="1">{"assumptions",#N/A,FALSE,"Scenario 1";"valuation",#N/A,FALSE,"Scenario 1"}</definedName>
    <definedName name="wrn.JUL." localSheetId="25" hidden="1">{#N/A,#N/A,FALSE,"JUL"}</definedName>
    <definedName name="wrn.JUL." localSheetId="8" hidden="1">{#N/A,#N/A,FALSE,"JUL"}</definedName>
    <definedName name="wrn.JUL." localSheetId="36" hidden="1">{#N/A,#N/A,FALSE,"JUL"}</definedName>
    <definedName name="wrn.JUL." localSheetId="17" hidden="1">{#N/A,#N/A,FALSE,"JUL"}</definedName>
    <definedName name="wrn.JUL." localSheetId="37" hidden="1">{#N/A,#N/A,FALSE,"JUL"}</definedName>
    <definedName name="wrn.JUL." localSheetId="18" hidden="1">{#N/A,#N/A,FALSE,"JUL"}</definedName>
    <definedName name="wrn.JUL." localSheetId="31" hidden="1">{#N/A,#N/A,FALSE,"JUL"}</definedName>
    <definedName name="wrn.JUL." localSheetId="13" hidden="1">{#N/A,#N/A,FALSE,"JUL"}</definedName>
    <definedName name="wrn.JUL." localSheetId="32" hidden="1">{#N/A,#N/A,FALSE,"JUL"}</definedName>
    <definedName name="wrn.JUL." localSheetId="14" hidden="1">{#N/A,#N/A,FALSE,"JUL"}</definedName>
    <definedName name="wrn.JUL." localSheetId="2" hidden="1">{#N/A,#N/A,FALSE,"JUL"}</definedName>
    <definedName name="wrn.JUL." localSheetId="43" hidden="1">{#N/A,#N/A,FALSE,"JUL"}</definedName>
    <definedName name="wrn.JUL." localSheetId="35" hidden="1">{#N/A,#N/A,FALSE,"JUL"}</definedName>
    <definedName name="wrn.JUL." localSheetId="16" hidden="1">{#N/A,#N/A,FALSE,"JUL"}</definedName>
    <definedName name="wrn.JUL." localSheetId="34" hidden="1">{#N/A,#N/A,FALSE,"JUL"}</definedName>
    <definedName name="wrn.JUL." localSheetId="12" hidden="1">{#N/A,#N/A,FALSE,"JUL"}</definedName>
    <definedName name="wrn.JUL." hidden="1">{#N/A,#N/A,FALSE,"JUL"}</definedName>
    <definedName name="wrn.JUN." localSheetId="25" hidden="1">{"JUN",#N/A,FALSE,"JUN"}</definedName>
    <definedName name="wrn.JUN." localSheetId="8" hidden="1">{"JUN",#N/A,FALSE,"JUN"}</definedName>
    <definedName name="wrn.JUN." localSheetId="36" hidden="1">{"JUN",#N/A,FALSE,"JUN"}</definedName>
    <definedName name="wrn.JUN." localSheetId="17" hidden="1">{"JUN",#N/A,FALSE,"JUN"}</definedName>
    <definedName name="wrn.JUN." localSheetId="37" hidden="1">{"JUN",#N/A,FALSE,"JUN"}</definedName>
    <definedName name="wrn.JUN." localSheetId="18" hidden="1">{"JUN",#N/A,FALSE,"JUN"}</definedName>
    <definedName name="wrn.JUN." localSheetId="31" hidden="1">{"JUN",#N/A,FALSE,"JUN"}</definedName>
    <definedName name="wrn.JUN." localSheetId="13" hidden="1">{"JUN",#N/A,FALSE,"JUN"}</definedName>
    <definedName name="wrn.JUN." localSheetId="32" hidden="1">{"JUN",#N/A,FALSE,"JUN"}</definedName>
    <definedName name="wrn.JUN." localSheetId="14" hidden="1">{"JUN",#N/A,FALSE,"JUN"}</definedName>
    <definedName name="wrn.JUN." localSheetId="2" hidden="1">{"JUN",#N/A,FALSE,"JUN"}</definedName>
    <definedName name="wrn.JUN." localSheetId="43" hidden="1">{"JUN",#N/A,FALSE,"JUN"}</definedName>
    <definedName name="wrn.JUN." localSheetId="35" hidden="1">{"JUN",#N/A,FALSE,"JUN"}</definedName>
    <definedName name="wrn.JUN." localSheetId="16" hidden="1">{"JUN",#N/A,FALSE,"JUN"}</definedName>
    <definedName name="wrn.JUN." localSheetId="34" hidden="1">{"JUN",#N/A,FALSE,"JUN"}</definedName>
    <definedName name="wrn.JUN." localSheetId="12" hidden="1">{"JUN",#N/A,FALSE,"JUN"}</definedName>
    <definedName name="wrn.JUN." hidden="1">{"JUN",#N/A,FALSE,"JUN"}</definedName>
    <definedName name="wrn.LBO._.Summary." localSheetId="25" hidden="1">{"LBO Summary",#N/A,FALSE,"Summary"}</definedName>
    <definedName name="wrn.LBO._.Summary." localSheetId="8" hidden="1">{"LBO Summary",#N/A,FALSE,"Summary"}</definedName>
    <definedName name="wrn.LBO._.Summary." localSheetId="36" hidden="1">{"LBO Summary",#N/A,FALSE,"Summary"}</definedName>
    <definedName name="wrn.LBO._.Summary." localSheetId="17" hidden="1">{"LBO Summary",#N/A,FALSE,"Summary"}</definedName>
    <definedName name="wrn.LBO._.Summary." localSheetId="37" hidden="1">{"LBO Summary",#N/A,FALSE,"Summary"}</definedName>
    <definedName name="wrn.LBO._.Summary." localSheetId="18" hidden="1">{"LBO Summary",#N/A,FALSE,"Summary"}</definedName>
    <definedName name="wrn.LBO._.Summary." localSheetId="31" hidden="1">{"LBO Summary",#N/A,FALSE,"Summary"}</definedName>
    <definedName name="wrn.LBO._.Summary." localSheetId="13" hidden="1">{"LBO Summary",#N/A,FALSE,"Summary"}</definedName>
    <definedName name="wrn.LBO._.Summary." localSheetId="32" hidden="1">{"LBO Summary",#N/A,FALSE,"Summary"}</definedName>
    <definedName name="wrn.LBO._.Summary." localSheetId="14" hidden="1">{"LBO Summary",#N/A,FALSE,"Summary"}</definedName>
    <definedName name="wrn.LBO._.Summary." localSheetId="2" hidden="1">{"LBO Summary",#N/A,FALSE,"Summary"}</definedName>
    <definedName name="wrn.LBO._.Summary." localSheetId="43" hidden="1">{"LBO Summary",#N/A,FALSE,"Summary"}</definedName>
    <definedName name="wrn.LBO._.Summary." localSheetId="35" hidden="1">{"LBO Summary",#N/A,FALSE,"Summary"}</definedName>
    <definedName name="wrn.LBO._.Summary." localSheetId="16" hidden="1">{"LBO Summary",#N/A,FALSE,"Summary"}</definedName>
    <definedName name="wrn.LBO._.Summary." localSheetId="34" hidden="1">{"LBO Summary",#N/A,FALSE,"Summary"}</definedName>
    <definedName name="wrn.LBO._.Summary." localSheetId="12" hidden="1">{"LBO Summary",#N/A,FALSE,"Summary"}</definedName>
    <definedName name="wrn.LBO._.Summary." hidden="1">{"LBO Summary",#N/A,FALSE,"Summary"}</definedName>
    <definedName name="wrn.MAR." localSheetId="25" hidden="1">{"MAR",#N/A,FALSE,"MAR"}</definedName>
    <definedName name="wrn.MAR." localSheetId="8" hidden="1">{"MAR",#N/A,FALSE,"MAR"}</definedName>
    <definedName name="wrn.MAR." localSheetId="36" hidden="1">{"MAR",#N/A,FALSE,"MAR"}</definedName>
    <definedName name="wrn.MAR." localSheetId="17" hidden="1">{"MAR",#N/A,FALSE,"MAR"}</definedName>
    <definedName name="wrn.MAR." localSheetId="37" hidden="1">{"MAR",#N/A,FALSE,"MAR"}</definedName>
    <definedName name="wrn.MAR." localSheetId="18" hidden="1">{"MAR",#N/A,FALSE,"MAR"}</definedName>
    <definedName name="wrn.MAR." localSheetId="31" hidden="1">{"MAR",#N/A,FALSE,"MAR"}</definedName>
    <definedName name="wrn.MAR." localSheetId="13" hidden="1">{"MAR",#N/A,FALSE,"MAR"}</definedName>
    <definedName name="wrn.MAR." localSheetId="32" hidden="1">{"MAR",#N/A,FALSE,"MAR"}</definedName>
    <definedName name="wrn.MAR." localSheetId="14" hidden="1">{"MAR",#N/A,FALSE,"MAR"}</definedName>
    <definedName name="wrn.MAR." localSheetId="2" hidden="1">{"MAR",#N/A,FALSE,"MAR"}</definedName>
    <definedName name="wrn.MAR." localSheetId="43" hidden="1">{"MAR",#N/A,FALSE,"MAR"}</definedName>
    <definedName name="wrn.MAR." localSheetId="35" hidden="1">{"MAR",#N/A,FALSE,"MAR"}</definedName>
    <definedName name="wrn.MAR." localSheetId="16" hidden="1">{"MAR",#N/A,FALSE,"MAR"}</definedName>
    <definedName name="wrn.MAR." localSheetId="34" hidden="1">{"MAR",#N/A,FALSE,"MAR"}</definedName>
    <definedName name="wrn.MAR." localSheetId="12" hidden="1">{"MAR",#N/A,FALSE,"MAR"}</definedName>
    <definedName name="wrn.MAR." hidden="1">{"MAR",#N/A,FALSE,"MAR"}</definedName>
    <definedName name="wrn.MI." localSheetId="25" hidden="1">{"MI",#N/A,FALSE,"A"}</definedName>
    <definedName name="wrn.MI." localSheetId="8" hidden="1">{"MI",#N/A,FALSE,"A"}</definedName>
    <definedName name="wrn.MI." localSheetId="36" hidden="1">{"MI",#N/A,FALSE,"A"}</definedName>
    <definedName name="wrn.MI." localSheetId="17" hidden="1">{"MI",#N/A,FALSE,"A"}</definedName>
    <definedName name="wrn.MI." localSheetId="37" hidden="1">{"MI",#N/A,FALSE,"A"}</definedName>
    <definedName name="wrn.MI." localSheetId="18" hidden="1">{"MI",#N/A,FALSE,"A"}</definedName>
    <definedName name="wrn.MI." localSheetId="31" hidden="1">{"MI",#N/A,FALSE,"A"}</definedName>
    <definedName name="wrn.MI." localSheetId="13" hidden="1">{"MI",#N/A,FALSE,"A"}</definedName>
    <definedName name="wrn.MI." localSheetId="32" hidden="1">{"MI",#N/A,FALSE,"A"}</definedName>
    <definedName name="wrn.MI." localSheetId="14" hidden="1">{"MI",#N/A,FALSE,"A"}</definedName>
    <definedName name="wrn.MI." localSheetId="2" hidden="1">{"MI",#N/A,FALSE,"A"}</definedName>
    <definedName name="wrn.MI." localSheetId="43" hidden="1">{"MI",#N/A,FALSE,"A"}</definedName>
    <definedName name="wrn.MI." localSheetId="35" hidden="1">{"MI",#N/A,FALSE,"A"}</definedName>
    <definedName name="wrn.MI." localSheetId="16" hidden="1">{"MI",#N/A,FALSE,"A"}</definedName>
    <definedName name="wrn.MI." localSheetId="34" hidden="1">{"MI",#N/A,FALSE,"A"}</definedName>
    <definedName name="wrn.MI." localSheetId="12" hidden="1">{"MI",#N/A,FALSE,"A"}</definedName>
    <definedName name="wrn.MI." hidden="1">{"MI",#N/A,FALSE,"A"}</definedName>
    <definedName name="wrn.MI1." localSheetId="25" hidden="1">{"MI1",#N/A,FALSE,"A"}</definedName>
    <definedName name="wrn.MI1." localSheetId="8" hidden="1">{"MI1",#N/A,FALSE,"A"}</definedName>
    <definedName name="wrn.MI1." localSheetId="36" hidden="1">{"MI1",#N/A,FALSE,"A"}</definedName>
    <definedName name="wrn.MI1." localSheetId="17" hidden="1">{"MI1",#N/A,FALSE,"A"}</definedName>
    <definedName name="wrn.MI1." localSheetId="37" hidden="1">{"MI1",#N/A,FALSE,"A"}</definedName>
    <definedName name="wrn.MI1." localSheetId="18" hidden="1">{"MI1",#N/A,FALSE,"A"}</definedName>
    <definedName name="wrn.MI1." localSheetId="31" hidden="1">{"MI1",#N/A,FALSE,"A"}</definedName>
    <definedName name="wrn.MI1." localSheetId="13" hidden="1">{"MI1",#N/A,FALSE,"A"}</definedName>
    <definedName name="wrn.MI1." localSheetId="32" hidden="1">{"MI1",#N/A,FALSE,"A"}</definedName>
    <definedName name="wrn.MI1." localSheetId="14" hidden="1">{"MI1",#N/A,FALSE,"A"}</definedName>
    <definedName name="wrn.MI1." localSheetId="2" hidden="1">{"MI1",#N/A,FALSE,"A"}</definedName>
    <definedName name="wrn.MI1." localSheetId="43" hidden="1">{"MI1",#N/A,FALSE,"A"}</definedName>
    <definedName name="wrn.MI1." localSheetId="35" hidden="1">{"MI1",#N/A,FALSE,"A"}</definedName>
    <definedName name="wrn.MI1." localSheetId="16" hidden="1">{"MI1",#N/A,FALSE,"A"}</definedName>
    <definedName name="wrn.MI1." localSheetId="34" hidden="1">{"MI1",#N/A,FALSE,"A"}</definedName>
    <definedName name="wrn.MI1." localSheetId="12" hidden="1">{"MI1",#N/A,FALSE,"A"}</definedName>
    <definedName name="wrn.MI1." hidden="1">{"MI1",#N/A,FALSE,"A"}</definedName>
    <definedName name="wrn.Mid._.Qtr._.Fcst." localSheetId="25" hidden="1">{#N/A,#N/A,TRUE,"Q1 Fcst Summary";#N/A,#N/A,TRUE,"Q1 Var Sum";#N/A,#N/A,TRUE,"q1 potentials";#N/A,#N/A,TRUE,"Q1 PL";#N/A,#N/A,TRUE,"Q1 EE";#N/A,#N/A,TRUE,"Q2 Fcst Summary";#N/A,#N/A,TRUE,"Q2 Var Sum";#N/A,#N/A,TRUE,"q2 potentials";#N/A,#N/A,TRUE,"Q2 PL";#N/A,#N/A,TRUE,"Q2 EE";#N/A,#N/A,TRUE,"cover"}</definedName>
    <definedName name="wrn.Mid._.Qtr._.Fcst." localSheetId="8" hidden="1">{#N/A,#N/A,TRUE,"Q1 Fcst Summary";#N/A,#N/A,TRUE,"Q1 Var Sum";#N/A,#N/A,TRUE,"q1 potentials";#N/A,#N/A,TRUE,"Q1 PL";#N/A,#N/A,TRUE,"Q1 EE";#N/A,#N/A,TRUE,"Q2 Fcst Summary";#N/A,#N/A,TRUE,"Q2 Var Sum";#N/A,#N/A,TRUE,"q2 potentials";#N/A,#N/A,TRUE,"Q2 PL";#N/A,#N/A,TRUE,"Q2 EE";#N/A,#N/A,TRUE,"cover"}</definedName>
    <definedName name="wrn.Mid._.Qtr._.Fcst." localSheetId="36" hidden="1">{#N/A,#N/A,TRUE,"Q1 Fcst Summary";#N/A,#N/A,TRUE,"Q1 Var Sum";#N/A,#N/A,TRUE,"q1 potentials";#N/A,#N/A,TRUE,"Q1 PL";#N/A,#N/A,TRUE,"Q1 EE";#N/A,#N/A,TRUE,"Q2 Fcst Summary";#N/A,#N/A,TRUE,"Q2 Var Sum";#N/A,#N/A,TRUE,"q2 potentials";#N/A,#N/A,TRUE,"Q2 PL";#N/A,#N/A,TRUE,"Q2 EE";#N/A,#N/A,TRUE,"cover"}</definedName>
    <definedName name="wrn.Mid._.Qtr._.Fcst." localSheetId="17" hidden="1">{#N/A,#N/A,TRUE,"Q1 Fcst Summary";#N/A,#N/A,TRUE,"Q1 Var Sum";#N/A,#N/A,TRUE,"q1 potentials";#N/A,#N/A,TRUE,"Q1 PL";#N/A,#N/A,TRUE,"Q1 EE";#N/A,#N/A,TRUE,"Q2 Fcst Summary";#N/A,#N/A,TRUE,"Q2 Var Sum";#N/A,#N/A,TRUE,"q2 potentials";#N/A,#N/A,TRUE,"Q2 PL";#N/A,#N/A,TRUE,"Q2 EE";#N/A,#N/A,TRUE,"cover"}</definedName>
    <definedName name="wrn.Mid._.Qtr._.Fcst." localSheetId="37" hidden="1">{#N/A,#N/A,TRUE,"Q1 Fcst Summary";#N/A,#N/A,TRUE,"Q1 Var Sum";#N/A,#N/A,TRUE,"q1 potentials";#N/A,#N/A,TRUE,"Q1 PL";#N/A,#N/A,TRUE,"Q1 EE";#N/A,#N/A,TRUE,"Q2 Fcst Summary";#N/A,#N/A,TRUE,"Q2 Var Sum";#N/A,#N/A,TRUE,"q2 potentials";#N/A,#N/A,TRUE,"Q2 PL";#N/A,#N/A,TRUE,"Q2 EE";#N/A,#N/A,TRUE,"cover"}</definedName>
    <definedName name="wrn.Mid._.Qtr._.Fcst." localSheetId="18" hidden="1">{#N/A,#N/A,TRUE,"Q1 Fcst Summary";#N/A,#N/A,TRUE,"Q1 Var Sum";#N/A,#N/A,TRUE,"q1 potentials";#N/A,#N/A,TRUE,"Q1 PL";#N/A,#N/A,TRUE,"Q1 EE";#N/A,#N/A,TRUE,"Q2 Fcst Summary";#N/A,#N/A,TRUE,"Q2 Var Sum";#N/A,#N/A,TRUE,"q2 potentials";#N/A,#N/A,TRUE,"Q2 PL";#N/A,#N/A,TRUE,"Q2 EE";#N/A,#N/A,TRUE,"cover"}</definedName>
    <definedName name="wrn.Mid._.Qtr._.Fcst." localSheetId="31" hidden="1">{#N/A,#N/A,TRUE,"Q1 Fcst Summary";#N/A,#N/A,TRUE,"Q1 Var Sum";#N/A,#N/A,TRUE,"q1 potentials";#N/A,#N/A,TRUE,"Q1 PL";#N/A,#N/A,TRUE,"Q1 EE";#N/A,#N/A,TRUE,"Q2 Fcst Summary";#N/A,#N/A,TRUE,"Q2 Var Sum";#N/A,#N/A,TRUE,"q2 potentials";#N/A,#N/A,TRUE,"Q2 PL";#N/A,#N/A,TRUE,"Q2 EE";#N/A,#N/A,TRUE,"cover"}</definedName>
    <definedName name="wrn.Mid._.Qtr._.Fcst." localSheetId="13" hidden="1">{#N/A,#N/A,TRUE,"Q1 Fcst Summary";#N/A,#N/A,TRUE,"Q1 Var Sum";#N/A,#N/A,TRUE,"q1 potentials";#N/A,#N/A,TRUE,"Q1 PL";#N/A,#N/A,TRUE,"Q1 EE";#N/A,#N/A,TRUE,"Q2 Fcst Summary";#N/A,#N/A,TRUE,"Q2 Var Sum";#N/A,#N/A,TRUE,"q2 potentials";#N/A,#N/A,TRUE,"Q2 PL";#N/A,#N/A,TRUE,"Q2 EE";#N/A,#N/A,TRUE,"cover"}</definedName>
    <definedName name="wrn.Mid._.Qtr._.Fcst." localSheetId="32" hidden="1">{#N/A,#N/A,TRUE,"Q1 Fcst Summary";#N/A,#N/A,TRUE,"Q1 Var Sum";#N/A,#N/A,TRUE,"q1 potentials";#N/A,#N/A,TRUE,"Q1 PL";#N/A,#N/A,TRUE,"Q1 EE";#N/A,#N/A,TRUE,"Q2 Fcst Summary";#N/A,#N/A,TRUE,"Q2 Var Sum";#N/A,#N/A,TRUE,"q2 potentials";#N/A,#N/A,TRUE,"Q2 PL";#N/A,#N/A,TRUE,"Q2 EE";#N/A,#N/A,TRUE,"cover"}</definedName>
    <definedName name="wrn.Mid._.Qtr._.Fcst." localSheetId="14" hidden="1">{#N/A,#N/A,TRUE,"Q1 Fcst Summary";#N/A,#N/A,TRUE,"Q1 Var Sum";#N/A,#N/A,TRUE,"q1 potentials";#N/A,#N/A,TRUE,"Q1 PL";#N/A,#N/A,TRUE,"Q1 EE";#N/A,#N/A,TRUE,"Q2 Fcst Summary";#N/A,#N/A,TRUE,"Q2 Var Sum";#N/A,#N/A,TRUE,"q2 potentials";#N/A,#N/A,TRUE,"Q2 PL";#N/A,#N/A,TRUE,"Q2 EE";#N/A,#N/A,TRUE,"cover"}</definedName>
    <definedName name="wrn.Mid._.Qtr._.Fcst." localSheetId="2" hidden="1">{#N/A,#N/A,TRUE,"Q1 Fcst Summary";#N/A,#N/A,TRUE,"Q1 Var Sum";#N/A,#N/A,TRUE,"q1 potentials";#N/A,#N/A,TRUE,"Q1 PL";#N/A,#N/A,TRUE,"Q1 EE";#N/A,#N/A,TRUE,"Q2 Fcst Summary";#N/A,#N/A,TRUE,"Q2 Var Sum";#N/A,#N/A,TRUE,"q2 potentials";#N/A,#N/A,TRUE,"Q2 PL";#N/A,#N/A,TRUE,"Q2 EE";#N/A,#N/A,TRUE,"cover"}</definedName>
    <definedName name="wrn.Mid._.Qtr._.Fcst." localSheetId="43" hidden="1">{#N/A,#N/A,TRUE,"Q1 Fcst Summary";#N/A,#N/A,TRUE,"Q1 Var Sum";#N/A,#N/A,TRUE,"q1 potentials";#N/A,#N/A,TRUE,"Q1 PL";#N/A,#N/A,TRUE,"Q1 EE";#N/A,#N/A,TRUE,"Q2 Fcst Summary";#N/A,#N/A,TRUE,"Q2 Var Sum";#N/A,#N/A,TRUE,"q2 potentials";#N/A,#N/A,TRUE,"Q2 PL";#N/A,#N/A,TRUE,"Q2 EE";#N/A,#N/A,TRUE,"cover"}</definedName>
    <definedName name="wrn.Mid._.Qtr._.Fcst." localSheetId="35" hidden="1">{#N/A,#N/A,TRUE,"Q1 Fcst Summary";#N/A,#N/A,TRUE,"Q1 Var Sum";#N/A,#N/A,TRUE,"q1 potentials";#N/A,#N/A,TRUE,"Q1 PL";#N/A,#N/A,TRUE,"Q1 EE";#N/A,#N/A,TRUE,"Q2 Fcst Summary";#N/A,#N/A,TRUE,"Q2 Var Sum";#N/A,#N/A,TRUE,"q2 potentials";#N/A,#N/A,TRUE,"Q2 PL";#N/A,#N/A,TRUE,"Q2 EE";#N/A,#N/A,TRUE,"cover"}</definedName>
    <definedName name="wrn.Mid._.Qtr._.Fcst." localSheetId="16" hidden="1">{#N/A,#N/A,TRUE,"Q1 Fcst Summary";#N/A,#N/A,TRUE,"Q1 Var Sum";#N/A,#N/A,TRUE,"q1 potentials";#N/A,#N/A,TRUE,"Q1 PL";#N/A,#N/A,TRUE,"Q1 EE";#N/A,#N/A,TRUE,"Q2 Fcst Summary";#N/A,#N/A,TRUE,"Q2 Var Sum";#N/A,#N/A,TRUE,"q2 potentials";#N/A,#N/A,TRUE,"Q2 PL";#N/A,#N/A,TRUE,"Q2 EE";#N/A,#N/A,TRUE,"cover"}</definedName>
    <definedName name="wrn.Mid._.Qtr._.Fcst." localSheetId="34" hidden="1">{#N/A,#N/A,TRUE,"Q1 Fcst Summary";#N/A,#N/A,TRUE,"Q1 Var Sum";#N/A,#N/A,TRUE,"q1 potentials";#N/A,#N/A,TRUE,"Q1 PL";#N/A,#N/A,TRUE,"Q1 EE";#N/A,#N/A,TRUE,"Q2 Fcst Summary";#N/A,#N/A,TRUE,"Q2 Var Sum";#N/A,#N/A,TRUE,"q2 potentials";#N/A,#N/A,TRUE,"Q2 PL";#N/A,#N/A,TRUE,"Q2 EE";#N/A,#N/A,TRUE,"cover"}</definedName>
    <definedName name="wrn.Mid._.Qtr._.Fcst." localSheetId="12" hidden="1">{#N/A,#N/A,TRUE,"Q1 Fcst Summary";#N/A,#N/A,TRUE,"Q1 Var Sum";#N/A,#N/A,TRUE,"q1 potentials";#N/A,#N/A,TRUE,"Q1 PL";#N/A,#N/A,TRUE,"Q1 EE";#N/A,#N/A,TRUE,"Q2 Fcst Summary";#N/A,#N/A,TRUE,"Q2 Var Sum";#N/A,#N/A,TRUE,"q2 potentials";#N/A,#N/A,TRUE,"Q2 PL";#N/A,#N/A,TRUE,"Q2 EE";#N/A,#N/A,TRUE,"cover"}</definedName>
    <definedName name="wrn.Mid._.Qtr._.Fcst." hidden="1">{#N/A,#N/A,TRUE,"Q1 Fcst Summary";#N/A,#N/A,TRUE,"Q1 Var Sum";#N/A,#N/A,TRUE,"q1 potentials";#N/A,#N/A,TRUE,"Q1 PL";#N/A,#N/A,TRUE,"Q1 EE";#N/A,#N/A,TRUE,"Q2 Fcst Summary";#N/A,#N/A,TRUE,"Q2 Var Sum";#N/A,#N/A,TRUE,"q2 potentials";#N/A,#N/A,TRUE,"Q2 PL";#N/A,#N/A,TRUE,"Q2 EE";#N/A,#N/A,TRUE,"cover"}</definedName>
    <definedName name="wrn.Month1." localSheetId="25" hidden="1">{#N/A,#N/A,FALSE,"Couverture";#N/A,#N/A,FALSE,"Sommaire.1"}</definedName>
    <definedName name="wrn.Month1." localSheetId="8" hidden="1">{#N/A,#N/A,FALSE,"Couverture";#N/A,#N/A,FALSE,"Sommaire.1"}</definedName>
    <definedName name="wrn.Month1." localSheetId="36" hidden="1">{#N/A,#N/A,FALSE,"Couverture";#N/A,#N/A,FALSE,"Sommaire.1"}</definedName>
    <definedName name="wrn.Month1." localSheetId="17" hidden="1">{#N/A,#N/A,FALSE,"Couverture";#N/A,#N/A,FALSE,"Sommaire.1"}</definedName>
    <definedName name="wrn.Month1." localSheetId="37" hidden="1">{#N/A,#N/A,FALSE,"Couverture";#N/A,#N/A,FALSE,"Sommaire.1"}</definedName>
    <definedName name="wrn.Month1." localSheetId="18" hidden="1">{#N/A,#N/A,FALSE,"Couverture";#N/A,#N/A,FALSE,"Sommaire.1"}</definedName>
    <definedName name="wrn.Month1." localSheetId="31" hidden="1">{#N/A,#N/A,FALSE,"Couverture";#N/A,#N/A,FALSE,"Sommaire.1"}</definedName>
    <definedName name="wrn.Month1." localSheetId="13" hidden="1">{#N/A,#N/A,FALSE,"Couverture";#N/A,#N/A,FALSE,"Sommaire.1"}</definedName>
    <definedName name="wrn.Month1." localSheetId="32" hidden="1">{#N/A,#N/A,FALSE,"Couverture";#N/A,#N/A,FALSE,"Sommaire.1"}</definedName>
    <definedName name="wrn.Month1." localSheetId="14" hidden="1">{#N/A,#N/A,FALSE,"Couverture";#N/A,#N/A,FALSE,"Sommaire.1"}</definedName>
    <definedName name="wrn.Month1." localSheetId="2" hidden="1">{#N/A,#N/A,FALSE,"Couverture";#N/A,#N/A,FALSE,"Sommaire.1"}</definedName>
    <definedName name="wrn.Month1." localSheetId="43" hidden="1">{#N/A,#N/A,FALSE,"Couverture";#N/A,#N/A,FALSE,"Sommaire.1"}</definedName>
    <definedName name="wrn.Month1." localSheetId="35" hidden="1">{#N/A,#N/A,FALSE,"Couverture";#N/A,#N/A,FALSE,"Sommaire.1"}</definedName>
    <definedName name="wrn.Month1." localSheetId="16" hidden="1">{#N/A,#N/A,FALSE,"Couverture";#N/A,#N/A,FALSE,"Sommaire.1"}</definedName>
    <definedName name="wrn.Month1." localSheetId="34" hidden="1">{#N/A,#N/A,FALSE,"Couverture";#N/A,#N/A,FALSE,"Sommaire.1"}</definedName>
    <definedName name="wrn.Month1." localSheetId="12" hidden="1">{#N/A,#N/A,FALSE,"Couverture";#N/A,#N/A,FALSE,"Sommaire.1"}</definedName>
    <definedName name="wrn.Month1." hidden="1">{#N/A,#N/A,FALSE,"Couverture";#N/A,#N/A,FALSE,"Sommaire.1"}</definedName>
    <definedName name="wrn.Month2." localSheetId="25" hidden="1">{#N/A,#N/A,FALSE,"Couverture";#N/A,#N/A,FALSE,"Sommaire.2"}</definedName>
    <definedName name="wrn.Month2." localSheetId="8" hidden="1">{#N/A,#N/A,FALSE,"Couverture";#N/A,#N/A,FALSE,"Sommaire.2"}</definedName>
    <definedName name="wrn.Month2." localSheetId="36" hidden="1">{#N/A,#N/A,FALSE,"Couverture";#N/A,#N/A,FALSE,"Sommaire.2"}</definedName>
    <definedName name="wrn.Month2." localSheetId="17" hidden="1">{#N/A,#N/A,FALSE,"Couverture";#N/A,#N/A,FALSE,"Sommaire.2"}</definedName>
    <definedName name="wrn.Month2." localSheetId="37" hidden="1">{#N/A,#N/A,FALSE,"Couverture";#N/A,#N/A,FALSE,"Sommaire.2"}</definedName>
    <definedName name="wrn.Month2." localSheetId="18" hidden="1">{#N/A,#N/A,FALSE,"Couverture";#N/A,#N/A,FALSE,"Sommaire.2"}</definedName>
    <definedName name="wrn.Month2." localSheetId="31" hidden="1">{#N/A,#N/A,FALSE,"Couverture";#N/A,#N/A,FALSE,"Sommaire.2"}</definedName>
    <definedName name="wrn.Month2." localSheetId="13" hidden="1">{#N/A,#N/A,FALSE,"Couverture";#N/A,#N/A,FALSE,"Sommaire.2"}</definedName>
    <definedName name="wrn.Month2." localSheetId="32" hidden="1">{#N/A,#N/A,FALSE,"Couverture";#N/A,#N/A,FALSE,"Sommaire.2"}</definedName>
    <definedName name="wrn.Month2." localSheetId="14" hidden="1">{#N/A,#N/A,FALSE,"Couverture";#N/A,#N/A,FALSE,"Sommaire.2"}</definedName>
    <definedName name="wrn.Month2." localSheetId="2" hidden="1">{#N/A,#N/A,FALSE,"Couverture";#N/A,#N/A,FALSE,"Sommaire.2"}</definedName>
    <definedName name="wrn.Month2." localSheetId="43" hidden="1">{#N/A,#N/A,FALSE,"Couverture";#N/A,#N/A,FALSE,"Sommaire.2"}</definedName>
    <definedName name="wrn.Month2." localSheetId="35" hidden="1">{#N/A,#N/A,FALSE,"Couverture";#N/A,#N/A,FALSE,"Sommaire.2"}</definedName>
    <definedName name="wrn.Month2." localSheetId="16" hidden="1">{#N/A,#N/A,FALSE,"Couverture";#N/A,#N/A,FALSE,"Sommaire.2"}</definedName>
    <definedName name="wrn.Month2." localSheetId="34" hidden="1">{#N/A,#N/A,FALSE,"Couverture";#N/A,#N/A,FALSE,"Sommaire.2"}</definedName>
    <definedName name="wrn.Month2." localSheetId="12" hidden="1">{#N/A,#N/A,FALSE,"Couverture";#N/A,#N/A,FALSE,"Sommaire.2"}</definedName>
    <definedName name="wrn.Month2." hidden="1">{#N/A,#N/A,FALSE,"Couverture";#N/A,#N/A,FALSE,"Sommaire.2"}</definedName>
    <definedName name="wrn.Month3." localSheetId="25" hidden="1">{#N/A,#N/A,FALSE,"Couverture";#N/A,#N/A,FALSE,"Sommaire.3"}</definedName>
    <definedName name="wrn.Month3." localSheetId="8" hidden="1">{#N/A,#N/A,FALSE,"Couverture";#N/A,#N/A,FALSE,"Sommaire.3"}</definedName>
    <definedName name="wrn.Month3." localSheetId="36" hidden="1">{#N/A,#N/A,FALSE,"Couverture";#N/A,#N/A,FALSE,"Sommaire.3"}</definedName>
    <definedName name="wrn.Month3." localSheetId="17" hidden="1">{#N/A,#N/A,FALSE,"Couverture";#N/A,#N/A,FALSE,"Sommaire.3"}</definedName>
    <definedName name="wrn.Month3." localSheetId="37" hidden="1">{#N/A,#N/A,FALSE,"Couverture";#N/A,#N/A,FALSE,"Sommaire.3"}</definedName>
    <definedName name="wrn.Month3." localSheetId="18" hidden="1">{#N/A,#N/A,FALSE,"Couverture";#N/A,#N/A,FALSE,"Sommaire.3"}</definedName>
    <definedName name="wrn.Month3." localSheetId="31" hidden="1">{#N/A,#N/A,FALSE,"Couverture";#N/A,#N/A,FALSE,"Sommaire.3"}</definedName>
    <definedName name="wrn.Month3." localSheetId="13" hidden="1">{#N/A,#N/A,FALSE,"Couverture";#N/A,#N/A,FALSE,"Sommaire.3"}</definedName>
    <definedName name="wrn.Month3." localSheetId="32" hidden="1">{#N/A,#N/A,FALSE,"Couverture";#N/A,#N/A,FALSE,"Sommaire.3"}</definedName>
    <definedName name="wrn.Month3." localSheetId="14" hidden="1">{#N/A,#N/A,FALSE,"Couverture";#N/A,#N/A,FALSE,"Sommaire.3"}</definedName>
    <definedName name="wrn.Month3." localSheetId="2" hidden="1">{#N/A,#N/A,FALSE,"Couverture";#N/A,#N/A,FALSE,"Sommaire.3"}</definedName>
    <definedName name="wrn.Month3." localSheetId="43" hidden="1">{#N/A,#N/A,FALSE,"Couverture";#N/A,#N/A,FALSE,"Sommaire.3"}</definedName>
    <definedName name="wrn.Month3." localSheetId="35" hidden="1">{#N/A,#N/A,FALSE,"Couverture";#N/A,#N/A,FALSE,"Sommaire.3"}</definedName>
    <definedName name="wrn.Month3." localSheetId="16" hidden="1">{#N/A,#N/A,FALSE,"Couverture";#N/A,#N/A,FALSE,"Sommaire.3"}</definedName>
    <definedName name="wrn.Month3." localSheetId="34" hidden="1">{#N/A,#N/A,FALSE,"Couverture";#N/A,#N/A,FALSE,"Sommaire.3"}</definedName>
    <definedName name="wrn.Month3." localSheetId="12" hidden="1">{#N/A,#N/A,FALSE,"Couverture";#N/A,#N/A,FALSE,"Sommaire.3"}</definedName>
    <definedName name="wrn.Month3." hidden="1">{#N/A,#N/A,FALSE,"Couverture";#N/A,#N/A,FALSE,"Sommaire.3"}</definedName>
    <definedName name="wrn.Multiples._.Calculation." localSheetId="25" hidden="1">{#N/A,#N/A,FALSE,"GCM Data Sum";#N/A,#N/A,FALSE,"TIC-Calculation";#N/A,#N/A,FALSE,"TIC  Multiples";#N/A,#N/A,FALSE,"P-E &amp; Price to Book Multiples";#N/A,#N/A,FALSE,"Margins-EBITDA-to-Growth"}</definedName>
    <definedName name="wrn.Multiples._.Calculation." localSheetId="8" hidden="1">{#N/A,#N/A,FALSE,"GCM Data Sum";#N/A,#N/A,FALSE,"TIC-Calculation";#N/A,#N/A,FALSE,"TIC  Multiples";#N/A,#N/A,FALSE,"P-E &amp; Price to Book Multiples";#N/A,#N/A,FALSE,"Margins-EBITDA-to-Growth"}</definedName>
    <definedName name="wrn.Multiples._.Calculation." localSheetId="36" hidden="1">{#N/A,#N/A,FALSE,"GCM Data Sum";#N/A,#N/A,FALSE,"TIC-Calculation";#N/A,#N/A,FALSE,"TIC  Multiples";#N/A,#N/A,FALSE,"P-E &amp; Price to Book Multiples";#N/A,#N/A,FALSE,"Margins-EBITDA-to-Growth"}</definedName>
    <definedName name="wrn.Multiples._.Calculation." localSheetId="17" hidden="1">{#N/A,#N/A,FALSE,"GCM Data Sum";#N/A,#N/A,FALSE,"TIC-Calculation";#N/A,#N/A,FALSE,"TIC  Multiples";#N/A,#N/A,FALSE,"P-E &amp; Price to Book Multiples";#N/A,#N/A,FALSE,"Margins-EBITDA-to-Growth"}</definedName>
    <definedName name="wrn.Multiples._.Calculation." localSheetId="37" hidden="1">{#N/A,#N/A,FALSE,"GCM Data Sum";#N/A,#N/A,FALSE,"TIC-Calculation";#N/A,#N/A,FALSE,"TIC  Multiples";#N/A,#N/A,FALSE,"P-E &amp; Price to Book Multiples";#N/A,#N/A,FALSE,"Margins-EBITDA-to-Growth"}</definedName>
    <definedName name="wrn.Multiples._.Calculation." localSheetId="18" hidden="1">{#N/A,#N/A,FALSE,"GCM Data Sum";#N/A,#N/A,FALSE,"TIC-Calculation";#N/A,#N/A,FALSE,"TIC  Multiples";#N/A,#N/A,FALSE,"P-E &amp; Price to Book Multiples";#N/A,#N/A,FALSE,"Margins-EBITDA-to-Growth"}</definedName>
    <definedName name="wrn.Multiples._.Calculation." localSheetId="31" hidden="1">{#N/A,#N/A,FALSE,"GCM Data Sum";#N/A,#N/A,FALSE,"TIC-Calculation";#N/A,#N/A,FALSE,"TIC  Multiples";#N/A,#N/A,FALSE,"P-E &amp; Price to Book Multiples";#N/A,#N/A,FALSE,"Margins-EBITDA-to-Growth"}</definedName>
    <definedName name="wrn.Multiples._.Calculation." localSheetId="13" hidden="1">{#N/A,#N/A,FALSE,"GCM Data Sum";#N/A,#N/A,FALSE,"TIC-Calculation";#N/A,#N/A,FALSE,"TIC  Multiples";#N/A,#N/A,FALSE,"P-E &amp; Price to Book Multiples";#N/A,#N/A,FALSE,"Margins-EBITDA-to-Growth"}</definedName>
    <definedName name="wrn.Multiples._.Calculation." localSheetId="32" hidden="1">{#N/A,#N/A,FALSE,"GCM Data Sum";#N/A,#N/A,FALSE,"TIC-Calculation";#N/A,#N/A,FALSE,"TIC  Multiples";#N/A,#N/A,FALSE,"P-E &amp; Price to Book Multiples";#N/A,#N/A,FALSE,"Margins-EBITDA-to-Growth"}</definedName>
    <definedName name="wrn.Multiples._.Calculation." localSheetId="14" hidden="1">{#N/A,#N/A,FALSE,"GCM Data Sum";#N/A,#N/A,FALSE,"TIC-Calculation";#N/A,#N/A,FALSE,"TIC  Multiples";#N/A,#N/A,FALSE,"P-E &amp; Price to Book Multiples";#N/A,#N/A,FALSE,"Margins-EBITDA-to-Growth"}</definedName>
    <definedName name="wrn.Multiples._.Calculation." localSheetId="2" hidden="1">{#N/A,#N/A,FALSE,"GCM Data Sum";#N/A,#N/A,FALSE,"TIC-Calculation";#N/A,#N/A,FALSE,"TIC  Multiples";#N/A,#N/A,FALSE,"P-E &amp; Price to Book Multiples";#N/A,#N/A,FALSE,"Margins-EBITDA-to-Growth"}</definedName>
    <definedName name="wrn.Multiples._.Calculation." localSheetId="43" hidden="1">{#N/A,#N/A,FALSE,"GCM Data Sum";#N/A,#N/A,FALSE,"TIC-Calculation";#N/A,#N/A,FALSE,"TIC  Multiples";#N/A,#N/A,FALSE,"P-E &amp; Price to Book Multiples";#N/A,#N/A,FALSE,"Margins-EBITDA-to-Growth"}</definedName>
    <definedName name="wrn.Multiples._.Calculation." localSheetId="35" hidden="1">{#N/A,#N/A,FALSE,"GCM Data Sum";#N/A,#N/A,FALSE,"TIC-Calculation";#N/A,#N/A,FALSE,"TIC  Multiples";#N/A,#N/A,FALSE,"P-E &amp; Price to Book Multiples";#N/A,#N/A,FALSE,"Margins-EBITDA-to-Growth"}</definedName>
    <definedName name="wrn.Multiples._.Calculation." localSheetId="16" hidden="1">{#N/A,#N/A,FALSE,"GCM Data Sum";#N/A,#N/A,FALSE,"TIC-Calculation";#N/A,#N/A,FALSE,"TIC  Multiples";#N/A,#N/A,FALSE,"P-E &amp; Price to Book Multiples";#N/A,#N/A,FALSE,"Margins-EBITDA-to-Growth"}</definedName>
    <definedName name="wrn.Multiples._.Calculation." localSheetId="34" hidden="1">{#N/A,#N/A,FALSE,"GCM Data Sum";#N/A,#N/A,FALSE,"TIC-Calculation";#N/A,#N/A,FALSE,"TIC  Multiples";#N/A,#N/A,FALSE,"P-E &amp; Price to Book Multiples";#N/A,#N/A,FALSE,"Margins-EBITDA-to-Growth"}</definedName>
    <definedName name="wrn.Multiples._.Calculation." localSheetId="12" hidden="1">{#N/A,#N/A,FALSE,"GCM Data Sum";#N/A,#N/A,FALSE,"TIC-Calculation";#N/A,#N/A,FALSE,"TIC  Multiples";#N/A,#N/A,FALSE,"P-E &amp; Price to Book Multiples";#N/A,#N/A,FALSE,"Margins-EBITDA-to-Growth"}</definedName>
    <definedName name="wrn.Multiples._.Calculation." hidden="1">{#N/A,#N/A,FALSE,"GCM Data Sum";#N/A,#N/A,FALSE,"TIC-Calculation";#N/A,#N/A,FALSE,"TIC  Multiples";#N/A,#N/A,FALSE,"P-E &amp; Price to Book Multiples";#N/A,#N/A,FALSE,"Margins-EBITDA-to-Growth"}</definedName>
    <definedName name="wrn.new96FS." localSheetId="25" hidden="1">{#N/A,#N/A,FALSE,"CONTENTS";#N/A,#N/A,FALSE,"DR";#N/A,#N/A,FALSE,"PL";#N/A,#N/A,FALSE,"BS";#N/A,#N/A,FALSE,"Cash Flow";#N/A,#N/A,FALSE,"NOTES";#N/A,#N/A,FALSE,"NOTES (FA)";#N/A,#N/A,FALSE,"Notes(3)";#N/A,#N/A,FALSE,"NOTES (4)";#N/A,#N/A,FALSE,"DP&amp;L";#N/A,#N/A,FALSE,"EXPENSES";#N/A,#N/A,FALSE,"EXPENSES-1"}</definedName>
    <definedName name="wrn.new96FS." localSheetId="8" hidden="1">{#N/A,#N/A,FALSE,"CONTENTS";#N/A,#N/A,FALSE,"DR";#N/A,#N/A,FALSE,"PL";#N/A,#N/A,FALSE,"BS";#N/A,#N/A,FALSE,"Cash Flow";#N/A,#N/A,FALSE,"NOTES";#N/A,#N/A,FALSE,"NOTES (FA)";#N/A,#N/A,FALSE,"Notes(3)";#N/A,#N/A,FALSE,"NOTES (4)";#N/A,#N/A,FALSE,"DP&amp;L";#N/A,#N/A,FALSE,"EXPENSES";#N/A,#N/A,FALSE,"EXPENSES-1"}</definedName>
    <definedName name="wrn.new96FS." localSheetId="36" hidden="1">{#N/A,#N/A,FALSE,"CONTENTS";#N/A,#N/A,FALSE,"DR";#N/A,#N/A,FALSE,"PL";#N/A,#N/A,FALSE,"BS";#N/A,#N/A,FALSE,"Cash Flow";#N/A,#N/A,FALSE,"NOTES";#N/A,#N/A,FALSE,"NOTES (FA)";#N/A,#N/A,FALSE,"Notes(3)";#N/A,#N/A,FALSE,"NOTES (4)";#N/A,#N/A,FALSE,"DP&amp;L";#N/A,#N/A,FALSE,"EXPENSES";#N/A,#N/A,FALSE,"EXPENSES-1"}</definedName>
    <definedName name="wrn.new96FS." localSheetId="17" hidden="1">{#N/A,#N/A,FALSE,"CONTENTS";#N/A,#N/A,FALSE,"DR";#N/A,#N/A,FALSE,"PL";#N/A,#N/A,FALSE,"BS";#N/A,#N/A,FALSE,"Cash Flow";#N/A,#N/A,FALSE,"NOTES";#N/A,#N/A,FALSE,"NOTES (FA)";#N/A,#N/A,FALSE,"Notes(3)";#N/A,#N/A,FALSE,"NOTES (4)";#N/A,#N/A,FALSE,"DP&amp;L";#N/A,#N/A,FALSE,"EXPENSES";#N/A,#N/A,FALSE,"EXPENSES-1"}</definedName>
    <definedName name="wrn.new96FS." localSheetId="37" hidden="1">{#N/A,#N/A,FALSE,"CONTENTS";#N/A,#N/A,FALSE,"DR";#N/A,#N/A,FALSE,"PL";#N/A,#N/A,FALSE,"BS";#N/A,#N/A,FALSE,"Cash Flow";#N/A,#N/A,FALSE,"NOTES";#N/A,#N/A,FALSE,"NOTES (FA)";#N/A,#N/A,FALSE,"Notes(3)";#N/A,#N/A,FALSE,"NOTES (4)";#N/A,#N/A,FALSE,"DP&amp;L";#N/A,#N/A,FALSE,"EXPENSES";#N/A,#N/A,FALSE,"EXPENSES-1"}</definedName>
    <definedName name="wrn.new96FS." localSheetId="18" hidden="1">{#N/A,#N/A,FALSE,"CONTENTS";#N/A,#N/A,FALSE,"DR";#N/A,#N/A,FALSE,"PL";#N/A,#N/A,FALSE,"BS";#N/A,#N/A,FALSE,"Cash Flow";#N/A,#N/A,FALSE,"NOTES";#N/A,#N/A,FALSE,"NOTES (FA)";#N/A,#N/A,FALSE,"Notes(3)";#N/A,#N/A,FALSE,"NOTES (4)";#N/A,#N/A,FALSE,"DP&amp;L";#N/A,#N/A,FALSE,"EXPENSES";#N/A,#N/A,FALSE,"EXPENSES-1"}</definedName>
    <definedName name="wrn.new96FS." localSheetId="31" hidden="1">{#N/A,#N/A,FALSE,"CONTENTS";#N/A,#N/A,FALSE,"DR";#N/A,#N/A,FALSE,"PL";#N/A,#N/A,FALSE,"BS";#N/A,#N/A,FALSE,"Cash Flow";#N/A,#N/A,FALSE,"NOTES";#N/A,#N/A,FALSE,"NOTES (FA)";#N/A,#N/A,FALSE,"Notes(3)";#N/A,#N/A,FALSE,"NOTES (4)";#N/A,#N/A,FALSE,"DP&amp;L";#N/A,#N/A,FALSE,"EXPENSES";#N/A,#N/A,FALSE,"EXPENSES-1"}</definedName>
    <definedName name="wrn.new96FS." localSheetId="13" hidden="1">{#N/A,#N/A,FALSE,"CONTENTS";#N/A,#N/A,FALSE,"DR";#N/A,#N/A,FALSE,"PL";#N/A,#N/A,FALSE,"BS";#N/A,#N/A,FALSE,"Cash Flow";#N/A,#N/A,FALSE,"NOTES";#N/A,#N/A,FALSE,"NOTES (FA)";#N/A,#N/A,FALSE,"Notes(3)";#N/A,#N/A,FALSE,"NOTES (4)";#N/A,#N/A,FALSE,"DP&amp;L";#N/A,#N/A,FALSE,"EXPENSES";#N/A,#N/A,FALSE,"EXPENSES-1"}</definedName>
    <definedName name="wrn.new96FS." localSheetId="32" hidden="1">{#N/A,#N/A,FALSE,"CONTENTS";#N/A,#N/A,FALSE,"DR";#N/A,#N/A,FALSE,"PL";#N/A,#N/A,FALSE,"BS";#N/A,#N/A,FALSE,"Cash Flow";#N/A,#N/A,FALSE,"NOTES";#N/A,#N/A,FALSE,"NOTES (FA)";#N/A,#N/A,FALSE,"Notes(3)";#N/A,#N/A,FALSE,"NOTES (4)";#N/A,#N/A,FALSE,"DP&amp;L";#N/A,#N/A,FALSE,"EXPENSES";#N/A,#N/A,FALSE,"EXPENSES-1"}</definedName>
    <definedName name="wrn.new96FS." localSheetId="14" hidden="1">{#N/A,#N/A,FALSE,"CONTENTS";#N/A,#N/A,FALSE,"DR";#N/A,#N/A,FALSE,"PL";#N/A,#N/A,FALSE,"BS";#N/A,#N/A,FALSE,"Cash Flow";#N/A,#N/A,FALSE,"NOTES";#N/A,#N/A,FALSE,"NOTES (FA)";#N/A,#N/A,FALSE,"Notes(3)";#N/A,#N/A,FALSE,"NOTES (4)";#N/A,#N/A,FALSE,"DP&amp;L";#N/A,#N/A,FALSE,"EXPENSES";#N/A,#N/A,FALSE,"EXPENSES-1"}</definedName>
    <definedName name="wrn.new96FS." localSheetId="2" hidden="1">{#N/A,#N/A,FALSE,"CONTENTS";#N/A,#N/A,FALSE,"DR";#N/A,#N/A,FALSE,"PL";#N/A,#N/A,FALSE,"BS";#N/A,#N/A,FALSE,"Cash Flow";#N/A,#N/A,FALSE,"NOTES";#N/A,#N/A,FALSE,"NOTES (FA)";#N/A,#N/A,FALSE,"Notes(3)";#N/A,#N/A,FALSE,"NOTES (4)";#N/A,#N/A,FALSE,"DP&amp;L";#N/A,#N/A,FALSE,"EXPENSES";#N/A,#N/A,FALSE,"EXPENSES-1"}</definedName>
    <definedName name="wrn.new96FS." localSheetId="43" hidden="1">{#N/A,#N/A,FALSE,"CONTENTS";#N/A,#N/A,FALSE,"DR";#N/A,#N/A,FALSE,"PL";#N/A,#N/A,FALSE,"BS";#N/A,#N/A,FALSE,"Cash Flow";#N/A,#N/A,FALSE,"NOTES";#N/A,#N/A,FALSE,"NOTES (FA)";#N/A,#N/A,FALSE,"Notes(3)";#N/A,#N/A,FALSE,"NOTES (4)";#N/A,#N/A,FALSE,"DP&amp;L";#N/A,#N/A,FALSE,"EXPENSES";#N/A,#N/A,FALSE,"EXPENSES-1"}</definedName>
    <definedName name="wrn.new96FS." localSheetId="35" hidden="1">{#N/A,#N/A,FALSE,"CONTENTS";#N/A,#N/A,FALSE,"DR";#N/A,#N/A,FALSE,"PL";#N/A,#N/A,FALSE,"BS";#N/A,#N/A,FALSE,"Cash Flow";#N/A,#N/A,FALSE,"NOTES";#N/A,#N/A,FALSE,"NOTES (FA)";#N/A,#N/A,FALSE,"Notes(3)";#N/A,#N/A,FALSE,"NOTES (4)";#N/A,#N/A,FALSE,"DP&amp;L";#N/A,#N/A,FALSE,"EXPENSES";#N/A,#N/A,FALSE,"EXPENSES-1"}</definedName>
    <definedName name="wrn.new96FS." localSheetId="16" hidden="1">{#N/A,#N/A,FALSE,"CONTENTS";#N/A,#N/A,FALSE,"DR";#N/A,#N/A,FALSE,"PL";#N/A,#N/A,FALSE,"BS";#N/A,#N/A,FALSE,"Cash Flow";#N/A,#N/A,FALSE,"NOTES";#N/A,#N/A,FALSE,"NOTES (FA)";#N/A,#N/A,FALSE,"Notes(3)";#N/A,#N/A,FALSE,"NOTES (4)";#N/A,#N/A,FALSE,"DP&amp;L";#N/A,#N/A,FALSE,"EXPENSES";#N/A,#N/A,FALSE,"EXPENSES-1"}</definedName>
    <definedName name="wrn.new96FS." localSheetId="34" hidden="1">{#N/A,#N/A,FALSE,"CONTENTS";#N/A,#N/A,FALSE,"DR";#N/A,#N/A,FALSE,"PL";#N/A,#N/A,FALSE,"BS";#N/A,#N/A,FALSE,"Cash Flow";#N/A,#N/A,FALSE,"NOTES";#N/A,#N/A,FALSE,"NOTES (FA)";#N/A,#N/A,FALSE,"Notes(3)";#N/A,#N/A,FALSE,"NOTES (4)";#N/A,#N/A,FALSE,"DP&amp;L";#N/A,#N/A,FALSE,"EXPENSES";#N/A,#N/A,FALSE,"EXPENSES-1"}</definedName>
    <definedName name="wrn.new96FS." localSheetId="12" hidden="1">{#N/A,#N/A,FALSE,"CONTENTS";#N/A,#N/A,FALSE,"DR";#N/A,#N/A,FALSE,"PL";#N/A,#N/A,FALSE,"BS";#N/A,#N/A,FALSE,"Cash Flow";#N/A,#N/A,FALSE,"NOTES";#N/A,#N/A,FALSE,"NOTES (FA)";#N/A,#N/A,FALSE,"Notes(3)";#N/A,#N/A,FALSE,"NOTES (4)";#N/A,#N/A,FALSE,"DP&amp;L";#N/A,#N/A,FALSE,"EXPENSES";#N/A,#N/A,FALSE,"EXPENSES-1"}</definedName>
    <definedName name="wrn.new96FS." hidden="1">{#N/A,#N/A,FALSE,"CONTENTS";#N/A,#N/A,FALSE,"DR";#N/A,#N/A,FALSE,"PL";#N/A,#N/A,FALSE,"BS";#N/A,#N/A,FALSE,"Cash Flow";#N/A,#N/A,FALSE,"NOTES";#N/A,#N/A,FALSE,"NOTES (FA)";#N/A,#N/A,FALSE,"Notes(3)";#N/A,#N/A,FALSE,"NOTES (4)";#N/A,#N/A,FALSE,"DP&amp;L";#N/A,#N/A,FALSE,"EXPENSES";#N/A,#N/A,FALSE,"EXPENSES-1"}</definedName>
    <definedName name="wrn.new96PTC." localSheetId="25" hidden="1">{#N/A,#N/A,FALSE,"TAXC.INDEX";#N/A,#N/A,FALSE,"Schedule I";#N/A,#N/A,FALSE,"Schedule  II";#N/A,#N/A,FALSE,"Schedule III";#N/A,#N/A,FALSE,"Schedule IV";#N/A,#N/A,FALSE,"Schedule IV (Cont'd)";#N/A,#N/A,FALSE,"Schedule V";#N/A,#N/A,FALSE,"Schedule VI";#N/A,#N/A,FALSE,"Schedule VII"}</definedName>
    <definedName name="wrn.new96PTC." localSheetId="8" hidden="1">{#N/A,#N/A,FALSE,"TAXC.INDEX";#N/A,#N/A,FALSE,"Schedule I";#N/A,#N/A,FALSE,"Schedule  II";#N/A,#N/A,FALSE,"Schedule III";#N/A,#N/A,FALSE,"Schedule IV";#N/A,#N/A,FALSE,"Schedule IV (Cont'd)";#N/A,#N/A,FALSE,"Schedule V";#N/A,#N/A,FALSE,"Schedule VI";#N/A,#N/A,FALSE,"Schedule VII"}</definedName>
    <definedName name="wrn.new96PTC." localSheetId="36" hidden="1">{#N/A,#N/A,FALSE,"TAXC.INDEX";#N/A,#N/A,FALSE,"Schedule I";#N/A,#N/A,FALSE,"Schedule  II";#N/A,#N/A,FALSE,"Schedule III";#N/A,#N/A,FALSE,"Schedule IV";#N/A,#N/A,FALSE,"Schedule IV (Cont'd)";#N/A,#N/A,FALSE,"Schedule V";#N/A,#N/A,FALSE,"Schedule VI";#N/A,#N/A,FALSE,"Schedule VII"}</definedName>
    <definedName name="wrn.new96PTC." localSheetId="17" hidden="1">{#N/A,#N/A,FALSE,"TAXC.INDEX";#N/A,#N/A,FALSE,"Schedule I";#N/A,#N/A,FALSE,"Schedule  II";#N/A,#N/A,FALSE,"Schedule III";#N/A,#N/A,FALSE,"Schedule IV";#N/A,#N/A,FALSE,"Schedule IV (Cont'd)";#N/A,#N/A,FALSE,"Schedule V";#N/A,#N/A,FALSE,"Schedule VI";#N/A,#N/A,FALSE,"Schedule VII"}</definedName>
    <definedName name="wrn.new96PTC." localSheetId="37" hidden="1">{#N/A,#N/A,FALSE,"TAXC.INDEX";#N/A,#N/A,FALSE,"Schedule I";#N/A,#N/A,FALSE,"Schedule  II";#N/A,#N/A,FALSE,"Schedule III";#N/A,#N/A,FALSE,"Schedule IV";#N/A,#N/A,FALSE,"Schedule IV (Cont'd)";#N/A,#N/A,FALSE,"Schedule V";#N/A,#N/A,FALSE,"Schedule VI";#N/A,#N/A,FALSE,"Schedule VII"}</definedName>
    <definedName name="wrn.new96PTC." localSheetId="18" hidden="1">{#N/A,#N/A,FALSE,"TAXC.INDEX";#N/A,#N/A,FALSE,"Schedule I";#N/A,#N/A,FALSE,"Schedule  II";#N/A,#N/A,FALSE,"Schedule III";#N/A,#N/A,FALSE,"Schedule IV";#N/A,#N/A,FALSE,"Schedule IV (Cont'd)";#N/A,#N/A,FALSE,"Schedule V";#N/A,#N/A,FALSE,"Schedule VI";#N/A,#N/A,FALSE,"Schedule VII"}</definedName>
    <definedName name="wrn.new96PTC." localSheetId="31" hidden="1">{#N/A,#N/A,FALSE,"TAXC.INDEX";#N/A,#N/A,FALSE,"Schedule I";#N/A,#N/A,FALSE,"Schedule  II";#N/A,#N/A,FALSE,"Schedule III";#N/A,#N/A,FALSE,"Schedule IV";#N/A,#N/A,FALSE,"Schedule IV (Cont'd)";#N/A,#N/A,FALSE,"Schedule V";#N/A,#N/A,FALSE,"Schedule VI";#N/A,#N/A,FALSE,"Schedule VII"}</definedName>
    <definedName name="wrn.new96PTC." localSheetId="13" hidden="1">{#N/A,#N/A,FALSE,"TAXC.INDEX";#N/A,#N/A,FALSE,"Schedule I";#N/A,#N/A,FALSE,"Schedule  II";#N/A,#N/A,FALSE,"Schedule III";#N/A,#N/A,FALSE,"Schedule IV";#N/A,#N/A,FALSE,"Schedule IV (Cont'd)";#N/A,#N/A,FALSE,"Schedule V";#N/A,#N/A,FALSE,"Schedule VI";#N/A,#N/A,FALSE,"Schedule VII"}</definedName>
    <definedName name="wrn.new96PTC." localSheetId="32" hidden="1">{#N/A,#N/A,FALSE,"TAXC.INDEX";#N/A,#N/A,FALSE,"Schedule I";#N/A,#N/A,FALSE,"Schedule  II";#N/A,#N/A,FALSE,"Schedule III";#N/A,#N/A,FALSE,"Schedule IV";#N/A,#N/A,FALSE,"Schedule IV (Cont'd)";#N/A,#N/A,FALSE,"Schedule V";#N/A,#N/A,FALSE,"Schedule VI";#N/A,#N/A,FALSE,"Schedule VII"}</definedName>
    <definedName name="wrn.new96PTC." localSheetId="14" hidden="1">{#N/A,#N/A,FALSE,"TAXC.INDEX";#N/A,#N/A,FALSE,"Schedule I";#N/A,#N/A,FALSE,"Schedule  II";#N/A,#N/A,FALSE,"Schedule III";#N/A,#N/A,FALSE,"Schedule IV";#N/A,#N/A,FALSE,"Schedule IV (Cont'd)";#N/A,#N/A,FALSE,"Schedule V";#N/A,#N/A,FALSE,"Schedule VI";#N/A,#N/A,FALSE,"Schedule VII"}</definedName>
    <definedName name="wrn.new96PTC." localSheetId="2" hidden="1">{#N/A,#N/A,FALSE,"TAXC.INDEX";#N/A,#N/A,FALSE,"Schedule I";#N/A,#N/A,FALSE,"Schedule  II";#N/A,#N/A,FALSE,"Schedule III";#N/A,#N/A,FALSE,"Schedule IV";#N/A,#N/A,FALSE,"Schedule IV (Cont'd)";#N/A,#N/A,FALSE,"Schedule V";#N/A,#N/A,FALSE,"Schedule VI";#N/A,#N/A,FALSE,"Schedule VII"}</definedName>
    <definedName name="wrn.new96PTC." localSheetId="43" hidden="1">{#N/A,#N/A,FALSE,"TAXC.INDEX";#N/A,#N/A,FALSE,"Schedule I";#N/A,#N/A,FALSE,"Schedule  II";#N/A,#N/A,FALSE,"Schedule III";#N/A,#N/A,FALSE,"Schedule IV";#N/A,#N/A,FALSE,"Schedule IV (Cont'd)";#N/A,#N/A,FALSE,"Schedule V";#N/A,#N/A,FALSE,"Schedule VI";#N/A,#N/A,FALSE,"Schedule VII"}</definedName>
    <definedName name="wrn.new96PTC." localSheetId="35" hidden="1">{#N/A,#N/A,FALSE,"TAXC.INDEX";#N/A,#N/A,FALSE,"Schedule I";#N/A,#N/A,FALSE,"Schedule  II";#N/A,#N/A,FALSE,"Schedule III";#N/A,#N/A,FALSE,"Schedule IV";#N/A,#N/A,FALSE,"Schedule IV (Cont'd)";#N/A,#N/A,FALSE,"Schedule V";#N/A,#N/A,FALSE,"Schedule VI";#N/A,#N/A,FALSE,"Schedule VII"}</definedName>
    <definedName name="wrn.new96PTC." localSheetId="16" hidden="1">{#N/A,#N/A,FALSE,"TAXC.INDEX";#N/A,#N/A,FALSE,"Schedule I";#N/A,#N/A,FALSE,"Schedule  II";#N/A,#N/A,FALSE,"Schedule III";#N/A,#N/A,FALSE,"Schedule IV";#N/A,#N/A,FALSE,"Schedule IV (Cont'd)";#N/A,#N/A,FALSE,"Schedule V";#N/A,#N/A,FALSE,"Schedule VI";#N/A,#N/A,FALSE,"Schedule VII"}</definedName>
    <definedName name="wrn.new96PTC." localSheetId="34" hidden="1">{#N/A,#N/A,FALSE,"TAXC.INDEX";#N/A,#N/A,FALSE,"Schedule I";#N/A,#N/A,FALSE,"Schedule  II";#N/A,#N/A,FALSE,"Schedule III";#N/A,#N/A,FALSE,"Schedule IV";#N/A,#N/A,FALSE,"Schedule IV (Cont'd)";#N/A,#N/A,FALSE,"Schedule V";#N/A,#N/A,FALSE,"Schedule VI";#N/A,#N/A,FALSE,"Schedule VII"}</definedName>
    <definedName name="wrn.new96PTC." localSheetId="12" hidden="1">{#N/A,#N/A,FALSE,"TAXC.INDEX";#N/A,#N/A,FALSE,"Schedule I";#N/A,#N/A,FALSE,"Schedule  II";#N/A,#N/A,FALSE,"Schedule III";#N/A,#N/A,FALSE,"Schedule IV";#N/A,#N/A,FALSE,"Schedule IV (Cont'd)";#N/A,#N/A,FALSE,"Schedule V";#N/A,#N/A,FALSE,"Schedule VI";#N/A,#N/A,FALSE,"Schedule VII"}</definedName>
    <definedName name="wrn.new96PTC." hidden="1">{#N/A,#N/A,FALSE,"TAXC.INDEX";#N/A,#N/A,FALSE,"Schedule I";#N/A,#N/A,FALSE,"Schedule  II";#N/A,#N/A,FALSE,"Schedule III";#N/A,#N/A,FALSE,"Schedule IV";#N/A,#N/A,FALSE,"Schedule IV (Cont'd)";#N/A,#N/A,FALSE,"Schedule V";#N/A,#N/A,FALSE,"Schedule VI";#N/A,#N/A,FALSE,"Schedule VII"}</definedName>
    <definedName name="wrn.NOV." localSheetId="25" hidden="1">{"NOV",#N/A,FALSE,"NOV"}</definedName>
    <definedName name="wrn.NOV." localSheetId="8" hidden="1">{"NOV",#N/A,FALSE,"NOV"}</definedName>
    <definedName name="wrn.NOV." localSheetId="36" hidden="1">{"NOV",#N/A,FALSE,"NOV"}</definedName>
    <definedName name="wrn.NOV." localSheetId="17" hidden="1">{"NOV",#N/A,FALSE,"NOV"}</definedName>
    <definedName name="wrn.NOV." localSheetId="37" hidden="1">{"NOV",#N/A,FALSE,"NOV"}</definedName>
    <definedName name="wrn.NOV." localSheetId="18" hidden="1">{"NOV",#N/A,FALSE,"NOV"}</definedName>
    <definedName name="wrn.NOV." localSheetId="31" hidden="1">{"NOV",#N/A,FALSE,"NOV"}</definedName>
    <definedName name="wrn.NOV." localSheetId="13" hidden="1">{"NOV",#N/A,FALSE,"NOV"}</definedName>
    <definedName name="wrn.NOV." localSheetId="32" hidden="1">{"NOV",#N/A,FALSE,"NOV"}</definedName>
    <definedName name="wrn.NOV." localSheetId="14" hidden="1">{"NOV",#N/A,FALSE,"NOV"}</definedName>
    <definedName name="wrn.NOV." localSheetId="2" hidden="1">{"NOV",#N/A,FALSE,"NOV"}</definedName>
    <definedName name="wrn.NOV." localSheetId="43" hidden="1">{"NOV",#N/A,FALSE,"NOV"}</definedName>
    <definedName name="wrn.NOV." localSheetId="35" hidden="1">{"NOV",#N/A,FALSE,"NOV"}</definedName>
    <definedName name="wrn.NOV." localSheetId="16" hidden="1">{"NOV",#N/A,FALSE,"NOV"}</definedName>
    <definedName name="wrn.NOV." localSheetId="34" hidden="1">{"NOV",#N/A,FALSE,"NOV"}</definedName>
    <definedName name="wrn.NOV." localSheetId="12" hidden="1">{"NOV",#N/A,FALSE,"NOV"}</definedName>
    <definedName name="wrn.NOV." hidden="1">{"NOV",#N/A,FALSE,"NOV"}</definedName>
    <definedName name="wrn.Output." localSheetId="25" hidden="1">{#N/A,#N/A,TRUE,"Main";#N/A,#N/A,TRUE,"FCF_10Yr";#N/A,#N/A,TRUE,"FCF_15Yr";#N/A,#N/A,TRUE,"Assume"}</definedName>
    <definedName name="wrn.Output." localSheetId="8" hidden="1">{#N/A,#N/A,TRUE,"Main";#N/A,#N/A,TRUE,"FCF_10Yr";#N/A,#N/A,TRUE,"FCF_15Yr";#N/A,#N/A,TRUE,"Assume"}</definedName>
    <definedName name="wrn.Output." localSheetId="36" hidden="1">{#N/A,#N/A,TRUE,"Main";#N/A,#N/A,TRUE,"FCF_10Yr";#N/A,#N/A,TRUE,"FCF_15Yr";#N/A,#N/A,TRUE,"Assume"}</definedName>
    <definedName name="wrn.Output." localSheetId="17" hidden="1">{#N/A,#N/A,TRUE,"Main";#N/A,#N/A,TRUE,"FCF_10Yr";#N/A,#N/A,TRUE,"FCF_15Yr";#N/A,#N/A,TRUE,"Assume"}</definedName>
    <definedName name="wrn.Output." localSheetId="37" hidden="1">{#N/A,#N/A,TRUE,"Main";#N/A,#N/A,TRUE,"FCF_10Yr";#N/A,#N/A,TRUE,"FCF_15Yr";#N/A,#N/A,TRUE,"Assume"}</definedName>
    <definedName name="wrn.Output." localSheetId="18" hidden="1">{#N/A,#N/A,TRUE,"Main";#N/A,#N/A,TRUE,"FCF_10Yr";#N/A,#N/A,TRUE,"FCF_15Yr";#N/A,#N/A,TRUE,"Assume"}</definedName>
    <definedName name="wrn.Output." localSheetId="31" hidden="1">{#N/A,#N/A,TRUE,"Main";#N/A,#N/A,TRUE,"FCF_10Yr";#N/A,#N/A,TRUE,"FCF_15Yr";#N/A,#N/A,TRUE,"Assume"}</definedName>
    <definedName name="wrn.Output." localSheetId="13" hidden="1">{#N/A,#N/A,TRUE,"Main";#N/A,#N/A,TRUE,"FCF_10Yr";#N/A,#N/A,TRUE,"FCF_15Yr";#N/A,#N/A,TRUE,"Assume"}</definedName>
    <definedName name="wrn.Output." localSheetId="32" hidden="1">{#N/A,#N/A,TRUE,"Main";#N/A,#N/A,TRUE,"FCF_10Yr";#N/A,#N/A,TRUE,"FCF_15Yr";#N/A,#N/A,TRUE,"Assume"}</definedName>
    <definedName name="wrn.Output." localSheetId="14" hidden="1">{#N/A,#N/A,TRUE,"Main";#N/A,#N/A,TRUE,"FCF_10Yr";#N/A,#N/A,TRUE,"FCF_15Yr";#N/A,#N/A,TRUE,"Assume"}</definedName>
    <definedName name="wrn.Output." localSheetId="2" hidden="1">{#N/A,#N/A,TRUE,"Main";#N/A,#N/A,TRUE,"FCF_10Yr";#N/A,#N/A,TRUE,"FCF_15Yr";#N/A,#N/A,TRUE,"Assume"}</definedName>
    <definedName name="wrn.Output." localSheetId="43" hidden="1">{#N/A,#N/A,TRUE,"Main";#N/A,#N/A,TRUE,"FCF_10Yr";#N/A,#N/A,TRUE,"FCF_15Yr";#N/A,#N/A,TRUE,"Assume"}</definedName>
    <definedName name="wrn.Output." localSheetId="35" hidden="1">{#N/A,#N/A,TRUE,"Main";#N/A,#N/A,TRUE,"FCF_10Yr";#N/A,#N/A,TRUE,"FCF_15Yr";#N/A,#N/A,TRUE,"Assume"}</definedName>
    <definedName name="wrn.Output." localSheetId="16" hidden="1">{#N/A,#N/A,TRUE,"Main";#N/A,#N/A,TRUE,"FCF_10Yr";#N/A,#N/A,TRUE,"FCF_15Yr";#N/A,#N/A,TRUE,"Assume"}</definedName>
    <definedName name="wrn.Output." localSheetId="34" hidden="1">{#N/A,#N/A,TRUE,"Main";#N/A,#N/A,TRUE,"FCF_10Yr";#N/A,#N/A,TRUE,"FCF_15Yr";#N/A,#N/A,TRUE,"Assume"}</definedName>
    <definedName name="wrn.Output." localSheetId="12" hidden="1">{#N/A,#N/A,TRUE,"Main";#N/A,#N/A,TRUE,"FCF_10Yr";#N/A,#N/A,TRUE,"FCF_15Yr";#N/A,#N/A,TRUE,"Assume"}</definedName>
    <definedName name="wrn.Output." hidden="1">{#N/A,#N/A,TRUE,"Main";#N/A,#N/A,TRUE,"FCF_10Yr";#N/A,#N/A,TRUE,"FCF_15Yr";#N/A,#N/A,TRUE,"Assume"}</definedName>
    <definedName name="wrn.PR_TRIAL_BALANCE."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int." localSheetId="25" hidden="1">{"vi1",#N/A,FALSE,"Financial Statements";"vi2",#N/A,FALSE,"Financial Statements";#N/A,#N/A,FALSE,"DCF"}</definedName>
    <definedName name="wrn.Print." localSheetId="8" hidden="1">{"vi1",#N/A,FALSE,"Financial Statements";"vi2",#N/A,FALSE,"Financial Statements";#N/A,#N/A,FALSE,"DCF"}</definedName>
    <definedName name="wrn.Print." localSheetId="36" hidden="1">{"vi1",#N/A,FALSE,"Financial Statements";"vi2",#N/A,FALSE,"Financial Statements";#N/A,#N/A,FALSE,"DCF"}</definedName>
    <definedName name="wrn.Print." localSheetId="17" hidden="1">{"vi1",#N/A,FALSE,"Financial Statements";"vi2",#N/A,FALSE,"Financial Statements";#N/A,#N/A,FALSE,"DCF"}</definedName>
    <definedName name="wrn.Print." localSheetId="37" hidden="1">{"vi1",#N/A,FALSE,"Financial Statements";"vi2",#N/A,FALSE,"Financial Statements";#N/A,#N/A,FALSE,"DCF"}</definedName>
    <definedName name="wrn.Print." localSheetId="18" hidden="1">{"vi1",#N/A,FALSE,"Financial Statements";"vi2",#N/A,FALSE,"Financial Statements";#N/A,#N/A,FALSE,"DCF"}</definedName>
    <definedName name="wrn.Print." localSheetId="31" hidden="1">{"vi1",#N/A,FALSE,"Financial Statements";"vi2",#N/A,FALSE,"Financial Statements";#N/A,#N/A,FALSE,"DCF"}</definedName>
    <definedName name="wrn.Print." localSheetId="13" hidden="1">{"vi1",#N/A,FALSE,"Financial Statements";"vi2",#N/A,FALSE,"Financial Statements";#N/A,#N/A,FALSE,"DCF"}</definedName>
    <definedName name="wrn.Print." localSheetId="32" hidden="1">{"vi1",#N/A,FALSE,"Financial Statements";"vi2",#N/A,FALSE,"Financial Statements";#N/A,#N/A,FALSE,"DCF"}</definedName>
    <definedName name="wrn.Print." localSheetId="14" hidden="1">{"vi1",#N/A,FALSE,"Financial Statements";"vi2",#N/A,FALSE,"Financial Statements";#N/A,#N/A,FALSE,"DCF"}</definedName>
    <definedName name="wrn.Print." localSheetId="2" hidden="1">{"vi1",#N/A,FALSE,"Financial Statements";"vi2",#N/A,FALSE,"Financial Statements";#N/A,#N/A,FALSE,"DCF"}</definedName>
    <definedName name="wrn.Print." localSheetId="43" hidden="1">{"vi1",#N/A,FALSE,"Financial Statements";"vi2",#N/A,FALSE,"Financial Statements";#N/A,#N/A,FALSE,"DCF"}</definedName>
    <definedName name="wrn.Print." localSheetId="35" hidden="1">{"vi1",#N/A,FALSE,"Financial Statements";"vi2",#N/A,FALSE,"Financial Statements";#N/A,#N/A,FALSE,"DCF"}</definedName>
    <definedName name="wrn.Print." localSheetId="16" hidden="1">{"vi1",#N/A,FALSE,"Financial Statements";"vi2",#N/A,FALSE,"Financial Statements";#N/A,#N/A,FALSE,"DCF"}</definedName>
    <definedName name="wrn.Print." localSheetId="34" hidden="1">{"vi1",#N/A,FALSE,"Financial Statements";"vi2",#N/A,FALSE,"Financial Statements";#N/A,#N/A,FALSE,"DCF"}</definedName>
    <definedName name="wrn.Print." localSheetId="12" hidden="1">{"vi1",#N/A,FALSE,"Financial Statements";"vi2",#N/A,FALSE,"Financial Statements";#N/A,#N/A,FALSE,"DCF"}</definedName>
    <definedName name="wrn.Print." hidden="1">{"vi1",#N/A,FALSE,"Financial Statements";"vi2",#N/A,FALSE,"Financial Statements";#N/A,#N/A,FALSE,"DCF"}</definedName>
    <definedName name="wrn.Print._.24." localSheetId="25" hidden="1">{#N/A,#N/A,FALSE,"Index";"Stmts_Qtrs",#N/A,FALSE,"Summary";"Stmts_24 mo",#N/A,FALSE,"Summary";"Summary_24",#N/A,FALSE,"Revenue";"Month_24",#N/A,FALSE,"Engineering";"Month_24",#N/A,FALSE,"Marketing";"Month_24",#N/A,FALSE,"G &amp; A";"Month_24",#N/A,FALSE,"Manufacturing"}</definedName>
    <definedName name="wrn.Print._.24." localSheetId="8" hidden="1">{#N/A,#N/A,FALSE,"Index";"Stmts_Qtrs",#N/A,FALSE,"Summary";"Stmts_24 mo",#N/A,FALSE,"Summary";"Summary_24",#N/A,FALSE,"Revenue";"Month_24",#N/A,FALSE,"Engineering";"Month_24",#N/A,FALSE,"Marketing";"Month_24",#N/A,FALSE,"G &amp; A";"Month_24",#N/A,FALSE,"Manufacturing"}</definedName>
    <definedName name="wrn.Print._.24." localSheetId="36" hidden="1">{#N/A,#N/A,FALSE,"Index";"Stmts_Qtrs",#N/A,FALSE,"Summary";"Stmts_24 mo",#N/A,FALSE,"Summary";"Summary_24",#N/A,FALSE,"Revenue";"Month_24",#N/A,FALSE,"Engineering";"Month_24",#N/A,FALSE,"Marketing";"Month_24",#N/A,FALSE,"G &amp; A";"Month_24",#N/A,FALSE,"Manufacturing"}</definedName>
    <definedName name="wrn.Print._.24." localSheetId="17" hidden="1">{#N/A,#N/A,FALSE,"Index";"Stmts_Qtrs",#N/A,FALSE,"Summary";"Stmts_24 mo",#N/A,FALSE,"Summary";"Summary_24",#N/A,FALSE,"Revenue";"Month_24",#N/A,FALSE,"Engineering";"Month_24",#N/A,FALSE,"Marketing";"Month_24",#N/A,FALSE,"G &amp; A";"Month_24",#N/A,FALSE,"Manufacturing"}</definedName>
    <definedName name="wrn.Print._.24." localSheetId="37" hidden="1">{#N/A,#N/A,FALSE,"Index";"Stmts_Qtrs",#N/A,FALSE,"Summary";"Stmts_24 mo",#N/A,FALSE,"Summary";"Summary_24",#N/A,FALSE,"Revenue";"Month_24",#N/A,FALSE,"Engineering";"Month_24",#N/A,FALSE,"Marketing";"Month_24",#N/A,FALSE,"G &amp; A";"Month_24",#N/A,FALSE,"Manufacturing"}</definedName>
    <definedName name="wrn.Print._.24." localSheetId="18" hidden="1">{#N/A,#N/A,FALSE,"Index";"Stmts_Qtrs",#N/A,FALSE,"Summary";"Stmts_24 mo",#N/A,FALSE,"Summary";"Summary_24",#N/A,FALSE,"Revenue";"Month_24",#N/A,FALSE,"Engineering";"Month_24",#N/A,FALSE,"Marketing";"Month_24",#N/A,FALSE,"G &amp; A";"Month_24",#N/A,FALSE,"Manufacturing"}</definedName>
    <definedName name="wrn.Print._.24." localSheetId="31" hidden="1">{#N/A,#N/A,FALSE,"Index";"Stmts_Qtrs",#N/A,FALSE,"Summary";"Stmts_24 mo",#N/A,FALSE,"Summary";"Summary_24",#N/A,FALSE,"Revenue";"Month_24",#N/A,FALSE,"Engineering";"Month_24",#N/A,FALSE,"Marketing";"Month_24",#N/A,FALSE,"G &amp; A";"Month_24",#N/A,FALSE,"Manufacturing"}</definedName>
    <definedName name="wrn.Print._.24." localSheetId="13" hidden="1">{#N/A,#N/A,FALSE,"Index";"Stmts_Qtrs",#N/A,FALSE,"Summary";"Stmts_24 mo",#N/A,FALSE,"Summary";"Summary_24",#N/A,FALSE,"Revenue";"Month_24",#N/A,FALSE,"Engineering";"Month_24",#N/A,FALSE,"Marketing";"Month_24",#N/A,FALSE,"G &amp; A";"Month_24",#N/A,FALSE,"Manufacturing"}</definedName>
    <definedName name="wrn.Print._.24." localSheetId="32" hidden="1">{#N/A,#N/A,FALSE,"Index";"Stmts_Qtrs",#N/A,FALSE,"Summary";"Stmts_24 mo",#N/A,FALSE,"Summary";"Summary_24",#N/A,FALSE,"Revenue";"Month_24",#N/A,FALSE,"Engineering";"Month_24",#N/A,FALSE,"Marketing";"Month_24",#N/A,FALSE,"G &amp; A";"Month_24",#N/A,FALSE,"Manufacturing"}</definedName>
    <definedName name="wrn.Print._.24." localSheetId="14" hidden="1">{#N/A,#N/A,FALSE,"Index";"Stmts_Qtrs",#N/A,FALSE,"Summary";"Stmts_24 mo",#N/A,FALSE,"Summary";"Summary_24",#N/A,FALSE,"Revenue";"Month_24",#N/A,FALSE,"Engineering";"Month_24",#N/A,FALSE,"Marketing";"Month_24",#N/A,FALSE,"G &amp; A";"Month_24",#N/A,FALSE,"Manufacturing"}</definedName>
    <definedName name="wrn.Print._.24." localSheetId="2" hidden="1">{#N/A,#N/A,FALSE,"Index";"Stmts_Qtrs",#N/A,FALSE,"Summary";"Stmts_24 mo",#N/A,FALSE,"Summary";"Summary_24",#N/A,FALSE,"Revenue";"Month_24",#N/A,FALSE,"Engineering";"Month_24",#N/A,FALSE,"Marketing";"Month_24",#N/A,FALSE,"G &amp; A";"Month_24",#N/A,FALSE,"Manufacturing"}</definedName>
    <definedName name="wrn.Print._.24." localSheetId="43" hidden="1">{#N/A,#N/A,FALSE,"Index";"Stmts_Qtrs",#N/A,FALSE,"Summary";"Stmts_24 mo",#N/A,FALSE,"Summary";"Summary_24",#N/A,FALSE,"Revenue";"Month_24",#N/A,FALSE,"Engineering";"Month_24",#N/A,FALSE,"Marketing";"Month_24",#N/A,FALSE,"G &amp; A";"Month_24",#N/A,FALSE,"Manufacturing"}</definedName>
    <definedName name="wrn.Print._.24." localSheetId="35" hidden="1">{#N/A,#N/A,FALSE,"Index";"Stmts_Qtrs",#N/A,FALSE,"Summary";"Stmts_24 mo",#N/A,FALSE,"Summary";"Summary_24",#N/A,FALSE,"Revenue";"Month_24",#N/A,FALSE,"Engineering";"Month_24",#N/A,FALSE,"Marketing";"Month_24",#N/A,FALSE,"G &amp; A";"Month_24",#N/A,FALSE,"Manufacturing"}</definedName>
    <definedName name="wrn.Print._.24." localSheetId="16" hidden="1">{#N/A,#N/A,FALSE,"Index";"Stmts_Qtrs",#N/A,FALSE,"Summary";"Stmts_24 mo",#N/A,FALSE,"Summary";"Summary_24",#N/A,FALSE,"Revenue";"Month_24",#N/A,FALSE,"Engineering";"Month_24",#N/A,FALSE,"Marketing";"Month_24",#N/A,FALSE,"G &amp; A";"Month_24",#N/A,FALSE,"Manufacturing"}</definedName>
    <definedName name="wrn.Print._.24." localSheetId="34" hidden="1">{#N/A,#N/A,FALSE,"Index";"Stmts_Qtrs",#N/A,FALSE,"Summary";"Stmts_24 mo",#N/A,FALSE,"Summary";"Summary_24",#N/A,FALSE,"Revenue";"Month_24",#N/A,FALSE,"Engineering";"Month_24",#N/A,FALSE,"Marketing";"Month_24",#N/A,FALSE,"G &amp; A";"Month_24",#N/A,FALSE,"Manufacturing"}</definedName>
    <definedName name="wrn.Print._.24." localSheetId="12" hidden="1">{#N/A,#N/A,FALSE,"Index";"Stmts_Qtrs",#N/A,FALSE,"Summary";"Stmts_24 mo",#N/A,FALSE,"Summary";"Summary_24",#N/A,FALSE,"Revenue";"Month_24",#N/A,FALSE,"Engineering";"Month_24",#N/A,FALSE,"Marketing";"Month_24",#N/A,FALSE,"G &amp; A";"Month_24",#N/A,FALSE,"Manufacturing"}</definedName>
    <definedName name="wrn.Print._.24." hidden="1">{#N/A,#N/A,FALSE,"Index";"Stmts_Qtrs",#N/A,FALSE,"Summary";"Stmts_24 mo",#N/A,FALSE,"Summary";"Summary_24",#N/A,FALSE,"Revenue";"Month_24",#N/A,FALSE,"Engineering";"Month_24",#N/A,FALSE,"Marketing";"Month_24",#N/A,FALSE,"G &amp; A";"Month_24",#N/A,FALSE,"Manufacturing"}</definedName>
    <definedName name="wrn.Print._.All._.Exhibits." localSheetId="25" hidden="1">{"Inc Stmt Dollar",#N/A,FALSE,"IS";"Inc Stmt CS",#N/A,FALSE,"IS";"BS Dollar",#N/A,FALSE,"BS";"BS CS",#N/A,FALSE,"BS";"CF Dollar",#N/A,FALSE,"CF";"Ratio No.1",#N/A,FALSE,"Ratio";"Ratio No.2",#N/A,FALSE,"Ratio"}</definedName>
    <definedName name="wrn.Print._.All._.Exhibits." localSheetId="8" hidden="1">{"Inc Stmt Dollar",#N/A,FALSE,"IS";"Inc Stmt CS",#N/A,FALSE,"IS";"BS Dollar",#N/A,FALSE,"BS";"BS CS",#N/A,FALSE,"BS";"CF Dollar",#N/A,FALSE,"CF";"Ratio No.1",#N/A,FALSE,"Ratio";"Ratio No.2",#N/A,FALSE,"Ratio"}</definedName>
    <definedName name="wrn.Print._.All._.Exhibits." localSheetId="36" hidden="1">{"Inc Stmt Dollar",#N/A,FALSE,"IS";"Inc Stmt CS",#N/A,FALSE,"IS";"BS Dollar",#N/A,FALSE,"BS";"BS CS",#N/A,FALSE,"BS";"CF Dollar",#N/A,FALSE,"CF";"Ratio No.1",#N/A,FALSE,"Ratio";"Ratio No.2",#N/A,FALSE,"Ratio"}</definedName>
    <definedName name="wrn.Print._.All._.Exhibits." localSheetId="17" hidden="1">{"Inc Stmt Dollar",#N/A,FALSE,"IS";"Inc Stmt CS",#N/A,FALSE,"IS";"BS Dollar",#N/A,FALSE,"BS";"BS CS",#N/A,FALSE,"BS";"CF Dollar",#N/A,FALSE,"CF";"Ratio No.1",#N/A,FALSE,"Ratio";"Ratio No.2",#N/A,FALSE,"Ratio"}</definedName>
    <definedName name="wrn.Print._.All._.Exhibits." localSheetId="37" hidden="1">{"Inc Stmt Dollar",#N/A,FALSE,"IS";"Inc Stmt CS",#N/A,FALSE,"IS";"BS Dollar",#N/A,FALSE,"BS";"BS CS",#N/A,FALSE,"BS";"CF Dollar",#N/A,FALSE,"CF";"Ratio No.1",#N/A,FALSE,"Ratio";"Ratio No.2",#N/A,FALSE,"Ratio"}</definedName>
    <definedName name="wrn.Print._.All._.Exhibits." localSheetId="18" hidden="1">{"Inc Stmt Dollar",#N/A,FALSE,"IS";"Inc Stmt CS",#N/A,FALSE,"IS";"BS Dollar",#N/A,FALSE,"BS";"BS CS",#N/A,FALSE,"BS";"CF Dollar",#N/A,FALSE,"CF";"Ratio No.1",#N/A,FALSE,"Ratio";"Ratio No.2",#N/A,FALSE,"Ratio"}</definedName>
    <definedName name="wrn.Print._.All._.Exhibits." localSheetId="31" hidden="1">{"Inc Stmt Dollar",#N/A,FALSE,"IS";"Inc Stmt CS",#N/A,FALSE,"IS";"BS Dollar",#N/A,FALSE,"BS";"BS CS",#N/A,FALSE,"BS";"CF Dollar",#N/A,FALSE,"CF";"Ratio No.1",#N/A,FALSE,"Ratio";"Ratio No.2",#N/A,FALSE,"Ratio"}</definedName>
    <definedName name="wrn.Print._.All._.Exhibits." localSheetId="13" hidden="1">{"Inc Stmt Dollar",#N/A,FALSE,"IS";"Inc Stmt CS",#N/A,FALSE,"IS";"BS Dollar",#N/A,FALSE,"BS";"BS CS",#N/A,FALSE,"BS";"CF Dollar",#N/A,FALSE,"CF";"Ratio No.1",#N/A,FALSE,"Ratio";"Ratio No.2",#N/A,FALSE,"Ratio"}</definedName>
    <definedName name="wrn.Print._.All._.Exhibits." localSheetId="32" hidden="1">{"Inc Stmt Dollar",#N/A,FALSE,"IS";"Inc Stmt CS",#N/A,FALSE,"IS";"BS Dollar",#N/A,FALSE,"BS";"BS CS",#N/A,FALSE,"BS";"CF Dollar",#N/A,FALSE,"CF";"Ratio No.1",#N/A,FALSE,"Ratio";"Ratio No.2",#N/A,FALSE,"Ratio"}</definedName>
    <definedName name="wrn.Print._.All._.Exhibits." localSheetId="14" hidden="1">{"Inc Stmt Dollar",#N/A,FALSE,"IS";"Inc Stmt CS",#N/A,FALSE,"IS";"BS Dollar",#N/A,FALSE,"BS";"BS CS",#N/A,FALSE,"BS";"CF Dollar",#N/A,FALSE,"CF";"Ratio No.1",#N/A,FALSE,"Ratio";"Ratio No.2",#N/A,FALSE,"Ratio"}</definedName>
    <definedName name="wrn.Print._.All._.Exhibits." localSheetId="2" hidden="1">{"Inc Stmt Dollar",#N/A,FALSE,"IS";"Inc Stmt CS",#N/A,FALSE,"IS";"BS Dollar",#N/A,FALSE,"BS";"BS CS",#N/A,FALSE,"BS";"CF Dollar",#N/A,FALSE,"CF";"Ratio No.1",#N/A,FALSE,"Ratio";"Ratio No.2",#N/A,FALSE,"Ratio"}</definedName>
    <definedName name="wrn.Print._.All._.Exhibits." localSheetId="43" hidden="1">{"Inc Stmt Dollar",#N/A,FALSE,"IS";"Inc Stmt CS",#N/A,FALSE,"IS";"BS Dollar",#N/A,FALSE,"BS";"BS CS",#N/A,FALSE,"BS";"CF Dollar",#N/A,FALSE,"CF";"Ratio No.1",#N/A,FALSE,"Ratio";"Ratio No.2",#N/A,FALSE,"Ratio"}</definedName>
    <definedName name="wrn.Print._.All._.Exhibits." localSheetId="35" hidden="1">{"Inc Stmt Dollar",#N/A,FALSE,"IS";"Inc Stmt CS",#N/A,FALSE,"IS";"BS Dollar",#N/A,FALSE,"BS";"BS CS",#N/A,FALSE,"BS";"CF Dollar",#N/A,FALSE,"CF";"Ratio No.1",#N/A,FALSE,"Ratio";"Ratio No.2",#N/A,FALSE,"Ratio"}</definedName>
    <definedName name="wrn.Print._.All._.Exhibits." localSheetId="16" hidden="1">{"Inc Stmt Dollar",#N/A,FALSE,"IS";"Inc Stmt CS",#N/A,FALSE,"IS";"BS Dollar",#N/A,FALSE,"BS";"BS CS",#N/A,FALSE,"BS";"CF Dollar",#N/A,FALSE,"CF";"Ratio No.1",#N/A,FALSE,"Ratio";"Ratio No.2",#N/A,FALSE,"Ratio"}</definedName>
    <definedName name="wrn.Print._.All._.Exhibits." localSheetId="34" hidden="1">{"Inc Stmt Dollar",#N/A,FALSE,"IS";"Inc Stmt CS",#N/A,FALSE,"IS";"BS Dollar",#N/A,FALSE,"BS";"BS CS",#N/A,FALSE,"BS";"CF Dollar",#N/A,FALSE,"CF";"Ratio No.1",#N/A,FALSE,"Ratio";"Ratio No.2",#N/A,FALSE,"Ratio"}</definedName>
    <definedName name="wrn.Print._.All._.Exhibits." localSheetId="12" hidden="1">{"Inc Stmt Dollar",#N/A,FALSE,"IS";"Inc Stmt CS",#N/A,FALSE,"IS";"BS Dollar",#N/A,FALSE,"BS";"BS CS",#N/A,FALSE,"BS";"CF Dollar",#N/A,FALSE,"CF";"Ratio No.1",#N/A,FALSE,"Ratio";"Ratio No.2",#N/A,FALSE,"Ratio"}</definedName>
    <definedName name="wrn.Print._.All._.Exhibits." hidden="1">{"Inc Stmt Dollar",#N/A,FALSE,"IS";"Inc Stmt CS",#N/A,FALSE,"IS";"BS Dollar",#N/A,FALSE,"BS";"BS CS",#N/A,FALSE,"BS";"CF Dollar",#N/A,FALSE,"CF";"Ratio No.1",#N/A,FALSE,"Ratio";"Ratio No.2",#N/A,FALSE,"Ratio"}</definedName>
    <definedName name="wrn.Print._.All._.Pages." localSheetId="25" hidden="1">{"LBO Summary",#N/A,FALSE,"Summary";"Income Statement",#N/A,FALSE,"Model";"Cash Flow",#N/A,FALSE,"Model";"Balance Sheet",#N/A,FALSE,"Model";"Working Capital",#N/A,FALSE,"Model";"Pro Forma Balance Sheets",#N/A,FALSE,"PFBS";"Debt Balances",#N/A,FALSE,"Model";"Fee Schedules",#N/A,FALSE,"Model"}</definedName>
    <definedName name="wrn.Print._.All._.Pages." localSheetId="8" hidden="1">{"LBO Summary",#N/A,FALSE,"Summary";"Income Statement",#N/A,FALSE,"Model";"Cash Flow",#N/A,FALSE,"Model";"Balance Sheet",#N/A,FALSE,"Model";"Working Capital",#N/A,FALSE,"Model";"Pro Forma Balance Sheets",#N/A,FALSE,"PFBS";"Debt Balances",#N/A,FALSE,"Model";"Fee Schedules",#N/A,FALSE,"Model"}</definedName>
    <definedName name="wrn.Print._.All._.Pages." localSheetId="36" hidden="1">{"LBO Summary",#N/A,FALSE,"Summary";"Income Statement",#N/A,FALSE,"Model";"Cash Flow",#N/A,FALSE,"Model";"Balance Sheet",#N/A,FALSE,"Model";"Working Capital",#N/A,FALSE,"Model";"Pro Forma Balance Sheets",#N/A,FALSE,"PFBS";"Debt Balances",#N/A,FALSE,"Model";"Fee Schedules",#N/A,FALSE,"Model"}</definedName>
    <definedName name="wrn.Print._.All._.Pages." localSheetId="17" hidden="1">{"LBO Summary",#N/A,FALSE,"Summary";"Income Statement",#N/A,FALSE,"Model";"Cash Flow",#N/A,FALSE,"Model";"Balance Sheet",#N/A,FALSE,"Model";"Working Capital",#N/A,FALSE,"Model";"Pro Forma Balance Sheets",#N/A,FALSE,"PFBS";"Debt Balances",#N/A,FALSE,"Model";"Fee Schedules",#N/A,FALSE,"Model"}</definedName>
    <definedName name="wrn.Print._.All._.Pages." localSheetId="37" hidden="1">{"LBO Summary",#N/A,FALSE,"Summary";"Income Statement",#N/A,FALSE,"Model";"Cash Flow",#N/A,FALSE,"Model";"Balance Sheet",#N/A,FALSE,"Model";"Working Capital",#N/A,FALSE,"Model";"Pro Forma Balance Sheets",#N/A,FALSE,"PFBS";"Debt Balances",#N/A,FALSE,"Model";"Fee Schedules",#N/A,FALSE,"Model"}</definedName>
    <definedName name="wrn.Print._.All._.Pages." localSheetId="18" hidden="1">{"LBO Summary",#N/A,FALSE,"Summary";"Income Statement",#N/A,FALSE,"Model";"Cash Flow",#N/A,FALSE,"Model";"Balance Sheet",#N/A,FALSE,"Model";"Working Capital",#N/A,FALSE,"Model";"Pro Forma Balance Sheets",#N/A,FALSE,"PFBS";"Debt Balances",#N/A,FALSE,"Model";"Fee Schedules",#N/A,FALSE,"Model"}</definedName>
    <definedName name="wrn.Print._.All._.Pages." localSheetId="31" hidden="1">{"LBO Summary",#N/A,FALSE,"Summary";"Income Statement",#N/A,FALSE,"Model";"Cash Flow",#N/A,FALSE,"Model";"Balance Sheet",#N/A,FALSE,"Model";"Working Capital",#N/A,FALSE,"Model";"Pro Forma Balance Sheets",#N/A,FALSE,"PFBS";"Debt Balances",#N/A,FALSE,"Model";"Fee Schedules",#N/A,FALSE,"Model"}</definedName>
    <definedName name="wrn.Print._.All._.Pages." localSheetId="13" hidden="1">{"LBO Summary",#N/A,FALSE,"Summary";"Income Statement",#N/A,FALSE,"Model";"Cash Flow",#N/A,FALSE,"Model";"Balance Sheet",#N/A,FALSE,"Model";"Working Capital",#N/A,FALSE,"Model";"Pro Forma Balance Sheets",#N/A,FALSE,"PFBS";"Debt Balances",#N/A,FALSE,"Model";"Fee Schedules",#N/A,FALSE,"Model"}</definedName>
    <definedName name="wrn.Print._.All._.Pages." localSheetId="32" hidden="1">{"LBO Summary",#N/A,FALSE,"Summary";"Income Statement",#N/A,FALSE,"Model";"Cash Flow",#N/A,FALSE,"Model";"Balance Sheet",#N/A,FALSE,"Model";"Working Capital",#N/A,FALSE,"Model";"Pro Forma Balance Sheets",#N/A,FALSE,"PFBS";"Debt Balances",#N/A,FALSE,"Model";"Fee Schedules",#N/A,FALSE,"Model"}</definedName>
    <definedName name="wrn.Print._.All._.Pages." localSheetId="14" hidden="1">{"LBO Summary",#N/A,FALSE,"Summary";"Income Statement",#N/A,FALSE,"Model";"Cash Flow",#N/A,FALSE,"Model";"Balance Sheet",#N/A,FALSE,"Model";"Working Capital",#N/A,FALSE,"Model";"Pro Forma Balance Sheets",#N/A,FALSE,"PFBS";"Debt Balances",#N/A,FALSE,"Model";"Fee Schedules",#N/A,FALSE,"Model"}</definedName>
    <definedName name="wrn.Print._.All._.Pages." localSheetId="2" hidden="1">{"LBO Summary",#N/A,FALSE,"Summary";"Income Statement",#N/A,FALSE,"Model";"Cash Flow",#N/A,FALSE,"Model";"Balance Sheet",#N/A,FALSE,"Model";"Working Capital",#N/A,FALSE,"Model";"Pro Forma Balance Sheets",#N/A,FALSE,"PFBS";"Debt Balances",#N/A,FALSE,"Model";"Fee Schedules",#N/A,FALSE,"Model"}</definedName>
    <definedName name="wrn.Print._.All._.Pages." localSheetId="43" hidden="1">{"LBO Summary",#N/A,FALSE,"Summary";"Income Statement",#N/A,FALSE,"Model";"Cash Flow",#N/A,FALSE,"Model";"Balance Sheet",#N/A,FALSE,"Model";"Working Capital",#N/A,FALSE,"Model";"Pro Forma Balance Sheets",#N/A,FALSE,"PFBS";"Debt Balances",#N/A,FALSE,"Model";"Fee Schedules",#N/A,FALSE,"Model"}</definedName>
    <definedName name="wrn.Print._.All._.Pages." localSheetId="35" hidden="1">{"LBO Summary",#N/A,FALSE,"Summary";"Income Statement",#N/A,FALSE,"Model";"Cash Flow",#N/A,FALSE,"Model";"Balance Sheet",#N/A,FALSE,"Model";"Working Capital",#N/A,FALSE,"Model";"Pro Forma Balance Sheets",#N/A,FALSE,"PFBS";"Debt Balances",#N/A,FALSE,"Model";"Fee Schedules",#N/A,FALSE,"Model"}</definedName>
    <definedName name="wrn.Print._.All._.Pages." localSheetId="16" hidden="1">{"LBO Summary",#N/A,FALSE,"Summary";"Income Statement",#N/A,FALSE,"Model";"Cash Flow",#N/A,FALSE,"Model";"Balance Sheet",#N/A,FALSE,"Model";"Working Capital",#N/A,FALSE,"Model";"Pro Forma Balance Sheets",#N/A,FALSE,"PFBS";"Debt Balances",#N/A,FALSE,"Model";"Fee Schedules",#N/A,FALSE,"Model"}</definedName>
    <definedName name="wrn.Print._.All._.Pages." localSheetId="34" hidden="1">{"LBO Summary",#N/A,FALSE,"Summary";"Income Statement",#N/A,FALSE,"Model";"Cash Flow",#N/A,FALSE,"Model";"Balance Sheet",#N/A,FALSE,"Model";"Working Capital",#N/A,FALSE,"Model";"Pro Forma Balance Sheets",#N/A,FALSE,"PFBS";"Debt Balances",#N/A,FALSE,"Model";"Fee Schedules",#N/A,FALSE,"Model"}</definedName>
    <definedName name="wrn.Print._.All._.Pages." localSheetId="12"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all._.sheets." localSheetId="25" hidden="1">{"summary",#N/A,FALSE,"Valuation Analysis";"assumptions1",#N/A,FALSE,"Valuation Analysis";"assumptions2",#N/A,FALSE,"Valuation Analysis"}</definedName>
    <definedName name="wrn.print._.all._.sheets." localSheetId="8" hidden="1">{"summary",#N/A,FALSE,"Valuation Analysis";"assumptions1",#N/A,FALSE,"Valuation Analysis";"assumptions2",#N/A,FALSE,"Valuation Analysis"}</definedName>
    <definedName name="wrn.print._.all._.sheets." localSheetId="36" hidden="1">{"summary",#N/A,FALSE,"Valuation Analysis";"assumptions1",#N/A,FALSE,"Valuation Analysis";"assumptions2",#N/A,FALSE,"Valuation Analysis"}</definedName>
    <definedName name="wrn.print._.all._.sheets." localSheetId="17" hidden="1">{"summary",#N/A,FALSE,"Valuation Analysis";"assumptions1",#N/A,FALSE,"Valuation Analysis";"assumptions2",#N/A,FALSE,"Valuation Analysis"}</definedName>
    <definedName name="wrn.print._.all._.sheets." localSheetId="37" hidden="1">{"summary",#N/A,FALSE,"Valuation Analysis";"assumptions1",#N/A,FALSE,"Valuation Analysis";"assumptions2",#N/A,FALSE,"Valuation Analysis"}</definedName>
    <definedName name="wrn.print._.all._.sheets." localSheetId="18" hidden="1">{"summary",#N/A,FALSE,"Valuation Analysis";"assumptions1",#N/A,FALSE,"Valuation Analysis";"assumptions2",#N/A,FALSE,"Valuation Analysis"}</definedName>
    <definedName name="wrn.print._.all._.sheets." localSheetId="31" hidden="1">{"summary",#N/A,FALSE,"Valuation Analysis";"assumptions1",#N/A,FALSE,"Valuation Analysis";"assumptions2",#N/A,FALSE,"Valuation Analysis"}</definedName>
    <definedName name="wrn.print._.all._.sheets." localSheetId="13" hidden="1">{"summary",#N/A,FALSE,"Valuation Analysis";"assumptions1",#N/A,FALSE,"Valuation Analysis";"assumptions2",#N/A,FALSE,"Valuation Analysis"}</definedName>
    <definedName name="wrn.print._.all._.sheets." localSheetId="32" hidden="1">{"summary",#N/A,FALSE,"Valuation Analysis";"assumptions1",#N/A,FALSE,"Valuation Analysis";"assumptions2",#N/A,FALSE,"Valuation Analysis"}</definedName>
    <definedName name="wrn.print._.all._.sheets." localSheetId="14" hidden="1">{"summary",#N/A,FALSE,"Valuation Analysis";"assumptions1",#N/A,FALSE,"Valuation Analysis";"assumptions2",#N/A,FALSE,"Valuation Analysis"}</definedName>
    <definedName name="wrn.print._.all._.sheets." localSheetId="2" hidden="1">{"summary",#N/A,FALSE,"Valuation Analysis";"assumptions1",#N/A,FALSE,"Valuation Analysis";"assumptions2",#N/A,FALSE,"Valuation Analysis"}</definedName>
    <definedName name="wrn.print._.all._.sheets." localSheetId="43" hidden="1">{"summary",#N/A,FALSE,"Valuation Analysis";"assumptions1",#N/A,FALSE,"Valuation Analysis";"assumptions2",#N/A,FALSE,"Valuation Analysis"}</definedName>
    <definedName name="wrn.print._.all._.sheets." localSheetId="35" hidden="1">{"summary",#N/A,FALSE,"Valuation Analysis";"assumptions1",#N/A,FALSE,"Valuation Analysis";"assumptions2",#N/A,FALSE,"Valuation Analysis"}</definedName>
    <definedName name="wrn.print._.all._.sheets." localSheetId="16" hidden="1">{"summary",#N/A,FALSE,"Valuation Analysis";"assumptions1",#N/A,FALSE,"Valuation Analysis";"assumptions2",#N/A,FALSE,"Valuation Analysis"}</definedName>
    <definedName name="wrn.print._.all._.sheets." localSheetId="34" hidden="1">{"summary",#N/A,FALSE,"Valuation Analysis";"assumptions1",#N/A,FALSE,"Valuation Analysis";"assumptions2",#N/A,FALSE,"Valuation Analysis"}</definedName>
    <definedName name="wrn.print._.all._.sheets." localSheetId="12" hidden="1">{"summary",#N/A,FALSE,"Valuation Analysis";"assumptions1",#N/A,FALSE,"Valuation Analysis";"assumptions2",#N/A,FALSE,"Valuation Analysis"}</definedName>
    <definedName name="wrn.print._.all._.sheets." hidden="1">{"summary",#N/A,FALSE,"Valuation Analysis";"assumptions1",#N/A,FALSE,"Valuation Analysis";"assumptions2",#N/A,FALSE,"Valuation Analysis"}</definedName>
    <definedName name="wrn.Print._.Blank._.Exhibit." localSheetId="25" hidden="1">{"Extra 1",#N/A,FALSE,"Blank"}</definedName>
    <definedName name="wrn.Print._.Blank._.Exhibit." localSheetId="8" hidden="1">{"Extra 1",#N/A,FALSE,"Blank"}</definedName>
    <definedName name="wrn.Print._.Blank._.Exhibit." localSheetId="36" hidden="1">{"Extra 1",#N/A,FALSE,"Blank"}</definedName>
    <definedName name="wrn.Print._.Blank._.Exhibit." localSheetId="17" hidden="1">{"Extra 1",#N/A,FALSE,"Blank"}</definedName>
    <definedName name="wrn.Print._.Blank._.Exhibit." localSheetId="37" hidden="1">{"Extra 1",#N/A,FALSE,"Blank"}</definedName>
    <definedName name="wrn.Print._.Blank._.Exhibit." localSheetId="18" hidden="1">{"Extra 1",#N/A,FALSE,"Blank"}</definedName>
    <definedName name="wrn.Print._.Blank._.Exhibit." localSheetId="31" hidden="1">{"Extra 1",#N/A,FALSE,"Blank"}</definedName>
    <definedName name="wrn.Print._.Blank._.Exhibit." localSheetId="13" hidden="1">{"Extra 1",#N/A,FALSE,"Blank"}</definedName>
    <definedName name="wrn.Print._.Blank._.Exhibit." localSheetId="32" hidden="1">{"Extra 1",#N/A,FALSE,"Blank"}</definedName>
    <definedName name="wrn.Print._.Blank._.Exhibit." localSheetId="14" hidden="1">{"Extra 1",#N/A,FALSE,"Blank"}</definedName>
    <definedName name="wrn.Print._.Blank._.Exhibit." localSheetId="2" hidden="1">{"Extra 1",#N/A,FALSE,"Blank"}</definedName>
    <definedName name="wrn.Print._.Blank._.Exhibit." localSheetId="43" hidden="1">{"Extra 1",#N/A,FALSE,"Blank"}</definedName>
    <definedName name="wrn.Print._.Blank._.Exhibit." localSheetId="35" hidden="1">{"Extra 1",#N/A,FALSE,"Blank"}</definedName>
    <definedName name="wrn.Print._.Blank._.Exhibit." localSheetId="16" hidden="1">{"Extra 1",#N/A,FALSE,"Blank"}</definedName>
    <definedName name="wrn.Print._.Blank._.Exhibit." localSheetId="34" hidden="1">{"Extra 1",#N/A,FALSE,"Blank"}</definedName>
    <definedName name="wrn.Print._.Blank._.Exhibit." localSheetId="12" hidden="1">{"Extra 1",#N/A,FALSE,"Blank"}</definedName>
    <definedName name="wrn.Print._.Blank._.Exhibit." hidden="1">{"Extra 1",#N/A,FALSE,"Blank"}</definedName>
    <definedName name="wrn.Print._.BS._.Exhibits." localSheetId="25" hidden="1">{"BS Dollar",#N/A,FALSE,"BS";"BS CS",#N/A,FALSE,"BS"}</definedName>
    <definedName name="wrn.Print._.BS._.Exhibits." localSheetId="8" hidden="1">{"BS Dollar",#N/A,FALSE,"BS";"BS CS",#N/A,FALSE,"BS"}</definedName>
    <definedName name="wrn.Print._.BS._.Exhibits." localSheetId="36" hidden="1">{"BS Dollar",#N/A,FALSE,"BS";"BS CS",#N/A,FALSE,"BS"}</definedName>
    <definedName name="wrn.Print._.BS._.Exhibits." localSheetId="17" hidden="1">{"BS Dollar",#N/A,FALSE,"BS";"BS CS",#N/A,FALSE,"BS"}</definedName>
    <definedName name="wrn.Print._.BS._.Exhibits." localSheetId="37" hidden="1">{"BS Dollar",#N/A,FALSE,"BS";"BS CS",#N/A,FALSE,"BS"}</definedName>
    <definedName name="wrn.Print._.BS._.Exhibits." localSheetId="18" hidden="1">{"BS Dollar",#N/A,FALSE,"BS";"BS CS",#N/A,FALSE,"BS"}</definedName>
    <definedName name="wrn.Print._.BS._.Exhibits." localSheetId="31" hidden="1">{"BS Dollar",#N/A,FALSE,"BS";"BS CS",#N/A,FALSE,"BS"}</definedName>
    <definedName name="wrn.Print._.BS._.Exhibits." localSheetId="13" hidden="1">{"BS Dollar",#N/A,FALSE,"BS";"BS CS",#N/A,FALSE,"BS"}</definedName>
    <definedName name="wrn.Print._.BS._.Exhibits." localSheetId="32" hidden="1">{"BS Dollar",#N/A,FALSE,"BS";"BS CS",#N/A,FALSE,"BS"}</definedName>
    <definedName name="wrn.Print._.BS._.Exhibits." localSheetId="14" hidden="1">{"BS Dollar",#N/A,FALSE,"BS";"BS CS",#N/A,FALSE,"BS"}</definedName>
    <definedName name="wrn.Print._.BS._.Exhibits." localSheetId="2" hidden="1">{"BS Dollar",#N/A,FALSE,"BS";"BS CS",#N/A,FALSE,"BS"}</definedName>
    <definedName name="wrn.Print._.BS._.Exhibits." localSheetId="43" hidden="1">{"BS Dollar",#N/A,FALSE,"BS";"BS CS",#N/A,FALSE,"BS"}</definedName>
    <definedName name="wrn.Print._.BS._.Exhibits." localSheetId="35" hidden="1">{"BS Dollar",#N/A,FALSE,"BS";"BS CS",#N/A,FALSE,"BS"}</definedName>
    <definedName name="wrn.Print._.BS._.Exhibits." localSheetId="16" hidden="1">{"BS Dollar",#N/A,FALSE,"BS";"BS CS",#N/A,FALSE,"BS"}</definedName>
    <definedName name="wrn.Print._.BS._.Exhibits." localSheetId="34" hidden="1">{"BS Dollar",#N/A,FALSE,"BS";"BS CS",#N/A,FALSE,"BS"}</definedName>
    <definedName name="wrn.Print._.BS._.Exhibits." localSheetId="12" hidden="1">{"BS Dollar",#N/A,FALSE,"BS";"BS CS",#N/A,FALSE,"BS"}</definedName>
    <definedName name="wrn.Print._.BS._.Exhibits." hidden="1">{"BS Dollar",#N/A,FALSE,"BS";"BS CS",#N/A,FALSE,"BS"}</definedName>
    <definedName name="wrn.Print._.CF._.Exhibit." localSheetId="25" hidden="1">{"CF Dollar",#N/A,FALSE,"CF"}</definedName>
    <definedName name="wrn.Print._.CF._.Exhibit." localSheetId="8" hidden="1">{"CF Dollar",#N/A,FALSE,"CF"}</definedName>
    <definedName name="wrn.Print._.CF._.Exhibit." localSheetId="36" hidden="1">{"CF Dollar",#N/A,FALSE,"CF"}</definedName>
    <definedName name="wrn.Print._.CF._.Exhibit." localSheetId="17" hidden="1">{"CF Dollar",#N/A,FALSE,"CF"}</definedName>
    <definedName name="wrn.Print._.CF._.Exhibit." localSheetId="37" hidden="1">{"CF Dollar",#N/A,FALSE,"CF"}</definedName>
    <definedName name="wrn.Print._.CF._.Exhibit." localSheetId="18" hidden="1">{"CF Dollar",#N/A,FALSE,"CF"}</definedName>
    <definedName name="wrn.Print._.CF._.Exhibit." localSheetId="31" hidden="1">{"CF Dollar",#N/A,FALSE,"CF"}</definedName>
    <definedName name="wrn.Print._.CF._.Exhibit." localSheetId="13" hidden="1">{"CF Dollar",#N/A,FALSE,"CF"}</definedName>
    <definedName name="wrn.Print._.CF._.Exhibit." localSheetId="32" hidden="1">{"CF Dollar",#N/A,FALSE,"CF"}</definedName>
    <definedName name="wrn.Print._.CF._.Exhibit." localSheetId="14" hidden="1">{"CF Dollar",#N/A,FALSE,"CF"}</definedName>
    <definedName name="wrn.Print._.CF._.Exhibit." localSheetId="2" hidden="1">{"CF Dollar",#N/A,FALSE,"CF"}</definedName>
    <definedName name="wrn.Print._.CF._.Exhibit." localSheetId="43" hidden="1">{"CF Dollar",#N/A,FALSE,"CF"}</definedName>
    <definedName name="wrn.Print._.CF._.Exhibit." localSheetId="35" hidden="1">{"CF Dollar",#N/A,FALSE,"CF"}</definedName>
    <definedName name="wrn.Print._.CF._.Exhibit." localSheetId="16" hidden="1">{"CF Dollar",#N/A,FALSE,"CF"}</definedName>
    <definedName name="wrn.Print._.CF._.Exhibit." localSheetId="34" hidden="1">{"CF Dollar",#N/A,FALSE,"CF"}</definedName>
    <definedName name="wrn.Print._.CF._.Exhibit." localSheetId="12" hidden="1">{"CF Dollar",#N/A,FALSE,"CF"}</definedName>
    <definedName name="wrn.Print._.CF._.Exhibit." hidden="1">{"CF Dollar",#N/A,FALSE,"CF"}</definedName>
    <definedName name="wrn.print._.graphs." localSheetId="25" hidden="1">{"cap_structure",#N/A,FALSE,"Graph-Mkt Cap";"price",#N/A,FALSE,"Graph-Price";"ebit",#N/A,FALSE,"Graph-EBITDA";"ebitda",#N/A,FALSE,"Graph-EBITDA"}</definedName>
    <definedName name="wrn.print._.graphs." localSheetId="8" hidden="1">{"cap_structure",#N/A,FALSE,"Graph-Mkt Cap";"price",#N/A,FALSE,"Graph-Price";"ebit",#N/A,FALSE,"Graph-EBITDA";"ebitda",#N/A,FALSE,"Graph-EBITDA"}</definedName>
    <definedName name="wrn.print._.graphs." localSheetId="36" hidden="1">{"cap_structure",#N/A,FALSE,"Graph-Mkt Cap";"price",#N/A,FALSE,"Graph-Price";"ebit",#N/A,FALSE,"Graph-EBITDA";"ebitda",#N/A,FALSE,"Graph-EBITDA"}</definedName>
    <definedName name="wrn.print._.graphs." localSheetId="17" hidden="1">{"cap_structure",#N/A,FALSE,"Graph-Mkt Cap";"price",#N/A,FALSE,"Graph-Price";"ebit",#N/A,FALSE,"Graph-EBITDA";"ebitda",#N/A,FALSE,"Graph-EBITDA"}</definedName>
    <definedName name="wrn.print._.graphs." localSheetId="37" hidden="1">{"cap_structure",#N/A,FALSE,"Graph-Mkt Cap";"price",#N/A,FALSE,"Graph-Price";"ebit",#N/A,FALSE,"Graph-EBITDA";"ebitda",#N/A,FALSE,"Graph-EBITDA"}</definedName>
    <definedName name="wrn.print._.graphs." localSheetId="18" hidden="1">{"cap_structure",#N/A,FALSE,"Graph-Mkt Cap";"price",#N/A,FALSE,"Graph-Price";"ebit",#N/A,FALSE,"Graph-EBITDA";"ebitda",#N/A,FALSE,"Graph-EBITDA"}</definedName>
    <definedName name="wrn.print._.graphs." localSheetId="31" hidden="1">{"cap_structure",#N/A,FALSE,"Graph-Mkt Cap";"price",#N/A,FALSE,"Graph-Price";"ebit",#N/A,FALSE,"Graph-EBITDA";"ebitda",#N/A,FALSE,"Graph-EBITDA"}</definedName>
    <definedName name="wrn.print._.graphs." localSheetId="13" hidden="1">{"cap_structure",#N/A,FALSE,"Graph-Mkt Cap";"price",#N/A,FALSE,"Graph-Price";"ebit",#N/A,FALSE,"Graph-EBITDA";"ebitda",#N/A,FALSE,"Graph-EBITDA"}</definedName>
    <definedName name="wrn.print._.graphs." localSheetId="32" hidden="1">{"cap_structure",#N/A,FALSE,"Graph-Mkt Cap";"price",#N/A,FALSE,"Graph-Price";"ebit",#N/A,FALSE,"Graph-EBITDA";"ebitda",#N/A,FALSE,"Graph-EBITDA"}</definedName>
    <definedName name="wrn.print._.graphs." localSheetId="14" hidden="1">{"cap_structure",#N/A,FALSE,"Graph-Mkt Cap";"price",#N/A,FALSE,"Graph-Price";"ebit",#N/A,FALSE,"Graph-EBITDA";"ebitda",#N/A,FALSE,"Graph-EBITDA"}</definedName>
    <definedName name="wrn.print._.graphs." localSheetId="2" hidden="1">{"cap_structure",#N/A,FALSE,"Graph-Mkt Cap";"price",#N/A,FALSE,"Graph-Price";"ebit",#N/A,FALSE,"Graph-EBITDA";"ebitda",#N/A,FALSE,"Graph-EBITDA"}</definedName>
    <definedName name="wrn.print._.graphs." localSheetId="43" hidden="1">{"cap_structure",#N/A,FALSE,"Graph-Mkt Cap";"price",#N/A,FALSE,"Graph-Price";"ebit",#N/A,FALSE,"Graph-EBITDA";"ebitda",#N/A,FALSE,"Graph-EBITDA"}</definedName>
    <definedName name="wrn.print._.graphs." localSheetId="35" hidden="1">{"cap_structure",#N/A,FALSE,"Graph-Mkt Cap";"price",#N/A,FALSE,"Graph-Price";"ebit",#N/A,FALSE,"Graph-EBITDA";"ebitda",#N/A,FALSE,"Graph-EBITDA"}</definedName>
    <definedName name="wrn.print._.graphs." localSheetId="16" hidden="1">{"cap_structure",#N/A,FALSE,"Graph-Mkt Cap";"price",#N/A,FALSE,"Graph-Price";"ebit",#N/A,FALSE,"Graph-EBITDA";"ebitda",#N/A,FALSE,"Graph-EBITDA"}</definedName>
    <definedName name="wrn.print._.graphs." localSheetId="34" hidden="1">{"cap_structure",#N/A,FALSE,"Graph-Mkt Cap";"price",#N/A,FALSE,"Graph-Price";"ebit",#N/A,FALSE,"Graph-EBITDA";"ebitda",#N/A,FALSE,"Graph-EBITDA"}</definedName>
    <definedName name="wrn.print._.graphs." localSheetId="12"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IS._.Exhibits." localSheetId="25" hidden="1">{"Inc Stmt Dollar",#N/A,FALSE,"IS";"Inc Stmt CS",#N/A,FALSE,"IS"}</definedName>
    <definedName name="wrn.Print._.IS._.Exhibits." localSheetId="8" hidden="1">{"Inc Stmt Dollar",#N/A,FALSE,"IS";"Inc Stmt CS",#N/A,FALSE,"IS"}</definedName>
    <definedName name="wrn.Print._.IS._.Exhibits." localSheetId="36" hidden="1">{"Inc Stmt Dollar",#N/A,FALSE,"IS";"Inc Stmt CS",#N/A,FALSE,"IS"}</definedName>
    <definedName name="wrn.Print._.IS._.Exhibits." localSheetId="17" hidden="1">{"Inc Stmt Dollar",#N/A,FALSE,"IS";"Inc Stmt CS",#N/A,FALSE,"IS"}</definedName>
    <definedName name="wrn.Print._.IS._.Exhibits." localSheetId="37" hidden="1">{"Inc Stmt Dollar",#N/A,FALSE,"IS";"Inc Stmt CS",#N/A,FALSE,"IS"}</definedName>
    <definedName name="wrn.Print._.IS._.Exhibits." localSheetId="18" hidden="1">{"Inc Stmt Dollar",#N/A,FALSE,"IS";"Inc Stmt CS",#N/A,FALSE,"IS"}</definedName>
    <definedName name="wrn.Print._.IS._.Exhibits." localSheetId="31" hidden="1">{"Inc Stmt Dollar",#N/A,FALSE,"IS";"Inc Stmt CS",#N/A,FALSE,"IS"}</definedName>
    <definedName name="wrn.Print._.IS._.Exhibits." localSheetId="13" hidden="1">{"Inc Stmt Dollar",#N/A,FALSE,"IS";"Inc Stmt CS",#N/A,FALSE,"IS"}</definedName>
    <definedName name="wrn.Print._.IS._.Exhibits." localSheetId="32" hidden="1">{"Inc Stmt Dollar",#N/A,FALSE,"IS";"Inc Stmt CS",#N/A,FALSE,"IS"}</definedName>
    <definedName name="wrn.Print._.IS._.Exhibits." localSheetId="14" hidden="1">{"Inc Stmt Dollar",#N/A,FALSE,"IS";"Inc Stmt CS",#N/A,FALSE,"IS"}</definedName>
    <definedName name="wrn.Print._.IS._.Exhibits." localSheetId="2" hidden="1">{"Inc Stmt Dollar",#N/A,FALSE,"IS";"Inc Stmt CS",#N/A,FALSE,"IS"}</definedName>
    <definedName name="wrn.Print._.IS._.Exhibits." localSheetId="43" hidden="1">{"Inc Stmt Dollar",#N/A,FALSE,"IS";"Inc Stmt CS",#N/A,FALSE,"IS"}</definedName>
    <definedName name="wrn.Print._.IS._.Exhibits." localSheetId="35" hidden="1">{"Inc Stmt Dollar",#N/A,FALSE,"IS";"Inc Stmt CS",#N/A,FALSE,"IS"}</definedName>
    <definedName name="wrn.Print._.IS._.Exhibits." localSheetId="16" hidden="1">{"Inc Stmt Dollar",#N/A,FALSE,"IS";"Inc Stmt CS",#N/A,FALSE,"IS"}</definedName>
    <definedName name="wrn.Print._.IS._.Exhibits." localSheetId="34" hidden="1">{"Inc Stmt Dollar",#N/A,FALSE,"IS";"Inc Stmt CS",#N/A,FALSE,"IS"}</definedName>
    <definedName name="wrn.Print._.IS._.Exhibits." localSheetId="12" hidden="1">{"Inc Stmt Dollar",#N/A,FALSE,"IS";"Inc Stmt CS",#N/A,FALSE,"IS"}</definedName>
    <definedName name="wrn.Print._.IS._.Exhibits." hidden="1">{"Inc Stmt Dollar",#N/A,FALSE,"IS";"Inc Stmt CS",#N/A,FALSE,"IS"}</definedName>
    <definedName name="wrn.Print._.Ratio._.Exhibits." localSheetId="25" hidden="1">{"Ratio No.1",#N/A,FALSE,"Ratio";"Ratio No.2",#N/A,FALSE,"Ratio"}</definedName>
    <definedName name="wrn.Print._.Ratio._.Exhibits." localSheetId="8" hidden="1">{"Ratio No.1",#N/A,FALSE,"Ratio";"Ratio No.2",#N/A,FALSE,"Ratio"}</definedName>
    <definedName name="wrn.Print._.Ratio._.Exhibits." localSheetId="36" hidden="1">{"Ratio No.1",#N/A,FALSE,"Ratio";"Ratio No.2",#N/A,FALSE,"Ratio"}</definedName>
    <definedName name="wrn.Print._.Ratio._.Exhibits." localSheetId="17" hidden="1">{"Ratio No.1",#N/A,FALSE,"Ratio";"Ratio No.2",#N/A,FALSE,"Ratio"}</definedName>
    <definedName name="wrn.Print._.Ratio._.Exhibits." localSheetId="37" hidden="1">{"Ratio No.1",#N/A,FALSE,"Ratio";"Ratio No.2",#N/A,FALSE,"Ratio"}</definedName>
    <definedName name="wrn.Print._.Ratio._.Exhibits." localSheetId="18" hidden="1">{"Ratio No.1",#N/A,FALSE,"Ratio";"Ratio No.2",#N/A,FALSE,"Ratio"}</definedName>
    <definedName name="wrn.Print._.Ratio._.Exhibits." localSheetId="31" hidden="1">{"Ratio No.1",#N/A,FALSE,"Ratio";"Ratio No.2",#N/A,FALSE,"Ratio"}</definedName>
    <definedName name="wrn.Print._.Ratio._.Exhibits." localSheetId="13" hidden="1">{"Ratio No.1",#N/A,FALSE,"Ratio";"Ratio No.2",#N/A,FALSE,"Ratio"}</definedName>
    <definedName name="wrn.Print._.Ratio._.Exhibits." localSheetId="32" hidden="1">{"Ratio No.1",#N/A,FALSE,"Ratio";"Ratio No.2",#N/A,FALSE,"Ratio"}</definedName>
    <definedName name="wrn.Print._.Ratio._.Exhibits." localSheetId="14" hidden="1">{"Ratio No.1",#N/A,FALSE,"Ratio";"Ratio No.2",#N/A,FALSE,"Ratio"}</definedName>
    <definedName name="wrn.Print._.Ratio._.Exhibits." localSheetId="2" hidden="1">{"Ratio No.1",#N/A,FALSE,"Ratio";"Ratio No.2",#N/A,FALSE,"Ratio"}</definedName>
    <definedName name="wrn.Print._.Ratio._.Exhibits." localSheetId="43" hidden="1">{"Ratio No.1",#N/A,FALSE,"Ratio";"Ratio No.2",#N/A,FALSE,"Ratio"}</definedName>
    <definedName name="wrn.Print._.Ratio._.Exhibits." localSheetId="35" hidden="1">{"Ratio No.1",#N/A,FALSE,"Ratio";"Ratio No.2",#N/A,FALSE,"Ratio"}</definedName>
    <definedName name="wrn.Print._.Ratio._.Exhibits." localSheetId="16" hidden="1">{"Ratio No.1",#N/A,FALSE,"Ratio";"Ratio No.2",#N/A,FALSE,"Ratio"}</definedName>
    <definedName name="wrn.Print._.Ratio._.Exhibits." localSheetId="34" hidden="1">{"Ratio No.1",#N/A,FALSE,"Ratio";"Ratio No.2",#N/A,FALSE,"Ratio"}</definedName>
    <definedName name="wrn.Print._.Ratio._.Exhibits." localSheetId="12" hidden="1">{"Ratio No.1",#N/A,FALSE,"Ratio";"Ratio No.2",#N/A,FALSE,"Ratio"}</definedName>
    <definedName name="wrn.Print._.Ratio._.Exhibits." hidden="1">{"Ratio No.1",#N/A,FALSE,"Ratio";"Ratio No.2",#N/A,FALSE,"Ratio"}</definedName>
    <definedName name="wrn.print._.raw._.data._.entry." localSheetId="25" hidden="1">{"inputs raw data",#N/A,TRUE,"INPUT"}</definedName>
    <definedName name="wrn.print._.raw._.data._.entry." localSheetId="8" hidden="1">{"inputs raw data",#N/A,TRUE,"INPUT"}</definedName>
    <definedName name="wrn.print._.raw._.data._.entry." localSheetId="36" hidden="1">{"inputs raw data",#N/A,TRUE,"INPUT"}</definedName>
    <definedName name="wrn.print._.raw._.data._.entry." localSheetId="17" hidden="1">{"inputs raw data",#N/A,TRUE,"INPUT"}</definedName>
    <definedName name="wrn.print._.raw._.data._.entry." localSheetId="37" hidden="1">{"inputs raw data",#N/A,TRUE,"INPUT"}</definedName>
    <definedName name="wrn.print._.raw._.data._.entry." localSheetId="18" hidden="1">{"inputs raw data",#N/A,TRUE,"INPUT"}</definedName>
    <definedName name="wrn.print._.raw._.data._.entry." localSheetId="31" hidden="1">{"inputs raw data",#N/A,TRUE,"INPUT"}</definedName>
    <definedName name="wrn.print._.raw._.data._.entry." localSheetId="13" hidden="1">{"inputs raw data",#N/A,TRUE,"INPUT"}</definedName>
    <definedName name="wrn.print._.raw._.data._.entry." localSheetId="32" hidden="1">{"inputs raw data",#N/A,TRUE,"INPUT"}</definedName>
    <definedName name="wrn.print._.raw._.data._.entry." localSheetId="14" hidden="1">{"inputs raw data",#N/A,TRUE,"INPUT"}</definedName>
    <definedName name="wrn.print._.raw._.data._.entry." localSheetId="2" hidden="1">{"inputs raw data",#N/A,TRUE,"INPUT"}</definedName>
    <definedName name="wrn.print._.raw._.data._.entry." localSheetId="43" hidden="1">{"inputs raw data",#N/A,TRUE,"INPUT"}</definedName>
    <definedName name="wrn.print._.raw._.data._.entry." localSheetId="35" hidden="1">{"inputs raw data",#N/A,TRUE,"INPUT"}</definedName>
    <definedName name="wrn.print._.raw._.data._.entry." localSheetId="16" hidden="1">{"inputs raw data",#N/A,TRUE,"INPUT"}</definedName>
    <definedName name="wrn.print._.raw._.data._.entry." localSheetId="34" hidden="1">{"inputs raw data",#N/A,TRUE,"INPUT"}</definedName>
    <definedName name="wrn.print._.raw._.data._.entry." localSheetId="12" hidden="1">{"inputs raw data",#N/A,TRUE,"INPUT"}</definedName>
    <definedName name="wrn.print._.raw._.data._.entry." hidden="1">{"inputs raw data",#N/A,TRUE,"INPUT"}</definedName>
    <definedName name="wrn.print._.summary._.sheets." localSheetId="25" hidden="1">{"summary1",#N/A,TRUE,"Comps";"summary2",#N/A,TRUE,"Comps";"summary3",#N/A,TRUE,"Comps"}</definedName>
    <definedName name="wrn.print._.summary._.sheets." localSheetId="8" hidden="1">{"summary1",#N/A,TRUE,"Comps";"summary2",#N/A,TRUE,"Comps";"summary3",#N/A,TRUE,"Comps"}</definedName>
    <definedName name="wrn.print._.summary._.sheets." localSheetId="36" hidden="1">{"summary1",#N/A,TRUE,"Comps";"summary2",#N/A,TRUE,"Comps";"summary3",#N/A,TRUE,"Comps"}</definedName>
    <definedName name="wrn.print._.summary._.sheets." localSheetId="17" hidden="1">{"summary1",#N/A,TRUE,"Comps";"summary2",#N/A,TRUE,"Comps";"summary3",#N/A,TRUE,"Comps"}</definedName>
    <definedName name="wrn.print._.summary._.sheets." localSheetId="37" hidden="1">{"summary1",#N/A,TRUE,"Comps";"summary2",#N/A,TRUE,"Comps";"summary3",#N/A,TRUE,"Comps"}</definedName>
    <definedName name="wrn.print._.summary._.sheets." localSheetId="18" hidden="1">{"summary1",#N/A,TRUE,"Comps";"summary2",#N/A,TRUE,"Comps";"summary3",#N/A,TRUE,"Comps"}</definedName>
    <definedName name="wrn.print._.summary._.sheets." localSheetId="31" hidden="1">{"summary1",#N/A,TRUE,"Comps";"summary2",#N/A,TRUE,"Comps";"summary3",#N/A,TRUE,"Comps"}</definedName>
    <definedName name="wrn.print._.summary._.sheets." localSheetId="13" hidden="1">{"summary1",#N/A,TRUE,"Comps";"summary2",#N/A,TRUE,"Comps";"summary3",#N/A,TRUE,"Comps"}</definedName>
    <definedName name="wrn.print._.summary._.sheets." localSheetId="32" hidden="1">{"summary1",#N/A,TRUE,"Comps";"summary2",#N/A,TRUE,"Comps";"summary3",#N/A,TRUE,"Comps"}</definedName>
    <definedName name="wrn.print._.summary._.sheets." localSheetId="14" hidden="1">{"summary1",#N/A,TRUE,"Comps";"summary2",#N/A,TRUE,"Comps";"summary3",#N/A,TRUE,"Comps"}</definedName>
    <definedName name="wrn.print._.summary._.sheets." localSheetId="2" hidden="1">{"summary1",#N/A,TRUE,"Comps";"summary2",#N/A,TRUE,"Comps";"summary3",#N/A,TRUE,"Comps"}</definedName>
    <definedName name="wrn.print._.summary._.sheets." localSheetId="43" hidden="1">{"summary1",#N/A,TRUE,"Comps";"summary2",#N/A,TRUE,"Comps";"summary3",#N/A,TRUE,"Comps"}</definedName>
    <definedName name="wrn.print._.summary._.sheets." localSheetId="35" hidden="1">{"summary1",#N/A,TRUE,"Comps";"summary2",#N/A,TRUE,"Comps";"summary3",#N/A,TRUE,"Comps"}</definedName>
    <definedName name="wrn.print._.summary._.sheets." localSheetId="16" hidden="1">{"summary1",#N/A,TRUE,"Comps";"summary2",#N/A,TRUE,"Comps";"summary3",#N/A,TRUE,"Comps"}</definedName>
    <definedName name="wrn.print._.summary._.sheets." localSheetId="34" hidden="1">{"summary1",#N/A,TRUE,"Comps";"summary2",#N/A,TRUE,"Comps";"summary3",#N/A,TRUE,"Comps"}</definedName>
    <definedName name="wrn.print._.summary._.sheets." localSheetId="12" hidden="1">{"summary1",#N/A,TRUE,"Comps";"summary2",#N/A,TRUE,"Comps";"summary3",#N/A,TRUE,"Comps"}</definedName>
    <definedName name="wrn.print._.summary._.sheets." hidden="1">{"summary1",#N/A,TRUE,"Comps";"summary2",#N/A,TRUE,"Comps";"summary3",#N/A,TRUE,"Comps"}</definedName>
    <definedName name="wrn.Profit._.Report." localSheetId="25" hidden="1">{"NA",#N/A,TRUE,"Details BL1,2,4";"EA",#N/A,TRUE,"Details BL1,2,4"}</definedName>
    <definedName name="wrn.Profit._.Report." localSheetId="8" hidden="1">{"NA",#N/A,TRUE,"Details BL1,2,4";"EA",#N/A,TRUE,"Details BL1,2,4"}</definedName>
    <definedName name="wrn.Profit._.Report." localSheetId="36" hidden="1">{"NA",#N/A,TRUE,"Details BL1,2,4";"EA",#N/A,TRUE,"Details BL1,2,4"}</definedName>
    <definedName name="wrn.Profit._.Report." localSheetId="17" hidden="1">{"NA",#N/A,TRUE,"Details BL1,2,4";"EA",#N/A,TRUE,"Details BL1,2,4"}</definedName>
    <definedName name="wrn.Profit._.Report." localSheetId="37" hidden="1">{"NA",#N/A,TRUE,"Details BL1,2,4";"EA",#N/A,TRUE,"Details BL1,2,4"}</definedName>
    <definedName name="wrn.Profit._.Report." localSheetId="18" hidden="1">{"NA",#N/A,TRUE,"Details BL1,2,4";"EA",#N/A,TRUE,"Details BL1,2,4"}</definedName>
    <definedName name="wrn.Profit._.Report." localSheetId="31" hidden="1">{"NA",#N/A,TRUE,"Details BL1,2,4";"EA",#N/A,TRUE,"Details BL1,2,4"}</definedName>
    <definedName name="wrn.Profit._.Report." localSheetId="13" hidden="1">{"NA",#N/A,TRUE,"Details BL1,2,4";"EA",#N/A,TRUE,"Details BL1,2,4"}</definedName>
    <definedName name="wrn.Profit._.Report." localSheetId="32" hidden="1">{"NA",#N/A,TRUE,"Details BL1,2,4";"EA",#N/A,TRUE,"Details BL1,2,4"}</definedName>
    <definedName name="wrn.Profit._.Report." localSheetId="14" hidden="1">{"NA",#N/A,TRUE,"Details BL1,2,4";"EA",#N/A,TRUE,"Details BL1,2,4"}</definedName>
    <definedName name="wrn.Profit._.Report." localSheetId="2" hidden="1">{"NA",#N/A,TRUE,"Details BL1,2,4";"EA",#N/A,TRUE,"Details BL1,2,4"}</definedName>
    <definedName name="wrn.Profit._.Report." localSheetId="43" hidden="1">{"NA",#N/A,TRUE,"Details BL1,2,4";"EA",#N/A,TRUE,"Details BL1,2,4"}</definedName>
    <definedName name="wrn.Profit._.Report." localSheetId="35" hidden="1">{"NA",#N/A,TRUE,"Details BL1,2,4";"EA",#N/A,TRUE,"Details BL1,2,4"}</definedName>
    <definedName name="wrn.Profit._.Report." localSheetId="16" hidden="1">{"NA",#N/A,TRUE,"Details BL1,2,4";"EA",#N/A,TRUE,"Details BL1,2,4"}</definedName>
    <definedName name="wrn.Profit._.Report." localSheetId="34" hidden="1">{"NA",#N/A,TRUE,"Details BL1,2,4";"EA",#N/A,TRUE,"Details BL1,2,4"}</definedName>
    <definedName name="wrn.Profit._.Report." localSheetId="12" hidden="1">{"NA",#N/A,TRUE,"Details BL1,2,4";"EA",#N/A,TRUE,"Details BL1,2,4"}</definedName>
    <definedName name="wrn.Profit._.Report." hidden="1">{"NA",#N/A,TRUE,"Details BL1,2,4";"EA",#N/A,TRUE,"Details BL1,2,4"}</definedName>
    <definedName name="wrn.Projected._.Data._.and._.Subject._.Company._.Data." localSheetId="25" hidden="1">{#N/A,#N/A,FALSE,"Projected Data &amp; SUBJECT-INPUTS"}</definedName>
    <definedName name="wrn.Projected._.Data._.and._.Subject._.Company._.Data." localSheetId="8" hidden="1">{#N/A,#N/A,FALSE,"Projected Data &amp; SUBJECT-INPUTS"}</definedName>
    <definedName name="wrn.Projected._.Data._.and._.Subject._.Company._.Data." localSheetId="36" hidden="1">{#N/A,#N/A,FALSE,"Projected Data &amp; SUBJECT-INPUTS"}</definedName>
    <definedName name="wrn.Projected._.Data._.and._.Subject._.Company._.Data." localSheetId="17" hidden="1">{#N/A,#N/A,FALSE,"Projected Data &amp; SUBJECT-INPUTS"}</definedName>
    <definedName name="wrn.Projected._.Data._.and._.Subject._.Company._.Data." localSheetId="37" hidden="1">{#N/A,#N/A,FALSE,"Projected Data &amp; SUBJECT-INPUTS"}</definedName>
    <definedName name="wrn.Projected._.Data._.and._.Subject._.Company._.Data." localSheetId="18" hidden="1">{#N/A,#N/A,FALSE,"Projected Data &amp; SUBJECT-INPUTS"}</definedName>
    <definedName name="wrn.Projected._.Data._.and._.Subject._.Company._.Data." localSheetId="31" hidden="1">{#N/A,#N/A,FALSE,"Projected Data &amp; SUBJECT-INPUTS"}</definedName>
    <definedName name="wrn.Projected._.Data._.and._.Subject._.Company._.Data." localSheetId="13" hidden="1">{#N/A,#N/A,FALSE,"Projected Data &amp; SUBJECT-INPUTS"}</definedName>
    <definedName name="wrn.Projected._.Data._.and._.Subject._.Company._.Data." localSheetId="32" hidden="1">{#N/A,#N/A,FALSE,"Projected Data &amp; SUBJECT-INPUTS"}</definedName>
    <definedName name="wrn.Projected._.Data._.and._.Subject._.Company._.Data." localSheetId="14" hidden="1">{#N/A,#N/A,FALSE,"Projected Data &amp; SUBJECT-INPUTS"}</definedName>
    <definedName name="wrn.Projected._.Data._.and._.Subject._.Company._.Data." localSheetId="2" hidden="1">{#N/A,#N/A,FALSE,"Projected Data &amp; SUBJECT-INPUTS"}</definedName>
    <definedName name="wrn.Projected._.Data._.and._.Subject._.Company._.Data." localSheetId="43" hidden="1">{#N/A,#N/A,FALSE,"Projected Data &amp; SUBJECT-INPUTS"}</definedName>
    <definedName name="wrn.Projected._.Data._.and._.Subject._.Company._.Data." localSheetId="35" hidden="1">{#N/A,#N/A,FALSE,"Projected Data &amp; SUBJECT-INPUTS"}</definedName>
    <definedName name="wrn.Projected._.Data._.and._.Subject._.Company._.Data." localSheetId="16" hidden="1">{#N/A,#N/A,FALSE,"Projected Data &amp; SUBJECT-INPUTS"}</definedName>
    <definedName name="wrn.Projected._.Data._.and._.Subject._.Company._.Data." localSheetId="34" hidden="1">{#N/A,#N/A,FALSE,"Projected Data &amp; SUBJECT-INPUTS"}</definedName>
    <definedName name="wrn.Projected._.Data._.and._.Subject._.Company._.Data." localSheetId="12" hidden="1">{#N/A,#N/A,FALSE,"Projected Data &amp; SUBJECT-INPUTS"}</definedName>
    <definedName name="wrn.Projected._.Data._.and._.Subject._.Company._.Data." hidden="1">{#N/A,#N/A,FALSE,"Projected Data &amp; SUBJECT-INPUTS"}</definedName>
    <definedName name="wrn.Q1F." localSheetId="25" hidden="1">{#N/A,#N/A,FALSE,"Q1F";"Q1F",#N/A,FALSE,"Q1F"}</definedName>
    <definedName name="wrn.Q1F." localSheetId="8" hidden="1">{#N/A,#N/A,FALSE,"Q1F";"Q1F",#N/A,FALSE,"Q1F"}</definedName>
    <definedName name="wrn.Q1F." localSheetId="36" hidden="1">{#N/A,#N/A,FALSE,"Q1F";"Q1F",#N/A,FALSE,"Q1F"}</definedName>
    <definedName name="wrn.Q1F." localSheetId="17" hidden="1">{#N/A,#N/A,FALSE,"Q1F";"Q1F",#N/A,FALSE,"Q1F"}</definedName>
    <definedName name="wrn.Q1F." localSheetId="37" hidden="1">{#N/A,#N/A,FALSE,"Q1F";"Q1F",#N/A,FALSE,"Q1F"}</definedName>
    <definedName name="wrn.Q1F." localSheetId="18" hidden="1">{#N/A,#N/A,FALSE,"Q1F";"Q1F",#N/A,FALSE,"Q1F"}</definedName>
    <definedName name="wrn.Q1F." localSheetId="31" hidden="1">{#N/A,#N/A,FALSE,"Q1F";"Q1F",#N/A,FALSE,"Q1F"}</definedName>
    <definedName name="wrn.Q1F." localSheetId="13" hidden="1">{#N/A,#N/A,FALSE,"Q1F";"Q1F",#N/A,FALSE,"Q1F"}</definedName>
    <definedName name="wrn.Q1F." localSheetId="32" hidden="1">{#N/A,#N/A,FALSE,"Q1F";"Q1F",#N/A,FALSE,"Q1F"}</definedName>
    <definedName name="wrn.Q1F." localSheetId="14" hidden="1">{#N/A,#N/A,FALSE,"Q1F";"Q1F",#N/A,FALSE,"Q1F"}</definedName>
    <definedName name="wrn.Q1F." localSheetId="2" hidden="1">{#N/A,#N/A,FALSE,"Q1F";"Q1F",#N/A,FALSE,"Q1F"}</definedName>
    <definedName name="wrn.Q1F." localSheetId="43" hidden="1">{#N/A,#N/A,FALSE,"Q1F";"Q1F",#N/A,FALSE,"Q1F"}</definedName>
    <definedName name="wrn.Q1F." localSheetId="35" hidden="1">{#N/A,#N/A,FALSE,"Q1F";"Q1F",#N/A,FALSE,"Q1F"}</definedName>
    <definedName name="wrn.Q1F." localSheetId="16" hidden="1">{#N/A,#N/A,FALSE,"Q1F";"Q1F",#N/A,FALSE,"Q1F"}</definedName>
    <definedName name="wrn.Q1F." localSheetId="34" hidden="1">{#N/A,#N/A,FALSE,"Q1F";"Q1F",#N/A,FALSE,"Q1F"}</definedName>
    <definedName name="wrn.Q1F." localSheetId="12" hidden="1">{#N/A,#N/A,FALSE,"Q1F";"Q1F",#N/A,FALSE,"Q1F"}</definedName>
    <definedName name="wrn.Q1F." hidden="1">{#N/A,#N/A,FALSE,"Q1F";"Q1F",#N/A,FALSE,"Q1F"}</definedName>
    <definedName name="wrn.Q2F." localSheetId="25" hidden="1">{#N/A,#N/A,FALSE,"Q2F";"Q2F",#N/A,FALSE,"Q2F"}</definedName>
    <definedName name="wrn.Q2F." localSheetId="8" hidden="1">{#N/A,#N/A,FALSE,"Q2F";"Q2F",#N/A,FALSE,"Q2F"}</definedName>
    <definedName name="wrn.Q2F." localSheetId="36" hidden="1">{#N/A,#N/A,FALSE,"Q2F";"Q2F",#N/A,FALSE,"Q2F"}</definedName>
    <definedName name="wrn.Q2F." localSheetId="17" hidden="1">{#N/A,#N/A,FALSE,"Q2F";"Q2F",#N/A,FALSE,"Q2F"}</definedName>
    <definedName name="wrn.Q2F." localSheetId="37" hidden="1">{#N/A,#N/A,FALSE,"Q2F";"Q2F",#N/A,FALSE,"Q2F"}</definedName>
    <definedName name="wrn.Q2F." localSheetId="18" hidden="1">{#N/A,#N/A,FALSE,"Q2F";"Q2F",#N/A,FALSE,"Q2F"}</definedName>
    <definedName name="wrn.Q2F." localSheetId="31" hidden="1">{#N/A,#N/A,FALSE,"Q2F";"Q2F",#N/A,FALSE,"Q2F"}</definedName>
    <definedName name="wrn.Q2F." localSheetId="13" hidden="1">{#N/A,#N/A,FALSE,"Q2F";"Q2F",#N/A,FALSE,"Q2F"}</definedName>
    <definedName name="wrn.Q2F." localSheetId="32" hidden="1">{#N/A,#N/A,FALSE,"Q2F";"Q2F",#N/A,FALSE,"Q2F"}</definedName>
    <definedName name="wrn.Q2F." localSheetId="14" hidden="1">{#N/A,#N/A,FALSE,"Q2F";"Q2F",#N/A,FALSE,"Q2F"}</definedName>
    <definedName name="wrn.Q2F." localSheetId="2" hidden="1">{#N/A,#N/A,FALSE,"Q2F";"Q2F",#N/A,FALSE,"Q2F"}</definedName>
    <definedName name="wrn.Q2F." localSheetId="43" hidden="1">{#N/A,#N/A,FALSE,"Q2F";"Q2F",#N/A,FALSE,"Q2F"}</definedName>
    <definedName name="wrn.Q2F." localSheetId="35" hidden="1">{#N/A,#N/A,FALSE,"Q2F";"Q2F",#N/A,FALSE,"Q2F"}</definedName>
    <definedName name="wrn.Q2F." localSheetId="16" hidden="1">{#N/A,#N/A,FALSE,"Q2F";"Q2F",#N/A,FALSE,"Q2F"}</definedName>
    <definedName name="wrn.Q2F." localSheetId="34" hidden="1">{#N/A,#N/A,FALSE,"Q2F";"Q2F",#N/A,FALSE,"Q2F"}</definedName>
    <definedName name="wrn.Q2F." localSheetId="12" hidden="1">{#N/A,#N/A,FALSE,"Q2F";"Q2F",#N/A,FALSE,"Q2F"}</definedName>
    <definedName name="wrn.Q2F." hidden="1">{#N/A,#N/A,FALSE,"Q2F";"Q2F",#N/A,FALSE,"Q2F"}</definedName>
    <definedName name="wrn.Q3F." localSheetId="25" hidden="1">{"Q3F",#N/A,FALSE,"Q3F"}</definedName>
    <definedName name="wrn.Q3F." localSheetId="8" hidden="1">{"Q3F",#N/A,FALSE,"Q3F"}</definedName>
    <definedName name="wrn.Q3F." localSheetId="36" hidden="1">{"Q3F",#N/A,FALSE,"Q3F"}</definedName>
    <definedName name="wrn.Q3F." localSheetId="17" hidden="1">{"Q3F",#N/A,FALSE,"Q3F"}</definedName>
    <definedName name="wrn.Q3F." localSheetId="37" hidden="1">{"Q3F",#N/A,FALSE,"Q3F"}</definedName>
    <definedName name="wrn.Q3F." localSheetId="18" hidden="1">{"Q3F",#N/A,FALSE,"Q3F"}</definedName>
    <definedName name="wrn.Q3F." localSheetId="31" hidden="1">{"Q3F",#N/A,FALSE,"Q3F"}</definedName>
    <definedName name="wrn.Q3F." localSheetId="13" hidden="1">{"Q3F",#N/A,FALSE,"Q3F"}</definedName>
    <definedName name="wrn.Q3F." localSheetId="32" hidden="1">{"Q3F",#N/A,FALSE,"Q3F"}</definedName>
    <definedName name="wrn.Q3F." localSheetId="14" hidden="1">{"Q3F",#N/A,FALSE,"Q3F"}</definedName>
    <definedName name="wrn.Q3F." localSheetId="2" hidden="1">{"Q3F",#N/A,FALSE,"Q3F"}</definedName>
    <definedName name="wrn.Q3F." localSheetId="43" hidden="1">{"Q3F",#N/A,FALSE,"Q3F"}</definedName>
    <definedName name="wrn.Q3F." localSheetId="35" hidden="1">{"Q3F",#N/A,FALSE,"Q3F"}</definedName>
    <definedName name="wrn.Q3F." localSheetId="16" hidden="1">{"Q3F",#N/A,FALSE,"Q3F"}</definedName>
    <definedName name="wrn.Q3F." localSheetId="34" hidden="1">{"Q3F",#N/A,FALSE,"Q3F"}</definedName>
    <definedName name="wrn.Q3F." localSheetId="12" hidden="1">{"Q3F",#N/A,FALSE,"Q3F"}</definedName>
    <definedName name="wrn.Q3F." hidden="1">{"Q3F",#N/A,FALSE,"Q3F"}</definedName>
    <definedName name="wrn.Q4F." localSheetId="25" hidden="1">{"Q4F",#N/A,FALSE,"Q4F"}</definedName>
    <definedName name="wrn.Q4F." localSheetId="8" hidden="1">{"Q4F",#N/A,FALSE,"Q4F"}</definedName>
    <definedName name="wrn.Q4F." localSheetId="36" hidden="1">{"Q4F",#N/A,FALSE,"Q4F"}</definedName>
    <definedName name="wrn.Q4F." localSheetId="17" hidden="1">{"Q4F",#N/A,FALSE,"Q4F"}</definedName>
    <definedName name="wrn.Q4F." localSheetId="37" hidden="1">{"Q4F",#N/A,FALSE,"Q4F"}</definedName>
    <definedName name="wrn.Q4F." localSheetId="18" hidden="1">{"Q4F",#N/A,FALSE,"Q4F"}</definedName>
    <definedName name="wrn.Q4F." localSheetId="31" hidden="1">{"Q4F",#N/A,FALSE,"Q4F"}</definedName>
    <definedName name="wrn.Q4F." localSheetId="13" hidden="1">{"Q4F",#N/A,FALSE,"Q4F"}</definedName>
    <definedName name="wrn.Q4F." localSheetId="32" hidden="1">{"Q4F",#N/A,FALSE,"Q4F"}</definedName>
    <definedName name="wrn.Q4F." localSheetId="14" hidden="1">{"Q4F",#N/A,FALSE,"Q4F"}</definedName>
    <definedName name="wrn.Q4F." localSheetId="2" hidden="1">{"Q4F",#N/A,FALSE,"Q4F"}</definedName>
    <definedName name="wrn.Q4F." localSheetId="43" hidden="1">{"Q4F",#N/A,FALSE,"Q4F"}</definedName>
    <definedName name="wrn.Q4F." localSheetId="35" hidden="1">{"Q4F",#N/A,FALSE,"Q4F"}</definedName>
    <definedName name="wrn.Q4F." localSheetId="16" hidden="1">{"Q4F",#N/A,FALSE,"Q4F"}</definedName>
    <definedName name="wrn.Q4F." localSheetId="34" hidden="1">{"Q4F",#N/A,FALSE,"Q4F"}</definedName>
    <definedName name="wrn.Q4F." localSheetId="12" hidden="1">{"Q4F",#N/A,FALSE,"Q4F"}</definedName>
    <definedName name="wrn.Q4F." hidden="1">{"Q4F",#N/A,FALSE,"Q4F"}</definedName>
    <definedName name="wrn.Report._.Exhibits." localSheetId="25" hidden="1">{"Inc Stmt Exhibit",#N/A,FALSE,"IS";"BS Exhibit",#N/A,FALSE,"BS";"Ratio No.1",#N/A,FALSE,"Ratio";"Ratio No.2",#N/A,FALSE,"Ratio"}</definedName>
    <definedName name="wrn.Report._.Exhibits." localSheetId="8" hidden="1">{"Inc Stmt Exhibit",#N/A,FALSE,"IS";"BS Exhibit",#N/A,FALSE,"BS";"Ratio No.1",#N/A,FALSE,"Ratio";"Ratio No.2",#N/A,FALSE,"Ratio"}</definedName>
    <definedName name="wrn.Report._.Exhibits." localSheetId="36" hidden="1">{"Inc Stmt Exhibit",#N/A,FALSE,"IS";"BS Exhibit",#N/A,FALSE,"BS";"Ratio No.1",#N/A,FALSE,"Ratio";"Ratio No.2",#N/A,FALSE,"Ratio"}</definedName>
    <definedName name="wrn.Report._.Exhibits." localSheetId="17" hidden="1">{"Inc Stmt Exhibit",#N/A,FALSE,"IS";"BS Exhibit",#N/A,FALSE,"BS";"Ratio No.1",#N/A,FALSE,"Ratio";"Ratio No.2",#N/A,FALSE,"Ratio"}</definedName>
    <definedName name="wrn.Report._.Exhibits." localSheetId="37" hidden="1">{"Inc Stmt Exhibit",#N/A,FALSE,"IS";"BS Exhibit",#N/A,FALSE,"BS";"Ratio No.1",#N/A,FALSE,"Ratio";"Ratio No.2",#N/A,FALSE,"Ratio"}</definedName>
    <definedName name="wrn.Report._.Exhibits." localSheetId="18" hidden="1">{"Inc Stmt Exhibit",#N/A,FALSE,"IS";"BS Exhibit",#N/A,FALSE,"BS";"Ratio No.1",#N/A,FALSE,"Ratio";"Ratio No.2",#N/A,FALSE,"Ratio"}</definedName>
    <definedName name="wrn.Report._.Exhibits." localSheetId="31" hidden="1">{"Inc Stmt Exhibit",#N/A,FALSE,"IS";"BS Exhibit",#N/A,FALSE,"BS";"Ratio No.1",#N/A,FALSE,"Ratio";"Ratio No.2",#N/A,FALSE,"Ratio"}</definedName>
    <definedName name="wrn.Report._.Exhibits." localSheetId="13" hidden="1">{"Inc Stmt Exhibit",#N/A,FALSE,"IS";"BS Exhibit",#N/A,FALSE,"BS";"Ratio No.1",#N/A,FALSE,"Ratio";"Ratio No.2",#N/A,FALSE,"Ratio"}</definedName>
    <definedName name="wrn.Report._.Exhibits." localSheetId="32" hidden="1">{"Inc Stmt Exhibit",#N/A,FALSE,"IS";"BS Exhibit",#N/A,FALSE,"BS";"Ratio No.1",#N/A,FALSE,"Ratio";"Ratio No.2",#N/A,FALSE,"Ratio"}</definedName>
    <definedName name="wrn.Report._.Exhibits." localSheetId="14" hidden="1">{"Inc Stmt Exhibit",#N/A,FALSE,"IS";"BS Exhibit",#N/A,FALSE,"BS";"Ratio No.1",#N/A,FALSE,"Ratio";"Ratio No.2",#N/A,FALSE,"Ratio"}</definedName>
    <definedName name="wrn.Report._.Exhibits." localSheetId="2" hidden="1">{"Inc Stmt Exhibit",#N/A,FALSE,"IS";"BS Exhibit",#N/A,FALSE,"BS";"Ratio No.1",#N/A,FALSE,"Ratio";"Ratio No.2",#N/A,FALSE,"Ratio"}</definedName>
    <definedName name="wrn.Report._.Exhibits." localSheetId="43" hidden="1">{"Inc Stmt Exhibit",#N/A,FALSE,"IS";"BS Exhibit",#N/A,FALSE,"BS";"Ratio No.1",#N/A,FALSE,"Ratio";"Ratio No.2",#N/A,FALSE,"Ratio"}</definedName>
    <definedName name="wrn.Report._.Exhibits." localSheetId="35" hidden="1">{"Inc Stmt Exhibit",#N/A,FALSE,"IS";"BS Exhibit",#N/A,FALSE,"BS";"Ratio No.1",#N/A,FALSE,"Ratio";"Ratio No.2",#N/A,FALSE,"Ratio"}</definedName>
    <definedName name="wrn.Report._.Exhibits." localSheetId="16" hidden="1">{"Inc Stmt Exhibit",#N/A,FALSE,"IS";"BS Exhibit",#N/A,FALSE,"BS";"Ratio No.1",#N/A,FALSE,"Ratio";"Ratio No.2",#N/A,FALSE,"Ratio"}</definedName>
    <definedName name="wrn.Report._.Exhibits." localSheetId="34" hidden="1">{"Inc Stmt Exhibit",#N/A,FALSE,"IS";"BS Exhibit",#N/A,FALSE,"BS";"Ratio No.1",#N/A,FALSE,"Ratio";"Ratio No.2",#N/A,FALSE,"Ratio"}</definedName>
    <definedName name="wrn.Report._.Exhibits." localSheetId="12" hidden="1">{"Inc Stmt Exhibit",#N/A,FALSE,"IS";"BS Exhibit",#N/A,FALSE,"BS";"Ratio No.1",#N/A,FALSE,"Ratio";"Ratio No.2",#N/A,FALSE,"Ratio"}</definedName>
    <definedName name="wrn.Report._.Exhibits." hidden="1">{"Inc Stmt Exhibit",#N/A,FALSE,"IS";"BS Exhibit",#N/A,FALSE,"BS";"Ratio No.1",#N/A,FALSE,"Ratio";"Ratio No.2",#N/A,FALSE,"Ratio"}</definedName>
    <definedName name="wrn.Reports._.Only." localSheetId="25"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8"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36"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17"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37"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18"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31"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13"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32"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14"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2"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43"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35"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16"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34"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localSheetId="12"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ports._.Only."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definedName>
    <definedName name="wrn.revenue._.detail." localSheetId="25" hidden="1">{"revenue detail 1",#N/A,FALSE,"Revenue Detail";"revenue detail 2",#N/A,FALSE,"Revenue Detail";"revenue detail 3",#N/A,FALSE,"Revenue Detail";"revenue detail 4",#N/A,FALSE,"Revenue Detail"}</definedName>
    <definedName name="wrn.revenue._.detail." localSheetId="8" hidden="1">{"revenue detail 1",#N/A,FALSE,"Revenue Detail";"revenue detail 2",#N/A,FALSE,"Revenue Detail";"revenue detail 3",#N/A,FALSE,"Revenue Detail";"revenue detail 4",#N/A,FALSE,"Revenue Detail"}</definedName>
    <definedName name="wrn.revenue._.detail." localSheetId="36" hidden="1">{"revenue detail 1",#N/A,FALSE,"Revenue Detail";"revenue detail 2",#N/A,FALSE,"Revenue Detail";"revenue detail 3",#N/A,FALSE,"Revenue Detail";"revenue detail 4",#N/A,FALSE,"Revenue Detail"}</definedName>
    <definedName name="wrn.revenue._.detail." localSheetId="17" hidden="1">{"revenue detail 1",#N/A,FALSE,"Revenue Detail";"revenue detail 2",#N/A,FALSE,"Revenue Detail";"revenue detail 3",#N/A,FALSE,"Revenue Detail";"revenue detail 4",#N/A,FALSE,"Revenue Detail"}</definedName>
    <definedName name="wrn.revenue._.detail." localSheetId="37" hidden="1">{"revenue detail 1",#N/A,FALSE,"Revenue Detail";"revenue detail 2",#N/A,FALSE,"Revenue Detail";"revenue detail 3",#N/A,FALSE,"Revenue Detail";"revenue detail 4",#N/A,FALSE,"Revenue Detail"}</definedName>
    <definedName name="wrn.revenue._.detail." localSheetId="18" hidden="1">{"revenue detail 1",#N/A,FALSE,"Revenue Detail";"revenue detail 2",#N/A,FALSE,"Revenue Detail";"revenue detail 3",#N/A,FALSE,"Revenue Detail";"revenue detail 4",#N/A,FALSE,"Revenue Detail"}</definedName>
    <definedName name="wrn.revenue._.detail." localSheetId="31" hidden="1">{"revenue detail 1",#N/A,FALSE,"Revenue Detail";"revenue detail 2",#N/A,FALSE,"Revenue Detail";"revenue detail 3",#N/A,FALSE,"Revenue Detail";"revenue detail 4",#N/A,FALSE,"Revenue Detail"}</definedName>
    <definedName name="wrn.revenue._.detail." localSheetId="13" hidden="1">{"revenue detail 1",#N/A,FALSE,"Revenue Detail";"revenue detail 2",#N/A,FALSE,"Revenue Detail";"revenue detail 3",#N/A,FALSE,"Revenue Detail";"revenue detail 4",#N/A,FALSE,"Revenue Detail"}</definedName>
    <definedName name="wrn.revenue._.detail." localSheetId="32" hidden="1">{"revenue detail 1",#N/A,FALSE,"Revenue Detail";"revenue detail 2",#N/A,FALSE,"Revenue Detail";"revenue detail 3",#N/A,FALSE,"Revenue Detail";"revenue detail 4",#N/A,FALSE,"Revenue Detail"}</definedName>
    <definedName name="wrn.revenue._.detail." localSheetId="14" hidden="1">{"revenue detail 1",#N/A,FALSE,"Revenue Detail";"revenue detail 2",#N/A,FALSE,"Revenue Detail";"revenue detail 3",#N/A,FALSE,"Revenue Detail";"revenue detail 4",#N/A,FALSE,"Revenue Detail"}</definedName>
    <definedName name="wrn.revenue._.detail." localSheetId="2" hidden="1">{"revenue detail 1",#N/A,FALSE,"Revenue Detail";"revenue detail 2",#N/A,FALSE,"Revenue Detail";"revenue detail 3",#N/A,FALSE,"Revenue Detail";"revenue detail 4",#N/A,FALSE,"Revenue Detail"}</definedName>
    <definedName name="wrn.revenue._.detail." localSheetId="43" hidden="1">{"revenue detail 1",#N/A,FALSE,"Revenue Detail";"revenue detail 2",#N/A,FALSE,"Revenue Detail";"revenue detail 3",#N/A,FALSE,"Revenue Detail";"revenue detail 4",#N/A,FALSE,"Revenue Detail"}</definedName>
    <definedName name="wrn.revenue._.detail." localSheetId="35" hidden="1">{"revenue detail 1",#N/A,FALSE,"Revenue Detail";"revenue detail 2",#N/A,FALSE,"Revenue Detail";"revenue detail 3",#N/A,FALSE,"Revenue Detail";"revenue detail 4",#N/A,FALSE,"Revenue Detail"}</definedName>
    <definedName name="wrn.revenue._.detail." localSheetId="16" hidden="1">{"revenue detail 1",#N/A,FALSE,"Revenue Detail";"revenue detail 2",#N/A,FALSE,"Revenue Detail";"revenue detail 3",#N/A,FALSE,"Revenue Detail";"revenue detail 4",#N/A,FALSE,"Revenue Detail"}</definedName>
    <definedName name="wrn.revenue._.detail." localSheetId="34" hidden="1">{"revenue detail 1",#N/A,FALSE,"Revenue Detail";"revenue detail 2",#N/A,FALSE,"Revenue Detail";"revenue detail 3",#N/A,FALSE,"Revenue Detail";"revenue detail 4",#N/A,FALSE,"Revenue Detail"}</definedName>
    <definedName name="wrn.revenue._.detail." localSheetId="12" hidden="1">{"revenue detail 1",#N/A,FALSE,"Revenue Detail";"revenue detail 2",#N/A,FALSE,"Revenue Detail";"revenue detail 3",#N/A,FALSE,"Revenue Detail";"revenue detail 4",#N/A,FALSE,"Revenue Detail"}</definedName>
    <definedName name="wrn.revenue._.detail." hidden="1">{"revenue detail 1",#N/A,FALSE,"Revenue Detail";"revenue detail 2",#N/A,FALSE,"Revenue Detail";"revenue detail 3",#N/A,FALSE,"Revenue Detail";"revenue detail 4",#N/A,FALSE,"Revenue Detail"}</definedName>
    <definedName name="wrn.revenue._.graph." localSheetId="25" hidden="1">{"revenue graph",#N/A,FALSE,"Revenue Graph"}</definedName>
    <definedName name="wrn.revenue._.graph." localSheetId="8" hidden="1">{"revenue graph",#N/A,FALSE,"Revenue Graph"}</definedName>
    <definedName name="wrn.revenue._.graph." localSheetId="36" hidden="1">{"revenue graph",#N/A,FALSE,"Revenue Graph"}</definedName>
    <definedName name="wrn.revenue._.graph." localSheetId="17" hidden="1">{"revenue graph",#N/A,FALSE,"Revenue Graph"}</definedName>
    <definedName name="wrn.revenue._.graph." localSheetId="37" hidden="1">{"revenue graph",#N/A,FALSE,"Revenue Graph"}</definedName>
    <definedName name="wrn.revenue._.graph." localSheetId="18" hidden="1">{"revenue graph",#N/A,FALSE,"Revenue Graph"}</definedName>
    <definedName name="wrn.revenue._.graph." localSheetId="31" hidden="1">{"revenue graph",#N/A,FALSE,"Revenue Graph"}</definedName>
    <definedName name="wrn.revenue._.graph." localSheetId="13" hidden="1">{"revenue graph",#N/A,FALSE,"Revenue Graph"}</definedName>
    <definedName name="wrn.revenue._.graph." localSheetId="32" hidden="1">{"revenue graph",#N/A,FALSE,"Revenue Graph"}</definedName>
    <definedName name="wrn.revenue._.graph." localSheetId="14" hidden="1">{"revenue graph",#N/A,FALSE,"Revenue Graph"}</definedName>
    <definedName name="wrn.revenue._.graph." localSheetId="2" hidden="1">{"revenue graph",#N/A,FALSE,"Revenue Graph"}</definedName>
    <definedName name="wrn.revenue._.graph." localSheetId="43" hidden="1">{"revenue graph",#N/A,FALSE,"Revenue Graph"}</definedName>
    <definedName name="wrn.revenue._.graph." localSheetId="35" hidden="1">{"revenue graph",#N/A,FALSE,"Revenue Graph"}</definedName>
    <definedName name="wrn.revenue._.graph." localSheetId="16" hidden="1">{"revenue graph",#N/A,FALSE,"Revenue Graph"}</definedName>
    <definedName name="wrn.revenue._.graph." localSheetId="34" hidden="1">{"revenue graph",#N/A,FALSE,"Revenue Graph"}</definedName>
    <definedName name="wrn.revenue._.graph." localSheetId="12" hidden="1">{"revenue graph",#N/A,FALSE,"Revenue Graph"}</definedName>
    <definedName name="wrn.revenue._.graph." hidden="1">{"revenue graph",#N/A,FALSE,"Revenue Graph"}</definedName>
    <definedName name="wrn.sales." localSheetId="25" hidden="1">{"sales",#N/A,FALSE,"Sales";"sales existing",#N/A,FALSE,"Sales";"sales rd1",#N/A,FALSE,"Sales";"sales rd2",#N/A,FALSE,"Sales"}</definedName>
    <definedName name="wrn.sales." localSheetId="8" hidden="1">{"sales",#N/A,FALSE,"Sales";"sales existing",#N/A,FALSE,"Sales";"sales rd1",#N/A,FALSE,"Sales";"sales rd2",#N/A,FALSE,"Sales"}</definedName>
    <definedName name="wrn.sales." localSheetId="36" hidden="1">{"sales",#N/A,FALSE,"Sales";"sales existing",#N/A,FALSE,"Sales";"sales rd1",#N/A,FALSE,"Sales";"sales rd2",#N/A,FALSE,"Sales"}</definedName>
    <definedName name="wrn.sales." localSheetId="17" hidden="1">{"sales",#N/A,FALSE,"Sales";"sales existing",#N/A,FALSE,"Sales";"sales rd1",#N/A,FALSE,"Sales";"sales rd2",#N/A,FALSE,"Sales"}</definedName>
    <definedName name="wrn.sales." localSheetId="37" hidden="1">{"sales",#N/A,FALSE,"Sales";"sales existing",#N/A,FALSE,"Sales";"sales rd1",#N/A,FALSE,"Sales";"sales rd2",#N/A,FALSE,"Sales"}</definedName>
    <definedName name="wrn.sales." localSheetId="18" hidden="1">{"sales",#N/A,FALSE,"Sales";"sales existing",#N/A,FALSE,"Sales";"sales rd1",#N/A,FALSE,"Sales";"sales rd2",#N/A,FALSE,"Sales"}</definedName>
    <definedName name="wrn.sales." localSheetId="31" hidden="1">{"sales",#N/A,FALSE,"Sales";"sales existing",#N/A,FALSE,"Sales";"sales rd1",#N/A,FALSE,"Sales";"sales rd2",#N/A,FALSE,"Sales"}</definedName>
    <definedName name="wrn.sales." localSheetId="13" hidden="1">{"sales",#N/A,FALSE,"Sales";"sales existing",#N/A,FALSE,"Sales";"sales rd1",#N/A,FALSE,"Sales";"sales rd2",#N/A,FALSE,"Sales"}</definedName>
    <definedName name="wrn.sales." localSheetId="32" hidden="1">{"sales",#N/A,FALSE,"Sales";"sales existing",#N/A,FALSE,"Sales";"sales rd1",#N/A,FALSE,"Sales";"sales rd2",#N/A,FALSE,"Sales"}</definedName>
    <definedName name="wrn.sales." localSheetId="14" hidden="1">{"sales",#N/A,FALSE,"Sales";"sales existing",#N/A,FALSE,"Sales";"sales rd1",#N/A,FALSE,"Sales";"sales rd2",#N/A,FALSE,"Sales"}</definedName>
    <definedName name="wrn.sales." localSheetId="2" hidden="1">{"sales",#N/A,FALSE,"Sales";"sales existing",#N/A,FALSE,"Sales";"sales rd1",#N/A,FALSE,"Sales";"sales rd2",#N/A,FALSE,"Sales"}</definedName>
    <definedName name="wrn.sales." localSheetId="43" hidden="1">{"sales",#N/A,FALSE,"Sales";"sales existing",#N/A,FALSE,"Sales";"sales rd1",#N/A,FALSE,"Sales";"sales rd2",#N/A,FALSE,"Sales"}</definedName>
    <definedName name="wrn.sales." localSheetId="35" hidden="1">{"sales",#N/A,FALSE,"Sales";"sales existing",#N/A,FALSE,"Sales";"sales rd1",#N/A,FALSE,"Sales";"sales rd2",#N/A,FALSE,"Sales"}</definedName>
    <definedName name="wrn.sales." localSheetId="16" hidden="1">{"sales",#N/A,FALSE,"Sales";"sales existing",#N/A,FALSE,"Sales";"sales rd1",#N/A,FALSE,"Sales";"sales rd2",#N/A,FALSE,"Sales"}</definedName>
    <definedName name="wrn.sales." localSheetId="34" hidden="1">{"sales",#N/A,FALSE,"Sales";"sales existing",#N/A,FALSE,"Sales";"sales rd1",#N/A,FALSE,"Sales";"sales rd2",#N/A,FALSE,"Sales"}</definedName>
    <definedName name="wrn.sales." localSheetId="12" hidden="1">{"sales",#N/A,FALSE,"Sales";"sales existing",#N/A,FALSE,"Sales";"sales rd1",#N/A,FALSE,"Sales";"sales rd2",#N/A,FALSE,"Sales"}</definedName>
    <definedName name="wrn.sales." hidden="1">{"sales",#N/A,FALSE,"Sales";"sales existing",#N/A,FALSE,"Sales";"sales rd1",#N/A,FALSE,"Sales";"sales rd2",#N/A,FALSE,"Sales"}</definedName>
    <definedName name="wrn.sample." localSheetId="25" hidden="1">{"sample",#N/A,FALSE,"Client Input Sheet"}</definedName>
    <definedName name="wrn.sample." localSheetId="8" hidden="1">{"sample",#N/A,FALSE,"Client Input Sheet"}</definedName>
    <definedName name="wrn.sample." localSheetId="36" hidden="1">{"sample",#N/A,FALSE,"Client Input Sheet"}</definedName>
    <definedName name="wrn.sample." localSheetId="17" hidden="1">{"sample",#N/A,FALSE,"Client Input Sheet"}</definedName>
    <definedName name="wrn.sample." localSheetId="37" hidden="1">{"sample",#N/A,FALSE,"Client Input Sheet"}</definedName>
    <definedName name="wrn.sample." localSheetId="18" hidden="1">{"sample",#N/A,FALSE,"Client Input Sheet"}</definedName>
    <definedName name="wrn.sample." localSheetId="31" hidden="1">{"sample",#N/A,FALSE,"Client Input Sheet"}</definedName>
    <definedName name="wrn.sample." localSheetId="13" hidden="1">{"sample",#N/A,FALSE,"Client Input Sheet"}</definedName>
    <definedName name="wrn.sample." localSheetId="32" hidden="1">{"sample",#N/A,FALSE,"Client Input Sheet"}</definedName>
    <definedName name="wrn.sample." localSheetId="14" hidden="1">{"sample",#N/A,FALSE,"Client Input Sheet"}</definedName>
    <definedName name="wrn.sample." localSheetId="2" hidden="1">{"sample",#N/A,FALSE,"Client Input Sheet"}</definedName>
    <definedName name="wrn.sample." localSheetId="43" hidden="1">{"sample",#N/A,FALSE,"Client Input Sheet"}</definedName>
    <definedName name="wrn.sample." localSheetId="35" hidden="1">{"sample",#N/A,FALSE,"Client Input Sheet"}</definedName>
    <definedName name="wrn.sample." localSheetId="16" hidden="1">{"sample",#N/A,FALSE,"Client Input Sheet"}</definedName>
    <definedName name="wrn.sample." localSheetId="34" hidden="1">{"sample",#N/A,FALSE,"Client Input Sheet"}</definedName>
    <definedName name="wrn.sample." localSheetId="12" hidden="1">{"sample",#N/A,FALSE,"Client Input Sheet"}</definedName>
    <definedName name="wrn.sample." hidden="1">{"sample",#N/A,FALSE,"Client Input Sheet"}</definedName>
    <definedName name="wrn.Segments." localSheetId="25" hidden="1">{"view1",#N/A,FALSE,"Consolidated";"view2",#N/A,FALSE,"Consolidated (sum)";"view1",#N/A,FALSE,"Gen Sys";"view1",#N/A,FALSE,"Semicon";"view1",#N/A,FALSE,"Mess|Med";"view1",#N/A,FALSE,"Land Mob";"view1",#N/A,FALSE,"Other Prod";"view1",#N/A,FALSE,"Adj|Elim"}</definedName>
    <definedName name="wrn.Segments." localSheetId="8" hidden="1">{"view1",#N/A,FALSE,"Consolidated";"view2",#N/A,FALSE,"Consolidated (sum)";"view1",#N/A,FALSE,"Gen Sys";"view1",#N/A,FALSE,"Semicon";"view1",#N/A,FALSE,"Mess|Med";"view1",#N/A,FALSE,"Land Mob";"view1",#N/A,FALSE,"Other Prod";"view1",#N/A,FALSE,"Adj|Elim"}</definedName>
    <definedName name="wrn.Segments." localSheetId="36" hidden="1">{"view1",#N/A,FALSE,"Consolidated";"view2",#N/A,FALSE,"Consolidated (sum)";"view1",#N/A,FALSE,"Gen Sys";"view1",#N/A,FALSE,"Semicon";"view1",#N/A,FALSE,"Mess|Med";"view1",#N/A,FALSE,"Land Mob";"view1",#N/A,FALSE,"Other Prod";"view1",#N/A,FALSE,"Adj|Elim"}</definedName>
    <definedName name="wrn.Segments." localSheetId="17" hidden="1">{"view1",#N/A,FALSE,"Consolidated";"view2",#N/A,FALSE,"Consolidated (sum)";"view1",#N/A,FALSE,"Gen Sys";"view1",#N/A,FALSE,"Semicon";"view1",#N/A,FALSE,"Mess|Med";"view1",#N/A,FALSE,"Land Mob";"view1",#N/A,FALSE,"Other Prod";"view1",#N/A,FALSE,"Adj|Elim"}</definedName>
    <definedName name="wrn.Segments." localSheetId="37" hidden="1">{"view1",#N/A,FALSE,"Consolidated";"view2",#N/A,FALSE,"Consolidated (sum)";"view1",#N/A,FALSE,"Gen Sys";"view1",#N/A,FALSE,"Semicon";"view1",#N/A,FALSE,"Mess|Med";"view1",#N/A,FALSE,"Land Mob";"view1",#N/A,FALSE,"Other Prod";"view1",#N/A,FALSE,"Adj|Elim"}</definedName>
    <definedName name="wrn.Segments." localSheetId="18" hidden="1">{"view1",#N/A,FALSE,"Consolidated";"view2",#N/A,FALSE,"Consolidated (sum)";"view1",#N/A,FALSE,"Gen Sys";"view1",#N/A,FALSE,"Semicon";"view1",#N/A,FALSE,"Mess|Med";"view1",#N/A,FALSE,"Land Mob";"view1",#N/A,FALSE,"Other Prod";"view1",#N/A,FALSE,"Adj|Elim"}</definedName>
    <definedName name="wrn.Segments." localSheetId="31" hidden="1">{"view1",#N/A,FALSE,"Consolidated";"view2",#N/A,FALSE,"Consolidated (sum)";"view1",#N/A,FALSE,"Gen Sys";"view1",#N/A,FALSE,"Semicon";"view1",#N/A,FALSE,"Mess|Med";"view1",#N/A,FALSE,"Land Mob";"view1",#N/A,FALSE,"Other Prod";"view1",#N/A,FALSE,"Adj|Elim"}</definedName>
    <definedName name="wrn.Segments." localSheetId="13" hidden="1">{"view1",#N/A,FALSE,"Consolidated";"view2",#N/A,FALSE,"Consolidated (sum)";"view1",#N/A,FALSE,"Gen Sys";"view1",#N/A,FALSE,"Semicon";"view1",#N/A,FALSE,"Mess|Med";"view1",#N/A,FALSE,"Land Mob";"view1",#N/A,FALSE,"Other Prod";"view1",#N/A,FALSE,"Adj|Elim"}</definedName>
    <definedName name="wrn.Segments." localSheetId="32" hidden="1">{"view1",#N/A,FALSE,"Consolidated";"view2",#N/A,FALSE,"Consolidated (sum)";"view1",#N/A,FALSE,"Gen Sys";"view1",#N/A,FALSE,"Semicon";"view1",#N/A,FALSE,"Mess|Med";"view1",#N/A,FALSE,"Land Mob";"view1",#N/A,FALSE,"Other Prod";"view1",#N/A,FALSE,"Adj|Elim"}</definedName>
    <definedName name="wrn.Segments." localSheetId="14" hidden="1">{"view1",#N/A,FALSE,"Consolidated";"view2",#N/A,FALSE,"Consolidated (sum)";"view1",#N/A,FALSE,"Gen Sys";"view1",#N/A,FALSE,"Semicon";"view1",#N/A,FALSE,"Mess|Med";"view1",#N/A,FALSE,"Land Mob";"view1",#N/A,FALSE,"Other Prod";"view1",#N/A,FALSE,"Adj|Elim"}</definedName>
    <definedName name="wrn.Segments." localSheetId="2" hidden="1">{"view1",#N/A,FALSE,"Consolidated";"view2",#N/A,FALSE,"Consolidated (sum)";"view1",#N/A,FALSE,"Gen Sys";"view1",#N/A,FALSE,"Semicon";"view1",#N/A,FALSE,"Mess|Med";"view1",#N/A,FALSE,"Land Mob";"view1",#N/A,FALSE,"Other Prod";"view1",#N/A,FALSE,"Adj|Elim"}</definedName>
    <definedName name="wrn.Segments." localSheetId="43" hidden="1">{"view1",#N/A,FALSE,"Consolidated";"view2",#N/A,FALSE,"Consolidated (sum)";"view1",#N/A,FALSE,"Gen Sys";"view1",#N/A,FALSE,"Semicon";"view1",#N/A,FALSE,"Mess|Med";"view1",#N/A,FALSE,"Land Mob";"view1",#N/A,FALSE,"Other Prod";"view1",#N/A,FALSE,"Adj|Elim"}</definedName>
    <definedName name="wrn.Segments." localSheetId="35" hidden="1">{"view1",#N/A,FALSE,"Consolidated";"view2",#N/A,FALSE,"Consolidated (sum)";"view1",#N/A,FALSE,"Gen Sys";"view1",#N/A,FALSE,"Semicon";"view1",#N/A,FALSE,"Mess|Med";"view1",#N/A,FALSE,"Land Mob";"view1",#N/A,FALSE,"Other Prod";"view1",#N/A,FALSE,"Adj|Elim"}</definedName>
    <definedName name="wrn.Segments." localSheetId="16" hidden="1">{"view1",#N/A,FALSE,"Consolidated";"view2",#N/A,FALSE,"Consolidated (sum)";"view1",#N/A,FALSE,"Gen Sys";"view1",#N/A,FALSE,"Semicon";"view1",#N/A,FALSE,"Mess|Med";"view1",#N/A,FALSE,"Land Mob";"view1",#N/A,FALSE,"Other Prod";"view1",#N/A,FALSE,"Adj|Elim"}</definedName>
    <definedName name="wrn.Segments." localSheetId="34" hidden="1">{"view1",#N/A,FALSE,"Consolidated";"view2",#N/A,FALSE,"Consolidated (sum)";"view1",#N/A,FALSE,"Gen Sys";"view1",#N/A,FALSE,"Semicon";"view1",#N/A,FALSE,"Mess|Med";"view1",#N/A,FALSE,"Land Mob";"view1",#N/A,FALSE,"Other Prod";"view1",#N/A,FALSE,"Adj|Elim"}</definedName>
    <definedName name="wrn.Segments." localSheetId="12"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itivity._.Analysis." localSheetId="25" hidden="1">{"Sensitivity Tables",#N/A,FALSE,"DCF"}</definedName>
    <definedName name="wrn.Sensitivity._.Analysis." localSheetId="8" hidden="1">{"Sensitivity Tables",#N/A,FALSE,"DCF"}</definedName>
    <definedName name="wrn.Sensitivity._.Analysis." localSheetId="36" hidden="1">{"Sensitivity Tables",#N/A,FALSE,"DCF"}</definedName>
    <definedName name="wrn.Sensitivity._.Analysis." localSheetId="17" hidden="1">{"Sensitivity Tables",#N/A,FALSE,"DCF"}</definedName>
    <definedName name="wrn.Sensitivity._.Analysis." localSheetId="37" hidden="1">{"Sensitivity Tables",#N/A,FALSE,"DCF"}</definedName>
    <definedName name="wrn.Sensitivity._.Analysis." localSheetId="18" hidden="1">{"Sensitivity Tables",#N/A,FALSE,"DCF"}</definedName>
    <definedName name="wrn.Sensitivity._.Analysis." localSheetId="31" hidden="1">{"Sensitivity Tables",#N/A,FALSE,"DCF"}</definedName>
    <definedName name="wrn.Sensitivity._.Analysis." localSheetId="13" hidden="1">{"Sensitivity Tables",#N/A,FALSE,"DCF"}</definedName>
    <definedName name="wrn.Sensitivity._.Analysis." localSheetId="32" hidden="1">{"Sensitivity Tables",#N/A,FALSE,"DCF"}</definedName>
    <definedName name="wrn.Sensitivity._.Analysis." localSheetId="14" hidden="1">{"Sensitivity Tables",#N/A,FALSE,"DCF"}</definedName>
    <definedName name="wrn.Sensitivity._.Analysis." localSheetId="2" hidden="1">{"Sensitivity Tables",#N/A,FALSE,"DCF"}</definedName>
    <definedName name="wrn.Sensitivity._.Analysis." localSheetId="43" hidden="1">{"Sensitivity Tables",#N/A,FALSE,"DCF"}</definedName>
    <definedName name="wrn.Sensitivity._.Analysis." localSheetId="35" hidden="1">{"Sensitivity Tables",#N/A,FALSE,"DCF"}</definedName>
    <definedName name="wrn.Sensitivity._.Analysis." localSheetId="16" hidden="1">{"Sensitivity Tables",#N/A,FALSE,"DCF"}</definedName>
    <definedName name="wrn.Sensitivity._.Analysis." localSheetId="34" hidden="1">{"Sensitivity Tables",#N/A,FALSE,"DCF"}</definedName>
    <definedName name="wrn.Sensitivity._.Analysis." localSheetId="12" hidden="1">{"Sensitivity Tables",#N/A,FALSE,"DCF"}</definedName>
    <definedName name="wrn.Sensitivity._.Analysis." hidden="1">{"Sensitivity Tables",#N/A,FALSE,"DCF"}</definedName>
    <definedName name="wrn.SEP." localSheetId="25" hidden="1">{"SEP",#N/A,FALSE,"SEP"}</definedName>
    <definedName name="wrn.SEP." localSheetId="8" hidden="1">{"SEP",#N/A,FALSE,"SEP"}</definedName>
    <definedName name="wrn.SEP." localSheetId="36" hidden="1">{"SEP",#N/A,FALSE,"SEP"}</definedName>
    <definedName name="wrn.SEP." localSheetId="17" hidden="1">{"SEP",#N/A,FALSE,"SEP"}</definedName>
    <definedName name="wrn.SEP." localSheetId="37" hidden="1">{"SEP",#N/A,FALSE,"SEP"}</definedName>
    <definedName name="wrn.SEP." localSheetId="18" hidden="1">{"SEP",#N/A,FALSE,"SEP"}</definedName>
    <definedName name="wrn.SEP." localSheetId="31" hidden="1">{"SEP",#N/A,FALSE,"SEP"}</definedName>
    <definedName name="wrn.SEP." localSheetId="13" hidden="1">{"SEP",#N/A,FALSE,"SEP"}</definedName>
    <definedName name="wrn.SEP." localSheetId="32" hidden="1">{"SEP",#N/A,FALSE,"SEP"}</definedName>
    <definedName name="wrn.SEP." localSheetId="14" hidden="1">{"SEP",#N/A,FALSE,"SEP"}</definedName>
    <definedName name="wrn.SEP." localSheetId="2" hidden="1">{"SEP",#N/A,FALSE,"SEP"}</definedName>
    <definedName name="wrn.SEP." localSheetId="43" hidden="1">{"SEP",#N/A,FALSE,"SEP"}</definedName>
    <definedName name="wrn.SEP." localSheetId="35" hidden="1">{"SEP",#N/A,FALSE,"SEP"}</definedName>
    <definedName name="wrn.SEP." localSheetId="16" hidden="1">{"SEP",#N/A,FALSE,"SEP"}</definedName>
    <definedName name="wrn.SEP." localSheetId="34" hidden="1">{"SEP",#N/A,FALSE,"SEP"}</definedName>
    <definedName name="wrn.SEP." localSheetId="12" hidden="1">{"SEP",#N/A,FALSE,"SEP"}</definedName>
    <definedName name="wrn.SEP." hidden="1">{"SEP",#N/A,FALSE,"SEP"}</definedName>
    <definedName name="wrn.SHIPMENT." localSheetId="25" hidden="1">{"SHIPMENT",#N/A,FALSE,"A"}</definedName>
    <definedName name="wrn.SHIPMENT." localSheetId="8" hidden="1">{"SHIPMENT",#N/A,FALSE,"A"}</definedName>
    <definedName name="wrn.SHIPMENT." localSheetId="36" hidden="1">{"SHIPMENT",#N/A,FALSE,"A"}</definedName>
    <definedName name="wrn.SHIPMENT." localSheetId="17" hidden="1">{"SHIPMENT",#N/A,FALSE,"A"}</definedName>
    <definedName name="wrn.SHIPMENT." localSheetId="37" hidden="1">{"SHIPMENT",#N/A,FALSE,"A"}</definedName>
    <definedName name="wrn.SHIPMENT." localSheetId="18" hidden="1">{"SHIPMENT",#N/A,FALSE,"A"}</definedName>
    <definedName name="wrn.SHIPMENT." localSheetId="31" hidden="1">{"SHIPMENT",#N/A,FALSE,"A"}</definedName>
    <definedName name="wrn.SHIPMENT." localSheetId="13" hidden="1">{"SHIPMENT",#N/A,FALSE,"A"}</definedName>
    <definedName name="wrn.SHIPMENT." localSheetId="32" hidden="1">{"SHIPMENT",#N/A,FALSE,"A"}</definedName>
    <definedName name="wrn.SHIPMENT." localSheetId="14" hidden="1">{"SHIPMENT",#N/A,FALSE,"A"}</definedName>
    <definedName name="wrn.SHIPMENT." localSheetId="2" hidden="1">{"SHIPMENT",#N/A,FALSE,"A"}</definedName>
    <definedName name="wrn.SHIPMENT." localSheetId="43" hidden="1">{"SHIPMENT",#N/A,FALSE,"A"}</definedName>
    <definedName name="wrn.SHIPMENT." localSheetId="35" hidden="1">{"SHIPMENT",#N/A,FALSE,"A"}</definedName>
    <definedName name="wrn.SHIPMENT." localSheetId="16" hidden="1">{"SHIPMENT",#N/A,FALSE,"A"}</definedName>
    <definedName name="wrn.SHIPMENT." localSheetId="34" hidden="1">{"SHIPMENT",#N/A,FALSE,"A"}</definedName>
    <definedName name="wrn.SHIPMENT." localSheetId="12" hidden="1">{"SHIPMENT",#N/A,FALSE,"A"}</definedName>
    <definedName name="wrn.SHIPMENT." hidden="1">{"SHIPMENT",#N/A,FALSE,"A"}</definedName>
    <definedName name="wrn.Shorten._.Version." localSheetId="25" hidden="1">{#N/A,#N/A,FALSE,"changes";#N/A,#N/A,FALSE,"Assumptions";"view1",#N/A,FALSE,"BE Analysis";"view2",#N/A,FALSE,"BE Analysis";#N/A,#N/A,FALSE,"DCF Calculation - Scenario 1";"Dollar",#N/A,FALSE,"Consolidated - Scenario 1";"CS",#N/A,FALSE,"Consolidated - Scenario 1"}</definedName>
    <definedName name="wrn.Shorten._.Version." localSheetId="8" hidden="1">{#N/A,#N/A,FALSE,"changes";#N/A,#N/A,FALSE,"Assumptions";"view1",#N/A,FALSE,"BE Analysis";"view2",#N/A,FALSE,"BE Analysis";#N/A,#N/A,FALSE,"DCF Calculation - Scenario 1";"Dollar",#N/A,FALSE,"Consolidated - Scenario 1";"CS",#N/A,FALSE,"Consolidated - Scenario 1"}</definedName>
    <definedName name="wrn.Shorten._.Version." localSheetId="36" hidden="1">{#N/A,#N/A,FALSE,"changes";#N/A,#N/A,FALSE,"Assumptions";"view1",#N/A,FALSE,"BE Analysis";"view2",#N/A,FALSE,"BE Analysis";#N/A,#N/A,FALSE,"DCF Calculation - Scenario 1";"Dollar",#N/A,FALSE,"Consolidated - Scenario 1";"CS",#N/A,FALSE,"Consolidated - Scenario 1"}</definedName>
    <definedName name="wrn.Shorten._.Version." localSheetId="17" hidden="1">{#N/A,#N/A,FALSE,"changes";#N/A,#N/A,FALSE,"Assumptions";"view1",#N/A,FALSE,"BE Analysis";"view2",#N/A,FALSE,"BE Analysis";#N/A,#N/A,FALSE,"DCF Calculation - Scenario 1";"Dollar",#N/A,FALSE,"Consolidated - Scenario 1";"CS",#N/A,FALSE,"Consolidated - Scenario 1"}</definedName>
    <definedName name="wrn.Shorten._.Version." localSheetId="37" hidden="1">{#N/A,#N/A,FALSE,"changes";#N/A,#N/A,FALSE,"Assumptions";"view1",#N/A,FALSE,"BE Analysis";"view2",#N/A,FALSE,"BE Analysis";#N/A,#N/A,FALSE,"DCF Calculation - Scenario 1";"Dollar",#N/A,FALSE,"Consolidated - Scenario 1";"CS",#N/A,FALSE,"Consolidated - Scenario 1"}</definedName>
    <definedName name="wrn.Shorten._.Version." localSheetId="18" hidden="1">{#N/A,#N/A,FALSE,"changes";#N/A,#N/A,FALSE,"Assumptions";"view1",#N/A,FALSE,"BE Analysis";"view2",#N/A,FALSE,"BE Analysis";#N/A,#N/A,FALSE,"DCF Calculation - Scenario 1";"Dollar",#N/A,FALSE,"Consolidated - Scenario 1";"CS",#N/A,FALSE,"Consolidated - Scenario 1"}</definedName>
    <definedName name="wrn.Shorten._.Version." localSheetId="31" hidden="1">{#N/A,#N/A,FALSE,"changes";#N/A,#N/A,FALSE,"Assumptions";"view1",#N/A,FALSE,"BE Analysis";"view2",#N/A,FALSE,"BE Analysis";#N/A,#N/A,FALSE,"DCF Calculation - Scenario 1";"Dollar",#N/A,FALSE,"Consolidated - Scenario 1";"CS",#N/A,FALSE,"Consolidated - Scenario 1"}</definedName>
    <definedName name="wrn.Shorten._.Version." localSheetId="13" hidden="1">{#N/A,#N/A,FALSE,"changes";#N/A,#N/A,FALSE,"Assumptions";"view1",#N/A,FALSE,"BE Analysis";"view2",#N/A,FALSE,"BE Analysis";#N/A,#N/A,FALSE,"DCF Calculation - Scenario 1";"Dollar",#N/A,FALSE,"Consolidated - Scenario 1";"CS",#N/A,FALSE,"Consolidated - Scenario 1"}</definedName>
    <definedName name="wrn.Shorten._.Version." localSheetId="32" hidden="1">{#N/A,#N/A,FALSE,"changes";#N/A,#N/A,FALSE,"Assumptions";"view1",#N/A,FALSE,"BE Analysis";"view2",#N/A,FALSE,"BE Analysis";#N/A,#N/A,FALSE,"DCF Calculation - Scenario 1";"Dollar",#N/A,FALSE,"Consolidated - Scenario 1";"CS",#N/A,FALSE,"Consolidated - Scenario 1"}</definedName>
    <definedName name="wrn.Shorten._.Version." localSheetId="14" hidden="1">{#N/A,#N/A,FALSE,"changes";#N/A,#N/A,FALSE,"Assumptions";"view1",#N/A,FALSE,"BE Analysis";"view2",#N/A,FALSE,"BE Analysis";#N/A,#N/A,FALSE,"DCF Calculation - Scenario 1";"Dollar",#N/A,FALSE,"Consolidated - Scenario 1";"CS",#N/A,FALSE,"Consolidated - Scenario 1"}</definedName>
    <definedName name="wrn.Shorten._.Version." localSheetId="2" hidden="1">{#N/A,#N/A,FALSE,"changes";#N/A,#N/A,FALSE,"Assumptions";"view1",#N/A,FALSE,"BE Analysis";"view2",#N/A,FALSE,"BE Analysis";#N/A,#N/A,FALSE,"DCF Calculation - Scenario 1";"Dollar",#N/A,FALSE,"Consolidated - Scenario 1";"CS",#N/A,FALSE,"Consolidated - Scenario 1"}</definedName>
    <definedName name="wrn.Shorten._.Version." localSheetId="43" hidden="1">{#N/A,#N/A,FALSE,"changes";#N/A,#N/A,FALSE,"Assumptions";"view1",#N/A,FALSE,"BE Analysis";"view2",#N/A,FALSE,"BE Analysis";#N/A,#N/A,FALSE,"DCF Calculation - Scenario 1";"Dollar",#N/A,FALSE,"Consolidated - Scenario 1";"CS",#N/A,FALSE,"Consolidated - Scenario 1"}</definedName>
    <definedName name="wrn.Shorten._.Version." localSheetId="35" hidden="1">{#N/A,#N/A,FALSE,"changes";#N/A,#N/A,FALSE,"Assumptions";"view1",#N/A,FALSE,"BE Analysis";"view2",#N/A,FALSE,"BE Analysis";#N/A,#N/A,FALSE,"DCF Calculation - Scenario 1";"Dollar",#N/A,FALSE,"Consolidated - Scenario 1";"CS",#N/A,FALSE,"Consolidated - Scenario 1"}</definedName>
    <definedName name="wrn.Shorten._.Version." localSheetId="16" hidden="1">{#N/A,#N/A,FALSE,"changes";#N/A,#N/A,FALSE,"Assumptions";"view1",#N/A,FALSE,"BE Analysis";"view2",#N/A,FALSE,"BE Analysis";#N/A,#N/A,FALSE,"DCF Calculation - Scenario 1";"Dollar",#N/A,FALSE,"Consolidated - Scenario 1";"CS",#N/A,FALSE,"Consolidated - Scenario 1"}</definedName>
    <definedName name="wrn.Shorten._.Version." localSheetId="34" hidden="1">{#N/A,#N/A,FALSE,"changes";#N/A,#N/A,FALSE,"Assumptions";"view1",#N/A,FALSE,"BE Analysis";"view2",#N/A,FALSE,"BE Analysis";#N/A,#N/A,FALSE,"DCF Calculation - Scenario 1";"Dollar",#N/A,FALSE,"Consolidated - Scenario 1";"CS",#N/A,FALSE,"Consolidated - Scenario 1"}</definedName>
    <definedName name="wrn.Shorten._.Version." localSheetId="12" hidden="1">{#N/A,#N/A,FALSE,"changes";#N/A,#N/A,FALSE,"Assumptions";"view1",#N/A,FALSE,"BE Analysis";"view2",#N/A,FALSE,"BE Analysis";#N/A,#N/A,FALSE,"DCF Calculation - Scenario 1";"Dollar",#N/A,FALSE,"Consolidated - Scenario 1";"CS",#N/A,FALSE,"Consolidated - Scenario 1"}</definedName>
    <definedName name="wrn.Shorten._.Version." hidden="1">{#N/A,#N/A,FALSE,"changes";#N/A,#N/A,FALSE,"Assumptions";"view1",#N/A,FALSE,"BE Analysis";"view2",#N/A,FALSE,"BE Analysis";#N/A,#N/A,FALSE,"DCF Calculation - Scenario 1";"Dollar",#N/A,FALSE,"Consolidated - Scenario 1";"CS",#N/A,FALSE,"Consolidated - Scenario 1"}</definedName>
    <definedName name="wrn.SOE." localSheetId="25" hidden="1">{"SOE",#N/A,FALSE,"A"}</definedName>
    <definedName name="wrn.SOE." localSheetId="8" hidden="1">{"SOE",#N/A,FALSE,"A"}</definedName>
    <definedName name="wrn.SOE." localSheetId="36" hidden="1">{"SOE",#N/A,FALSE,"A"}</definedName>
    <definedName name="wrn.SOE." localSheetId="17" hidden="1">{"SOE",#N/A,FALSE,"A"}</definedName>
    <definedName name="wrn.SOE." localSheetId="37" hidden="1">{"SOE",#N/A,FALSE,"A"}</definedName>
    <definedName name="wrn.SOE." localSheetId="18" hidden="1">{"SOE",#N/A,FALSE,"A"}</definedName>
    <definedName name="wrn.SOE." localSheetId="31" hidden="1">{"SOE",#N/A,FALSE,"A"}</definedName>
    <definedName name="wrn.SOE." localSheetId="13" hidden="1">{"SOE",#N/A,FALSE,"A"}</definedName>
    <definedName name="wrn.SOE." localSheetId="32" hidden="1">{"SOE",#N/A,FALSE,"A"}</definedName>
    <definedName name="wrn.SOE." localSheetId="14" hidden="1">{"SOE",#N/A,FALSE,"A"}</definedName>
    <definedName name="wrn.SOE." localSheetId="2" hidden="1">{"SOE",#N/A,FALSE,"A"}</definedName>
    <definedName name="wrn.SOE." localSheetId="43" hidden="1">{"SOE",#N/A,FALSE,"A"}</definedName>
    <definedName name="wrn.SOE." localSheetId="35" hidden="1">{"SOE",#N/A,FALSE,"A"}</definedName>
    <definedName name="wrn.SOE." localSheetId="16" hidden="1">{"SOE",#N/A,FALSE,"A"}</definedName>
    <definedName name="wrn.SOE." localSheetId="34" hidden="1">{"SOE",#N/A,FALSE,"A"}</definedName>
    <definedName name="wrn.SOE." localSheetId="12" hidden="1">{"SOE",#N/A,FALSE,"A"}</definedName>
    <definedName name="wrn.SOE." hidden="1">{"SOE",#N/A,FALSE,"A"}</definedName>
    <definedName name="wrn.Statements." localSheetId="25" hidden="1">{"Co1statements",#N/A,FALSE,"Cmpy1";"Co2statement",#N/A,FALSE,"Cmpy2";"co1pm",#N/A,FALSE,"Co1PM";"co2PM",#N/A,FALSE,"Co2PM";"value",#N/A,FALSE,"value";"opco",#N/A,FALSE,"NewSparkle";"adjusts",#N/A,FALSE,"Adjustments"}</definedName>
    <definedName name="wrn.Statements." localSheetId="8" hidden="1">{"Co1statements",#N/A,FALSE,"Cmpy1";"Co2statement",#N/A,FALSE,"Cmpy2";"co1pm",#N/A,FALSE,"Co1PM";"co2PM",#N/A,FALSE,"Co2PM";"value",#N/A,FALSE,"value";"opco",#N/A,FALSE,"NewSparkle";"adjusts",#N/A,FALSE,"Adjustments"}</definedName>
    <definedName name="wrn.Statements." localSheetId="36" hidden="1">{"Co1statements",#N/A,FALSE,"Cmpy1";"Co2statement",#N/A,FALSE,"Cmpy2";"co1pm",#N/A,FALSE,"Co1PM";"co2PM",#N/A,FALSE,"Co2PM";"value",#N/A,FALSE,"value";"opco",#N/A,FALSE,"NewSparkle";"adjusts",#N/A,FALSE,"Adjustments"}</definedName>
    <definedName name="wrn.Statements." localSheetId="17" hidden="1">{"Co1statements",#N/A,FALSE,"Cmpy1";"Co2statement",#N/A,FALSE,"Cmpy2";"co1pm",#N/A,FALSE,"Co1PM";"co2PM",#N/A,FALSE,"Co2PM";"value",#N/A,FALSE,"value";"opco",#N/A,FALSE,"NewSparkle";"adjusts",#N/A,FALSE,"Adjustments"}</definedName>
    <definedName name="wrn.Statements." localSheetId="37" hidden="1">{"Co1statements",#N/A,FALSE,"Cmpy1";"Co2statement",#N/A,FALSE,"Cmpy2";"co1pm",#N/A,FALSE,"Co1PM";"co2PM",#N/A,FALSE,"Co2PM";"value",#N/A,FALSE,"value";"opco",#N/A,FALSE,"NewSparkle";"adjusts",#N/A,FALSE,"Adjustments"}</definedName>
    <definedName name="wrn.Statements." localSheetId="18" hidden="1">{"Co1statements",#N/A,FALSE,"Cmpy1";"Co2statement",#N/A,FALSE,"Cmpy2";"co1pm",#N/A,FALSE,"Co1PM";"co2PM",#N/A,FALSE,"Co2PM";"value",#N/A,FALSE,"value";"opco",#N/A,FALSE,"NewSparkle";"adjusts",#N/A,FALSE,"Adjustments"}</definedName>
    <definedName name="wrn.Statements." localSheetId="31" hidden="1">{"Co1statements",#N/A,FALSE,"Cmpy1";"Co2statement",#N/A,FALSE,"Cmpy2";"co1pm",#N/A,FALSE,"Co1PM";"co2PM",#N/A,FALSE,"Co2PM";"value",#N/A,FALSE,"value";"opco",#N/A,FALSE,"NewSparkle";"adjusts",#N/A,FALSE,"Adjustments"}</definedName>
    <definedName name="wrn.Statements." localSheetId="13" hidden="1">{"Co1statements",#N/A,FALSE,"Cmpy1";"Co2statement",#N/A,FALSE,"Cmpy2";"co1pm",#N/A,FALSE,"Co1PM";"co2PM",#N/A,FALSE,"Co2PM";"value",#N/A,FALSE,"value";"opco",#N/A,FALSE,"NewSparkle";"adjusts",#N/A,FALSE,"Adjustments"}</definedName>
    <definedName name="wrn.Statements." localSheetId="32" hidden="1">{"Co1statements",#N/A,FALSE,"Cmpy1";"Co2statement",#N/A,FALSE,"Cmpy2";"co1pm",#N/A,FALSE,"Co1PM";"co2PM",#N/A,FALSE,"Co2PM";"value",#N/A,FALSE,"value";"opco",#N/A,FALSE,"NewSparkle";"adjusts",#N/A,FALSE,"Adjustments"}</definedName>
    <definedName name="wrn.Statements." localSheetId="14" hidden="1">{"Co1statements",#N/A,FALSE,"Cmpy1";"Co2statement",#N/A,FALSE,"Cmpy2";"co1pm",#N/A,FALSE,"Co1PM";"co2PM",#N/A,FALSE,"Co2PM";"value",#N/A,FALSE,"value";"opco",#N/A,FALSE,"NewSparkle";"adjusts",#N/A,FALSE,"Adjustments"}</definedName>
    <definedName name="wrn.Statements." localSheetId="2" hidden="1">{"Co1statements",#N/A,FALSE,"Cmpy1";"Co2statement",#N/A,FALSE,"Cmpy2";"co1pm",#N/A,FALSE,"Co1PM";"co2PM",#N/A,FALSE,"Co2PM";"value",#N/A,FALSE,"value";"opco",#N/A,FALSE,"NewSparkle";"adjusts",#N/A,FALSE,"Adjustments"}</definedName>
    <definedName name="wrn.Statements." localSheetId="43" hidden="1">{"Co1statements",#N/A,FALSE,"Cmpy1";"Co2statement",#N/A,FALSE,"Cmpy2";"co1pm",#N/A,FALSE,"Co1PM";"co2PM",#N/A,FALSE,"Co2PM";"value",#N/A,FALSE,"value";"opco",#N/A,FALSE,"NewSparkle";"adjusts",#N/A,FALSE,"Adjustments"}</definedName>
    <definedName name="wrn.Statements." localSheetId="35" hidden="1">{"Co1statements",#N/A,FALSE,"Cmpy1";"Co2statement",#N/A,FALSE,"Cmpy2";"co1pm",#N/A,FALSE,"Co1PM";"co2PM",#N/A,FALSE,"Co2PM";"value",#N/A,FALSE,"value";"opco",#N/A,FALSE,"NewSparkle";"adjusts",#N/A,FALSE,"Adjustments"}</definedName>
    <definedName name="wrn.Statements." localSheetId="16" hidden="1">{"Co1statements",#N/A,FALSE,"Cmpy1";"Co2statement",#N/A,FALSE,"Cmpy2";"co1pm",#N/A,FALSE,"Co1PM";"co2PM",#N/A,FALSE,"Co2PM";"value",#N/A,FALSE,"value";"opco",#N/A,FALSE,"NewSparkle";"adjusts",#N/A,FALSE,"Adjustments"}</definedName>
    <definedName name="wrn.Statements." localSheetId="34" hidden="1">{"Co1statements",#N/A,FALSE,"Cmpy1";"Co2statement",#N/A,FALSE,"Cmpy2";"co1pm",#N/A,FALSE,"Co1PM";"co2PM",#N/A,FALSE,"Co2PM";"value",#N/A,FALSE,"value";"opco",#N/A,FALSE,"NewSparkle";"adjusts",#N/A,FALSE,"Adjustments"}</definedName>
    <definedName name="wrn.Statements." localSheetId="12" hidden="1">{"Co1statements",#N/A,FALSE,"Cmpy1";"Co2statement",#N/A,FALSE,"Cmpy2";"co1pm",#N/A,FALSE,"Co1PM";"co2PM",#N/A,FALSE,"Co2PM";"value",#N/A,FALSE,"value";"opco",#N/A,FALSE,"NewSparkle";"adjusts",#N/A,FALSE,"Adjustments"}</definedName>
    <definedName name="wrn.Statements." hidden="1">{"Co1statements",#N/A,FALSE,"Cmpy1";"Co2statement",#N/A,FALSE,"Cmpy2";"co1pm",#N/A,FALSE,"Co1PM";"co2PM",#N/A,FALSE,"Co2PM";"value",#N/A,FALSE,"value";"opco",#N/A,FALSE,"NewSparkle";"adjusts",#N/A,FALSE,"Adjustments"}</definedName>
    <definedName name="wrn.summary." localSheetId="25" hidden="1">{"summary",#N/A,FALSE,"Valuation Analysis"}</definedName>
    <definedName name="wrn.summary." localSheetId="8" hidden="1">{"summary",#N/A,FALSE,"Valuation Analysis"}</definedName>
    <definedName name="wrn.summary." localSheetId="36" hidden="1">{"summary",#N/A,FALSE,"Valuation Analysis"}</definedName>
    <definedName name="wrn.summary." localSheetId="17" hidden="1">{"summary",#N/A,FALSE,"Valuation Analysis"}</definedName>
    <definedName name="wrn.summary." localSheetId="37" hidden="1">{"summary",#N/A,FALSE,"Valuation Analysis"}</definedName>
    <definedName name="wrn.summary." localSheetId="18" hidden="1">{"summary",#N/A,FALSE,"Valuation Analysis"}</definedName>
    <definedName name="wrn.summary." localSheetId="31" hidden="1">{"summary",#N/A,FALSE,"Valuation Analysis"}</definedName>
    <definedName name="wrn.summary." localSheetId="13" hidden="1">{"summary",#N/A,FALSE,"Valuation Analysis"}</definedName>
    <definedName name="wrn.summary." localSheetId="32" hidden="1">{"summary",#N/A,FALSE,"Valuation Analysis"}</definedName>
    <definedName name="wrn.summary." localSheetId="14" hidden="1">{"summary",#N/A,FALSE,"Valuation Analysis"}</definedName>
    <definedName name="wrn.summary." localSheetId="2" hidden="1">{"summary",#N/A,FALSE,"Valuation Analysis"}</definedName>
    <definedName name="wrn.summary." localSheetId="43" hidden="1">{"summary",#N/A,FALSE,"Valuation Analysis"}</definedName>
    <definedName name="wrn.summary." localSheetId="35" hidden="1">{"summary",#N/A,FALSE,"Valuation Analysis"}</definedName>
    <definedName name="wrn.summary." localSheetId="16" hidden="1">{"summary",#N/A,FALSE,"Valuation Analysis"}</definedName>
    <definedName name="wrn.summary." localSheetId="34" hidden="1">{"summary",#N/A,FALSE,"Valuation Analysis"}</definedName>
    <definedName name="wrn.summary." localSheetId="12" hidden="1">{"summary",#N/A,FALSE,"Valuation Analysis"}</definedName>
    <definedName name="wrn.summary." hidden="1">{"summary",#N/A,FALSE,"Valuation Analysis"}</definedName>
    <definedName name="wrn.Summary._.Financials." localSheetId="25" hidden="1">{"Balance Sheet",#N/A,FALSE,"Annual Summary";"Cashflows",#N/A,FALSE,"Annual Summary";"Summary Earnings",#N/A,FALSE,"Annual Summary"}</definedName>
    <definedName name="wrn.Summary._.Financials." localSheetId="8" hidden="1">{"Balance Sheet",#N/A,FALSE,"Annual Summary";"Cashflows",#N/A,FALSE,"Annual Summary";"Summary Earnings",#N/A,FALSE,"Annual Summary"}</definedName>
    <definedName name="wrn.Summary._.Financials." localSheetId="36" hidden="1">{"Balance Sheet",#N/A,FALSE,"Annual Summary";"Cashflows",#N/A,FALSE,"Annual Summary";"Summary Earnings",#N/A,FALSE,"Annual Summary"}</definedName>
    <definedName name="wrn.Summary._.Financials." localSheetId="17" hidden="1">{"Balance Sheet",#N/A,FALSE,"Annual Summary";"Cashflows",#N/A,FALSE,"Annual Summary";"Summary Earnings",#N/A,FALSE,"Annual Summary"}</definedName>
    <definedName name="wrn.Summary._.Financials." localSheetId="37" hidden="1">{"Balance Sheet",#N/A,FALSE,"Annual Summary";"Cashflows",#N/A,FALSE,"Annual Summary";"Summary Earnings",#N/A,FALSE,"Annual Summary"}</definedName>
    <definedName name="wrn.Summary._.Financials." localSheetId="18" hidden="1">{"Balance Sheet",#N/A,FALSE,"Annual Summary";"Cashflows",#N/A,FALSE,"Annual Summary";"Summary Earnings",#N/A,FALSE,"Annual Summary"}</definedName>
    <definedName name="wrn.Summary._.Financials." localSheetId="31" hidden="1">{"Balance Sheet",#N/A,FALSE,"Annual Summary";"Cashflows",#N/A,FALSE,"Annual Summary";"Summary Earnings",#N/A,FALSE,"Annual Summary"}</definedName>
    <definedName name="wrn.Summary._.Financials." localSheetId="13" hidden="1">{"Balance Sheet",#N/A,FALSE,"Annual Summary";"Cashflows",#N/A,FALSE,"Annual Summary";"Summary Earnings",#N/A,FALSE,"Annual Summary"}</definedName>
    <definedName name="wrn.Summary._.Financials." localSheetId="32" hidden="1">{"Balance Sheet",#N/A,FALSE,"Annual Summary";"Cashflows",#N/A,FALSE,"Annual Summary";"Summary Earnings",#N/A,FALSE,"Annual Summary"}</definedName>
    <definedName name="wrn.Summary._.Financials." localSheetId="14" hidden="1">{"Balance Sheet",#N/A,FALSE,"Annual Summary";"Cashflows",#N/A,FALSE,"Annual Summary";"Summary Earnings",#N/A,FALSE,"Annual Summary"}</definedName>
    <definedName name="wrn.Summary._.Financials." localSheetId="2" hidden="1">{"Balance Sheet",#N/A,FALSE,"Annual Summary";"Cashflows",#N/A,FALSE,"Annual Summary";"Summary Earnings",#N/A,FALSE,"Annual Summary"}</definedName>
    <definedName name="wrn.Summary._.Financials." localSheetId="43" hidden="1">{"Balance Sheet",#N/A,FALSE,"Annual Summary";"Cashflows",#N/A,FALSE,"Annual Summary";"Summary Earnings",#N/A,FALSE,"Annual Summary"}</definedName>
    <definedName name="wrn.Summary._.Financials." localSheetId="35" hidden="1">{"Balance Sheet",#N/A,FALSE,"Annual Summary";"Cashflows",#N/A,FALSE,"Annual Summary";"Summary Earnings",#N/A,FALSE,"Annual Summary"}</definedName>
    <definedName name="wrn.Summary._.Financials." localSheetId="16" hidden="1">{"Balance Sheet",#N/A,FALSE,"Annual Summary";"Cashflows",#N/A,FALSE,"Annual Summary";"Summary Earnings",#N/A,FALSE,"Annual Summary"}</definedName>
    <definedName name="wrn.Summary._.Financials." localSheetId="34" hidden="1">{"Balance Sheet",#N/A,FALSE,"Annual Summary";"Cashflows",#N/A,FALSE,"Annual Summary";"Summary Earnings",#N/A,FALSE,"Annual Summary"}</definedName>
    <definedName name="wrn.Summary._.Financials." localSheetId="12" hidden="1">{"Balance Sheet",#N/A,FALSE,"Annual Summary";"Cashflows",#N/A,FALSE,"Annual Summary";"Summary Earnings",#N/A,FALSE,"Annual Summary"}</definedName>
    <definedName name="wrn.Summary._.Financials." hidden="1">{"Balance Sheet",#N/A,FALSE,"Annual Summary";"Cashflows",#N/A,FALSE,"Annual Summary";"Summary Earnings",#N/A,FALSE,"Annual Summary"}</definedName>
    <definedName name="wrn.summary._.schedules." localSheetId="25" hidden="1">{"summary1",#N/A,FALSE,"Summary of Values";"summary2",#N/A,FALSE,"Summary of Values"}</definedName>
    <definedName name="wrn.summary._.schedules." localSheetId="8" hidden="1">{"summary1",#N/A,FALSE,"Summary of Values";"summary2",#N/A,FALSE,"Summary of Values"}</definedName>
    <definedName name="wrn.summary._.schedules." localSheetId="36" hidden="1">{"summary1",#N/A,FALSE,"Summary of Values";"summary2",#N/A,FALSE,"Summary of Values"}</definedName>
    <definedName name="wrn.summary._.schedules." localSheetId="17" hidden="1">{"summary1",#N/A,FALSE,"Summary of Values";"summary2",#N/A,FALSE,"Summary of Values"}</definedName>
    <definedName name="wrn.summary._.schedules." localSheetId="37" hidden="1">{"summary1",#N/A,FALSE,"Summary of Values";"summary2",#N/A,FALSE,"Summary of Values"}</definedName>
    <definedName name="wrn.summary._.schedules." localSheetId="18" hidden="1">{"summary1",#N/A,FALSE,"Summary of Values";"summary2",#N/A,FALSE,"Summary of Values"}</definedName>
    <definedName name="wrn.summary._.schedules." localSheetId="31" hidden="1">{"summary1",#N/A,FALSE,"Summary of Values";"summary2",#N/A,FALSE,"Summary of Values"}</definedName>
    <definedName name="wrn.summary._.schedules." localSheetId="13" hidden="1">{"summary1",#N/A,FALSE,"Summary of Values";"summary2",#N/A,FALSE,"Summary of Values"}</definedName>
    <definedName name="wrn.summary._.schedules." localSheetId="32" hidden="1">{"summary1",#N/A,FALSE,"Summary of Values";"summary2",#N/A,FALSE,"Summary of Values"}</definedName>
    <definedName name="wrn.summary._.schedules." localSheetId="14" hidden="1">{"summary1",#N/A,FALSE,"Summary of Values";"summary2",#N/A,FALSE,"Summary of Values"}</definedName>
    <definedName name="wrn.summary._.schedules." localSheetId="2" hidden="1">{"summary1",#N/A,FALSE,"Summary of Values";"summary2",#N/A,FALSE,"Summary of Values"}</definedName>
    <definedName name="wrn.summary._.schedules." localSheetId="43" hidden="1">{"summary1",#N/A,FALSE,"Summary of Values";"summary2",#N/A,FALSE,"Summary of Values"}</definedName>
    <definedName name="wrn.summary._.schedules." localSheetId="35" hidden="1">{"summary1",#N/A,FALSE,"Summary of Values";"summary2",#N/A,FALSE,"Summary of Values"}</definedName>
    <definedName name="wrn.summary._.schedules." localSheetId="16" hidden="1">{"summary1",#N/A,FALSE,"Summary of Values";"summary2",#N/A,FALSE,"Summary of Values"}</definedName>
    <definedName name="wrn.summary._.schedules." localSheetId="34" hidden="1">{"summary1",#N/A,FALSE,"Summary of Values";"summary2",#N/A,FALSE,"Summary of Values"}</definedName>
    <definedName name="wrn.summary._.schedules." localSheetId="12" hidden="1">{"summary1",#N/A,FALSE,"Summary of Values";"summary2",#N/A,FALSE,"Summary of Values"}</definedName>
    <definedName name="wrn.summary._.schedules." hidden="1">{"summary1",#N/A,FALSE,"Summary of Values";"summary2",#N/A,FALSE,"Summary of Values"}</definedName>
    <definedName name="wrn.summit." localSheetId="25" hidden="1">{#N/A,#N/A,FALSE,"TB";#N/A,#N/A,FALSE,"DR";#N/A,#N/A,FALSE,"AR";#N/A,#N/A,FALSE,"PL";#N/A,#N/A,FALSE,"BS";#N/A,#N/A,FALSE,"NOTES";#N/A,#N/A,FALSE,"NOTES (2)";#N/A,#N/A,FALSE,"NOTES (3)";#N/A,#N/A,FALSE,"DPL";#N/A,#N/A,FALSE,"TAXC.INDEX";#N/A,#N/A,FALSE,"Schedule I";#N/A,#N/A,FALSE,"Adjustments"}</definedName>
    <definedName name="wrn.summit." localSheetId="8" hidden="1">{#N/A,#N/A,FALSE,"TB";#N/A,#N/A,FALSE,"DR";#N/A,#N/A,FALSE,"AR";#N/A,#N/A,FALSE,"PL";#N/A,#N/A,FALSE,"BS";#N/A,#N/A,FALSE,"NOTES";#N/A,#N/A,FALSE,"NOTES (2)";#N/A,#N/A,FALSE,"NOTES (3)";#N/A,#N/A,FALSE,"DPL";#N/A,#N/A,FALSE,"TAXC.INDEX";#N/A,#N/A,FALSE,"Schedule I";#N/A,#N/A,FALSE,"Adjustments"}</definedName>
    <definedName name="wrn.summit." localSheetId="36" hidden="1">{#N/A,#N/A,FALSE,"TB";#N/A,#N/A,FALSE,"DR";#N/A,#N/A,FALSE,"AR";#N/A,#N/A,FALSE,"PL";#N/A,#N/A,FALSE,"BS";#N/A,#N/A,FALSE,"NOTES";#N/A,#N/A,FALSE,"NOTES (2)";#N/A,#N/A,FALSE,"NOTES (3)";#N/A,#N/A,FALSE,"DPL";#N/A,#N/A,FALSE,"TAXC.INDEX";#N/A,#N/A,FALSE,"Schedule I";#N/A,#N/A,FALSE,"Adjustments"}</definedName>
    <definedName name="wrn.summit." localSheetId="17" hidden="1">{#N/A,#N/A,FALSE,"TB";#N/A,#N/A,FALSE,"DR";#N/A,#N/A,FALSE,"AR";#N/A,#N/A,FALSE,"PL";#N/A,#N/A,FALSE,"BS";#N/A,#N/A,FALSE,"NOTES";#N/A,#N/A,FALSE,"NOTES (2)";#N/A,#N/A,FALSE,"NOTES (3)";#N/A,#N/A,FALSE,"DPL";#N/A,#N/A,FALSE,"TAXC.INDEX";#N/A,#N/A,FALSE,"Schedule I";#N/A,#N/A,FALSE,"Adjustments"}</definedName>
    <definedName name="wrn.summit." localSheetId="37" hidden="1">{#N/A,#N/A,FALSE,"TB";#N/A,#N/A,FALSE,"DR";#N/A,#N/A,FALSE,"AR";#N/A,#N/A,FALSE,"PL";#N/A,#N/A,FALSE,"BS";#N/A,#N/A,FALSE,"NOTES";#N/A,#N/A,FALSE,"NOTES (2)";#N/A,#N/A,FALSE,"NOTES (3)";#N/A,#N/A,FALSE,"DPL";#N/A,#N/A,FALSE,"TAXC.INDEX";#N/A,#N/A,FALSE,"Schedule I";#N/A,#N/A,FALSE,"Adjustments"}</definedName>
    <definedName name="wrn.summit." localSheetId="18" hidden="1">{#N/A,#N/A,FALSE,"TB";#N/A,#N/A,FALSE,"DR";#N/A,#N/A,FALSE,"AR";#N/A,#N/A,FALSE,"PL";#N/A,#N/A,FALSE,"BS";#N/A,#N/A,FALSE,"NOTES";#N/A,#N/A,FALSE,"NOTES (2)";#N/A,#N/A,FALSE,"NOTES (3)";#N/A,#N/A,FALSE,"DPL";#N/A,#N/A,FALSE,"TAXC.INDEX";#N/A,#N/A,FALSE,"Schedule I";#N/A,#N/A,FALSE,"Adjustments"}</definedName>
    <definedName name="wrn.summit." localSheetId="31" hidden="1">{#N/A,#N/A,FALSE,"TB";#N/A,#N/A,FALSE,"DR";#N/A,#N/A,FALSE,"AR";#N/A,#N/A,FALSE,"PL";#N/A,#N/A,FALSE,"BS";#N/A,#N/A,FALSE,"NOTES";#N/A,#N/A,FALSE,"NOTES (2)";#N/A,#N/A,FALSE,"NOTES (3)";#N/A,#N/A,FALSE,"DPL";#N/A,#N/A,FALSE,"TAXC.INDEX";#N/A,#N/A,FALSE,"Schedule I";#N/A,#N/A,FALSE,"Adjustments"}</definedName>
    <definedName name="wrn.summit." localSheetId="13" hidden="1">{#N/A,#N/A,FALSE,"TB";#N/A,#N/A,FALSE,"DR";#N/A,#N/A,FALSE,"AR";#N/A,#N/A,FALSE,"PL";#N/A,#N/A,FALSE,"BS";#N/A,#N/A,FALSE,"NOTES";#N/A,#N/A,FALSE,"NOTES (2)";#N/A,#N/A,FALSE,"NOTES (3)";#N/A,#N/A,FALSE,"DPL";#N/A,#N/A,FALSE,"TAXC.INDEX";#N/A,#N/A,FALSE,"Schedule I";#N/A,#N/A,FALSE,"Adjustments"}</definedName>
    <definedName name="wrn.summit." localSheetId="32" hidden="1">{#N/A,#N/A,FALSE,"TB";#N/A,#N/A,FALSE,"DR";#N/A,#N/A,FALSE,"AR";#N/A,#N/A,FALSE,"PL";#N/A,#N/A,FALSE,"BS";#N/A,#N/A,FALSE,"NOTES";#N/A,#N/A,FALSE,"NOTES (2)";#N/A,#N/A,FALSE,"NOTES (3)";#N/A,#N/A,FALSE,"DPL";#N/A,#N/A,FALSE,"TAXC.INDEX";#N/A,#N/A,FALSE,"Schedule I";#N/A,#N/A,FALSE,"Adjustments"}</definedName>
    <definedName name="wrn.summit." localSheetId="14" hidden="1">{#N/A,#N/A,FALSE,"TB";#N/A,#N/A,FALSE,"DR";#N/A,#N/A,FALSE,"AR";#N/A,#N/A,FALSE,"PL";#N/A,#N/A,FALSE,"BS";#N/A,#N/A,FALSE,"NOTES";#N/A,#N/A,FALSE,"NOTES (2)";#N/A,#N/A,FALSE,"NOTES (3)";#N/A,#N/A,FALSE,"DPL";#N/A,#N/A,FALSE,"TAXC.INDEX";#N/A,#N/A,FALSE,"Schedule I";#N/A,#N/A,FALSE,"Adjustments"}</definedName>
    <definedName name="wrn.summit." localSheetId="2" hidden="1">{#N/A,#N/A,FALSE,"TB";#N/A,#N/A,FALSE,"DR";#N/A,#N/A,FALSE,"AR";#N/A,#N/A,FALSE,"PL";#N/A,#N/A,FALSE,"BS";#N/A,#N/A,FALSE,"NOTES";#N/A,#N/A,FALSE,"NOTES (2)";#N/A,#N/A,FALSE,"NOTES (3)";#N/A,#N/A,FALSE,"DPL";#N/A,#N/A,FALSE,"TAXC.INDEX";#N/A,#N/A,FALSE,"Schedule I";#N/A,#N/A,FALSE,"Adjustments"}</definedName>
    <definedName name="wrn.summit." localSheetId="43" hidden="1">{#N/A,#N/A,FALSE,"TB";#N/A,#N/A,FALSE,"DR";#N/A,#N/A,FALSE,"AR";#N/A,#N/A,FALSE,"PL";#N/A,#N/A,FALSE,"BS";#N/A,#N/A,FALSE,"NOTES";#N/A,#N/A,FALSE,"NOTES (2)";#N/A,#N/A,FALSE,"NOTES (3)";#N/A,#N/A,FALSE,"DPL";#N/A,#N/A,FALSE,"TAXC.INDEX";#N/A,#N/A,FALSE,"Schedule I";#N/A,#N/A,FALSE,"Adjustments"}</definedName>
    <definedName name="wrn.summit." localSheetId="35" hidden="1">{#N/A,#N/A,FALSE,"TB";#N/A,#N/A,FALSE,"DR";#N/A,#N/A,FALSE,"AR";#N/A,#N/A,FALSE,"PL";#N/A,#N/A,FALSE,"BS";#N/A,#N/A,FALSE,"NOTES";#N/A,#N/A,FALSE,"NOTES (2)";#N/A,#N/A,FALSE,"NOTES (3)";#N/A,#N/A,FALSE,"DPL";#N/A,#N/A,FALSE,"TAXC.INDEX";#N/A,#N/A,FALSE,"Schedule I";#N/A,#N/A,FALSE,"Adjustments"}</definedName>
    <definedName name="wrn.summit." localSheetId="16" hidden="1">{#N/A,#N/A,FALSE,"TB";#N/A,#N/A,FALSE,"DR";#N/A,#N/A,FALSE,"AR";#N/A,#N/A,FALSE,"PL";#N/A,#N/A,FALSE,"BS";#N/A,#N/A,FALSE,"NOTES";#N/A,#N/A,FALSE,"NOTES (2)";#N/A,#N/A,FALSE,"NOTES (3)";#N/A,#N/A,FALSE,"DPL";#N/A,#N/A,FALSE,"TAXC.INDEX";#N/A,#N/A,FALSE,"Schedule I";#N/A,#N/A,FALSE,"Adjustments"}</definedName>
    <definedName name="wrn.summit." localSheetId="34" hidden="1">{#N/A,#N/A,FALSE,"TB";#N/A,#N/A,FALSE,"DR";#N/A,#N/A,FALSE,"AR";#N/A,#N/A,FALSE,"PL";#N/A,#N/A,FALSE,"BS";#N/A,#N/A,FALSE,"NOTES";#N/A,#N/A,FALSE,"NOTES (2)";#N/A,#N/A,FALSE,"NOTES (3)";#N/A,#N/A,FALSE,"DPL";#N/A,#N/A,FALSE,"TAXC.INDEX";#N/A,#N/A,FALSE,"Schedule I";#N/A,#N/A,FALSE,"Adjustments"}</definedName>
    <definedName name="wrn.summit." localSheetId="12" hidden="1">{#N/A,#N/A,FALSE,"TB";#N/A,#N/A,FALSE,"DR";#N/A,#N/A,FALSE,"AR";#N/A,#N/A,FALSE,"PL";#N/A,#N/A,FALSE,"BS";#N/A,#N/A,FALSE,"NOTES";#N/A,#N/A,FALSE,"NOTES (2)";#N/A,#N/A,FALSE,"NOTES (3)";#N/A,#N/A,FALSE,"DPL";#N/A,#N/A,FALSE,"TAXC.INDEX";#N/A,#N/A,FALSE,"Schedule I";#N/A,#N/A,FALSE,"Adjustments"}</definedName>
    <definedName name="wrn.summit." hidden="1">{#N/A,#N/A,FALSE,"TB";#N/A,#N/A,FALSE,"DR";#N/A,#N/A,FALSE,"AR";#N/A,#N/A,FALSE,"PL";#N/A,#N/A,FALSE,"BS";#N/A,#N/A,FALSE,"NOTES";#N/A,#N/A,FALSE,"NOTES (2)";#N/A,#N/A,FALSE,"NOTES (3)";#N/A,#N/A,FALSE,"DPL";#N/A,#N/A,FALSE,"TAXC.INDEX";#N/A,#N/A,FALSE,"Schedule I";#N/A,#N/A,FALSE,"Adjustments"}</definedName>
    <definedName name="wrn.Survey." localSheetId="25"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8"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36"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17"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37"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18"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31"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13"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32"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14"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2"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43"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35"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16"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34"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localSheetId="12"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Survey." hidden="1">{#N/A,#N/A,FALSE,"Response";#N/A,#N/A,FALSE,"Cover!";#N/A,#N/A,FALSE,"Memo!";#N/A,#N/A,FALSE,"MIS!";#N/A,#N/A,FALSE,"Summary!";#N/A,#N/A,FALSE,"Borrowing Base!";#N/A,#N/A,FALSE,"Footnotes to BB!";#N/A,#N/A,FALSE,"BS!";#N/A,#N/A,FALSE,"BS COMMENTS!";#N/A,#N/A,FALSE,"P&amp;L!";#N/A,#N/A,FALSE,"P&amp;L COMMENTS!";#N/A,#N/A,FALSE,"A-R Agings!";#N/A,#N/A,FALSE,"Past Due Analysis!";#N/A,#N/A,FALSE,"Delinquent AR!";#N/A,#N/A,FALSE,"A-R Stats!";#N/A,#N/A,FALSE,"AR Sample Summary!";#N/A,#N/A,FALSE,"Inventory Composition!";#N/A,#N/A,FALSE,"Inventory Stats!";#N/A,#N/A,FALSE,"Inventory Test Summary!";#N/A,#N/A,FALSE,"Inventory Systems!";#N/A,#N/A,FALSE,"Inventory Accounting!";#N/A,#N/A,FALSE,"A-P Agings!";#N/A,#N/A,FALSE,"Notes Payable!";#N/A,#N/A,FALSE,"A-P &amp; Cash Q&amp;A!";#N/A,#N/A,FALSE,"A-R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WP";#N/A,#N/A,FALSE,"Cash Remittance - WP";#N/A,#N/A,FALSE,"BANK LIST - WP";#N/A,#N/A,FALSE,"CANCELLED CKS - WP";#N/A,#N/A,FALSE,"Tax1 - WP";#N/A,#N/A,FALSE,"Tax 2 - WP"}</definedName>
    <definedName name="wrn.Tables." localSheetId="25" hidden="1">{"view1",#N/A,FALSE,"Tables";"view2",#N/A,FALSE,"Tables";"view3",#N/A,FALSE,"Tables"}</definedName>
    <definedName name="wrn.Tables." localSheetId="8" hidden="1">{"view1",#N/A,FALSE,"Tables";"view2",#N/A,FALSE,"Tables";"view3",#N/A,FALSE,"Tables"}</definedName>
    <definedName name="wrn.Tables." localSheetId="36" hidden="1">{"view1",#N/A,FALSE,"Tables";"view2",#N/A,FALSE,"Tables";"view3",#N/A,FALSE,"Tables"}</definedName>
    <definedName name="wrn.Tables." localSheetId="17" hidden="1">{"view1",#N/A,FALSE,"Tables";"view2",#N/A,FALSE,"Tables";"view3",#N/A,FALSE,"Tables"}</definedName>
    <definedName name="wrn.Tables." localSheetId="37" hidden="1">{"view1",#N/A,FALSE,"Tables";"view2",#N/A,FALSE,"Tables";"view3",#N/A,FALSE,"Tables"}</definedName>
    <definedName name="wrn.Tables." localSheetId="18" hidden="1">{"view1",#N/A,FALSE,"Tables";"view2",#N/A,FALSE,"Tables";"view3",#N/A,FALSE,"Tables"}</definedName>
    <definedName name="wrn.Tables." localSheetId="31" hidden="1">{"view1",#N/A,FALSE,"Tables";"view2",#N/A,FALSE,"Tables";"view3",#N/A,FALSE,"Tables"}</definedName>
    <definedName name="wrn.Tables." localSheetId="13" hidden="1">{"view1",#N/A,FALSE,"Tables";"view2",#N/A,FALSE,"Tables";"view3",#N/A,FALSE,"Tables"}</definedName>
    <definedName name="wrn.Tables." localSheetId="32" hidden="1">{"view1",#N/A,FALSE,"Tables";"view2",#N/A,FALSE,"Tables";"view3",#N/A,FALSE,"Tables"}</definedName>
    <definedName name="wrn.Tables." localSheetId="14" hidden="1">{"view1",#N/A,FALSE,"Tables";"view2",#N/A,FALSE,"Tables";"view3",#N/A,FALSE,"Tables"}</definedName>
    <definedName name="wrn.Tables." localSheetId="2" hidden="1">{"view1",#N/A,FALSE,"Tables";"view2",#N/A,FALSE,"Tables";"view3",#N/A,FALSE,"Tables"}</definedName>
    <definedName name="wrn.Tables." localSheetId="43" hidden="1">{"view1",#N/A,FALSE,"Tables";"view2",#N/A,FALSE,"Tables";"view3",#N/A,FALSE,"Tables"}</definedName>
    <definedName name="wrn.Tables." localSheetId="35" hidden="1">{"view1",#N/A,FALSE,"Tables";"view2",#N/A,FALSE,"Tables";"view3",#N/A,FALSE,"Tables"}</definedName>
    <definedName name="wrn.Tables." localSheetId="16" hidden="1">{"view1",#N/A,FALSE,"Tables";"view2",#N/A,FALSE,"Tables";"view3",#N/A,FALSE,"Tables"}</definedName>
    <definedName name="wrn.Tables." localSheetId="34" hidden="1">{"view1",#N/A,FALSE,"Tables";"view2",#N/A,FALSE,"Tables";"view3",#N/A,FALSE,"Tables"}</definedName>
    <definedName name="wrn.Tables." localSheetId="12" hidden="1">{"view1",#N/A,FALSE,"Tables";"view2",#N/A,FALSE,"Tables";"view3",#N/A,FALSE,"Tables"}</definedName>
    <definedName name="wrn.Tables." hidden="1">{"view1",#N/A,FALSE,"Tables";"view2",#N/A,FALSE,"Tables";"view3",#N/A,FALSE,"Tables"}</definedName>
    <definedName name="wrn.taihing." localSheetId="25" hidden="1">{#N/A,#N/A,FALSE,"DIR-REP";#N/A,#N/A,FALSE,"AUD-REPORT";#N/A,#N/A,FALSE,"P7L&amp;BS";#N/A,#N/A,FALSE,"NOTES";#N/A,#N/A,FALSE,"FA";#N/A,#N/A,FALSE,"NOTES (2)";#N/A,#N/A,FALSE,"Schedule  IV";#N/A,#N/A,FALSE,"Schedule V"}</definedName>
    <definedName name="wrn.taihing." localSheetId="8" hidden="1">{#N/A,#N/A,FALSE,"DIR-REP";#N/A,#N/A,FALSE,"AUD-REPORT";#N/A,#N/A,FALSE,"P7L&amp;BS";#N/A,#N/A,FALSE,"NOTES";#N/A,#N/A,FALSE,"FA";#N/A,#N/A,FALSE,"NOTES (2)";#N/A,#N/A,FALSE,"Schedule  IV";#N/A,#N/A,FALSE,"Schedule V"}</definedName>
    <definedName name="wrn.taihing." localSheetId="36" hidden="1">{#N/A,#N/A,FALSE,"DIR-REP";#N/A,#N/A,FALSE,"AUD-REPORT";#N/A,#N/A,FALSE,"P7L&amp;BS";#N/A,#N/A,FALSE,"NOTES";#N/A,#N/A,FALSE,"FA";#N/A,#N/A,FALSE,"NOTES (2)";#N/A,#N/A,FALSE,"Schedule  IV";#N/A,#N/A,FALSE,"Schedule V"}</definedName>
    <definedName name="wrn.taihing." localSheetId="17" hidden="1">{#N/A,#N/A,FALSE,"DIR-REP";#N/A,#N/A,FALSE,"AUD-REPORT";#N/A,#N/A,FALSE,"P7L&amp;BS";#N/A,#N/A,FALSE,"NOTES";#N/A,#N/A,FALSE,"FA";#N/A,#N/A,FALSE,"NOTES (2)";#N/A,#N/A,FALSE,"Schedule  IV";#N/A,#N/A,FALSE,"Schedule V"}</definedName>
    <definedName name="wrn.taihing." localSheetId="37" hidden="1">{#N/A,#N/A,FALSE,"DIR-REP";#N/A,#N/A,FALSE,"AUD-REPORT";#N/A,#N/A,FALSE,"P7L&amp;BS";#N/A,#N/A,FALSE,"NOTES";#N/A,#N/A,FALSE,"FA";#N/A,#N/A,FALSE,"NOTES (2)";#N/A,#N/A,FALSE,"Schedule  IV";#N/A,#N/A,FALSE,"Schedule V"}</definedName>
    <definedName name="wrn.taihing." localSheetId="18" hidden="1">{#N/A,#N/A,FALSE,"DIR-REP";#N/A,#N/A,FALSE,"AUD-REPORT";#N/A,#N/A,FALSE,"P7L&amp;BS";#N/A,#N/A,FALSE,"NOTES";#N/A,#N/A,FALSE,"FA";#N/A,#N/A,FALSE,"NOTES (2)";#N/A,#N/A,FALSE,"Schedule  IV";#N/A,#N/A,FALSE,"Schedule V"}</definedName>
    <definedName name="wrn.taihing." localSheetId="31" hidden="1">{#N/A,#N/A,FALSE,"DIR-REP";#N/A,#N/A,FALSE,"AUD-REPORT";#N/A,#N/A,FALSE,"P7L&amp;BS";#N/A,#N/A,FALSE,"NOTES";#N/A,#N/A,FALSE,"FA";#N/A,#N/A,FALSE,"NOTES (2)";#N/A,#N/A,FALSE,"Schedule  IV";#N/A,#N/A,FALSE,"Schedule V"}</definedName>
    <definedName name="wrn.taihing." localSheetId="13" hidden="1">{#N/A,#N/A,FALSE,"DIR-REP";#N/A,#N/A,FALSE,"AUD-REPORT";#N/A,#N/A,FALSE,"P7L&amp;BS";#N/A,#N/A,FALSE,"NOTES";#N/A,#N/A,FALSE,"FA";#N/A,#N/A,FALSE,"NOTES (2)";#N/A,#N/A,FALSE,"Schedule  IV";#N/A,#N/A,FALSE,"Schedule V"}</definedName>
    <definedName name="wrn.taihing." localSheetId="32" hidden="1">{#N/A,#N/A,FALSE,"DIR-REP";#N/A,#N/A,FALSE,"AUD-REPORT";#N/A,#N/A,FALSE,"P7L&amp;BS";#N/A,#N/A,FALSE,"NOTES";#N/A,#N/A,FALSE,"FA";#N/A,#N/A,FALSE,"NOTES (2)";#N/A,#N/A,FALSE,"Schedule  IV";#N/A,#N/A,FALSE,"Schedule V"}</definedName>
    <definedName name="wrn.taihing." localSheetId="14" hidden="1">{#N/A,#N/A,FALSE,"DIR-REP";#N/A,#N/A,FALSE,"AUD-REPORT";#N/A,#N/A,FALSE,"P7L&amp;BS";#N/A,#N/A,FALSE,"NOTES";#N/A,#N/A,FALSE,"FA";#N/A,#N/A,FALSE,"NOTES (2)";#N/A,#N/A,FALSE,"Schedule  IV";#N/A,#N/A,FALSE,"Schedule V"}</definedName>
    <definedName name="wrn.taihing." localSheetId="2" hidden="1">{#N/A,#N/A,FALSE,"DIR-REP";#N/A,#N/A,FALSE,"AUD-REPORT";#N/A,#N/A,FALSE,"P7L&amp;BS";#N/A,#N/A,FALSE,"NOTES";#N/A,#N/A,FALSE,"FA";#N/A,#N/A,FALSE,"NOTES (2)";#N/A,#N/A,FALSE,"Schedule  IV";#N/A,#N/A,FALSE,"Schedule V"}</definedName>
    <definedName name="wrn.taihing." localSheetId="43" hidden="1">{#N/A,#N/A,FALSE,"DIR-REP";#N/A,#N/A,FALSE,"AUD-REPORT";#N/A,#N/A,FALSE,"P7L&amp;BS";#N/A,#N/A,FALSE,"NOTES";#N/A,#N/A,FALSE,"FA";#N/A,#N/A,FALSE,"NOTES (2)";#N/A,#N/A,FALSE,"Schedule  IV";#N/A,#N/A,FALSE,"Schedule V"}</definedName>
    <definedName name="wrn.taihing." localSheetId="35" hidden="1">{#N/A,#N/A,FALSE,"DIR-REP";#N/A,#N/A,FALSE,"AUD-REPORT";#N/A,#N/A,FALSE,"P7L&amp;BS";#N/A,#N/A,FALSE,"NOTES";#N/A,#N/A,FALSE,"FA";#N/A,#N/A,FALSE,"NOTES (2)";#N/A,#N/A,FALSE,"Schedule  IV";#N/A,#N/A,FALSE,"Schedule V"}</definedName>
    <definedName name="wrn.taihing." localSheetId="16" hidden="1">{#N/A,#N/A,FALSE,"DIR-REP";#N/A,#N/A,FALSE,"AUD-REPORT";#N/A,#N/A,FALSE,"P7L&amp;BS";#N/A,#N/A,FALSE,"NOTES";#N/A,#N/A,FALSE,"FA";#N/A,#N/A,FALSE,"NOTES (2)";#N/A,#N/A,FALSE,"Schedule  IV";#N/A,#N/A,FALSE,"Schedule V"}</definedName>
    <definedName name="wrn.taihing." localSheetId="34" hidden="1">{#N/A,#N/A,FALSE,"DIR-REP";#N/A,#N/A,FALSE,"AUD-REPORT";#N/A,#N/A,FALSE,"P7L&amp;BS";#N/A,#N/A,FALSE,"NOTES";#N/A,#N/A,FALSE,"FA";#N/A,#N/A,FALSE,"NOTES (2)";#N/A,#N/A,FALSE,"Schedule  IV";#N/A,#N/A,FALSE,"Schedule V"}</definedName>
    <definedName name="wrn.taihing." localSheetId="12" hidden="1">{#N/A,#N/A,FALSE,"DIR-REP";#N/A,#N/A,FALSE,"AUD-REPORT";#N/A,#N/A,FALSE,"P7L&amp;BS";#N/A,#N/A,FALSE,"NOTES";#N/A,#N/A,FALSE,"FA";#N/A,#N/A,FALSE,"NOTES (2)";#N/A,#N/A,FALSE,"Schedule  IV";#N/A,#N/A,FALSE,"Schedule V"}</definedName>
    <definedName name="wrn.taihing." hidden="1">{#N/A,#N/A,FALSE,"DIR-REP";#N/A,#N/A,FALSE,"AUD-REPORT";#N/A,#N/A,FALSE,"P7L&amp;BS";#N/A,#N/A,FALSE,"NOTES";#N/A,#N/A,FALSE,"FA";#N/A,#N/A,FALSE,"NOTES (2)";#N/A,#N/A,FALSE,"Schedule  IV";#N/A,#N/A,FALSE,"Schedule V"}</definedName>
    <definedName name="wrn.technology." localSheetId="25" hidden="1">{"developed valuation",#N/A,FALSE,"Valuation Analysis";"developed income statement",#N/A,FALSE,"Abbreviated Income Statement";"inprocess valuation",#N/A,FALSE,"Valuation Analysis";"inprocess income statement",#N/A,FALSE,"Abbreviated Income Statement"}</definedName>
    <definedName name="wrn.technology." localSheetId="8" hidden="1">{"developed valuation",#N/A,FALSE,"Valuation Analysis";"developed income statement",#N/A,FALSE,"Abbreviated Income Statement";"inprocess valuation",#N/A,FALSE,"Valuation Analysis";"inprocess income statement",#N/A,FALSE,"Abbreviated Income Statement"}</definedName>
    <definedName name="wrn.technology." localSheetId="36" hidden="1">{"developed valuation",#N/A,FALSE,"Valuation Analysis";"developed income statement",#N/A,FALSE,"Abbreviated Income Statement";"inprocess valuation",#N/A,FALSE,"Valuation Analysis";"inprocess income statement",#N/A,FALSE,"Abbreviated Income Statement"}</definedName>
    <definedName name="wrn.technology." localSheetId="17" hidden="1">{"developed valuation",#N/A,FALSE,"Valuation Analysis";"developed income statement",#N/A,FALSE,"Abbreviated Income Statement";"inprocess valuation",#N/A,FALSE,"Valuation Analysis";"inprocess income statement",#N/A,FALSE,"Abbreviated Income Statement"}</definedName>
    <definedName name="wrn.technology." localSheetId="37" hidden="1">{"developed valuation",#N/A,FALSE,"Valuation Analysis";"developed income statement",#N/A,FALSE,"Abbreviated Income Statement";"inprocess valuation",#N/A,FALSE,"Valuation Analysis";"inprocess income statement",#N/A,FALSE,"Abbreviated Income Statement"}</definedName>
    <definedName name="wrn.technology." localSheetId="18" hidden="1">{"developed valuation",#N/A,FALSE,"Valuation Analysis";"developed income statement",#N/A,FALSE,"Abbreviated Income Statement";"inprocess valuation",#N/A,FALSE,"Valuation Analysis";"inprocess income statement",#N/A,FALSE,"Abbreviated Income Statement"}</definedName>
    <definedName name="wrn.technology." localSheetId="31" hidden="1">{"developed valuation",#N/A,FALSE,"Valuation Analysis";"developed income statement",#N/A,FALSE,"Abbreviated Income Statement";"inprocess valuation",#N/A,FALSE,"Valuation Analysis";"inprocess income statement",#N/A,FALSE,"Abbreviated Income Statement"}</definedName>
    <definedName name="wrn.technology." localSheetId="13" hidden="1">{"developed valuation",#N/A,FALSE,"Valuation Analysis";"developed income statement",#N/A,FALSE,"Abbreviated Income Statement";"inprocess valuation",#N/A,FALSE,"Valuation Analysis";"inprocess income statement",#N/A,FALSE,"Abbreviated Income Statement"}</definedName>
    <definedName name="wrn.technology." localSheetId="32" hidden="1">{"developed valuation",#N/A,FALSE,"Valuation Analysis";"developed income statement",#N/A,FALSE,"Abbreviated Income Statement";"inprocess valuation",#N/A,FALSE,"Valuation Analysis";"inprocess income statement",#N/A,FALSE,"Abbreviated Income Statement"}</definedName>
    <definedName name="wrn.technology." localSheetId="14" hidden="1">{"developed valuation",#N/A,FALSE,"Valuation Analysis";"developed income statement",#N/A,FALSE,"Abbreviated Income Statement";"inprocess valuation",#N/A,FALSE,"Valuation Analysis";"inprocess income statement",#N/A,FALSE,"Abbreviated Income Statement"}</definedName>
    <definedName name="wrn.technology." localSheetId="2" hidden="1">{"developed valuation",#N/A,FALSE,"Valuation Analysis";"developed income statement",#N/A,FALSE,"Abbreviated Income Statement";"inprocess valuation",#N/A,FALSE,"Valuation Analysis";"inprocess income statement",#N/A,FALSE,"Abbreviated Income Statement"}</definedName>
    <definedName name="wrn.technology." localSheetId="43" hidden="1">{"developed valuation",#N/A,FALSE,"Valuation Analysis";"developed income statement",#N/A,FALSE,"Abbreviated Income Statement";"inprocess valuation",#N/A,FALSE,"Valuation Analysis";"inprocess income statement",#N/A,FALSE,"Abbreviated Income Statement"}</definedName>
    <definedName name="wrn.technology." localSheetId="35" hidden="1">{"developed valuation",#N/A,FALSE,"Valuation Analysis";"developed income statement",#N/A,FALSE,"Abbreviated Income Statement";"inprocess valuation",#N/A,FALSE,"Valuation Analysis";"inprocess income statement",#N/A,FALSE,"Abbreviated Income Statement"}</definedName>
    <definedName name="wrn.technology." localSheetId="16" hidden="1">{"developed valuation",#N/A,FALSE,"Valuation Analysis";"developed income statement",#N/A,FALSE,"Abbreviated Income Statement";"inprocess valuation",#N/A,FALSE,"Valuation Analysis";"inprocess income statement",#N/A,FALSE,"Abbreviated Income Statement"}</definedName>
    <definedName name="wrn.technology." localSheetId="34" hidden="1">{"developed valuation",#N/A,FALSE,"Valuation Analysis";"developed income statement",#N/A,FALSE,"Abbreviated Income Statement";"inprocess valuation",#N/A,FALSE,"Valuation Analysis";"inprocess income statement",#N/A,FALSE,"Abbreviated Income Statement"}</definedName>
    <definedName name="wrn.technology." localSheetId="12" hidden="1">{"developed valuation",#N/A,FALSE,"Valuation Analysis";"developed income statement",#N/A,FALSE,"Abbreviated Income Statement";"inprocess valuation",#N/A,FALSE,"Valuation Analysis";"inprocess income statement",#N/A,FALSE,"Abbreviated Income Statement"}</definedName>
    <definedName name="wrn.technology." hidden="1">{"developed valuation",#N/A,FALSE,"Valuation Analysis";"developed income statement",#N/A,FALSE,"Abbreviated Income Statement";"inprocess valuation",#N/A,FALSE,"Valuation Analysis";"inprocess income statement",#N/A,FALSE,"Abbreviated Income Statement"}</definedName>
    <definedName name="wrn.TEMP." localSheetId="25" hidden="1">{#N/A,#N/A,FALSE,"TB";#N/A,#N/A,FALSE,"AR";#N/A,#N/A,FALSE,"BS";#N/A,#N/A,FALSE,"PL";#N/A,#N/A,FALSE,"NOTES";#N/A,#N/A,FALSE,"NOTES (2)";#N/A,#N/A,FALSE,"NOTES (3)";#N/A,#N/A,FALSE,"TAXC.INDEX";#N/A,#N/A,FALSE,"Schedule I";#N/A,#N/A,FALSE,"DPL";#N/A,#N/A,FALSE,"Schedule IV";#N/A,#N/A,FALSE,"Adjustments"}</definedName>
    <definedName name="wrn.TEMP." localSheetId="8" hidden="1">{#N/A,#N/A,FALSE,"TB";#N/A,#N/A,FALSE,"AR";#N/A,#N/A,FALSE,"BS";#N/A,#N/A,FALSE,"PL";#N/A,#N/A,FALSE,"NOTES";#N/A,#N/A,FALSE,"NOTES (2)";#N/A,#N/A,FALSE,"NOTES (3)";#N/A,#N/A,FALSE,"TAXC.INDEX";#N/A,#N/A,FALSE,"Schedule I";#N/A,#N/A,FALSE,"DPL";#N/A,#N/A,FALSE,"Schedule IV";#N/A,#N/A,FALSE,"Adjustments"}</definedName>
    <definedName name="wrn.TEMP." localSheetId="36" hidden="1">{#N/A,#N/A,FALSE,"TB";#N/A,#N/A,FALSE,"AR";#N/A,#N/A,FALSE,"BS";#N/A,#N/A,FALSE,"PL";#N/A,#N/A,FALSE,"NOTES";#N/A,#N/A,FALSE,"NOTES (2)";#N/A,#N/A,FALSE,"NOTES (3)";#N/A,#N/A,FALSE,"TAXC.INDEX";#N/A,#N/A,FALSE,"Schedule I";#N/A,#N/A,FALSE,"DPL";#N/A,#N/A,FALSE,"Schedule IV";#N/A,#N/A,FALSE,"Adjustments"}</definedName>
    <definedName name="wrn.TEMP." localSheetId="17" hidden="1">{#N/A,#N/A,FALSE,"TB";#N/A,#N/A,FALSE,"AR";#N/A,#N/A,FALSE,"BS";#N/A,#N/A,FALSE,"PL";#N/A,#N/A,FALSE,"NOTES";#N/A,#N/A,FALSE,"NOTES (2)";#N/A,#N/A,FALSE,"NOTES (3)";#N/A,#N/A,FALSE,"TAXC.INDEX";#N/A,#N/A,FALSE,"Schedule I";#N/A,#N/A,FALSE,"DPL";#N/A,#N/A,FALSE,"Schedule IV";#N/A,#N/A,FALSE,"Adjustments"}</definedName>
    <definedName name="wrn.TEMP." localSheetId="37" hidden="1">{#N/A,#N/A,FALSE,"TB";#N/A,#N/A,FALSE,"AR";#N/A,#N/A,FALSE,"BS";#N/A,#N/A,FALSE,"PL";#N/A,#N/A,FALSE,"NOTES";#N/A,#N/A,FALSE,"NOTES (2)";#N/A,#N/A,FALSE,"NOTES (3)";#N/A,#N/A,FALSE,"TAXC.INDEX";#N/A,#N/A,FALSE,"Schedule I";#N/A,#N/A,FALSE,"DPL";#N/A,#N/A,FALSE,"Schedule IV";#N/A,#N/A,FALSE,"Adjustments"}</definedName>
    <definedName name="wrn.TEMP." localSheetId="18" hidden="1">{#N/A,#N/A,FALSE,"TB";#N/A,#N/A,FALSE,"AR";#N/A,#N/A,FALSE,"BS";#N/A,#N/A,FALSE,"PL";#N/A,#N/A,FALSE,"NOTES";#N/A,#N/A,FALSE,"NOTES (2)";#N/A,#N/A,FALSE,"NOTES (3)";#N/A,#N/A,FALSE,"TAXC.INDEX";#N/A,#N/A,FALSE,"Schedule I";#N/A,#N/A,FALSE,"DPL";#N/A,#N/A,FALSE,"Schedule IV";#N/A,#N/A,FALSE,"Adjustments"}</definedName>
    <definedName name="wrn.TEMP." localSheetId="31" hidden="1">{#N/A,#N/A,FALSE,"TB";#N/A,#N/A,FALSE,"AR";#N/A,#N/A,FALSE,"BS";#N/A,#N/A,FALSE,"PL";#N/A,#N/A,FALSE,"NOTES";#N/A,#N/A,FALSE,"NOTES (2)";#N/A,#N/A,FALSE,"NOTES (3)";#N/A,#N/A,FALSE,"TAXC.INDEX";#N/A,#N/A,FALSE,"Schedule I";#N/A,#N/A,FALSE,"DPL";#N/A,#N/A,FALSE,"Schedule IV";#N/A,#N/A,FALSE,"Adjustments"}</definedName>
    <definedName name="wrn.TEMP." localSheetId="13" hidden="1">{#N/A,#N/A,FALSE,"TB";#N/A,#N/A,FALSE,"AR";#N/A,#N/A,FALSE,"BS";#N/A,#N/A,FALSE,"PL";#N/A,#N/A,FALSE,"NOTES";#N/A,#N/A,FALSE,"NOTES (2)";#N/A,#N/A,FALSE,"NOTES (3)";#N/A,#N/A,FALSE,"TAXC.INDEX";#N/A,#N/A,FALSE,"Schedule I";#N/A,#N/A,FALSE,"DPL";#N/A,#N/A,FALSE,"Schedule IV";#N/A,#N/A,FALSE,"Adjustments"}</definedName>
    <definedName name="wrn.TEMP." localSheetId="32" hidden="1">{#N/A,#N/A,FALSE,"TB";#N/A,#N/A,FALSE,"AR";#N/A,#N/A,FALSE,"BS";#N/A,#N/A,FALSE,"PL";#N/A,#N/A,FALSE,"NOTES";#N/A,#N/A,FALSE,"NOTES (2)";#N/A,#N/A,FALSE,"NOTES (3)";#N/A,#N/A,FALSE,"TAXC.INDEX";#N/A,#N/A,FALSE,"Schedule I";#N/A,#N/A,FALSE,"DPL";#N/A,#N/A,FALSE,"Schedule IV";#N/A,#N/A,FALSE,"Adjustments"}</definedName>
    <definedName name="wrn.TEMP." localSheetId="14" hidden="1">{#N/A,#N/A,FALSE,"TB";#N/A,#N/A,FALSE,"AR";#N/A,#N/A,FALSE,"BS";#N/A,#N/A,FALSE,"PL";#N/A,#N/A,FALSE,"NOTES";#N/A,#N/A,FALSE,"NOTES (2)";#N/A,#N/A,FALSE,"NOTES (3)";#N/A,#N/A,FALSE,"TAXC.INDEX";#N/A,#N/A,FALSE,"Schedule I";#N/A,#N/A,FALSE,"DPL";#N/A,#N/A,FALSE,"Schedule IV";#N/A,#N/A,FALSE,"Adjustments"}</definedName>
    <definedName name="wrn.TEMP." localSheetId="2" hidden="1">{#N/A,#N/A,FALSE,"TB";#N/A,#N/A,FALSE,"AR";#N/A,#N/A,FALSE,"BS";#N/A,#N/A,FALSE,"PL";#N/A,#N/A,FALSE,"NOTES";#N/A,#N/A,FALSE,"NOTES (2)";#N/A,#N/A,FALSE,"NOTES (3)";#N/A,#N/A,FALSE,"TAXC.INDEX";#N/A,#N/A,FALSE,"Schedule I";#N/A,#N/A,FALSE,"DPL";#N/A,#N/A,FALSE,"Schedule IV";#N/A,#N/A,FALSE,"Adjustments"}</definedName>
    <definedName name="wrn.TEMP." localSheetId="43" hidden="1">{#N/A,#N/A,FALSE,"TB";#N/A,#N/A,FALSE,"AR";#N/A,#N/A,FALSE,"BS";#N/A,#N/A,FALSE,"PL";#N/A,#N/A,FALSE,"NOTES";#N/A,#N/A,FALSE,"NOTES (2)";#N/A,#N/A,FALSE,"NOTES (3)";#N/A,#N/A,FALSE,"TAXC.INDEX";#N/A,#N/A,FALSE,"Schedule I";#N/A,#N/A,FALSE,"DPL";#N/A,#N/A,FALSE,"Schedule IV";#N/A,#N/A,FALSE,"Adjustments"}</definedName>
    <definedName name="wrn.TEMP." localSheetId="35" hidden="1">{#N/A,#N/A,FALSE,"TB";#N/A,#N/A,FALSE,"AR";#N/A,#N/A,FALSE,"BS";#N/A,#N/A,FALSE,"PL";#N/A,#N/A,FALSE,"NOTES";#N/A,#N/A,FALSE,"NOTES (2)";#N/A,#N/A,FALSE,"NOTES (3)";#N/A,#N/A,FALSE,"TAXC.INDEX";#N/A,#N/A,FALSE,"Schedule I";#N/A,#N/A,FALSE,"DPL";#N/A,#N/A,FALSE,"Schedule IV";#N/A,#N/A,FALSE,"Adjustments"}</definedName>
    <definedName name="wrn.TEMP." localSheetId="16" hidden="1">{#N/A,#N/A,FALSE,"TB";#N/A,#N/A,FALSE,"AR";#N/A,#N/A,FALSE,"BS";#N/A,#N/A,FALSE,"PL";#N/A,#N/A,FALSE,"NOTES";#N/A,#N/A,FALSE,"NOTES (2)";#N/A,#N/A,FALSE,"NOTES (3)";#N/A,#N/A,FALSE,"TAXC.INDEX";#N/A,#N/A,FALSE,"Schedule I";#N/A,#N/A,FALSE,"DPL";#N/A,#N/A,FALSE,"Schedule IV";#N/A,#N/A,FALSE,"Adjustments"}</definedName>
    <definedName name="wrn.TEMP." localSheetId="34" hidden="1">{#N/A,#N/A,FALSE,"TB";#N/A,#N/A,FALSE,"AR";#N/A,#N/A,FALSE,"BS";#N/A,#N/A,FALSE,"PL";#N/A,#N/A,FALSE,"NOTES";#N/A,#N/A,FALSE,"NOTES (2)";#N/A,#N/A,FALSE,"NOTES (3)";#N/A,#N/A,FALSE,"TAXC.INDEX";#N/A,#N/A,FALSE,"Schedule I";#N/A,#N/A,FALSE,"DPL";#N/A,#N/A,FALSE,"Schedule IV";#N/A,#N/A,FALSE,"Adjustments"}</definedName>
    <definedName name="wrn.TEMP." localSheetId="12" hidden="1">{#N/A,#N/A,FALSE,"TB";#N/A,#N/A,FALSE,"AR";#N/A,#N/A,FALSE,"BS";#N/A,#N/A,FALSE,"PL";#N/A,#N/A,FALSE,"NOTES";#N/A,#N/A,FALSE,"NOTES (2)";#N/A,#N/A,FALSE,"NOTES (3)";#N/A,#N/A,FALSE,"TAXC.INDEX";#N/A,#N/A,FALSE,"Schedule I";#N/A,#N/A,FALSE,"DPL";#N/A,#N/A,FALSE,"Schedule IV";#N/A,#N/A,FALSE,"Adjustments"}</definedName>
    <definedName name="wrn.TEMP." hidden="1">{#N/A,#N/A,FALSE,"TB";#N/A,#N/A,FALSE,"AR";#N/A,#N/A,FALSE,"BS";#N/A,#N/A,FALSE,"PL";#N/A,#N/A,FALSE,"NOTES";#N/A,#N/A,FALSE,"NOTES (2)";#N/A,#N/A,FALSE,"NOTES (3)";#N/A,#N/A,FALSE,"TAXC.INDEX";#N/A,#N/A,FALSE,"Schedule I";#N/A,#N/A,FALSE,"DPL";#N/A,#N/A,FALSE,"Schedule IV";#N/A,#N/A,FALSE,"Adjustments"}</definedName>
    <definedName name="wrn.tiger." localSheetId="25" hidden="1">{#N/A,#N/A,FALSE,"TB";#N/A,#N/A,FALSE,"CONTENTS";#N/A,#N/A,FALSE,"DR";#N/A,#N/A,FALSE,"AR";#N/A,#N/A,FALSE,"BS";#N/A,#N/A,FALSE,"PL";#N/A,#N/A,FALSE,"NOTES";#N/A,#N/A,FALSE,"NOTES (2)";#N/A,#N/A,FALSE,"NOTES (3)";#N/A,#N/A,FALSE,"DPL";#N/A,#N/A,FALSE,"DPL"}</definedName>
    <definedName name="wrn.tiger." localSheetId="8" hidden="1">{#N/A,#N/A,FALSE,"TB";#N/A,#N/A,FALSE,"CONTENTS";#N/A,#N/A,FALSE,"DR";#N/A,#N/A,FALSE,"AR";#N/A,#N/A,FALSE,"BS";#N/A,#N/A,FALSE,"PL";#N/A,#N/A,FALSE,"NOTES";#N/A,#N/A,FALSE,"NOTES (2)";#N/A,#N/A,FALSE,"NOTES (3)";#N/A,#N/A,FALSE,"DPL";#N/A,#N/A,FALSE,"DPL"}</definedName>
    <definedName name="wrn.tiger." localSheetId="36" hidden="1">{#N/A,#N/A,FALSE,"TB";#N/A,#N/A,FALSE,"CONTENTS";#N/A,#N/A,FALSE,"DR";#N/A,#N/A,FALSE,"AR";#N/A,#N/A,FALSE,"BS";#N/A,#N/A,FALSE,"PL";#N/A,#N/A,FALSE,"NOTES";#N/A,#N/A,FALSE,"NOTES (2)";#N/A,#N/A,FALSE,"NOTES (3)";#N/A,#N/A,FALSE,"DPL";#N/A,#N/A,FALSE,"DPL"}</definedName>
    <definedName name="wrn.tiger." localSheetId="17" hidden="1">{#N/A,#N/A,FALSE,"TB";#N/A,#N/A,FALSE,"CONTENTS";#N/A,#N/A,FALSE,"DR";#N/A,#N/A,FALSE,"AR";#N/A,#N/A,FALSE,"BS";#N/A,#N/A,FALSE,"PL";#N/A,#N/A,FALSE,"NOTES";#N/A,#N/A,FALSE,"NOTES (2)";#N/A,#N/A,FALSE,"NOTES (3)";#N/A,#N/A,FALSE,"DPL";#N/A,#N/A,FALSE,"DPL"}</definedName>
    <definedName name="wrn.tiger." localSheetId="37" hidden="1">{#N/A,#N/A,FALSE,"TB";#N/A,#N/A,FALSE,"CONTENTS";#N/A,#N/A,FALSE,"DR";#N/A,#N/A,FALSE,"AR";#N/A,#N/A,FALSE,"BS";#N/A,#N/A,FALSE,"PL";#N/A,#N/A,FALSE,"NOTES";#N/A,#N/A,FALSE,"NOTES (2)";#N/A,#N/A,FALSE,"NOTES (3)";#N/A,#N/A,FALSE,"DPL";#N/A,#N/A,FALSE,"DPL"}</definedName>
    <definedName name="wrn.tiger." localSheetId="18" hidden="1">{#N/A,#N/A,FALSE,"TB";#N/A,#N/A,FALSE,"CONTENTS";#N/A,#N/A,FALSE,"DR";#N/A,#N/A,FALSE,"AR";#N/A,#N/A,FALSE,"BS";#N/A,#N/A,FALSE,"PL";#N/A,#N/A,FALSE,"NOTES";#N/A,#N/A,FALSE,"NOTES (2)";#N/A,#N/A,FALSE,"NOTES (3)";#N/A,#N/A,FALSE,"DPL";#N/A,#N/A,FALSE,"DPL"}</definedName>
    <definedName name="wrn.tiger." localSheetId="31" hidden="1">{#N/A,#N/A,FALSE,"TB";#N/A,#N/A,FALSE,"CONTENTS";#N/A,#N/A,FALSE,"DR";#N/A,#N/A,FALSE,"AR";#N/A,#N/A,FALSE,"BS";#N/A,#N/A,FALSE,"PL";#N/A,#N/A,FALSE,"NOTES";#N/A,#N/A,FALSE,"NOTES (2)";#N/A,#N/A,FALSE,"NOTES (3)";#N/A,#N/A,FALSE,"DPL";#N/A,#N/A,FALSE,"DPL"}</definedName>
    <definedName name="wrn.tiger." localSheetId="13" hidden="1">{#N/A,#N/A,FALSE,"TB";#N/A,#N/A,FALSE,"CONTENTS";#N/A,#N/A,FALSE,"DR";#N/A,#N/A,FALSE,"AR";#N/A,#N/A,FALSE,"BS";#N/A,#N/A,FALSE,"PL";#N/A,#N/A,FALSE,"NOTES";#N/A,#N/A,FALSE,"NOTES (2)";#N/A,#N/A,FALSE,"NOTES (3)";#N/A,#N/A,FALSE,"DPL";#N/A,#N/A,FALSE,"DPL"}</definedName>
    <definedName name="wrn.tiger." localSheetId="32" hidden="1">{#N/A,#N/A,FALSE,"TB";#N/A,#N/A,FALSE,"CONTENTS";#N/A,#N/A,FALSE,"DR";#N/A,#N/A,FALSE,"AR";#N/A,#N/A,FALSE,"BS";#N/A,#N/A,FALSE,"PL";#N/A,#N/A,FALSE,"NOTES";#N/A,#N/A,FALSE,"NOTES (2)";#N/A,#N/A,FALSE,"NOTES (3)";#N/A,#N/A,FALSE,"DPL";#N/A,#N/A,FALSE,"DPL"}</definedName>
    <definedName name="wrn.tiger." localSheetId="14" hidden="1">{#N/A,#N/A,FALSE,"TB";#N/A,#N/A,FALSE,"CONTENTS";#N/A,#N/A,FALSE,"DR";#N/A,#N/A,FALSE,"AR";#N/A,#N/A,FALSE,"BS";#N/A,#N/A,FALSE,"PL";#N/A,#N/A,FALSE,"NOTES";#N/A,#N/A,FALSE,"NOTES (2)";#N/A,#N/A,FALSE,"NOTES (3)";#N/A,#N/A,FALSE,"DPL";#N/A,#N/A,FALSE,"DPL"}</definedName>
    <definedName name="wrn.tiger." localSheetId="2" hidden="1">{#N/A,#N/A,FALSE,"TB";#N/A,#N/A,FALSE,"CONTENTS";#N/A,#N/A,FALSE,"DR";#N/A,#N/A,FALSE,"AR";#N/A,#N/A,FALSE,"BS";#N/A,#N/A,FALSE,"PL";#N/A,#N/A,FALSE,"NOTES";#N/A,#N/A,FALSE,"NOTES (2)";#N/A,#N/A,FALSE,"NOTES (3)";#N/A,#N/A,FALSE,"DPL";#N/A,#N/A,FALSE,"DPL"}</definedName>
    <definedName name="wrn.tiger." localSheetId="43" hidden="1">{#N/A,#N/A,FALSE,"TB";#N/A,#N/A,FALSE,"CONTENTS";#N/A,#N/A,FALSE,"DR";#N/A,#N/A,FALSE,"AR";#N/A,#N/A,FALSE,"BS";#N/A,#N/A,FALSE,"PL";#N/A,#N/A,FALSE,"NOTES";#N/A,#N/A,FALSE,"NOTES (2)";#N/A,#N/A,FALSE,"NOTES (3)";#N/A,#N/A,FALSE,"DPL";#N/A,#N/A,FALSE,"DPL"}</definedName>
    <definedName name="wrn.tiger." localSheetId="35" hidden="1">{#N/A,#N/A,FALSE,"TB";#N/A,#N/A,FALSE,"CONTENTS";#N/A,#N/A,FALSE,"DR";#N/A,#N/A,FALSE,"AR";#N/A,#N/A,FALSE,"BS";#N/A,#N/A,FALSE,"PL";#N/A,#N/A,FALSE,"NOTES";#N/A,#N/A,FALSE,"NOTES (2)";#N/A,#N/A,FALSE,"NOTES (3)";#N/A,#N/A,FALSE,"DPL";#N/A,#N/A,FALSE,"DPL"}</definedName>
    <definedName name="wrn.tiger." localSheetId="16" hidden="1">{#N/A,#N/A,FALSE,"TB";#N/A,#N/A,FALSE,"CONTENTS";#N/A,#N/A,FALSE,"DR";#N/A,#N/A,FALSE,"AR";#N/A,#N/A,FALSE,"BS";#N/A,#N/A,FALSE,"PL";#N/A,#N/A,FALSE,"NOTES";#N/A,#N/A,FALSE,"NOTES (2)";#N/A,#N/A,FALSE,"NOTES (3)";#N/A,#N/A,FALSE,"DPL";#N/A,#N/A,FALSE,"DPL"}</definedName>
    <definedName name="wrn.tiger." localSheetId="34" hidden="1">{#N/A,#N/A,FALSE,"TB";#N/A,#N/A,FALSE,"CONTENTS";#N/A,#N/A,FALSE,"DR";#N/A,#N/A,FALSE,"AR";#N/A,#N/A,FALSE,"BS";#N/A,#N/A,FALSE,"PL";#N/A,#N/A,FALSE,"NOTES";#N/A,#N/A,FALSE,"NOTES (2)";#N/A,#N/A,FALSE,"NOTES (3)";#N/A,#N/A,FALSE,"DPL";#N/A,#N/A,FALSE,"DPL"}</definedName>
    <definedName name="wrn.tiger." localSheetId="12" hidden="1">{#N/A,#N/A,FALSE,"TB";#N/A,#N/A,FALSE,"CONTENTS";#N/A,#N/A,FALSE,"DR";#N/A,#N/A,FALSE,"AR";#N/A,#N/A,FALSE,"BS";#N/A,#N/A,FALSE,"PL";#N/A,#N/A,FALSE,"NOTES";#N/A,#N/A,FALSE,"NOTES (2)";#N/A,#N/A,FALSE,"NOTES (3)";#N/A,#N/A,FALSE,"DPL";#N/A,#N/A,FALSE,"DPL"}</definedName>
    <definedName name="wrn.tiger." hidden="1">{#N/A,#N/A,FALSE,"TB";#N/A,#N/A,FALSE,"CONTENTS";#N/A,#N/A,FALSE,"DR";#N/A,#N/A,FALSE,"AR";#N/A,#N/A,FALSE,"BS";#N/A,#N/A,FALSE,"PL";#N/A,#N/A,FALSE,"NOTES";#N/A,#N/A,FALSE,"NOTES (2)";#N/A,#N/A,FALSE,"NOTES (3)";#N/A,#N/A,FALSE,"DPL";#N/A,#N/A,FALSE,"DPL"}</definedName>
    <definedName name="wrn.tigertax." localSheetId="25" hidden="1">{#N/A,#N/A,FALSE,"TAXC.INDEX";#N/A,#N/A,FALSE,"Schedule I";#N/A,#N/A,FALSE,"Schedule  II";#N/A,#N/A,FALSE,"Schedule III"}</definedName>
    <definedName name="wrn.tigertax." localSheetId="8" hidden="1">{#N/A,#N/A,FALSE,"TAXC.INDEX";#N/A,#N/A,FALSE,"Schedule I";#N/A,#N/A,FALSE,"Schedule  II";#N/A,#N/A,FALSE,"Schedule III"}</definedName>
    <definedName name="wrn.tigertax." localSheetId="36" hidden="1">{#N/A,#N/A,FALSE,"TAXC.INDEX";#N/A,#N/A,FALSE,"Schedule I";#N/A,#N/A,FALSE,"Schedule  II";#N/A,#N/A,FALSE,"Schedule III"}</definedName>
    <definedName name="wrn.tigertax." localSheetId="17" hidden="1">{#N/A,#N/A,FALSE,"TAXC.INDEX";#N/A,#N/A,FALSE,"Schedule I";#N/A,#N/A,FALSE,"Schedule  II";#N/A,#N/A,FALSE,"Schedule III"}</definedName>
    <definedName name="wrn.tigertax." localSheetId="37" hidden="1">{#N/A,#N/A,FALSE,"TAXC.INDEX";#N/A,#N/A,FALSE,"Schedule I";#N/A,#N/A,FALSE,"Schedule  II";#N/A,#N/A,FALSE,"Schedule III"}</definedName>
    <definedName name="wrn.tigertax." localSheetId="18" hidden="1">{#N/A,#N/A,FALSE,"TAXC.INDEX";#N/A,#N/A,FALSE,"Schedule I";#N/A,#N/A,FALSE,"Schedule  II";#N/A,#N/A,FALSE,"Schedule III"}</definedName>
    <definedName name="wrn.tigertax." localSheetId="31" hidden="1">{#N/A,#N/A,FALSE,"TAXC.INDEX";#N/A,#N/A,FALSE,"Schedule I";#N/A,#N/A,FALSE,"Schedule  II";#N/A,#N/A,FALSE,"Schedule III"}</definedName>
    <definedName name="wrn.tigertax." localSheetId="13" hidden="1">{#N/A,#N/A,FALSE,"TAXC.INDEX";#N/A,#N/A,FALSE,"Schedule I";#N/A,#N/A,FALSE,"Schedule  II";#N/A,#N/A,FALSE,"Schedule III"}</definedName>
    <definedName name="wrn.tigertax." localSheetId="32" hidden="1">{#N/A,#N/A,FALSE,"TAXC.INDEX";#N/A,#N/A,FALSE,"Schedule I";#N/A,#N/A,FALSE,"Schedule  II";#N/A,#N/A,FALSE,"Schedule III"}</definedName>
    <definedName name="wrn.tigertax." localSheetId="14" hidden="1">{#N/A,#N/A,FALSE,"TAXC.INDEX";#N/A,#N/A,FALSE,"Schedule I";#N/A,#N/A,FALSE,"Schedule  II";#N/A,#N/A,FALSE,"Schedule III"}</definedName>
    <definedName name="wrn.tigertax." localSheetId="2" hidden="1">{#N/A,#N/A,FALSE,"TAXC.INDEX";#N/A,#N/A,FALSE,"Schedule I";#N/A,#N/A,FALSE,"Schedule  II";#N/A,#N/A,FALSE,"Schedule III"}</definedName>
    <definedName name="wrn.tigertax." localSheetId="43" hidden="1">{#N/A,#N/A,FALSE,"TAXC.INDEX";#N/A,#N/A,FALSE,"Schedule I";#N/A,#N/A,FALSE,"Schedule  II";#N/A,#N/A,FALSE,"Schedule III"}</definedName>
    <definedName name="wrn.tigertax." localSheetId="35" hidden="1">{#N/A,#N/A,FALSE,"TAXC.INDEX";#N/A,#N/A,FALSE,"Schedule I";#N/A,#N/A,FALSE,"Schedule  II";#N/A,#N/A,FALSE,"Schedule III"}</definedName>
    <definedName name="wrn.tigertax." localSheetId="16" hidden="1">{#N/A,#N/A,FALSE,"TAXC.INDEX";#N/A,#N/A,FALSE,"Schedule I";#N/A,#N/A,FALSE,"Schedule  II";#N/A,#N/A,FALSE,"Schedule III"}</definedName>
    <definedName name="wrn.tigertax." localSheetId="34" hidden="1">{#N/A,#N/A,FALSE,"TAXC.INDEX";#N/A,#N/A,FALSE,"Schedule I";#N/A,#N/A,FALSE,"Schedule  II";#N/A,#N/A,FALSE,"Schedule III"}</definedName>
    <definedName name="wrn.tigertax." localSheetId="12" hidden="1">{#N/A,#N/A,FALSE,"TAXC.INDEX";#N/A,#N/A,FALSE,"Schedule I";#N/A,#N/A,FALSE,"Schedule  II";#N/A,#N/A,FALSE,"Schedule III"}</definedName>
    <definedName name="wrn.tigertax." hidden="1">{#N/A,#N/A,FALSE,"TAXC.INDEX";#N/A,#N/A,FALSE,"Schedule I";#N/A,#N/A,FALSE,"Schedule  II";#N/A,#N/A,FALSE,"Schedule III"}</definedName>
    <definedName name="wrn.Total._.Detail." localSheetId="25" hidden="1">{"FLM 150 Equipment Detail",#N/A,TRUE,"150 Calc";"FLM 150P Equipment Detail",#N/A,TRUE,"150+ Calc";"FLM 600 Equipment Detail",#N/A,TRUE,"600 Calc";"FLM 2400 Equipment Detail",#N/A,TRUE,"2400 Calc";#N/A,#N/A,TRUE,"Totals"}</definedName>
    <definedName name="wrn.Total._.Detail." localSheetId="8" hidden="1">{"FLM 150 Equipment Detail",#N/A,TRUE,"150 Calc";"FLM 150P Equipment Detail",#N/A,TRUE,"150+ Calc";"FLM 600 Equipment Detail",#N/A,TRUE,"600 Calc";"FLM 2400 Equipment Detail",#N/A,TRUE,"2400 Calc";#N/A,#N/A,TRUE,"Totals"}</definedName>
    <definedName name="wrn.Total._.Detail." localSheetId="36" hidden="1">{"FLM 150 Equipment Detail",#N/A,TRUE,"150 Calc";"FLM 150P Equipment Detail",#N/A,TRUE,"150+ Calc";"FLM 600 Equipment Detail",#N/A,TRUE,"600 Calc";"FLM 2400 Equipment Detail",#N/A,TRUE,"2400 Calc";#N/A,#N/A,TRUE,"Totals"}</definedName>
    <definedName name="wrn.Total._.Detail." localSheetId="17" hidden="1">{"FLM 150 Equipment Detail",#N/A,TRUE,"150 Calc";"FLM 150P Equipment Detail",#N/A,TRUE,"150+ Calc";"FLM 600 Equipment Detail",#N/A,TRUE,"600 Calc";"FLM 2400 Equipment Detail",#N/A,TRUE,"2400 Calc";#N/A,#N/A,TRUE,"Totals"}</definedName>
    <definedName name="wrn.Total._.Detail." localSheetId="37" hidden="1">{"FLM 150 Equipment Detail",#N/A,TRUE,"150 Calc";"FLM 150P Equipment Detail",#N/A,TRUE,"150+ Calc";"FLM 600 Equipment Detail",#N/A,TRUE,"600 Calc";"FLM 2400 Equipment Detail",#N/A,TRUE,"2400 Calc";#N/A,#N/A,TRUE,"Totals"}</definedName>
    <definedName name="wrn.Total._.Detail." localSheetId="18" hidden="1">{"FLM 150 Equipment Detail",#N/A,TRUE,"150 Calc";"FLM 150P Equipment Detail",#N/A,TRUE,"150+ Calc";"FLM 600 Equipment Detail",#N/A,TRUE,"600 Calc";"FLM 2400 Equipment Detail",#N/A,TRUE,"2400 Calc";#N/A,#N/A,TRUE,"Totals"}</definedName>
    <definedName name="wrn.Total._.Detail." localSheetId="31" hidden="1">{"FLM 150 Equipment Detail",#N/A,TRUE,"150 Calc";"FLM 150P Equipment Detail",#N/A,TRUE,"150+ Calc";"FLM 600 Equipment Detail",#N/A,TRUE,"600 Calc";"FLM 2400 Equipment Detail",#N/A,TRUE,"2400 Calc";#N/A,#N/A,TRUE,"Totals"}</definedName>
    <definedName name="wrn.Total._.Detail." localSheetId="13" hidden="1">{"FLM 150 Equipment Detail",#N/A,TRUE,"150 Calc";"FLM 150P Equipment Detail",#N/A,TRUE,"150+ Calc";"FLM 600 Equipment Detail",#N/A,TRUE,"600 Calc";"FLM 2400 Equipment Detail",#N/A,TRUE,"2400 Calc";#N/A,#N/A,TRUE,"Totals"}</definedName>
    <definedName name="wrn.Total._.Detail." localSheetId="32" hidden="1">{"FLM 150 Equipment Detail",#N/A,TRUE,"150 Calc";"FLM 150P Equipment Detail",#N/A,TRUE,"150+ Calc";"FLM 600 Equipment Detail",#N/A,TRUE,"600 Calc";"FLM 2400 Equipment Detail",#N/A,TRUE,"2400 Calc";#N/A,#N/A,TRUE,"Totals"}</definedName>
    <definedName name="wrn.Total._.Detail." localSheetId="14" hidden="1">{"FLM 150 Equipment Detail",#N/A,TRUE,"150 Calc";"FLM 150P Equipment Detail",#N/A,TRUE,"150+ Calc";"FLM 600 Equipment Detail",#N/A,TRUE,"600 Calc";"FLM 2400 Equipment Detail",#N/A,TRUE,"2400 Calc";#N/A,#N/A,TRUE,"Totals"}</definedName>
    <definedName name="wrn.Total._.Detail." localSheetId="2" hidden="1">{"FLM 150 Equipment Detail",#N/A,TRUE,"150 Calc";"FLM 150P Equipment Detail",#N/A,TRUE,"150+ Calc";"FLM 600 Equipment Detail",#N/A,TRUE,"600 Calc";"FLM 2400 Equipment Detail",#N/A,TRUE,"2400 Calc";#N/A,#N/A,TRUE,"Totals"}</definedName>
    <definedName name="wrn.Total._.Detail." localSheetId="43" hidden="1">{"FLM 150 Equipment Detail",#N/A,TRUE,"150 Calc";"FLM 150P Equipment Detail",#N/A,TRUE,"150+ Calc";"FLM 600 Equipment Detail",#N/A,TRUE,"600 Calc";"FLM 2400 Equipment Detail",#N/A,TRUE,"2400 Calc";#N/A,#N/A,TRUE,"Totals"}</definedName>
    <definedName name="wrn.Total._.Detail." localSheetId="35" hidden="1">{"FLM 150 Equipment Detail",#N/A,TRUE,"150 Calc";"FLM 150P Equipment Detail",#N/A,TRUE,"150+ Calc";"FLM 600 Equipment Detail",#N/A,TRUE,"600 Calc";"FLM 2400 Equipment Detail",#N/A,TRUE,"2400 Calc";#N/A,#N/A,TRUE,"Totals"}</definedName>
    <definedName name="wrn.Total._.Detail." localSheetId="16" hidden="1">{"FLM 150 Equipment Detail",#N/A,TRUE,"150 Calc";"FLM 150P Equipment Detail",#N/A,TRUE,"150+ Calc";"FLM 600 Equipment Detail",#N/A,TRUE,"600 Calc";"FLM 2400 Equipment Detail",#N/A,TRUE,"2400 Calc";#N/A,#N/A,TRUE,"Totals"}</definedName>
    <definedName name="wrn.Total._.Detail." localSheetId="34" hidden="1">{"FLM 150 Equipment Detail",#N/A,TRUE,"150 Calc";"FLM 150P Equipment Detail",#N/A,TRUE,"150+ Calc";"FLM 600 Equipment Detail",#N/A,TRUE,"600 Calc";"FLM 2400 Equipment Detail",#N/A,TRUE,"2400 Calc";#N/A,#N/A,TRUE,"Totals"}</definedName>
    <definedName name="wrn.Total._.Detail." localSheetId="12" hidden="1">{"FLM 150 Equipment Detail",#N/A,TRUE,"150 Calc";"FLM 150P Equipment Detail",#N/A,TRUE,"150+ Calc";"FLM 600 Equipment Detail",#N/A,TRUE,"600 Calc";"FLM 2400 Equipment Detail",#N/A,TRUE,"2400 Calc";#N/A,#N/A,TRUE,"Totals"}</definedName>
    <definedName name="wrn.Total._.Detail." hidden="1">{"FLM 150 Equipment Detail",#N/A,TRUE,"150 Calc";"FLM 150P Equipment Detail",#N/A,TRUE,"150+ Calc";"FLM 600 Equipment Detail",#N/A,TRUE,"600 Calc";"FLM 2400 Equipment Detail",#N/A,TRUE,"2400 Calc";#N/A,#N/A,TRUE,"Totals"}</definedName>
    <definedName name="wrn.Total._.Summary." localSheetId="25" hidden="1">{"FLM 150 Equipment Summary",#N/A,TRUE,"150 Calc";"FLM 150P Equipment Summary",#N/A,TRUE,"150+ Calc";"FLM 600 Equipment Summary",#N/A,TRUE,"600 Calc";"FLM 2400 Equipment Summary",#N/A,TRUE,"2400 Calc";#N/A,#N/A,TRUE,"Totals"}</definedName>
    <definedName name="wrn.Total._.Summary." localSheetId="8" hidden="1">{"FLM 150 Equipment Summary",#N/A,TRUE,"150 Calc";"FLM 150P Equipment Summary",#N/A,TRUE,"150+ Calc";"FLM 600 Equipment Summary",#N/A,TRUE,"600 Calc";"FLM 2400 Equipment Summary",#N/A,TRUE,"2400 Calc";#N/A,#N/A,TRUE,"Totals"}</definedName>
    <definedName name="wrn.Total._.Summary." localSheetId="36" hidden="1">{"FLM 150 Equipment Summary",#N/A,TRUE,"150 Calc";"FLM 150P Equipment Summary",#N/A,TRUE,"150+ Calc";"FLM 600 Equipment Summary",#N/A,TRUE,"600 Calc";"FLM 2400 Equipment Summary",#N/A,TRUE,"2400 Calc";#N/A,#N/A,TRUE,"Totals"}</definedName>
    <definedName name="wrn.Total._.Summary." localSheetId="17" hidden="1">{"FLM 150 Equipment Summary",#N/A,TRUE,"150 Calc";"FLM 150P Equipment Summary",#N/A,TRUE,"150+ Calc";"FLM 600 Equipment Summary",#N/A,TRUE,"600 Calc";"FLM 2400 Equipment Summary",#N/A,TRUE,"2400 Calc";#N/A,#N/A,TRUE,"Totals"}</definedName>
    <definedName name="wrn.Total._.Summary." localSheetId="37" hidden="1">{"FLM 150 Equipment Summary",#N/A,TRUE,"150 Calc";"FLM 150P Equipment Summary",#N/A,TRUE,"150+ Calc";"FLM 600 Equipment Summary",#N/A,TRUE,"600 Calc";"FLM 2400 Equipment Summary",#N/A,TRUE,"2400 Calc";#N/A,#N/A,TRUE,"Totals"}</definedName>
    <definedName name="wrn.Total._.Summary." localSheetId="18" hidden="1">{"FLM 150 Equipment Summary",#N/A,TRUE,"150 Calc";"FLM 150P Equipment Summary",#N/A,TRUE,"150+ Calc";"FLM 600 Equipment Summary",#N/A,TRUE,"600 Calc";"FLM 2400 Equipment Summary",#N/A,TRUE,"2400 Calc";#N/A,#N/A,TRUE,"Totals"}</definedName>
    <definedName name="wrn.Total._.Summary." localSheetId="31" hidden="1">{"FLM 150 Equipment Summary",#N/A,TRUE,"150 Calc";"FLM 150P Equipment Summary",#N/A,TRUE,"150+ Calc";"FLM 600 Equipment Summary",#N/A,TRUE,"600 Calc";"FLM 2400 Equipment Summary",#N/A,TRUE,"2400 Calc";#N/A,#N/A,TRUE,"Totals"}</definedName>
    <definedName name="wrn.Total._.Summary." localSheetId="13" hidden="1">{"FLM 150 Equipment Summary",#N/A,TRUE,"150 Calc";"FLM 150P Equipment Summary",#N/A,TRUE,"150+ Calc";"FLM 600 Equipment Summary",#N/A,TRUE,"600 Calc";"FLM 2400 Equipment Summary",#N/A,TRUE,"2400 Calc";#N/A,#N/A,TRUE,"Totals"}</definedName>
    <definedName name="wrn.Total._.Summary." localSheetId="32" hidden="1">{"FLM 150 Equipment Summary",#N/A,TRUE,"150 Calc";"FLM 150P Equipment Summary",#N/A,TRUE,"150+ Calc";"FLM 600 Equipment Summary",#N/A,TRUE,"600 Calc";"FLM 2400 Equipment Summary",#N/A,TRUE,"2400 Calc";#N/A,#N/A,TRUE,"Totals"}</definedName>
    <definedName name="wrn.Total._.Summary." localSheetId="14" hidden="1">{"FLM 150 Equipment Summary",#N/A,TRUE,"150 Calc";"FLM 150P Equipment Summary",#N/A,TRUE,"150+ Calc";"FLM 600 Equipment Summary",#N/A,TRUE,"600 Calc";"FLM 2400 Equipment Summary",#N/A,TRUE,"2400 Calc";#N/A,#N/A,TRUE,"Totals"}</definedName>
    <definedName name="wrn.Total._.Summary." localSheetId="2" hidden="1">{"FLM 150 Equipment Summary",#N/A,TRUE,"150 Calc";"FLM 150P Equipment Summary",#N/A,TRUE,"150+ Calc";"FLM 600 Equipment Summary",#N/A,TRUE,"600 Calc";"FLM 2400 Equipment Summary",#N/A,TRUE,"2400 Calc";#N/A,#N/A,TRUE,"Totals"}</definedName>
    <definedName name="wrn.Total._.Summary." localSheetId="43" hidden="1">{"FLM 150 Equipment Summary",#N/A,TRUE,"150 Calc";"FLM 150P Equipment Summary",#N/A,TRUE,"150+ Calc";"FLM 600 Equipment Summary",#N/A,TRUE,"600 Calc";"FLM 2400 Equipment Summary",#N/A,TRUE,"2400 Calc";#N/A,#N/A,TRUE,"Totals"}</definedName>
    <definedName name="wrn.Total._.Summary." localSheetId="35" hidden="1">{"FLM 150 Equipment Summary",#N/A,TRUE,"150 Calc";"FLM 150P Equipment Summary",#N/A,TRUE,"150+ Calc";"FLM 600 Equipment Summary",#N/A,TRUE,"600 Calc";"FLM 2400 Equipment Summary",#N/A,TRUE,"2400 Calc";#N/A,#N/A,TRUE,"Totals"}</definedName>
    <definedName name="wrn.Total._.Summary." localSheetId="16" hidden="1">{"FLM 150 Equipment Summary",#N/A,TRUE,"150 Calc";"FLM 150P Equipment Summary",#N/A,TRUE,"150+ Calc";"FLM 600 Equipment Summary",#N/A,TRUE,"600 Calc";"FLM 2400 Equipment Summary",#N/A,TRUE,"2400 Calc";#N/A,#N/A,TRUE,"Totals"}</definedName>
    <definedName name="wrn.Total._.Summary." localSheetId="34" hidden="1">{"FLM 150 Equipment Summary",#N/A,TRUE,"150 Calc";"FLM 150P Equipment Summary",#N/A,TRUE,"150+ Calc";"FLM 600 Equipment Summary",#N/A,TRUE,"600 Calc";"FLM 2400 Equipment Summary",#N/A,TRUE,"2400 Calc";#N/A,#N/A,TRUE,"Totals"}</definedName>
    <definedName name="wrn.Total._.Summary." localSheetId="12" hidden="1">{"FLM 150 Equipment Summary",#N/A,TRUE,"150 Calc";"FLM 150P Equipment Summary",#N/A,TRUE,"150+ Calc";"FLM 600 Equipment Summary",#N/A,TRUE,"600 Calc";"FLM 2400 Equipment Summary",#N/A,TRUE,"2400 Calc";#N/A,#N/A,TRUE,"Totals"}</definedName>
    <definedName name="wrn.Total._.Summary." hidden="1">{"FLM 150 Equipment Summary",#N/A,TRUE,"150 Calc";"FLM 150P Equipment Summary",#N/A,TRUE,"150+ Calc";"FLM 600 Equipment Summary",#N/A,TRUE,"600 Calc";"FLM 2400 Equipment Summary",#N/A,TRUE,"2400 Calc";#N/A,#N/A,TRUE,"Totals"}</definedName>
    <definedName name="wrn.trademark._.and._.trade._.name." localSheetId="25" hidden="1">{"trademark1",#N/A,FALSE,"Trademark(s) and Trade Name(s)"}</definedName>
    <definedName name="wrn.trademark._.and._.trade._.name." localSheetId="8" hidden="1">{"trademark1",#N/A,FALSE,"Trademark(s) and Trade Name(s)"}</definedName>
    <definedName name="wrn.trademark._.and._.trade._.name." localSheetId="36" hidden="1">{"trademark1",#N/A,FALSE,"Trademark(s) and Trade Name(s)"}</definedName>
    <definedName name="wrn.trademark._.and._.trade._.name." localSheetId="17" hidden="1">{"trademark1",#N/A,FALSE,"Trademark(s) and Trade Name(s)"}</definedName>
    <definedName name="wrn.trademark._.and._.trade._.name." localSheetId="37" hidden="1">{"trademark1",#N/A,FALSE,"Trademark(s) and Trade Name(s)"}</definedName>
    <definedName name="wrn.trademark._.and._.trade._.name." localSheetId="18" hidden="1">{"trademark1",#N/A,FALSE,"Trademark(s) and Trade Name(s)"}</definedName>
    <definedName name="wrn.trademark._.and._.trade._.name." localSheetId="31" hidden="1">{"trademark1",#N/A,FALSE,"Trademark(s) and Trade Name(s)"}</definedName>
    <definedName name="wrn.trademark._.and._.trade._.name." localSheetId="13" hidden="1">{"trademark1",#N/A,FALSE,"Trademark(s) and Trade Name(s)"}</definedName>
    <definedName name="wrn.trademark._.and._.trade._.name." localSheetId="32" hidden="1">{"trademark1",#N/A,FALSE,"Trademark(s) and Trade Name(s)"}</definedName>
    <definedName name="wrn.trademark._.and._.trade._.name." localSheetId="14" hidden="1">{"trademark1",#N/A,FALSE,"Trademark(s) and Trade Name(s)"}</definedName>
    <definedName name="wrn.trademark._.and._.trade._.name." localSheetId="2" hidden="1">{"trademark1",#N/A,FALSE,"Trademark(s) and Trade Name(s)"}</definedName>
    <definedName name="wrn.trademark._.and._.trade._.name." localSheetId="43" hidden="1">{"trademark1",#N/A,FALSE,"Trademark(s) and Trade Name(s)"}</definedName>
    <definedName name="wrn.trademark._.and._.trade._.name." localSheetId="35" hidden="1">{"trademark1",#N/A,FALSE,"Trademark(s) and Trade Name(s)"}</definedName>
    <definedName name="wrn.trademark._.and._.trade._.name." localSheetId="16" hidden="1">{"trademark1",#N/A,FALSE,"Trademark(s) and Trade Name(s)"}</definedName>
    <definedName name="wrn.trademark._.and._.trade._.name." localSheetId="34" hidden="1">{"trademark1",#N/A,FALSE,"Trademark(s) and Trade Name(s)"}</definedName>
    <definedName name="wrn.trademark._.and._.trade._.name." localSheetId="12" hidden="1">{"trademark1",#N/A,FALSE,"Trademark(s) and Trade Name(s)"}</definedName>
    <definedName name="wrn.trademark._.and._.trade._.name." hidden="1">{"trademark1",#N/A,FALSE,"Trademark(s) and Trade Name(s)"}</definedName>
    <definedName name="wrn.Transmission._.Equipment._.Request." localSheetId="25" hidden="1">{#N/A,#N/A,FALSE,"Summary"}</definedName>
    <definedName name="wrn.Transmission._.Equipment._.Request." localSheetId="8" hidden="1">{#N/A,#N/A,FALSE,"Summary"}</definedName>
    <definedName name="wrn.Transmission._.Equipment._.Request." localSheetId="36" hidden="1">{#N/A,#N/A,FALSE,"Summary"}</definedName>
    <definedName name="wrn.Transmission._.Equipment._.Request." localSheetId="17" hidden="1">{#N/A,#N/A,FALSE,"Summary"}</definedName>
    <definedName name="wrn.Transmission._.Equipment._.Request." localSheetId="37" hidden="1">{#N/A,#N/A,FALSE,"Summary"}</definedName>
    <definedName name="wrn.Transmission._.Equipment._.Request." localSheetId="18" hidden="1">{#N/A,#N/A,FALSE,"Summary"}</definedName>
    <definedName name="wrn.Transmission._.Equipment._.Request." localSheetId="31" hidden="1">{#N/A,#N/A,FALSE,"Summary"}</definedName>
    <definedName name="wrn.Transmission._.Equipment._.Request." localSheetId="13" hidden="1">{#N/A,#N/A,FALSE,"Summary"}</definedName>
    <definedName name="wrn.Transmission._.Equipment._.Request." localSheetId="32" hidden="1">{#N/A,#N/A,FALSE,"Summary"}</definedName>
    <definedName name="wrn.Transmission._.Equipment._.Request." localSheetId="14" hidden="1">{#N/A,#N/A,FALSE,"Summary"}</definedName>
    <definedName name="wrn.Transmission._.Equipment._.Request." localSheetId="2" hidden="1">{#N/A,#N/A,FALSE,"Summary"}</definedName>
    <definedName name="wrn.Transmission._.Equipment._.Request." localSheetId="43" hidden="1">{#N/A,#N/A,FALSE,"Summary"}</definedName>
    <definedName name="wrn.Transmission._.Equipment._.Request." localSheetId="35" hidden="1">{#N/A,#N/A,FALSE,"Summary"}</definedName>
    <definedName name="wrn.Transmission._.Equipment._.Request." localSheetId="16" hidden="1">{#N/A,#N/A,FALSE,"Summary"}</definedName>
    <definedName name="wrn.Transmission._.Equipment._.Request." localSheetId="34" hidden="1">{#N/A,#N/A,FALSE,"Summary"}</definedName>
    <definedName name="wrn.Transmission._.Equipment._.Request." localSheetId="12" hidden="1">{#N/A,#N/A,FALSE,"Summary"}</definedName>
    <definedName name="wrn.Transmission._.Equipment._.Request." hidden="1">{#N/A,#N/A,FALSE,"Summary"}</definedName>
    <definedName name="wrn.VALUATION." localSheetId="25" hidden="1">{#N/A,#N/A,FALSE,"Valuation Assumptions";#N/A,#N/A,FALSE,"Summary";#N/A,#N/A,FALSE,"DCF";#N/A,#N/A,FALSE,"Valuation";#N/A,#N/A,FALSE,"WACC";#N/A,#N/A,FALSE,"UBVH";#N/A,#N/A,FALSE,"Free Cash Flow"}</definedName>
    <definedName name="wrn.VALUATION." localSheetId="8" hidden="1">{#N/A,#N/A,FALSE,"Valuation Assumptions";#N/A,#N/A,FALSE,"Summary";#N/A,#N/A,FALSE,"DCF";#N/A,#N/A,FALSE,"Valuation";#N/A,#N/A,FALSE,"WACC";#N/A,#N/A,FALSE,"UBVH";#N/A,#N/A,FALSE,"Free Cash Flow"}</definedName>
    <definedName name="wrn.VALUATION." localSheetId="36" hidden="1">{#N/A,#N/A,FALSE,"Valuation Assumptions";#N/A,#N/A,FALSE,"Summary";#N/A,#N/A,FALSE,"DCF";#N/A,#N/A,FALSE,"Valuation";#N/A,#N/A,FALSE,"WACC";#N/A,#N/A,FALSE,"UBVH";#N/A,#N/A,FALSE,"Free Cash Flow"}</definedName>
    <definedName name="wrn.VALUATION." localSheetId="17" hidden="1">{#N/A,#N/A,FALSE,"Valuation Assumptions";#N/A,#N/A,FALSE,"Summary";#N/A,#N/A,FALSE,"DCF";#N/A,#N/A,FALSE,"Valuation";#N/A,#N/A,FALSE,"WACC";#N/A,#N/A,FALSE,"UBVH";#N/A,#N/A,FALSE,"Free Cash Flow"}</definedName>
    <definedName name="wrn.VALUATION." localSheetId="37" hidden="1">{#N/A,#N/A,FALSE,"Valuation Assumptions";#N/A,#N/A,FALSE,"Summary";#N/A,#N/A,FALSE,"DCF";#N/A,#N/A,FALSE,"Valuation";#N/A,#N/A,FALSE,"WACC";#N/A,#N/A,FALSE,"UBVH";#N/A,#N/A,FALSE,"Free Cash Flow"}</definedName>
    <definedName name="wrn.VALUATION." localSheetId="18" hidden="1">{#N/A,#N/A,FALSE,"Valuation Assumptions";#N/A,#N/A,FALSE,"Summary";#N/A,#N/A,FALSE,"DCF";#N/A,#N/A,FALSE,"Valuation";#N/A,#N/A,FALSE,"WACC";#N/A,#N/A,FALSE,"UBVH";#N/A,#N/A,FALSE,"Free Cash Flow"}</definedName>
    <definedName name="wrn.VALUATION." localSheetId="31" hidden="1">{#N/A,#N/A,FALSE,"Valuation Assumptions";#N/A,#N/A,FALSE,"Summary";#N/A,#N/A,FALSE,"DCF";#N/A,#N/A,FALSE,"Valuation";#N/A,#N/A,FALSE,"WACC";#N/A,#N/A,FALSE,"UBVH";#N/A,#N/A,FALSE,"Free Cash Flow"}</definedName>
    <definedName name="wrn.VALUATION." localSheetId="13" hidden="1">{#N/A,#N/A,FALSE,"Valuation Assumptions";#N/A,#N/A,FALSE,"Summary";#N/A,#N/A,FALSE,"DCF";#N/A,#N/A,FALSE,"Valuation";#N/A,#N/A,FALSE,"WACC";#N/A,#N/A,FALSE,"UBVH";#N/A,#N/A,FALSE,"Free Cash Flow"}</definedName>
    <definedName name="wrn.VALUATION." localSheetId="32" hidden="1">{#N/A,#N/A,FALSE,"Valuation Assumptions";#N/A,#N/A,FALSE,"Summary";#N/A,#N/A,FALSE,"DCF";#N/A,#N/A,FALSE,"Valuation";#N/A,#N/A,FALSE,"WACC";#N/A,#N/A,FALSE,"UBVH";#N/A,#N/A,FALSE,"Free Cash Flow"}</definedName>
    <definedName name="wrn.VALUATION." localSheetId="14" hidden="1">{#N/A,#N/A,FALSE,"Valuation Assumptions";#N/A,#N/A,FALSE,"Summary";#N/A,#N/A,FALSE,"DCF";#N/A,#N/A,FALSE,"Valuation";#N/A,#N/A,FALSE,"WACC";#N/A,#N/A,FALSE,"UBVH";#N/A,#N/A,FALSE,"Free Cash Flow"}</definedName>
    <definedName name="wrn.VALUATION." localSheetId="2" hidden="1">{#N/A,#N/A,FALSE,"Valuation Assumptions";#N/A,#N/A,FALSE,"Summary";#N/A,#N/A,FALSE,"DCF";#N/A,#N/A,FALSE,"Valuation";#N/A,#N/A,FALSE,"WACC";#N/A,#N/A,FALSE,"UBVH";#N/A,#N/A,FALSE,"Free Cash Flow"}</definedName>
    <definedName name="wrn.VALUATION." localSheetId="43" hidden="1">{#N/A,#N/A,FALSE,"Valuation Assumptions";#N/A,#N/A,FALSE,"Summary";#N/A,#N/A,FALSE,"DCF";#N/A,#N/A,FALSE,"Valuation";#N/A,#N/A,FALSE,"WACC";#N/A,#N/A,FALSE,"UBVH";#N/A,#N/A,FALSE,"Free Cash Flow"}</definedName>
    <definedName name="wrn.VALUATION." localSheetId="35" hidden="1">{#N/A,#N/A,FALSE,"Valuation Assumptions";#N/A,#N/A,FALSE,"Summary";#N/A,#N/A,FALSE,"DCF";#N/A,#N/A,FALSE,"Valuation";#N/A,#N/A,FALSE,"WACC";#N/A,#N/A,FALSE,"UBVH";#N/A,#N/A,FALSE,"Free Cash Flow"}</definedName>
    <definedName name="wrn.VALUATION." localSheetId="16" hidden="1">{#N/A,#N/A,FALSE,"Valuation Assumptions";#N/A,#N/A,FALSE,"Summary";#N/A,#N/A,FALSE,"DCF";#N/A,#N/A,FALSE,"Valuation";#N/A,#N/A,FALSE,"WACC";#N/A,#N/A,FALSE,"UBVH";#N/A,#N/A,FALSE,"Free Cash Flow"}</definedName>
    <definedName name="wrn.VALUATION." localSheetId="34" hidden="1">{#N/A,#N/A,FALSE,"Valuation Assumptions";#N/A,#N/A,FALSE,"Summary";#N/A,#N/A,FALSE,"DCF";#N/A,#N/A,FALSE,"Valuation";#N/A,#N/A,FALSE,"WACC";#N/A,#N/A,FALSE,"UBVH";#N/A,#N/A,FALSE,"Free Cash Flow"}</definedName>
    <definedName name="wrn.VALUATION." localSheetId="12"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work._.paper._.shcedules." localSheetId="25" hidden="1">{"summary1",#N/A,FALSE,"Summary of Values";"summary2",#N/A,FALSE,"Summary of Values";"weighted average returns",#N/A,FALSE,"WACC and WARA";"fixed asset detail",#N/A,FALSE,"Fixed Asset Detail"}</definedName>
    <definedName name="wrn.work._.paper._.shcedules." localSheetId="8" hidden="1">{"summary1",#N/A,FALSE,"Summary of Values";"summary2",#N/A,FALSE,"Summary of Values";"weighted average returns",#N/A,FALSE,"WACC and WARA";"fixed asset detail",#N/A,FALSE,"Fixed Asset Detail"}</definedName>
    <definedName name="wrn.work._.paper._.shcedules." localSheetId="36" hidden="1">{"summary1",#N/A,FALSE,"Summary of Values";"summary2",#N/A,FALSE,"Summary of Values";"weighted average returns",#N/A,FALSE,"WACC and WARA";"fixed asset detail",#N/A,FALSE,"Fixed Asset Detail"}</definedName>
    <definedName name="wrn.work._.paper._.shcedules." localSheetId="17" hidden="1">{"summary1",#N/A,FALSE,"Summary of Values";"summary2",#N/A,FALSE,"Summary of Values";"weighted average returns",#N/A,FALSE,"WACC and WARA";"fixed asset detail",#N/A,FALSE,"Fixed Asset Detail"}</definedName>
    <definedName name="wrn.work._.paper._.shcedules." localSheetId="37" hidden="1">{"summary1",#N/A,FALSE,"Summary of Values";"summary2",#N/A,FALSE,"Summary of Values";"weighted average returns",#N/A,FALSE,"WACC and WARA";"fixed asset detail",#N/A,FALSE,"Fixed Asset Detail"}</definedName>
    <definedName name="wrn.work._.paper._.shcedules." localSheetId="18" hidden="1">{"summary1",#N/A,FALSE,"Summary of Values";"summary2",#N/A,FALSE,"Summary of Values";"weighted average returns",#N/A,FALSE,"WACC and WARA";"fixed asset detail",#N/A,FALSE,"Fixed Asset Detail"}</definedName>
    <definedName name="wrn.work._.paper._.shcedules." localSheetId="31" hidden="1">{"summary1",#N/A,FALSE,"Summary of Values";"summary2",#N/A,FALSE,"Summary of Values";"weighted average returns",#N/A,FALSE,"WACC and WARA";"fixed asset detail",#N/A,FALSE,"Fixed Asset Detail"}</definedName>
    <definedName name="wrn.work._.paper._.shcedules." localSheetId="13" hidden="1">{"summary1",#N/A,FALSE,"Summary of Values";"summary2",#N/A,FALSE,"Summary of Values";"weighted average returns",#N/A,FALSE,"WACC and WARA";"fixed asset detail",#N/A,FALSE,"Fixed Asset Detail"}</definedName>
    <definedName name="wrn.work._.paper._.shcedules." localSheetId="32" hidden="1">{"summary1",#N/A,FALSE,"Summary of Values";"summary2",#N/A,FALSE,"Summary of Values";"weighted average returns",#N/A,FALSE,"WACC and WARA";"fixed asset detail",#N/A,FALSE,"Fixed Asset Detail"}</definedName>
    <definedName name="wrn.work._.paper._.shcedules." localSheetId="14" hidden="1">{"summary1",#N/A,FALSE,"Summary of Values";"summary2",#N/A,FALSE,"Summary of Values";"weighted average returns",#N/A,FALSE,"WACC and WARA";"fixed asset detail",#N/A,FALSE,"Fixed Asset Detail"}</definedName>
    <definedName name="wrn.work._.paper._.shcedules." localSheetId="2" hidden="1">{"summary1",#N/A,FALSE,"Summary of Values";"summary2",#N/A,FALSE,"Summary of Values";"weighted average returns",#N/A,FALSE,"WACC and WARA";"fixed asset detail",#N/A,FALSE,"Fixed Asset Detail"}</definedName>
    <definedName name="wrn.work._.paper._.shcedules." localSheetId="43" hidden="1">{"summary1",#N/A,FALSE,"Summary of Values";"summary2",#N/A,FALSE,"Summary of Values";"weighted average returns",#N/A,FALSE,"WACC and WARA";"fixed asset detail",#N/A,FALSE,"Fixed Asset Detail"}</definedName>
    <definedName name="wrn.work._.paper._.shcedules." localSheetId="35" hidden="1">{"summary1",#N/A,FALSE,"Summary of Values";"summary2",#N/A,FALSE,"Summary of Values";"weighted average returns",#N/A,FALSE,"WACC and WARA";"fixed asset detail",#N/A,FALSE,"Fixed Asset Detail"}</definedName>
    <definedName name="wrn.work._.paper._.shcedules." localSheetId="16" hidden="1">{"summary1",#N/A,FALSE,"Summary of Values";"summary2",#N/A,FALSE,"Summary of Values";"weighted average returns",#N/A,FALSE,"WACC and WARA";"fixed asset detail",#N/A,FALSE,"Fixed Asset Detail"}</definedName>
    <definedName name="wrn.work._.paper._.shcedules." localSheetId="34" hidden="1">{"summary1",#N/A,FALSE,"Summary of Values";"summary2",#N/A,FALSE,"Summary of Values";"weighted average returns",#N/A,FALSE,"WACC and WARA";"fixed asset detail",#N/A,FALSE,"Fixed Asset Detail"}</definedName>
    <definedName name="wrn.work._.paper._.shcedules." localSheetId="12" hidden="1">{"summary1",#N/A,FALSE,"Summary of Values";"summary2",#N/A,FALSE,"Summary of Values";"weighted average returns",#N/A,FALSE,"WACC and WARA";"fixed asset detail",#N/A,FALSE,"Fixed Asset Detail"}</definedName>
    <definedName name="wrn.work._.paper._.shcedules." hidden="1">{"summary1",#N/A,FALSE,"Summary of Values";"summary2",#N/A,FALSE,"Summary of Values";"weighted average returns",#N/A,FALSE,"WACC and WARA";"fixed asset detail",#N/A,FALSE,"Fixed Asset Detail"}</definedName>
    <definedName name="wrn.Workpapers._.Only." localSheetId="25"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8"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36"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17"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37"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18"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31"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13"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32"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14"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2"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43"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35"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16"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34"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localSheetId="12"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Workpapers._.Only." hidden="1">{#N/A,#N/A,FALSE,"A-R Q&amp;A - WP";#N/A,#N/A,FALSE,"Inv Q&amp;A - WP";#N/A,#N/A,FALSE,"Collateral Reconciliations - WP";#N/A,#N/A,FALSE,"BBC Analysis - WP";#N/A,#N/A,FALSE,"ARAGING HISTORY - WP";#N/A,#N/A,FALSE,"A-R INELIGIBLES - TTL - WP";#N/A,#N/A,FALSE,"A-R INELIGIBLES (2) - WP";#N/A,#N/A,FALSE,"Proof of Delivery - WP";#N/A,#N/A,FALSE,"ARForeign - WP";#N/A,#N/A,FALSE,"CR Memo - WP";#N/A,#N/A,FALSE,"Inv Test - WP";#N/A,#N/A,FALSE,"GP TEST - WP";#N/A,#N/A,FALSE,"AP TEST - WP";#N/A,#N/A,FALSE,"Cash Activity - WP";#N/A,#N/A,FALSE,"BANK LIST - WP";#N/A,#N/A,FALSE,"CANCELLED CKS - WP";#N/A,#N/A,FALSE,"Tax1 - WP";#N/A,#N/A,FALSE,"Tax 2 - WP"}</definedName>
    <definedName name="wrn.YRF." localSheetId="25" hidden="1">{"YRF",#N/A,FALSE,"YRF"}</definedName>
    <definedName name="wrn.YRF." localSheetId="8" hidden="1">{"YRF",#N/A,FALSE,"YRF"}</definedName>
    <definedName name="wrn.YRF." localSheetId="36" hidden="1">{"YRF",#N/A,FALSE,"YRF"}</definedName>
    <definedName name="wrn.YRF." localSheetId="17" hidden="1">{"YRF",#N/A,FALSE,"YRF"}</definedName>
    <definedName name="wrn.YRF." localSheetId="37" hidden="1">{"YRF",#N/A,FALSE,"YRF"}</definedName>
    <definedName name="wrn.YRF." localSheetId="18" hidden="1">{"YRF",#N/A,FALSE,"YRF"}</definedName>
    <definedName name="wrn.YRF." localSheetId="31" hidden="1">{"YRF",#N/A,FALSE,"YRF"}</definedName>
    <definedName name="wrn.YRF." localSheetId="13" hidden="1">{"YRF",#N/A,FALSE,"YRF"}</definedName>
    <definedName name="wrn.YRF." localSheetId="32" hidden="1">{"YRF",#N/A,FALSE,"YRF"}</definedName>
    <definedName name="wrn.YRF." localSheetId="14" hidden="1">{"YRF",#N/A,FALSE,"YRF"}</definedName>
    <definedName name="wrn.YRF." localSheetId="2" hidden="1">{"YRF",#N/A,FALSE,"YRF"}</definedName>
    <definedName name="wrn.YRF." localSheetId="43" hidden="1">{"YRF",#N/A,FALSE,"YRF"}</definedName>
    <definedName name="wrn.YRF." localSheetId="35" hidden="1">{"YRF",#N/A,FALSE,"YRF"}</definedName>
    <definedName name="wrn.YRF." localSheetId="16" hidden="1">{"YRF",#N/A,FALSE,"YRF"}</definedName>
    <definedName name="wrn.YRF." localSheetId="34" hidden="1">{"YRF",#N/A,FALSE,"YRF"}</definedName>
    <definedName name="wrn.YRF." localSheetId="12" hidden="1">{"YRF",#N/A,FALSE,"YRF"}</definedName>
    <definedName name="wrn.YRF." hidden="1">{"YRF",#N/A,FALSE,"YRF"}</definedName>
    <definedName name="wvu.inputs._.raw._.data." localSheetId="2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7"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7"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4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2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4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2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7"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7"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4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2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7"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7"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4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 localSheetId="25" hidden="1">{"FLM 150 Equipment Summary",#N/A,TRUE,"150 Calc";"FLM 600 Equipment Summary",#N/A,TRUE,"600 Calc";"FLM 2400 Equipment Summary",#N/A,TRUE,"2400 Calc";#N/A,#N/A,TRUE,"Totals"}</definedName>
    <definedName name="wwwww" localSheetId="8" hidden="1">{"FLM 150 Equipment Summary",#N/A,TRUE,"150 Calc";"FLM 600 Equipment Summary",#N/A,TRUE,"600 Calc";"FLM 2400 Equipment Summary",#N/A,TRUE,"2400 Calc";#N/A,#N/A,TRUE,"Totals"}</definedName>
    <definedName name="wwwww" localSheetId="36" hidden="1">{"FLM 150 Equipment Summary",#N/A,TRUE,"150 Calc";"FLM 600 Equipment Summary",#N/A,TRUE,"600 Calc";"FLM 2400 Equipment Summary",#N/A,TRUE,"2400 Calc";#N/A,#N/A,TRUE,"Totals"}</definedName>
    <definedName name="wwwww" localSheetId="17" hidden="1">{"FLM 150 Equipment Summary",#N/A,TRUE,"150 Calc";"FLM 600 Equipment Summary",#N/A,TRUE,"600 Calc";"FLM 2400 Equipment Summary",#N/A,TRUE,"2400 Calc";#N/A,#N/A,TRUE,"Totals"}</definedName>
    <definedName name="wwwww" localSheetId="37" hidden="1">{"FLM 150 Equipment Summary",#N/A,TRUE,"150 Calc";"FLM 600 Equipment Summary",#N/A,TRUE,"600 Calc";"FLM 2400 Equipment Summary",#N/A,TRUE,"2400 Calc";#N/A,#N/A,TRUE,"Totals"}</definedName>
    <definedName name="wwwww" localSheetId="18" hidden="1">{"FLM 150 Equipment Summary",#N/A,TRUE,"150 Calc";"FLM 600 Equipment Summary",#N/A,TRUE,"600 Calc";"FLM 2400 Equipment Summary",#N/A,TRUE,"2400 Calc";#N/A,#N/A,TRUE,"Totals"}</definedName>
    <definedName name="wwwww" localSheetId="31" hidden="1">{"FLM 150 Equipment Summary",#N/A,TRUE,"150 Calc";"FLM 600 Equipment Summary",#N/A,TRUE,"600 Calc";"FLM 2400 Equipment Summary",#N/A,TRUE,"2400 Calc";#N/A,#N/A,TRUE,"Totals"}</definedName>
    <definedName name="wwwww" localSheetId="13" hidden="1">{"FLM 150 Equipment Summary",#N/A,TRUE,"150 Calc";"FLM 600 Equipment Summary",#N/A,TRUE,"600 Calc";"FLM 2400 Equipment Summary",#N/A,TRUE,"2400 Calc";#N/A,#N/A,TRUE,"Totals"}</definedName>
    <definedName name="wwwww" localSheetId="32" hidden="1">{"FLM 150 Equipment Summary",#N/A,TRUE,"150 Calc";"FLM 600 Equipment Summary",#N/A,TRUE,"600 Calc";"FLM 2400 Equipment Summary",#N/A,TRUE,"2400 Calc";#N/A,#N/A,TRUE,"Totals"}</definedName>
    <definedName name="wwwww" localSheetId="14" hidden="1">{"FLM 150 Equipment Summary",#N/A,TRUE,"150 Calc";"FLM 600 Equipment Summary",#N/A,TRUE,"600 Calc";"FLM 2400 Equipment Summary",#N/A,TRUE,"2400 Calc";#N/A,#N/A,TRUE,"Totals"}</definedName>
    <definedName name="wwwww" localSheetId="2" hidden="1">{"FLM 150 Equipment Summary",#N/A,TRUE,"150 Calc";"FLM 600 Equipment Summary",#N/A,TRUE,"600 Calc";"FLM 2400 Equipment Summary",#N/A,TRUE,"2400 Calc";#N/A,#N/A,TRUE,"Totals"}</definedName>
    <definedName name="wwwww" localSheetId="43" hidden="1">{"FLM 150 Equipment Summary",#N/A,TRUE,"150 Calc";"FLM 600 Equipment Summary",#N/A,TRUE,"600 Calc";"FLM 2400 Equipment Summary",#N/A,TRUE,"2400 Calc";#N/A,#N/A,TRUE,"Totals"}</definedName>
    <definedName name="wwwww" localSheetId="35" hidden="1">{"FLM 150 Equipment Summary",#N/A,TRUE,"150 Calc";"FLM 600 Equipment Summary",#N/A,TRUE,"600 Calc";"FLM 2400 Equipment Summary",#N/A,TRUE,"2400 Calc";#N/A,#N/A,TRUE,"Totals"}</definedName>
    <definedName name="wwwww" localSheetId="16" hidden="1">{"FLM 150 Equipment Summary",#N/A,TRUE,"150 Calc";"FLM 600 Equipment Summary",#N/A,TRUE,"600 Calc";"FLM 2400 Equipment Summary",#N/A,TRUE,"2400 Calc";#N/A,#N/A,TRUE,"Totals"}</definedName>
    <definedName name="wwwww" localSheetId="34" hidden="1">{"FLM 150 Equipment Summary",#N/A,TRUE,"150 Calc";"FLM 600 Equipment Summary",#N/A,TRUE,"600 Calc";"FLM 2400 Equipment Summary",#N/A,TRUE,"2400 Calc";#N/A,#N/A,TRUE,"Totals"}</definedName>
    <definedName name="wwwww" localSheetId="12" hidden="1">{"FLM 150 Equipment Summary",#N/A,TRUE,"150 Calc";"FLM 600 Equipment Summary",#N/A,TRUE,"600 Calc";"FLM 2400 Equipment Summary",#N/A,TRUE,"2400 Calc";#N/A,#N/A,TRUE,"Totals"}</definedName>
    <definedName name="wwwww" hidden="1">{"FLM 150 Equipment Summary",#N/A,TRUE,"150 Calc";"FLM 600 Equipment Summary",#N/A,TRUE,"600 Calc";"FLM 2400 Equipment Summary",#N/A,TRUE,"2400 Calc";#N/A,#N/A,TRUE,"Totals"}</definedName>
    <definedName name="wwwwwwwwwwwwwwwww"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wwwwwwwwwwwwwwww"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 localSheetId="2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3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1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37"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1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31"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1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3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1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4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35"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1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3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localSheetId="1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xxxxxxxxxxxxxx" localSheetId="2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3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1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37"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1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31"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1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3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1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4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35"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1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3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localSheetId="1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xxxxxxxxxxxxx"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xyz" localSheetId="25" hidden="1">{"A COM Detail YTD",#N/A,FALSE,"DATA";"B Exp Detail YTD",#N/A,FALSE,"DATA";"C COM Detail Qtr of",#N/A,FALSE,"DATA";"D Exp Detail Qtr of",#N/A,FALSE,"DATA";"A Performance Report",#N/A,FALSE,"%Performance"}</definedName>
    <definedName name="xyz" localSheetId="8" hidden="1">{"A COM Detail YTD",#N/A,FALSE,"DATA";"B Exp Detail YTD",#N/A,FALSE,"DATA";"C COM Detail Qtr of",#N/A,FALSE,"DATA";"D Exp Detail Qtr of",#N/A,FALSE,"DATA";"A Performance Report",#N/A,FALSE,"%Performance"}</definedName>
    <definedName name="xyz" localSheetId="36" hidden="1">{"A COM Detail YTD",#N/A,FALSE,"DATA";"B Exp Detail YTD",#N/A,FALSE,"DATA";"C COM Detail Qtr of",#N/A,FALSE,"DATA";"D Exp Detail Qtr of",#N/A,FALSE,"DATA";"A Performance Report",#N/A,FALSE,"%Performance"}</definedName>
    <definedName name="xyz" localSheetId="17" hidden="1">{"A COM Detail YTD",#N/A,FALSE,"DATA";"B Exp Detail YTD",#N/A,FALSE,"DATA";"C COM Detail Qtr of",#N/A,FALSE,"DATA";"D Exp Detail Qtr of",#N/A,FALSE,"DATA";"A Performance Report",#N/A,FALSE,"%Performance"}</definedName>
    <definedName name="xyz" localSheetId="37" hidden="1">{"A COM Detail YTD",#N/A,FALSE,"DATA";"B Exp Detail YTD",#N/A,FALSE,"DATA";"C COM Detail Qtr of",#N/A,FALSE,"DATA";"D Exp Detail Qtr of",#N/A,FALSE,"DATA";"A Performance Report",#N/A,FALSE,"%Performance"}</definedName>
    <definedName name="xyz" localSheetId="18" hidden="1">{"A COM Detail YTD",#N/A,FALSE,"DATA";"B Exp Detail YTD",#N/A,FALSE,"DATA";"C COM Detail Qtr of",#N/A,FALSE,"DATA";"D Exp Detail Qtr of",#N/A,FALSE,"DATA";"A Performance Report",#N/A,FALSE,"%Performance"}</definedName>
    <definedName name="xyz" localSheetId="31" hidden="1">{"A COM Detail YTD",#N/A,FALSE,"DATA";"B Exp Detail YTD",#N/A,FALSE,"DATA";"C COM Detail Qtr of",#N/A,FALSE,"DATA";"D Exp Detail Qtr of",#N/A,FALSE,"DATA";"A Performance Report",#N/A,FALSE,"%Performance"}</definedName>
    <definedName name="xyz" localSheetId="13" hidden="1">{"A COM Detail YTD",#N/A,FALSE,"DATA";"B Exp Detail YTD",#N/A,FALSE,"DATA";"C COM Detail Qtr of",#N/A,FALSE,"DATA";"D Exp Detail Qtr of",#N/A,FALSE,"DATA";"A Performance Report",#N/A,FALSE,"%Performance"}</definedName>
    <definedName name="xyz" localSheetId="32" hidden="1">{"A COM Detail YTD",#N/A,FALSE,"DATA";"B Exp Detail YTD",#N/A,FALSE,"DATA";"C COM Detail Qtr of",#N/A,FALSE,"DATA";"D Exp Detail Qtr of",#N/A,FALSE,"DATA";"A Performance Report",#N/A,FALSE,"%Performance"}</definedName>
    <definedName name="xyz" localSheetId="14" hidden="1">{"A COM Detail YTD",#N/A,FALSE,"DATA";"B Exp Detail YTD",#N/A,FALSE,"DATA";"C COM Detail Qtr of",#N/A,FALSE,"DATA";"D Exp Detail Qtr of",#N/A,FALSE,"DATA";"A Performance Report",#N/A,FALSE,"%Performance"}</definedName>
    <definedName name="xyz" localSheetId="2" hidden="1">{"A COM Detail YTD",#N/A,FALSE,"DATA";"B Exp Detail YTD",#N/A,FALSE,"DATA";"C COM Detail Qtr of",#N/A,FALSE,"DATA";"D Exp Detail Qtr of",#N/A,FALSE,"DATA";"A Performance Report",#N/A,FALSE,"%Performance"}</definedName>
    <definedName name="xyz" localSheetId="43" hidden="1">{"A COM Detail YTD",#N/A,FALSE,"DATA";"B Exp Detail YTD",#N/A,FALSE,"DATA";"C COM Detail Qtr of",#N/A,FALSE,"DATA";"D Exp Detail Qtr of",#N/A,FALSE,"DATA";"A Performance Report",#N/A,FALSE,"%Performance"}</definedName>
    <definedName name="xyz" localSheetId="35" hidden="1">{"A COM Detail YTD",#N/A,FALSE,"DATA";"B Exp Detail YTD",#N/A,FALSE,"DATA";"C COM Detail Qtr of",#N/A,FALSE,"DATA";"D Exp Detail Qtr of",#N/A,FALSE,"DATA";"A Performance Report",#N/A,FALSE,"%Performance"}</definedName>
    <definedName name="xyz" localSheetId="16" hidden="1">{"A COM Detail YTD",#N/A,FALSE,"DATA";"B Exp Detail YTD",#N/A,FALSE,"DATA";"C COM Detail Qtr of",#N/A,FALSE,"DATA";"D Exp Detail Qtr of",#N/A,FALSE,"DATA";"A Performance Report",#N/A,FALSE,"%Performance"}</definedName>
    <definedName name="xyz" localSheetId="34" hidden="1">{"A COM Detail YTD",#N/A,FALSE,"DATA";"B Exp Detail YTD",#N/A,FALSE,"DATA";"C COM Detail Qtr of",#N/A,FALSE,"DATA";"D Exp Detail Qtr of",#N/A,FALSE,"DATA";"A Performance Report",#N/A,FALSE,"%Performance"}</definedName>
    <definedName name="xyz" localSheetId="12" hidden="1">{"A COM Detail YTD",#N/A,FALSE,"DATA";"B Exp Detail YTD",#N/A,FALSE,"DATA";"C COM Detail Qtr of",#N/A,FALSE,"DATA";"D Exp Detail Qtr of",#N/A,FALSE,"DATA";"A Performance Report",#N/A,FALSE,"%Performance"}</definedName>
    <definedName name="xyz" hidden="1">{"A COM Detail YTD",#N/A,FALSE,"DATA";"B Exp Detail YTD",#N/A,FALSE,"DATA";"C COM Detail Qtr of",#N/A,FALSE,"DATA";"D Exp Detail Qtr of",#N/A,FALSE,"DATA";"A Performance Report",#N/A,FALSE,"%Performance"}</definedName>
    <definedName name="YearFracBasis">[10]START!$E$77</definedName>
    <definedName name="YearFracBasisList">[10]START!$E$78:$E$79</definedName>
    <definedName name="YearFracSetting">[10]START!$G$62</definedName>
    <definedName name="YSelectcolumn">'[10]WACC and TIC Inputs'!$E$24:$E$38</definedName>
    <definedName name="ytred" localSheetId="25" hidden="1">{"FLM 600 Equipment Summary",#N/A,FALSE,"600 Calc"}</definedName>
    <definedName name="ytred" localSheetId="8" hidden="1">{"FLM 600 Equipment Summary",#N/A,FALSE,"600 Calc"}</definedName>
    <definedName name="ytred" localSheetId="36" hidden="1">{"FLM 600 Equipment Summary",#N/A,FALSE,"600 Calc"}</definedName>
    <definedName name="ytred" localSheetId="17" hidden="1">{"FLM 600 Equipment Summary",#N/A,FALSE,"600 Calc"}</definedName>
    <definedName name="ytred" localSheetId="37" hidden="1">{"FLM 600 Equipment Summary",#N/A,FALSE,"600 Calc"}</definedName>
    <definedName name="ytred" localSheetId="18" hidden="1">{"FLM 600 Equipment Summary",#N/A,FALSE,"600 Calc"}</definedName>
    <definedName name="ytred" localSheetId="31" hidden="1">{"FLM 600 Equipment Summary",#N/A,FALSE,"600 Calc"}</definedName>
    <definedName name="ytred" localSheetId="13" hidden="1">{"FLM 600 Equipment Summary",#N/A,FALSE,"600 Calc"}</definedName>
    <definedName name="ytred" localSheetId="32" hidden="1">{"FLM 600 Equipment Summary",#N/A,FALSE,"600 Calc"}</definedName>
    <definedName name="ytred" localSheetId="14" hidden="1">{"FLM 600 Equipment Summary",#N/A,FALSE,"600 Calc"}</definedName>
    <definedName name="ytred" localSheetId="2" hidden="1">{"FLM 600 Equipment Summary",#N/A,FALSE,"600 Calc"}</definedName>
    <definedName name="ytred" localSheetId="43" hidden="1">{"FLM 600 Equipment Summary",#N/A,FALSE,"600 Calc"}</definedName>
    <definedName name="ytred" localSheetId="35" hidden="1">{"FLM 600 Equipment Summary",#N/A,FALSE,"600 Calc"}</definedName>
    <definedName name="ytred" localSheetId="16" hidden="1">{"FLM 600 Equipment Summary",#N/A,FALSE,"600 Calc"}</definedName>
    <definedName name="ytred" localSheetId="34" hidden="1">{"FLM 600 Equipment Summary",#N/A,FALSE,"600 Calc"}</definedName>
    <definedName name="ytred" localSheetId="12" hidden="1">{"FLM 600 Equipment Summary",#N/A,FALSE,"600 Calc"}</definedName>
    <definedName name="ytred" hidden="1">{"FLM 600 Equipment Summary",#N/A,FALSE,"600 Calc"}</definedName>
    <definedName name="yuilhjkl" localSheetId="25" hidden="1">{"FLM 2400 Equipment Detail",#N/A,FALSE,"2400 Calc"}</definedName>
    <definedName name="yuilhjkl" localSheetId="8" hidden="1">{"FLM 2400 Equipment Detail",#N/A,FALSE,"2400 Calc"}</definedName>
    <definedName name="yuilhjkl" localSheetId="36" hidden="1">{"FLM 2400 Equipment Detail",#N/A,FALSE,"2400 Calc"}</definedName>
    <definedName name="yuilhjkl" localSheetId="17" hidden="1">{"FLM 2400 Equipment Detail",#N/A,FALSE,"2400 Calc"}</definedName>
    <definedName name="yuilhjkl" localSheetId="37" hidden="1">{"FLM 2400 Equipment Detail",#N/A,FALSE,"2400 Calc"}</definedName>
    <definedName name="yuilhjkl" localSheetId="18" hidden="1">{"FLM 2400 Equipment Detail",#N/A,FALSE,"2400 Calc"}</definedName>
    <definedName name="yuilhjkl" localSheetId="31" hidden="1">{"FLM 2400 Equipment Detail",#N/A,FALSE,"2400 Calc"}</definedName>
    <definedName name="yuilhjkl" localSheetId="13" hidden="1">{"FLM 2400 Equipment Detail",#N/A,FALSE,"2400 Calc"}</definedName>
    <definedName name="yuilhjkl" localSheetId="32" hidden="1">{"FLM 2400 Equipment Detail",#N/A,FALSE,"2400 Calc"}</definedName>
    <definedName name="yuilhjkl" localSheetId="14" hidden="1">{"FLM 2400 Equipment Detail",#N/A,FALSE,"2400 Calc"}</definedName>
    <definedName name="yuilhjkl" localSheetId="2" hidden="1">{"FLM 2400 Equipment Detail",#N/A,FALSE,"2400 Calc"}</definedName>
    <definedName name="yuilhjkl" localSheetId="43" hidden="1">{"FLM 2400 Equipment Detail",#N/A,FALSE,"2400 Calc"}</definedName>
    <definedName name="yuilhjkl" localSheetId="35" hidden="1">{"FLM 2400 Equipment Detail",#N/A,FALSE,"2400 Calc"}</definedName>
    <definedName name="yuilhjkl" localSheetId="16" hidden="1">{"FLM 2400 Equipment Detail",#N/A,FALSE,"2400 Calc"}</definedName>
    <definedName name="yuilhjkl" localSheetId="34" hidden="1">{"FLM 2400 Equipment Detail",#N/A,FALSE,"2400 Calc"}</definedName>
    <definedName name="yuilhjkl" localSheetId="12" hidden="1">{"FLM 2400 Equipment Detail",#N/A,FALSE,"2400 Calc"}</definedName>
    <definedName name="yuilhjkl" hidden="1">{"FLM 2400 Equipment Detail",#N/A,FALSE,"2400 Calc"}</definedName>
    <definedName name="yuio" localSheetId="25" hidden="1">{"FLM 150P Equipment Summary",#N/A,FALSE,"150+ Calc"}</definedName>
    <definedName name="yuio" localSheetId="8" hidden="1">{"FLM 150P Equipment Summary",#N/A,FALSE,"150+ Calc"}</definedName>
    <definedName name="yuio" localSheetId="36" hidden="1">{"FLM 150P Equipment Summary",#N/A,FALSE,"150+ Calc"}</definedName>
    <definedName name="yuio" localSheetId="17" hidden="1">{"FLM 150P Equipment Summary",#N/A,FALSE,"150+ Calc"}</definedName>
    <definedName name="yuio" localSheetId="37" hidden="1">{"FLM 150P Equipment Summary",#N/A,FALSE,"150+ Calc"}</definedName>
    <definedName name="yuio" localSheetId="18" hidden="1">{"FLM 150P Equipment Summary",#N/A,FALSE,"150+ Calc"}</definedName>
    <definedName name="yuio" localSheetId="31" hidden="1">{"FLM 150P Equipment Summary",#N/A,FALSE,"150+ Calc"}</definedName>
    <definedName name="yuio" localSheetId="13" hidden="1">{"FLM 150P Equipment Summary",#N/A,FALSE,"150+ Calc"}</definedName>
    <definedName name="yuio" localSheetId="32" hidden="1">{"FLM 150P Equipment Summary",#N/A,FALSE,"150+ Calc"}</definedName>
    <definedName name="yuio" localSheetId="14" hidden="1">{"FLM 150P Equipment Summary",#N/A,FALSE,"150+ Calc"}</definedName>
    <definedName name="yuio" localSheetId="2" hidden="1">{"FLM 150P Equipment Summary",#N/A,FALSE,"150+ Calc"}</definedName>
    <definedName name="yuio" localSheetId="43" hidden="1">{"FLM 150P Equipment Summary",#N/A,FALSE,"150+ Calc"}</definedName>
    <definedName name="yuio" localSheetId="35" hidden="1">{"FLM 150P Equipment Summary",#N/A,FALSE,"150+ Calc"}</definedName>
    <definedName name="yuio" localSheetId="16" hidden="1">{"FLM 150P Equipment Summary",#N/A,FALSE,"150+ Calc"}</definedName>
    <definedName name="yuio" localSheetId="34" hidden="1">{"FLM 150P Equipment Summary",#N/A,FALSE,"150+ Calc"}</definedName>
    <definedName name="yuio" localSheetId="12" hidden="1">{"FLM 150P Equipment Summary",#N/A,FALSE,"150+ Calc"}</definedName>
    <definedName name="yuio" hidden="1">{"FLM 150P Equipment Summary",#N/A,FALSE,"150+ Calc"}</definedName>
    <definedName name="za" localSheetId="39" hidden="1">#REF!</definedName>
    <definedName name="za" localSheetId="20" hidden="1">#REF!</definedName>
    <definedName name="za" localSheetId="40" hidden="1">#REF!</definedName>
    <definedName name="za" localSheetId="26" hidden="1">#REF!</definedName>
    <definedName name="za" localSheetId="9" hidden="1">#REF!</definedName>
    <definedName name="za" localSheetId="36" hidden="1">#REF!</definedName>
    <definedName name="za" localSheetId="17" hidden="1">#REF!</definedName>
    <definedName name="za" localSheetId="37" hidden="1">#REF!</definedName>
    <definedName name="za" localSheetId="18" hidden="1">#REF!</definedName>
    <definedName name="za" localSheetId="1" hidden="1">#REF!</definedName>
    <definedName name="za" localSheetId="32" hidden="1">#REF!</definedName>
    <definedName name="za" localSheetId="14" hidden="1">#REF!</definedName>
    <definedName name="za" localSheetId="38" hidden="1">#REF!</definedName>
    <definedName name="za" localSheetId="19" hidden="1">#REF!</definedName>
    <definedName name="za" localSheetId="2" hidden="1">#REF!</definedName>
    <definedName name="za" localSheetId="4" hidden="1">#REF!</definedName>
    <definedName name="za" localSheetId="24" hidden="1">#REF!</definedName>
    <definedName name="za" localSheetId="6" hidden="1">#REF!</definedName>
    <definedName name="za" localSheetId="29" hidden="1">#REF!</definedName>
    <definedName name="za" localSheetId="43" hidden="1">#REF!</definedName>
    <definedName name="za" localSheetId="10" hidden="1">#REF!</definedName>
    <definedName name="za" hidden="1">#REF!</definedName>
    <definedName name="zbc" localSheetId="25" hidden="1">{"Equipment Summary",#N/A,FALSE,"150 Calc"}</definedName>
    <definedName name="zbc" localSheetId="8" hidden="1">{"Equipment Summary",#N/A,FALSE,"150 Calc"}</definedName>
    <definedName name="zbc" localSheetId="36" hidden="1">{"Equipment Summary",#N/A,FALSE,"150 Calc"}</definedName>
    <definedName name="zbc" localSheetId="17" hidden="1">{"Equipment Summary",#N/A,FALSE,"150 Calc"}</definedName>
    <definedName name="zbc" localSheetId="37" hidden="1">{"Equipment Summary",#N/A,FALSE,"150 Calc"}</definedName>
    <definedName name="zbc" localSheetId="18" hidden="1">{"Equipment Summary",#N/A,FALSE,"150 Calc"}</definedName>
    <definedName name="zbc" localSheetId="31" hidden="1">{"Equipment Summary",#N/A,FALSE,"150 Calc"}</definedName>
    <definedName name="zbc" localSheetId="13" hidden="1">{"Equipment Summary",#N/A,FALSE,"150 Calc"}</definedName>
    <definedName name="zbc" localSheetId="32" hidden="1">{"Equipment Summary",#N/A,FALSE,"150 Calc"}</definedName>
    <definedName name="zbc" localSheetId="14" hidden="1">{"Equipment Summary",#N/A,FALSE,"150 Calc"}</definedName>
    <definedName name="zbc" localSheetId="2" hidden="1">{"Equipment Summary",#N/A,FALSE,"150 Calc"}</definedName>
    <definedName name="zbc" localSheetId="43" hidden="1">{"Equipment Summary",#N/A,FALSE,"150 Calc"}</definedName>
    <definedName name="zbc" localSheetId="35" hidden="1">{"Equipment Summary",#N/A,FALSE,"150 Calc"}</definedName>
    <definedName name="zbc" localSheetId="16" hidden="1">{"Equipment Summary",#N/A,FALSE,"150 Calc"}</definedName>
    <definedName name="zbc" localSheetId="34" hidden="1">{"Equipment Summary",#N/A,FALSE,"150 Calc"}</definedName>
    <definedName name="zbc" localSheetId="12" hidden="1">{"Equipment Summary",#N/A,FALSE,"150 Calc"}</definedName>
    <definedName name="zbc" hidden="1">{"Equipment Summary",#N/A,FALSE,"150 Calc"}</definedName>
    <definedName name="zd" localSheetId="39" hidden="1">#REF!</definedName>
    <definedName name="zd" localSheetId="20" hidden="1">#REF!</definedName>
    <definedName name="zd" localSheetId="40" hidden="1">#REF!</definedName>
    <definedName name="zd" localSheetId="26" hidden="1">#REF!</definedName>
    <definedName name="zd" localSheetId="9" hidden="1">#REF!</definedName>
    <definedName name="zd" localSheetId="36" hidden="1">#REF!</definedName>
    <definedName name="zd" localSheetId="17" hidden="1">#REF!</definedName>
    <definedName name="zd" localSheetId="37" hidden="1">#REF!</definedName>
    <definedName name="zd" localSheetId="18" hidden="1">#REF!</definedName>
    <definedName name="zd" localSheetId="1" hidden="1">#REF!</definedName>
    <definedName name="zd" localSheetId="32" hidden="1">#REF!</definedName>
    <definedName name="zd" localSheetId="14" hidden="1">#REF!</definedName>
    <definedName name="zd" localSheetId="38" hidden="1">#REF!</definedName>
    <definedName name="zd" localSheetId="19" hidden="1">#REF!</definedName>
    <definedName name="zd" localSheetId="2" hidden="1">#REF!</definedName>
    <definedName name="zd" localSheetId="4" hidden="1">#REF!</definedName>
    <definedName name="zd" localSheetId="24" hidden="1">#REF!</definedName>
    <definedName name="zd" localSheetId="6" hidden="1">#REF!</definedName>
    <definedName name="zd" localSheetId="29" hidden="1">#REF!</definedName>
    <definedName name="zd" localSheetId="43" hidden="1">#REF!</definedName>
    <definedName name="zd" localSheetId="10" hidden="1">#REF!</definedName>
    <definedName name="zd" hidden="1">#REF!</definedName>
    <definedName name="zg" localSheetId="39" hidden="1">#REF!</definedName>
    <definedName name="zg" localSheetId="20" hidden="1">#REF!</definedName>
    <definedName name="zg" localSheetId="40" hidden="1">#REF!</definedName>
    <definedName name="zg" localSheetId="26" hidden="1">#REF!</definedName>
    <definedName name="zg" localSheetId="9" hidden="1">#REF!</definedName>
    <definedName name="zg" localSheetId="36" hidden="1">#REF!</definedName>
    <definedName name="zg" localSheetId="17" hidden="1">#REF!</definedName>
    <definedName name="zg" localSheetId="37" hidden="1">#REF!</definedName>
    <definedName name="zg" localSheetId="18" hidden="1">#REF!</definedName>
    <definedName name="zg" localSheetId="1" hidden="1">#REF!</definedName>
    <definedName name="zg" localSheetId="32" hidden="1">#REF!</definedName>
    <definedName name="zg" localSheetId="14" hidden="1">#REF!</definedName>
    <definedName name="zg" localSheetId="38" hidden="1">#REF!</definedName>
    <definedName name="zg" localSheetId="19" hidden="1">#REF!</definedName>
    <definedName name="zg" localSheetId="2" hidden="1">#REF!</definedName>
    <definedName name="zg" localSheetId="4" hidden="1">#REF!</definedName>
    <definedName name="zg" localSheetId="24" hidden="1">#REF!</definedName>
    <definedName name="zg" localSheetId="6" hidden="1">#REF!</definedName>
    <definedName name="zg" localSheetId="29" hidden="1">#REF!</definedName>
    <definedName name="zg" localSheetId="43" hidden="1">#REF!</definedName>
    <definedName name="zg" localSheetId="10" hidden="1">#REF!</definedName>
    <definedName name="zg" hidden="1">#REF!</definedName>
    <definedName name="zh" localSheetId="39" hidden="1">#REF!</definedName>
    <definedName name="zh" localSheetId="20" hidden="1">#REF!</definedName>
    <definedName name="zh" localSheetId="40" hidden="1">#REF!</definedName>
    <definedName name="zh" localSheetId="26" hidden="1">#REF!</definedName>
    <definedName name="zh" localSheetId="9" hidden="1">#REF!</definedName>
    <definedName name="zh" localSheetId="36" hidden="1">#REF!</definedName>
    <definedName name="zh" localSheetId="17" hidden="1">#REF!</definedName>
    <definedName name="zh" localSheetId="37" hidden="1">#REF!</definedName>
    <definedName name="zh" localSheetId="18" hidden="1">#REF!</definedName>
    <definedName name="zh" localSheetId="1" hidden="1">#REF!</definedName>
    <definedName name="zh" localSheetId="32" hidden="1">#REF!</definedName>
    <definedName name="zh" localSheetId="14" hidden="1">#REF!</definedName>
    <definedName name="zh" localSheetId="38" hidden="1">#REF!</definedName>
    <definedName name="zh" localSheetId="19" hidden="1">#REF!</definedName>
    <definedName name="zh" localSheetId="2" hidden="1">#REF!</definedName>
    <definedName name="zh" localSheetId="4" hidden="1">#REF!</definedName>
    <definedName name="zh" localSheetId="24" hidden="1">#REF!</definedName>
    <definedName name="zh" localSheetId="6" hidden="1">#REF!</definedName>
    <definedName name="zh" localSheetId="29" hidden="1">#REF!</definedName>
    <definedName name="zh" localSheetId="43" hidden="1">#REF!</definedName>
    <definedName name="zh" localSheetId="10" hidden="1">#REF!</definedName>
    <definedName name="zh" hidden="1">#REF!</definedName>
    <definedName name="zj" localSheetId="39" hidden="1">#REF!</definedName>
    <definedName name="zj" localSheetId="20" hidden="1">#REF!</definedName>
    <definedName name="zj" localSheetId="40" hidden="1">#REF!</definedName>
    <definedName name="zj" localSheetId="26" hidden="1">#REF!</definedName>
    <definedName name="zj" localSheetId="9" hidden="1">#REF!</definedName>
    <definedName name="zj" localSheetId="36" hidden="1">#REF!</definedName>
    <definedName name="zj" localSheetId="17" hidden="1">#REF!</definedName>
    <definedName name="zj" localSheetId="37" hidden="1">#REF!</definedName>
    <definedName name="zj" localSheetId="18" hidden="1">#REF!</definedName>
    <definedName name="zj" localSheetId="1" hidden="1">#REF!</definedName>
    <definedName name="zj" localSheetId="32" hidden="1">#REF!</definedName>
    <definedName name="zj" localSheetId="14" hidden="1">#REF!</definedName>
    <definedName name="zj" localSheetId="38" hidden="1">#REF!</definedName>
    <definedName name="zj" localSheetId="19" hidden="1">#REF!</definedName>
    <definedName name="zj" localSheetId="4" hidden="1">#REF!</definedName>
    <definedName name="zj" localSheetId="24" hidden="1">#REF!</definedName>
    <definedName name="zj" localSheetId="6" hidden="1">#REF!</definedName>
    <definedName name="zj" localSheetId="29" hidden="1">#REF!</definedName>
    <definedName name="zj" localSheetId="43" hidden="1">#REF!</definedName>
    <definedName name="zj" localSheetId="10" hidden="1">#REF!</definedName>
    <definedName name="zj" hidden="1">#REF!</definedName>
    <definedName name="zq" localSheetId="39" hidden="1">#REF!</definedName>
    <definedName name="zq" localSheetId="20" hidden="1">#REF!</definedName>
    <definedName name="zq" localSheetId="40" hidden="1">#REF!</definedName>
    <definedName name="zq" localSheetId="26" hidden="1">#REF!</definedName>
    <definedName name="zq" localSheetId="9" hidden="1">#REF!</definedName>
    <definedName name="zq" localSheetId="36" hidden="1">#REF!</definedName>
    <definedName name="zq" localSheetId="17" hidden="1">#REF!</definedName>
    <definedName name="zq" localSheetId="37" hidden="1">#REF!</definedName>
    <definedName name="zq" localSheetId="18" hidden="1">#REF!</definedName>
    <definedName name="zq" localSheetId="1" hidden="1">#REF!</definedName>
    <definedName name="zq" localSheetId="32" hidden="1">#REF!</definedName>
    <definedName name="zq" localSheetId="14" hidden="1">#REF!</definedName>
    <definedName name="zq" localSheetId="38" hidden="1">#REF!</definedName>
    <definedName name="zq" localSheetId="19" hidden="1">#REF!</definedName>
    <definedName name="zq" localSheetId="4" hidden="1">#REF!</definedName>
    <definedName name="zq" localSheetId="24" hidden="1">#REF!</definedName>
    <definedName name="zq" localSheetId="6" hidden="1">#REF!</definedName>
    <definedName name="zq" localSheetId="29" hidden="1">#REF!</definedName>
    <definedName name="zq" localSheetId="43" hidden="1">#REF!</definedName>
    <definedName name="zq" localSheetId="10" hidden="1">#REF!</definedName>
    <definedName name="zq" hidden="1">#REF!</definedName>
    <definedName name="zr" localSheetId="39" hidden="1">#REF!</definedName>
    <definedName name="zr" localSheetId="20" hidden="1">#REF!</definedName>
    <definedName name="zr" localSheetId="40" hidden="1">#REF!</definedName>
    <definedName name="zr" localSheetId="26" hidden="1">#REF!</definedName>
    <definedName name="zr" localSheetId="9" hidden="1">#REF!</definedName>
    <definedName name="zr" localSheetId="36" hidden="1">#REF!</definedName>
    <definedName name="zr" localSheetId="17" hidden="1">#REF!</definedName>
    <definedName name="zr" localSheetId="37" hidden="1">#REF!</definedName>
    <definedName name="zr" localSheetId="18" hidden="1">#REF!</definedName>
    <definedName name="zr" localSheetId="1" hidden="1">#REF!</definedName>
    <definedName name="zr" localSheetId="32" hidden="1">#REF!</definedName>
    <definedName name="zr" localSheetId="14" hidden="1">#REF!</definedName>
    <definedName name="zr" localSheetId="38" hidden="1">#REF!</definedName>
    <definedName name="zr" localSheetId="19" hidden="1">#REF!</definedName>
    <definedName name="zr" localSheetId="4" hidden="1">#REF!</definedName>
    <definedName name="zr" localSheetId="24" hidden="1">#REF!</definedName>
    <definedName name="zr" localSheetId="6" hidden="1">#REF!</definedName>
    <definedName name="zr" localSheetId="29" hidden="1">#REF!</definedName>
    <definedName name="zr" localSheetId="43" hidden="1">#REF!</definedName>
    <definedName name="zr" localSheetId="10" hidden="1">#REF!</definedName>
    <definedName name="zr" hidden="1">#REF!</definedName>
    <definedName name="zs" localSheetId="39" hidden="1">#REF!</definedName>
    <definedName name="zs" localSheetId="20" hidden="1">#REF!</definedName>
    <definedName name="zs" localSheetId="40" hidden="1">#REF!</definedName>
    <definedName name="zs" localSheetId="26" hidden="1">#REF!</definedName>
    <definedName name="zs" localSheetId="9" hidden="1">#REF!</definedName>
    <definedName name="zs" localSheetId="36" hidden="1">#REF!</definedName>
    <definedName name="zs" localSheetId="17" hidden="1">#REF!</definedName>
    <definedName name="zs" localSheetId="37" hidden="1">#REF!</definedName>
    <definedName name="zs" localSheetId="18" hidden="1">#REF!</definedName>
    <definedName name="zs" localSheetId="1" hidden="1">#REF!</definedName>
    <definedName name="zs" localSheetId="32" hidden="1">#REF!</definedName>
    <definedName name="zs" localSheetId="14" hidden="1">#REF!</definedName>
    <definedName name="zs" localSheetId="38" hidden="1">#REF!</definedName>
    <definedName name="zs" localSheetId="19" hidden="1">#REF!</definedName>
    <definedName name="zs" localSheetId="4" hidden="1">#REF!</definedName>
    <definedName name="zs" localSheetId="24" hidden="1">#REF!</definedName>
    <definedName name="zs" localSheetId="6" hidden="1">#REF!</definedName>
    <definedName name="zs" localSheetId="29" hidden="1">#REF!</definedName>
    <definedName name="zs" localSheetId="43" hidden="1">#REF!</definedName>
    <definedName name="zs" localSheetId="10" hidden="1">#REF!</definedName>
    <definedName name="zs" hidden="1">#REF!</definedName>
    <definedName name="zsde" localSheetId="25" hidden="1">{"FLM 2400 Equipment Summary",#N/A,FALSE,"2400 Calc"}</definedName>
    <definedName name="zsde" localSheetId="8" hidden="1">{"FLM 2400 Equipment Summary",#N/A,FALSE,"2400 Calc"}</definedName>
    <definedName name="zsde" localSheetId="36" hidden="1">{"FLM 2400 Equipment Summary",#N/A,FALSE,"2400 Calc"}</definedName>
    <definedName name="zsde" localSheetId="17" hidden="1">{"FLM 2400 Equipment Summary",#N/A,FALSE,"2400 Calc"}</definedName>
    <definedName name="zsde" localSheetId="37" hidden="1">{"FLM 2400 Equipment Summary",#N/A,FALSE,"2400 Calc"}</definedName>
    <definedName name="zsde" localSheetId="18" hidden="1">{"FLM 2400 Equipment Summary",#N/A,FALSE,"2400 Calc"}</definedName>
    <definedName name="zsde" localSheetId="31" hidden="1">{"FLM 2400 Equipment Summary",#N/A,FALSE,"2400 Calc"}</definedName>
    <definedName name="zsde" localSheetId="13" hidden="1">{"FLM 2400 Equipment Summary",#N/A,FALSE,"2400 Calc"}</definedName>
    <definedName name="zsde" localSheetId="32" hidden="1">{"FLM 2400 Equipment Summary",#N/A,FALSE,"2400 Calc"}</definedName>
    <definedName name="zsde" localSheetId="14" hidden="1">{"FLM 2400 Equipment Summary",#N/A,FALSE,"2400 Calc"}</definedName>
    <definedName name="zsde" localSheetId="2" hidden="1">{"FLM 2400 Equipment Summary",#N/A,FALSE,"2400 Calc"}</definedName>
    <definedName name="zsde" localSheetId="43" hidden="1">{"FLM 2400 Equipment Summary",#N/A,FALSE,"2400 Calc"}</definedName>
    <definedName name="zsde" localSheetId="35" hidden="1">{"FLM 2400 Equipment Summary",#N/A,FALSE,"2400 Calc"}</definedName>
    <definedName name="zsde" localSheetId="16" hidden="1">{"FLM 2400 Equipment Summary",#N/A,FALSE,"2400 Calc"}</definedName>
    <definedName name="zsde" localSheetId="34" hidden="1">{"FLM 2400 Equipment Summary",#N/A,FALSE,"2400 Calc"}</definedName>
    <definedName name="zsde" localSheetId="12" hidden="1">{"FLM 2400 Equipment Summary",#N/A,FALSE,"2400 Calc"}</definedName>
    <definedName name="zsde" hidden="1">{"FLM 2400 Equipment Summary",#N/A,FALSE,"2400 Calc"}</definedName>
    <definedName name="zt" localSheetId="39" hidden="1">#REF!</definedName>
    <definedName name="zt" localSheetId="20" hidden="1">#REF!</definedName>
    <definedName name="zt" localSheetId="40" hidden="1">#REF!</definedName>
    <definedName name="zt" localSheetId="26" hidden="1">#REF!</definedName>
    <definedName name="zt" localSheetId="9" hidden="1">#REF!</definedName>
    <definedName name="zt" localSheetId="36" hidden="1">#REF!</definedName>
    <definedName name="zt" localSheetId="17" hidden="1">#REF!</definedName>
    <definedName name="zt" localSheetId="37" hidden="1">#REF!</definedName>
    <definedName name="zt" localSheetId="18" hidden="1">#REF!</definedName>
    <definedName name="zt" localSheetId="1" hidden="1">#REF!</definedName>
    <definedName name="zt" localSheetId="32" hidden="1">#REF!</definedName>
    <definedName name="zt" localSheetId="14" hidden="1">#REF!</definedName>
    <definedName name="zt" localSheetId="38" hidden="1">#REF!</definedName>
    <definedName name="zt" localSheetId="19" hidden="1">#REF!</definedName>
    <definedName name="zt" localSheetId="2" hidden="1">#REF!</definedName>
    <definedName name="zt" localSheetId="4" hidden="1">#REF!</definedName>
    <definedName name="zt" localSheetId="24" hidden="1">#REF!</definedName>
    <definedName name="zt" localSheetId="6" hidden="1">#REF!</definedName>
    <definedName name="zt" localSheetId="29" hidden="1">#REF!</definedName>
    <definedName name="zt" localSheetId="43" hidden="1">#REF!</definedName>
    <definedName name="zt" localSheetId="10" hidden="1">#REF!</definedName>
    <definedName name="zt" hidden="1">#REF!</definedName>
    <definedName name="zu" localSheetId="39" hidden="1">#REF!</definedName>
    <definedName name="zu" localSheetId="20" hidden="1">#REF!</definedName>
    <definedName name="zu" localSheetId="40" hidden="1">#REF!</definedName>
    <definedName name="zu" localSheetId="26" hidden="1">#REF!</definedName>
    <definedName name="zu" localSheetId="9" hidden="1">#REF!</definedName>
    <definedName name="zu" localSheetId="36" hidden="1">#REF!</definedName>
    <definedName name="zu" localSheetId="17" hidden="1">#REF!</definedName>
    <definedName name="zu" localSheetId="37" hidden="1">#REF!</definedName>
    <definedName name="zu" localSheetId="18" hidden="1">#REF!</definedName>
    <definedName name="zu" localSheetId="1" hidden="1">#REF!</definedName>
    <definedName name="zu" localSheetId="32" hidden="1">#REF!</definedName>
    <definedName name="zu" localSheetId="14" hidden="1">#REF!</definedName>
    <definedName name="zu" localSheetId="38" hidden="1">#REF!</definedName>
    <definedName name="zu" localSheetId="19" hidden="1">#REF!</definedName>
    <definedName name="zu" localSheetId="2" hidden="1">#REF!</definedName>
    <definedName name="zu" localSheetId="4" hidden="1">#REF!</definedName>
    <definedName name="zu" localSheetId="24" hidden="1">#REF!</definedName>
    <definedName name="zu" localSheetId="6" hidden="1">#REF!</definedName>
    <definedName name="zu" localSheetId="29" hidden="1">#REF!</definedName>
    <definedName name="zu" localSheetId="43" hidden="1">#REF!</definedName>
    <definedName name="zu" localSheetId="10" hidden="1">#REF!</definedName>
    <definedName name="zu" hidden="1">#REF!</definedName>
    <definedName name="zw" localSheetId="39" hidden="1">#REF!</definedName>
    <definedName name="zw" localSheetId="20" hidden="1">#REF!</definedName>
    <definedName name="zw" localSheetId="40" hidden="1">#REF!</definedName>
    <definedName name="zw" localSheetId="26" hidden="1">#REF!</definedName>
    <definedName name="zw" localSheetId="9" hidden="1">#REF!</definedName>
    <definedName name="zw" localSheetId="36" hidden="1">#REF!</definedName>
    <definedName name="zw" localSheetId="17" hidden="1">#REF!</definedName>
    <definedName name="zw" localSheetId="37" hidden="1">#REF!</definedName>
    <definedName name="zw" localSheetId="18" hidden="1">#REF!</definedName>
    <definedName name="zw" localSheetId="1" hidden="1">#REF!</definedName>
    <definedName name="zw" localSheetId="32" hidden="1">#REF!</definedName>
    <definedName name="zw" localSheetId="14" hidden="1">#REF!</definedName>
    <definedName name="zw" localSheetId="38" hidden="1">#REF!</definedName>
    <definedName name="zw" localSheetId="19" hidden="1">#REF!</definedName>
    <definedName name="zw" localSheetId="2" hidden="1">#REF!</definedName>
    <definedName name="zw" localSheetId="4" hidden="1">#REF!</definedName>
    <definedName name="zw" localSheetId="24" hidden="1">#REF!</definedName>
    <definedName name="zw" localSheetId="6" hidden="1">#REF!</definedName>
    <definedName name="zw" localSheetId="29" hidden="1">#REF!</definedName>
    <definedName name="zw" localSheetId="43" hidden="1">#REF!</definedName>
    <definedName name="zw" localSheetId="10" hidden="1">#REF!</definedName>
    <definedName name="zw" hidden="1">#REF!</definedName>
    <definedName name="zx" localSheetId="39" hidden="1">#REF!</definedName>
    <definedName name="zx" localSheetId="20" hidden="1">#REF!</definedName>
    <definedName name="zx" localSheetId="40" hidden="1">#REF!</definedName>
    <definedName name="zx" localSheetId="26" hidden="1">#REF!</definedName>
    <definedName name="zx" localSheetId="9" hidden="1">#REF!</definedName>
    <definedName name="zx" localSheetId="36" hidden="1">#REF!</definedName>
    <definedName name="zx" localSheetId="17" hidden="1">#REF!</definedName>
    <definedName name="zx" localSheetId="37" hidden="1">#REF!</definedName>
    <definedName name="zx" localSheetId="18" hidden="1">#REF!</definedName>
    <definedName name="zx" localSheetId="1" hidden="1">#REF!</definedName>
    <definedName name="zx" localSheetId="32" hidden="1">#REF!</definedName>
    <definedName name="zx" localSheetId="14" hidden="1">#REF!</definedName>
    <definedName name="zx" localSheetId="38" hidden="1">#REF!</definedName>
    <definedName name="zx" localSheetId="19" hidden="1">#REF!</definedName>
    <definedName name="zx" localSheetId="4" hidden="1">#REF!</definedName>
    <definedName name="zx" localSheetId="24" hidden="1">#REF!</definedName>
    <definedName name="zx" localSheetId="6" hidden="1">#REF!</definedName>
    <definedName name="zx" localSheetId="29" hidden="1">#REF!</definedName>
    <definedName name="zx" localSheetId="43" hidden="1">#REF!</definedName>
    <definedName name="zx" localSheetId="10" hidden="1">#REF!</definedName>
    <definedName name="zx" hidden="1">#REF!</definedName>
    <definedName name="zxcv" localSheetId="25" hidden="1">{"FLM 150P Equipment Summary",#N/A,FALSE,"150+ Calc"}</definedName>
    <definedName name="zxcv" localSheetId="8" hidden="1">{"FLM 150P Equipment Summary",#N/A,FALSE,"150+ Calc"}</definedName>
    <definedName name="zxcv" localSheetId="36" hidden="1">{"FLM 150P Equipment Summary",#N/A,FALSE,"150+ Calc"}</definedName>
    <definedName name="zxcv" localSheetId="17" hidden="1">{"FLM 150P Equipment Summary",#N/A,FALSE,"150+ Calc"}</definedName>
    <definedName name="zxcv" localSheetId="37" hidden="1">{"FLM 150P Equipment Summary",#N/A,FALSE,"150+ Calc"}</definedName>
    <definedName name="zxcv" localSheetId="18" hidden="1">{"FLM 150P Equipment Summary",#N/A,FALSE,"150+ Calc"}</definedName>
    <definedName name="zxcv" localSheetId="31" hidden="1">{"FLM 150P Equipment Summary",#N/A,FALSE,"150+ Calc"}</definedName>
    <definedName name="zxcv" localSheetId="13" hidden="1">{"FLM 150P Equipment Summary",#N/A,FALSE,"150+ Calc"}</definedName>
    <definedName name="zxcv" localSheetId="32" hidden="1">{"FLM 150P Equipment Summary",#N/A,FALSE,"150+ Calc"}</definedName>
    <definedName name="zxcv" localSheetId="14" hidden="1">{"FLM 150P Equipment Summary",#N/A,FALSE,"150+ Calc"}</definedName>
    <definedName name="zxcv" localSheetId="2" hidden="1">{"FLM 150P Equipment Summary",#N/A,FALSE,"150+ Calc"}</definedName>
    <definedName name="zxcv" localSheetId="43" hidden="1">{"FLM 150P Equipment Summary",#N/A,FALSE,"150+ Calc"}</definedName>
    <definedName name="zxcv" localSheetId="35" hidden="1">{"FLM 150P Equipment Summary",#N/A,FALSE,"150+ Calc"}</definedName>
    <definedName name="zxcv" localSheetId="16" hidden="1">{"FLM 150P Equipment Summary",#N/A,FALSE,"150+ Calc"}</definedName>
    <definedName name="zxcv" localSheetId="34" hidden="1">{"FLM 150P Equipment Summary",#N/A,FALSE,"150+ Calc"}</definedName>
    <definedName name="zxcv" localSheetId="12" hidden="1">{"FLM 150P Equipment Summary",#N/A,FALSE,"150+ Calc"}</definedName>
    <definedName name="zxcv" hidden="1">{"FLM 150P Equipment Summary",#N/A,FALSE,"150+ Calc"}</definedName>
    <definedName name="zy" localSheetId="39" hidden="1">#REF!</definedName>
    <definedName name="zy" localSheetId="20" hidden="1">#REF!</definedName>
    <definedName name="zy" localSheetId="40" hidden="1">#REF!</definedName>
    <definedName name="zy" localSheetId="26" hidden="1">#REF!</definedName>
    <definedName name="zy" localSheetId="9" hidden="1">#REF!</definedName>
    <definedName name="zy" localSheetId="36" hidden="1">#REF!</definedName>
    <definedName name="zy" localSheetId="17" hidden="1">#REF!</definedName>
    <definedName name="zy" localSheetId="37" hidden="1">#REF!</definedName>
    <definedName name="zy" localSheetId="18" hidden="1">#REF!</definedName>
    <definedName name="zy" localSheetId="1" hidden="1">#REF!</definedName>
    <definedName name="zy" localSheetId="32" hidden="1">#REF!</definedName>
    <definedName name="zy" localSheetId="14" hidden="1">#REF!</definedName>
    <definedName name="zy" localSheetId="38" hidden="1">#REF!</definedName>
    <definedName name="zy" localSheetId="19" hidden="1">#REF!</definedName>
    <definedName name="zy" localSheetId="2" hidden="1">#REF!</definedName>
    <definedName name="zy" localSheetId="4" hidden="1">#REF!</definedName>
    <definedName name="zy" localSheetId="24" hidden="1">#REF!</definedName>
    <definedName name="zy" localSheetId="6" hidden="1">#REF!</definedName>
    <definedName name="zy" localSheetId="29" hidden="1">#REF!</definedName>
    <definedName name="zy" localSheetId="43" hidden="1">#REF!</definedName>
    <definedName name="zy" localSheetId="10" hidden="1">#REF!</definedName>
    <definedName name="zy" hidden="1">#REF!</definedName>
    <definedName name="zz" localSheetId="39" hidden="1">#REF!</definedName>
    <definedName name="zz" localSheetId="20" hidden="1">#REF!</definedName>
    <definedName name="zz" localSheetId="40" hidden="1">#REF!</definedName>
    <definedName name="zz" localSheetId="26" hidden="1">#REF!</definedName>
    <definedName name="zz" localSheetId="9" hidden="1">#REF!</definedName>
    <definedName name="zz" localSheetId="36" hidden="1">#REF!</definedName>
    <definedName name="zz" localSheetId="17" hidden="1">#REF!</definedName>
    <definedName name="zz" localSheetId="37" hidden="1">#REF!</definedName>
    <definedName name="zz" localSheetId="18" hidden="1">#REF!</definedName>
    <definedName name="zz" localSheetId="1" hidden="1">#REF!</definedName>
    <definedName name="zz" localSheetId="32" hidden="1">#REF!</definedName>
    <definedName name="zz" localSheetId="14" hidden="1">#REF!</definedName>
    <definedName name="zz" localSheetId="38" hidden="1">#REF!</definedName>
    <definedName name="zz" localSheetId="19" hidden="1">#REF!</definedName>
    <definedName name="zz" localSheetId="2" hidden="1">#REF!</definedName>
    <definedName name="zz" localSheetId="4" hidden="1">#REF!</definedName>
    <definedName name="zz" localSheetId="24" hidden="1">#REF!</definedName>
    <definedName name="zz" localSheetId="6" hidden="1">#REF!</definedName>
    <definedName name="zz" localSheetId="29" hidden="1">#REF!</definedName>
    <definedName name="zz" localSheetId="43" hidden="1">#REF!</definedName>
    <definedName name="zz" localSheetId="10" hidden="1">#REF!</definedName>
    <definedName name="zz" hidden="1">#REF!</definedName>
    <definedName name="ZZ_EVCOMOPTS" hidden="1">10</definedName>
  </definedNames>
  <calcPr calcId="152511" calcMode="autoNoTable"/>
</workbook>
</file>

<file path=xl/calcChain.xml><?xml version="1.0" encoding="utf-8"?>
<calcChain xmlns="http://schemas.openxmlformats.org/spreadsheetml/2006/main">
  <c r="E17" i="220" l="1"/>
  <c r="F17" i="220"/>
  <c r="G17" i="220"/>
  <c r="H17" i="220"/>
  <c r="H19" i="220" s="1"/>
  <c r="H22" i="220" s="1"/>
  <c r="I17" i="220"/>
  <c r="E19" i="220"/>
  <c r="F19" i="220"/>
  <c r="F22" i="220" s="1"/>
  <c r="G19" i="220"/>
  <c r="G22" i="220" s="1"/>
  <c r="I19" i="220"/>
  <c r="D19" i="220"/>
  <c r="E22" i="220"/>
  <c r="I22" i="220"/>
  <c r="D22" i="220"/>
  <c r="E20" i="220"/>
  <c r="F20" i="220"/>
  <c r="G20" i="220"/>
  <c r="H20" i="220"/>
  <c r="I20" i="220"/>
  <c r="D20" i="220"/>
  <c r="D26" i="220"/>
  <c r="D32" i="220"/>
  <c r="D33" i="220" s="1"/>
  <c r="D27" i="220"/>
  <c r="D17" i="220"/>
  <c r="D16" i="220"/>
  <c r="D15" i="220"/>
  <c r="D14" i="220"/>
  <c r="D13" i="220"/>
  <c r="D10" i="220"/>
  <c r="D9" i="220"/>
  <c r="D11" i="220" s="1"/>
  <c r="D8" i="220"/>
  <c r="C17" i="292"/>
  <c r="O40" i="292"/>
  <c r="C11" i="292"/>
  <c r="F13" i="220"/>
  <c r="G13" i="220"/>
  <c r="H13" i="220"/>
  <c r="I13" i="220"/>
  <c r="F14" i="220"/>
  <c r="G14" i="220"/>
  <c r="H14" i="220"/>
  <c r="I14" i="220"/>
  <c r="F15" i="220"/>
  <c r="G15" i="220"/>
  <c r="H15" i="220"/>
  <c r="I15" i="220"/>
  <c r="E14" i="220"/>
  <c r="E15" i="220"/>
  <c r="E13" i="220"/>
  <c r="F10" i="220"/>
  <c r="G10" i="220"/>
  <c r="H10" i="220"/>
  <c r="I10" i="220"/>
  <c r="E10" i="220"/>
  <c r="F9" i="220"/>
  <c r="G9" i="220"/>
  <c r="H9" i="220"/>
  <c r="I9" i="220"/>
  <c r="E9" i="220"/>
  <c r="E8" i="220"/>
  <c r="F31" i="220"/>
  <c r="O55" i="291"/>
  <c r="C28" i="291"/>
  <c r="B13" i="12"/>
  <c r="B14" i="12"/>
  <c r="B15" i="12"/>
  <c r="B16" i="12"/>
  <c r="B17" i="12"/>
  <c r="B12" i="12"/>
  <c r="B11" i="12"/>
  <c r="B18" i="12"/>
  <c r="O13" i="316"/>
  <c r="P13" i="316"/>
  <c r="P29" i="316" s="1"/>
  <c r="Q13" i="316"/>
  <c r="R13" i="316"/>
  <c r="R29" i="316" s="1"/>
  <c r="S13" i="316"/>
  <c r="T13" i="316"/>
  <c r="T29" i="316" s="1"/>
  <c r="U13" i="316"/>
  <c r="O14" i="316"/>
  <c r="O30" i="316" s="1"/>
  <c r="P14" i="316"/>
  <c r="Q14" i="316"/>
  <c r="Q30" i="316" s="1"/>
  <c r="R14" i="316"/>
  <c r="S14" i="316"/>
  <c r="S30" i="316" s="1"/>
  <c r="T14" i="316"/>
  <c r="U14" i="316"/>
  <c r="U30" i="316" s="1"/>
  <c r="O15" i="316"/>
  <c r="P15" i="316"/>
  <c r="P31" i="316" s="1"/>
  <c r="Q15" i="316"/>
  <c r="R15" i="316"/>
  <c r="R31" i="316" s="1"/>
  <c r="S15" i="316"/>
  <c r="T15" i="316"/>
  <c r="T31" i="316" s="1"/>
  <c r="U15" i="316"/>
  <c r="O16" i="316"/>
  <c r="O32" i="316" s="1"/>
  <c r="P16" i="316"/>
  <c r="Q16" i="316"/>
  <c r="Q32" i="316" s="1"/>
  <c r="R16" i="316"/>
  <c r="S16" i="316"/>
  <c r="S32" i="316" s="1"/>
  <c r="T16" i="316"/>
  <c r="U16" i="316"/>
  <c r="U32" i="316" s="1"/>
  <c r="O17" i="316"/>
  <c r="P17" i="316"/>
  <c r="P33" i="316" s="1"/>
  <c r="Q17" i="316"/>
  <c r="R17" i="316"/>
  <c r="R33" i="316" s="1"/>
  <c r="S17" i="316"/>
  <c r="T17" i="316"/>
  <c r="T33" i="316" s="1"/>
  <c r="U17" i="316"/>
  <c r="O18" i="316"/>
  <c r="O34" i="316" s="1"/>
  <c r="P18" i="316"/>
  <c r="Q18" i="316"/>
  <c r="Q34" i="316" s="1"/>
  <c r="R18" i="316"/>
  <c r="S18" i="316"/>
  <c r="S34" i="316" s="1"/>
  <c r="T18" i="316"/>
  <c r="U18" i="316"/>
  <c r="U34" i="316" s="1"/>
  <c r="O19" i="316"/>
  <c r="P19" i="316"/>
  <c r="P35" i="316" s="1"/>
  <c r="Q19" i="316"/>
  <c r="R19" i="316"/>
  <c r="R35" i="316" s="1"/>
  <c r="S19" i="316"/>
  <c r="T19" i="316"/>
  <c r="T35" i="316" s="1"/>
  <c r="U19" i="316"/>
  <c r="U12" i="316"/>
  <c r="T12" i="316"/>
  <c r="S12" i="316"/>
  <c r="R12" i="316"/>
  <c r="Q12" i="316"/>
  <c r="P12" i="316"/>
  <c r="O12" i="316"/>
  <c r="P28" i="316"/>
  <c r="U35" i="316"/>
  <c r="S35" i="316"/>
  <c r="Q35" i="316"/>
  <c r="O35" i="316"/>
  <c r="T34" i="316"/>
  <c r="R34" i="316"/>
  <c r="P34" i="316"/>
  <c r="U33" i="316"/>
  <c r="S33" i="316"/>
  <c r="Q33" i="316"/>
  <c r="O33" i="316"/>
  <c r="T32" i="316"/>
  <c r="R32" i="316"/>
  <c r="P32" i="316"/>
  <c r="U31" i="316"/>
  <c r="S31" i="316"/>
  <c r="Q31" i="316"/>
  <c r="O31" i="316"/>
  <c r="T30" i="316"/>
  <c r="R30" i="316"/>
  <c r="P30" i="316"/>
  <c r="U29" i="316"/>
  <c r="S29" i="316"/>
  <c r="Q29" i="316"/>
  <c r="O29" i="316"/>
  <c r="U28" i="316"/>
  <c r="T28" i="316"/>
  <c r="S28" i="316"/>
  <c r="R28" i="316"/>
  <c r="Q28" i="316"/>
  <c r="O28" i="316"/>
  <c r="G29" i="316"/>
  <c r="H29" i="316"/>
  <c r="H42" i="316" s="1"/>
  <c r="I29" i="316"/>
  <c r="I43" i="316" s="1"/>
  <c r="J29" i="316"/>
  <c r="K29" i="316"/>
  <c r="L29" i="316"/>
  <c r="M29" i="316"/>
  <c r="M42" i="316" s="1"/>
  <c r="G30" i="316"/>
  <c r="G43" i="316" s="1"/>
  <c r="H30" i="316"/>
  <c r="I30" i="316"/>
  <c r="J30" i="316"/>
  <c r="K30" i="316"/>
  <c r="L30" i="316"/>
  <c r="M30" i="316"/>
  <c r="G31" i="316"/>
  <c r="H31" i="316"/>
  <c r="I31" i="316"/>
  <c r="J31" i="316"/>
  <c r="K31" i="316"/>
  <c r="L31" i="316"/>
  <c r="L44" i="316" s="1"/>
  <c r="M31" i="316"/>
  <c r="G32" i="316"/>
  <c r="H32" i="316"/>
  <c r="I32" i="316"/>
  <c r="J32" i="316"/>
  <c r="K32" i="316"/>
  <c r="L32" i="316"/>
  <c r="M32" i="316"/>
  <c r="G33" i="316"/>
  <c r="H33" i="316"/>
  <c r="I33" i="316"/>
  <c r="J33" i="316"/>
  <c r="K33" i="316"/>
  <c r="L33" i="316"/>
  <c r="M33" i="316"/>
  <c r="G34" i="316"/>
  <c r="H34" i="316"/>
  <c r="I34" i="316"/>
  <c r="J34" i="316"/>
  <c r="K34" i="316"/>
  <c r="L34" i="316"/>
  <c r="M34" i="316"/>
  <c r="G35" i="316"/>
  <c r="H35" i="316"/>
  <c r="I35" i="316"/>
  <c r="J35" i="316"/>
  <c r="K35" i="316"/>
  <c r="L35" i="316"/>
  <c r="M35" i="316"/>
  <c r="H28" i="316"/>
  <c r="I28" i="316"/>
  <c r="J28" i="316"/>
  <c r="J42" i="316" s="1"/>
  <c r="K28" i="316"/>
  <c r="L28" i="316"/>
  <c r="M28" i="316"/>
  <c r="G28" i="316"/>
  <c r="H43" i="316"/>
  <c r="G13" i="316"/>
  <c r="H13" i="316"/>
  <c r="I13" i="316"/>
  <c r="J13" i="316"/>
  <c r="K13" i="316"/>
  <c r="L13" i="316"/>
  <c r="M13" i="316"/>
  <c r="G14" i="316"/>
  <c r="H14" i="316"/>
  <c r="I14" i="316"/>
  <c r="J14" i="316"/>
  <c r="K14" i="316"/>
  <c r="L14" i="316"/>
  <c r="M14" i="316"/>
  <c r="G15" i="316"/>
  <c r="H15" i="316"/>
  <c r="I15" i="316"/>
  <c r="J15" i="316"/>
  <c r="K15" i="316"/>
  <c r="L15" i="316"/>
  <c r="M15" i="316"/>
  <c r="G16" i="316"/>
  <c r="H16" i="316"/>
  <c r="I16" i="316"/>
  <c r="J16" i="316"/>
  <c r="K16" i="316"/>
  <c r="L16" i="316"/>
  <c r="M16" i="316"/>
  <c r="G17" i="316"/>
  <c r="H17" i="316"/>
  <c r="I17" i="316"/>
  <c r="J17" i="316"/>
  <c r="K17" i="316"/>
  <c r="L17" i="316"/>
  <c r="M17" i="316"/>
  <c r="G18" i="316"/>
  <c r="H18" i="316"/>
  <c r="I18" i="316"/>
  <c r="J18" i="316"/>
  <c r="K18" i="316"/>
  <c r="L18" i="316"/>
  <c r="M18" i="316"/>
  <c r="G19" i="316"/>
  <c r="H19" i="316"/>
  <c r="I19" i="316"/>
  <c r="J19" i="316"/>
  <c r="K19" i="316"/>
  <c r="L19" i="316"/>
  <c r="M19" i="316"/>
  <c r="M12" i="316"/>
  <c r="L12" i="316"/>
  <c r="K12" i="316"/>
  <c r="J12" i="316"/>
  <c r="I12" i="316"/>
  <c r="H12" i="316"/>
  <c r="G12" i="316"/>
  <c r="C1" i="316"/>
  <c r="C1" i="314"/>
  <c r="C4" i="316"/>
  <c r="E29" i="316"/>
  <c r="E30" i="316"/>
  <c r="E31" i="316"/>
  <c r="E32" i="316"/>
  <c r="E33" i="316"/>
  <c r="E34" i="316"/>
  <c r="E35" i="316"/>
  <c r="E28" i="316"/>
  <c r="E27" i="316"/>
  <c r="C29" i="316"/>
  <c r="C30" i="316"/>
  <c r="C31" i="316"/>
  <c r="C32" i="316"/>
  <c r="C33" i="316"/>
  <c r="C34" i="316"/>
  <c r="C35" i="316"/>
  <c r="C13" i="316"/>
  <c r="C14" i="316"/>
  <c r="C15" i="316"/>
  <c r="C16" i="316"/>
  <c r="C17" i="316"/>
  <c r="C18" i="316"/>
  <c r="C19" i="316"/>
  <c r="C28" i="316"/>
  <c r="C12" i="316"/>
  <c r="E10" i="314"/>
  <c r="G10" i="314"/>
  <c r="H10" i="314"/>
  <c r="I10" i="314"/>
  <c r="J10" i="314"/>
  <c r="K10" i="314"/>
  <c r="L10" i="314"/>
  <c r="M10" i="314"/>
  <c r="P10" i="314" s="1"/>
  <c r="N10" i="314"/>
  <c r="O10" i="314"/>
  <c r="E11" i="314"/>
  <c r="G11" i="314"/>
  <c r="I11" i="314" s="1"/>
  <c r="H11" i="314"/>
  <c r="J11" i="314"/>
  <c r="K11" i="314"/>
  <c r="P11" i="314" s="1"/>
  <c r="L11" i="314"/>
  <c r="M11" i="314"/>
  <c r="N11" i="314"/>
  <c r="O11" i="314"/>
  <c r="E12" i="314"/>
  <c r="G12" i="314"/>
  <c r="H12" i="314"/>
  <c r="I12" i="314" s="1"/>
  <c r="J12" i="314"/>
  <c r="K12" i="314"/>
  <c r="L12" i="314"/>
  <c r="M12" i="314"/>
  <c r="N12" i="314"/>
  <c r="O12" i="314"/>
  <c r="P12" i="314"/>
  <c r="E13" i="314"/>
  <c r="G13" i="314"/>
  <c r="H13" i="314"/>
  <c r="I13" i="314"/>
  <c r="J13" i="314"/>
  <c r="K13" i="314"/>
  <c r="L13" i="314"/>
  <c r="M13" i="314"/>
  <c r="P13" i="314" s="1"/>
  <c r="N13" i="314"/>
  <c r="O13" i="314"/>
  <c r="E14" i="314"/>
  <c r="G14" i="314"/>
  <c r="H14" i="314"/>
  <c r="I14" i="314"/>
  <c r="J14" i="314"/>
  <c r="K14" i="314"/>
  <c r="L14" i="314"/>
  <c r="M14" i="314"/>
  <c r="P14" i="314" s="1"/>
  <c r="N14" i="314"/>
  <c r="O14" i="314"/>
  <c r="E15" i="314"/>
  <c r="G15" i="314"/>
  <c r="I15" i="314" s="1"/>
  <c r="H15" i="314"/>
  <c r="J15" i="314"/>
  <c r="K15" i="314"/>
  <c r="P15" i="314" s="1"/>
  <c r="L15" i="314"/>
  <c r="M15" i="314"/>
  <c r="N15" i="314"/>
  <c r="O15" i="314"/>
  <c r="E16" i="314"/>
  <c r="G16" i="314"/>
  <c r="H16" i="314"/>
  <c r="I16" i="314" s="1"/>
  <c r="J16" i="314"/>
  <c r="K16" i="314"/>
  <c r="L16" i="314"/>
  <c r="M16" i="314"/>
  <c r="N16" i="314"/>
  <c r="O16" i="314"/>
  <c r="P16" i="314"/>
  <c r="P9" i="314"/>
  <c r="O9" i="314"/>
  <c r="N9" i="314"/>
  <c r="M9" i="314"/>
  <c r="L9" i="314"/>
  <c r="K9" i="314"/>
  <c r="J9" i="314"/>
  <c r="I9" i="314"/>
  <c r="H9" i="314"/>
  <c r="G9" i="314"/>
  <c r="E9" i="314"/>
  <c r="P7" i="314"/>
  <c r="G7" i="314"/>
  <c r="C4" i="314"/>
  <c r="V34" i="313"/>
  <c r="V33" i="313"/>
  <c r="V32" i="313"/>
  <c r="V31" i="313"/>
  <c r="P31" i="313"/>
  <c r="T31" i="313"/>
  <c r="V28" i="313"/>
  <c r="V27" i="313"/>
  <c r="V25" i="313"/>
  <c r="J28" i="313"/>
  <c r="D23" i="220" l="1"/>
  <c r="D24" i="220" s="1"/>
  <c r="D29" i="220" s="1"/>
  <c r="D34" i="220" s="1"/>
  <c r="T42" i="316"/>
  <c r="O44" i="316"/>
  <c r="T44" i="316"/>
  <c r="Q41" i="316"/>
  <c r="U41" i="316"/>
  <c r="R43" i="316"/>
  <c r="O43" i="316"/>
  <c r="S43" i="316"/>
  <c r="S42" i="316"/>
  <c r="U44" i="316"/>
  <c r="S44" i="316"/>
  <c r="Q44" i="316"/>
  <c r="P44" i="316"/>
  <c r="P42" i="316"/>
  <c r="R42" i="316"/>
  <c r="S41" i="316"/>
  <c r="O41" i="316"/>
  <c r="O42" i="316"/>
  <c r="R41" i="316"/>
  <c r="U42" i="316"/>
  <c r="Q42" i="316"/>
  <c r="T43" i="316"/>
  <c r="P43" i="316"/>
  <c r="R44" i="316"/>
  <c r="T41" i="316"/>
  <c r="P41" i="316"/>
  <c r="U43" i="316"/>
  <c r="Q43" i="316"/>
  <c r="G44" i="316"/>
  <c r="L41" i="316"/>
  <c r="L42" i="316"/>
  <c r="L43" i="316"/>
  <c r="H44" i="316"/>
  <c r="K42" i="316"/>
  <c r="J44" i="316"/>
  <c r="I44" i="316"/>
  <c r="I42" i="316"/>
  <c r="J41" i="316"/>
  <c r="H41" i="316"/>
  <c r="M44" i="316"/>
  <c r="M43" i="316"/>
  <c r="K44" i="316"/>
  <c r="K41" i="316"/>
  <c r="K43" i="316"/>
  <c r="M41" i="316"/>
  <c r="I41" i="316"/>
  <c r="J43" i="316"/>
  <c r="G41" i="316"/>
  <c r="G42" i="316"/>
  <c r="V10" i="313"/>
  <c r="V11" i="313"/>
  <c r="V12" i="313"/>
  <c r="V13" i="313"/>
  <c r="V14" i="313"/>
  <c r="V15" i="313"/>
  <c r="V16" i="313"/>
  <c r="V9" i="313"/>
  <c r="T10" i="313"/>
  <c r="T11" i="313"/>
  <c r="T12" i="313"/>
  <c r="T13" i="313"/>
  <c r="T14" i="313"/>
  <c r="T15" i="313"/>
  <c r="T16" i="313"/>
  <c r="T9" i="313"/>
  <c r="R22" i="313"/>
  <c r="P22" i="313"/>
  <c r="N22" i="313"/>
  <c r="L22" i="313"/>
  <c r="V11" i="335"/>
  <c r="V13" i="334"/>
  <c r="V12" i="335"/>
  <c r="V11" i="334"/>
  <c r="V10" i="335"/>
  <c r="V16" i="334"/>
  <c r="V15" i="334"/>
  <c r="V10" i="334"/>
  <c r="V12" i="334"/>
  <c r="V14" i="334"/>
  <c r="U16" i="334"/>
  <c r="L16" i="334"/>
  <c r="I16" i="334"/>
  <c r="M16" i="334"/>
  <c r="Q16" i="334"/>
  <c r="E16" i="334"/>
  <c r="O16" i="334"/>
  <c r="H16" i="334"/>
  <c r="F16" i="334"/>
  <c r="P16" i="334"/>
  <c r="J16" i="334"/>
  <c r="K16" i="334"/>
  <c r="G16" i="334"/>
  <c r="C16" i="334"/>
  <c r="O15" i="334"/>
  <c r="L15" i="334"/>
  <c r="D16" i="334"/>
  <c r="P15" i="334"/>
  <c r="I15" i="334"/>
  <c r="Q15" i="334"/>
  <c r="M15" i="334"/>
  <c r="J15" i="334"/>
  <c r="B16" i="334"/>
  <c r="U15" i="334"/>
  <c r="K15" i="334"/>
  <c r="F15" i="334"/>
  <c r="G15" i="334"/>
  <c r="C15" i="334"/>
  <c r="U14" i="334"/>
  <c r="O14" i="334"/>
  <c r="D15" i="334"/>
  <c r="B15" i="334"/>
  <c r="L14" i="334"/>
  <c r="K14" i="334"/>
  <c r="E15" i="334"/>
  <c r="P14" i="334"/>
  <c r="J14" i="334"/>
  <c r="H15" i="334"/>
  <c r="Q14" i="334"/>
  <c r="M14" i="334"/>
  <c r="G14" i="334"/>
  <c r="I14" i="334"/>
  <c r="U13" i="334"/>
  <c r="Q13" i="334"/>
  <c r="K13" i="334"/>
  <c r="E13" i="334"/>
  <c r="D14" i="334"/>
  <c r="B14" i="334"/>
  <c r="O13" i="334"/>
  <c r="H13" i="334"/>
  <c r="F13" i="334"/>
  <c r="E14" i="334"/>
  <c r="C14" i="334"/>
  <c r="L13" i="334"/>
  <c r="I13" i="334"/>
  <c r="H14" i="334"/>
  <c r="F14" i="334"/>
  <c r="P13" i="334"/>
  <c r="M13" i="334"/>
  <c r="J13" i="334"/>
  <c r="G13" i="334"/>
  <c r="C13" i="334"/>
  <c r="O12" i="334"/>
  <c r="L12" i="334"/>
  <c r="D13" i="334"/>
  <c r="P12" i="334"/>
  <c r="I12" i="334"/>
  <c r="Q12" i="334"/>
  <c r="M12" i="334"/>
  <c r="J12" i="334"/>
  <c r="B13" i="334"/>
  <c r="U12" i="334"/>
  <c r="K12" i="334"/>
  <c r="F12" i="334"/>
  <c r="G12" i="334"/>
  <c r="C12" i="334"/>
  <c r="U11" i="334"/>
  <c r="O11" i="334"/>
  <c r="D12" i="334"/>
  <c r="B12" i="334"/>
  <c r="L11" i="334"/>
  <c r="K11" i="334"/>
  <c r="E12" i="334"/>
  <c r="P11" i="334"/>
  <c r="J11" i="334"/>
  <c r="H12" i="334"/>
  <c r="Q11" i="334"/>
  <c r="M11" i="334"/>
  <c r="G11" i="334"/>
  <c r="I11" i="334"/>
  <c r="U10" i="334"/>
  <c r="Q10" i="334"/>
  <c r="K10" i="334"/>
  <c r="E10" i="334"/>
  <c r="D11" i="334"/>
  <c r="B11" i="334"/>
  <c r="O10" i="334"/>
  <c r="H10" i="334"/>
  <c r="F10" i="334"/>
  <c r="E11" i="334"/>
  <c r="C11" i="334"/>
  <c r="L10" i="334"/>
  <c r="I10" i="334"/>
  <c r="H11" i="334"/>
  <c r="F11" i="334"/>
  <c r="P10" i="334"/>
  <c r="M10" i="334"/>
  <c r="J10" i="334"/>
  <c r="G10" i="334"/>
  <c r="V22" i="313" l="1"/>
  <c r="J25" i="313" s="1"/>
  <c r="T22" i="313"/>
  <c r="C9" i="313"/>
  <c r="G9" i="313"/>
  <c r="H9" i="313"/>
  <c r="L9" i="313"/>
  <c r="L21" i="313" s="1"/>
  <c r="N9" i="313"/>
  <c r="P9" i="313"/>
  <c r="C10" i="313"/>
  <c r="G10" i="313"/>
  <c r="H10" i="313"/>
  <c r="L10" i="313"/>
  <c r="N10" i="313"/>
  <c r="P10" i="313"/>
  <c r="C11" i="313"/>
  <c r="G11" i="313"/>
  <c r="H11" i="313"/>
  <c r="L11" i="313"/>
  <c r="N11" i="313"/>
  <c r="P11" i="313"/>
  <c r="R11" i="313"/>
  <c r="C12" i="313"/>
  <c r="G12" i="313"/>
  <c r="H12" i="313"/>
  <c r="L12" i="313"/>
  <c r="N12" i="313"/>
  <c r="P12" i="313"/>
  <c r="R12" i="313"/>
  <c r="C13" i="313"/>
  <c r="G13" i="313"/>
  <c r="H13" i="313"/>
  <c r="L13" i="313"/>
  <c r="N13" i="313"/>
  <c r="R13" i="313" s="1"/>
  <c r="P13" i="313"/>
  <c r="C14" i="313"/>
  <c r="G14" i="313"/>
  <c r="H14" i="313"/>
  <c r="L14" i="313"/>
  <c r="N14" i="313"/>
  <c r="P14" i="313"/>
  <c r="C15" i="313"/>
  <c r="G15" i="313"/>
  <c r="H15" i="313"/>
  <c r="L15" i="313"/>
  <c r="N15" i="313"/>
  <c r="P15" i="313"/>
  <c r="R15" i="313" s="1"/>
  <c r="C16" i="313"/>
  <c r="G16" i="313"/>
  <c r="H16" i="313"/>
  <c r="L16" i="313"/>
  <c r="N16" i="313"/>
  <c r="P16" i="313"/>
  <c r="R16" i="313"/>
  <c r="F17" i="313"/>
  <c r="G17" i="313"/>
  <c r="H17" i="313"/>
  <c r="F18" i="313"/>
  <c r="G18" i="313"/>
  <c r="H18" i="313"/>
  <c r="F19" i="313"/>
  <c r="G19" i="313"/>
  <c r="H19" i="313"/>
  <c r="F20" i="313"/>
  <c r="G20" i="313"/>
  <c r="H20" i="313"/>
  <c r="T21" i="313"/>
  <c r="V21" i="313"/>
  <c r="J26" i="313"/>
  <c r="A1" i="286"/>
  <c r="A2" i="286"/>
  <c r="A3" i="286"/>
  <c r="C15" i="286"/>
  <c r="D15" i="286"/>
  <c r="E15" i="286"/>
  <c r="F15" i="286" s="1"/>
  <c r="G15" i="286" s="1"/>
  <c r="H15" i="286"/>
  <c r="I15" i="286"/>
  <c r="C16" i="286"/>
  <c r="C20" i="286"/>
  <c r="C23" i="286" s="1"/>
  <c r="C21" i="286"/>
  <c r="D18" i="286"/>
  <c r="D25" i="286" s="1"/>
  <c r="D20" i="286"/>
  <c r="D23" i="286" s="1"/>
  <c r="D21" i="286"/>
  <c r="E18" i="286"/>
  <c r="G26" i="286" s="1"/>
  <c r="E20" i="286"/>
  <c r="E23" i="286"/>
  <c r="E21" i="286"/>
  <c r="F18" i="286"/>
  <c r="F27" i="286" s="1"/>
  <c r="F20" i="286"/>
  <c r="F23" i="286"/>
  <c r="F21" i="286"/>
  <c r="F26" i="286"/>
  <c r="G18" i="286"/>
  <c r="K28" i="286" s="1"/>
  <c r="G20" i="286"/>
  <c r="G23" i="286"/>
  <c r="G21" i="286"/>
  <c r="H18" i="286"/>
  <c r="K29" i="286" s="1"/>
  <c r="H20" i="286"/>
  <c r="H23" i="286"/>
  <c r="H21" i="286"/>
  <c r="I20" i="286"/>
  <c r="I23" i="286" s="1"/>
  <c r="I21" i="286"/>
  <c r="J20" i="286"/>
  <c r="J23" i="286"/>
  <c r="J21" i="286"/>
  <c r="K20" i="286"/>
  <c r="K23" i="286" s="1"/>
  <c r="K21" i="286"/>
  <c r="L20" i="286"/>
  <c r="L23" i="286" s="1"/>
  <c r="L21" i="286"/>
  <c r="M20" i="286"/>
  <c r="M23" i="286"/>
  <c r="M21" i="286"/>
  <c r="N20" i="286"/>
  <c r="N23" i="286"/>
  <c r="N21" i="286"/>
  <c r="O20" i="286"/>
  <c r="O23" i="286"/>
  <c r="O21" i="286"/>
  <c r="P20" i="286"/>
  <c r="P23" i="286"/>
  <c r="P21" i="286"/>
  <c r="Q20" i="286"/>
  <c r="Q23" i="286" s="1"/>
  <c r="Q21" i="286"/>
  <c r="R20" i="286"/>
  <c r="R23" i="286"/>
  <c r="R21" i="286"/>
  <c r="S20" i="286"/>
  <c r="S23" i="286" s="1"/>
  <c r="S21" i="286"/>
  <c r="T20" i="286"/>
  <c r="T23" i="286" s="1"/>
  <c r="T21" i="286"/>
  <c r="U20" i="286"/>
  <c r="U23" i="286"/>
  <c r="U21" i="286"/>
  <c r="V20" i="286"/>
  <c r="V23" i="286" s="1"/>
  <c r="V21" i="286"/>
  <c r="W20" i="286"/>
  <c r="W23" i="286"/>
  <c r="W21" i="286"/>
  <c r="X23" i="286"/>
  <c r="Y23" i="286"/>
  <c r="Z23" i="286"/>
  <c r="AA23" i="286"/>
  <c r="AB23" i="286"/>
  <c r="AC23" i="286"/>
  <c r="AD23" i="286"/>
  <c r="AE23" i="286"/>
  <c r="AF23" i="286"/>
  <c r="AG23" i="286"/>
  <c r="AH23" i="286"/>
  <c r="A24" i="286"/>
  <c r="A25" i="286"/>
  <c r="A26" i="286"/>
  <c r="A27" i="286"/>
  <c r="A28" i="286"/>
  <c r="A29" i="286"/>
  <c r="B61" i="286"/>
  <c r="B62" i="286"/>
  <c r="D67" i="286"/>
  <c r="E67" i="286"/>
  <c r="F67" i="286"/>
  <c r="G67" i="286"/>
  <c r="H67" i="286"/>
  <c r="I67" i="286" s="1"/>
  <c r="J67" i="286" s="1"/>
  <c r="A78" i="286"/>
  <c r="A79" i="286"/>
  <c r="C109" i="286"/>
  <c r="D109" i="286"/>
  <c r="E109" i="286"/>
  <c r="B110" i="286"/>
  <c r="C110" i="286"/>
  <c r="D110" i="286"/>
  <c r="B111" i="286"/>
  <c r="C111" i="286" s="1"/>
  <c r="D111" i="286"/>
  <c r="B112" i="286"/>
  <c r="C112" i="286"/>
  <c r="B113" i="286"/>
  <c r="C113" i="286" s="1"/>
  <c r="B114" i="286"/>
  <c r="A1" i="281"/>
  <c r="A2" i="281"/>
  <c r="D32" i="281"/>
  <c r="H32" i="281" s="1"/>
  <c r="G32" i="281"/>
  <c r="I32" i="281"/>
  <c r="K32" i="281"/>
  <c r="L32" i="281"/>
  <c r="P32" i="281"/>
  <c r="Q32" i="281"/>
  <c r="R32" i="281"/>
  <c r="D33" i="281"/>
  <c r="I33" i="281" s="1"/>
  <c r="F33" i="281"/>
  <c r="H33" i="281"/>
  <c r="J33" i="281"/>
  <c r="L33" i="281"/>
  <c r="N33" i="281"/>
  <c r="Q33" i="281"/>
  <c r="R33" i="281"/>
  <c r="S33" i="281"/>
  <c r="A43" i="281"/>
  <c r="A44" i="281"/>
  <c r="C1" i="331"/>
  <c r="C2" i="331"/>
  <c r="J24" i="331"/>
  <c r="K24" i="331"/>
  <c r="F26" i="331"/>
  <c r="G26" i="331"/>
  <c r="H26" i="331"/>
  <c r="I26" i="331"/>
  <c r="J26" i="331"/>
  <c r="K26" i="331"/>
  <c r="L26" i="331"/>
  <c r="M26" i="331"/>
  <c r="F27" i="331"/>
  <c r="G27" i="331"/>
  <c r="H27" i="331"/>
  <c r="I27" i="331"/>
  <c r="J27" i="331"/>
  <c r="K27" i="331"/>
  <c r="L27" i="331"/>
  <c r="M27" i="331"/>
  <c r="F28" i="331"/>
  <c r="G28" i="331"/>
  <c r="H28" i="331"/>
  <c r="I28" i="331"/>
  <c r="J28" i="331"/>
  <c r="K28" i="331"/>
  <c r="L28" i="331"/>
  <c r="M28" i="331"/>
  <c r="F29" i="331"/>
  <c r="G29" i="331"/>
  <c r="H29" i="331"/>
  <c r="I29" i="331"/>
  <c r="J29" i="331"/>
  <c r="K29" i="331"/>
  <c r="L29" i="331"/>
  <c r="M29" i="331"/>
  <c r="F30" i="331"/>
  <c r="G30" i="331"/>
  <c r="H30" i="331"/>
  <c r="I30" i="331"/>
  <c r="J30" i="331"/>
  <c r="K30" i="331"/>
  <c r="L30" i="331"/>
  <c r="M30" i="331"/>
  <c r="F31" i="331"/>
  <c r="G31" i="331"/>
  <c r="H31" i="331"/>
  <c r="I31" i="331"/>
  <c r="J31" i="331"/>
  <c r="K31" i="331"/>
  <c r="L31" i="331"/>
  <c r="M31" i="331"/>
  <c r="C34" i="331"/>
  <c r="C35" i="331"/>
  <c r="P35" i="331"/>
  <c r="A1" i="311"/>
  <c r="A2" i="311"/>
  <c r="A3" i="311"/>
  <c r="A4" i="311"/>
  <c r="I8" i="311"/>
  <c r="J8" i="311"/>
  <c r="D11" i="311"/>
  <c r="E11" i="311"/>
  <c r="F11" i="311"/>
  <c r="G11" i="311"/>
  <c r="H11" i="311"/>
  <c r="I11" i="311"/>
  <c r="J11" i="311"/>
  <c r="C14" i="311"/>
  <c r="D14" i="311"/>
  <c r="E14" i="311"/>
  <c r="F14" i="311"/>
  <c r="G14" i="311"/>
  <c r="H14" i="311"/>
  <c r="I14" i="311"/>
  <c r="J14" i="311"/>
  <c r="D17" i="311"/>
  <c r="C19" i="311"/>
  <c r="D19" i="311"/>
  <c r="E19" i="311"/>
  <c r="F19" i="311"/>
  <c r="G19" i="311"/>
  <c r="H19" i="311"/>
  <c r="I19" i="311"/>
  <c r="J19" i="311"/>
  <c r="K19" i="311"/>
  <c r="K23" i="311" s="1"/>
  <c r="E20" i="311"/>
  <c r="F20" i="311"/>
  <c r="G20" i="311"/>
  <c r="I20" i="311"/>
  <c r="J20" i="311"/>
  <c r="K20" i="311"/>
  <c r="C22" i="311"/>
  <c r="D22" i="311"/>
  <c r="D30" i="311" s="1"/>
  <c r="E22" i="311"/>
  <c r="E30" i="311" s="1"/>
  <c r="F22" i="311"/>
  <c r="G22" i="311"/>
  <c r="H22" i="311"/>
  <c r="H30" i="311" s="1"/>
  <c r="I22" i="311"/>
  <c r="I30" i="311" s="1"/>
  <c r="J22" i="311"/>
  <c r="K22" i="311"/>
  <c r="D23" i="311"/>
  <c r="E23" i="311"/>
  <c r="H23" i="311"/>
  <c r="I23" i="311"/>
  <c r="D27" i="311"/>
  <c r="E27" i="311"/>
  <c r="F27" i="311"/>
  <c r="H27" i="311"/>
  <c r="I27" i="311"/>
  <c r="J27" i="311"/>
  <c r="G30" i="311"/>
  <c r="A42" i="311"/>
  <c r="A43" i="311"/>
  <c r="C1" i="305"/>
  <c r="C2" i="305"/>
  <c r="J24" i="305"/>
  <c r="K24" i="305"/>
  <c r="F26" i="305"/>
  <c r="G26" i="305"/>
  <c r="H26" i="305"/>
  <c r="I26" i="305"/>
  <c r="J26" i="305"/>
  <c r="K26" i="305"/>
  <c r="L26" i="305"/>
  <c r="M26" i="305"/>
  <c r="F27" i="305"/>
  <c r="G27" i="305"/>
  <c r="H27" i="305"/>
  <c r="I27" i="305"/>
  <c r="J27" i="305"/>
  <c r="K27" i="305"/>
  <c r="L27" i="305"/>
  <c r="M27" i="305"/>
  <c r="F28" i="305"/>
  <c r="G28" i="305"/>
  <c r="H28" i="305"/>
  <c r="I28" i="305"/>
  <c r="J28" i="305"/>
  <c r="K28" i="305"/>
  <c r="L28" i="305"/>
  <c r="M28" i="305"/>
  <c r="F29" i="305"/>
  <c r="G29" i="305"/>
  <c r="H29" i="305"/>
  <c r="I29" i="305"/>
  <c r="J29" i="305"/>
  <c r="K29" i="305"/>
  <c r="L29" i="305"/>
  <c r="M29" i="305"/>
  <c r="F30" i="305"/>
  <c r="G30" i="305"/>
  <c r="H30" i="305"/>
  <c r="I30" i="305"/>
  <c r="J30" i="305"/>
  <c r="K30" i="305"/>
  <c r="L30" i="305"/>
  <c r="M30" i="305"/>
  <c r="F31" i="305"/>
  <c r="G31" i="305"/>
  <c r="H31" i="305"/>
  <c r="I31" i="305"/>
  <c r="J31" i="305"/>
  <c r="K31" i="305"/>
  <c r="L31" i="305"/>
  <c r="M31" i="305"/>
  <c r="C34" i="305"/>
  <c r="C35" i="305"/>
  <c r="P35" i="305"/>
  <c r="C1" i="304"/>
  <c r="C2" i="304"/>
  <c r="J24" i="304"/>
  <c r="K24" i="304"/>
  <c r="F26" i="304"/>
  <c r="G26" i="304"/>
  <c r="H26" i="304"/>
  <c r="I26" i="304"/>
  <c r="J26" i="304"/>
  <c r="K26" i="304"/>
  <c r="L26" i="304"/>
  <c r="M26" i="304"/>
  <c r="F27" i="304"/>
  <c r="G27" i="304"/>
  <c r="H27" i="304"/>
  <c r="I27" i="304"/>
  <c r="J27" i="304"/>
  <c r="K27" i="304"/>
  <c r="L27" i="304"/>
  <c r="M27" i="304"/>
  <c r="F28" i="304"/>
  <c r="G28" i="304"/>
  <c r="H28" i="304"/>
  <c r="I28" i="304"/>
  <c r="J28" i="304"/>
  <c r="K28" i="304"/>
  <c r="L28" i="304"/>
  <c r="M28" i="304"/>
  <c r="F29" i="304"/>
  <c r="G29" i="304"/>
  <c r="H29" i="304"/>
  <c r="I29" i="304"/>
  <c r="J29" i="304"/>
  <c r="K29" i="304"/>
  <c r="L29" i="304"/>
  <c r="M29" i="304"/>
  <c r="F30" i="304"/>
  <c r="G30" i="304"/>
  <c r="H30" i="304"/>
  <c r="I30" i="304"/>
  <c r="J30" i="304"/>
  <c r="K30" i="304"/>
  <c r="L30" i="304"/>
  <c r="M30" i="304"/>
  <c r="F31" i="304"/>
  <c r="G31" i="304"/>
  <c r="H31" i="304"/>
  <c r="I31" i="304"/>
  <c r="J31" i="304"/>
  <c r="K31" i="304"/>
  <c r="L31" i="304"/>
  <c r="M31" i="304"/>
  <c r="C34" i="304"/>
  <c r="C35" i="304"/>
  <c r="P35" i="304"/>
  <c r="A1" i="303"/>
  <c r="A2" i="303"/>
  <c r="G13" i="303"/>
  <c r="H13" i="303"/>
  <c r="I13" i="303"/>
  <c r="J13" i="303"/>
  <c r="K13" i="303"/>
  <c r="L13" i="303"/>
  <c r="N13" i="303"/>
  <c r="O13" i="303"/>
  <c r="P13" i="303"/>
  <c r="Q13" i="303"/>
  <c r="R13" i="303"/>
  <c r="S13" i="303"/>
  <c r="U13" i="303"/>
  <c r="V13" i="303"/>
  <c r="W13" i="303"/>
  <c r="X13" i="303"/>
  <c r="Y13" i="303"/>
  <c r="Z13" i="303"/>
  <c r="G14" i="303"/>
  <c r="H14" i="303"/>
  <c r="I14" i="303"/>
  <c r="J14" i="303"/>
  <c r="K14" i="303"/>
  <c r="L14" i="303"/>
  <c r="N14" i="303"/>
  <c r="O14" i="303"/>
  <c r="P14" i="303"/>
  <c r="Q14" i="303"/>
  <c r="R14" i="303"/>
  <c r="S14" i="303"/>
  <c r="U14" i="303"/>
  <c r="V14" i="303"/>
  <c r="W14" i="303"/>
  <c r="X14" i="303"/>
  <c r="Y14" i="303"/>
  <c r="Z14" i="303"/>
  <c r="G15" i="303"/>
  <c r="H15" i="303"/>
  <c r="I15" i="303"/>
  <c r="J15" i="303"/>
  <c r="K15" i="303"/>
  <c r="L15" i="303"/>
  <c r="N15" i="303"/>
  <c r="O15" i="303"/>
  <c r="P15" i="303"/>
  <c r="Q15" i="303"/>
  <c r="R15" i="303"/>
  <c r="S15" i="303"/>
  <c r="U15" i="303"/>
  <c r="V15" i="303"/>
  <c r="W15" i="303"/>
  <c r="X15" i="303"/>
  <c r="Y15" i="303"/>
  <c r="Z15" i="303"/>
  <c r="G16" i="303"/>
  <c r="H16" i="303"/>
  <c r="I16" i="303"/>
  <c r="J16" i="303"/>
  <c r="K16" i="303"/>
  <c r="L16" i="303"/>
  <c r="N16" i="303"/>
  <c r="O16" i="303"/>
  <c r="P16" i="303"/>
  <c r="Q16" i="303"/>
  <c r="R16" i="303"/>
  <c r="S16" i="303"/>
  <c r="U16" i="303"/>
  <c r="V16" i="303"/>
  <c r="W16" i="303"/>
  <c r="X16" i="303"/>
  <c r="Y16" i="303"/>
  <c r="Z16" i="303"/>
  <c r="G17" i="303"/>
  <c r="H17" i="303"/>
  <c r="I17" i="303"/>
  <c r="J17" i="303"/>
  <c r="K17" i="303"/>
  <c r="L17" i="303"/>
  <c r="N17" i="303"/>
  <c r="O17" i="303"/>
  <c r="P17" i="303"/>
  <c r="Q17" i="303"/>
  <c r="R17" i="303"/>
  <c r="S17" i="303"/>
  <c r="U17" i="303"/>
  <c r="V17" i="303"/>
  <c r="W17" i="303"/>
  <c r="X17" i="303"/>
  <c r="Y17" i="303"/>
  <c r="Z17" i="303"/>
  <c r="G18" i="303"/>
  <c r="H18" i="303"/>
  <c r="I18" i="303"/>
  <c r="J18" i="303"/>
  <c r="K18" i="303"/>
  <c r="L18" i="303"/>
  <c r="N18" i="303"/>
  <c r="O18" i="303"/>
  <c r="P18" i="303"/>
  <c r="Q18" i="303"/>
  <c r="R18" i="303"/>
  <c r="S18" i="303"/>
  <c r="U18" i="303"/>
  <c r="V18" i="303"/>
  <c r="W18" i="303"/>
  <c r="X18" i="303"/>
  <c r="Y18" i="303"/>
  <c r="Z18" i="303"/>
  <c r="H30" i="303"/>
  <c r="I30" i="303"/>
  <c r="J30" i="303"/>
  <c r="N30" i="303"/>
  <c r="O30" i="303"/>
  <c r="P30" i="303"/>
  <c r="Q30" i="303"/>
  <c r="R30" i="303"/>
  <c r="S30" i="303"/>
  <c r="U30" i="303"/>
  <c r="V30" i="303"/>
  <c r="W30" i="303"/>
  <c r="X30" i="303"/>
  <c r="Y30" i="303"/>
  <c r="Z30" i="303"/>
  <c r="H31" i="303"/>
  <c r="I31" i="303"/>
  <c r="J31" i="303"/>
  <c r="N31" i="303"/>
  <c r="O31" i="303"/>
  <c r="P31" i="303"/>
  <c r="Q31" i="303"/>
  <c r="R31" i="303"/>
  <c r="S31" i="303"/>
  <c r="U31" i="303"/>
  <c r="V31" i="303"/>
  <c r="W31" i="303"/>
  <c r="X31" i="303"/>
  <c r="Y31" i="303"/>
  <c r="Z31" i="303"/>
  <c r="H32" i="303"/>
  <c r="I32" i="303"/>
  <c r="J32" i="303"/>
  <c r="N32" i="303"/>
  <c r="O32" i="303"/>
  <c r="P32" i="303"/>
  <c r="Q32" i="303"/>
  <c r="R32" i="303"/>
  <c r="S32" i="303"/>
  <c r="U32" i="303"/>
  <c r="V32" i="303"/>
  <c r="W32" i="303"/>
  <c r="X32" i="303"/>
  <c r="Y32" i="303"/>
  <c r="Z32" i="303"/>
  <c r="H33" i="303"/>
  <c r="I33" i="303"/>
  <c r="J33" i="303"/>
  <c r="N33" i="303"/>
  <c r="O33" i="303"/>
  <c r="P33" i="303"/>
  <c r="Q33" i="303"/>
  <c r="R33" i="303"/>
  <c r="S33" i="303"/>
  <c r="U33" i="303"/>
  <c r="V33" i="303"/>
  <c r="W33" i="303"/>
  <c r="X33" i="303"/>
  <c r="Y33" i="303"/>
  <c r="Z33" i="303"/>
  <c r="H34" i="303"/>
  <c r="I34" i="303"/>
  <c r="J34" i="303"/>
  <c r="N34" i="303"/>
  <c r="O34" i="303"/>
  <c r="P34" i="303"/>
  <c r="Q34" i="303"/>
  <c r="R34" i="303"/>
  <c r="S34" i="303"/>
  <c r="U34" i="303"/>
  <c r="V34" i="303"/>
  <c r="W34" i="303"/>
  <c r="X34" i="303"/>
  <c r="Y34" i="303"/>
  <c r="Z34" i="303"/>
  <c r="H35" i="303"/>
  <c r="I35" i="303"/>
  <c r="J35" i="303"/>
  <c r="N35" i="303"/>
  <c r="O35" i="303"/>
  <c r="P35" i="303"/>
  <c r="Q35" i="303"/>
  <c r="R35" i="303"/>
  <c r="S35" i="303"/>
  <c r="U35" i="303"/>
  <c r="V35" i="303"/>
  <c r="W35" i="303"/>
  <c r="X35" i="303"/>
  <c r="Y35" i="303"/>
  <c r="Z35" i="303"/>
  <c r="A1" i="302"/>
  <c r="A2" i="302"/>
  <c r="B9" i="302"/>
  <c r="D9" i="302"/>
  <c r="B10" i="302"/>
  <c r="D10" i="302"/>
  <c r="B11" i="302"/>
  <c r="D11" i="302"/>
  <c r="F17" i="302"/>
  <c r="G17" i="302"/>
  <c r="H17" i="302"/>
  <c r="I17" i="302"/>
  <c r="J17" i="302"/>
  <c r="K17" i="302"/>
  <c r="L17" i="302"/>
  <c r="B18" i="302"/>
  <c r="B19" i="302"/>
  <c r="B20" i="302"/>
  <c r="A44" i="302"/>
  <c r="A45" i="302"/>
  <c r="A1" i="301"/>
  <c r="A2" i="301"/>
  <c r="N8" i="301"/>
  <c r="O8" i="301"/>
  <c r="P8" i="301"/>
  <c r="Q8" i="301"/>
  <c r="R8" i="301"/>
  <c r="S8" i="301"/>
  <c r="T8" i="301"/>
  <c r="B9" i="301"/>
  <c r="C9" i="303" s="1"/>
  <c r="D9" i="301"/>
  <c r="B10" i="301"/>
  <c r="D10" i="301"/>
  <c r="B11" i="301"/>
  <c r="C11" i="303" s="1"/>
  <c r="D11" i="301"/>
  <c r="F23" i="301"/>
  <c r="G23" i="301"/>
  <c r="H23" i="301"/>
  <c r="I23" i="301"/>
  <c r="J23" i="301"/>
  <c r="K23" i="301"/>
  <c r="L23" i="301"/>
  <c r="N23" i="301"/>
  <c r="O23" i="301"/>
  <c r="P23" i="301"/>
  <c r="Q23" i="301"/>
  <c r="R23" i="301"/>
  <c r="S23" i="301"/>
  <c r="T23" i="301"/>
  <c r="B24" i="301"/>
  <c r="B25" i="301"/>
  <c r="B26" i="301"/>
  <c r="A50" i="301"/>
  <c r="A51" i="301"/>
  <c r="A1" i="298"/>
  <c r="A2" i="298"/>
  <c r="L8" i="298"/>
  <c r="B9" i="298"/>
  <c r="D9" i="298"/>
  <c r="E9" i="298"/>
  <c r="G9" i="298" s="1"/>
  <c r="F9" i="298"/>
  <c r="H9" i="298"/>
  <c r="I9" i="298"/>
  <c r="J9" i="298"/>
  <c r="K9" i="298"/>
  <c r="F24" i="298"/>
  <c r="G24" i="298" s="1"/>
  <c r="L24" i="298" s="1"/>
  <c r="B10" i="298"/>
  <c r="D10" i="298"/>
  <c r="E10" i="298"/>
  <c r="F10" i="298"/>
  <c r="H10" i="298"/>
  <c r="I10" i="298"/>
  <c r="J10" i="298"/>
  <c r="K10" i="298"/>
  <c r="F25" i="298"/>
  <c r="G25" i="298"/>
  <c r="L25" i="298" s="1"/>
  <c r="B11" i="298"/>
  <c r="B26" i="298" s="1"/>
  <c r="D11" i="298"/>
  <c r="E11" i="298"/>
  <c r="F11" i="298"/>
  <c r="G11" i="298"/>
  <c r="H11" i="298"/>
  <c r="I11" i="298"/>
  <c r="J11" i="298"/>
  <c r="K11" i="298"/>
  <c r="F26" i="298"/>
  <c r="G26" i="298" s="1"/>
  <c r="L26" i="298" s="1"/>
  <c r="B24" i="298"/>
  <c r="B25" i="298"/>
  <c r="A53" i="298"/>
  <c r="A54" i="298"/>
  <c r="M54" i="298"/>
  <c r="A1" i="334"/>
  <c r="A2" i="334"/>
  <c r="N10" i="334"/>
  <c r="N11" i="334"/>
  <c r="N12" i="334"/>
  <c r="N13" i="334"/>
  <c r="N14" i="334"/>
  <c r="N15" i="334"/>
  <c r="N16" i="334"/>
  <c r="B17" i="334"/>
  <c r="C17" i="334"/>
  <c r="D17" i="334"/>
  <c r="E17" i="334"/>
  <c r="F17" i="334"/>
  <c r="G17" i="334"/>
  <c r="H17" i="334"/>
  <c r="I17" i="334"/>
  <c r="J17" i="334"/>
  <c r="K17" i="334"/>
  <c r="L17" i="334"/>
  <c r="M17" i="334"/>
  <c r="N17" i="334"/>
  <c r="O17" i="334"/>
  <c r="P17" i="334"/>
  <c r="Q17" i="334"/>
  <c r="B18" i="334"/>
  <c r="C18" i="334"/>
  <c r="D18" i="334"/>
  <c r="E18" i="334"/>
  <c r="F18" i="334"/>
  <c r="G18" i="334"/>
  <c r="H18" i="334"/>
  <c r="I18" i="334"/>
  <c r="J18" i="334"/>
  <c r="K18" i="334"/>
  <c r="L18" i="334"/>
  <c r="M18" i="334"/>
  <c r="N18" i="334"/>
  <c r="O18" i="334"/>
  <c r="P18" i="334"/>
  <c r="Q18" i="334"/>
  <c r="B19" i="334"/>
  <c r="C19" i="334"/>
  <c r="D19" i="334"/>
  <c r="E19" i="334"/>
  <c r="F19" i="334"/>
  <c r="G19" i="334"/>
  <c r="H19" i="334"/>
  <c r="I19" i="334"/>
  <c r="J19" i="334"/>
  <c r="K19" i="334"/>
  <c r="L19" i="334"/>
  <c r="M19" i="334"/>
  <c r="N19" i="334"/>
  <c r="O19" i="334"/>
  <c r="P19" i="334"/>
  <c r="Q19" i="334"/>
  <c r="B20" i="334"/>
  <c r="C20" i="334"/>
  <c r="D20" i="334"/>
  <c r="E20" i="334"/>
  <c r="F20" i="334"/>
  <c r="G20" i="334"/>
  <c r="H20" i="334"/>
  <c r="I20" i="334"/>
  <c r="J20" i="334"/>
  <c r="K20" i="334"/>
  <c r="L20" i="334"/>
  <c r="M20" i="334"/>
  <c r="N20" i="334"/>
  <c r="O20" i="334"/>
  <c r="P20" i="334"/>
  <c r="Q20" i="334"/>
  <c r="B21" i="334"/>
  <c r="C21" i="334"/>
  <c r="D21" i="334"/>
  <c r="E21" i="334"/>
  <c r="F21" i="334"/>
  <c r="G21" i="334"/>
  <c r="H21" i="334"/>
  <c r="I21" i="334"/>
  <c r="J21" i="334"/>
  <c r="K21" i="334"/>
  <c r="L21" i="334"/>
  <c r="M21" i="334"/>
  <c r="N21" i="334"/>
  <c r="O21" i="334"/>
  <c r="P21" i="334"/>
  <c r="Q21" i="334"/>
  <c r="B22" i="334"/>
  <c r="C22" i="334"/>
  <c r="D22" i="334"/>
  <c r="E22" i="334"/>
  <c r="F22" i="334"/>
  <c r="G22" i="334"/>
  <c r="H22" i="334"/>
  <c r="I22" i="334"/>
  <c r="J22" i="334"/>
  <c r="K22" i="334"/>
  <c r="L22" i="334"/>
  <c r="M22" i="334"/>
  <c r="N22" i="334"/>
  <c r="O22" i="334"/>
  <c r="P22" i="334"/>
  <c r="Q22" i="334"/>
  <c r="B23" i="334"/>
  <c r="C23" i="334"/>
  <c r="D23" i="334"/>
  <c r="E23" i="334"/>
  <c r="F23" i="334"/>
  <c r="G23" i="334"/>
  <c r="H23" i="334"/>
  <c r="I23" i="334"/>
  <c r="J23" i="334"/>
  <c r="K23" i="334"/>
  <c r="L23" i="334"/>
  <c r="M23" i="334"/>
  <c r="N23" i="334"/>
  <c r="O23" i="334"/>
  <c r="P23" i="334"/>
  <c r="Q23" i="334"/>
  <c r="B24" i="334"/>
  <c r="C24" i="334"/>
  <c r="D24" i="334"/>
  <c r="E24" i="334"/>
  <c r="F24" i="334"/>
  <c r="G24" i="334"/>
  <c r="H24" i="334"/>
  <c r="I24" i="334"/>
  <c r="J24" i="334"/>
  <c r="K24" i="334"/>
  <c r="L24" i="334"/>
  <c r="M24" i="334"/>
  <c r="N24" i="334"/>
  <c r="O24" i="334"/>
  <c r="P24" i="334"/>
  <c r="Q24" i="334"/>
  <c r="B25" i="334"/>
  <c r="C25" i="334"/>
  <c r="D25" i="334"/>
  <c r="E25" i="334"/>
  <c r="F25" i="334"/>
  <c r="G25" i="334"/>
  <c r="H25" i="334"/>
  <c r="I25" i="334"/>
  <c r="J25" i="334"/>
  <c r="K25" i="334"/>
  <c r="L25" i="334"/>
  <c r="M25" i="334"/>
  <c r="N25" i="334"/>
  <c r="O25" i="334"/>
  <c r="P25" i="334"/>
  <c r="Q25" i="334"/>
  <c r="B26" i="334"/>
  <c r="C26" i="334"/>
  <c r="D26" i="334"/>
  <c r="E26" i="334"/>
  <c r="F26" i="334"/>
  <c r="G26" i="334"/>
  <c r="H26" i="334"/>
  <c r="I26" i="334"/>
  <c r="J26" i="334"/>
  <c r="K26" i="334"/>
  <c r="L26" i="334"/>
  <c r="M26" i="334"/>
  <c r="N26" i="334"/>
  <c r="O26" i="334"/>
  <c r="P26" i="334"/>
  <c r="Q26" i="334"/>
  <c r="B27" i="334"/>
  <c r="C27" i="334"/>
  <c r="D27" i="334"/>
  <c r="E27" i="334"/>
  <c r="F27" i="334"/>
  <c r="G27" i="334"/>
  <c r="H27" i="334"/>
  <c r="I27" i="334"/>
  <c r="J27" i="334"/>
  <c r="K27" i="334"/>
  <c r="L27" i="334"/>
  <c r="M27" i="334"/>
  <c r="N27" i="334"/>
  <c r="O27" i="334"/>
  <c r="P27" i="334"/>
  <c r="Q27" i="334"/>
  <c r="B28" i="334"/>
  <c r="C28" i="334"/>
  <c r="D28" i="334"/>
  <c r="E28" i="334"/>
  <c r="F28" i="334"/>
  <c r="G28" i="334"/>
  <c r="H28" i="334"/>
  <c r="I28" i="334"/>
  <c r="J28" i="334"/>
  <c r="K28" i="334"/>
  <c r="L28" i="334"/>
  <c r="M28" i="334"/>
  <c r="N28" i="334"/>
  <c r="O28" i="334"/>
  <c r="P28" i="334"/>
  <c r="Q28" i="334"/>
  <c r="B29" i="334"/>
  <c r="C29" i="334"/>
  <c r="D29" i="334"/>
  <c r="E29" i="334"/>
  <c r="F29" i="334"/>
  <c r="G29" i="334"/>
  <c r="H29" i="334"/>
  <c r="I29" i="334"/>
  <c r="J29" i="334"/>
  <c r="K29" i="334"/>
  <c r="L29" i="334"/>
  <c r="M29" i="334"/>
  <c r="N29" i="334"/>
  <c r="O29" i="334"/>
  <c r="P29" i="334"/>
  <c r="Q29" i="334"/>
  <c r="B30" i="334"/>
  <c r="C30" i="334"/>
  <c r="D30" i="334"/>
  <c r="E30" i="334"/>
  <c r="F30" i="334"/>
  <c r="G30" i="334"/>
  <c r="H30" i="334"/>
  <c r="I30" i="334"/>
  <c r="J30" i="334"/>
  <c r="K30" i="334"/>
  <c r="L30" i="334"/>
  <c r="M30" i="334"/>
  <c r="N30" i="334"/>
  <c r="O30" i="334"/>
  <c r="P30" i="334"/>
  <c r="Q30" i="334"/>
  <c r="B31" i="334"/>
  <c r="C31" i="334"/>
  <c r="D31" i="334"/>
  <c r="E31" i="334"/>
  <c r="F31" i="334"/>
  <c r="G31" i="334"/>
  <c r="H31" i="334"/>
  <c r="I31" i="334"/>
  <c r="J31" i="334"/>
  <c r="K31" i="334"/>
  <c r="L31" i="334"/>
  <c r="M31" i="334"/>
  <c r="N31" i="334"/>
  <c r="O31" i="334"/>
  <c r="P31" i="334"/>
  <c r="Q31" i="334"/>
  <c r="B32" i="334"/>
  <c r="C32" i="334"/>
  <c r="D32" i="334"/>
  <c r="E32" i="334"/>
  <c r="F32" i="334"/>
  <c r="G32" i="334"/>
  <c r="H32" i="334"/>
  <c r="I32" i="334"/>
  <c r="J32" i="334"/>
  <c r="K32" i="334"/>
  <c r="L32" i="334"/>
  <c r="M32" i="334"/>
  <c r="N32" i="334"/>
  <c r="O32" i="334"/>
  <c r="P32" i="334"/>
  <c r="Q32" i="334"/>
  <c r="B33" i="334"/>
  <c r="C33" i="334"/>
  <c r="D33" i="334"/>
  <c r="E33" i="334"/>
  <c r="F33" i="334"/>
  <c r="G33" i="334"/>
  <c r="H33" i="334"/>
  <c r="I33" i="334"/>
  <c r="J33" i="334"/>
  <c r="K33" i="334"/>
  <c r="L33" i="334"/>
  <c r="M33" i="334"/>
  <c r="N33" i="334"/>
  <c r="O33" i="334"/>
  <c r="P33" i="334"/>
  <c r="Q33" i="334"/>
  <c r="B34" i="334"/>
  <c r="C34" i="334"/>
  <c r="D34" i="334"/>
  <c r="E34" i="334"/>
  <c r="F34" i="334"/>
  <c r="G34" i="334"/>
  <c r="H34" i="334"/>
  <c r="I34" i="334"/>
  <c r="J34" i="334"/>
  <c r="K34" i="334"/>
  <c r="L34" i="334"/>
  <c r="M34" i="334"/>
  <c r="N34" i="334"/>
  <c r="O34" i="334"/>
  <c r="P34" i="334"/>
  <c r="Q34" i="334"/>
  <c r="B35" i="334"/>
  <c r="C35" i="334"/>
  <c r="D35" i="334"/>
  <c r="E35" i="334"/>
  <c r="F35" i="334"/>
  <c r="G35" i="334"/>
  <c r="H35" i="334"/>
  <c r="I35" i="334"/>
  <c r="J35" i="334"/>
  <c r="K35" i="334"/>
  <c r="L35" i="334"/>
  <c r="M35" i="334"/>
  <c r="N35" i="334"/>
  <c r="O35" i="334"/>
  <c r="P35" i="334"/>
  <c r="Q35" i="334"/>
  <c r="B36" i="334"/>
  <c r="C36" i="334"/>
  <c r="D36" i="334"/>
  <c r="E36" i="334"/>
  <c r="F36" i="334"/>
  <c r="G36" i="334"/>
  <c r="H36" i="334"/>
  <c r="I36" i="334"/>
  <c r="J36" i="334"/>
  <c r="K36" i="334"/>
  <c r="L36" i="334"/>
  <c r="M36" i="334"/>
  <c r="N36" i="334"/>
  <c r="O36" i="334"/>
  <c r="P36" i="334"/>
  <c r="Q36" i="334"/>
  <c r="B37" i="334"/>
  <c r="C37" i="334"/>
  <c r="D37" i="334"/>
  <c r="E37" i="334"/>
  <c r="F37" i="334"/>
  <c r="G37" i="334"/>
  <c r="H37" i="334"/>
  <c r="I37" i="334"/>
  <c r="J37" i="334"/>
  <c r="K37" i="334"/>
  <c r="L37" i="334"/>
  <c r="M37" i="334"/>
  <c r="N37" i="334"/>
  <c r="O37" i="334"/>
  <c r="P37" i="334"/>
  <c r="Q37" i="334"/>
  <c r="B38" i="334"/>
  <c r="C38" i="334"/>
  <c r="D38" i="334"/>
  <c r="E38" i="334"/>
  <c r="F38" i="334"/>
  <c r="G38" i="334"/>
  <c r="H38" i="334"/>
  <c r="I38" i="334"/>
  <c r="J38" i="334"/>
  <c r="K38" i="334"/>
  <c r="L38" i="334"/>
  <c r="M38" i="334"/>
  <c r="N38" i="334"/>
  <c r="O38" i="334"/>
  <c r="P38" i="334"/>
  <c r="Q38" i="334"/>
  <c r="F40" i="334"/>
  <c r="G40" i="334"/>
  <c r="H40" i="334"/>
  <c r="I40" i="334"/>
  <c r="J40" i="334"/>
  <c r="K40" i="334"/>
  <c r="L40" i="334"/>
  <c r="M40" i="334"/>
  <c r="N40" i="334"/>
  <c r="O40" i="334"/>
  <c r="P40" i="334"/>
  <c r="Q40" i="334"/>
  <c r="F41" i="334"/>
  <c r="G41" i="334"/>
  <c r="H41" i="334"/>
  <c r="I41" i="334"/>
  <c r="J41" i="334"/>
  <c r="K41" i="334"/>
  <c r="L41" i="334"/>
  <c r="M41" i="334"/>
  <c r="N41" i="334"/>
  <c r="O41" i="334"/>
  <c r="P41" i="334"/>
  <c r="Q41" i="334"/>
  <c r="F42" i="334"/>
  <c r="G42" i="334"/>
  <c r="H42" i="334"/>
  <c r="I42" i="334"/>
  <c r="J42" i="334"/>
  <c r="K42" i="334"/>
  <c r="L42" i="334"/>
  <c r="M42" i="334"/>
  <c r="N42" i="334"/>
  <c r="O42" i="334"/>
  <c r="P42" i="334"/>
  <c r="Q42" i="334"/>
  <c r="F43" i="334"/>
  <c r="G43" i="334"/>
  <c r="H43" i="334"/>
  <c r="I43" i="334"/>
  <c r="J43" i="334"/>
  <c r="K43" i="334"/>
  <c r="L43" i="334"/>
  <c r="M43" i="334"/>
  <c r="N43" i="334"/>
  <c r="O43" i="334"/>
  <c r="P43" i="334"/>
  <c r="Q43" i="334"/>
  <c r="F44" i="334"/>
  <c r="G44" i="334"/>
  <c r="H44" i="334"/>
  <c r="I44" i="334"/>
  <c r="J44" i="334"/>
  <c r="K44" i="334"/>
  <c r="L44" i="334"/>
  <c r="M44" i="334"/>
  <c r="N44" i="334"/>
  <c r="O44" i="334"/>
  <c r="P44" i="334"/>
  <c r="Q44" i="334"/>
  <c r="F45" i="334"/>
  <c r="G45" i="334"/>
  <c r="H45" i="334"/>
  <c r="I45" i="334"/>
  <c r="J45" i="334"/>
  <c r="K45" i="334"/>
  <c r="L45" i="334"/>
  <c r="M45" i="334"/>
  <c r="N45" i="334"/>
  <c r="O45" i="334"/>
  <c r="P45" i="334"/>
  <c r="Q45" i="334"/>
  <c r="A1" i="300"/>
  <c r="A2" i="300"/>
  <c r="H14" i="300"/>
  <c r="D15" i="300"/>
  <c r="H15" i="300" s="1"/>
  <c r="H20" i="300" s="1"/>
  <c r="H22" i="300" s="1"/>
  <c r="I14" i="307" s="1"/>
  <c r="H16" i="300"/>
  <c r="A42" i="300"/>
  <c r="A43" i="300"/>
  <c r="L43" i="300"/>
  <c r="A1" i="299"/>
  <c r="A2" i="299"/>
  <c r="A5" i="299"/>
  <c r="H14" i="299"/>
  <c r="H15" i="299"/>
  <c r="H18" i="299"/>
  <c r="H19" i="299"/>
  <c r="K22" i="299"/>
  <c r="H23" i="299"/>
  <c r="H27" i="299"/>
  <c r="A44" i="299"/>
  <c r="A45" i="299"/>
  <c r="A1" i="297"/>
  <c r="A2" i="297"/>
  <c r="Y6" i="297"/>
  <c r="Y14" i="297"/>
  <c r="Z14" i="297"/>
  <c r="AC14" i="297"/>
  <c r="AD14" i="297"/>
  <c r="AG14" i="297"/>
  <c r="AH14" i="297"/>
  <c r="F15" i="297"/>
  <c r="L15" i="297"/>
  <c r="R15" i="297"/>
  <c r="T15" i="297"/>
  <c r="Y15" i="297"/>
  <c r="Z15" i="297"/>
  <c r="AC15" i="297"/>
  <c r="AD15" i="297"/>
  <c r="AG15" i="297"/>
  <c r="AH15" i="297"/>
  <c r="F16" i="297"/>
  <c r="L16" i="297"/>
  <c r="R16" i="297"/>
  <c r="T16" i="297"/>
  <c r="H20" i="297"/>
  <c r="T20" i="297"/>
  <c r="H21" i="297"/>
  <c r="P26" i="297" s="1"/>
  <c r="P27" i="297" s="1"/>
  <c r="H22" i="297"/>
  <c r="T21" i="297" s="1"/>
  <c r="T22" i="297" s="1"/>
  <c r="R26" i="297" s="1"/>
  <c r="H26" i="297"/>
  <c r="H29" i="297"/>
  <c r="T32" i="297"/>
  <c r="A44" i="297"/>
  <c r="A47" i="297"/>
  <c r="A48" i="297"/>
  <c r="A49" i="297"/>
  <c r="A51" i="297"/>
  <c r="A52" i="297"/>
  <c r="A1" i="176"/>
  <c r="J1" i="176"/>
  <c r="A2" i="176"/>
  <c r="A3" i="176"/>
  <c r="A4" i="176"/>
  <c r="A5" i="176"/>
  <c r="F10" i="176"/>
  <c r="D11" i="176"/>
  <c r="D13" i="176" s="1"/>
  <c r="E11" i="176"/>
  <c r="F11" i="176"/>
  <c r="D12" i="176"/>
  <c r="E12" i="176"/>
  <c r="E13" i="176" s="1"/>
  <c r="E15" i="176" s="1"/>
  <c r="F12" i="176"/>
  <c r="F13" i="176"/>
  <c r="F15" i="176" s="1"/>
  <c r="F18" i="176" s="1"/>
  <c r="F20" i="176" s="1"/>
  <c r="D14" i="176"/>
  <c r="E14" i="176"/>
  <c r="F14" i="176"/>
  <c r="D15" i="176"/>
  <c r="D18" i="176" s="1"/>
  <c r="D20" i="176" s="1"/>
  <c r="D16" i="176"/>
  <c r="E16" i="176"/>
  <c r="F16" i="176"/>
  <c r="D17" i="176"/>
  <c r="E17" i="176"/>
  <c r="F17" i="176"/>
  <c r="D19" i="176"/>
  <c r="E19" i="176"/>
  <c r="F19" i="176"/>
  <c r="D23" i="176"/>
  <c r="E23" i="176"/>
  <c r="F23" i="176"/>
  <c r="D24" i="176"/>
  <c r="E24" i="176"/>
  <c r="F24" i="176"/>
  <c r="A40" i="176"/>
  <c r="A41" i="176"/>
  <c r="A1" i="175"/>
  <c r="O1" i="175"/>
  <c r="A2" i="175"/>
  <c r="A3" i="175"/>
  <c r="A4" i="175"/>
  <c r="A5" i="175"/>
  <c r="G9" i="175"/>
  <c r="H9" i="175"/>
  <c r="K9" i="175"/>
  <c r="L9" i="175"/>
  <c r="M9" i="175"/>
  <c r="N9" i="175"/>
  <c r="D12" i="175"/>
  <c r="E12" i="175"/>
  <c r="F12" i="175"/>
  <c r="F18" i="175" s="1"/>
  <c r="F50" i="175" s="1"/>
  <c r="F52" i="175" s="1"/>
  <c r="H12" i="175"/>
  <c r="H18" i="175" s="1"/>
  <c r="H50" i="175" s="1"/>
  <c r="D20" i="175"/>
  <c r="D25" i="175"/>
  <c r="D18" i="175"/>
  <c r="D27" i="175"/>
  <c r="E20" i="175"/>
  <c r="E25" i="175" s="1"/>
  <c r="E27" i="175" s="1"/>
  <c r="E18" i="175"/>
  <c r="F20" i="175"/>
  <c r="F25" i="175"/>
  <c r="H20" i="175"/>
  <c r="D13" i="175"/>
  <c r="E13" i="175"/>
  <c r="F13" i="175"/>
  <c r="H13" i="175"/>
  <c r="D14" i="175"/>
  <c r="E14" i="175"/>
  <c r="F14" i="175"/>
  <c r="H14" i="175"/>
  <c r="D15" i="175"/>
  <c r="E15" i="175"/>
  <c r="F15" i="175"/>
  <c r="H15" i="175"/>
  <c r="D16" i="175"/>
  <c r="E16" i="175"/>
  <c r="F16" i="175"/>
  <c r="H16" i="175"/>
  <c r="D17" i="175"/>
  <c r="E17" i="175"/>
  <c r="F17" i="175"/>
  <c r="H17" i="175"/>
  <c r="G18" i="175"/>
  <c r="D21" i="175"/>
  <c r="E21" i="175"/>
  <c r="F21" i="175"/>
  <c r="D22" i="175"/>
  <c r="E22" i="175"/>
  <c r="F22" i="175"/>
  <c r="D23" i="175"/>
  <c r="E23" i="175"/>
  <c r="F23" i="175"/>
  <c r="D24" i="175"/>
  <c r="E24" i="175"/>
  <c r="F24" i="175"/>
  <c r="G25" i="175"/>
  <c r="G27" i="175" s="1"/>
  <c r="D31" i="175"/>
  <c r="E31" i="175"/>
  <c r="F31" i="175"/>
  <c r="H31" i="175" s="1"/>
  <c r="H36" i="175" s="1"/>
  <c r="H51" i="175" s="1"/>
  <c r="K31" i="175"/>
  <c r="K36" i="175" s="1"/>
  <c r="D32" i="175"/>
  <c r="E32" i="175"/>
  <c r="F32" i="175"/>
  <c r="H32" i="175" s="1"/>
  <c r="K32" i="175"/>
  <c r="D33" i="175"/>
  <c r="E33" i="175"/>
  <c r="F33" i="175"/>
  <c r="H33" i="175" s="1"/>
  <c r="K33" i="175"/>
  <c r="D34" i="175"/>
  <c r="E34" i="175"/>
  <c r="F34" i="175"/>
  <c r="H34" i="175" s="1"/>
  <c r="K34" i="175"/>
  <c r="D35" i="175"/>
  <c r="E35" i="175"/>
  <c r="F35" i="175"/>
  <c r="H35" i="175" s="1"/>
  <c r="K35" i="175"/>
  <c r="D36" i="175"/>
  <c r="E36" i="175"/>
  <c r="F36" i="175"/>
  <c r="G36" i="175"/>
  <c r="D38" i="175"/>
  <c r="E38" i="175"/>
  <c r="F38" i="175"/>
  <c r="H38" i="175"/>
  <c r="H42" i="175" s="1"/>
  <c r="D39" i="175"/>
  <c r="E39" i="175"/>
  <c r="F39" i="175"/>
  <c r="H39" i="175"/>
  <c r="L39" i="175"/>
  <c r="D40" i="175"/>
  <c r="E40" i="175"/>
  <c r="F40" i="175"/>
  <c r="H40" i="175"/>
  <c r="D41" i="175"/>
  <c r="E41" i="175"/>
  <c r="F41" i="175"/>
  <c r="H41" i="175"/>
  <c r="L41" i="175"/>
  <c r="D42" i="175"/>
  <c r="E42" i="175"/>
  <c r="E46" i="175" s="1"/>
  <c r="F42" i="175"/>
  <c r="G42" i="175"/>
  <c r="G46" i="175" s="1"/>
  <c r="D44" i="175"/>
  <c r="E44" i="175"/>
  <c r="F44" i="175"/>
  <c r="H44" i="175" s="1"/>
  <c r="H46" i="175" s="1"/>
  <c r="F46" i="175"/>
  <c r="D50" i="175"/>
  <c r="D52" i="175" s="1"/>
  <c r="E50" i="175"/>
  <c r="G50" i="175"/>
  <c r="G52" i="175" s="1"/>
  <c r="D51" i="175"/>
  <c r="E51" i="175"/>
  <c r="F51" i="175"/>
  <c r="G51" i="175"/>
  <c r="E52" i="175"/>
  <c r="A69" i="175"/>
  <c r="A70" i="175"/>
  <c r="A1" i="291"/>
  <c r="A2" i="291"/>
  <c r="E8" i="291"/>
  <c r="W56" i="291" s="1"/>
  <c r="O9" i="291"/>
  <c r="O10" i="291" s="1"/>
  <c r="O56" i="291" s="1"/>
  <c r="O57" i="291" s="1"/>
  <c r="M59" i="291"/>
  <c r="O59" i="291" s="1"/>
  <c r="O23" i="291"/>
  <c r="D17" i="291"/>
  <c r="E17" i="291"/>
  <c r="F17" i="291"/>
  <c r="F19" i="291" s="1"/>
  <c r="G17" i="291"/>
  <c r="H17" i="291"/>
  <c r="I17" i="291"/>
  <c r="J17" i="291"/>
  <c r="K17" i="291"/>
  <c r="L17" i="291"/>
  <c r="M17" i="291"/>
  <c r="B18" i="291"/>
  <c r="D18" i="291"/>
  <c r="D19" i="291" s="1"/>
  <c r="E18" i="291"/>
  <c r="F18" i="291"/>
  <c r="G18" i="291"/>
  <c r="H18" i="291"/>
  <c r="H19" i="291" s="1"/>
  <c r="I18" i="291"/>
  <c r="J18" i="291"/>
  <c r="J19" i="291" s="1"/>
  <c r="K18" i="291"/>
  <c r="L18" i="291"/>
  <c r="M18" i="291"/>
  <c r="L19" i="291"/>
  <c r="D21" i="291"/>
  <c r="E21" i="291"/>
  <c r="F21" i="291"/>
  <c r="G21" i="291"/>
  <c r="H21" i="291"/>
  <c r="I21" i="291"/>
  <c r="J21" i="291"/>
  <c r="K21" i="291"/>
  <c r="L21" i="291"/>
  <c r="M21" i="291"/>
  <c r="E84" i="291"/>
  <c r="F84" i="291" s="1"/>
  <c r="G84" i="291" s="1"/>
  <c r="H84" i="291" s="1"/>
  <c r="I84" i="291" s="1"/>
  <c r="J84" i="291" s="1"/>
  <c r="K84" i="291" s="1"/>
  <c r="L84" i="291" s="1"/>
  <c r="M84" i="291" s="1"/>
  <c r="O84" i="291" s="1"/>
  <c r="F85" i="291"/>
  <c r="H85" i="291"/>
  <c r="J85" i="291"/>
  <c r="L85" i="291"/>
  <c r="E26" i="291"/>
  <c r="F26" i="291" s="1"/>
  <c r="G26" i="291"/>
  <c r="H26" i="291" s="1"/>
  <c r="I26" i="291" s="1"/>
  <c r="J26" i="291" s="1"/>
  <c r="K26" i="291" s="1"/>
  <c r="L26" i="291"/>
  <c r="M26" i="291" s="1"/>
  <c r="B28" i="291"/>
  <c r="W33" i="291"/>
  <c r="V33" i="291" s="1"/>
  <c r="Y33" i="291"/>
  <c r="Z33" i="291" s="1"/>
  <c r="U35" i="291"/>
  <c r="U34" i="291"/>
  <c r="U37" i="291"/>
  <c r="U38" i="291" s="1"/>
  <c r="G38" i="291"/>
  <c r="F55" i="291"/>
  <c r="G55" i="291"/>
  <c r="H55" i="291"/>
  <c r="I55" i="291"/>
  <c r="J55" i="291"/>
  <c r="K55" i="291"/>
  <c r="L55" i="291"/>
  <c r="M55" i="291"/>
  <c r="D56" i="291"/>
  <c r="E56" i="291"/>
  <c r="F56" i="291"/>
  <c r="G56" i="291"/>
  <c r="H56" i="291"/>
  <c r="I56" i="291"/>
  <c r="M56" i="291"/>
  <c r="D57" i="291"/>
  <c r="E57" i="291"/>
  <c r="F57" i="291"/>
  <c r="G57" i="291"/>
  <c r="H57" i="291"/>
  <c r="I57" i="291"/>
  <c r="M57" i="291"/>
  <c r="V57" i="291"/>
  <c r="W57" i="291"/>
  <c r="X57" i="291"/>
  <c r="Y57" i="291" s="1"/>
  <c r="D58" i="291"/>
  <c r="E58" i="291"/>
  <c r="F58" i="291"/>
  <c r="G58" i="291"/>
  <c r="H58" i="291"/>
  <c r="I58" i="291"/>
  <c r="M58" i="291"/>
  <c r="V58" i="291"/>
  <c r="W58" i="291"/>
  <c r="W59" i="291" s="1"/>
  <c r="AD58" i="291"/>
  <c r="AE58" i="291"/>
  <c r="AE59" i="291" s="1"/>
  <c r="AF58" i="291"/>
  <c r="AG58" i="291"/>
  <c r="AH58" i="291"/>
  <c r="AI58" i="291"/>
  <c r="AI59" i="291" s="1"/>
  <c r="AJ58" i="291"/>
  <c r="AJ59" i="291" s="1"/>
  <c r="AK58" i="291"/>
  <c r="AL58" i="291"/>
  <c r="D59" i="291"/>
  <c r="E59" i="291"/>
  <c r="F59" i="291"/>
  <c r="G59" i="291"/>
  <c r="H59" i="291"/>
  <c r="I59" i="291"/>
  <c r="J59" i="291"/>
  <c r="K59" i="291"/>
  <c r="L59" i="291"/>
  <c r="T59" i="291"/>
  <c r="V59" i="291"/>
  <c r="AD59" i="291"/>
  <c r="AF59" i="291"/>
  <c r="AG59" i="291"/>
  <c r="AH59" i="291"/>
  <c r="AK59" i="291"/>
  <c r="AL59" i="291"/>
  <c r="D60" i="291"/>
  <c r="E60" i="291"/>
  <c r="F60" i="291"/>
  <c r="G60" i="291"/>
  <c r="H60" i="291"/>
  <c r="I60" i="291"/>
  <c r="J60" i="291"/>
  <c r="K60" i="291"/>
  <c r="L60" i="291"/>
  <c r="M60" i="291"/>
  <c r="D61" i="291"/>
  <c r="E61" i="291"/>
  <c r="F61" i="291"/>
  <c r="G61" i="291"/>
  <c r="H61" i="291"/>
  <c r="I61" i="291"/>
  <c r="J61" i="291"/>
  <c r="K61" i="291"/>
  <c r="L61" i="291"/>
  <c r="M61" i="291"/>
  <c r="O61" i="291"/>
  <c r="D62" i="291"/>
  <c r="F62" i="291"/>
  <c r="H62" i="291"/>
  <c r="J62" i="291"/>
  <c r="L62" i="291"/>
  <c r="D63" i="291"/>
  <c r="E63" i="291"/>
  <c r="F63" i="291"/>
  <c r="G63" i="291"/>
  <c r="H63" i="291"/>
  <c r="I63" i="291"/>
  <c r="J63" i="291"/>
  <c r="K63" i="291"/>
  <c r="L63" i="291"/>
  <c r="M63" i="291"/>
  <c r="A75" i="291"/>
  <c r="A76" i="291"/>
  <c r="A1" i="289"/>
  <c r="A2" i="289"/>
  <c r="D8" i="289"/>
  <c r="F8" i="289" s="1"/>
  <c r="D17" i="289"/>
  <c r="D23" i="289"/>
  <c r="F10" i="289" s="1"/>
  <c r="F11" i="289"/>
  <c r="F14" i="289"/>
  <c r="F16" i="289"/>
  <c r="F19" i="289"/>
  <c r="F22" i="289"/>
  <c r="D32" i="289"/>
  <c r="D40" i="289" s="1"/>
  <c r="D43" i="289" s="1"/>
  <c r="F37" i="289" s="1"/>
  <c r="F43" i="289"/>
  <c r="A55" i="289"/>
  <c r="A56" i="289"/>
  <c r="A1" i="307"/>
  <c r="A2" i="307"/>
  <c r="E10" i="307"/>
  <c r="E16" i="307" s="1"/>
  <c r="I18" i="307"/>
  <c r="I19" i="307"/>
  <c r="I20" i="307"/>
  <c r="E29" i="307"/>
  <c r="E30" i="307"/>
  <c r="A43" i="307"/>
  <c r="A44" i="307"/>
  <c r="C1" i="330"/>
  <c r="C2" i="330"/>
  <c r="J24" i="330"/>
  <c r="K24" i="330"/>
  <c r="F26" i="330"/>
  <c r="G26" i="330"/>
  <c r="H26" i="330"/>
  <c r="I26" i="330"/>
  <c r="J26" i="330"/>
  <c r="K26" i="330"/>
  <c r="L26" i="330"/>
  <c r="M26" i="330"/>
  <c r="F27" i="330"/>
  <c r="G27" i="330"/>
  <c r="H27" i="330"/>
  <c r="I27" i="330"/>
  <c r="J27" i="330"/>
  <c r="K27" i="330"/>
  <c r="L27" i="330"/>
  <c r="M27" i="330"/>
  <c r="F28" i="330"/>
  <c r="G28" i="330"/>
  <c r="H28" i="330"/>
  <c r="I28" i="330"/>
  <c r="J28" i="330"/>
  <c r="K28" i="330"/>
  <c r="L28" i="330"/>
  <c r="M28" i="330"/>
  <c r="F29" i="330"/>
  <c r="G29" i="330"/>
  <c r="H29" i="330"/>
  <c r="I29" i="330"/>
  <c r="J29" i="330"/>
  <c r="K29" i="330"/>
  <c r="L29" i="330"/>
  <c r="M29" i="330"/>
  <c r="F30" i="330"/>
  <c r="G30" i="330"/>
  <c r="H30" i="330"/>
  <c r="I30" i="330"/>
  <c r="J30" i="330"/>
  <c r="K30" i="330"/>
  <c r="L30" i="330"/>
  <c r="M30" i="330"/>
  <c r="F31" i="330"/>
  <c r="G31" i="330"/>
  <c r="H31" i="330"/>
  <c r="I31" i="330"/>
  <c r="J31" i="330"/>
  <c r="K31" i="330"/>
  <c r="L31" i="330"/>
  <c r="M31" i="330"/>
  <c r="C34" i="330"/>
  <c r="C35" i="330"/>
  <c r="P35" i="330"/>
  <c r="A1" i="310"/>
  <c r="A2" i="310"/>
  <c r="A3" i="310"/>
  <c r="A4" i="310"/>
  <c r="I8" i="310"/>
  <c r="J8" i="310"/>
  <c r="D11" i="310"/>
  <c r="E11" i="310"/>
  <c r="F11" i="310"/>
  <c r="G11" i="310"/>
  <c r="H11" i="310"/>
  <c r="I11" i="310"/>
  <c r="J11" i="310"/>
  <c r="C14" i="310"/>
  <c r="D14" i="310"/>
  <c r="E14" i="310"/>
  <c r="F14" i="310"/>
  <c r="G14" i="310"/>
  <c r="H14" i="310"/>
  <c r="I14" i="310"/>
  <c r="J14" i="310"/>
  <c r="D17" i="310"/>
  <c r="E17" i="310" s="1"/>
  <c r="F17" i="310"/>
  <c r="G17" i="310" s="1"/>
  <c r="H17" i="310" s="1"/>
  <c r="I17" i="310" s="1"/>
  <c r="J17" i="310"/>
  <c r="K17" i="310" s="1"/>
  <c r="C19" i="310"/>
  <c r="D19" i="310"/>
  <c r="D27" i="310" s="1"/>
  <c r="E19" i="310"/>
  <c r="F19" i="310"/>
  <c r="F27" i="310" s="1"/>
  <c r="G19" i="310"/>
  <c r="H19" i="310"/>
  <c r="I19" i="310"/>
  <c r="J19" i="310"/>
  <c r="J27" i="310" s="1"/>
  <c r="K19" i="310"/>
  <c r="C22" i="310"/>
  <c r="D22" i="310"/>
  <c r="F22" i="310"/>
  <c r="G22" i="310"/>
  <c r="H22" i="310"/>
  <c r="I22" i="310"/>
  <c r="I30" i="310" s="1"/>
  <c r="J22" i="310"/>
  <c r="K22" i="310"/>
  <c r="A41" i="310"/>
  <c r="A42" i="310"/>
  <c r="C1" i="284"/>
  <c r="C2" i="284"/>
  <c r="L24" i="284"/>
  <c r="M24" i="284"/>
  <c r="F26" i="284"/>
  <c r="G26" i="284"/>
  <c r="H26" i="284"/>
  <c r="I26" i="284"/>
  <c r="J26" i="284"/>
  <c r="K26" i="284"/>
  <c r="L26" i="284"/>
  <c r="M26" i="284"/>
  <c r="F27" i="284"/>
  <c r="G27" i="284"/>
  <c r="H27" i="284"/>
  <c r="I27" i="284"/>
  <c r="J27" i="284"/>
  <c r="K27" i="284"/>
  <c r="L27" i="284"/>
  <c r="M27" i="284"/>
  <c r="F28" i="284"/>
  <c r="G28" i="284"/>
  <c r="H28" i="284"/>
  <c r="I28" i="284"/>
  <c r="J28" i="284"/>
  <c r="K28" i="284"/>
  <c r="L28" i="284"/>
  <c r="M28" i="284"/>
  <c r="F29" i="284"/>
  <c r="G29" i="284"/>
  <c r="H29" i="284"/>
  <c r="I29" i="284"/>
  <c r="J29" i="284"/>
  <c r="K29" i="284"/>
  <c r="L29" i="284"/>
  <c r="M29" i="284"/>
  <c r="F30" i="284"/>
  <c r="G30" i="284"/>
  <c r="H30" i="284"/>
  <c r="I30" i="284"/>
  <c r="J30" i="284"/>
  <c r="K30" i="284"/>
  <c r="L30" i="284"/>
  <c r="M30" i="284"/>
  <c r="F31" i="284"/>
  <c r="G31" i="284"/>
  <c r="H31" i="284"/>
  <c r="I31" i="284"/>
  <c r="J31" i="284"/>
  <c r="K31" i="284"/>
  <c r="L31" i="284"/>
  <c r="M31" i="284"/>
  <c r="C34" i="284"/>
  <c r="C35" i="284"/>
  <c r="P35" i="284"/>
  <c r="C1" i="275"/>
  <c r="C2" i="275"/>
  <c r="F26" i="275"/>
  <c r="G26" i="275"/>
  <c r="H26" i="275"/>
  <c r="I26" i="275"/>
  <c r="J26" i="275"/>
  <c r="K26" i="275"/>
  <c r="L26" i="275"/>
  <c r="M26" i="275"/>
  <c r="F27" i="275"/>
  <c r="G27" i="275"/>
  <c r="H27" i="275"/>
  <c r="I27" i="275"/>
  <c r="J27" i="275"/>
  <c r="K27" i="275"/>
  <c r="L27" i="275"/>
  <c r="M27" i="275"/>
  <c r="F28" i="275"/>
  <c r="G28" i="275"/>
  <c r="H28" i="275"/>
  <c r="I28" i="275"/>
  <c r="J28" i="275"/>
  <c r="K28" i="275"/>
  <c r="L28" i="275"/>
  <c r="M28" i="275"/>
  <c r="F29" i="275"/>
  <c r="G29" i="275"/>
  <c r="H29" i="275"/>
  <c r="I29" i="275"/>
  <c r="J29" i="275"/>
  <c r="K29" i="275"/>
  <c r="L29" i="275"/>
  <c r="M29" i="275"/>
  <c r="F30" i="275"/>
  <c r="G30" i="275"/>
  <c r="H30" i="275"/>
  <c r="I30" i="275"/>
  <c r="J30" i="275"/>
  <c r="K30" i="275"/>
  <c r="L30" i="275"/>
  <c r="M30" i="275"/>
  <c r="F31" i="275"/>
  <c r="G31" i="275"/>
  <c r="H31" i="275"/>
  <c r="I31" i="275"/>
  <c r="J31" i="275"/>
  <c r="K31" i="275"/>
  <c r="L31" i="275"/>
  <c r="M31" i="275"/>
  <c r="P35" i="275"/>
  <c r="A1" i="282"/>
  <c r="A2" i="282"/>
  <c r="G20" i="282"/>
  <c r="H20" i="282"/>
  <c r="I20" i="282"/>
  <c r="J20" i="282"/>
  <c r="K20" i="282"/>
  <c r="L20" i="282"/>
  <c r="N20" i="282"/>
  <c r="O20" i="282"/>
  <c r="P20" i="282"/>
  <c r="Q20" i="282"/>
  <c r="R20" i="282"/>
  <c r="S20" i="282"/>
  <c r="U20" i="282"/>
  <c r="V20" i="282"/>
  <c r="W20" i="282"/>
  <c r="X20" i="282"/>
  <c r="Y20" i="282"/>
  <c r="Z20" i="282"/>
  <c r="G21" i="282"/>
  <c r="H21" i="282"/>
  <c r="I21" i="282"/>
  <c r="J21" i="282"/>
  <c r="K21" i="282"/>
  <c r="L21" i="282"/>
  <c r="N21" i="282"/>
  <c r="O21" i="282"/>
  <c r="P21" i="282"/>
  <c r="Q21" i="282"/>
  <c r="R21" i="282"/>
  <c r="S21" i="282"/>
  <c r="U21" i="282"/>
  <c r="V21" i="282"/>
  <c r="W21" i="282"/>
  <c r="X21" i="282"/>
  <c r="Y21" i="282"/>
  <c r="Z21" i="282"/>
  <c r="G22" i="282"/>
  <c r="H22" i="282"/>
  <c r="I22" i="282"/>
  <c r="J22" i="282"/>
  <c r="K22" i="282"/>
  <c r="L22" i="282"/>
  <c r="N22" i="282"/>
  <c r="O22" i="282"/>
  <c r="P22" i="282"/>
  <c r="Q22" i="282"/>
  <c r="R22" i="282"/>
  <c r="S22" i="282"/>
  <c r="U22" i="282"/>
  <c r="V22" i="282"/>
  <c r="W22" i="282"/>
  <c r="X22" i="282"/>
  <c r="Y22" i="282"/>
  <c r="Z22" i="282"/>
  <c r="G23" i="282"/>
  <c r="H23" i="282"/>
  <c r="I23" i="282"/>
  <c r="J23" i="282"/>
  <c r="K23" i="282"/>
  <c r="L23" i="282"/>
  <c r="N23" i="282"/>
  <c r="O23" i="282"/>
  <c r="P23" i="282"/>
  <c r="Q23" i="282"/>
  <c r="R23" i="282"/>
  <c r="S23" i="282"/>
  <c r="U23" i="282"/>
  <c r="V23" i="282"/>
  <c r="W23" i="282"/>
  <c r="X23" i="282"/>
  <c r="Y23" i="282"/>
  <c r="Z23" i="282"/>
  <c r="G24" i="282"/>
  <c r="H24" i="282"/>
  <c r="I24" i="282"/>
  <c r="J24" i="282"/>
  <c r="K24" i="282"/>
  <c r="L24" i="282"/>
  <c r="N24" i="282"/>
  <c r="O24" i="282"/>
  <c r="P24" i="282"/>
  <c r="Q24" i="282"/>
  <c r="R24" i="282"/>
  <c r="S24" i="282"/>
  <c r="U24" i="282"/>
  <c r="V24" i="282"/>
  <c r="W24" i="282"/>
  <c r="X24" i="282"/>
  <c r="Y24" i="282"/>
  <c r="Z24" i="282"/>
  <c r="G25" i="282"/>
  <c r="H25" i="282"/>
  <c r="I25" i="282"/>
  <c r="J25" i="282"/>
  <c r="K25" i="282"/>
  <c r="L25" i="282"/>
  <c r="N25" i="282"/>
  <c r="O25" i="282"/>
  <c r="P25" i="282"/>
  <c r="Q25" i="282"/>
  <c r="R25" i="282"/>
  <c r="S25" i="282"/>
  <c r="U25" i="282"/>
  <c r="V25" i="282"/>
  <c r="W25" i="282"/>
  <c r="X25" i="282"/>
  <c r="Y25" i="282"/>
  <c r="Z25" i="282"/>
  <c r="C27" i="282"/>
  <c r="H43" i="282"/>
  <c r="I43" i="282"/>
  <c r="J43" i="282"/>
  <c r="N43" i="282"/>
  <c r="O43" i="282"/>
  <c r="P43" i="282"/>
  <c r="Q43" i="282"/>
  <c r="R43" i="282"/>
  <c r="S43" i="282"/>
  <c r="U43" i="282"/>
  <c r="V43" i="282"/>
  <c r="W43" i="282"/>
  <c r="X43" i="282"/>
  <c r="Y43" i="282"/>
  <c r="Z43" i="282"/>
  <c r="H44" i="282"/>
  <c r="I44" i="282"/>
  <c r="J44" i="282"/>
  <c r="N44" i="282"/>
  <c r="O44" i="282"/>
  <c r="P44" i="282"/>
  <c r="Q44" i="282"/>
  <c r="R44" i="282"/>
  <c r="S44" i="282"/>
  <c r="U44" i="282"/>
  <c r="V44" i="282"/>
  <c r="W44" i="282"/>
  <c r="X44" i="282"/>
  <c r="Y44" i="282"/>
  <c r="Z44" i="282"/>
  <c r="H45" i="282"/>
  <c r="I45" i="282"/>
  <c r="J45" i="282"/>
  <c r="N45" i="282"/>
  <c r="O45" i="282"/>
  <c r="P45" i="282"/>
  <c r="Q45" i="282"/>
  <c r="R45" i="282"/>
  <c r="S45" i="282"/>
  <c r="U45" i="282"/>
  <c r="V45" i="282"/>
  <c r="W45" i="282"/>
  <c r="X45" i="282"/>
  <c r="Y45" i="282"/>
  <c r="Z45" i="282"/>
  <c r="H46" i="282"/>
  <c r="I46" i="282"/>
  <c r="J46" i="282"/>
  <c r="N46" i="282"/>
  <c r="O46" i="282"/>
  <c r="P46" i="282"/>
  <c r="Q46" i="282"/>
  <c r="R46" i="282"/>
  <c r="S46" i="282"/>
  <c r="U46" i="282"/>
  <c r="V46" i="282"/>
  <c r="W46" i="282"/>
  <c r="X46" i="282"/>
  <c r="Y46" i="282"/>
  <c r="Z46" i="282"/>
  <c r="H47" i="282"/>
  <c r="I47" i="282"/>
  <c r="J47" i="282"/>
  <c r="N47" i="282"/>
  <c r="O47" i="282"/>
  <c r="P47" i="282"/>
  <c r="Q47" i="282"/>
  <c r="R47" i="282"/>
  <c r="S47" i="282"/>
  <c r="U47" i="282"/>
  <c r="V47" i="282"/>
  <c r="W47" i="282"/>
  <c r="X47" i="282"/>
  <c r="Y47" i="282"/>
  <c r="Z47" i="282"/>
  <c r="H48" i="282"/>
  <c r="I48" i="282"/>
  <c r="J48" i="282"/>
  <c r="N48" i="282"/>
  <c r="O48" i="282"/>
  <c r="P48" i="282"/>
  <c r="Q48" i="282"/>
  <c r="R48" i="282"/>
  <c r="S48" i="282"/>
  <c r="U48" i="282"/>
  <c r="V48" i="282"/>
  <c r="W48" i="282"/>
  <c r="X48" i="282"/>
  <c r="Y48" i="282"/>
  <c r="Z48" i="282"/>
  <c r="C50" i="282"/>
  <c r="A64" i="282"/>
  <c r="A65" i="282"/>
  <c r="A1" i="295"/>
  <c r="A2" i="295"/>
  <c r="F24" i="295"/>
  <c r="G24" i="295"/>
  <c r="H24" i="295"/>
  <c r="I24" i="295"/>
  <c r="J24" i="295"/>
  <c r="K24" i="295"/>
  <c r="L24" i="295"/>
  <c r="F34" i="295"/>
  <c r="G34" i="295"/>
  <c r="H34" i="295"/>
  <c r="I34" i="295"/>
  <c r="J34" i="295"/>
  <c r="K34" i="295"/>
  <c r="L34" i="295"/>
  <c r="A56" i="295"/>
  <c r="A57" i="295"/>
  <c r="A1" i="280"/>
  <c r="A2" i="280"/>
  <c r="N8" i="280"/>
  <c r="O8" i="280"/>
  <c r="P8" i="280"/>
  <c r="Q8" i="280"/>
  <c r="R8" i="280"/>
  <c r="S8" i="280"/>
  <c r="T8" i="280"/>
  <c r="B11" i="280"/>
  <c r="F24" i="280"/>
  <c r="G24" i="280"/>
  <c r="H24" i="280"/>
  <c r="I24" i="280"/>
  <c r="J24" i="280"/>
  <c r="K24" i="280"/>
  <c r="L24" i="280"/>
  <c r="N24" i="280"/>
  <c r="O24" i="280"/>
  <c r="P24" i="280"/>
  <c r="Q24" i="280"/>
  <c r="R24" i="280"/>
  <c r="S24" i="280"/>
  <c r="T24" i="280"/>
  <c r="A46" i="280"/>
  <c r="A47" i="280"/>
  <c r="A1" i="335"/>
  <c r="A2" i="335"/>
  <c r="B10" i="335"/>
  <c r="C10" i="335"/>
  <c r="D10" i="335"/>
  <c r="E10" i="335"/>
  <c r="F10" i="335"/>
  <c r="G10" i="335"/>
  <c r="H10" i="335"/>
  <c r="I10" i="335"/>
  <c r="J10" i="335"/>
  <c r="K10" i="335"/>
  <c r="L10" i="335"/>
  <c r="M10" i="335"/>
  <c r="N10" i="335"/>
  <c r="O10" i="335"/>
  <c r="P10" i="335"/>
  <c r="Q10" i="335"/>
  <c r="B11" i="335"/>
  <c r="C11" i="335"/>
  <c r="D11" i="335"/>
  <c r="E11" i="335"/>
  <c r="F11" i="335"/>
  <c r="G11" i="335"/>
  <c r="H11" i="335"/>
  <c r="I11" i="335"/>
  <c r="J11" i="335"/>
  <c r="K11" i="335"/>
  <c r="L11" i="335"/>
  <c r="M11" i="335"/>
  <c r="N11" i="335"/>
  <c r="O11" i="335"/>
  <c r="P11" i="335"/>
  <c r="Q11" i="335"/>
  <c r="B12" i="335"/>
  <c r="C12" i="335"/>
  <c r="D12" i="335"/>
  <c r="E12" i="335"/>
  <c r="F12" i="335"/>
  <c r="G12" i="335"/>
  <c r="H12" i="335"/>
  <c r="I12" i="335"/>
  <c r="J12" i="335"/>
  <c r="K12" i="335"/>
  <c r="L12" i="335"/>
  <c r="M12" i="335"/>
  <c r="N12" i="335"/>
  <c r="O12" i="335"/>
  <c r="P12" i="335"/>
  <c r="Q12" i="335"/>
  <c r="B13" i="335"/>
  <c r="C13" i="335"/>
  <c r="D13" i="335"/>
  <c r="E13" i="335"/>
  <c r="F13" i="335"/>
  <c r="G13" i="335"/>
  <c r="H13" i="335"/>
  <c r="I13" i="335"/>
  <c r="J13" i="335"/>
  <c r="K13" i="335"/>
  <c r="L13" i="335"/>
  <c r="M13" i="335"/>
  <c r="N13" i="335"/>
  <c r="O13" i="335"/>
  <c r="P13" i="335"/>
  <c r="Q13" i="335"/>
  <c r="B14" i="335"/>
  <c r="C14" i="335"/>
  <c r="D14" i="335"/>
  <c r="E14" i="335"/>
  <c r="F14" i="335"/>
  <c r="G14" i="335"/>
  <c r="H14" i="335"/>
  <c r="I14" i="335"/>
  <c r="J14" i="335"/>
  <c r="K14" i="335"/>
  <c r="L14" i="335"/>
  <c r="M14" i="335"/>
  <c r="N14" i="335"/>
  <c r="O14" i="335"/>
  <c r="P14" i="335"/>
  <c r="Q14" i="335"/>
  <c r="B15" i="335"/>
  <c r="C15" i="335"/>
  <c r="D15" i="335"/>
  <c r="E15" i="335"/>
  <c r="F15" i="335"/>
  <c r="G15" i="335"/>
  <c r="H15" i="335"/>
  <c r="I15" i="335"/>
  <c r="J15" i="335"/>
  <c r="K15" i="335"/>
  <c r="L15" i="335"/>
  <c r="M15" i="335"/>
  <c r="N15" i="335"/>
  <c r="O15" i="335"/>
  <c r="P15" i="335"/>
  <c r="Q15" i="335"/>
  <c r="B16" i="335"/>
  <c r="C16" i="335"/>
  <c r="D16" i="335"/>
  <c r="E16" i="335"/>
  <c r="F16" i="335"/>
  <c r="G16" i="335"/>
  <c r="H16" i="335"/>
  <c r="I16" i="335"/>
  <c r="J16" i="335"/>
  <c r="K16" i="335"/>
  <c r="L16" i="335"/>
  <c r="M16" i="335"/>
  <c r="N16" i="335"/>
  <c r="O16" i="335"/>
  <c r="P16" i="335"/>
  <c r="Q16" i="335"/>
  <c r="B17" i="335"/>
  <c r="C17" i="335"/>
  <c r="D17" i="335"/>
  <c r="E17" i="335"/>
  <c r="F17" i="335"/>
  <c r="G17" i="335"/>
  <c r="H17" i="335"/>
  <c r="I17" i="335"/>
  <c r="J17" i="335"/>
  <c r="K17" i="335"/>
  <c r="L17" i="335"/>
  <c r="M17" i="335"/>
  <c r="N17" i="335"/>
  <c r="O17" i="335"/>
  <c r="P17" i="335"/>
  <c r="Q17" i="335"/>
  <c r="B18" i="335"/>
  <c r="C18" i="335"/>
  <c r="D18" i="335"/>
  <c r="E18" i="335"/>
  <c r="F18" i="335"/>
  <c r="G18" i="335"/>
  <c r="H18" i="335"/>
  <c r="I18" i="335"/>
  <c r="J18" i="335"/>
  <c r="K18" i="335"/>
  <c r="L18" i="335"/>
  <c r="M18" i="335"/>
  <c r="N18" i="335"/>
  <c r="O18" i="335"/>
  <c r="P18" i="335"/>
  <c r="Q18" i="335"/>
  <c r="B19" i="335"/>
  <c r="C19" i="335"/>
  <c r="D19" i="335"/>
  <c r="E19" i="335"/>
  <c r="F19" i="335"/>
  <c r="G19" i="335"/>
  <c r="H19" i="335"/>
  <c r="I19" i="335"/>
  <c r="J19" i="335"/>
  <c r="K19" i="335"/>
  <c r="L19" i="335"/>
  <c r="M19" i="335"/>
  <c r="N19" i="335"/>
  <c r="O19" i="335"/>
  <c r="P19" i="335"/>
  <c r="Q19" i="335"/>
  <c r="B20" i="335"/>
  <c r="C20" i="335"/>
  <c r="D20" i="335"/>
  <c r="E20" i="335"/>
  <c r="F20" i="335"/>
  <c r="G20" i="335"/>
  <c r="H20" i="335"/>
  <c r="I20" i="335"/>
  <c r="J20" i="335"/>
  <c r="K20" i="335"/>
  <c r="L20" i="335"/>
  <c r="M20" i="335"/>
  <c r="N20" i="335"/>
  <c r="O20" i="335"/>
  <c r="P20" i="335"/>
  <c r="Q20" i="335"/>
  <c r="B21" i="335"/>
  <c r="C21" i="335"/>
  <c r="D21" i="335"/>
  <c r="E21" i="335"/>
  <c r="F21" i="335"/>
  <c r="G21" i="335"/>
  <c r="H21" i="335"/>
  <c r="I21" i="335"/>
  <c r="J21" i="335"/>
  <c r="K21" i="335"/>
  <c r="L21" i="335"/>
  <c r="M21" i="335"/>
  <c r="N21" i="335"/>
  <c r="O21" i="335"/>
  <c r="P21" i="335"/>
  <c r="Q21" i="335"/>
  <c r="B22" i="335"/>
  <c r="C22" i="335"/>
  <c r="D22" i="335"/>
  <c r="E22" i="335"/>
  <c r="F22" i="335"/>
  <c r="G22" i="335"/>
  <c r="H22" i="335"/>
  <c r="I22" i="335"/>
  <c r="J22" i="335"/>
  <c r="K22" i="335"/>
  <c r="L22" i="335"/>
  <c r="M22" i="335"/>
  <c r="N22" i="335"/>
  <c r="O22" i="335"/>
  <c r="P22" i="335"/>
  <c r="Q22" i="335"/>
  <c r="B23" i="335"/>
  <c r="C23" i="335"/>
  <c r="D23" i="335"/>
  <c r="E23" i="335"/>
  <c r="F23" i="335"/>
  <c r="F41" i="335" s="1"/>
  <c r="G23" i="335"/>
  <c r="H23" i="335"/>
  <c r="I23" i="335"/>
  <c r="J23" i="335"/>
  <c r="J40" i="335" s="1"/>
  <c r="K23" i="335"/>
  <c r="L23" i="335"/>
  <c r="M23" i="335"/>
  <c r="N23" i="335"/>
  <c r="N41" i="335" s="1"/>
  <c r="O23" i="335"/>
  <c r="P23" i="335"/>
  <c r="Q23" i="335"/>
  <c r="B24" i="335"/>
  <c r="C24" i="335"/>
  <c r="D24" i="335"/>
  <c r="E24" i="335"/>
  <c r="F24" i="335"/>
  <c r="G24" i="335"/>
  <c r="H24" i="335"/>
  <c r="I24" i="335"/>
  <c r="J24" i="335"/>
  <c r="K24" i="335"/>
  <c r="L24" i="335"/>
  <c r="L40" i="335" s="1"/>
  <c r="M24" i="335"/>
  <c r="N24" i="335"/>
  <c r="O24" i="335"/>
  <c r="P24" i="335"/>
  <c r="Q24" i="335"/>
  <c r="B25" i="335"/>
  <c r="C25" i="335"/>
  <c r="D25" i="335"/>
  <c r="E25" i="335"/>
  <c r="F25" i="335"/>
  <c r="G25" i="335"/>
  <c r="H25" i="335"/>
  <c r="H41" i="335" s="1"/>
  <c r="I25" i="335"/>
  <c r="J25" i="335"/>
  <c r="K25" i="335"/>
  <c r="L25" i="335"/>
  <c r="M25" i="335"/>
  <c r="N25" i="335"/>
  <c r="O25" i="335"/>
  <c r="P25" i="335"/>
  <c r="Q25" i="335"/>
  <c r="B26" i="335"/>
  <c r="C26" i="335"/>
  <c r="D26" i="335"/>
  <c r="E26" i="335"/>
  <c r="F26" i="335"/>
  <c r="G26" i="335"/>
  <c r="H26" i="335"/>
  <c r="I26" i="335"/>
  <c r="J26" i="335"/>
  <c r="K26" i="335"/>
  <c r="L26" i="335"/>
  <c r="L42" i="335" s="1"/>
  <c r="M26" i="335"/>
  <c r="N26" i="335"/>
  <c r="O26" i="335"/>
  <c r="P26" i="335"/>
  <c r="P41" i="335" s="1"/>
  <c r="Q26" i="335"/>
  <c r="B27" i="335"/>
  <c r="C27" i="335"/>
  <c r="D27" i="335"/>
  <c r="E27" i="335"/>
  <c r="F27" i="335"/>
  <c r="G27" i="335"/>
  <c r="H27" i="335"/>
  <c r="I27" i="335"/>
  <c r="J27" i="335"/>
  <c r="K27" i="335"/>
  <c r="L27" i="335"/>
  <c r="M27" i="335"/>
  <c r="N27" i="335"/>
  <c r="O27" i="335"/>
  <c r="P27" i="335"/>
  <c r="Q27" i="335"/>
  <c r="B28" i="335"/>
  <c r="C28" i="335"/>
  <c r="D28" i="335"/>
  <c r="E28" i="335"/>
  <c r="F28" i="335"/>
  <c r="G28" i="335"/>
  <c r="H28" i="335"/>
  <c r="H43" i="335" s="1"/>
  <c r="I28" i="335"/>
  <c r="J28" i="335"/>
  <c r="K28" i="335"/>
  <c r="L28" i="335"/>
  <c r="M28" i="335"/>
  <c r="N28" i="335"/>
  <c r="O28" i="335"/>
  <c r="P28" i="335"/>
  <c r="P43" i="335" s="1"/>
  <c r="Q28" i="335"/>
  <c r="B29" i="335"/>
  <c r="C29" i="335"/>
  <c r="D29" i="335"/>
  <c r="E29" i="335"/>
  <c r="F29" i="335"/>
  <c r="G29" i="335"/>
  <c r="H29" i="335"/>
  <c r="I29" i="335"/>
  <c r="J29" i="335"/>
  <c r="K29" i="335"/>
  <c r="L29" i="335"/>
  <c r="L44" i="335" s="1"/>
  <c r="M29" i="335"/>
  <c r="N29" i="335"/>
  <c r="O29" i="335"/>
  <c r="P29" i="335"/>
  <c r="Q29" i="335"/>
  <c r="B30" i="335"/>
  <c r="C30" i="335"/>
  <c r="D30" i="335"/>
  <c r="E30" i="335"/>
  <c r="F30" i="335"/>
  <c r="G30" i="335"/>
  <c r="H30" i="335"/>
  <c r="H45" i="335" s="1"/>
  <c r="I30" i="335"/>
  <c r="J30" i="335"/>
  <c r="K30" i="335"/>
  <c r="L30" i="335"/>
  <c r="M30" i="335"/>
  <c r="N30" i="335"/>
  <c r="O30" i="335"/>
  <c r="P30" i="335"/>
  <c r="P45" i="335" s="1"/>
  <c r="Q30" i="335"/>
  <c r="B31" i="335"/>
  <c r="C31" i="335"/>
  <c r="D31" i="335"/>
  <c r="E31" i="335"/>
  <c r="F31" i="335"/>
  <c r="G31" i="335"/>
  <c r="H31" i="335"/>
  <c r="I31" i="335"/>
  <c r="J31" i="335"/>
  <c r="K31" i="335"/>
  <c r="L31" i="335"/>
  <c r="M31" i="335"/>
  <c r="N31" i="335"/>
  <c r="O31" i="335"/>
  <c r="P31" i="335"/>
  <c r="Q31" i="335"/>
  <c r="B32" i="335"/>
  <c r="C32" i="335"/>
  <c r="D32" i="335"/>
  <c r="E32" i="335"/>
  <c r="F32" i="335"/>
  <c r="G32" i="335"/>
  <c r="H32" i="335"/>
  <c r="I32" i="335"/>
  <c r="J32" i="335"/>
  <c r="K32" i="335"/>
  <c r="L32" i="335"/>
  <c r="M32" i="335"/>
  <c r="N32" i="335"/>
  <c r="O32" i="335"/>
  <c r="P32" i="335"/>
  <c r="Q32" i="335"/>
  <c r="B33" i="335"/>
  <c r="C33" i="335"/>
  <c r="D33" i="335"/>
  <c r="E33" i="335"/>
  <c r="F33" i="335"/>
  <c r="G33" i="335"/>
  <c r="H33" i="335"/>
  <c r="I33" i="335"/>
  <c r="J33" i="335"/>
  <c r="K33" i="335"/>
  <c r="L33" i="335"/>
  <c r="M33" i="335"/>
  <c r="N33" i="335"/>
  <c r="O33" i="335"/>
  <c r="P33" i="335"/>
  <c r="Q33" i="335"/>
  <c r="B34" i="335"/>
  <c r="C34" i="335"/>
  <c r="D34" i="335"/>
  <c r="E34" i="335"/>
  <c r="F34" i="335"/>
  <c r="G34" i="335"/>
  <c r="H34" i="335"/>
  <c r="I34" i="335"/>
  <c r="J34" i="335"/>
  <c r="K34" i="335"/>
  <c r="L34" i="335"/>
  <c r="M34" i="335"/>
  <c r="N34" i="335"/>
  <c r="O34" i="335"/>
  <c r="P34" i="335"/>
  <c r="Q34" i="335"/>
  <c r="B35" i="335"/>
  <c r="C35" i="335"/>
  <c r="D35" i="335"/>
  <c r="E35" i="335"/>
  <c r="F35" i="335"/>
  <c r="G35" i="335"/>
  <c r="H35" i="335"/>
  <c r="I35" i="335"/>
  <c r="J35" i="335"/>
  <c r="K35" i="335"/>
  <c r="L35" i="335"/>
  <c r="M35" i="335"/>
  <c r="N35" i="335"/>
  <c r="O35" i="335"/>
  <c r="P35" i="335"/>
  <c r="Q35" i="335"/>
  <c r="B36" i="335"/>
  <c r="C36" i="335"/>
  <c r="D36" i="335"/>
  <c r="E36" i="335"/>
  <c r="F36" i="335"/>
  <c r="G36" i="335"/>
  <c r="H36" i="335"/>
  <c r="I36" i="335"/>
  <c r="J36" i="335"/>
  <c r="K36" i="335"/>
  <c r="L36" i="335"/>
  <c r="M36" i="335"/>
  <c r="N36" i="335"/>
  <c r="O36" i="335"/>
  <c r="P36" i="335"/>
  <c r="Q36" i="335"/>
  <c r="B37" i="335"/>
  <c r="C37" i="335"/>
  <c r="D37" i="335"/>
  <c r="E37" i="335"/>
  <c r="F37" i="335"/>
  <c r="G37" i="335"/>
  <c r="H37" i="335"/>
  <c r="I37" i="335"/>
  <c r="J37" i="335"/>
  <c r="K37" i="335"/>
  <c r="L37" i="335"/>
  <c r="M37" i="335"/>
  <c r="N37" i="335"/>
  <c r="O37" i="335"/>
  <c r="P37" i="335"/>
  <c r="Q37" i="335"/>
  <c r="B38" i="335"/>
  <c r="C38" i="335"/>
  <c r="D38" i="335"/>
  <c r="E38" i="335"/>
  <c r="F38" i="335"/>
  <c r="G38" i="335"/>
  <c r="H38" i="335"/>
  <c r="I38" i="335"/>
  <c r="J38" i="335"/>
  <c r="K38" i="335"/>
  <c r="L38" i="335"/>
  <c r="M38" i="335"/>
  <c r="N38" i="335"/>
  <c r="O38" i="335"/>
  <c r="P38" i="335"/>
  <c r="Q38" i="335"/>
  <c r="F40" i="335"/>
  <c r="H40" i="335"/>
  <c r="N40" i="335"/>
  <c r="P40" i="335"/>
  <c r="J41" i="335"/>
  <c r="L41" i="335"/>
  <c r="F42" i="335"/>
  <c r="H42" i="335"/>
  <c r="N42" i="335"/>
  <c r="P42" i="335"/>
  <c r="J43" i="335"/>
  <c r="L43" i="335"/>
  <c r="F44" i="335"/>
  <c r="H44" i="335"/>
  <c r="N44" i="335"/>
  <c r="P44" i="335"/>
  <c r="J45" i="335"/>
  <c r="L45" i="335"/>
  <c r="A1" i="296"/>
  <c r="A2" i="296"/>
  <c r="D14" i="296"/>
  <c r="H14" i="296" s="1"/>
  <c r="D15" i="296"/>
  <c r="H15" i="296" s="1"/>
  <c r="H20" i="296" s="1"/>
  <c r="H22" i="296" s="1"/>
  <c r="D16" i="296"/>
  <c r="H16" i="296" s="1"/>
  <c r="A42" i="296"/>
  <c r="A43" i="296"/>
  <c r="L43" i="296"/>
  <c r="A1" i="278"/>
  <c r="A2" i="278"/>
  <c r="H14" i="278"/>
  <c r="H15" i="278"/>
  <c r="H16" i="278"/>
  <c r="H19" i="278"/>
  <c r="H20" i="278"/>
  <c r="H21" i="278"/>
  <c r="K24" i="278"/>
  <c r="K26" i="278" s="1"/>
  <c r="K25" i="278"/>
  <c r="K29" i="278"/>
  <c r="A42" i="278"/>
  <c r="A43" i="278"/>
  <c r="L43" i="278"/>
  <c r="H46" i="278"/>
  <c r="A1" i="279"/>
  <c r="A2" i="279"/>
  <c r="L8" i="279"/>
  <c r="D9" i="279"/>
  <c r="E9" i="279"/>
  <c r="F9" i="279"/>
  <c r="H9" i="279"/>
  <c r="I9" i="279"/>
  <c r="J9" i="279"/>
  <c r="K9" i="279"/>
  <c r="D10" i="279"/>
  <c r="E10" i="279"/>
  <c r="F10" i="279"/>
  <c r="G10" i="279"/>
  <c r="H10" i="279"/>
  <c r="I10" i="279"/>
  <c r="J10" i="279"/>
  <c r="K10" i="279"/>
  <c r="B11" i="279"/>
  <c r="D11" i="279"/>
  <c r="G11" i="279" s="1"/>
  <c r="L11" i="279" s="1"/>
  <c r="E11" i="279"/>
  <c r="F11" i="279"/>
  <c r="H11" i="279"/>
  <c r="I11" i="279"/>
  <c r="J11" i="279"/>
  <c r="K11" i="279"/>
  <c r="D12" i="279"/>
  <c r="E12" i="279"/>
  <c r="F12" i="279"/>
  <c r="G12" i="279" s="1"/>
  <c r="H12" i="279"/>
  <c r="I12" i="279"/>
  <c r="J12" i="279"/>
  <c r="K12" i="279"/>
  <c r="D13" i="279"/>
  <c r="E13" i="279"/>
  <c r="F13" i="279"/>
  <c r="H13" i="279"/>
  <c r="I13" i="279"/>
  <c r="J13" i="279"/>
  <c r="K13" i="279"/>
  <c r="D14" i="279"/>
  <c r="E14" i="279"/>
  <c r="F14" i="279"/>
  <c r="H14" i="279"/>
  <c r="I14" i="279"/>
  <c r="J14" i="279"/>
  <c r="K14" i="279"/>
  <c r="D15" i="279"/>
  <c r="E15" i="279"/>
  <c r="F15" i="279"/>
  <c r="H15" i="279"/>
  <c r="I15" i="279"/>
  <c r="J15" i="279"/>
  <c r="K15" i="279"/>
  <c r="D16" i="279"/>
  <c r="G16" i="279" s="1"/>
  <c r="L16" i="279" s="1"/>
  <c r="E16" i="279"/>
  <c r="F16" i="279"/>
  <c r="H16" i="279"/>
  <c r="I16" i="279"/>
  <c r="J16" i="279"/>
  <c r="K16" i="279"/>
  <c r="D17" i="279"/>
  <c r="E17" i="279"/>
  <c r="F17" i="279"/>
  <c r="H17" i="279"/>
  <c r="I17" i="279"/>
  <c r="J17" i="279"/>
  <c r="K17" i="279"/>
  <c r="A45" i="279"/>
  <c r="A46" i="279"/>
  <c r="M46" i="279"/>
  <c r="A1" i="12"/>
  <c r="A2" i="12"/>
  <c r="A5" i="12"/>
  <c r="B9" i="295"/>
  <c r="D11" i="12"/>
  <c r="D9" i="280" s="1"/>
  <c r="F11" i="12"/>
  <c r="H11" i="12"/>
  <c r="J11" i="12"/>
  <c r="R11" i="12"/>
  <c r="B26" i="280"/>
  <c r="D12" i="12"/>
  <c r="D10" i="295" s="1"/>
  <c r="F12" i="12"/>
  <c r="H12" i="12"/>
  <c r="J12" i="12"/>
  <c r="R12" i="12"/>
  <c r="T12" i="12"/>
  <c r="B27" i="295"/>
  <c r="D13" i="12"/>
  <c r="D11" i="280" s="1"/>
  <c r="F13" i="12"/>
  <c r="T13" i="12" s="1"/>
  <c r="H13" i="12"/>
  <c r="J13" i="12"/>
  <c r="L13" i="12"/>
  <c r="R13" i="12"/>
  <c r="B28" i="280"/>
  <c r="D14" i="12"/>
  <c r="F14" i="12"/>
  <c r="H14" i="12"/>
  <c r="J14" i="12"/>
  <c r="L14" i="12"/>
  <c r="R14" i="12"/>
  <c r="B13" i="295"/>
  <c r="D15" i="12"/>
  <c r="D13" i="280" s="1"/>
  <c r="F15" i="12"/>
  <c r="H15" i="12"/>
  <c r="L15" i="12" s="1"/>
  <c r="J15" i="12"/>
  <c r="R15" i="12"/>
  <c r="X15" i="12"/>
  <c r="B30" i="280"/>
  <c r="D16" i="12"/>
  <c r="D14" i="295" s="1"/>
  <c r="F16" i="12"/>
  <c r="H16" i="12"/>
  <c r="J16" i="12"/>
  <c r="R16" i="12"/>
  <c r="B31" i="295"/>
  <c r="D17" i="12"/>
  <c r="D15" i="280" s="1"/>
  <c r="F17" i="12"/>
  <c r="H17" i="12"/>
  <c r="J17" i="12"/>
  <c r="R17" i="12"/>
  <c r="B16" i="279"/>
  <c r="D18" i="12"/>
  <c r="F18" i="12"/>
  <c r="H18" i="12"/>
  <c r="J18" i="12"/>
  <c r="L18" i="12" s="1"/>
  <c r="R18" i="12"/>
  <c r="X18" i="12"/>
  <c r="B17" i="295"/>
  <c r="D17" i="280"/>
  <c r="R21" i="12"/>
  <c r="Y21" i="12"/>
  <c r="Z21" i="12"/>
  <c r="AC21" i="12"/>
  <c r="AD21" i="12"/>
  <c r="AG21" i="12"/>
  <c r="AH21" i="12"/>
  <c r="R22" i="12"/>
  <c r="Y22" i="12"/>
  <c r="Z22" i="12"/>
  <c r="AC22" i="12"/>
  <c r="AD22" i="12"/>
  <c r="AG22" i="12"/>
  <c r="AH22" i="12"/>
  <c r="T26" i="12"/>
  <c r="H28" i="12"/>
  <c r="T27" i="12" s="1"/>
  <c r="T28" i="12" s="1"/>
  <c r="R32" i="12" s="1"/>
  <c r="H32" i="12"/>
  <c r="H38" i="12"/>
  <c r="T38" i="12"/>
  <c r="A42" i="12"/>
  <c r="A45" i="12"/>
  <c r="A46" i="12"/>
  <c r="A47" i="12"/>
  <c r="A49" i="12"/>
  <c r="A50" i="12"/>
  <c r="A1" i="292"/>
  <c r="A2" i="292"/>
  <c r="D9" i="292"/>
  <c r="E9" i="292"/>
  <c r="F9" i="292"/>
  <c r="F11" i="292" s="1"/>
  <c r="F12" i="292" s="1"/>
  <c r="G9" i="292"/>
  <c r="H9" i="292"/>
  <c r="H11" i="292" s="1"/>
  <c r="I9" i="292"/>
  <c r="J9" i="292"/>
  <c r="K9" i="292"/>
  <c r="L9" i="292"/>
  <c r="L11" i="292" s="1"/>
  <c r="M9" i="292"/>
  <c r="O9" i="292" s="1"/>
  <c r="O11" i="292" s="1"/>
  <c r="X9" i="292"/>
  <c r="X12" i="292" s="1"/>
  <c r="Y9" i="292"/>
  <c r="Y12" i="292" s="1"/>
  <c r="B11" i="292"/>
  <c r="R11" i="292"/>
  <c r="B12" i="292"/>
  <c r="R12" i="292"/>
  <c r="E15" i="292"/>
  <c r="F15" i="292" s="1"/>
  <c r="G15" i="292" s="1"/>
  <c r="H15" i="292" s="1"/>
  <c r="I15" i="292" s="1"/>
  <c r="J15" i="292" s="1"/>
  <c r="K15" i="292" s="1"/>
  <c r="L15" i="292" s="1"/>
  <c r="M15" i="292" s="1"/>
  <c r="B17" i="292"/>
  <c r="O23" i="292"/>
  <c r="U22" i="292"/>
  <c r="T22" i="292"/>
  <c r="W22" i="292"/>
  <c r="X22" i="292"/>
  <c r="S24" i="292"/>
  <c r="S25" i="292" s="1"/>
  <c r="S26" i="292" s="1"/>
  <c r="S27" i="292" s="1"/>
  <c r="G25" i="292"/>
  <c r="U31" i="292"/>
  <c r="T31" i="292" s="1"/>
  <c r="W31" i="292"/>
  <c r="S33" i="292"/>
  <c r="S32" i="292" s="1"/>
  <c r="S35" i="292"/>
  <c r="S36" i="292"/>
  <c r="A50" i="292"/>
  <c r="A51" i="292"/>
  <c r="A1" i="220"/>
  <c r="A2" i="220"/>
  <c r="K56" i="220"/>
  <c r="K9" i="220" s="1"/>
  <c r="E11" i="220"/>
  <c r="F11" i="220"/>
  <c r="G11" i="220"/>
  <c r="H11" i="220"/>
  <c r="I11" i="220"/>
  <c r="E16" i="220"/>
  <c r="F16" i="220"/>
  <c r="G16" i="220"/>
  <c r="G59" i="220" s="1"/>
  <c r="H16" i="220"/>
  <c r="I16" i="220"/>
  <c r="I59" i="220" s="1"/>
  <c r="I60" i="220"/>
  <c r="K60" i="220" s="1"/>
  <c r="F23" i="220"/>
  <c r="F24" i="220" s="1"/>
  <c r="G23" i="220"/>
  <c r="H23" i="220"/>
  <c r="I23" i="220"/>
  <c r="I24" i="220" s="1"/>
  <c r="B23" i="220"/>
  <c r="E26" i="220"/>
  <c r="F26" i="220"/>
  <c r="G26" i="220"/>
  <c r="H26" i="220"/>
  <c r="I26" i="220"/>
  <c r="E97" i="220"/>
  <c r="H89" i="220" s="1"/>
  <c r="F97" i="220"/>
  <c r="F98" i="220" s="1"/>
  <c r="G31" i="220"/>
  <c r="H31" i="220" s="1"/>
  <c r="I31" i="220" s="1"/>
  <c r="B33" i="220"/>
  <c r="H42" i="220"/>
  <c r="W55" i="220"/>
  <c r="X55" i="220"/>
  <c r="Y55" i="220"/>
  <c r="Z55" i="220"/>
  <c r="AA55" i="220"/>
  <c r="AB55" i="220" s="1"/>
  <c r="AC55" i="220" s="1"/>
  <c r="AD55" i="220" s="1"/>
  <c r="AE55" i="220" s="1"/>
  <c r="AF55" i="220" s="1"/>
  <c r="AG55" i="220" s="1"/>
  <c r="AH55" i="220" s="1"/>
  <c r="F56" i="220"/>
  <c r="L27" i="282" s="1"/>
  <c r="G56" i="220"/>
  <c r="H56" i="220"/>
  <c r="I56" i="220"/>
  <c r="S56" i="220"/>
  <c r="T56" i="220" s="1"/>
  <c r="U56" i="220" s="1"/>
  <c r="E57" i="220"/>
  <c r="E58" i="220" s="1"/>
  <c r="F57" i="220"/>
  <c r="G57" i="220"/>
  <c r="H57" i="220"/>
  <c r="H58" i="220" s="1"/>
  <c r="I57" i="220"/>
  <c r="I58" i="220" s="1"/>
  <c r="F58" i="220"/>
  <c r="G58" i="220"/>
  <c r="F59" i="220"/>
  <c r="H59" i="220"/>
  <c r="R59" i="220"/>
  <c r="R61" i="220" s="1"/>
  <c r="S59" i="220"/>
  <c r="S61" i="220" s="1"/>
  <c r="AH59" i="220"/>
  <c r="AH61" i="220" s="1"/>
  <c r="F60" i="220"/>
  <c r="S50" i="282" s="1"/>
  <c r="G60" i="220"/>
  <c r="H60" i="220"/>
  <c r="E61" i="220"/>
  <c r="F61" i="220"/>
  <c r="G61" i="220"/>
  <c r="H61" i="220"/>
  <c r="I61" i="220"/>
  <c r="E62" i="220"/>
  <c r="F62" i="220"/>
  <c r="G62" i="220"/>
  <c r="H62" i="220"/>
  <c r="I62" i="220"/>
  <c r="E64" i="220"/>
  <c r="F64" i="220"/>
  <c r="G64" i="220"/>
  <c r="H64" i="220"/>
  <c r="I64" i="220"/>
  <c r="R71" i="220"/>
  <c r="S71" i="220"/>
  <c r="T71" i="220"/>
  <c r="U71" i="220"/>
  <c r="V71" i="220"/>
  <c r="W71" i="220"/>
  <c r="X71" i="220"/>
  <c r="Y71" i="220"/>
  <c r="Z71" i="220"/>
  <c r="AA71" i="220"/>
  <c r="AB71" i="220"/>
  <c r="A73" i="220"/>
  <c r="A74" i="220"/>
  <c r="A1" i="285"/>
  <c r="A2" i="285"/>
  <c r="A5" i="285"/>
  <c r="D8" i="285"/>
  <c r="F8" i="285" s="1"/>
  <c r="D17" i="285"/>
  <c r="D58" i="285"/>
  <c r="F11" i="285" s="1"/>
  <c r="F9" i="285"/>
  <c r="F12" i="285"/>
  <c r="F13" i="285"/>
  <c r="F16" i="285"/>
  <c r="F17" i="285"/>
  <c r="I17" i="285"/>
  <c r="F19" i="285"/>
  <c r="F20" i="285"/>
  <c r="D32" i="285"/>
  <c r="I40" i="285" s="1"/>
  <c r="D40" i="285"/>
  <c r="F14" i="277" s="1"/>
  <c r="J14" i="277" s="1"/>
  <c r="F23" i="285"/>
  <c r="I23" i="285"/>
  <c r="I32" i="285"/>
  <c r="D46" i="285"/>
  <c r="D47" i="285"/>
  <c r="D48" i="285"/>
  <c r="A53" i="285"/>
  <c r="A54" i="285"/>
  <c r="A1" i="306"/>
  <c r="A2" i="306"/>
  <c r="E11" i="306"/>
  <c r="G11" i="306"/>
  <c r="G14" i="306"/>
  <c r="E17" i="306"/>
  <c r="I17" i="306"/>
  <c r="K19" i="306"/>
  <c r="K20" i="306"/>
  <c r="K21" i="306"/>
  <c r="E31" i="306"/>
  <c r="E32" i="306"/>
  <c r="A55" i="306"/>
  <c r="A56" i="306"/>
  <c r="A1" i="277"/>
  <c r="A5" i="277"/>
  <c r="F8" i="277"/>
  <c r="F13" i="277"/>
  <c r="J13" i="277" s="1"/>
  <c r="H13" i="277"/>
  <c r="H14" i="277"/>
  <c r="H15" i="277" s="1"/>
  <c r="H18" i="277" s="1"/>
  <c r="A48" i="277"/>
  <c r="A49" i="277"/>
  <c r="A50" i="277"/>
  <c r="A1" i="312"/>
  <c r="AH4" i="312"/>
  <c r="AI4" i="312"/>
  <c r="AH5" i="312"/>
  <c r="AI5" i="312"/>
  <c r="AH6" i="312"/>
  <c r="AI6" i="312"/>
  <c r="AH7" i="312"/>
  <c r="AI7" i="312"/>
  <c r="Y13" i="312"/>
  <c r="AB13" i="312"/>
  <c r="Y14" i="312"/>
  <c r="AB14" i="312"/>
  <c r="Y15" i="312"/>
  <c r="AB15" i="312"/>
  <c r="AC15" i="312"/>
  <c r="E19" i="312"/>
  <c r="AK19" i="312" s="1"/>
  <c r="H19" i="312"/>
  <c r="AJ19" i="312" s="1"/>
  <c r="L19" i="312"/>
  <c r="O19" i="312"/>
  <c r="AM19" i="312"/>
  <c r="AN19" i="312"/>
  <c r="AO19" i="312"/>
  <c r="S20" i="312"/>
  <c r="V20" i="312"/>
  <c r="O21" i="312"/>
  <c r="AI21" i="312"/>
  <c r="AM21" i="312"/>
  <c r="AQ21" i="312" s="1"/>
  <c r="AN21" i="312"/>
  <c r="Z25" i="312"/>
  <c r="AC25" i="312"/>
  <c r="Z27" i="312"/>
  <c r="AC27" i="312"/>
  <c r="Z28" i="312"/>
  <c r="AC28" i="312"/>
  <c r="Z32" i="312"/>
  <c r="Z33" i="312"/>
  <c r="Z34" i="312"/>
  <c r="AC34" i="312"/>
  <c r="Z35" i="312"/>
  <c r="AC35" i="312"/>
  <c r="Z36" i="312"/>
  <c r="Z37" i="312"/>
  <c r="Z38" i="312"/>
  <c r="AC38" i="312"/>
  <c r="Z42" i="312"/>
  <c r="AC42" i="312"/>
  <c r="Z43" i="312"/>
  <c r="AC43" i="312"/>
  <c r="Z44" i="312"/>
  <c r="AC44" i="312"/>
  <c r="S49" i="312"/>
  <c r="L53" i="312"/>
  <c r="S53" i="312"/>
  <c r="Z54" i="312"/>
  <c r="Z57" i="312"/>
  <c r="Z58" i="312"/>
  <c r="Z59" i="312"/>
  <c r="A1" i="222"/>
  <c r="A2" i="222"/>
  <c r="M2" i="222"/>
  <c r="M3" i="222"/>
  <c r="A4" i="222"/>
  <c r="A5" i="222"/>
  <c r="D9" i="222"/>
  <c r="I9" i="222" s="1"/>
  <c r="G10" i="222"/>
  <c r="L10" i="222" s="1"/>
  <c r="F10" i="222"/>
  <c r="E10" i="222" s="1"/>
  <c r="I11" i="222"/>
  <c r="J11" i="222"/>
  <c r="K11" i="222"/>
  <c r="L11" i="222"/>
  <c r="I12" i="222"/>
  <c r="J12" i="222"/>
  <c r="K12" i="222"/>
  <c r="L12" i="222"/>
  <c r="D13" i="222"/>
  <c r="I13" i="222" s="1"/>
  <c r="E13" i="222"/>
  <c r="J13" i="222" s="1"/>
  <c r="F13" i="222"/>
  <c r="G13" i="222"/>
  <c r="K13" i="222"/>
  <c r="L13" i="222"/>
  <c r="I16" i="222"/>
  <c r="J16" i="222"/>
  <c r="K16" i="222"/>
  <c r="L16" i="222"/>
  <c r="I17" i="222"/>
  <c r="J17" i="222"/>
  <c r="K17" i="222"/>
  <c r="L17" i="222"/>
  <c r="I18" i="222"/>
  <c r="J18" i="222"/>
  <c r="K18" i="222"/>
  <c r="L18" i="222"/>
  <c r="D19" i="222"/>
  <c r="E19" i="222"/>
  <c r="E31" i="222" s="1"/>
  <c r="F19" i="222"/>
  <c r="G19" i="222"/>
  <c r="K19" i="222"/>
  <c r="L19" i="222"/>
  <c r="I20" i="222"/>
  <c r="J20" i="222"/>
  <c r="K20" i="222"/>
  <c r="L20" i="222"/>
  <c r="D21" i="222"/>
  <c r="F21" i="222"/>
  <c r="G21" i="222"/>
  <c r="I21" i="222"/>
  <c r="K21" i="222"/>
  <c r="L21" i="222"/>
  <c r="I23" i="222"/>
  <c r="J23" i="222"/>
  <c r="K23" i="222"/>
  <c r="L23" i="222"/>
  <c r="D24" i="222"/>
  <c r="F24" i="222"/>
  <c r="G24" i="222"/>
  <c r="I24" i="222"/>
  <c r="K24" i="222"/>
  <c r="L24" i="222"/>
  <c r="I26" i="222"/>
  <c r="J26" i="222"/>
  <c r="K26" i="222"/>
  <c r="L26" i="222"/>
  <c r="E30" i="222"/>
  <c r="F30" i="222"/>
  <c r="G30" i="222"/>
  <c r="F31" i="222"/>
  <c r="G31" i="222"/>
  <c r="G32" i="222"/>
  <c r="E33" i="222"/>
  <c r="F33" i="222"/>
  <c r="G33" i="222"/>
  <c r="A47" i="222"/>
  <c r="A48" i="222"/>
  <c r="A49" i="222"/>
  <c r="C12" i="10"/>
  <c r="D23" i="10"/>
  <c r="C4" i="331" s="1"/>
  <c r="C28" i="10"/>
  <c r="C30" i="10"/>
  <c r="A68" i="175" s="1"/>
  <c r="C31" i="10"/>
  <c r="C34" i="10"/>
  <c r="C40" i="10"/>
  <c r="C41" i="10" s="1"/>
  <c r="C42" i="10"/>
  <c r="C44" i="10"/>
  <c r="D8" i="292" s="1"/>
  <c r="B10" i="334"/>
  <c r="U11" i="335"/>
  <c r="U10" i="335"/>
  <c r="C10" i="334"/>
  <c r="D10" i="334"/>
  <c r="U12" i="335"/>
  <c r="F63" i="220" l="1"/>
  <c r="T9" i="292" s="1"/>
  <c r="T11" i="292" s="1"/>
  <c r="E59" i="220"/>
  <c r="I40" i="292"/>
  <c r="H24" i="220"/>
  <c r="E40" i="292"/>
  <c r="K61" i="220"/>
  <c r="K16" i="220"/>
  <c r="K59" i="220" s="1"/>
  <c r="K10" i="220"/>
  <c r="K57" i="220" s="1"/>
  <c r="K58" i="220" s="1"/>
  <c r="I63" i="220"/>
  <c r="W9" i="292" s="1"/>
  <c r="W11" i="292" s="1"/>
  <c r="K40" i="220"/>
  <c r="K28" i="220"/>
  <c r="K21" i="220" s="1"/>
  <c r="K26" i="220" s="1"/>
  <c r="AA25" i="286"/>
  <c r="H63" i="220"/>
  <c r="V9" i="292" s="1"/>
  <c r="V11" i="292" s="1"/>
  <c r="J28" i="286"/>
  <c r="I29" i="286"/>
  <c r="J23" i="310"/>
  <c r="K20" i="310"/>
  <c r="U28" i="286"/>
  <c r="T29" i="286"/>
  <c r="Q29" i="286"/>
  <c r="V56" i="220"/>
  <c r="V59" i="220" s="1"/>
  <c r="V61" i="220" s="1"/>
  <c r="U59" i="220"/>
  <c r="U61" i="220" s="1"/>
  <c r="G59" i="286"/>
  <c r="P28" i="286"/>
  <c r="T59" i="220"/>
  <c r="T61" i="220" s="1"/>
  <c r="E94" i="220"/>
  <c r="E98" i="220" s="1"/>
  <c r="E99" i="220" s="1"/>
  <c r="E27" i="220" s="1"/>
  <c r="E59" i="286"/>
  <c r="Z25" i="286"/>
  <c r="W28" i="286"/>
  <c r="R28" i="286"/>
  <c r="G28" i="286"/>
  <c r="M40" i="292"/>
  <c r="C23" i="310"/>
  <c r="S28" i="286"/>
  <c r="M28" i="286"/>
  <c r="L25" i="286"/>
  <c r="H28" i="286"/>
  <c r="G20" i="310"/>
  <c r="F23" i="310"/>
  <c r="I20" i="310"/>
  <c r="V27" i="286"/>
  <c r="Q27" i="286"/>
  <c r="K23" i="310"/>
  <c r="G23" i="310"/>
  <c r="N26" i="286"/>
  <c r="P27" i="286"/>
  <c r="Y11" i="292"/>
  <c r="L40" i="292"/>
  <c r="G40" i="292"/>
  <c r="G30" i="310"/>
  <c r="Y26" i="286"/>
  <c r="V26" i="286"/>
  <c r="T28" i="286"/>
  <c r="P26" i="286"/>
  <c r="O28" i="286"/>
  <c r="N27" i="286"/>
  <c r="I27" i="286"/>
  <c r="H26" i="286"/>
  <c r="K40" i="292"/>
  <c r="K11" i="292"/>
  <c r="K12" i="292" s="1"/>
  <c r="K13" i="292" s="1"/>
  <c r="H20" i="310"/>
  <c r="D20" i="310"/>
  <c r="H59" i="286"/>
  <c r="D59" i="286"/>
  <c r="Y27" i="286"/>
  <c r="X28" i="286"/>
  <c r="S29" i="286"/>
  <c r="I18" i="286"/>
  <c r="J18" i="286" s="1"/>
  <c r="F25" i="286"/>
  <c r="J40" i="292"/>
  <c r="F40" i="292"/>
  <c r="Z26" i="286"/>
  <c r="X26" i="286"/>
  <c r="T27" i="286"/>
  <c r="Q26" i="286"/>
  <c r="P29" i="286"/>
  <c r="L29" i="286"/>
  <c r="I26" i="286"/>
  <c r="H29" i="286"/>
  <c r="G27" i="286"/>
  <c r="H40" i="292"/>
  <c r="G11" i="292"/>
  <c r="G12" i="292" s="1"/>
  <c r="H27" i="310"/>
  <c r="F59" i="286"/>
  <c r="Y25" i="286"/>
  <c r="X25" i="286"/>
  <c r="W27" i="286"/>
  <c r="V29" i="286"/>
  <c r="S25" i="286"/>
  <c r="R27" i="286"/>
  <c r="Q25" i="286"/>
  <c r="O27" i="286"/>
  <c r="N29" i="286"/>
  <c r="L27" i="286"/>
  <c r="H24" i="297"/>
  <c r="H30" i="297" s="1"/>
  <c r="R27" i="297" s="1"/>
  <c r="T27" i="297" s="1"/>
  <c r="C47" i="10"/>
  <c r="C48" i="10" s="1"/>
  <c r="D16" i="292" s="1"/>
  <c r="D17" i="292" s="1"/>
  <c r="C45" i="10"/>
  <c r="C46" i="10" s="1"/>
  <c r="K19" i="220"/>
  <c r="O63" i="291"/>
  <c r="X29" i="286"/>
  <c r="F21" i="12"/>
  <c r="L12" i="279"/>
  <c r="D28" i="280" s="1"/>
  <c r="G17" i="279"/>
  <c r="L17" i="279" s="1"/>
  <c r="D33" i="280" s="1"/>
  <c r="G15" i="279"/>
  <c r="L15" i="279" s="1"/>
  <c r="D29" i="281" s="1"/>
  <c r="G14" i="279"/>
  <c r="L14" i="279" s="1"/>
  <c r="D28" i="281" s="1"/>
  <c r="G13" i="279"/>
  <c r="L13" i="279" s="1"/>
  <c r="D29" i="280" s="1"/>
  <c r="G9" i="279"/>
  <c r="L9" i="279" s="1"/>
  <c r="D25" i="295" s="1"/>
  <c r="L17" i="12"/>
  <c r="T17" i="12" s="1"/>
  <c r="L11" i="12"/>
  <c r="B10" i="279"/>
  <c r="B31" i="280"/>
  <c r="B15" i="280"/>
  <c r="J31" i="280" s="1"/>
  <c r="X17" i="12"/>
  <c r="X13" i="12"/>
  <c r="X12" i="12"/>
  <c r="L12" i="12"/>
  <c r="X11" i="12"/>
  <c r="B15" i="279"/>
  <c r="B27" i="280"/>
  <c r="B13" i="280"/>
  <c r="O29" i="280" s="1"/>
  <c r="F13" i="292"/>
  <c r="G13" i="292"/>
  <c r="O16" i="291"/>
  <c r="O21" i="291" s="1"/>
  <c r="O13" i="291"/>
  <c r="O58" i="291" s="1"/>
  <c r="O60" i="291"/>
  <c r="O14" i="291"/>
  <c r="O85" i="291"/>
  <c r="P32" i="313"/>
  <c r="J29" i="313"/>
  <c r="J34" i="313" s="1"/>
  <c r="T32" i="313" s="1"/>
  <c r="B33" i="295"/>
  <c r="D10" i="222"/>
  <c r="I10" i="222" s="1"/>
  <c r="J10" i="222"/>
  <c r="J15" i="277"/>
  <c r="T11" i="12"/>
  <c r="D31" i="295"/>
  <c r="D31" i="280"/>
  <c r="D26" i="281"/>
  <c r="C18" i="286"/>
  <c r="J24" i="286" s="1"/>
  <c r="C67" i="286"/>
  <c r="D90" i="291"/>
  <c r="G88" i="220"/>
  <c r="H88" i="220" s="1"/>
  <c r="E89" i="220"/>
  <c r="O12" i="292"/>
  <c r="O13" i="292" s="1"/>
  <c r="O22" i="292" s="1"/>
  <c r="O24" i="292" s="1"/>
  <c r="G17" i="306"/>
  <c r="D30" i="280"/>
  <c r="G15" i="306"/>
  <c r="K15" i="306"/>
  <c r="Z15" i="312" s="1"/>
  <c r="K27" i="278"/>
  <c r="K28" i="278" s="1"/>
  <c r="K30" i="278" s="1"/>
  <c r="K32" i="278" s="1"/>
  <c r="K14" i="306" s="1"/>
  <c r="S7" i="292"/>
  <c r="E8" i="292"/>
  <c r="D33" i="295"/>
  <c r="F33" i="295" s="1"/>
  <c r="D29" i="295"/>
  <c r="H29" i="295" s="1"/>
  <c r="D25" i="281"/>
  <c r="D27" i="295"/>
  <c r="D27" i="280"/>
  <c r="D27" i="291"/>
  <c r="R63" i="220"/>
  <c r="R64" i="220" s="1"/>
  <c r="V79" i="286"/>
  <c r="M43" i="311"/>
  <c r="U52" i="297"/>
  <c r="J41" i="176"/>
  <c r="O70" i="175"/>
  <c r="K44" i="307"/>
  <c r="AA65" i="282"/>
  <c r="Q76" i="291"/>
  <c r="M42" i="310"/>
  <c r="U50" i="12"/>
  <c r="E21" i="222"/>
  <c r="J19" i="222"/>
  <c r="O20" i="312"/>
  <c r="G54" i="285"/>
  <c r="D30" i="281"/>
  <c r="D32" i="280"/>
  <c r="D13" i="295"/>
  <c r="AG50" i="277"/>
  <c r="A4" i="277"/>
  <c r="K26" i="306"/>
  <c r="F8" i="220"/>
  <c r="F22" i="12"/>
  <c r="D44" i="10"/>
  <c r="E44" i="10" s="1"/>
  <c r="F44" i="10" s="1"/>
  <c r="G44" i="10" s="1"/>
  <c r="H44" i="10" s="1"/>
  <c r="I44" i="10" s="1"/>
  <c r="J44" i="10" s="1"/>
  <c r="K44" i="10" s="1"/>
  <c r="L44" i="10" s="1"/>
  <c r="M44" i="10" s="1"/>
  <c r="N44" i="10" s="1"/>
  <c r="O44" i="10" s="1"/>
  <c r="P44" i="10" s="1"/>
  <c r="Q44" i="10" s="1"/>
  <c r="R44" i="10" s="1"/>
  <c r="S44" i="10" s="1"/>
  <c r="T44" i="10" s="1"/>
  <c r="U44" i="10" s="1"/>
  <c r="V44" i="10" s="1"/>
  <c r="W44" i="10" s="1"/>
  <c r="X44" i="10" s="1"/>
  <c r="Y44" i="10" s="1"/>
  <c r="Z44" i="10" s="1"/>
  <c r="AA44" i="10" s="1"/>
  <c r="AB44" i="10" s="1"/>
  <c r="AC44" i="10" s="1"/>
  <c r="AD44" i="10" s="1"/>
  <c r="AE44" i="10" s="1"/>
  <c r="AF44" i="10" s="1"/>
  <c r="AG44" i="10" s="1"/>
  <c r="AH44" i="10" s="1"/>
  <c r="AI44" i="10" s="1"/>
  <c r="AJ44" i="10" s="1"/>
  <c r="AK44" i="10" s="1"/>
  <c r="AL44" i="10" s="1"/>
  <c r="AM44" i="10" s="1"/>
  <c r="AN44" i="10" s="1"/>
  <c r="AO44" i="10" s="1"/>
  <c r="AP44" i="10" s="1"/>
  <c r="AQ44" i="10" s="1"/>
  <c r="AR44" i="10" s="1"/>
  <c r="AS44" i="10" s="1"/>
  <c r="AT44" i="10" s="1"/>
  <c r="AU44" i="10" s="1"/>
  <c r="A5" i="286"/>
  <c r="C5" i="305"/>
  <c r="A5" i="301"/>
  <c r="A5" i="300"/>
  <c r="A6" i="176"/>
  <c r="A6" i="175"/>
  <c r="C5" i="304"/>
  <c r="C5" i="331"/>
  <c r="A5" i="302"/>
  <c r="A5" i="291"/>
  <c r="A5" i="307"/>
  <c r="A5" i="298"/>
  <c r="A5" i="334"/>
  <c r="A5" i="297"/>
  <c r="A5" i="289"/>
  <c r="C5" i="275"/>
  <c r="A5" i="295"/>
  <c r="A5" i="335"/>
  <c r="C5" i="330"/>
  <c r="A5" i="282"/>
  <c r="C5" i="284"/>
  <c r="A5" i="296"/>
  <c r="A5" i="278"/>
  <c r="A5" i="292"/>
  <c r="K10" i="222"/>
  <c r="AO21" i="312"/>
  <c r="AJ21" i="312"/>
  <c r="AK21" i="312" s="1"/>
  <c r="AI19" i="312"/>
  <c r="A3" i="312"/>
  <c r="AH56" i="306"/>
  <c r="A54" i="306"/>
  <c r="A5" i="306"/>
  <c r="A52" i="285"/>
  <c r="D45" i="285"/>
  <c r="E93" i="220" s="1"/>
  <c r="D43" i="285"/>
  <c r="F21" i="285"/>
  <c r="F14" i="285"/>
  <c r="F10" i="285"/>
  <c r="A72" i="220"/>
  <c r="W56" i="220"/>
  <c r="E32" i="220"/>
  <c r="E33" i="220" s="1"/>
  <c r="A4" i="220"/>
  <c r="A4" i="281" s="1"/>
  <c r="H12" i="292"/>
  <c r="H13" i="292" s="1"/>
  <c r="E11" i="292"/>
  <c r="I11" i="292"/>
  <c r="M11" i="292"/>
  <c r="G33" i="295"/>
  <c r="B16" i="280"/>
  <c r="B32" i="295"/>
  <c r="B16" i="295"/>
  <c r="T18" i="12"/>
  <c r="F25" i="295"/>
  <c r="J25" i="295"/>
  <c r="G25" i="295"/>
  <c r="K25" i="295"/>
  <c r="I25" i="295"/>
  <c r="B17" i="279"/>
  <c r="B14" i="279"/>
  <c r="B9" i="279"/>
  <c r="A4" i="296"/>
  <c r="N45" i="335"/>
  <c r="F45" i="335"/>
  <c r="J44" i="335"/>
  <c r="N43" i="335"/>
  <c r="F43" i="335"/>
  <c r="J42" i="335"/>
  <c r="Q40" i="335"/>
  <c r="M40" i="335"/>
  <c r="I40" i="335"/>
  <c r="B33" i="280"/>
  <c r="B32" i="280"/>
  <c r="B29" i="280"/>
  <c r="B25" i="280"/>
  <c r="C15" i="282"/>
  <c r="F31" i="280"/>
  <c r="S31" i="280"/>
  <c r="G31" i="280"/>
  <c r="T31" i="280"/>
  <c r="C38" i="282"/>
  <c r="R31" i="280"/>
  <c r="D15" i="295"/>
  <c r="AF44" i="307"/>
  <c r="F25" i="289"/>
  <c r="K62" i="291"/>
  <c r="K19" i="291"/>
  <c r="G19" i="291"/>
  <c r="G62" i="291"/>
  <c r="K44" i="175"/>
  <c r="D46" i="175"/>
  <c r="H23" i="175"/>
  <c r="H25" i="175"/>
  <c r="H27" i="175" s="1"/>
  <c r="N20" i="175" s="1"/>
  <c r="N25" i="175" s="1"/>
  <c r="L12" i="175"/>
  <c r="L18" i="175" s="1"/>
  <c r="L13" i="175"/>
  <c r="L14" i="175"/>
  <c r="L15" i="175"/>
  <c r="L16" i="175"/>
  <c r="L17" i="175"/>
  <c r="L38" i="175"/>
  <c r="L42" i="175" s="1"/>
  <c r="L21" i="175"/>
  <c r="L22" i="175"/>
  <c r="L23" i="175"/>
  <c r="L24" i="175"/>
  <c r="L44" i="175"/>
  <c r="L31" i="175"/>
  <c r="L36" i="175" s="1"/>
  <c r="L32" i="175"/>
  <c r="L33" i="175"/>
  <c r="L34" i="175"/>
  <c r="L35" i="175"/>
  <c r="L40" i="175"/>
  <c r="L11" i="298"/>
  <c r="O11" i="298"/>
  <c r="A5" i="303"/>
  <c r="M56" i="306"/>
  <c r="M74" i="220"/>
  <c r="A4" i="292"/>
  <c r="B14" i="280"/>
  <c r="B14" i="295"/>
  <c r="B30" i="295"/>
  <c r="D12" i="295"/>
  <c r="D12" i="280"/>
  <c r="A4" i="278"/>
  <c r="L20" i="312"/>
  <c r="X16" i="12"/>
  <c r="L16" i="12"/>
  <c r="F29" i="295"/>
  <c r="J29" i="295"/>
  <c r="G29" i="295"/>
  <c r="K29" i="295"/>
  <c r="I29" i="295"/>
  <c r="B12" i="280"/>
  <c r="B28" i="295"/>
  <c r="B12" i="295"/>
  <c r="T14" i="12"/>
  <c r="B13" i="279"/>
  <c r="L10" i="279"/>
  <c r="A5" i="279"/>
  <c r="A41" i="278"/>
  <c r="O40" i="335"/>
  <c r="O41" i="335"/>
  <c r="O42" i="335"/>
  <c r="O43" i="335"/>
  <c r="O44" i="335"/>
  <c r="O45" i="335"/>
  <c r="K40" i="335"/>
  <c r="K41" i="335"/>
  <c r="K42" i="335"/>
  <c r="K43" i="335"/>
  <c r="K44" i="335"/>
  <c r="K45" i="335"/>
  <c r="G40" i="335"/>
  <c r="G41" i="335"/>
  <c r="G42" i="335"/>
  <c r="G43" i="335"/>
  <c r="G44" i="335"/>
  <c r="G45" i="335"/>
  <c r="C11" i="282"/>
  <c r="F27" i="280"/>
  <c r="J27" i="280"/>
  <c r="O27" i="280"/>
  <c r="S27" i="280"/>
  <c r="G27" i="280"/>
  <c r="K27" i="280"/>
  <c r="P27" i="280"/>
  <c r="T27" i="280"/>
  <c r="C34" i="282"/>
  <c r="I27" i="280"/>
  <c r="N27" i="280"/>
  <c r="R27" i="280"/>
  <c r="B29" i="295"/>
  <c r="D11" i="295"/>
  <c r="H30" i="310"/>
  <c r="H23" i="310"/>
  <c r="D30" i="310"/>
  <c r="D23" i="310"/>
  <c r="I23" i="310"/>
  <c r="J20" i="310"/>
  <c r="I27" i="310"/>
  <c r="F20" i="310"/>
  <c r="E27" i="310"/>
  <c r="G56" i="289"/>
  <c r="V61" i="291"/>
  <c r="V62" i="291" s="1"/>
  <c r="H21" i="175"/>
  <c r="D28" i="291"/>
  <c r="O36" i="291"/>
  <c r="C4" i="304"/>
  <c r="A4" i="303"/>
  <c r="A4" i="298"/>
  <c r="A4" i="334"/>
  <c r="A4" i="299"/>
  <c r="A4" i="297"/>
  <c r="C4" i="305"/>
  <c r="A4" i="301"/>
  <c r="A4" i="300"/>
  <c r="C4" i="330"/>
  <c r="A4" i="302"/>
  <c r="A4" i="282"/>
  <c r="A4" i="307"/>
  <c r="A4" i="280"/>
  <c r="A4" i="291"/>
  <c r="A4" i="289"/>
  <c r="C4" i="275"/>
  <c r="A4" i="295"/>
  <c r="A4" i="335"/>
  <c r="A4" i="12"/>
  <c r="A4" i="306"/>
  <c r="L12" i="292"/>
  <c r="L13" i="292" s="1"/>
  <c r="F29" i="280"/>
  <c r="J29" i="280"/>
  <c r="C36" i="282"/>
  <c r="G29" i="280"/>
  <c r="T29" i="280"/>
  <c r="I29" i="280"/>
  <c r="F27" i="289"/>
  <c r="F31" i="289"/>
  <c r="F36" i="289"/>
  <c r="F28" i="289"/>
  <c r="F33" i="289"/>
  <c r="F39" i="289"/>
  <c r="F29" i="289"/>
  <c r="F34" i="289"/>
  <c r="F42" i="289"/>
  <c r="F26" i="289"/>
  <c r="F38" i="289"/>
  <c r="H24" i="175"/>
  <c r="I19" i="222"/>
  <c r="G24" i="220"/>
  <c r="G63" i="220"/>
  <c r="U9" i="292" s="1"/>
  <c r="A43" i="299"/>
  <c r="A41" i="300"/>
  <c r="A54" i="289"/>
  <c r="A74" i="291"/>
  <c r="A40" i="310"/>
  <c r="A39" i="176"/>
  <c r="A42" i="307"/>
  <c r="A49" i="292"/>
  <c r="M49" i="222"/>
  <c r="AE68" i="312"/>
  <c r="A4" i="312"/>
  <c r="K50" i="277"/>
  <c r="F15" i="277"/>
  <c r="F22" i="285"/>
  <c r="F18" i="285"/>
  <c r="F15" i="285"/>
  <c r="A4" i="285"/>
  <c r="G97" i="220"/>
  <c r="A5" i="220"/>
  <c r="P51" i="292"/>
  <c r="J11" i="292"/>
  <c r="D11" i="292"/>
  <c r="X11" i="292"/>
  <c r="D16" i="295"/>
  <c r="D16" i="280"/>
  <c r="T16" i="12"/>
  <c r="T15" i="12"/>
  <c r="X14" i="12"/>
  <c r="B10" i="280"/>
  <c r="B10" i="295"/>
  <c r="B26" i="295"/>
  <c r="B12" i="279"/>
  <c r="A4" i="279"/>
  <c r="A41" i="296"/>
  <c r="H29" i="280"/>
  <c r="H27" i="280"/>
  <c r="B17" i="280"/>
  <c r="B9" i="280"/>
  <c r="A5" i="280"/>
  <c r="D32" i="295"/>
  <c r="B25" i="295"/>
  <c r="D17" i="295"/>
  <c r="D9" i="295"/>
  <c r="C13" i="282"/>
  <c r="C4" i="284"/>
  <c r="E20" i="310"/>
  <c r="F30" i="289"/>
  <c r="Z57" i="291"/>
  <c r="Y58" i="291"/>
  <c r="Y59" i="291" s="1"/>
  <c r="H22" i="175"/>
  <c r="N16" i="175"/>
  <c r="Q45" i="335"/>
  <c r="M45" i="335"/>
  <c r="I45" i="335"/>
  <c r="Q44" i="335"/>
  <c r="M44" i="335"/>
  <c r="I44" i="335"/>
  <c r="Q43" i="335"/>
  <c r="M43" i="335"/>
  <c r="I43" i="335"/>
  <c r="Q42" i="335"/>
  <c r="M42" i="335"/>
  <c r="I42" i="335"/>
  <c r="Q41" i="335"/>
  <c r="M41" i="335"/>
  <c r="I41" i="335"/>
  <c r="J30" i="310"/>
  <c r="F30" i="310"/>
  <c r="D26" i="310"/>
  <c r="E26" i="310" s="1"/>
  <c r="F26" i="310" s="1"/>
  <c r="G26" i="310" s="1"/>
  <c r="H26" i="310" s="1"/>
  <c r="I26" i="310" s="1"/>
  <c r="J26" i="310" s="1"/>
  <c r="I24" i="307"/>
  <c r="D45" i="289"/>
  <c r="D80" i="291" s="1"/>
  <c r="F32" i="289"/>
  <c r="F23" i="289"/>
  <c r="F18" i="289"/>
  <c r="F12" i="289"/>
  <c r="F17" i="289"/>
  <c r="X58" i="291"/>
  <c r="X59" i="291" s="1"/>
  <c r="M85" i="291"/>
  <c r="I85" i="291"/>
  <c r="T26" i="297"/>
  <c r="G23" i="311"/>
  <c r="H20" i="311"/>
  <c r="G27" i="311"/>
  <c r="C23" i="311"/>
  <c r="D20" i="311"/>
  <c r="D14" i="280"/>
  <c r="D10" i="280"/>
  <c r="B15" i="295"/>
  <c r="B11" i="295"/>
  <c r="G27" i="310"/>
  <c r="F20" i="289"/>
  <c r="F15" i="289"/>
  <c r="K85" i="291"/>
  <c r="G85" i="291"/>
  <c r="E85" i="291"/>
  <c r="F86" i="291" s="1"/>
  <c r="F22" i="291" s="1"/>
  <c r="F24" i="291" s="1"/>
  <c r="O11" i="291"/>
  <c r="F8" i="291"/>
  <c r="N34" i="175"/>
  <c r="F27" i="175"/>
  <c r="M21" i="175" s="1"/>
  <c r="K20" i="175"/>
  <c r="K25" i="175" s="1"/>
  <c r="K21" i="175"/>
  <c r="K22" i="175"/>
  <c r="K23" i="175"/>
  <c r="K24" i="175"/>
  <c r="K12" i="175"/>
  <c r="K18" i="175" s="1"/>
  <c r="K27" i="175" s="1"/>
  <c r="K13" i="175"/>
  <c r="K14" i="175"/>
  <c r="K15" i="175"/>
  <c r="K16" i="175"/>
  <c r="K17" i="175"/>
  <c r="K38" i="175"/>
  <c r="K42" i="175" s="1"/>
  <c r="K39" i="175"/>
  <c r="K40" i="175"/>
  <c r="K41" i="175"/>
  <c r="H52" i="175"/>
  <c r="G10" i="298"/>
  <c r="J30" i="311"/>
  <c r="J23" i="311"/>
  <c r="F30" i="311"/>
  <c r="F23" i="311"/>
  <c r="D26" i="311"/>
  <c r="E26" i="311" s="1"/>
  <c r="F26" i="311" s="1"/>
  <c r="G26" i="311" s="1"/>
  <c r="H26" i="311" s="1"/>
  <c r="I26" i="311" s="1"/>
  <c r="J26" i="311" s="1"/>
  <c r="E17" i="311"/>
  <c r="F17" i="311" s="1"/>
  <c r="G17" i="311" s="1"/>
  <c r="H17" i="311" s="1"/>
  <c r="I17" i="311" s="1"/>
  <c r="J17" i="311" s="1"/>
  <c r="K17" i="311" s="1"/>
  <c r="F40" i="289"/>
  <c r="F9" i="289"/>
  <c r="F13" i="289"/>
  <c r="F21" i="289"/>
  <c r="D58" i="289"/>
  <c r="M19" i="291"/>
  <c r="M62" i="291"/>
  <c r="I19" i="291"/>
  <c r="I62" i="291"/>
  <c r="E19" i="291"/>
  <c r="E24" i="291" s="1"/>
  <c r="E62" i="291"/>
  <c r="E18" i="176"/>
  <c r="E20" i="176" s="1"/>
  <c r="H22" i="299"/>
  <c r="H24" i="299" s="1"/>
  <c r="O9" i="298"/>
  <c r="L9" i="298"/>
  <c r="C10" i="303"/>
  <c r="C27" i="303"/>
  <c r="C26" i="303"/>
  <c r="O33" i="281"/>
  <c r="T32" i="281"/>
  <c r="N32" i="281"/>
  <c r="L20" i="175"/>
  <c r="L25" i="175" s="1"/>
  <c r="C28" i="303"/>
  <c r="F32" i="281"/>
  <c r="J32" i="281"/>
  <c r="O32" i="281"/>
  <c r="S32" i="281"/>
  <c r="G33" i="281"/>
  <c r="K33" i="281"/>
  <c r="P33" i="281"/>
  <c r="T33" i="281"/>
  <c r="C114" i="286"/>
  <c r="B115" i="286"/>
  <c r="D113" i="286"/>
  <c r="E112" i="286"/>
  <c r="D112" i="286"/>
  <c r="E111" i="286"/>
  <c r="W26" i="286"/>
  <c r="X27" i="286"/>
  <c r="F109" i="286"/>
  <c r="N28" i="286"/>
  <c r="O29" i="286"/>
  <c r="M27" i="286"/>
  <c r="K25" i="286"/>
  <c r="E110" i="286"/>
  <c r="G109" i="286"/>
  <c r="J15" i="286"/>
  <c r="A30" i="286"/>
  <c r="F111" i="286"/>
  <c r="K67" i="286"/>
  <c r="K27" i="286"/>
  <c r="M29" i="286"/>
  <c r="L28" i="286"/>
  <c r="I25" i="286"/>
  <c r="P21" i="313"/>
  <c r="T25" i="286"/>
  <c r="V28" i="286"/>
  <c r="W29" i="286"/>
  <c r="U27" i="286"/>
  <c r="Q28" i="286"/>
  <c r="R29" i="286"/>
  <c r="O26" i="286"/>
  <c r="J27" i="286"/>
  <c r="I28" i="286"/>
  <c r="J29" i="286"/>
  <c r="K30" i="286"/>
  <c r="H27" i="286"/>
  <c r="G25" i="286"/>
  <c r="H25" i="286"/>
  <c r="O25" i="286"/>
  <c r="P25" i="286"/>
  <c r="W25" i="286"/>
  <c r="E25" i="286"/>
  <c r="J25" i="286"/>
  <c r="M25" i="286"/>
  <c r="R25" i="286"/>
  <c r="U25" i="286"/>
  <c r="N25" i="286"/>
  <c r="V25" i="286"/>
  <c r="R10" i="313"/>
  <c r="S27" i="286"/>
  <c r="P24" i="286"/>
  <c r="U29" i="286"/>
  <c r="E26" i="286"/>
  <c r="J26" i="286"/>
  <c r="M26" i="286"/>
  <c r="R26" i="286"/>
  <c r="U26" i="286"/>
  <c r="K26" i="286"/>
  <c r="L26" i="286"/>
  <c r="S26" i="286"/>
  <c r="T26" i="286"/>
  <c r="R14" i="313"/>
  <c r="R9" i="313"/>
  <c r="R21" i="313" s="1"/>
  <c r="N21" i="313"/>
  <c r="K62" i="220" l="1"/>
  <c r="K22" i="220"/>
  <c r="K63" i="220" s="1"/>
  <c r="T12" i="292"/>
  <c r="P57" i="286"/>
  <c r="E60" i="220"/>
  <c r="E22" i="310"/>
  <c r="F99" i="220"/>
  <c r="F27" i="220" s="1"/>
  <c r="F29" i="220" s="1"/>
  <c r="W12" i="292"/>
  <c r="V12" i="292"/>
  <c r="K64" i="220"/>
  <c r="K11" i="220"/>
  <c r="S30" i="286"/>
  <c r="V30" i="286"/>
  <c r="AA26" i="286"/>
  <c r="T31" i="286"/>
  <c r="O31" i="286"/>
  <c r="K31" i="286"/>
  <c r="L31" i="286"/>
  <c r="Q31" i="286"/>
  <c r="S31" i="286"/>
  <c r="V31" i="286"/>
  <c r="N31" i="286"/>
  <c r="H24" i="286"/>
  <c r="H57" i="286" s="1"/>
  <c r="H60" i="286" s="1"/>
  <c r="H61" i="286" s="1"/>
  <c r="P30" i="286"/>
  <c r="Y28" i="286"/>
  <c r="T30" i="286"/>
  <c r="G24" i="286"/>
  <c r="G57" i="286" s="1"/>
  <c r="G73" i="286" s="1"/>
  <c r="I30" i="286"/>
  <c r="J30" i="286"/>
  <c r="Q30" i="286"/>
  <c r="AB25" i="286"/>
  <c r="L30" i="286"/>
  <c r="O30" i="286"/>
  <c r="W30" i="286"/>
  <c r="I59" i="286"/>
  <c r="U30" i="286"/>
  <c r="W24" i="286"/>
  <c r="W57" i="286" s="1"/>
  <c r="M30" i="286"/>
  <c r="N30" i="286"/>
  <c r="R30" i="286"/>
  <c r="Z27" i="286"/>
  <c r="D47" i="10"/>
  <c r="D48" i="10" s="1"/>
  <c r="D46" i="10"/>
  <c r="O24" i="286"/>
  <c r="E24" i="286"/>
  <c r="E57" i="286" s="1"/>
  <c r="E73" i="286" s="1"/>
  <c r="U24" i="286"/>
  <c r="U57" i="286" s="1"/>
  <c r="V24" i="286"/>
  <c r="V57" i="286" s="1"/>
  <c r="O57" i="286"/>
  <c r="R24" i="286"/>
  <c r="R57" i="286" s="1"/>
  <c r="K18" i="286"/>
  <c r="AC25" i="286"/>
  <c r="J59" i="286"/>
  <c r="R31" i="286"/>
  <c r="U31" i="286"/>
  <c r="X30" i="286"/>
  <c r="AA27" i="286"/>
  <c r="Y29" i="286"/>
  <c r="AB26" i="286"/>
  <c r="J31" i="286"/>
  <c r="M31" i="286"/>
  <c r="P31" i="286"/>
  <c r="W31" i="286"/>
  <c r="Z28" i="286"/>
  <c r="R29" i="280"/>
  <c r="P29" i="280"/>
  <c r="S29" i="280"/>
  <c r="N31" i="280"/>
  <c r="P31" i="280"/>
  <c r="O31" i="280"/>
  <c r="N29" i="280"/>
  <c r="K29" i="280"/>
  <c r="I31" i="280"/>
  <c r="K31" i="280"/>
  <c r="Q29" i="280"/>
  <c r="D31" i="281"/>
  <c r="N31" i="281" s="1"/>
  <c r="D27" i="281"/>
  <c r="D30" i="295"/>
  <c r="D28" i="295"/>
  <c r="D25" i="280"/>
  <c r="O17" i="291"/>
  <c r="L21" i="12"/>
  <c r="L22" i="12"/>
  <c r="H27" i="12" s="1"/>
  <c r="P32" i="12" s="1"/>
  <c r="T32" i="12" s="1"/>
  <c r="Z14" i="312"/>
  <c r="F110" i="286"/>
  <c r="E113" i="286"/>
  <c r="F25" i="280"/>
  <c r="J25" i="280"/>
  <c r="O25" i="280"/>
  <c r="S25" i="280"/>
  <c r="C32" i="282"/>
  <c r="G25" i="280"/>
  <c r="K25" i="280"/>
  <c r="P25" i="280"/>
  <c r="T25" i="280"/>
  <c r="I25" i="280"/>
  <c r="N25" i="280"/>
  <c r="R25" i="280"/>
  <c r="H25" i="280"/>
  <c r="L25" i="280"/>
  <c r="Q25" i="280"/>
  <c r="C9" i="282"/>
  <c r="I26" i="295"/>
  <c r="L26" i="295"/>
  <c r="X56" i="220"/>
  <c r="W59" i="220"/>
  <c r="W61" i="220" s="1"/>
  <c r="K15" i="286"/>
  <c r="A31" i="286"/>
  <c r="I109" i="286"/>
  <c r="H109" i="286"/>
  <c r="F112" i="286"/>
  <c r="D114" i="286"/>
  <c r="E114" i="286" s="1"/>
  <c r="N44" i="175"/>
  <c r="L10" i="298"/>
  <c r="O10" i="298"/>
  <c r="N33" i="175"/>
  <c r="X56" i="291"/>
  <c r="G8" i="291"/>
  <c r="H86" i="291"/>
  <c r="H22" i="291" s="1"/>
  <c r="H24" i="291" s="1"/>
  <c r="G86" i="291"/>
  <c r="G22" i="291" s="1"/>
  <c r="G24" i="291" s="1"/>
  <c r="N12" i="175"/>
  <c r="N18" i="175" s="1"/>
  <c r="N27" i="175" s="1"/>
  <c r="N39" i="175"/>
  <c r="N41" i="175"/>
  <c r="C35" i="282"/>
  <c r="F28" i="280"/>
  <c r="J28" i="280"/>
  <c r="O28" i="280"/>
  <c r="S28" i="280"/>
  <c r="C12" i="282"/>
  <c r="G28" i="280"/>
  <c r="K28" i="280"/>
  <c r="P28" i="280"/>
  <c r="T28" i="280"/>
  <c r="I28" i="280"/>
  <c r="N28" i="280"/>
  <c r="R28" i="280"/>
  <c r="H28" i="280"/>
  <c r="L28" i="280"/>
  <c r="Q28" i="280"/>
  <c r="L46" i="175"/>
  <c r="N23" i="175"/>
  <c r="G32" i="295"/>
  <c r="K32" i="295"/>
  <c r="H32" i="295"/>
  <c r="L32" i="295"/>
  <c r="F32" i="295"/>
  <c r="J32" i="295"/>
  <c r="I32" i="295"/>
  <c r="K33" i="295"/>
  <c r="M12" i="292"/>
  <c r="M13" i="292" s="1"/>
  <c r="I89" i="220"/>
  <c r="E95" i="220"/>
  <c r="E41" i="220" s="1"/>
  <c r="I88" i="220"/>
  <c r="E32" i="222"/>
  <c r="E24" i="222"/>
  <c r="J24" i="222" s="1"/>
  <c r="F32" i="222"/>
  <c r="J21" i="222"/>
  <c r="I25" i="281"/>
  <c r="N25" i="281"/>
  <c r="R25" i="281"/>
  <c r="G25" i="281"/>
  <c r="L25" i="281"/>
  <c r="S25" i="281"/>
  <c r="F25" i="281"/>
  <c r="K25" i="281"/>
  <c r="Q25" i="281"/>
  <c r="H25" i="281"/>
  <c r="T25" i="281"/>
  <c r="J25" i="281"/>
  <c r="P25" i="281"/>
  <c r="O25" i="281"/>
  <c r="D81" i="291"/>
  <c r="E55" i="291"/>
  <c r="L21" i="303" s="1"/>
  <c r="I29" i="281"/>
  <c r="N29" i="281"/>
  <c r="F29" i="281"/>
  <c r="K29" i="281"/>
  <c r="Q29" i="281"/>
  <c r="J29" i="281"/>
  <c r="P29" i="281"/>
  <c r="T29" i="281"/>
  <c r="L29" i="281"/>
  <c r="O29" i="281"/>
  <c r="H29" i="281"/>
  <c r="S29" i="281"/>
  <c r="G29" i="281"/>
  <c r="R29" i="281"/>
  <c r="J57" i="286"/>
  <c r="H27" i="295"/>
  <c r="L27" i="295"/>
  <c r="I27" i="295"/>
  <c r="G27" i="295"/>
  <c r="K27" i="295"/>
  <c r="J27" i="295"/>
  <c r="F27" i="295"/>
  <c r="I86" i="291"/>
  <c r="I22" i="291" s="1"/>
  <c r="I24" i="291" s="1"/>
  <c r="J86" i="291"/>
  <c r="J22" i="291" s="1"/>
  <c r="J24" i="291" s="1"/>
  <c r="M24" i="175"/>
  <c r="P11" i="298"/>
  <c r="D20" i="302"/>
  <c r="D26" i="301"/>
  <c r="N13" i="175"/>
  <c r="N17" i="175"/>
  <c r="N40" i="175"/>
  <c r="N15" i="175"/>
  <c r="I12" i="292"/>
  <c r="I13" i="292" s="1"/>
  <c r="L67" i="286"/>
  <c r="G111" i="286"/>
  <c r="H110" i="286"/>
  <c r="N31" i="175"/>
  <c r="N36" i="175" s="1"/>
  <c r="N35" i="175"/>
  <c r="H31" i="295"/>
  <c r="L31" i="295"/>
  <c r="I31" i="295"/>
  <c r="G31" i="295"/>
  <c r="K31" i="295"/>
  <c r="F31" i="295"/>
  <c r="J31" i="295"/>
  <c r="M86" i="291"/>
  <c r="M22" i="291" s="1"/>
  <c r="M24" i="291" s="1"/>
  <c r="O86" i="291"/>
  <c r="O22" i="291" s="1"/>
  <c r="M22" i="175"/>
  <c r="Z58" i="291"/>
  <c r="Z59" i="291" s="1"/>
  <c r="AA57" i="291"/>
  <c r="F33" i="280"/>
  <c r="J33" i="280"/>
  <c r="O33" i="280"/>
  <c r="S33" i="280"/>
  <c r="C40" i="282"/>
  <c r="G33" i="280"/>
  <c r="K33" i="280"/>
  <c r="P33" i="280"/>
  <c r="T33" i="280"/>
  <c r="I33" i="280"/>
  <c r="N33" i="280"/>
  <c r="R33" i="280"/>
  <c r="H33" i="280"/>
  <c r="C17" i="282"/>
  <c r="L33" i="280"/>
  <c r="Q33" i="280"/>
  <c r="C10" i="282"/>
  <c r="C33" i="282"/>
  <c r="J12" i="292"/>
  <c r="J13" i="292" s="1"/>
  <c r="I30" i="222"/>
  <c r="U11" i="292"/>
  <c r="U12" i="292"/>
  <c r="N24" i="175"/>
  <c r="G28" i="295"/>
  <c r="K28" i="295"/>
  <c r="H28" i="295"/>
  <c r="L28" i="295"/>
  <c r="F28" i="295"/>
  <c r="J28" i="295"/>
  <c r="I28" i="295"/>
  <c r="I30" i="295"/>
  <c r="F30" i="295"/>
  <c r="J30" i="295"/>
  <c r="H30" i="295"/>
  <c r="L30" i="295"/>
  <c r="G30" i="295"/>
  <c r="K30" i="295"/>
  <c r="N14" i="175"/>
  <c r="K46" i="175"/>
  <c r="C39" i="282"/>
  <c r="F32" i="280"/>
  <c r="J32" i="280"/>
  <c r="O32" i="280"/>
  <c r="S32" i="280"/>
  <c r="C16" i="282"/>
  <c r="G32" i="280"/>
  <c r="K32" i="280"/>
  <c r="P32" i="280"/>
  <c r="T32" i="280"/>
  <c r="I32" i="280"/>
  <c r="N32" i="280"/>
  <c r="R32" i="280"/>
  <c r="H32" i="280"/>
  <c r="L32" i="280"/>
  <c r="Q32" i="280"/>
  <c r="J33" i="295"/>
  <c r="E12" i="292"/>
  <c r="E13" i="292" s="1"/>
  <c r="D23" i="285"/>
  <c r="F26" i="285"/>
  <c r="F30" i="285"/>
  <c r="F33" i="285"/>
  <c r="F37" i="285"/>
  <c r="F27" i="285"/>
  <c r="F34" i="285"/>
  <c r="F28" i="285"/>
  <c r="F39" i="285"/>
  <c r="F31" i="285"/>
  <c r="F38" i="285"/>
  <c r="F32" i="285"/>
  <c r="F43" i="285"/>
  <c r="F25" i="285"/>
  <c r="F29" i="285"/>
  <c r="F36" i="285"/>
  <c r="F42" i="285"/>
  <c r="F35" i="285"/>
  <c r="D56" i="285"/>
  <c r="Q27" i="280"/>
  <c r="L27" i="280"/>
  <c r="J31" i="281"/>
  <c r="I31" i="281"/>
  <c r="G31" i="281"/>
  <c r="O31" i="281"/>
  <c r="P31" i="281"/>
  <c r="L31" i="281"/>
  <c r="Q31" i="281"/>
  <c r="I32" i="222"/>
  <c r="L29" i="280"/>
  <c r="H25" i="295"/>
  <c r="L25" i="295"/>
  <c r="L29" i="295"/>
  <c r="F24" i="286"/>
  <c r="F57" i="286" s="1"/>
  <c r="F73" i="286" s="1"/>
  <c r="I24" i="286"/>
  <c r="I57" i="286" s="1"/>
  <c r="N24" i="286"/>
  <c r="N57" i="286" s="1"/>
  <c r="Q24" i="286"/>
  <c r="Q57" i="286" s="1"/>
  <c r="D24" i="286"/>
  <c r="D57" i="286" s="1"/>
  <c r="D73" i="286" s="1"/>
  <c r="K24" i="286"/>
  <c r="K57" i="286" s="1"/>
  <c r="S24" i="286"/>
  <c r="S57" i="286" s="1"/>
  <c r="X24" i="286"/>
  <c r="X57" i="286" s="1"/>
  <c r="AD24" i="286"/>
  <c r="C24" i="286"/>
  <c r="C57" i="286" s="1"/>
  <c r="Y24" i="286"/>
  <c r="Y57" i="286" s="1"/>
  <c r="Z24" i="286"/>
  <c r="Z57" i="286" s="1"/>
  <c r="AA24" i="286"/>
  <c r="AA57" i="286" s="1"/>
  <c r="AE24" i="286"/>
  <c r="L24" i="286"/>
  <c r="L57" i="286" s="1"/>
  <c r="AC24" i="286"/>
  <c r="AC57" i="286" s="1"/>
  <c r="AF24" i="286"/>
  <c r="AG24" i="286"/>
  <c r="C59" i="286"/>
  <c r="T24" i="286"/>
  <c r="T57" i="286" s="1"/>
  <c r="AB24" i="286"/>
  <c r="AH24" i="286"/>
  <c r="M24" i="286"/>
  <c r="M57" i="286" s="1"/>
  <c r="H31" i="280"/>
  <c r="L31" i="280"/>
  <c r="Q31" i="280"/>
  <c r="T22" i="12"/>
  <c r="H26" i="12" s="1"/>
  <c r="T21" i="12"/>
  <c r="F113" i="286"/>
  <c r="H25" i="299"/>
  <c r="H26" i="299" s="1"/>
  <c r="H28" i="299" s="1"/>
  <c r="H30" i="299" s="1"/>
  <c r="I13" i="307" s="1"/>
  <c r="AC14" i="312" s="1"/>
  <c r="M31" i="175"/>
  <c r="M36" i="175" s="1"/>
  <c r="M32" i="175"/>
  <c r="M33" i="175"/>
  <c r="M34" i="175"/>
  <c r="M35" i="175"/>
  <c r="M12" i="175"/>
  <c r="M18" i="175" s="1"/>
  <c r="M27" i="175" s="1"/>
  <c r="M13" i="175"/>
  <c r="M14" i="175"/>
  <c r="M15" i="175"/>
  <c r="M16" i="175"/>
  <c r="M17" i="175"/>
  <c r="M38" i="175"/>
  <c r="M42" i="175" s="1"/>
  <c r="M39" i="175"/>
  <c r="M40" i="175"/>
  <c r="M41" i="175"/>
  <c r="M20" i="175"/>
  <c r="M25" i="175" s="1"/>
  <c r="M44" i="175"/>
  <c r="M46" i="175" s="1"/>
  <c r="L86" i="291"/>
  <c r="L22" i="291" s="1"/>
  <c r="L24" i="291" s="1"/>
  <c r="K86" i="291"/>
  <c r="K22" i="291" s="1"/>
  <c r="K24" i="291" s="1"/>
  <c r="D12" i="292"/>
  <c r="D13" i="292" s="1"/>
  <c r="D18" i="292" s="1"/>
  <c r="N45" i="302"/>
  <c r="U44" i="281"/>
  <c r="U47" i="280"/>
  <c r="U51" i="301"/>
  <c r="N57" i="295"/>
  <c r="G27" i="281"/>
  <c r="K27" i="281"/>
  <c r="P27" i="281"/>
  <c r="T27" i="281"/>
  <c r="I27" i="281"/>
  <c r="O27" i="281"/>
  <c r="H27" i="281"/>
  <c r="N27" i="281"/>
  <c r="S27" i="281"/>
  <c r="J27" i="281"/>
  <c r="L27" i="281"/>
  <c r="F27" i="281"/>
  <c r="R27" i="281"/>
  <c r="Q27" i="281"/>
  <c r="H28" i="281"/>
  <c r="L28" i="281"/>
  <c r="Q28" i="281"/>
  <c r="J28" i="281"/>
  <c r="P28" i="281"/>
  <c r="I28" i="281"/>
  <c r="O28" i="281"/>
  <c r="T28" i="281"/>
  <c r="F28" i="281"/>
  <c r="R28" i="281"/>
  <c r="G28" i="281"/>
  <c r="S28" i="281"/>
  <c r="N28" i="281"/>
  <c r="K28" i="281"/>
  <c r="F26" i="281"/>
  <c r="J26" i="281"/>
  <c r="O26" i="281"/>
  <c r="S26" i="281"/>
  <c r="H26" i="281"/>
  <c r="N26" i="281"/>
  <c r="T26" i="281"/>
  <c r="G26" i="281"/>
  <c r="L26" i="281"/>
  <c r="R26" i="281"/>
  <c r="P26" i="281"/>
  <c r="Q26" i="281"/>
  <c r="K26" i="281"/>
  <c r="I26" i="281"/>
  <c r="G110" i="286"/>
  <c r="C115" i="286"/>
  <c r="B116" i="286"/>
  <c r="D24" i="301"/>
  <c r="D18" i="302"/>
  <c r="P9" i="298"/>
  <c r="N32" i="175"/>
  <c r="N38" i="175"/>
  <c r="N42" i="175" s="1"/>
  <c r="T28" i="297"/>
  <c r="T30" i="297" s="1"/>
  <c r="N22" i="175"/>
  <c r="L33" i="295"/>
  <c r="G98" i="220"/>
  <c r="H97" i="220"/>
  <c r="I33" i="222"/>
  <c r="N21" i="175"/>
  <c r="D24" i="281"/>
  <c r="D26" i="295"/>
  <c r="J26" i="295" s="1"/>
  <c r="D26" i="280"/>
  <c r="F26" i="280" s="1"/>
  <c r="F30" i="280"/>
  <c r="J30" i="280"/>
  <c r="O30" i="280"/>
  <c r="S30" i="280"/>
  <c r="G30" i="280"/>
  <c r="K30" i="280"/>
  <c r="P30" i="280"/>
  <c r="T30" i="280"/>
  <c r="C14" i="282"/>
  <c r="I30" i="280"/>
  <c r="N30" i="280"/>
  <c r="R30" i="280"/>
  <c r="C37" i="282"/>
  <c r="H30" i="280"/>
  <c r="Q30" i="280"/>
  <c r="L30" i="280"/>
  <c r="L27" i="175"/>
  <c r="M23" i="175"/>
  <c r="H33" i="295"/>
  <c r="I33" i="295"/>
  <c r="F40" i="285"/>
  <c r="G8" i="220"/>
  <c r="S55" i="220"/>
  <c r="I30" i="281"/>
  <c r="N30" i="281"/>
  <c r="R30" i="281"/>
  <c r="H30" i="281"/>
  <c r="L30" i="281"/>
  <c r="Q30" i="281"/>
  <c r="F30" i="281"/>
  <c r="O30" i="281"/>
  <c r="G30" i="281"/>
  <c r="P30" i="281"/>
  <c r="K30" i="281"/>
  <c r="T30" i="281"/>
  <c r="S30" i="281"/>
  <c r="J30" i="281"/>
  <c r="T7" i="292"/>
  <c r="F8" i="292"/>
  <c r="I31" i="222"/>
  <c r="K23" i="220" l="1"/>
  <c r="K24" i="220" s="1"/>
  <c r="E23" i="220"/>
  <c r="E24" i="220" s="1"/>
  <c r="E63" i="220"/>
  <c r="S9" i="292" s="1"/>
  <c r="E88" i="220"/>
  <c r="E30" i="310"/>
  <c r="E23" i="310"/>
  <c r="AB57" i="286"/>
  <c r="H73" i="286"/>
  <c r="AA28" i="286"/>
  <c r="U32" i="286"/>
  <c r="Y30" i="286"/>
  <c r="Z29" i="286"/>
  <c r="Q32" i="286"/>
  <c r="W32" i="286"/>
  <c r="AB27" i="286"/>
  <c r="AC26" i="286"/>
  <c r="K59" i="286"/>
  <c r="K60" i="286" s="1"/>
  <c r="K61" i="286" s="1"/>
  <c r="V32" i="286"/>
  <c r="K32" i="286"/>
  <c r="L32" i="286"/>
  <c r="L18" i="286"/>
  <c r="O32" i="286"/>
  <c r="R32" i="286"/>
  <c r="T32" i="286"/>
  <c r="M32" i="286"/>
  <c r="N32" i="286"/>
  <c r="P32" i="286"/>
  <c r="S32" i="286"/>
  <c r="X31" i="286"/>
  <c r="AD25" i="286"/>
  <c r="AD57" i="286" s="1"/>
  <c r="W61" i="291"/>
  <c r="W62" i="291" s="1"/>
  <c r="F32" i="220"/>
  <c r="F33" i="220" s="1"/>
  <c r="F34" i="220" s="1"/>
  <c r="E16" i="292"/>
  <c r="E17" i="292" s="1"/>
  <c r="E18" i="292" s="1"/>
  <c r="E27" i="291"/>
  <c r="E28" i="291" s="1"/>
  <c r="E29" i="291" s="1"/>
  <c r="S63" i="220"/>
  <c r="S64" i="220" s="1"/>
  <c r="E47" i="10"/>
  <c r="E48" i="10" s="1"/>
  <c r="E46" i="10"/>
  <c r="I38" i="295"/>
  <c r="K31" i="281"/>
  <c r="H31" i="281"/>
  <c r="R31" i="281"/>
  <c r="F31" i="281"/>
  <c r="S31" i="281"/>
  <c r="T31" i="281"/>
  <c r="O62" i="291"/>
  <c r="O18" i="291"/>
  <c r="O19" i="291" s="1"/>
  <c r="O24" i="291" s="1"/>
  <c r="O35" i="291" s="1"/>
  <c r="O37" i="291" s="1"/>
  <c r="I39" i="295"/>
  <c r="I37" i="295"/>
  <c r="P33" i="12"/>
  <c r="H30" i="12"/>
  <c r="H36" i="12" s="1"/>
  <c r="R33" i="12" s="1"/>
  <c r="F114" i="286"/>
  <c r="H114" i="286" s="1"/>
  <c r="J42" i="295"/>
  <c r="J39" i="295"/>
  <c r="J40" i="295"/>
  <c r="J41" i="295"/>
  <c r="J38" i="295"/>
  <c r="J37" i="295"/>
  <c r="H113" i="286"/>
  <c r="G18" i="302"/>
  <c r="K18" i="302"/>
  <c r="H18" i="302"/>
  <c r="L18" i="302"/>
  <c r="I18" i="302"/>
  <c r="J18" i="302"/>
  <c r="F18" i="302"/>
  <c r="D115" i="286"/>
  <c r="E115" i="286"/>
  <c r="T55" i="220"/>
  <c r="H8" i="220"/>
  <c r="H98" i="220"/>
  <c r="H99" i="220" s="1"/>
  <c r="H27" i="220" s="1"/>
  <c r="H29" i="220" s="1"/>
  <c r="I97" i="220"/>
  <c r="C116" i="286"/>
  <c r="B117" i="286"/>
  <c r="L73" i="286"/>
  <c r="L37" i="295"/>
  <c r="L41" i="295"/>
  <c r="L40" i="295"/>
  <c r="L38" i="295"/>
  <c r="L42" i="295"/>
  <c r="L39" i="295"/>
  <c r="I40" i="295"/>
  <c r="I42" i="295"/>
  <c r="Q26" i="280"/>
  <c r="Q41" i="280" s="1"/>
  <c r="R26" i="280"/>
  <c r="R37" i="280" s="1"/>
  <c r="T26" i="280"/>
  <c r="T40" i="280" s="1"/>
  <c r="S26" i="280"/>
  <c r="S40" i="280" s="1"/>
  <c r="AA58" i="291"/>
  <c r="AA59" i="291" s="1"/>
  <c r="AB57" i="291"/>
  <c r="G113" i="286"/>
  <c r="G26" i="301"/>
  <c r="K26" i="301"/>
  <c r="P26" i="301"/>
  <c r="T26" i="301"/>
  <c r="H26" i="301"/>
  <c r="L26" i="301"/>
  <c r="Q26" i="301"/>
  <c r="R26" i="301"/>
  <c r="N26" i="301"/>
  <c r="I26" i="301"/>
  <c r="O26" i="301"/>
  <c r="J26" i="301"/>
  <c r="F26" i="301"/>
  <c r="S26" i="301"/>
  <c r="J73" i="286"/>
  <c r="J60" i="286"/>
  <c r="J61" i="286" s="1"/>
  <c r="D85" i="291"/>
  <c r="E86" i="291" s="1"/>
  <c r="I110" i="286"/>
  <c r="K26" i="295"/>
  <c r="F26" i="295"/>
  <c r="G99" i="220"/>
  <c r="G27" i="220" s="1"/>
  <c r="G29" i="220" s="1"/>
  <c r="K73" i="286"/>
  <c r="P26" i="280"/>
  <c r="P37" i="280" s="1"/>
  <c r="H20" i="302"/>
  <c r="L20" i="302"/>
  <c r="I20" i="302"/>
  <c r="J20" i="302"/>
  <c r="O20" i="302" s="1"/>
  <c r="O21" i="302" s="1"/>
  <c r="F20" i="302"/>
  <c r="G20" i="302"/>
  <c r="K20" i="302"/>
  <c r="T38" i="280"/>
  <c r="H24" i="301"/>
  <c r="L24" i="301"/>
  <c r="Q24" i="301"/>
  <c r="I24" i="301"/>
  <c r="N24" i="301"/>
  <c r="R24" i="301"/>
  <c r="J24" i="301"/>
  <c r="O24" i="301"/>
  <c r="F24" i="301"/>
  <c r="S24" i="301"/>
  <c r="P24" i="301"/>
  <c r="K24" i="301"/>
  <c r="T24" i="301"/>
  <c r="G24" i="301"/>
  <c r="I41" i="295"/>
  <c r="L26" i="280"/>
  <c r="L41" i="280" s="1"/>
  <c r="I26" i="280"/>
  <c r="I37" i="280" s="1"/>
  <c r="K26" i="280"/>
  <c r="K37" i="280" s="1"/>
  <c r="J26" i="280"/>
  <c r="J38" i="280" s="1"/>
  <c r="M67" i="286"/>
  <c r="M73" i="286" s="1"/>
  <c r="H111" i="286"/>
  <c r="G112" i="286"/>
  <c r="L15" i="286"/>
  <c r="A32" i="286"/>
  <c r="H26" i="295"/>
  <c r="H37" i="295" s="1"/>
  <c r="S38" i="280"/>
  <c r="S41" i="280"/>
  <c r="S37" i="280"/>
  <c r="D82" i="291"/>
  <c r="D37" i="291" s="1"/>
  <c r="C73" i="286"/>
  <c r="C68" i="286"/>
  <c r="I60" i="286"/>
  <c r="I61" i="286" s="1"/>
  <c r="I73" i="286"/>
  <c r="N26" i="280"/>
  <c r="N39" i="280" s="1"/>
  <c r="O26" i="280"/>
  <c r="O38" i="280" s="1"/>
  <c r="N46" i="175"/>
  <c r="F38" i="280"/>
  <c r="F40" i="280"/>
  <c r="F42" i="280"/>
  <c r="F41" i="280"/>
  <c r="F37" i="280"/>
  <c r="F39" i="280"/>
  <c r="G8" i="292"/>
  <c r="U7" i="292"/>
  <c r="H24" i="281"/>
  <c r="L24" i="281"/>
  <c r="Q24" i="281"/>
  <c r="F24" i="281"/>
  <c r="K24" i="281"/>
  <c r="R24" i="281"/>
  <c r="G24" i="281"/>
  <c r="N24" i="281"/>
  <c r="S24" i="281"/>
  <c r="J24" i="281"/>
  <c r="P24" i="281"/>
  <c r="I24" i="281"/>
  <c r="T24" i="281"/>
  <c r="O24" i="281"/>
  <c r="H26" i="280"/>
  <c r="H39" i="280" s="1"/>
  <c r="G26" i="280"/>
  <c r="G42" i="280" s="1"/>
  <c r="H8" i="291"/>
  <c r="Y56" i="291"/>
  <c r="D19" i="302"/>
  <c r="P10" i="298"/>
  <c r="D25" i="301"/>
  <c r="G114" i="286"/>
  <c r="J109" i="286"/>
  <c r="Y56" i="220"/>
  <c r="X59" i="220"/>
  <c r="X61" i="220" s="1"/>
  <c r="G26" i="295"/>
  <c r="O42" i="280"/>
  <c r="E29" i="220" l="1"/>
  <c r="E34" i="220" s="1"/>
  <c r="S12" i="292"/>
  <c r="Z12" i="292" s="1"/>
  <c r="S11" i="292"/>
  <c r="Z11" i="292" s="1"/>
  <c r="F16" i="292"/>
  <c r="F17" i="292" s="1"/>
  <c r="F18" i="292" s="1"/>
  <c r="X61" i="291"/>
  <c r="X62" i="291" s="1"/>
  <c r="G32" i="220"/>
  <c r="G33" i="220" s="1"/>
  <c r="G34" i="220" s="1"/>
  <c r="F27" i="291"/>
  <c r="F28" i="291" s="1"/>
  <c r="F29" i="291" s="1"/>
  <c r="T63" i="220"/>
  <c r="T64" i="220" s="1"/>
  <c r="O33" i="286"/>
  <c r="R33" i="286"/>
  <c r="X32" i="286"/>
  <c r="AA29" i="286"/>
  <c r="N33" i="286"/>
  <c r="Q33" i="286"/>
  <c r="P33" i="286"/>
  <c r="U33" i="286"/>
  <c r="AE25" i="286"/>
  <c r="AE57" i="286" s="1"/>
  <c r="S33" i="286"/>
  <c r="AC27" i="286"/>
  <c r="M18" i="286"/>
  <c r="W33" i="286"/>
  <c r="L33" i="286"/>
  <c r="AD26" i="286"/>
  <c r="V33" i="286"/>
  <c r="Y31" i="286"/>
  <c r="M33" i="286"/>
  <c r="T33" i="286"/>
  <c r="Z30" i="286"/>
  <c r="L59" i="286"/>
  <c r="L60" i="286" s="1"/>
  <c r="L61" i="286" s="1"/>
  <c r="AB28" i="286"/>
  <c r="F47" i="10"/>
  <c r="F48" i="10" s="1"/>
  <c r="F46" i="10"/>
  <c r="S42" i="280"/>
  <c r="T39" i="280"/>
  <c r="P41" i="280"/>
  <c r="T37" i="280"/>
  <c r="Q38" i="280"/>
  <c r="T42" i="280"/>
  <c r="K42" i="280"/>
  <c r="G39" i="280"/>
  <c r="N40" i="280"/>
  <c r="P40" i="280"/>
  <c r="G38" i="280"/>
  <c r="N37" i="280"/>
  <c r="S39" i="280"/>
  <c r="R38" i="280"/>
  <c r="K41" i="280"/>
  <c r="K40" i="280"/>
  <c r="N38" i="280"/>
  <c r="R41" i="280"/>
  <c r="K39" i="280"/>
  <c r="K38" i="280"/>
  <c r="N41" i="280"/>
  <c r="Q37" i="280"/>
  <c r="R42" i="280"/>
  <c r="R39" i="280"/>
  <c r="T41" i="280"/>
  <c r="I41" i="280"/>
  <c r="N42" i="280"/>
  <c r="H42" i="280"/>
  <c r="R40" i="280"/>
  <c r="J42" i="280"/>
  <c r="T33" i="12"/>
  <c r="T34" i="12" s="1"/>
  <c r="T36" i="12" s="1"/>
  <c r="K37" i="281"/>
  <c r="K39" i="281"/>
  <c r="K38" i="281"/>
  <c r="K36" i="281"/>
  <c r="K29" i="301"/>
  <c r="K32" i="301"/>
  <c r="L37" i="280"/>
  <c r="O39" i="280"/>
  <c r="Q42" i="280"/>
  <c r="Q39" i="280"/>
  <c r="Z56" i="220"/>
  <c r="Y59" i="220"/>
  <c r="Y61" i="220" s="1"/>
  <c r="K109" i="286"/>
  <c r="G19" i="302"/>
  <c r="G24" i="302" s="1"/>
  <c r="H19" i="302"/>
  <c r="I19" i="302"/>
  <c r="O22" i="302" s="1"/>
  <c r="L19" i="302"/>
  <c r="F19" i="302"/>
  <c r="F26" i="302" s="1"/>
  <c r="J19" i="302"/>
  <c r="K19" i="302"/>
  <c r="O37" i="281"/>
  <c r="O36" i="281"/>
  <c r="O39" i="281"/>
  <c r="O38" i="281"/>
  <c r="J37" i="281"/>
  <c r="J38" i="281"/>
  <c r="J36" i="281"/>
  <c r="J39" i="281"/>
  <c r="R36" i="281"/>
  <c r="R38" i="281"/>
  <c r="R39" i="281"/>
  <c r="R37" i="281"/>
  <c r="L36" i="281"/>
  <c r="L38" i="281"/>
  <c r="L39" i="281"/>
  <c r="L37" i="281"/>
  <c r="H40" i="280"/>
  <c r="H37" i="280"/>
  <c r="P42" i="280"/>
  <c r="M15" i="286"/>
  <c r="A33" i="286"/>
  <c r="I114" i="286"/>
  <c r="T30" i="301"/>
  <c r="F31" i="301"/>
  <c r="F34" i="301"/>
  <c r="H32" i="301"/>
  <c r="H29" i="301"/>
  <c r="H38" i="295"/>
  <c r="J37" i="280"/>
  <c r="G41" i="280"/>
  <c r="G40" i="280"/>
  <c r="I38" i="280"/>
  <c r="L42" i="280"/>
  <c r="L39" i="280"/>
  <c r="AC57" i="291"/>
  <c r="AC58" i="291" s="1"/>
  <c r="AC59" i="291" s="1"/>
  <c r="AB58" i="291"/>
  <c r="AB59" i="291" s="1"/>
  <c r="I98" i="220"/>
  <c r="K97" i="220"/>
  <c r="K98" i="220" s="1"/>
  <c r="I26" i="302"/>
  <c r="I25" i="302"/>
  <c r="I23" i="302"/>
  <c r="I27" i="302"/>
  <c r="I24" i="302"/>
  <c r="I28" i="302"/>
  <c r="G23" i="302"/>
  <c r="J114" i="286"/>
  <c r="J110" i="286"/>
  <c r="S36" i="281"/>
  <c r="S39" i="281"/>
  <c r="S38" i="281"/>
  <c r="S37" i="281"/>
  <c r="I111" i="286"/>
  <c r="I32" i="301"/>
  <c r="I33" i="301"/>
  <c r="H40" i="295"/>
  <c r="L40" i="280"/>
  <c r="I99" i="220"/>
  <c r="I27" i="220" s="1"/>
  <c r="I29" i="220" s="1"/>
  <c r="O41" i="280"/>
  <c r="O40" i="280"/>
  <c r="Q40" i="280"/>
  <c r="G41" i="295"/>
  <c r="G39" i="295"/>
  <c r="G40" i="295"/>
  <c r="G38" i="295"/>
  <c r="G42" i="295"/>
  <c r="G37" i="295"/>
  <c r="I25" i="301"/>
  <c r="I29" i="301" s="1"/>
  <c r="R25" i="301"/>
  <c r="N25" i="301"/>
  <c r="N32" i="301" s="1"/>
  <c r="K25" i="301"/>
  <c r="K33" i="301" s="1"/>
  <c r="L25" i="301"/>
  <c r="O25" i="301"/>
  <c r="P25" i="301"/>
  <c r="P33" i="301" s="1"/>
  <c r="Q25" i="301"/>
  <c r="S25" i="301"/>
  <c r="F25" i="301"/>
  <c r="F32" i="301" s="1"/>
  <c r="G25" i="301"/>
  <c r="G31" i="301" s="1"/>
  <c r="H25" i="301"/>
  <c r="H33" i="301" s="1"/>
  <c r="J25" i="301"/>
  <c r="T25" i="301"/>
  <c r="T31" i="301" s="1"/>
  <c r="Z56" i="291"/>
  <c r="I8" i="291"/>
  <c r="I36" i="281"/>
  <c r="I38" i="281"/>
  <c r="I37" i="281"/>
  <c r="I39" i="281"/>
  <c r="N36" i="281"/>
  <c r="N38" i="281"/>
  <c r="N39" i="281"/>
  <c r="N37" i="281"/>
  <c r="F38" i="281"/>
  <c r="F36" i="281"/>
  <c r="F39" i="281"/>
  <c r="F37" i="281"/>
  <c r="H41" i="280"/>
  <c r="P39" i="280"/>
  <c r="P38" i="280"/>
  <c r="P29" i="301"/>
  <c r="P32" i="301"/>
  <c r="J29" i="301"/>
  <c r="J31" i="301"/>
  <c r="J33" i="301"/>
  <c r="J34" i="301"/>
  <c r="J32" i="301"/>
  <c r="J30" i="301"/>
  <c r="Q30" i="301"/>
  <c r="Q32" i="301"/>
  <c r="Q34" i="301"/>
  <c r="Q29" i="301"/>
  <c r="Q31" i="301"/>
  <c r="Q33" i="301"/>
  <c r="H39" i="295"/>
  <c r="H41" i="295"/>
  <c r="J39" i="280"/>
  <c r="J40" i="280"/>
  <c r="G37" i="280"/>
  <c r="I42" i="280"/>
  <c r="I39" i="280"/>
  <c r="L38" i="280"/>
  <c r="F39" i="295"/>
  <c r="F37" i="295"/>
  <c r="F38" i="295"/>
  <c r="F41" i="295"/>
  <c r="F42" i="295"/>
  <c r="F40" i="295"/>
  <c r="K110" i="286"/>
  <c r="D86" i="291"/>
  <c r="D22" i="291" s="1"/>
  <c r="D24" i="291" s="1"/>
  <c r="D29" i="291" s="1"/>
  <c r="B118" i="286"/>
  <c r="C117" i="286"/>
  <c r="I8" i="220"/>
  <c r="V55" i="220" s="1"/>
  <c r="U55" i="220"/>
  <c r="F115" i="286"/>
  <c r="F23" i="302"/>
  <c r="F28" i="302"/>
  <c r="H25" i="302"/>
  <c r="H24" i="302"/>
  <c r="H28" i="302"/>
  <c r="H26" i="302"/>
  <c r="H27" i="302"/>
  <c r="H23" i="302"/>
  <c r="T37" i="281"/>
  <c r="T39" i="281"/>
  <c r="T36" i="281"/>
  <c r="T38" i="281"/>
  <c r="H39" i="281"/>
  <c r="H36" i="281"/>
  <c r="H37" i="281"/>
  <c r="H38" i="281"/>
  <c r="D16" i="286"/>
  <c r="C69" i="286"/>
  <c r="C71" i="286" s="1"/>
  <c r="N67" i="286"/>
  <c r="O29" i="301"/>
  <c r="O31" i="301"/>
  <c r="O33" i="301"/>
  <c r="O34" i="301"/>
  <c r="O30" i="301"/>
  <c r="O32" i="301"/>
  <c r="L25" i="302"/>
  <c r="L24" i="302"/>
  <c r="L28" i="302"/>
  <c r="L26" i="302"/>
  <c r="L27" i="302"/>
  <c r="L23" i="302"/>
  <c r="O37" i="280"/>
  <c r="L109" i="286"/>
  <c r="P37" i="281"/>
  <c r="P39" i="281"/>
  <c r="P38" i="281"/>
  <c r="P36" i="281"/>
  <c r="G37" i="281"/>
  <c r="G39" i="281"/>
  <c r="G36" i="281"/>
  <c r="G38" i="281"/>
  <c r="Q38" i="281"/>
  <c r="Q37" i="281"/>
  <c r="Q36" i="281"/>
  <c r="Q39" i="281"/>
  <c r="V7" i="292"/>
  <c r="H8" i="292"/>
  <c r="H38" i="280"/>
  <c r="G30" i="301"/>
  <c r="S29" i="301"/>
  <c r="S31" i="301"/>
  <c r="S33" i="301"/>
  <c r="S30" i="301"/>
  <c r="S32" i="301"/>
  <c r="S34" i="301"/>
  <c r="V24" i="301"/>
  <c r="R30" i="301"/>
  <c r="R32" i="301"/>
  <c r="R34" i="301"/>
  <c r="R29" i="301"/>
  <c r="R31" i="301"/>
  <c r="R33" i="301"/>
  <c r="L30" i="301"/>
  <c r="L32" i="301"/>
  <c r="L34" i="301"/>
  <c r="L33" i="301"/>
  <c r="L29" i="301"/>
  <c r="L31" i="301"/>
  <c r="H112" i="286"/>
  <c r="H42" i="295"/>
  <c r="J41" i="280"/>
  <c r="I40" i="280"/>
  <c r="K37" i="295"/>
  <c r="K42" i="295"/>
  <c r="K41" i="295"/>
  <c r="K40" i="295"/>
  <c r="K39" i="295"/>
  <c r="K38" i="295"/>
  <c r="I112" i="286"/>
  <c r="J112" i="286" s="1"/>
  <c r="V26" i="301"/>
  <c r="V27" i="301" s="1"/>
  <c r="D116" i="286"/>
  <c r="E116" i="286"/>
  <c r="J23" i="302"/>
  <c r="J27" i="302"/>
  <c r="J26" i="302"/>
  <c r="J24" i="302"/>
  <c r="J28" i="302"/>
  <c r="O18" i="302"/>
  <c r="J25" i="302"/>
  <c r="K24" i="302"/>
  <c r="K28" i="302"/>
  <c r="K23" i="302"/>
  <c r="K27" i="302"/>
  <c r="K25" i="302"/>
  <c r="K26" i="302"/>
  <c r="I113" i="286"/>
  <c r="G47" i="10" l="1"/>
  <c r="G48" i="10" s="1"/>
  <c r="G46" i="10"/>
  <c r="U63" i="220"/>
  <c r="U64" i="220" s="1"/>
  <c r="Y61" i="291"/>
  <c r="Y62" i="291" s="1"/>
  <c r="G27" i="291"/>
  <c r="G28" i="291" s="1"/>
  <c r="G29" i="291" s="1"/>
  <c r="H32" i="220"/>
  <c r="H33" i="220" s="1"/>
  <c r="H34" i="220" s="1"/>
  <c r="G16" i="292"/>
  <c r="G17" i="292" s="1"/>
  <c r="G18" i="292" s="1"/>
  <c r="N18" i="286"/>
  <c r="T34" i="286"/>
  <c r="AF25" i="286"/>
  <c r="AF57" i="286" s="1"/>
  <c r="Z31" i="286"/>
  <c r="AA30" i="286"/>
  <c r="M59" i="286"/>
  <c r="M60" i="286" s="1"/>
  <c r="M61" i="286" s="1"/>
  <c r="R34" i="286"/>
  <c r="AC28" i="286"/>
  <c r="P34" i="286"/>
  <c r="Q34" i="286"/>
  <c r="W34" i="286"/>
  <c r="M34" i="286"/>
  <c r="S34" i="286"/>
  <c r="AD27" i="286"/>
  <c r="X33" i="286"/>
  <c r="AE26" i="286"/>
  <c r="AB29" i="286"/>
  <c r="O34" i="286"/>
  <c r="U34" i="286"/>
  <c r="N34" i="286"/>
  <c r="V34" i="286"/>
  <c r="Y32" i="286"/>
  <c r="K99" i="220"/>
  <c r="K27" i="220" s="1"/>
  <c r="K29" i="220" s="1"/>
  <c r="K39" i="220" s="1"/>
  <c r="K41" i="220" s="1"/>
  <c r="G115" i="286"/>
  <c r="G32" i="301"/>
  <c r="G29" i="301"/>
  <c r="W7" i="292"/>
  <c r="I8" i="292"/>
  <c r="N109" i="286"/>
  <c r="F25" i="302"/>
  <c r="F27" i="302"/>
  <c r="P34" i="301"/>
  <c r="P31" i="301"/>
  <c r="AA56" i="291"/>
  <c r="J8" i="291"/>
  <c r="K8" i="291" s="1"/>
  <c r="L8" i="291" s="1"/>
  <c r="M8" i="291" s="1"/>
  <c r="AB56" i="291" s="1"/>
  <c r="AC56" i="291" s="1"/>
  <c r="AD56" i="291" s="1"/>
  <c r="AE56" i="291" s="1"/>
  <c r="AF56" i="291" s="1"/>
  <c r="AG56" i="291" s="1"/>
  <c r="AH56" i="291" s="1"/>
  <c r="AI56" i="291" s="1"/>
  <c r="AJ56" i="291" s="1"/>
  <c r="AK56" i="291" s="1"/>
  <c r="AL56" i="291" s="1"/>
  <c r="V28" i="301"/>
  <c r="I34" i="301"/>
  <c r="G27" i="302"/>
  <c r="H34" i="301"/>
  <c r="N31" i="301"/>
  <c r="N30" i="301"/>
  <c r="F33" i="301"/>
  <c r="T32" i="301"/>
  <c r="T29" i="301"/>
  <c r="K34" i="301"/>
  <c r="K31" i="301"/>
  <c r="E117" i="286"/>
  <c r="D117" i="286"/>
  <c r="F117" i="286"/>
  <c r="G33" i="301"/>
  <c r="M109" i="286"/>
  <c r="F24" i="302"/>
  <c r="C118" i="286"/>
  <c r="B119" i="286"/>
  <c r="P30" i="301"/>
  <c r="I31" i="301"/>
  <c r="I30" i="301"/>
  <c r="G26" i="302"/>
  <c r="G28" i="302"/>
  <c r="H31" i="301"/>
  <c r="H30" i="301"/>
  <c r="N34" i="301"/>
  <c r="F30" i="301"/>
  <c r="F29" i="301"/>
  <c r="T33" i="301"/>
  <c r="Z59" i="220"/>
  <c r="Z61" i="220" s="1"/>
  <c r="AA56" i="220"/>
  <c r="J111" i="286"/>
  <c r="K30" i="301"/>
  <c r="O67" i="286"/>
  <c r="N73" i="286"/>
  <c r="N29" i="301"/>
  <c r="N15" i="286"/>
  <c r="A34" i="286"/>
  <c r="F116" i="286"/>
  <c r="K112" i="286"/>
  <c r="L112" i="286"/>
  <c r="M112" i="286" s="1"/>
  <c r="G34" i="301"/>
  <c r="D68" i="286"/>
  <c r="E16" i="286" s="1"/>
  <c r="G25" i="302"/>
  <c r="J113" i="286"/>
  <c r="L110" i="286"/>
  <c r="N33" i="301"/>
  <c r="T34" i="301"/>
  <c r="L114" i="286"/>
  <c r="K114" i="286"/>
  <c r="H46" i="10" l="1"/>
  <c r="H47" i="10"/>
  <c r="H48" i="10" s="1"/>
  <c r="T35" i="286"/>
  <c r="V35" i="286"/>
  <c r="P35" i="286"/>
  <c r="O35" i="286"/>
  <c r="AG25" i="286"/>
  <c r="AG57" i="286" s="1"/>
  <c r="N59" i="286"/>
  <c r="N60" i="286" s="1"/>
  <c r="N61" i="286" s="1"/>
  <c r="O18" i="286"/>
  <c r="AD28" i="286"/>
  <c r="AE27" i="286"/>
  <c r="W35" i="286"/>
  <c r="AF26" i="286"/>
  <c r="S35" i="286"/>
  <c r="Q35" i="286"/>
  <c r="AA31" i="286"/>
  <c r="X34" i="286"/>
  <c r="N35" i="286"/>
  <c r="Y33" i="286"/>
  <c r="U35" i="286"/>
  <c r="R35" i="286"/>
  <c r="AB30" i="286"/>
  <c r="Z32" i="286"/>
  <c r="AC29" i="286"/>
  <c r="H16" i="292"/>
  <c r="H17" i="292" s="1"/>
  <c r="H18" i="292" s="1"/>
  <c r="H27" i="291"/>
  <c r="H28" i="291" s="1"/>
  <c r="H29" i="291" s="1"/>
  <c r="I32" i="220"/>
  <c r="I33" i="220" s="1"/>
  <c r="V63" i="220"/>
  <c r="V64" i="220" s="1"/>
  <c r="Z61" i="291"/>
  <c r="Z62" i="291" s="1"/>
  <c r="N112" i="286"/>
  <c r="E68" i="286"/>
  <c r="F16" i="286" s="1"/>
  <c r="N114" i="286"/>
  <c r="M114" i="286"/>
  <c r="O15" i="286"/>
  <c r="A35" i="286"/>
  <c r="P67" i="286"/>
  <c r="O73" i="286"/>
  <c r="I116" i="286"/>
  <c r="K113" i="286"/>
  <c r="G117" i="286"/>
  <c r="H115" i="286"/>
  <c r="K111" i="286"/>
  <c r="B120" i="286"/>
  <c r="C119" i="286"/>
  <c r="M110" i="286"/>
  <c r="N110" i="286" s="1"/>
  <c r="O110" i="286" s="1"/>
  <c r="P110" i="286" s="1"/>
  <c r="Q110" i="286" s="1"/>
  <c r="D69" i="286"/>
  <c r="D71" i="286" s="1"/>
  <c r="O112" i="286"/>
  <c r="P112" i="286" s="1"/>
  <c r="Q112" i="286" s="1"/>
  <c r="R112" i="286" s="1"/>
  <c r="S112" i="286" s="1"/>
  <c r="AB56" i="220"/>
  <c r="AA59" i="220"/>
  <c r="AA61" i="220" s="1"/>
  <c r="E118" i="286"/>
  <c r="D118" i="286"/>
  <c r="P109" i="286"/>
  <c r="X7" i="292"/>
  <c r="J8" i="292"/>
  <c r="K8" i="292" s="1"/>
  <c r="L8" i="292" s="1"/>
  <c r="M8" i="292" s="1"/>
  <c r="Y7" i="292" s="1"/>
  <c r="G116" i="286"/>
  <c r="K116" i="286" s="1"/>
  <c r="R110" i="286"/>
  <c r="O109" i="286"/>
  <c r="J116" i="286"/>
  <c r="H117" i="286"/>
  <c r="H116" i="286"/>
  <c r="Q109" i="286"/>
  <c r="R109" i="286" s="1"/>
  <c r="S109" i="286" s="1"/>
  <c r="S110" i="286"/>
  <c r="T110" i="286" s="1"/>
  <c r="U110" i="286" s="1"/>
  <c r="V110" i="286" s="1"/>
  <c r="W110" i="286" s="1"/>
  <c r="I115" i="286"/>
  <c r="W63" i="220" l="1"/>
  <c r="W64" i="220" s="1"/>
  <c r="I16" i="292"/>
  <c r="I17" i="292" s="1"/>
  <c r="I18" i="292" s="1"/>
  <c r="D21" i="292" s="1"/>
  <c r="D23" i="292" s="1"/>
  <c r="AA61" i="291"/>
  <c r="AA62" i="291" s="1"/>
  <c r="I27" i="291"/>
  <c r="I28" i="291" s="1"/>
  <c r="I29" i="291" s="1"/>
  <c r="P18" i="286"/>
  <c r="AF27" i="286"/>
  <c r="AG26" i="286"/>
  <c r="Y34" i="286"/>
  <c r="S36" i="286"/>
  <c r="X35" i="286"/>
  <c r="O59" i="286"/>
  <c r="O60" i="286" s="1"/>
  <c r="O61" i="286" s="1"/>
  <c r="O36" i="286"/>
  <c r="U36" i="286"/>
  <c r="AH25" i="286"/>
  <c r="AH57" i="286" s="1"/>
  <c r="AD29" i="286"/>
  <c r="Z33" i="286"/>
  <c r="Q36" i="286"/>
  <c r="P36" i="286"/>
  <c r="AB31" i="286"/>
  <c r="AC30" i="286"/>
  <c r="AE28" i="286"/>
  <c r="AA32" i="286"/>
  <c r="V36" i="286"/>
  <c r="W36" i="286"/>
  <c r="T36" i="286"/>
  <c r="R36" i="286"/>
  <c r="I46" i="10"/>
  <c r="I47" i="10"/>
  <c r="I48" i="10" s="1"/>
  <c r="K42" i="220"/>
  <c r="K43" i="220" s="1"/>
  <c r="E39" i="220" s="1"/>
  <c r="I34" i="220"/>
  <c r="E38" i="220" s="1"/>
  <c r="E69" i="286"/>
  <c r="E71" i="286" s="1"/>
  <c r="T109" i="286"/>
  <c r="U109" i="286" s="1"/>
  <c r="V109" i="286" s="1"/>
  <c r="W109" i="286" s="1"/>
  <c r="U111" i="286"/>
  <c r="V111" i="286" s="1"/>
  <c r="W111" i="286" s="1"/>
  <c r="L116" i="286"/>
  <c r="L111" i="286"/>
  <c r="M111" i="286" s="1"/>
  <c r="N111" i="286" s="1"/>
  <c r="O111" i="286" s="1"/>
  <c r="P111" i="286" s="1"/>
  <c r="J115" i="286"/>
  <c r="O114" i="286"/>
  <c r="F68" i="286"/>
  <c r="G16" i="286" s="1"/>
  <c r="F118" i="286"/>
  <c r="D119" i="286"/>
  <c r="Q111" i="286"/>
  <c r="R111" i="286" s="1"/>
  <c r="P114" i="286"/>
  <c r="Q114" i="286" s="1"/>
  <c r="R114" i="286" s="1"/>
  <c r="S114" i="286" s="1"/>
  <c r="T114" i="286" s="1"/>
  <c r="U114" i="286" s="1"/>
  <c r="V114" i="286" s="1"/>
  <c r="W114" i="286" s="1"/>
  <c r="Q67" i="286"/>
  <c r="P73" i="286"/>
  <c r="AC56" i="220"/>
  <c r="AB59" i="220"/>
  <c r="AB61" i="220" s="1"/>
  <c r="C120" i="286"/>
  <c r="B121" i="286"/>
  <c r="S111" i="286"/>
  <c r="T111" i="286" s="1"/>
  <c r="I117" i="286"/>
  <c r="L113" i="286"/>
  <c r="A36" i="286"/>
  <c r="P15" i="286"/>
  <c r="T112" i="286"/>
  <c r="U112" i="286" s="1"/>
  <c r="V112" i="286" s="1"/>
  <c r="W112" i="286" s="1"/>
  <c r="F69" i="286" l="1"/>
  <c r="F71" i="286" s="1"/>
  <c r="J47" i="10"/>
  <c r="J48" i="10" s="1"/>
  <c r="J46" i="10"/>
  <c r="E42" i="220"/>
  <c r="E44" i="220" s="1"/>
  <c r="D24" i="292"/>
  <c r="D25" i="292"/>
  <c r="J27" i="291"/>
  <c r="J28" i="291" s="1"/>
  <c r="J29" i="291" s="1"/>
  <c r="AB61" i="291"/>
  <c r="AB62" i="291" s="1"/>
  <c r="J16" i="292"/>
  <c r="J17" i="292" s="1"/>
  <c r="J18" i="292" s="1"/>
  <c r="X63" i="220"/>
  <c r="X64" i="220" s="1"/>
  <c r="P37" i="286"/>
  <c r="U37" i="286"/>
  <c r="AD30" i="286"/>
  <c r="AE29" i="286"/>
  <c r="P59" i="286"/>
  <c r="P60" i="286" s="1"/>
  <c r="P61" i="286" s="1"/>
  <c r="T37" i="286"/>
  <c r="W37" i="286"/>
  <c r="S37" i="286"/>
  <c r="AC31" i="286"/>
  <c r="R37" i="286"/>
  <c r="AH26" i="286"/>
  <c r="V37" i="286"/>
  <c r="AF28" i="286"/>
  <c r="AB32" i="286"/>
  <c r="Q18" i="286"/>
  <c r="Q37" i="286"/>
  <c r="Z34" i="286"/>
  <c r="AA33" i="286"/>
  <c r="AG27" i="286"/>
  <c r="X36" i="286"/>
  <c r="Y35" i="286"/>
  <c r="B122" i="286"/>
  <c r="C121" i="286"/>
  <c r="H118" i="286"/>
  <c r="J117" i="286"/>
  <c r="K117" i="286" s="1"/>
  <c r="R67" i="286"/>
  <c r="Q73" i="286"/>
  <c r="E119" i="286"/>
  <c r="K115" i="286"/>
  <c r="L115" i="286" s="1"/>
  <c r="M115" i="286" s="1"/>
  <c r="N115" i="286" s="1"/>
  <c r="O115" i="286" s="1"/>
  <c r="P115" i="286" s="1"/>
  <c r="Q115" i="286" s="1"/>
  <c r="M116" i="286"/>
  <c r="Q15" i="286"/>
  <c r="A37" i="286"/>
  <c r="D120" i="286"/>
  <c r="E120" i="286"/>
  <c r="G118" i="286"/>
  <c r="I118" i="286" s="1"/>
  <c r="J118" i="286" s="1"/>
  <c r="M113" i="286"/>
  <c r="N113" i="286" s="1"/>
  <c r="O113" i="286" s="1"/>
  <c r="P113" i="286" s="1"/>
  <c r="Q113" i="286" s="1"/>
  <c r="R113" i="286" s="1"/>
  <c r="S113" i="286" s="1"/>
  <c r="T113" i="286" s="1"/>
  <c r="U113" i="286" s="1"/>
  <c r="V113" i="286" s="1"/>
  <c r="W113" i="286" s="1"/>
  <c r="AD56" i="220"/>
  <c r="AC59" i="220"/>
  <c r="AC61" i="220" s="1"/>
  <c r="F119" i="286"/>
  <c r="G68" i="286"/>
  <c r="H16" i="286" s="1"/>
  <c r="R38" i="286" l="1"/>
  <c r="V38" i="286"/>
  <c r="W38" i="286"/>
  <c r="Q38" i="286"/>
  <c r="Q59" i="286"/>
  <c r="Q60" i="286" s="1"/>
  <c r="Q61" i="286" s="1"/>
  <c r="AB33" i="286"/>
  <c r="AH27" i="286"/>
  <c r="T38" i="286"/>
  <c r="R18" i="286"/>
  <c r="AC32" i="286"/>
  <c r="AD31" i="286"/>
  <c r="X37" i="286"/>
  <c r="U38" i="286"/>
  <c r="AF29" i="286"/>
  <c r="Y36" i="286"/>
  <c r="AA34" i="286"/>
  <c r="AE30" i="286"/>
  <c r="S38" i="286"/>
  <c r="AG28" i="286"/>
  <c r="Z35" i="286"/>
  <c r="E47" i="220"/>
  <c r="K11" i="306"/>
  <c r="K47" i="10"/>
  <c r="K48" i="10" s="1"/>
  <c r="K46" i="10"/>
  <c r="D27" i="292"/>
  <c r="S31" i="292"/>
  <c r="S22" i="292"/>
  <c r="K27" i="291"/>
  <c r="K28" i="291" s="1"/>
  <c r="K29" i="291" s="1"/>
  <c r="H62" i="286"/>
  <c r="H63" i="286" s="1"/>
  <c r="H65" i="286" s="1"/>
  <c r="K16" i="292"/>
  <c r="K17" i="292" s="1"/>
  <c r="K18" i="292" s="1"/>
  <c r="AC61" i="291"/>
  <c r="AC62" i="291" s="1"/>
  <c r="Y63" i="220"/>
  <c r="Y64" i="220" s="1"/>
  <c r="L117" i="286"/>
  <c r="M117" i="286" s="1"/>
  <c r="N116" i="286"/>
  <c r="O116" i="286" s="1"/>
  <c r="P116" i="286" s="1"/>
  <c r="Q116" i="286" s="1"/>
  <c r="R116" i="286" s="1"/>
  <c r="S116" i="286" s="1"/>
  <c r="T116" i="286" s="1"/>
  <c r="U116" i="286" s="1"/>
  <c r="V116" i="286" s="1"/>
  <c r="W116" i="286" s="1"/>
  <c r="H119" i="286"/>
  <c r="G69" i="286"/>
  <c r="G71" i="286" s="1"/>
  <c r="AD59" i="220"/>
  <c r="AD61" i="220" s="1"/>
  <c r="AE56" i="220"/>
  <c r="R15" i="286"/>
  <c r="A38" i="286"/>
  <c r="S67" i="286"/>
  <c r="R73" i="286"/>
  <c r="K118" i="286"/>
  <c r="D121" i="286"/>
  <c r="E121" i="286" s="1"/>
  <c r="R115" i="286"/>
  <c r="S115" i="286" s="1"/>
  <c r="T115" i="286" s="1"/>
  <c r="U115" i="286" s="1"/>
  <c r="V115" i="286" s="1"/>
  <c r="W115" i="286" s="1"/>
  <c r="G119" i="286"/>
  <c r="H68" i="286"/>
  <c r="I16" i="286" s="1"/>
  <c r="F120" i="286"/>
  <c r="G120" i="286" s="1"/>
  <c r="C122" i="286"/>
  <c r="B123" i="286"/>
  <c r="O17" i="306" l="1"/>
  <c r="Z13" i="312"/>
  <c r="Z19" i="312" s="1"/>
  <c r="Z20" i="312" s="1"/>
  <c r="K17" i="306"/>
  <c r="L46" i="10"/>
  <c r="L47" i="10"/>
  <c r="L48" i="10" s="1"/>
  <c r="Z63" i="220"/>
  <c r="Z64" i="220" s="1"/>
  <c r="L27" i="291"/>
  <c r="L28" i="291" s="1"/>
  <c r="L29" i="291" s="1"/>
  <c r="I62" i="286"/>
  <c r="I63" i="286" s="1"/>
  <c r="AD61" i="291"/>
  <c r="AD62" i="291" s="1"/>
  <c r="L16" i="292"/>
  <c r="L17" i="292" s="1"/>
  <c r="L18" i="292" s="1"/>
  <c r="Z52" i="312"/>
  <c r="Z53" i="312" s="1"/>
  <c r="D31" i="292"/>
  <c r="D33" i="292" s="1"/>
  <c r="S39" i="286"/>
  <c r="Y37" i="286"/>
  <c r="AE31" i="286"/>
  <c r="AC33" i="286"/>
  <c r="X38" i="286"/>
  <c r="W39" i="286"/>
  <c r="R39" i="286"/>
  <c r="U39" i="286"/>
  <c r="S18" i="286"/>
  <c r="T39" i="286"/>
  <c r="AH28" i="286"/>
  <c r="AA35" i="286"/>
  <c r="Z36" i="286"/>
  <c r="AG29" i="286"/>
  <c r="V39" i="286"/>
  <c r="AD32" i="286"/>
  <c r="AB34" i="286"/>
  <c r="R59" i="286"/>
  <c r="R60" i="286" s="1"/>
  <c r="R61" i="286" s="1"/>
  <c r="AF30" i="286"/>
  <c r="F121" i="286"/>
  <c r="G121" i="286"/>
  <c r="H121" i="286"/>
  <c r="H69" i="286"/>
  <c r="H71" i="286" s="1"/>
  <c r="AF56" i="220"/>
  <c r="AE59" i="220"/>
  <c r="AE61" i="220" s="1"/>
  <c r="B124" i="286"/>
  <c r="C123" i="286"/>
  <c r="I68" i="286"/>
  <c r="J16" i="286" s="1"/>
  <c r="I69" i="286"/>
  <c r="I71" i="286" s="1"/>
  <c r="S15" i="286"/>
  <c r="A39" i="286"/>
  <c r="D122" i="286"/>
  <c r="I121" i="286"/>
  <c r="T67" i="286"/>
  <c r="S73" i="286"/>
  <c r="L118" i="286"/>
  <c r="N117" i="286"/>
  <c r="O117" i="286" s="1"/>
  <c r="P117" i="286" s="1"/>
  <c r="Q117" i="286" s="1"/>
  <c r="R117" i="286" s="1"/>
  <c r="S117" i="286" s="1"/>
  <c r="T117" i="286" s="1"/>
  <c r="U117" i="286" s="1"/>
  <c r="V117" i="286" s="1"/>
  <c r="W117" i="286" s="1"/>
  <c r="H120" i="286"/>
  <c r="I119" i="286"/>
  <c r="M47" i="10" l="1"/>
  <c r="M48" i="10" s="1"/>
  <c r="M46" i="10"/>
  <c r="K24" i="306"/>
  <c r="E35" i="306"/>
  <c r="E36" i="306"/>
  <c r="W40" i="286"/>
  <c r="X39" i="286"/>
  <c r="AD33" i="286"/>
  <c r="S59" i="286"/>
  <c r="S60" i="286" s="1"/>
  <c r="S61" i="286" s="1"/>
  <c r="AA36" i="286"/>
  <c r="AF31" i="286"/>
  <c r="AC34" i="286"/>
  <c r="AE32" i="286"/>
  <c r="Y38" i="286"/>
  <c r="V40" i="286"/>
  <c r="T40" i="286"/>
  <c r="U40" i="286"/>
  <c r="AB35" i="286"/>
  <c r="Z37" i="286"/>
  <c r="S40" i="286"/>
  <c r="AG30" i="286"/>
  <c r="T18" i="286"/>
  <c r="AH29" i="286"/>
  <c r="AE61" i="291"/>
  <c r="AE62" i="291" s="1"/>
  <c r="J62" i="286"/>
  <c r="J63" i="286" s="1"/>
  <c r="M16" i="292"/>
  <c r="M17" i="292" s="1"/>
  <c r="AA63" i="220"/>
  <c r="AA64" i="220" s="1"/>
  <c r="M27" i="291"/>
  <c r="M28" i="291" s="1"/>
  <c r="U67" i="286"/>
  <c r="T73" i="286"/>
  <c r="T15" i="286"/>
  <c r="A40" i="286"/>
  <c r="J68" i="286"/>
  <c r="K16" i="286" s="1"/>
  <c r="J69" i="286"/>
  <c r="J71" i="286" s="1"/>
  <c r="AF59" i="220"/>
  <c r="AF61" i="220" s="1"/>
  <c r="AG56" i="220"/>
  <c r="AG59" i="220" s="1"/>
  <c r="AG61" i="220" s="1"/>
  <c r="K119" i="286"/>
  <c r="L119" i="286" s="1"/>
  <c r="M119" i="286" s="1"/>
  <c r="N119" i="286" s="1"/>
  <c r="E123" i="286"/>
  <c r="D123" i="286"/>
  <c r="I120" i="286"/>
  <c r="J121" i="286"/>
  <c r="K121" i="286" s="1"/>
  <c r="J119" i="286"/>
  <c r="E122" i="286"/>
  <c r="C124" i="286"/>
  <c r="B125" i="286"/>
  <c r="M118" i="286"/>
  <c r="N118" i="286" s="1"/>
  <c r="O118" i="286" s="1"/>
  <c r="P118" i="286" s="1"/>
  <c r="Q118" i="286" s="1"/>
  <c r="R118" i="286" s="1"/>
  <c r="S118" i="286" s="1"/>
  <c r="T118" i="286" s="1"/>
  <c r="U118" i="286" s="1"/>
  <c r="V118" i="286" s="1"/>
  <c r="W118" i="286" s="1"/>
  <c r="M29" i="291" l="1"/>
  <c r="D34" i="291" s="1"/>
  <c r="O38" i="291"/>
  <c r="O39" i="291" s="1"/>
  <c r="D35" i="291" s="1"/>
  <c r="M18" i="292"/>
  <c r="O25" i="292"/>
  <c r="O26" i="292" s="1"/>
  <c r="D22" i="292" s="1"/>
  <c r="AH30" i="286"/>
  <c r="T59" i="286"/>
  <c r="T60" i="286" s="1"/>
  <c r="T61" i="286" s="1"/>
  <c r="Z38" i="286"/>
  <c r="V41" i="286"/>
  <c r="T41" i="286"/>
  <c r="AF32" i="286"/>
  <c r="AG31" i="286"/>
  <c r="Y39" i="286"/>
  <c r="U41" i="286"/>
  <c r="AE33" i="286"/>
  <c r="U18" i="286"/>
  <c r="AD34" i="286"/>
  <c r="W41" i="286"/>
  <c r="X40" i="286"/>
  <c r="AC35" i="286"/>
  <c r="AB36" i="286"/>
  <c r="AA37" i="286"/>
  <c r="N46" i="10"/>
  <c r="N47" i="10"/>
  <c r="N48" i="10" s="1"/>
  <c r="Z21" i="312"/>
  <c r="O21" i="306"/>
  <c r="K28" i="306"/>
  <c r="F10" i="277"/>
  <c r="AF61" i="291"/>
  <c r="AF62" i="291" s="1"/>
  <c r="K62" i="286"/>
  <c r="K63" i="286" s="1"/>
  <c r="AB63" i="220"/>
  <c r="AB64" i="220" s="1"/>
  <c r="B126" i="286"/>
  <c r="C125" i="286"/>
  <c r="F122" i="286"/>
  <c r="P119" i="286"/>
  <c r="Q119" i="286" s="1"/>
  <c r="R119" i="286" s="1"/>
  <c r="S119" i="286" s="1"/>
  <c r="T119" i="286" s="1"/>
  <c r="U119" i="286" s="1"/>
  <c r="V119" i="286" s="1"/>
  <c r="W119" i="286" s="1"/>
  <c r="O119" i="286"/>
  <c r="V67" i="286"/>
  <c r="U73" i="286"/>
  <c r="J120" i="286"/>
  <c r="U15" i="286"/>
  <c r="A41" i="286"/>
  <c r="F123" i="286"/>
  <c r="D124" i="286"/>
  <c r="K68" i="286"/>
  <c r="L16" i="286" s="1"/>
  <c r="K69" i="286"/>
  <c r="K71" i="286" s="1"/>
  <c r="L121" i="286"/>
  <c r="D38" i="291" l="1"/>
  <c r="F18" i="277"/>
  <c r="J10" i="277"/>
  <c r="O46" i="10"/>
  <c r="O47" i="10"/>
  <c r="O48" i="10" s="1"/>
  <c r="L62" i="286"/>
  <c r="L63" i="286" s="1"/>
  <c r="AG61" i="291"/>
  <c r="AG62" i="291" s="1"/>
  <c r="AC63" i="220"/>
  <c r="AC64" i="220" s="1"/>
  <c r="AF33" i="286"/>
  <c r="AH31" i="286"/>
  <c r="AB37" i="286"/>
  <c r="Z39" i="286"/>
  <c r="AG32" i="286"/>
  <c r="W42" i="286"/>
  <c r="V18" i="286"/>
  <c r="X41" i="286"/>
  <c r="Y40" i="286"/>
  <c r="AA38" i="286"/>
  <c r="AE34" i="286"/>
  <c r="U59" i="286"/>
  <c r="U60" i="286" s="1"/>
  <c r="U61" i="286" s="1"/>
  <c r="U42" i="286"/>
  <c r="V42" i="286"/>
  <c r="AC36" i="286"/>
  <c r="AD35" i="286"/>
  <c r="D40" i="291"/>
  <c r="U33" i="291"/>
  <c r="L68" i="286"/>
  <c r="M16" i="286" s="1"/>
  <c r="L69" i="286"/>
  <c r="L71" i="286" s="1"/>
  <c r="G123" i="286"/>
  <c r="M121" i="286"/>
  <c r="N121" i="286" s="1"/>
  <c r="O121" i="286" s="1"/>
  <c r="V15" i="286"/>
  <c r="A42" i="286"/>
  <c r="K120" i="286"/>
  <c r="E124" i="286"/>
  <c r="D125" i="286"/>
  <c r="G122" i="286"/>
  <c r="C126" i="286"/>
  <c r="B127" i="286"/>
  <c r="W67" i="286"/>
  <c r="V73" i="286"/>
  <c r="I10" i="307" l="1"/>
  <c r="D43" i="291"/>
  <c r="AH61" i="291"/>
  <c r="AH62" i="291" s="1"/>
  <c r="M62" i="286"/>
  <c r="M63" i="286" s="1"/>
  <c r="AD63" i="220"/>
  <c r="AD64" i="220" s="1"/>
  <c r="P46" i="10"/>
  <c r="P47" i="10"/>
  <c r="P48" i="10" s="1"/>
  <c r="V43" i="286"/>
  <c r="W43" i="286"/>
  <c r="AC37" i="286"/>
  <c r="AG33" i="286"/>
  <c r="Y41" i="286"/>
  <c r="X42" i="286"/>
  <c r="Z40" i="286"/>
  <c r="V59" i="286"/>
  <c r="AH32" i="286"/>
  <c r="AD36" i="286"/>
  <c r="AA39" i="286"/>
  <c r="W18" i="286"/>
  <c r="AE35" i="286"/>
  <c r="AF34" i="286"/>
  <c r="AB38" i="286"/>
  <c r="X67" i="286"/>
  <c r="W73" i="286"/>
  <c r="E125" i="286"/>
  <c r="G125" i="286"/>
  <c r="F125" i="286"/>
  <c r="P121" i="286"/>
  <c r="Q121" i="286"/>
  <c r="R121" i="286" s="1"/>
  <c r="S121" i="286" s="1"/>
  <c r="T121" i="286" s="1"/>
  <c r="U121" i="286" s="1"/>
  <c r="V121" i="286" s="1"/>
  <c r="W121" i="286" s="1"/>
  <c r="B128" i="286"/>
  <c r="C127" i="286"/>
  <c r="F124" i="286"/>
  <c r="H122" i="286"/>
  <c r="W15" i="286"/>
  <c r="A43" i="286"/>
  <c r="H123" i="286"/>
  <c r="L120" i="286"/>
  <c r="M68" i="286"/>
  <c r="N16" i="286" s="1"/>
  <c r="M69" i="286"/>
  <c r="M71" i="286" s="1"/>
  <c r="D126" i="286"/>
  <c r="Q46" i="10" l="1"/>
  <c r="Q47" i="10"/>
  <c r="Q48" i="10" s="1"/>
  <c r="X18" i="286"/>
  <c r="Y42" i="286"/>
  <c r="AC38" i="286"/>
  <c r="AH33" i="286"/>
  <c r="Z41" i="286"/>
  <c r="AG34" i="286"/>
  <c r="W59" i="286"/>
  <c r="W44" i="286"/>
  <c r="AA40" i="286"/>
  <c r="AF35" i="286"/>
  <c r="AD37" i="286"/>
  <c r="X43" i="286"/>
  <c r="AB39" i="286"/>
  <c r="AE36" i="286"/>
  <c r="N62" i="286"/>
  <c r="N63" i="286" s="1"/>
  <c r="AI61" i="291"/>
  <c r="AI62" i="291" s="1"/>
  <c r="AE63" i="220"/>
  <c r="AE64" i="220" s="1"/>
  <c r="AC13" i="312"/>
  <c r="AC19" i="312" s="1"/>
  <c r="AC20" i="312" s="1"/>
  <c r="I16" i="307"/>
  <c r="H124" i="286"/>
  <c r="I122" i="286"/>
  <c r="C128" i="286"/>
  <c r="B129" i="286"/>
  <c r="J122" i="286"/>
  <c r="L122" i="286" s="1"/>
  <c r="Y67" i="286"/>
  <c r="X73" i="286"/>
  <c r="E126" i="286"/>
  <c r="N68" i="286"/>
  <c r="O16" i="286" s="1"/>
  <c r="N69" i="286"/>
  <c r="N71" i="286" s="1"/>
  <c r="I123" i="286"/>
  <c r="K122" i="286"/>
  <c r="G124" i="286"/>
  <c r="M120" i="286"/>
  <c r="A44" i="286"/>
  <c r="X15" i="286"/>
  <c r="D127" i="286"/>
  <c r="E127" i="286"/>
  <c r="H127" i="286" s="1"/>
  <c r="F127" i="286"/>
  <c r="G127" i="286"/>
  <c r="H125" i="286"/>
  <c r="I125" i="286" s="1"/>
  <c r="X44" i="286" l="1"/>
  <c r="AC39" i="286"/>
  <c r="AG35" i="286"/>
  <c r="AF45" i="286"/>
  <c r="AE45" i="286"/>
  <c r="AD45" i="286"/>
  <c r="Y45" i="286"/>
  <c r="AC45" i="286"/>
  <c r="X45" i="286"/>
  <c r="AB40" i="286"/>
  <c r="AG45" i="286"/>
  <c r="Z45" i="286"/>
  <c r="AH34" i="286"/>
  <c r="Y18" i="286"/>
  <c r="AB45" i="286"/>
  <c r="AE37" i="286"/>
  <c r="AH45" i="286"/>
  <c r="AD38" i="286"/>
  <c r="AA45" i="286"/>
  <c r="Y43" i="286"/>
  <c r="Z42" i="286"/>
  <c r="AF36" i="286"/>
  <c r="AA41" i="286"/>
  <c r="AJ61" i="291"/>
  <c r="AJ62" i="291" s="1"/>
  <c r="AF63" i="220"/>
  <c r="AF64" i="220" s="1"/>
  <c r="O62" i="286"/>
  <c r="O63" i="286" s="1"/>
  <c r="E34" i="307"/>
  <c r="E33" i="307"/>
  <c r="I22" i="307"/>
  <c r="R46" i="10"/>
  <c r="R47" i="10"/>
  <c r="R48" i="10" s="1"/>
  <c r="M122" i="286"/>
  <c r="I127" i="286"/>
  <c r="J127" i="286" s="1"/>
  <c r="J123" i="286"/>
  <c r="I124" i="286"/>
  <c r="A45" i="286"/>
  <c r="Y15" i="286"/>
  <c r="K123" i="286"/>
  <c r="O68" i="286"/>
  <c r="P16" i="286" s="1"/>
  <c r="O69" i="286"/>
  <c r="O71" i="286" s="1"/>
  <c r="Z67" i="286"/>
  <c r="Y73" i="286"/>
  <c r="B130" i="286"/>
  <c r="C129" i="286"/>
  <c r="N120" i="286"/>
  <c r="O120" i="286" s="1"/>
  <c r="P120" i="286" s="1"/>
  <c r="Q120" i="286" s="1"/>
  <c r="R120" i="286" s="1"/>
  <c r="S120" i="286" s="1"/>
  <c r="T120" i="286" s="1"/>
  <c r="U120" i="286" s="1"/>
  <c r="V120" i="286" s="1"/>
  <c r="W120" i="286" s="1"/>
  <c r="J125" i="286"/>
  <c r="L123" i="286"/>
  <c r="M123" i="286" s="1"/>
  <c r="N123" i="286" s="1"/>
  <c r="O123" i="286" s="1"/>
  <c r="F126" i="286"/>
  <c r="D128" i="286"/>
  <c r="E128" i="286"/>
  <c r="F128" i="286" s="1"/>
  <c r="N122" i="286"/>
  <c r="O122" i="286" s="1"/>
  <c r="P122" i="286" s="1"/>
  <c r="Q122" i="286" s="1"/>
  <c r="R122" i="286" s="1"/>
  <c r="S122" i="286" s="1"/>
  <c r="S47" i="10" l="1"/>
  <c r="S48" i="10" s="1"/>
  <c r="S46" i="10"/>
  <c r="Y44" i="286"/>
  <c r="AA42" i="286"/>
  <c r="AF37" i="286"/>
  <c r="AH46" i="286"/>
  <c r="Y46" i="286"/>
  <c r="AG46" i="286"/>
  <c r="AE38" i="286"/>
  <c r="Z18" i="286"/>
  <c r="AD46" i="286"/>
  <c r="AF46" i="286"/>
  <c r="AC40" i="286"/>
  <c r="AG36" i="286"/>
  <c r="AA46" i="286"/>
  <c r="AB41" i="286"/>
  <c r="AC46" i="286"/>
  <c r="Z43" i="286"/>
  <c r="AH35" i="286"/>
  <c r="AE46" i="286"/>
  <c r="Z46" i="286"/>
  <c r="AD39" i="286"/>
  <c r="AB46" i="286"/>
  <c r="AK61" i="291"/>
  <c r="AK62" i="291" s="1"/>
  <c r="P62" i="286"/>
  <c r="P63" i="286" s="1"/>
  <c r="AG63" i="220"/>
  <c r="AG64" i="220" s="1"/>
  <c r="AC21" i="312"/>
  <c r="I26" i="307"/>
  <c r="G128" i="286"/>
  <c r="L127" i="286"/>
  <c r="K127" i="286"/>
  <c r="P69" i="286"/>
  <c r="P71" i="286" s="1"/>
  <c r="P68" i="286"/>
  <c r="Q16" i="286" s="1"/>
  <c r="H126" i="286"/>
  <c r="J124" i="286"/>
  <c r="K124" i="286" s="1"/>
  <c r="L124" i="286" s="1"/>
  <c r="C130" i="286"/>
  <c r="B131" i="286"/>
  <c r="P123" i="286"/>
  <c r="Q123" i="286"/>
  <c r="R123" i="286" s="1"/>
  <c r="S123" i="286" s="1"/>
  <c r="T123" i="286" s="1"/>
  <c r="U123" i="286" s="1"/>
  <c r="V123" i="286" s="1"/>
  <c r="W123" i="286" s="1"/>
  <c r="Z15" i="286"/>
  <c r="A46" i="286"/>
  <c r="T122" i="286"/>
  <c r="U122" i="286" s="1"/>
  <c r="V122" i="286" s="1"/>
  <c r="W122" i="286" s="1"/>
  <c r="K125" i="286"/>
  <c r="D129" i="286"/>
  <c r="E129" i="286"/>
  <c r="F129" i="286"/>
  <c r="G129" i="286" s="1"/>
  <c r="AA67" i="286"/>
  <c r="Z73" i="286"/>
  <c r="G126" i="286"/>
  <c r="AC47" i="286" l="1"/>
  <c r="Z44" i="286"/>
  <c r="AA47" i="286"/>
  <c r="Z47" i="286"/>
  <c r="AG37" i="286"/>
  <c r="AH36" i="286"/>
  <c r="AF47" i="286"/>
  <c r="AD47" i="286"/>
  <c r="AE39" i="286"/>
  <c r="AA18" i="286"/>
  <c r="AG47" i="286"/>
  <c r="AB47" i="286"/>
  <c r="AF38" i="286"/>
  <c r="AH47" i="286"/>
  <c r="AC41" i="286"/>
  <c r="AD40" i="286"/>
  <c r="AA43" i="286"/>
  <c r="AB42" i="286"/>
  <c r="AE47" i="286"/>
  <c r="T47" i="10"/>
  <c r="T48" i="10" s="1"/>
  <c r="R62" i="286" s="1"/>
  <c r="R63" i="286" s="1"/>
  <c r="T46" i="10"/>
  <c r="Q62" i="286"/>
  <c r="Q63" i="286" s="1"/>
  <c r="AH63" i="220"/>
  <c r="AH64" i="220" s="1"/>
  <c r="R65" i="220" s="1"/>
  <c r="AL61" i="291"/>
  <c r="AL62" i="291" s="1"/>
  <c r="V63" i="291" s="1"/>
  <c r="J128" i="286"/>
  <c r="I126" i="286"/>
  <c r="J126" i="286"/>
  <c r="O125" i="286"/>
  <c r="P125" i="286" s="1"/>
  <c r="Q125" i="286" s="1"/>
  <c r="R125" i="286" s="1"/>
  <c r="S125" i="286" s="1"/>
  <c r="L125" i="286"/>
  <c r="M125" i="286" s="1"/>
  <c r="N125" i="286" s="1"/>
  <c r="D130" i="286"/>
  <c r="F130" i="286" s="1"/>
  <c r="E130" i="286"/>
  <c r="I129" i="286"/>
  <c r="H129" i="286"/>
  <c r="H128" i="286"/>
  <c r="M127" i="286"/>
  <c r="AB67" i="286"/>
  <c r="AA73" i="286"/>
  <c r="AA15" i="286"/>
  <c r="A47" i="286"/>
  <c r="B132" i="286"/>
  <c r="C131" i="286"/>
  <c r="M124" i="286"/>
  <c r="N124" i="286" s="1"/>
  <c r="O124" i="286" s="1"/>
  <c r="P124" i="286" s="1"/>
  <c r="Q124" i="286" s="1"/>
  <c r="R124" i="286" s="1"/>
  <c r="S124" i="286" s="1"/>
  <c r="T124" i="286" s="1"/>
  <c r="U124" i="286" s="1"/>
  <c r="V124" i="286" s="1"/>
  <c r="W124" i="286" s="1"/>
  <c r="Q68" i="286"/>
  <c r="R16" i="286" s="1"/>
  <c r="Q69" i="286"/>
  <c r="Q71" i="286" s="1"/>
  <c r="I128" i="286"/>
  <c r="AE40" i="286" l="1"/>
  <c r="AF39" i="286"/>
  <c r="AC42" i="286"/>
  <c r="AD41" i="286"/>
  <c r="AG38" i="286"/>
  <c r="AB18" i="286"/>
  <c r="AF48" i="286"/>
  <c r="AE48" i="286"/>
  <c r="AC48" i="286"/>
  <c r="AD48" i="286"/>
  <c r="AA44" i="286"/>
  <c r="AB43" i="286"/>
  <c r="AH48" i="286"/>
  <c r="AG48" i="286"/>
  <c r="AB48" i="286"/>
  <c r="AA48" i="286"/>
  <c r="AH37" i="286"/>
  <c r="U46" i="10"/>
  <c r="U47" i="10"/>
  <c r="U48" i="10" s="1"/>
  <c r="S62" i="286" s="1"/>
  <c r="S63" i="286" s="1"/>
  <c r="G130" i="286"/>
  <c r="R68" i="286"/>
  <c r="S16" i="286" s="1"/>
  <c r="R69" i="286"/>
  <c r="R71" i="286" s="1"/>
  <c r="AB15" i="286"/>
  <c r="A48" i="286"/>
  <c r="AC67" i="286"/>
  <c r="AB73" i="286"/>
  <c r="K128" i="286"/>
  <c r="N127" i="286"/>
  <c r="O127" i="286" s="1"/>
  <c r="P127" i="286" s="1"/>
  <c r="Q127" i="286" s="1"/>
  <c r="R127" i="286" s="1"/>
  <c r="S127" i="286" s="1"/>
  <c r="T127" i="286" s="1"/>
  <c r="U127" i="286" s="1"/>
  <c r="K126" i="286"/>
  <c r="D131" i="286"/>
  <c r="F131" i="286"/>
  <c r="E131" i="286"/>
  <c r="C132" i="286"/>
  <c r="B133" i="286"/>
  <c r="J129" i="286"/>
  <c r="H130" i="286"/>
  <c r="T125" i="286"/>
  <c r="U125" i="286" s="1"/>
  <c r="V125" i="286" s="1"/>
  <c r="W125" i="286" s="1"/>
  <c r="V46" i="10" l="1"/>
  <c r="V47" i="10"/>
  <c r="V48" i="10" s="1"/>
  <c r="T62" i="286" s="1"/>
  <c r="T63" i="286" s="1"/>
  <c r="AB49" i="286"/>
  <c r="AE49" i="286"/>
  <c r="AC49" i="286"/>
  <c r="AG39" i="286"/>
  <c r="AH38" i="286"/>
  <c r="AH49" i="286"/>
  <c r="AG49" i="286"/>
  <c r="AC43" i="286"/>
  <c r="AB44" i="286"/>
  <c r="AC18" i="286"/>
  <c r="AF49" i="286"/>
  <c r="AE41" i="286"/>
  <c r="AF40" i="286"/>
  <c r="AD42" i="286"/>
  <c r="AD49" i="286"/>
  <c r="K129" i="286"/>
  <c r="I130" i="286"/>
  <c r="AC15" i="286"/>
  <c r="A49" i="286"/>
  <c r="L126" i="286"/>
  <c r="M126" i="286" s="1"/>
  <c r="N126" i="286" s="1"/>
  <c r="O126" i="286" s="1"/>
  <c r="P126" i="286" s="1"/>
  <c r="Q126" i="286" s="1"/>
  <c r="R126" i="286" s="1"/>
  <c r="S126" i="286" s="1"/>
  <c r="T126" i="286" s="1"/>
  <c r="U126" i="286" s="1"/>
  <c r="V126" i="286" s="1"/>
  <c r="W126" i="286" s="1"/>
  <c r="L129" i="286"/>
  <c r="N129" i="286" s="1"/>
  <c r="O129" i="286" s="1"/>
  <c r="J130" i="286"/>
  <c r="B134" i="286"/>
  <c r="C133" i="286"/>
  <c r="G131" i="286"/>
  <c r="L128" i="286"/>
  <c r="AD67" i="286"/>
  <c r="AC73" i="286"/>
  <c r="S68" i="286"/>
  <c r="T16" i="286" s="1"/>
  <c r="S69" i="286"/>
  <c r="S71" i="286" s="1"/>
  <c r="E132" i="286"/>
  <c r="D132" i="286"/>
  <c r="V127" i="286"/>
  <c r="W127" i="286" s="1"/>
  <c r="M129" i="286"/>
  <c r="AE42" i="286" l="1"/>
  <c r="AF50" i="286"/>
  <c r="AD50" i="286"/>
  <c r="AC44" i="286"/>
  <c r="AC50" i="286"/>
  <c r="AG40" i="286"/>
  <c r="AH39" i="286"/>
  <c r="AG50" i="286"/>
  <c r="AD18" i="286"/>
  <c r="AH50" i="286"/>
  <c r="AF41" i="286"/>
  <c r="AD43" i="286"/>
  <c r="AE50" i="286"/>
  <c r="W46" i="10"/>
  <c r="W47" i="10"/>
  <c r="W48" i="10" s="1"/>
  <c r="U62" i="286" s="1"/>
  <c r="U63" i="286" s="1"/>
  <c r="F132" i="286"/>
  <c r="AE67" i="286"/>
  <c r="AD73" i="286"/>
  <c r="C134" i="286"/>
  <c r="B135" i="286"/>
  <c r="P129" i="286"/>
  <c r="Q129" i="286" s="1"/>
  <c r="T68" i="286"/>
  <c r="U16" i="286" s="1"/>
  <c r="T69" i="286"/>
  <c r="T71" i="286" s="1"/>
  <c r="M128" i="286"/>
  <c r="K130" i="286"/>
  <c r="N128" i="286"/>
  <c r="O128" i="286" s="1"/>
  <c r="P128" i="286" s="1"/>
  <c r="Q128" i="286" s="1"/>
  <c r="AD15" i="286"/>
  <c r="A50" i="286"/>
  <c r="H131" i="286"/>
  <c r="G132" i="286"/>
  <c r="D133" i="286"/>
  <c r="E133" i="286"/>
  <c r="F133" i="286" s="1"/>
  <c r="R128" i="286"/>
  <c r="S128" i="286" s="1"/>
  <c r="T128" i="286" s="1"/>
  <c r="U128" i="286" s="1"/>
  <c r="V128" i="286" s="1"/>
  <c r="W128" i="286" s="1"/>
  <c r="X46" i="10" l="1"/>
  <c r="X47" i="10"/>
  <c r="X48" i="10" s="1"/>
  <c r="AH40" i="286"/>
  <c r="AE18" i="286"/>
  <c r="AG51" i="286"/>
  <c r="AG41" i="286"/>
  <c r="AD51" i="286"/>
  <c r="AF51" i="286"/>
  <c r="AE43" i="286"/>
  <c r="AD44" i="286"/>
  <c r="AF42" i="286"/>
  <c r="AE51" i="286"/>
  <c r="AH51" i="286"/>
  <c r="M130" i="286"/>
  <c r="R129" i="286"/>
  <c r="S129" i="286" s="1"/>
  <c r="T129" i="286" s="1"/>
  <c r="U129" i="286" s="1"/>
  <c r="V129" i="286" s="1"/>
  <c r="W129" i="286" s="1"/>
  <c r="H133" i="286"/>
  <c r="B136" i="286"/>
  <c r="C135" i="286"/>
  <c r="H132" i="286"/>
  <c r="I131" i="286"/>
  <c r="I132" i="286"/>
  <c r="L130" i="286"/>
  <c r="N130" i="286"/>
  <c r="U68" i="286"/>
  <c r="V16" i="286" s="1"/>
  <c r="U69" i="286"/>
  <c r="U71" i="286" s="1"/>
  <c r="D134" i="286"/>
  <c r="G133" i="286"/>
  <c r="AE15" i="286"/>
  <c r="A51" i="286"/>
  <c r="AF67" i="286"/>
  <c r="AE73" i="286"/>
  <c r="AF18" i="286" l="1"/>
  <c r="AG52" i="286"/>
  <c r="AG42" i="286"/>
  <c r="AF43" i="286"/>
  <c r="AE52" i="286"/>
  <c r="AE44" i="286"/>
  <c r="AF52" i="286"/>
  <c r="AH52" i="286"/>
  <c r="AH41" i="286"/>
  <c r="Y46" i="10"/>
  <c r="Y47" i="10"/>
  <c r="Y48" i="10" s="1"/>
  <c r="I133" i="286"/>
  <c r="E134" i="286"/>
  <c r="V68" i="286"/>
  <c r="W16" i="286" s="1"/>
  <c r="V69" i="286"/>
  <c r="V71" i="286" s="1"/>
  <c r="J133" i="286"/>
  <c r="J131" i="286"/>
  <c r="C136" i="286"/>
  <c r="B137" i="286"/>
  <c r="AG67" i="286"/>
  <c r="AF73" i="286"/>
  <c r="R130" i="286"/>
  <c r="S130" i="286" s="1"/>
  <c r="T130" i="286" s="1"/>
  <c r="U130" i="286"/>
  <c r="O130" i="286"/>
  <c r="P130" i="286" s="1"/>
  <c r="Q130" i="286" s="1"/>
  <c r="A52" i="286"/>
  <c r="AF15" i="286"/>
  <c r="J132" i="286"/>
  <c r="D135" i="286"/>
  <c r="E135" i="286"/>
  <c r="F135" i="286"/>
  <c r="G135" i="286"/>
  <c r="Z46" i="10" l="1"/>
  <c r="Z47" i="10"/>
  <c r="Z48" i="10" s="1"/>
  <c r="AG43" i="286"/>
  <c r="AF44" i="286"/>
  <c r="AH53" i="286"/>
  <c r="AF53" i="286"/>
  <c r="AH42" i="286"/>
  <c r="AG18" i="286"/>
  <c r="AG53" i="286"/>
  <c r="B138" i="286"/>
  <c r="C137" i="286"/>
  <c r="F134" i="286"/>
  <c r="AH67" i="286"/>
  <c r="AG73" i="286"/>
  <c r="D136" i="286"/>
  <c r="E136" i="286"/>
  <c r="F136" i="286" s="1"/>
  <c r="L133" i="286"/>
  <c r="M133" i="286" s="1"/>
  <c r="K131" i="286"/>
  <c r="H135" i="286"/>
  <c r="AG15" i="286"/>
  <c r="A53" i="286"/>
  <c r="K133" i="286"/>
  <c r="W69" i="286"/>
  <c r="W71" i="286" s="1"/>
  <c r="W68" i="286"/>
  <c r="X16" i="286" s="1"/>
  <c r="K132" i="286"/>
  <c r="V130" i="286"/>
  <c r="W130" i="286" s="1"/>
  <c r="AG54" i="286" l="1"/>
  <c r="AG44" i="286"/>
  <c r="AH18" i="286"/>
  <c r="AH54" i="286"/>
  <c r="AH43" i="286"/>
  <c r="AA46" i="10"/>
  <c r="AA47" i="10"/>
  <c r="AA48" i="10" s="1"/>
  <c r="G136" i="286"/>
  <c r="H136" i="286"/>
  <c r="X68" i="286"/>
  <c r="Y16" i="286" s="1"/>
  <c r="X69" i="286"/>
  <c r="X71" i="286" s="1"/>
  <c r="C138" i="286"/>
  <c r="B139" i="286"/>
  <c r="I135" i="286"/>
  <c r="M132" i="286"/>
  <c r="N132" i="286" s="1"/>
  <c r="L132" i="286"/>
  <c r="O132" i="286" s="1"/>
  <c r="P132" i="286" s="1"/>
  <c r="Q132" i="286" s="1"/>
  <c r="R132" i="286" s="1"/>
  <c r="G134" i="286"/>
  <c r="H134" i="286" s="1"/>
  <c r="AH73" i="286"/>
  <c r="K135" i="286"/>
  <c r="L131" i="286"/>
  <c r="M131" i="286" s="1"/>
  <c r="N131" i="286" s="1"/>
  <c r="O131" i="286" s="1"/>
  <c r="P131" i="286" s="1"/>
  <c r="Q131" i="286" s="1"/>
  <c r="R131" i="286" s="1"/>
  <c r="S131" i="286" s="1"/>
  <c r="T131" i="286" s="1"/>
  <c r="U131" i="286" s="1"/>
  <c r="V131" i="286" s="1"/>
  <c r="W131" i="286" s="1"/>
  <c r="AH15" i="286"/>
  <c r="A55" i="286" s="1"/>
  <c r="A54" i="286"/>
  <c r="D137" i="286"/>
  <c r="E137" i="286"/>
  <c r="F137" i="286"/>
  <c r="J135" i="286"/>
  <c r="N133" i="286"/>
  <c r="O133" i="286" s="1"/>
  <c r="P133" i="286" s="1"/>
  <c r="AB47" i="10" l="1"/>
  <c r="AB48" i="10" s="1"/>
  <c r="AB46" i="10"/>
  <c r="AH55" i="286"/>
  <c r="AH44" i="286"/>
  <c r="Q133" i="286"/>
  <c r="R133" i="286" s="1"/>
  <c r="S133" i="286"/>
  <c r="T133" i="286" s="1"/>
  <c r="U133" i="286" s="1"/>
  <c r="V133" i="286" s="1"/>
  <c r="W133" i="286" s="1"/>
  <c r="D138" i="286"/>
  <c r="F138" i="286" s="1"/>
  <c r="E138" i="286"/>
  <c r="Y68" i="286"/>
  <c r="Z16" i="286" s="1"/>
  <c r="Y69" i="286"/>
  <c r="Y71" i="286" s="1"/>
  <c r="S132" i="286"/>
  <c r="I136" i="286"/>
  <c r="G137" i="286"/>
  <c r="L135" i="286"/>
  <c r="I134" i="286"/>
  <c r="J134" i="286"/>
  <c r="T132" i="286"/>
  <c r="U132" i="286" s="1"/>
  <c r="V132" i="286" s="1"/>
  <c r="W132" i="286" s="1"/>
  <c r="B140" i="286"/>
  <c r="C139" i="286"/>
  <c r="AC47" i="10" l="1"/>
  <c r="AC48" i="10" s="1"/>
  <c r="AC46" i="10"/>
  <c r="D139" i="286"/>
  <c r="C140" i="286"/>
  <c r="B141" i="286"/>
  <c r="J136" i="286"/>
  <c r="K134" i="286"/>
  <c r="L134" i="286" s="1"/>
  <c r="M134" i="286" s="1"/>
  <c r="K136" i="286"/>
  <c r="Z68" i="286"/>
  <c r="AA16" i="286" s="1"/>
  <c r="Z69" i="286"/>
  <c r="Z71" i="286" s="1"/>
  <c r="G138" i="286"/>
  <c r="M135" i="286"/>
  <c r="H137" i="286"/>
  <c r="I137" i="286"/>
  <c r="N135" i="286"/>
  <c r="O135" i="286" s="1"/>
  <c r="P135" i="286" s="1"/>
  <c r="Q135" i="286" s="1"/>
  <c r="R135" i="286" s="1"/>
  <c r="S135" i="286" s="1"/>
  <c r="T135" i="286" s="1"/>
  <c r="U135" i="286" s="1"/>
  <c r="V135" i="286" s="1"/>
  <c r="W135" i="286" s="1"/>
  <c r="AD46" i="10" l="1"/>
  <c r="AD47" i="10"/>
  <c r="AD48" i="10" s="1"/>
  <c r="I138" i="286"/>
  <c r="N134" i="286"/>
  <c r="O134" i="286" s="1"/>
  <c r="P134" i="286"/>
  <c r="Q134" i="286" s="1"/>
  <c r="R134" i="286" s="1"/>
  <c r="S134" i="286" s="1"/>
  <c r="T134" i="286" s="1"/>
  <c r="U134" i="286" s="1"/>
  <c r="V134" i="286" s="1"/>
  <c r="W134" i="286" s="1"/>
  <c r="J137" i="286"/>
  <c r="AA68" i="286"/>
  <c r="AB16" i="286" s="1"/>
  <c r="AA69" i="286"/>
  <c r="AA71" i="286" s="1"/>
  <c r="B142" i="286"/>
  <c r="C141" i="286"/>
  <c r="D140" i="286"/>
  <c r="L136" i="286"/>
  <c r="E139" i="286"/>
  <c r="H138" i="286"/>
  <c r="AE47" i="10" l="1"/>
  <c r="AE48" i="10" s="1"/>
  <c r="AE46" i="10"/>
  <c r="C142" i="286"/>
  <c r="B143" i="286"/>
  <c r="M136" i="286"/>
  <c r="E140" i="286"/>
  <c r="K137" i="286"/>
  <c r="F139" i="286"/>
  <c r="D141" i="286"/>
  <c r="E141" i="286"/>
  <c r="AB68" i="286"/>
  <c r="AC16" i="286" s="1"/>
  <c r="AB69" i="286"/>
  <c r="AB71" i="286" s="1"/>
  <c r="J138" i="286"/>
  <c r="AF47" i="10" l="1"/>
  <c r="AF48" i="10" s="1"/>
  <c r="AF46" i="10"/>
  <c r="K138" i="286"/>
  <c r="F140" i="286"/>
  <c r="N136" i="286"/>
  <c r="O136" i="286" s="1"/>
  <c r="P136" i="286" s="1"/>
  <c r="Q136" i="286" s="1"/>
  <c r="R136" i="286" s="1"/>
  <c r="S136" i="286" s="1"/>
  <c r="T136" i="286" s="1"/>
  <c r="U136" i="286" s="1"/>
  <c r="V136" i="286" s="1"/>
  <c r="W136" i="286" s="1"/>
  <c r="AC68" i="286"/>
  <c r="AD16" i="286" s="1"/>
  <c r="AC69" i="286"/>
  <c r="AC71" i="286" s="1"/>
  <c r="F141" i="286"/>
  <c r="L138" i="286"/>
  <c r="M138" i="286" s="1"/>
  <c r="N138" i="286" s="1"/>
  <c r="B144" i="286"/>
  <c r="C143" i="286"/>
  <c r="G139" i="286"/>
  <c r="D142" i="286"/>
  <c r="L137" i="286"/>
  <c r="G140" i="286"/>
  <c r="AG47" i="10" l="1"/>
  <c r="AG48" i="10" s="1"/>
  <c r="AG46" i="10"/>
  <c r="O138" i="286"/>
  <c r="P138" i="286" s="1"/>
  <c r="Q138" i="286" s="1"/>
  <c r="R138" i="286" s="1"/>
  <c r="S138" i="286" s="1"/>
  <c r="T138" i="286" s="1"/>
  <c r="U138" i="286" s="1"/>
  <c r="V138" i="286" s="1"/>
  <c r="W138" i="286" s="1"/>
  <c r="E142" i="286"/>
  <c r="H139" i="286"/>
  <c r="I139" i="286" s="1"/>
  <c r="D143" i="286"/>
  <c r="E143" i="286"/>
  <c r="M137" i="286"/>
  <c r="F142" i="286"/>
  <c r="G141" i="286"/>
  <c r="H140" i="286"/>
  <c r="C144" i="286"/>
  <c r="B145" i="286"/>
  <c r="AD68" i="286"/>
  <c r="AE16" i="286" s="1"/>
  <c r="AD69" i="286"/>
  <c r="AD71" i="286" s="1"/>
  <c r="AH46" i="10" l="1"/>
  <c r="AH47" i="10"/>
  <c r="AH48" i="10" s="1"/>
  <c r="J139" i="286"/>
  <c r="H142" i="286"/>
  <c r="B146" i="286"/>
  <c r="C145" i="286"/>
  <c r="F144" i="286"/>
  <c r="D144" i="286"/>
  <c r="E144" i="286"/>
  <c r="I142" i="286"/>
  <c r="I140" i="286"/>
  <c r="K140" i="286" s="1"/>
  <c r="L140" i="286" s="1"/>
  <c r="AE69" i="286"/>
  <c r="AE71" i="286" s="1"/>
  <c r="AE68" i="286"/>
  <c r="AF16" i="286" s="1"/>
  <c r="J140" i="286"/>
  <c r="K139" i="286"/>
  <c r="L139" i="286" s="1"/>
  <c r="M139" i="286" s="1"/>
  <c r="N139" i="286" s="1"/>
  <c r="G142" i="286"/>
  <c r="F143" i="286"/>
  <c r="H141" i="286"/>
  <c r="N137" i="286"/>
  <c r="O137" i="286"/>
  <c r="P137" i="286" s="1"/>
  <c r="Q137" i="286" s="1"/>
  <c r="R137" i="286" s="1"/>
  <c r="S137" i="286" s="1"/>
  <c r="T137" i="286" s="1"/>
  <c r="U137" i="286" s="1"/>
  <c r="V137" i="286" s="1"/>
  <c r="W137" i="286" s="1"/>
  <c r="AI47" i="10" l="1"/>
  <c r="AI48" i="10" s="1"/>
  <c r="AI46" i="10"/>
  <c r="H144" i="286"/>
  <c r="AF68" i="286"/>
  <c r="AG16" i="286" s="1"/>
  <c r="AF69" i="286"/>
  <c r="AF71" i="286" s="1"/>
  <c r="O139" i="286"/>
  <c r="P139" i="286" s="1"/>
  <c r="Q139" i="286" s="1"/>
  <c r="R139" i="286" s="1"/>
  <c r="S139" i="286" s="1"/>
  <c r="T139" i="286" s="1"/>
  <c r="U139" i="286" s="1"/>
  <c r="V139" i="286" s="1"/>
  <c r="W139" i="286" s="1"/>
  <c r="G143" i="286"/>
  <c r="G144" i="286"/>
  <c r="I144" i="286"/>
  <c r="I141" i="286"/>
  <c r="C146" i="286"/>
  <c r="B147" i="286"/>
  <c r="K142" i="286"/>
  <c r="J142" i="286"/>
  <c r="M140" i="286"/>
  <c r="N140" i="286"/>
  <c r="O140" i="286" s="1"/>
  <c r="P140" i="286" s="1"/>
  <c r="Q140" i="286" s="1"/>
  <c r="R140" i="286" s="1"/>
  <c r="S140" i="286" s="1"/>
  <c r="T140" i="286" s="1"/>
  <c r="U140" i="286" s="1"/>
  <c r="V140" i="286" s="1"/>
  <c r="W140" i="286" s="1"/>
  <c r="D145" i="286"/>
  <c r="E145" i="286"/>
  <c r="AJ47" i="10" l="1"/>
  <c r="AJ48" i="10" s="1"/>
  <c r="AJ46" i="10"/>
  <c r="J141" i="286"/>
  <c r="F145" i="286"/>
  <c r="H143" i="286"/>
  <c r="L142" i="286"/>
  <c r="B148" i="286"/>
  <c r="C148" i="286" s="1"/>
  <c r="C147" i="286"/>
  <c r="AG68" i="286"/>
  <c r="AH16" i="286" s="1"/>
  <c r="AG69" i="286"/>
  <c r="AG71" i="286" s="1"/>
  <c r="D146" i="286"/>
  <c r="F146" i="286" s="1"/>
  <c r="E146" i="286"/>
  <c r="J144" i="286"/>
  <c r="AK46" i="10" l="1"/>
  <c r="AK47" i="10"/>
  <c r="AK48" i="10" s="1"/>
  <c r="G146" i="286"/>
  <c r="AH68" i="286"/>
  <c r="AH69" i="286"/>
  <c r="AH71" i="286" s="1"/>
  <c r="I143" i="286"/>
  <c r="I146" i="286"/>
  <c r="J143" i="286"/>
  <c r="K143" i="286" s="1"/>
  <c r="L143" i="286" s="1"/>
  <c r="M143" i="286"/>
  <c r="N143" i="286" s="1"/>
  <c r="K144" i="286"/>
  <c r="D147" i="286"/>
  <c r="H146" i="286"/>
  <c r="J146" i="286" s="1"/>
  <c r="E148" i="286"/>
  <c r="D148" i="286"/>
  <c r="M142" i="286"/>
  <c r="H145" i="286"/>
  <c r="I145" i="286"/>
  <c r="K141" i="286"/>
  <c r="G145" i="286"/>
  <c r="AL46" i="10" l="1"/>
  <c r="AL47" i="10"/>
  <c r="AL48" i="10" s="1"/>
  <c r="K146" i="286"/>
  <c r="O143" i="286"/>
  <c r="P143" i="286" s="1"/>
  <c r="Q143" i="286" s="1"/>
  <c r="R141" i="286"/>
  <c r="S141" i="286" s="1"/>
  <c r="T141" i="286" s="1"/>
  <c r="U141" i="286" s="1"/>
  <c r="V141" i="286" s="1"/>
  <c r="W141" i="286" s="1"/>
  <c r="L141" i="286"/>
  <c r="M141" i="286" s="1"/>
  <c r="N141" i="286" s="1"/>
  <c r="O141" i="286" s="1"/>
  <c r="P141" i="286" s="1"/>
  <c r="Q141" i="286" s="1"/>
  <c r="L144" i="286"/>
  <c r="R143" i="286"/>
  <c r="S143" i="286" s="1"/>
  <c r="T143" i="286" s="1"/>
  <c r="U143" i="286" s="1"/>
  <c r="V143" i="286" s="1"/>
  <c r="W143" i="286" s="1"/>
  <c r="F148" i="286"/>
  <c r="N142" i="286"/>
  <c r="J145" i="286"/>
  <c r="K145" i="286" s="1"/>
  <c r="E147" i="286"/>
  <c r="M144" i="286"/>
  <c r="AM46" i="10" l="1"/>
  <c r="AM47" i="10"/>
  <c r="AM48" i="10" s="1"/>
  <c r="F147" i="286"/>
  <c r="L145" i="286"/>
  <c r="L146" i="286"/>
  <c r="G148" i="286"/>
  <c r="O142" i="286"/>
  <c r="P142" i="286" s="1"/>
  <c r="Q142" i="286" s="1"/>
  <c r="R142" i="286" s="1"/>
  <c r="S142" i="286" s="1"/>
  <c r="T142" i="286" s="1"/>
  <c r="U142" i="286" s="1"/>
  <c r="V142" i="286" s="1"/>
  <c r="W142" i="286" s="1"/>
  <c r="N144" i="286"/>
  <c r="M145" i="286"/>
  <c r="N145" i="286" s="1"/>
  <c r="AN47" i="10" l="1"/>
  <c r="AN48" i="10" s="1"/>
  <c r="AN46" i="10"/>
  <c r="N146" i="286"/>
  <c r="O146" i="286" s="1"/>
  <c r="O145" i="286"/>
  <c r="P145" i="286" s="1"/>
  <c r="Q145" i="286" s="1"/>
  <c r="R145" i="286" s="1"/>
  <c r="S145" i="286" s="1"/>
  <c r="T145" i="286" s="1"/>
  <c r="U145" i="286" s="1"/>
  <c r="V145" i="286" s="1"/>
  <c r="W145" i="286" s="1"/>
  <c r="O144" i="286"/>
  <c r="P144" i="286" s="1"/>
  <c r="Q144" i="286" s="1"/>
  <c r="R144" i="286" s="1"/>
  <c r="S144" i="286"/>
  <c r="T144" i="286" s="1"/>
  <c r="U144" i="286" s="1"/>
  <c r="V144" i="286" s="1"/>
  <c r="W144" i="286" s="1"/>
  <c r="H148" i="286"/>
  <c r="G147" i="286"/>
  <c r="M146" i="286"/>
  <c r="AO46" i="10" l="1"/>
  <c r="AO47" i="10"/>
  <c r="AO48" i="10" s="1"/>
  <c r="P146" i="286"/>
  <c r="I148" i="286"/>
  <c r="J148" i="286" s="1"/>
  <c r="H147" i="286"/>
  <c r="Q146" i="286"/>
  <c r="AP46" i="10" l="1"/>
  <c r="AP47" i="10"/>
  <c r="AP48" i="10" s="1"/>
  <c r="K148" i="286"/>
  <c r="L148" i="286" s="1"/>
  <c r="M148" i="286" s="1"/>
  <c r="N148" i="286" s="1"/>
  <c r="O148" i="286" s="1"/>
  <c r="P148" i="286" s="1"/>
  <c r="Q148" i="286" s="1"/>
  <c r="R148" i="286" s="1"/>
  <c r="S148" i="286" s="1"/>
  <c r="T148" i="286" s="1"/>
  <c r="U148" i="286" s="1"/>
  <c r="V148" i="286" s="1"/>
  <c r="W148" i="286" s="1"/>
  <c r="R146" i="286"/>
  <c r="S146" i="286" s="1"/>
  <c r="T146" i="286" s="1"/>
  <c r="U146" i="286" s="1"/>
  <c r="V146" i="286" s="1"/>
  <c r="W146" i="286" s="1"/>
  <c r="I147" i="286"/>
  <c r="AQ46" i="10" l="1"/>
  <c r="AQ47" i="10"/>
  <c r="AQ48" i="10" s="1"/>
  <c r="J147" i="286"/>
  <c r="K147" i="286" s="1"/>
  <c r="L147" i="286" s="1"/>
  <c r="M147" i="286" s="1"/>
  <c r="N147" i="286" s="1"/>
  <c r="O147" i="286" s="1"/>
  <c r="P147" i="286" s="1"/>
  <c r="Q147" i="286" s="1"/>
  <c r="R147" i="286" s="1"/>
  <c r="S147" i="286" s="1"/>
  <c r="T147" i="286" s="1"/>
  <c r="U147" i="286" s="1"/>
  <c r="V147" i="286" s="1"/>
  <c r="W147" i="286" s="1"/>
  <c r="AR46" i="10" l="1"/>
  <c r="AR47" i="10"/>
  <c r="AR48" i="10" s="1"/>
  <c r="AS46" i="10" l="1"/>
  <c r="AS47" i="10"/>
  <c r="AS48" i="10" s="1"/>
  <c r="AT47" i="10" l="1"/>
  <c r="AT48" i="10" s="1"/>
  <c r="AT46" i="10"/>
  <c r="AU46" i="10" l="1"/>
  <c r="AU47" i="10"/>
  <c r="AU48" i="10" s="1"/>
</calcChain>
</file>

<file path=xl/comments1.xml><?xml version="1.0" encoding="utf-8"?>
<comments xmlns="http://schemas.openxmlformats.org/spreadsheetml/2006/main">
  <authors>
    <author>EY</author>
    <author>Sweeny Singhal</author>
  </authors>
  <commentList>
    <comment ref="R55" authorId="0" shapeId="0">
      <text>
        <r>
          <rPr>
            <b/>
            <sz val="9"/>
            <color indexed="81"/>
            <rFont val="Tahoma"/>
            <family val="2"/>
          </rPr>
          <t>EY:</t>
        </r>
        <r>
          <rPr>
            <sz val="9"/>
            <color indexed="81"/>
            <rFont val="Tahoma"/>
            <family val="2"/>
          </rPr>
          <t xml:space="preserve">
Please provide supportive calculations for these amortizations</t>
        </r>
      </text>
    </comment>
    <comment ref="E90" authorId="1" shapeId="0">
      <text>
        <r>
          <rPr>
            <b/>
            <sz val="9"/>
            <color indexed="81"/>
            <rFont val="Tahoma"/>
            <family val="2"/>
          </rPr>
          <t>EY:</t>
        </r>
        <r>
          <rPr>
            <sz val="9"/>
            <color indexed="81"/>
            <rFont val="Tahoma"/>
            <family val="2"/>
          </rPr>
          <t xml:space="preserve">
back calculated the revenue but it is not present anywhere, please provide calculation.</t>
        </r>
      </text>
    </comment>
  </commentList>
</comments>
</file>

<file path=xl/comments2.xml><?xml version="1.0" encoding="utf-8"?>
<comments xmlns="http://schemas.openxmlformats.org/spreadsheetml/2006/main">
  <authors>
    <author>Sweeny Singhal</author>
  </authors>
  <commentList>
    <comment ref="E22" authorId="0" shapeId="0">
      <text>
        <r>
          <rPr>
            <b/>
            <sz val="9"/>
            <color indexed="81"/>
            <rFont val="Tahoma"/>
            <family val="2"/>
          </rPr>
          <t>EY:</t>
        </r>
        <r>
          <rPr>
            <sz val="9"/>
            <color indexed="81"/>
            <rFont val="Tahoma"/>
            <family val="2"/>
          </rPr>
          <t xml:space="preserve">
We could not corroborate this, please provide detailed calculations</t>
        </r>
      </text>
    </comment>
    <comment ref="D37" authorId="0" shapeId="0">
      <text>
        <r>
          <rPr>
            <b/>
            <sz val="9"/>
            <color indexed="81"/>
            <rFont val="Tahoma"/>
            <family val="2"/>
          </rPr>
          <t>EY:</t>
        </r>
        <r>
          <rPr>
            <sz val="9"/>
            <color indexed="81"/>
            <rFont val="Tahoma"/>
            <family val="2"/>
          </rPr>
          <t xml:space="preserve">
difference in value
</t>
        </r>
      </text>
    </comment>
  </commentList>
</comments>
</file>

<file path=xl/comments3.xml><?xml version="1.0" encoding="utf-8"?>
<comments xmlns="http://schemas.openxmlformats.org/spreadsheetml/2006/main">
  <authors>
    <author>Bill Pluto</author>
  </authors>
  <commentList>
    <comment ref="A1" authorId="0" shapeId="0">
      <text>
        <r>
          <rPr>
            <b/>
            <sz val="8"/>
            <color indexed="81"/>
            <rFont val="Tahoma"/>
            <family val="2"/>
          </rPr>
          <t>卟䙄_x0003_＀＀ㅹ䭎$乂幓䙆卟䱁卅䄨乎ㄬ⼰⼱㤰⴬䄱ⱙⰬ单⥄!＀＀ ＀＀	＀＀_x0008_＀＀_x0001_＀＀_x0001_＀＀_x0001_＀＀耀퉷㛷䃖찀ㅹ䭎#児幌䙆敟楢⡴乁ⱎ〱ㄯ〯ⰹㄭ奁Ⱜ唬䑓착Ť＀＀ ＀＀Ō＀＀_x0008_＀＀_x0001_＀＀_x0001_＀＀_x0001_＀＀豀碵꼝쐕摦畳㩰⼯楤敲瑣潩獮䘯呁嘠敩敷㽲捡楴湯唽䑐呁♅牣慥潴㵲慦瑣敳♴奄彎剁升吽啒♅佄彃䅎䕍䘽呁䘺䱑䅟䑕呉义彇䱃䕉呎呟䵅䱐呁⹅䅆♔楤灳慬役瑳楲杮䄽摵瑩嘦剁䬺奅䰽婏䩙剏䙃♅䅖㩒啑剅㵙歒晚啒䩊䍖湧啑伵祊硷䍍砸穌㕁䍌砰噑獫䍌湷噖䕎祊㵫圦义佄㵗䥆卒彔佐啐♐䕈䝉呈㐽〵圦䑉䡔㐽〵匦䅔呒䵟塁䵉婉䑅䘽䱁䕓嘦剁䌺䱁久䅄㵒单嘦剁区䵙佂㵌児♌䅖㩒义䕄㵘0ㅹ䭎&amp;低䝒乁䙞彆扥瑩䄨乎ㄬ⼰⼱㤰⴬䄱ⱙⰬ单⥄ŧ＀＀ ＀＀ŏ＀＀_x0008_＀＀_x0001_＀＀_x0001_＀＀_x0001_＀＀豀碵꼝쐕摦畳㩰⼯楤敲瑣潩獮䘯呁嘠敩敷㽲捡楴湯唽䑐呁♅牣慥潴㵲慦瑣敳♴奄彎剁升吽啒♅佄彃䅎䕍䘽呁䘺䱑䅟䑕呉义彇䱃䕉呎呟䵅䱐呁⹅䅆♔楤灳慬役瑳楲杮䄽摵瑩嘦剁䬺奅䨽䑋䱑䑓噉♋䅖㩒啑剅㵙歒晚啒䩊䍖湧啑伵祊硷䍍砸穌㕁䍌砰噑獫䍌湷噖䕎祊㵫圦义佄㵗䥆卒彔佐啐♐䕈䝉呈㐽〵圦䑉䡔㐽〵匦䅔呒䵟塁䵉婉䑅䘽䱁䕓嘦剁䌺䱁久䅄㵒单嘦剁区䵙佂㵌低䝒乁嘦剁䤺䑎塅〽찀ㅹ䭎$䙒幓䙆卟䱁卅䄨乎ㄬ⼰⼱㤰⴬䄱ⱙⰬ单⥄`＀＀ ＀＀H＀＀@＀＀_x0001_＀＀_x0008_＀＀_x0001_＀＀豀碵꼝쐕豀碵꼝쐕豀碵꼝쐕豀碵꼝쐕豀碵꼝쐕豀碵꼝쐕率橾_xDCBC_䁨뱪鍴반䁫＀＀＀＀＀＀＀＀ㅹ䭎(低䝒乁䙞彆扥瑩慤䄨乎ㄬ⼰⼱㤰⴬䄱ⱙⰬ单⥄ū＀＀ ＀＀œ＀＀_x0008_＀＀_x0001_＀＀_x0001_＀＀_x0001_＀＀豀碵꼝쐕摦畳㩰⼯楤敲瑣潩獮䘯呁嘠敩敷㽲捡楴湯唽䑐呁♅牣慥潴㵲慦瑣敳♴奄彎剁升吽啒♅佄彃䅎䕍䘽呁䘺䱑䅟䑕呉义彇䱃䕉呎呟䵅䱐呁⹅䅆♔楤灳慬役瑳楲杮䄽摵瑩嘦剁䬺奅䘽塕䉁䙑呅♁䅖㩒啑剅㵙歒晚啒䩊䕖䉒䍋䉤歔渴䑌睅穌癅䑍獫呌䉆南獷䍌噤さ湑克㴽圦义佄㵗䥆卒彔佐啐♐䕈䝉呈㐽〵圦䑉䡔㐽〵匦䅔呒䵟塁䵉婉䑅䘽䱁䕓嘦剁䌺䱁久䅄㵒单嘦剁区䵙佂㵌低䝒乁嘦剁䤺䑎塅〽찀ㅹ䭎%䙒幓䙆敟楢摴⡡乁ⱎ〱ㄯ〯ⰹㄭ奁Ⱜ唬䑓착ઘ＀＀ ＀＀઀＀＀@＀＀_x0001_＀＀_x0008_＀＀_x0001_＀＀豀碵꼝쐕豀碵꼝쐕豀碵꼝쐕豀碵꼝쐕豀碵꼝쐕豀碵꼝쐕_xD917_ꍓ䁌尪슏죵䀲摦畳㩰⼯楤敲瑣潩獮䘯呁嘠敩敷㽲捡楴湯唽䑐呁♅牣慥潴㵲慦瑣敳♴奄彎剁升吽啒♅佄彃䅎䕍䘽呁䘺䱑䅟䑕呉义彇䱃䕉呎呟䵅䱐呁⹅䅆♔楤灳慬役瑳楲杮䄽摵瑩嘦剁䬺奅䨽䉅䩅塕婋♍䅖㩒啑剅㵙歒晚啒䩊䕖䉒䍋䉤歔渴䑌睅穌癅䑍獫呌䉆南獷䍌噤さ湑克㴽圦义佄㵗䥆卒彔佐啐♐䕈䝉呈㐽〵圦䑉䡔㐽〵匦䅔呒䵟塁䵉婉䑅䘽䱁䕓嘦剁䌺䱁久䅄㵒单嘦剁区䵙佂㵌䙒♓䅖㩒义䕄㵘0摦畳㩰⼯楤敲瑣潩獮䘯呁嘠敩敷㽲捡楴湯唽䑐呁♅牣慥潴㵲慦瑣敳♴奄彎剁升吽啒♅佄彃䅎䕍䘽呁䘺䱑䅟䑕呉义彇䱃䕉呎呟䵅䱐呁⹅䅆♔楤灳慬役瑳楲杮䄽摵瑩嘦剁䬺奅䨽䉅䩅塕婋♍䅖㩒啑剅㵙歒晚啒䩊䕖䉒䍋䉤歔渴䑌睅穌癅䑍獫呌䉆南獷䍌噤さ湑克㴽圦义佄㵗䥆卒彔佐啐♐䕈䝉呈㐽〵圦䑉䡔㐽〵匦䅔呒䵟塁䵉婉䑅䘽䱁䕓嘦剁䌺䱁久䅄㵒单嘦剁区䵙佂㵌䙒♓䅖㩒义䕄㵘1摦畳㩰⼯楤敲瑣潩獮䘯呁嘠敩敷㽲捡楴湯唽䑐呁♅牣慥潴㵲慦瑣敳♴奄彎剁升吽啒♅佄彃䅎䕍䘽呁䘺䱑䅟䑕呉义彇䱃䕉呎呟䵅䱐呁⹅䅆♔楤灳慬役瑳楲杮䄽摵瑩嘦剁䬺奅䨽䉅䩅塕婋♍䅖㩒啑剅㵙歒晚啒䩊䕖䉒䍋䉤歔渴䑌睅穌癅䑍獫呌䉆南獷䍌噤さ湑克㴽圦义佄㵗䥆卒彔佐啐♐䕈䝉呈㐽〵圦䑉䡔㐽〵匦䅔呒䵟塁䵉婉䑅䘽䱁䕓嘦剁䌺䱁久䅄㵒单嘦剁区䵙佂㵌䙒♓䅖㩒义䕄㵘2摦畳㩰⼯楤敲瑣潩獮䘯呁嘠敩敷㽲捡楴湯唽䑐呁♅牣慥潴㵲慦瑣敳♴奄彎剁升吽啒♅佄彃䅎䕍䘽呁䘺䱑䅟䑕呉义彇䱃䕉呎呟䵅䱐呁⹅䅆♔楤灳慬役瑳楲杮䄽摵瑩嘦剁䬺奅䨽䉅䩅塕婋♍䅖㩒啑剅㵙歒晚啒䩊䕖䉒䍋䉤歔渴䑌睅穌癅䑍獫呌䉆南獷䍌噤さ湑克㴽圦义佄㵗䥆卒彔佐啐♐䕈䝉呈㐽〵圦䑉䡔㐽〵匦䅔呒䵟塁䵉婉䑅䘽䱁䕓嘦剁䌺䱁久䅄㵒单嘦剁区䵙佂㵌䙒♓䅖㩒义䕄㵘3摦畳㩰⼯楤敲瑣潩獮䘯呁嘠敩敷㽲捡楴湯唽䑐呁♅牣慥潴㵲慦瑣敳♴奄彎剁升吽啒♅佄彃䅎䕍䘽呁䘺䱑䅟䑕呉义彇䱃䕉呎呟䵅䱐呁⹅䅆♔楤灳慬役瑳楲杮䄽摵瑩嘦剁䬺奅䨽䉅䩅塕婋♍䅖㩒啑剅㵙歒晚啒䩊䕖䉒䍋䉤歔渴䑌睅穌癅䑍獫呌䉆南獷䍌噤さ湑克㴽圦义佄㵗䥆卒彔佐啐♐䕈䝉呈㐽〵圦䑉䡔㐽〵匦䅔呒䵟塁䵉婉䑅䘽䱁䕓嘦剁䌺䱁久䅄㵒单嘦剁区䵙佂㵌䙒♓䅖㩒义䕄㵘4摦畳㩰⼯楤敲瑣潩獮䘯呁嘠敩敷㽲捡楴湯唽䑐呁♅牣慥潴㵲慦瑣敳♴奄彎剁升吽啒♅佄彃䅎䕍䘽呁䘺䱑䅟䑕呉义彇䱃䕉呎呟䵅䱐呁⹅䅆♔楤灳慬役瑳楲杮䄽摵瑩嘦剁䬺奅䨽䉅䩅塕婋♍䅖㩒啑剅㵙歒晚啒䩊䕖䉒䍋䉤歔渴䑌睅穌癅䑍獫呌䉆南獷䍌噤さ湑克㴽圦义佄㵗䥆卒彔佐啐♐䕈䝉呈㐽〵圦䑉䡔㐽〵匦䅔呒䵟塁䵉婉䑅䘽䱁䕓嘦剁䌺䱁久䅄㵒单嘦剁区䵙佂㵌䙒♓䅖㩒义䕄㵘5摦畳㩰⼯楤敲瑣潩獮䘯呁嘠敩敷㽲捡楴湯唽䑐呁♅牣慥潴㵲慦瑣敳♴奄彎剁升吽啒♅佄彃䅎䕍䘽呁䘺䱑䅟䑕呉义彇䱃䕉呎呟䵅䱐呁⹅䅆♔楤灳慬役瑳楲杮䄽摵瑩嘦剁䬺奅䨽䉅䩅塕婋♍䅖㩒啑剅㵙歒晚啒䩊䕖䉒䍋䉤歔渴䑌睅穌癅䑍獫呌䉆南獷䍌噤さ湑克㴽圦义佄㵗䥆卒彔佐啐♐䕈䝉呈㐽〵圦䑉䡔㐽〵匦䅔呒䵟塁䵉婉䑅䘽䱁䕓嘦剁䌺䱁久䅄㵒单嘦剁区䵙佂㵌䙒♓䅖㩒义䕄㵘6摦畳㩰⼯楤敲瑣潩獮䘯呁嘠敩敷㽲捡楴湯唽䑐呁♅牣慥潴㵲慦瑣敳♴奄彎剁升吽啒♅佄彃䅎䕍䘽呁䘺䱑䅟䑕呉义彇䱃䕉呎呟䵅䱐呁⹅䅆♔楤灳慬役瑳楲杮䄽摵瑩嘦剁䬺奅䨽䉅䩅塕婋♍䅖㩒啑剅㵙歒晚啒䩊䕖䉒䍋䉤歔渴䑌睅穌癅䑍獫呌䉆南獷䍌噤さ湑克㴽圦义佄㵗䥆卒彔佐啐♐䕈䝉呈㐽〵圦䑉䡔㐽〵匦䅔呒䵟塁䵉婉䑅䘽䱁䕓嘦剁䌺䱁久䅄㵒单嘦剁区䵙佂㵌䙒♓䅖㩒义䕄㵘7ㅹ䭎$則幎䙆卟䱁卅䄨乎ㄬ⼰⼱㤰⴬䄱ⱙⰬ单⥄!＀＀ ＀＀	＀＀_x0008_＀＀_x0001_＀＀_x0001_＀＀_x0001_＀＀豀碵꼝쐕찀ㅹ䭎#䙒幓䙆敟楢⡴乁ⱎ〱ㄯ〯ⰹㄭ奁Ⱜ唬䑓착੸＀＀ ＀＀੠＀＀@＀＀_x0001_＀＀_x0008_＀＀_x0001_＀＀豀碵꼝쐕豀碵꼝쐕豀碵꼝쐕豀碵꼝쐕豀碵꼝쐕豀碵꼝쐕䖢哽䀸嘄ⴎᶲ쀫摦畳㩰⼯楤敲瑣潩獮䘯呁嘠敩敷㽲捡楴湯唽䑐呁♅牣慥潴㵲慦瑣敳♴奄彎剁升吽啒♅佄彃䅎䕍䘽呁䘺䱑䅟䑕呉义彇䱃䕉呎呟䵅䱐呁⹅䅆♔楤灳慬役瑳楲杮䄽摵瑩嘦剁䬺奅䐽前䡑呏䱃♇䅖㩒啑剅㵙歒晚啒䩊䍖湧啑伵祊硷䍍砸穌㕁䍌砰噑獫䍌湷噖䕎祊㵫圦义佄㵗䥆卒彔佐啐♐䕈䝉呈㐽〵圦䑉䡔㐽〵匦䅔呒䵟塁䵉婉䑅䘽䱁䕓嘦剁䌺䱁久䅄㵒单嘦剁区䵙佂㵌䙒♓䅖㩒义䕄㵘0摦畳㩰⼯楤敲瑣潩獮䘯呁嘠敩敷㽲捡楴湯唽䑐呁♅牣慥潴㵲慦瑣敳♴奄彎剁升吽啒♅佄彃䅎䕍䘽呁䘺䱑䅟䑕呉义彇䱃䕉呎呟䵅䱐呁⹅䅆♔楤灳慬役瑳楲杮䄽摵瑩嘦剁䬺奅䐽前䡑呏䱃♇䅖㩒啑剅㵙歒晚啒䩊䍖湧啑伵祊硷䍍砸穌㕁䍌砰噑獫䍌湷噖䕎祊㵫圦义佄㵗䥆卒彔佐啐♐䕈䝉呈㐽〵圦䑉䡔㐽〵匦䅔呒䵟塁䵉婉䑅䘽䱁䕓嘦剁䌺䱁久䅄㵒单嘦剁区䵙佂㵌䙒♓䅖㩒义䕄㵘1摦畳㩰⼯楤敲瑣潩獮䘯呁嘠敩敷㽲捡楴湯唽䑐呁♅牣慥潴㵲慦瑣敳♴奄彎剁升吽啒♅佄彃䅎䕍䘽呁䘺䱑䅟䑕呉义彇䱃䕉呎呟䵅䱐呁⹅䅆♔楤灳慬役瑳楲杮䄽摵瑩嘦剁䬺奅䐽前䡑呏䱃♇䅖㩒啑剅㵙歒晚啒䩊䍖湧啑伵祊硷䍍砸穌㕁䍌砰噑獫䍌湷噖䕎祊㵫圦义佄㵗䥆卒彔佐啐♐䕈䝉呈㐽〵圦䑉䡔㐽〵匦䅔呒䵟塁䵉婉䑅䘽䱁䕓嘦剁䌺䱁久䅄㵒单嘦剁区䵙佂㵌䙒♓䅖㩒义䕄㵘2摦畳㩰⼯楤敲瑣潩獮䘯呁嘠敩敷㽲捡楴湯唽䑐呁♅牣慥潴㵲慦瑣敳♴奄彎剁升吽啒♅佄彃䅎䕍䘽呁䘺䱑䅟䑕呉义彇䱃䕉呎呟䵅䱐呁⹅䅆♔楤灳慬役瑳楲杮䄽摵瑩嘦剁䬺奅䐽前䡑呏䱃♇䅖㩒啑剅㵙歒晚啒䩊䍖湧啑伵祊硷䍍砸穌㕁䍌砰噑獫䍌湷噖䕎祊㵫圦义佄㵗䥆卒彔佐啐♐䕈䝉呈㐽〵圦䑉䡔㐽〵匦䅔呒䵟塁䵉婉䑅䘽䱁䕓嘦剁䌺䱁久䅄㵒单嘦剁区䵙佂㵌䙒♓䅖㩒义䕄㵘3摦畳㩰⼯楤敲瑣潩獮䘯呁嘠敩敷㽲捡楴湯唽䑐呁♅牣慥潴㵲慦瑣敳♴奄彎剁升吽啒♅佄彃䅎䕍䘽呁䘺䱑䅟䑕呉义彇䱃䕉呎呟䵅䱐呁⹅䅆♔楤灳慬役瑳楲杮䄽摵瑩嘦剁䬺奅䐽前䡑呏䱃♇䅖㩒啑剅㵙歒晚啒䩊䍖湧啑伵祊硷䍍砸穌㕁䍌砰噑獫䍌湷噖䕎祊㵫圦义佄㵗䥆卒彔佐啐♐䕈䝉呈㐽〵圦䑉䡔㐽〵匦䅔呒䵟塁䵉婉䑅䘽䱁䕓嘦剁䌺䱁久䅄㵒单嘦剁区䵙佂㵌䙒♓䅖㩒义䕄㵘4摦畳㩰⼯楤敲瑣潩獮䘯呁嘠敩敷㽲捡楴湯唽䑐呁♅牣慥潴㵲慦瑣敳♴奄彎剁升吽啒♅佄彃䅎䕍䘽呁䘺䱑䅟䑕呉义彇䱃䕉呎呟䵅䱐呁⹅䅆♔楤灳慬役瑳楲杮䄽摵瑩嘦剁䬺奅䐽前䡑呏䱃♇䅖㩒啑剅㵙歒晚啒䩊䍖湧啑伵祊硷䍍砸穌㕁䍌砰噑獫䍌湷噖䕎祊㵫圦义佄㵗䥆卒彔佐啐♐䕈䝉呈㐽〵圦䑉䡔㐽〵匦䅔呒䵟塁䵉婉䑅䘽䱁䕓嘦剁䌺䱁久䅄㵒单嘦剁区䵙佂㵌䙒♓䅖㩒义䕄㵘5摦畳㩰⼯楤敲瑣潩獮䘯呁嘠敩敷㽲捡楴湯唽䑐呁♅牣慥潴㵲慦瑣敳♴奄彎剁升吽啒♅佄彃䅎䕍䘽呁䘺䱑䅟䑕呉义彇䱃䕉呎呟䵅䱐呁⹅䅆♔楤灳慬役瑳楲杮䄽摵瑩嘦剁䬺奅䐽前䡑呏䱃♇䅖㩒啑剅㵙歒晚啒䩊䍖湧啑伵祊硷䍍砸穌㕁䍌砰噑獫䍌湷噖䕎祊㵫圦义佄㵗䥆卒彔佐啐♐䕈䝉呈㐽〵圦䑉䡔㐽〵匦䅔呒䵟塁䵉婉䑅䘽䱁䕓嘦剁䌺䱁久䅄㵒单嘦剁区䵙佂㵌䙒♓䅖㩒义䕄㵘6摦畳㩰⼯楤敲瑣潩獮䘯呁嘠敩敷㽲捡楴湯唽䑐呁♅牣慥潴㵲慦瑣敳♴奄彎剁升吽啒♅佄彃䅎䕍䘽呁䘺䱑䅟䑕呉义彇䱃䕉呎呟䵅䱐呁⹅䅆♔楤灳慬役瑳楲杮䄽摵瑩嘦剁䬺奅䐽前䡑呏䱃♇䅖㩒啑剅㵙歒晚啒䩊䍖湧啑伵祊硷䍍砸穌㕁䍌砰噑獫䍌湷噖䕎祊㵫圦义佄㵗䥆卒彔佐啐♐䕈䝉呈㐽〵圦䑉䡔㐽〵匦䅔呒䵟塁䵉婉䑅䘽䱁䕓嘦剁䌺䱁久䅄㵒单嘦剁区䵙佂㵌䙒♓䅖㩒义䕄㵘7ㅹ䭎%䥄协䙞彆䅓䕌⡓乁ⱎ〱ㄯ〯ⰹㄭ奁Ⱜ唬䑓착!＀＀ ＀＀	＀＀_x0008_＀＀_x0001_＀＀_x0001_＀＀_x0001_＀＀豀碵꼝쐕찀ㅹ䭎#偒幃䙆敟楢⡴乁ⱎ〱ㄯ〯ⰹㄭ奁Ⱜ唬䑓착ʰ＀＀ ＀＀ʘ＀＀_x0010_＀＀_x0001_＀＀_x0002_＀＀_x0001_＀＀ᯣ鼊ꎭ䀊_xFFFF_ﾘ纐﫻뿼摦畳㩰⼯楤敲瑣潩獮䘯呁嘠敩敷㽲捡楴湯唽䑐呁♅牣慥潴㵲慦瑣敳♴奄彎剁升吽啒♅佄彃䅎䕍䘽呁䘺䱑䅟䑕呉义彇䱃䕉呎呟䵅䱐呁⹅䅆♔楤灳慬役瑳楲杮䄽摵瑩嘦剁䬺奅吽噅呉䱇䩋♏䅖㩒啑剅㵙歒晚啒䩊䍖湧啑伵祊硷䍍砸穌㕁䍌砰噑獫䍌湷噖䕎祊㵫圦义佄㵗䥆卒彔佐啐♐䕈䝉呈㐽〵圦䑉䡔㐽〵匦䅔呒䵟塁䵉婉䑅䘽䱁䕓嘦剁䌺䱁久䅄㵒单嘦剁区䵙佂㵌偒♃䅖㩒义䕄㵘0摦畳㩰⼯楤敲瑣潩獮䘯呁嘠敩敷㽲捡楴湯唽䑐呁♅牣慥潴㵲慦瑣敳♴奄彎剁升吽啒♅佄彃䅎䕍䘽呁䘺䱑䅟䑕呉义彇䱃䕉呎呟䵅䱐呁⹅䅆♔楤灳慬役瑳楲杮䄽摵瑩嘦剁䬺奅吽噅呉䱇䩋♏䅖㩒啑剅㵙歒晚啒䩊䍖湧啑伵祊硷䍍砸穌㕁䍌砰噑獫䍌湷噖䕎祊㵫圦义佄㵗䥆卒彔佐啐♐䕈䝉呈㐽〵圦䑉䡔㐽〵匦䅔呒䵟塁䵉婉䑅䘽䱁䕓嘦剁䌺䱁久䅄㵒单嘦剁区䵙佂㵌偒♃䅖㩒义䕄㵘1ㅹ䭎%䅈幂䙆敟楢摴⡡乁ⱎ〱ㄯ〯ⰹㄭ奁Ⱜ唬䑓착Ũ＀＀ ＀＀Ő＀＀_x0008_＀＀_x0001_＀＀_x0001_＀＀_x0001_＀＀豀碵꼝쐕摦畳㩰⼯楤敲瑣潩獮䘯呁嘠敩敷㽲捡楴湯唽䑐呁♅牣慥潴㵲慦瑣敳♴奄彎剁升吽啒♅佄彃䅎䕍䘽呁䘺䱑䅟䑕呉义彇䱃䕉呎呟䵅䱐呁⹅䅆♔楤灳慬役瑳楲杮䄽摵瑩嘦剁䬺奅䨽偁之䩍噉♍䅖㩒啑剅㵙歒晚啒䩊䕖䉒䍋䉤歔渴䑌睅穌癅䑍獫呌䉆南獷䍌噤さ湑克㴽圦义佄㵗䥆卒彔佐啐♐䕈䝉呈㐽〵圦䑉䡔㐽〵匦䅔呒䵟塁䵉婉䑅䘽䱁䕓嘦剁䌺䱁久䅄㵒单嘦剁区䵙佂㵌䅈♂䅖㩒义䕄㵘0ㅹ䭎'低䝒乁䙞彆䅓䕌⡓乁ⱎ〱ㄯ〯ⰹㄭ奁Ⱜ唬䑓착!＀＀ ＀＀	＀＀_x0008_＀＀_x0001_＀＀_x0001_＀＀_x0001_＀＀豀碵꼝쐕찀ㅹ䭎%児幌䙆敟楢摴⡡乁ⱎ〱ㄯ〯ⰹㄭ奁Ⱜ唬䑓착Ũ＀＀ ＀＀Ő＀＀_x0008_＀＀_x0001_＀＀_x0001_＀＀_x0001_＀＀豀碵꼝쐕摦畳㩰⼯楤敲瑣潩獮䘯呁嘠敩敷㽲捡楴湯唽䑐呁♅牣慥潴㵲慦瑣敳♴奄彎剁升吽啒♅佄彃䅎䕍䘽呁䘺䱑䅟䑕呉义彇䱃䕉呎呟䵅䱐呁⹅䅆♔楤灳慬役瑳楲杮䄽摵瑩嘦剁䬺奅䰽塇义乁偗♑䅖㩒啑剅㵙歒晚啒䩊䕖䉒䍋䉤歔渴䑌睅穌癅䑍獫呌䉆南獷䍌噤さ湑克㴽圦义佄㵗䥆卒彔佐啐♐䕈䝉呈㐽〵圦䑉䡔㐽〵匦䅔呒䵟塁䵉婉䑅䘽䱁䕓嘦剁䌺䱁久䅄㵒单嘦剁区䵙佂㵌児♌䅖㩒义䕄㵘0ㅹ䭎"帰䙆卟䱁卅䄨乎ㄬ⼰⼱㤰⴬䄱ⱙⰬ单⥄!＀＀ ＀＀	＀＀_x0008_＀＀_x0001_＀＀_x0001_＀＀_x0001_＀＀豀碵꼝쐕찀ㅹ䭎#䱆幙䙆敟楢⡴乁ⱎ〱ㄯ〯ⰹㄭ奁Ⱜ唬䑓착ʰ＀＀ ＀＀ʘ＀＀_x0010_＀＀_x0001_＀＀_x0002_＀＀_x0001_＀＀෻總ᗌ䁡稈ḞŌ䀲摦畳㩰⼯楤敲瑣潩獮䘯呁嘠敩敷㽲捡楴湯唽䑐呁♅牣慥潴㵲慦瑣敳♴奄彎剁升吽啒♅佄彃䅎䕍䘽呁䘺䱑䅟䑕呉义彇䱃䕉呎呟䵅䱐呁⹅䅆♔楤灳慬役瑳楲杮䄽摵瑩嘦剁䬺奅䠽䱋塅䩇剓♗䅖㩒啑剅㵙歒晚啒䩊䍖湧啑伵祊硷䍍砸穌㕁䍌砰噑獫䍌湷噖䕎祊㵫圦义佄㵗䥆卒彔佐啐♐䕈䝉呈㐽〵圦䑉䡔㐽〵匦䅔呒䵟塁䵉婉䑅䘽䱁䕓嘦剁䌺䱁久䅄㵒单嘦剁区䵙佂㵌䱆♙䅖㩒义䕄㵘0摦畳㩰⼯楤敲瑣潩獮䘯呁嘠敩敷㽲捡楴湯唽䑐呁♅牣慥潴㵲慦瑣敳♴奄彎剁升吽啒♅佄彃䅎䕍䘽呁䘺䱑䅟䑕呉义彇䱃䕉呎呟䵅䱐呁⹅䅆♔楤灳慬役瑳楲杮䄽摵瑩嘦剁䬺奅䠽䱋塅䩇剓♗䅖㩒啑剅㵙歒晚啒䩊䍖湧啑伵祊硷䍍砸穌㕁䍌砰噑獫䍌湷噖䕎祊㵫圦义佄㵗䥆卒彔佐啐♐䕈䝉呈㐽〵圦䑉䡔㐽〵匦䅔呒䵟塁䵉婉䑅䘽䱁䕓嘦剁䌺䱁久䅄㵒单嘦剁区䵙佂㵌䱆♙䅖㩒义䕄㵘1ㅹ䭎%䵌体䙞彆䅓䕌⡓乁ⱎ〱ㄯ〯ⰹㄭ奁Ⱜ唬䑓착!＀＀ ＀＀	＀＀_x0008_＀＀_x0001_＀＀_x0001_＀＀_x0001_＀＀豀碵꼝쐕찀ㅹ䭎#則幎䙆敟楢⡴乁ⱎ〱ㄯ〯ⰹㄭ奁Ⱜ唬䑓착Ť＀＀ ＀＀Ō＀＀_x0008_＀＀_x0001_＀＀_x0001_＀＀_x0001_＀＀豀碵꼝쐕摦畳㩰⼯楤敲瑣潩獮䘯呁嘠敩敷㽲捡楴湯唽䑐呁♅牣慥潴㵲慦瑣敳♴奄彎剁升吽啒♅佄彃䅎䕍䘽呁䘺䱑䅟䑕呉义彇䱃䕉呎呟䵅䱐呁⹅䅆♔楤灳慬役瑳楲杮䄽摵瑩嘦剁䬺奅䰽䑗䉑婁呇♅䅖㩒啑剅㵙歒晚啒䩊䍖湧啑伵祊硷䍍砸穌㕁䍌砰噑獫䍌湷噖䕎祊㵫圦义佄㵗䥆卒彔佐啐♐䕈䝉呈㐽〵圦䑉䡔㐽〵匦䅔呒䵟塁䵉婉䑅䘽䱁䕓嘦剁䌺䱁久䅄㵒单嘦剁区䵙佂㵌則♎䅖㩒义䕄㵘0ㅹ䭎$児幌䙆卟䱁卅䄨乎ㄬ⼰⼱㤰⴬䄱ⱙⰬ单⥄!＀＀ ＀＀	＀＀_x0008_＀＀_x0001_＀＀_x0001_＀＀_x0001_＀＀豀碵꼝쐕찀ㅹ䭎%則幎䙆敟楢摴⡡乁ⱎ〱ㄯ〯ⰹㄭ奁Ⱜ唬䑓착Ũ＀＀ ＀＀Ő＀＀_x0008_＀＀_x0001_＀＀_x0001_＀＀_x0001_＀＀豀碵꼝쐕摦畳㩰⼯楤敲瑣潩獮䘯呁嘠敩敷㽲捡楴湯唽䑐呁♅牣慥潴㵲慦瑣敳♴奄彎剁升吽啒♅佄彃䅎䕍䘽呁䘺䱑䅟䑕呉义彇䱃䕉呎呟䵅䱐呁⹅䅆♔楤灳慬役瑳楲杮䄽摵瑩嘦剁䬺奅䈽呁䙇塁噁♕䅖㩒啑剅㵙歒晚啒䩊䕖䉒䍋䉤歔渴䑌睅穌癅䑍獫呌䉆南獷䍌噤さ湑克㴽圦义佄㵗䥆卒彔佐啐♐䕈䝉呈㐽〵圦䑉䡔㐽〵匦䅔呒䵟塁䵉婉䑅䘽䱁䕓嘦剁䌺䱁久䅄㵒单嘦剁区䵙佂㵌則♎䅖㩒义䕄㵘0ㅹ䭎%偒幃䙆敟楢摴⡡乁ⱎ〱ㄯ〯ⰹㄭ奁Ⱜ唬䑓착ʸ＀＀ ＀＀ʠ＀＀_x0010_＀＀_x0001_＀＀_x0002_＀＀_x0001_＀＀⤎䠆䀓䴾뱦璭뿡摦畳㩰⼯楤敲瑣潩獮䘯呁嘠敩敷㽲捡楴湯唽䑐呁♅牣慥潴㵲慦瑣敳♴奄彎剁升吽啒♅佄彃䅎䕍䘽呁䘺䱑䅟䑕呉义彇䱃䕉呎呟䵅䱐呁⹅䅆♔楤灳慬役瑳楲杮䄽摵瑩嘦剁䬺奅丽䙅噑䱅䩏♁䅖㩒啑剅㵙歒晚啒䩊䕖䉒䍋䉤歔渴䑌睅穌癅䑍獫呌䉆南獷䍌噤さ湑克㴽圦义佄㵗䥆卒彔佐啐♐䕈䝉呈㐽〵圦䑉䡔㐽〵匦䅔呒䵟塁䵉婉䑅䘽䱁䕓嘦剁䌺䱁久䅄㵒单嘦剁区䵙佂㵌偒♃䅖㩒义䕄㵘0摦畳㩰⼯楤敲瑣潩獮䘯呁嘠敩敷㽲捡楴湯唽䑐呁♅牣慥潴㵲慦瑣敳♴奄彎剁升吽啒♅佄彃䅎䕍䘽呁䘺䱑䅟䑕呉义彇䱃䕉呎呟䵅䱐呁⹅䅆♔楤灳慬役瑳楲杮䄽摵瑩嘦剁䬺奅丽䙅噑䱅䩏♁䅖㩒啑剅㵙歒晚啒䩊䕖䉒䍋䉤歔渴䑌睅穌癅䑍獫呌䉆南獷䍌噤さ湑克㴽圦义佄㵗䥆卒彔佐啐♐䕈䝉呈㐽〵圦䑉䡔㐽〵匦䅔呒䵟塁䵉婉䑅䘽䱁䕓嘦剁䌺䱁久䅄㵒单嘦剁区䵙佂㵌偒♃䅖㩒义䕄㵘1ㅹ䭎%䱆幙䙆敟楢摴⡡乁ⱎ〱ㄯ〯ⰹㄭ奁Ⱜ唬䑓착ʸ＀＀ ＀＀ʠ＀＀_x0010_＀＀_x0001_＀＀_x0002_＀＀_x0001_＀＀ߠ妎嫴䁪鎴寎鏾䀺摦畳㩰⼯楤敲瑣潩獮䘯呁嘠敩敷㽲捡楴湯唽䑐呁♅牣慥潴㵲慦瑣敳♴奄彎剁升吽啒♅佄彃䅎䕍䘽呁䘺䱑䅟䑕呉义彇䱃䕉呎呟䵅䱐呁⹅䅆♔楤灳慬役瑳楲杮䄽摵瑩嘦剁䬺奅䐽呑䉗剁䡙♇䅖㩒啑剅㵙歒晚啒䩊䕖䉒䍋䉤歔渴䑌睅穌癅䑍獫呌䉆南獷䍌噤さ湑克㴽圦义佄㵗䥆卒彔佐啐♐䕈䝉呈㐽〵圦䑉䡔㐽〵匦䅔呒䵟塁䵉婉䑅䘽䱁䕓嘦剁䌺䱁久䅄㵒单嘦剁区䵙佂㵌䱆♙䅖㩒义䕄㵘0摦畳㩰⼯楤敲瑣潩獮䘯呁嘠敩敷㽲捡楴湯唽䑐呁♅牣慥潴㵲慦瑣敳♴奄彎剁升吽啒♅佄彃䅎䕍䘽呁䘺䱑䅟䑕呉义彇䱃䕉呎呟䵅䱐呁⹅䅆♔楤灳慬役瑳楲杮䄽摵瑩嘦剁䬺奅䐽呑䉗剁䡙♇䅖㩒啑剅㵙歒晚啒䩊䕖䉒䍋䉤歔渴䑌睅穌癅䑍獫呌䉆南獷䍌噤さ湑克㴽圦义佄㵗䥆卒彔佐啐♐䕈䝉呈㐽〵圦䑉䡔㐽〵匦䅔呒䵟塁䵉婉䑅䘽䱁䕓嘦剁䌺䱁久䅄㵒单嘦剁区䵙佂㵌䱆♙䅖㩒义䕄㵘1ㅹ䭎$䥄协䙞彆扥瑩䄨乎ㄬ⼰⼱㤰⴬䄱ⱙⰬ单⥄ť＀＀ ＀＀ō＀＀_x0008_＀＀_x0001_＀＀_x0001_＀＀_x0001_＀＀豀碵꼝쐕摦畳㩰⼯楤敲瑣潩獮䘯呁嘠敩敷㽲捡楴湯唽䑐呁♅牣慥潴㵲慦瑣敳♴奄彎剁升吽啒♅佄彃䅎䕍䘽呁䘺䱑䅟䑕呉义彇䱃䕉呎呟䵅䱐呁⹅䅆♔楤灳慬役瑳楲杮䄽摵瑩嘦剁䬺奅丽䡏婃䱃䉕♇䅖㩒啑剅㵙歒晚啒䩊䍖湧啑伵祊硷䍍砸穌㕁䍌砰噑獫䍌湷噖䕎祊㵫圦义佄㵗䥆卒彔佐啐♐䕈䝉呈㐽〵圦䑉䡔㐽〵匦䅔呒䵟塁䵉婉䑅䘽䱁䕓嘦剁䌺䱁久䅄㵒单嘦剁区䵙佂㵌䥄协嘦剁䤺䑎塅〽찀ㅹ䭎$偒幃䙆卟䱁卅䄨乎ㄬ⼰⼱㤰⴬䄱ⱙⰬ单⥄Ǭ＀＀ ＀＀ǔ＀＀_x0010_＀＀_x0001_＀＀_x0002_＀＀_x0001_＀＀靴姄䔑䀼즆셔Ҩ䀮摦畳㩰⼯楄敲瑣潩獮䘯捡却瑥䄠摵瑩湩⁧楖睥牥愿瑣潩㵮啁䥄彔䅖啌♅䉄ㄽ㤲䤦ㅄ㜽〵㐳ㄱ☰䅖啌䥅㵄㄰〰☱䑓呁㵅〲㠰倦剅佉呄偙㵅乁彎呓♄楷摮睯瀽灯灵湟彯慢♲楷瑤㵨㠳☵敨杩瑨ㄽ〲匦䅔呒䵟塁䵉婉䑅䘽䱁䕓挦敲瑡牯昽捡獴瑥搦獩汰祡獟牴湩㵧畁楤t摦畳㩰⼯楄敲瑣潩獮䘯捡却瑥䄠摵瑩湩⁧楖睥牥愿瑣潩㵮啁䥄彔䅖啌♅䉄ㄽ㤲䤦ㅄ㜽〵㐳ㄱ☰䅖啌䥅㵄㄰〰☱䑓呁㵅〲㜰倦剅佉呄偙㵅乁彎呓♄楷摮睯瀽灯灵湟彯慢♲楷瑤㵨㠳☵敨杩瑨ㄽ〲匦䅔呒䵟塁䵉婉䑅䘽䱁䕓挦敲瑡牯昽捡獴瑥搦獩汰祡獟牴湩㵧畁楤tㅹ䭎#噍幃䙆敟楢⡴乁ⱎ〱ㄯ〯ⰹㄭ奁Ⱜ唬䑓착Ť＀＀ ＀＀Ō＀＀_x0008_＀＀_x0001_＀＀_x0001_＀＀_x0001_＀＀豀碵꼝쐕摦畳㩰⼯楤敲瑣潩獮䘯呁嘠敩敷㽲捡楴湯唽䑐呁♅牣慥潴㵲慦瑣敳♴奄彎剁升吽啒♅佄彃䅎䕍䘽呁䘺䱑䅟䑕呉义彇䱃䕉呎呟䵅䱐呁⹅䅆♔楤灳慬役瑳楲杮䄽摵瑩嘦剁䬺奅䈽䉓噏塁剅♃䅖㩒啑剅㵙歒晚啒䩊䍖湧啑伵祊硷䍍砸穌㕁䍌砰噑獫䍌湷噖䕎祊㵫圦义佄㵗䥆卒彔佐啐♐䕈䝉呈㐽〵圦䑉䡔㐽〵匦䅔呒䵟塁䵉婉䑅䘽䱁䕓嘦剁䌺䱁久䅄㵒单嘦剁区䵙佂㵌噍♃䅖㩒义䕄㵘0ㅹ䭎&amp;䵌体䙞彆扥瑩慤䄨乎ㄬ⼰⼱㤰⴬䄱ⱙⰬ单⥄ũ＀＀ ＀＀ő＀＀_x0008_＀＀_x0001_＀＀_x0001_＀＀_x0001_＀＀豀碵꼝쐕摦畳㩰⼯楤敲瑣潩獮䘯呁嘠敩敷㽲捡楴湯唽䑐呁♅牣慥潴㵲慦瑣敳♴奄彎剁升吽啒♅佄彃䅎䕍䘽呁䘺䱑䅟䑕呉义彇䱃䕉呎呟䵅䱐呁⹅䅆♔楤灳慬役瑳楲杮䄽摵瑩嘦剁䬺奅刽䑁噓䉙偅♓䅖㩒啑剅㵙歒晚啒䩊䕖䉒䍋䉤歔渴䑌睅穌癅䑍獫呌䉆南獷䍌噤さ湑克㴽圦义佄㵗䥆卒彔佐啐♐䕈䝉呈㐽〵圦䑉䡔㐽〵匦䅔呒䵟塁䵉婉䑅䘽䱁䕓嘦剁䌺䱁久䅄㵒单嘦剁区䵙佂㵌䵌体嘦剁䤺䑎塅〽찀ㅹ䭎%噍幃䙆敟楢摴⡡乁ⱎ〱ㄯ〯ⰹㄭ奁Ⱜ唬䑓착Ũ＀＀ ＀＀Ő＀＀_x0008_＀＀_x0001_＀＀_x0001_＀＀_x0001_＀＀豀碵꼝쐕摦畳㩰⼯楤敲瑣潩獮䘯呁嘠敩敷㽲捡楴湯唽䑐呁♅牣慥潴㵲慦瑣敳♴奄彎剁升吽啒♅佄彃䅎䕍䘽呁䘺䱑䅟䑕呉义彇䱃䕉呎呟䵅䱐呁⹅䅆♔楤灳慬役瑳楲杮䄽摵瑩嘦剁䬺奅䘽䙇䑓䑋假♑䅖㩒啑剅㵙歒晚啒䩊䕖䉒䍋䉤歔渴䑌睅穌癅䑍獫呌䉆南獷䍌噤さ湑克㴽圦义佄㵗䥆卒彔佐啐♐䕈䝉呈㐽〵圦䑉䡔㐽〵匦䅔呒䵟塁䵉婉䑅䘽䱁䕓嘦剁䌺䱁久䅄㵒单嘦剁区䵙佂㵌噍♃䅖㩒义䕄㵘0ㅹ䭎&amp;䕋偏幓䙆卟䱁卅䄨乎ㄬ⼰⼱㤰⴬䄱ⱙⰬ单⥄!＀＀ ＀＀	＀＀_x0008_＀＀_x0001_＀＀_x0001_＀＀_x0001_＀＀豀碵꼝쐕찀ㅹ䭎$䵌体䙞彆扥瑩䄨乎ㄬ⼰⼱㤰⴬䄱ⱙⰬ单⥄ť＀＀ ＀＀ō＀＀_x0008_＀＀_x0001_＀＀_x0001_＀＀_x0001_＀＀豀碵꼝쐕摦畳㩰⼯楤敲瑣潩獮䘯呁嘠敩敷㽲捡楴湯唽䑐呁♅牣慥潴㵲慦瑣敳♴奄彎剁升吽啒♅佄彃䅎䕍䘽呁䘺䱑䅟䑕呉义彇䱃䕉呎呟䵅䱐呁⹅䅆♔楤灳慬役瑳楲杮䄽摵瑩嘦剁䬺奅䘽呇䑋䡏婕♉䅖㩒啑剅㵙歒晚啒䩊䍖湧啑伵祊硷䍍砸穌㕁䍌砰噑獫䍌湷噖䕎祊㵫圦义佄㵗䥆卒彔佐啐♐䕈䝉呈㐽〵圦䑉䡔㐽〵匦䅔呒䵟塁䵉婉䑅䘽䱁䕓嘦剁䌺䱁久䅄㵒单嘦剁区䵙佂㵌䵌体嘦剁䤺䑎塅〽찀ㅹ䭎$噍幃䙆卟䱁卅䄨乎ㄬ⼰⼱㤰⴬䄱ⱙⰬ单⥄!＀＀ ＀＀	＀＀_x0008_＀＀_x0001_＀＀_x0001_＀＀_x0001_＀＀豀碵꼝쐕찀ㅹ䭎%䕋偏幓䙆敟楢⡴乁ⱎ〱ㄯ〯ⰹㄭ奁Ⱜ唬䑓착Ŧ＀＀ ＀＀Ŏ＀＀_x0008_＀＀_x0001_＀＀_x0001_＀＀_x0001_＀＀豀碵꼝쐕摦畳㩰⼯楤敲瑣潩獮䘯呁嘠敩敷㽲捡楴湯唽䑐呁♅牣慥潴㵲慦瑣敳♴奄彎剁升吽啒♅佄彃䅎䕍䘽呁䘺䱑䅟䑕呉义彇䱃䕉呎呟䵅䱐呁⹅䅆♔楤灳慬役瑳楲杮䄽摵瑩嘦剁䬺奅䈽䉍剑䙋乙♉䅖㩒啑剅㵙歒晚啒䩊䍖湧啑伵祊硷䍍砸穌㕁䍌砰噑獫䍌湷噖䕎祊㵫圦义佄㵗䥆卒彔佐啐♐䕈䝉呈㐽〵圦䑉䡔㐽〵匦䅔呒䵟塁䵉婉䑅䘽䱁䕓嘦剁䌺䱁久䅄㵒单嘦剁区䵙佂㵌䕋偏♓䅖㩒义䕄㵘0ㅹ䭎'䕋偏幓䙆敟楢摴⡡乁ⱎ〱ㄯ〯ⰹㄭ奁Ⱜ唬䑓착Ū＀＀ ＀＀Œ＀＀_x0008_＀＀_x0001_＀＀_x0001_＀＀_x0001_＀＀豀碵꼝쐕摦畳㩰⼯楤敲瑣潩獮䘯呁嘠敩敷㽲捡楴湯唽䑐呁♅牣慥潴㵲慦瑣敳♴奄彎剁升吽啒♅佄彃䅎䕍䘽呁䘺䱑䅟䑕呉义彇䱃䕉呎呟䵅䱐呁⹅䅆♔楤灳慬役瑳楲杮䄽摵瑩嘦剁䬺奅䈽䙅䩁䩓偋♑䅖㩒啑剅㵙歒晚啒䩊䕖䉒䍋䉤歔渴䑌睅穌癅䑍獫呌䉆南獷䍌噤さ湑克㴽圦义佄㵗䥆卒彔佐啐♐䕈䝉呈㐽〵圦䑉䡔㐽〵匦䅔呒䵟塁䵉婉䑅䘽䱁䕓嘦剁䌺䱁久䅄㵒单嘦剁区䵙佂㵌䕋偏♓䅖㩒义䕄㵘0ㅹ䭎&amp;䥄协䙞彆扥瑩慤䄨乎ㄬ⼰⼱㤰⴬䄱ⱙⰬ单⥄ũ＀＀ ＀＀ő＀＀_x0008_＀＀_x0001_＀＀_x0001_＀＀_x0001_＀＀豀碵꼝쐕摦畳㩰⼯楤敲瑣潩獮䘯呁嘠敩敷㽲捡楴湯唽䑐呁♅牣慥潴㵲慦瑣敳♴奄彎剁升吽啒♅佄彃䅎䕍䘽呁䘺䱑䅟䑕呉义彇䱃䕉呎呟䵅䱐呁⹅䅆♔楤灳慬役瑳楲杮䄽摵瑩嘦剁䬺奅丽䩃䉃䑗䩗♋䅖㩒啑剅㵙歒晚啒䩊䕖䉒䍋䉤歔渴䑌睅穌癅䑍獫呌䉆南獷䍌噤さ湑克㴽圦义佄㵗䥆卒彔佐啐♐䕈䝉呈㐽〵圦䑉䡔㐽〵匦䅔呒䵟塁䵉婉䑅䘽䱁䕓嘦剁䌺䱁久䅄㵒单嘦剁区䵙佂㵌䥄协嘦剁䤺䑎塅〽찀ㅹ䭎#䅈幂䙆敟楢⡴乁ⱎ〱ㄯ〯ⰹㄭ奁Ⱜ唬䑓착Ť＀＀ ＀＀Ō＀＀_x0008_＀＀_x0001_＀＀_x0001_＀＀_x0001_＀＀豀碵꼝쐕摦畳㩰⼯楤敲瑣潩獮䘯呁嘠敩敷㽲捡楴湯唽䑐呁♅牣慥潴㵲慦瑣敳♴奄彎剁升吽啒♅佄彃䅎䕍䘽呁䘺䱑䅟䑕呉义彇䱃䕉呎呟䵅䱐呁⹅䅆♔楤灳慬役瑳楲杮䄽摵瑩嘦剁䬺奅䨽䱇呍乗噕♏䅖㩒啑剅㵙歒晚啒䩊䍖湧啑伵祊硷䍍砸穌㕁䍌砰噑獫䍌湷噖䕎祊㵫圦义佄㵗䥆卒彔佐啐♐䕈䝉呈㐽〵圦䑉䡔㐽〵匦䅔呒䵟塁䵉婉䑅䘽䱁䕓嘦剁䌺䱁久䅄㵒单嘦剁区䵙佂㵌䅈♂䅖㩒义䕄㵘0ㅹ䭎#乂幓䙆敟楢⡴乁ⱎ〱ㄯ〯ⰹㄭ奁Ⱜ唬䑓착Ť＀＀ ＀＀Ō＀＀_x0008_＀＀_x0001_＀＀_x0001_＀＀_x0001_＀＀＀＀陃ᐹ䂵摦畳㩰⼯楤敲瑣潩獮䘯呁嘠敩敷㽲捡楴湯唽䑐呁♅牣慥潴㵲慦瑣敳♴奄彎剁升吽啒♅佄彃䅎䕍䘽呁䘺䱑䅟䑕呉义彇䱃䕉呎呟䵅䱐呁⹅䅆♔楤灳慬役瑳楲杮䄽摵瑩嘦剁䬺奅䐽婋噉䩁䑋♋䅖㩒啑剅㵙歒晚啒䩊䍖湧啑伵祊硷䍍砸穌㕁䍌砰噑獫䍌湷噖䕎祊㵫圦义佄㵗䥆卒彔佐啐♐䕈䝉呈㐽〵圦䑉䡔㐽〵匦䅔呒䵟塁䵉婉䑅䘽䱁䕓嘦剁䌺䱁久䅄㵒单嘦剁区䵙佂㵌乂♓䅖㩒义䕄㵘0ㅹ䭎!帰䙆敟楢⡴乁ⱎ〱ㄯ〯ⰹㄭ奁Ⱜ唬䑓착Ţ＀＀ ＀＀Ŋ＀＀_x0008_＀＀_x0001_＀＀_x0001_＀＀_x0001_＀＀豀碵꼝쐕摦畳㩰⼯楤敲瑣潩獮䘯呁嘠敩敷㽲捡楴湯唽䑐呁♅牣慥潴㵲慦瑣敳♴奄彎剁升吽啒♅佄彃䅎䕍䘽呁䘺䱑䅟䑕呉义彇䱃䕉呎呟䵅䱐呁⹅䅆♔楤灳慬役瑳楲杮䄽摵瑩嘦剁䬺奅刽䩓剋乃䑅♍䅖㩒啑剅㵙歒晚啒䩊䍖湧啑伵祊硷䍍砸穌㕁䍌砰噑獫䍌湷噖䕎祊㵫圦义佄㵗䥆卒彔佐啐♐䕈䝉呈㐽〵圦䑉䡔㐽〵匦䅔呒䵟塁䵉婉䑅䘽䱁䕓嘦剁䌺䱁久䅄㵒单嘦剁区䵙佂㵌☰䅖㩒义䕄㵘0ㅹ䭎$䅈幂䙆卟䱁卅䄨乎ㄬ⼰⼱㤰⴬䄱ⱙⰬ单⥄!＀＀ ＀＀	＀＀_x0008_＀＀_x0001_＀＀_x0001_＀＀_x0001_＀＀豀碵꼝쐕찀ㅹ䭎#帰䙆敟楢摴⡡乁ⱎ〱ㄯ〯ⰹㄭ奁Ⱜ唬䑓착Ŧ＀＀ ＀＀Ŏ＀＀_x0008_＀＀_x0001_＀＀_x0001_＀＀_x0001_＀＀豀碵꼝쐕摦畳㩰⼯楤敲瑣潩獮䘯呁嘠敩敷㽲捡楴湯唽䑐呁♅牣慥潴㵲慦瑣敳♴奄彎剁升吽啒♅佄彃䅎䕍䘽呁䘺䱑䅟䑕呉义彇䱃䕉呎呟䵅䱐呁⹅䅆♔楤灳慬役瑳楲杮䄽摵瑩嘦剁䬺奅䰽䩉剑䙑呋♙䅖㩒啑剅㵙歒晚啒䩊䕖䉒䍋䉤歔渴䑌睅穌癅䑍獫呌䉆南獷䍌噤さ湑克㴽圦义佄㵗䥆卒彔佐啐♐䕈䝉呈㐽〵圦䑉䡔㐽〵匦䅔呒䵟塁䵉婉䑅䘽䱁䕓嘦剁䌺䱁久䅄㵒单嘦剁区䵙佂㵌☰䅖㩒义䕄㵘0ㅹ䭎$䱆幙䙆卟䱁卅䄨乎ㄬ⼰⼱㤰⴬䄱ⱙⰬ单⥄*＀＀ ＀＀_x0012_＀＀_x0010_＀＀_x0001_＀＀_x0002_＀＀_x0001_＀＀ꚻ걜䁫⵭૆䀺＀＀ㅹ䭎%乂幓䙆敟楢摴⡡乁ⱎ〱ㄯ〯ⰹㄭ奁Ⱜ唬䑓착Ũ＀＀ ＀＀Ő＀＀_x0008_＀＀_x0001_＀＀_x0001_＀＀_x0001_＀＀＀＀䷌ΐ䂶摦畳㩰⼯楤敲瑣潩獮䘯呁嘠敩敷㽲捡楴湯唽䑐呁♅牣慥潴㵲慦瑣敳♴奄彎剁升吽啒♅佄彃䅎䕍䘽呁䘺䱑䅟䑕呉义彇䱃䕉呎呟䵅䱐呁⹅䅆♔楤灳慬役瑳楲杮䄽摵瑩嘦剁䬺奅䠽則䉏噗䑃♕䅖㩒啑剅㵙歒晚啒䩊䕖䉒䍋䉤歔渴䑌睅穌癅䑍獫呌䉆南獷䍌噤さ湑克㴽圦义佄㵗䥆卒彔佐啐♐䕈䝉呈㐽〵圦䑉䡔㐽〵匦䅔呒䵟塁䵉婉䑅䘽䱁䕓嘦剁䌺䱁久䅄㵒单嘦剁区䵙佂㵌乂♓䅖㩒义䕄㵘0</t>
        </r>
      </text>
    </comment>
    <comment ref="B1" authorId="0" shapeId="0">
      <text>
        <r>
          <rPr>
            <b/>
            <sz val="8"/>
            <color indexed="81"/>
            <rFont val="Tahoma"/>
            <family val="2"/>
          </rPr>
          <t>9355</t>
        </r>
      </text>
    </comment>
  </commentList>
</comments>
</file>

<file path=xl/comments4.xml><?xml version="1.0" encoding="utf-8"?>
<comments xmlns="http://schemas.openxmlformats.org/spreadsheetml/2006/main">
  <authors>
    <author>Sweeny Singhal</author>
  </authors>
  <commentList>
    <comment ref="T30" authorId="0" shapeId="0">
      <text>
        <r>
          <rPr>
            <b/>
            <sz val="9"/>
            <color indexed="81"/>
            <rFont val="Tahoma"/>
            <family val="2"/>
          </rPr>
          <t>EY:</t>
        </r>
        <r>
          <rPr>
            <sz val="9"/>
            <color indexed="81"/>
            <rFont val="Tahoma"/>
            <family val="2"/>
          </rPr>
          <t xml:space="preserve">
change in value is due to difference in selection of asset beta, risk free rate and debt borrowing rate </t>
        </r>
      </text>
    </comment>
  </commentList>
</comments>
</file>

<file path=xl/comments5.xml><?xml version="1.0" encoding="utf-8"?>
<comments xmlns="http://schemas.openxmlformats.org/spreadsheetml/2006/main">
  <authors>
    <author>juzer vejlani</author>
  </authors>
  <commentList>
    <comment ref="C16" authorId="0" shapeId="0">
      <text>
        <r>
          <rPr>
            <sz val="8"/>
            <color indexed="81"/>
            <rFont val="Tahoma"/>
            <family val="2"/>
          </rPr>
          <t>Check if the same as latest fixed asset? Land should be excluded from this number.</t>
        </r>
      </text>
    </comment>
    <comment ref="C18" authorId="0" shapeId="0">
      <text>
        <r>
          <rPr>
            <sz val="8"/>
            <color indexed="81"/>
            <rFont val="Tahoma"/>
            <family val="2"/>
          </rPr>
          <t>Check for stubbing or understubbing this number</t>
        </r>
      </text>
    </comment>
  </commentList>
</comments>
</file>

<file path=xl/comments6.xml><?xml version="1.0" encoding="utf-8"?>
<comments xmlns="http://schemas.openxmlformats.org/spreadsheetml/2006/main">
  <authors>
    <author>John S Tjia</author>
  </authors>
  <commentList>
    <comment ref="H11" authorId="0" shapeId="0">
      <text>
        <r>
          <rPr>
            <sz val="9"/>
            <color indexed="81"/>
            <rFont val="Tahoma"/>
            <family val="2"/>
          </rPr>
          <t>You can populate the guideline companies  for a non-public company as long as you have its CIQ number. If you do not, then use a comparable company's ticker/CIQ number as the proxy.</t>
        </r>
      </text>
    </comment>
    <comment ref="O19" authorId="0" shapeId="0">
      <text>
        <r>
          <rPr>
            <sz val="9"/>
            <color indexed="81"/>
            <rFont val="Tahoma"/>
            <family val="2"/>
          </rPr>
          <t xml:space="preserve">The red  background formatting indicates that the index currency is not the same as trading currency.
</t>
        </r>
      </text>
    </comment>
    <comment ref="P97" authorId="0" shapeId="0">
      <text>
        <r>
          <rPr>
            <sz val="9"/>
            <color indexed="81"/>
            <rFont val="Tahoma"/>
            <family val="2"/>
          </rPr>
          <t xml:space="preserve">Use "2000" (the code for LTM) for both LFQ and LTM data.
</t>
        </r>
      </text>
    </comment>
    <comment ref="F408" authorId="0" shapeId="0">
      <text>
        <r>
          <rPr>
            <sz val="9"/>
            <color indexed="81"/>
            <rFont val="Tahoma"/>
            <family val="2"/>
          </rPr>
          <t xml:space="preserve">Includes capial leases
</t>
        </r>
      </text>
    </comment>
    <comment ref="T533" authorId="0" shapeId="0">
      <text>
        <r>
          <rPr>
            <sz val="9"/>
            <color indexed="81"/>
            <rFont val="Tahoma"/>
            <family val="2"/>
          </rPr>
          <t xml:space="preserve">This column is the base "prior" year to make sure that growth rates for data with  "Advanced" timing calculate correctly. If there is no Advanced, this is the LFY data. If Advanced is being used (so NFY+1 data is labelled as NFY), this column shows the original NFY data.
</t>
        </r>
      </text>
    </comment>
    <comment ref="T564" authorId="0" shapeId="0">
      <text>
        <r>
          <rPr>
            <sz val="9"/>
            <color indexed="81"/>
            <rFont val="Tahoma"/>
            <family val="2"/>
          </rPr>
          <t xml:space="preserve">This column is the base "prior" year to make sure that growth rates for data with  "Advanced" timing calculate correctly. If there is no Advanced, this is the LFY data. If Advanced is being used (so NFY+1 data is labelled as NFY), this column shows the original NFY data.
</t>
        </r>
      </text>
    </comment>
    <comment ref="T595" authorId="0" shapeId="0">
      <text>
        <r>
          <rPr>
            <sz val="9"/>
            <color indexed="81"/>
            <rFont val="Tahoma"/>
            <family val="2"/>
          </rPr>
          <t xml:space="preserve">This column is the base "prior" year to make sure that growth rates for data with  "Advanced" timing calculate correctly. If there is no Advanced, this is the LFY data. If Advanced is being used (so NFY+1 data is labelled as NFY), this column shows the original NFY data.
</t>
        </r>
      </text>
    </comment>
    <comment ref="T719" authorId="0" shapeId="0">
      <text>
        <r>
          <rPr>
            <sz val="9"/>
            <color indexed="81"/>
            <rFont val="Tahoma"/>
            <family val="2"/>
          </rPr>
          <t xml:space="preserve">This column is the base "prior" year to make sure that growth rates for data with  "Advanced" timing calculate correctly. If there is no Advanced, this is the LFY data. If Advanced is being used (so NFY+1 data is labelled as NFY), this column shows the original NFY data.
</t>
        </r>
      </text>
    </comment>
  </commentList>
</comments>
</file>

<file path=xl/comments7.xml><?xml version="1.0" encoding="utf-8"?>
<comments xmlns="http://schemas.openxmlformats.org/spreadsheetml/2006/main">
  <authors>
    <author xml:space="preserve"> </author>
    <author>John S Tjia</author>
  </authors>
  <commentList>
    <comment ref="J85" authorId="0" shapeId="0">
      <text>
        <r>
          <rPr>
            <sz val="8"/>
            <color indexed="81"/>
            <rFont val="Tahoma"/>
            <family val="2"/>
          </rPr>
          <t xml:space="preserve">Bayesian adjustment = 2/3 * beta + 1/3
</t>
        </r>
      </text>
    </comment>
    <comment ref="K85" authorId="1" shapeId="0">
      <text>
        <r>
          <rPr>
            <sz val="9"/>
            <color indexed="81"/>
            <rFont val="Tahoma"/>
            <family val="2"/>
          </rPr>
          <t xml:space="preserve">The default is "Y."  Please consider very carefully if you want to change it to "N."
</t>
        </r>
      </text>
    </comment>
    <comment ref="L85" authorId="1" shapeId="0">
      <text>
        <r>
          <rPr>
            <sz val="9"/>
            <color indexed="81"/>
            <rFont val="Tahoma"/>
            <family val="2"/>
          </rPr>
          <t xml:space="preserve">The default is "Y."  Please consider very carefully if you want to change it to "N."
</t>
        </r>
      </text>
    </comment>
  </commentList>
</comments>
</file>

<file path=xl/comments8.xml><?xml version="1.0" encoding="utf-8"?>
<comments xmlns="http://schemas.openxmlformats.org/spreadsheetml/2006/main">
  <authors>
    <author>Ayush Mittal</author>
  </authors>
  <commentList>
    <comment ref="Z7" authorId="0" shapeId="0">
      <text>
        <r>
          <rPr>
            <b/>
            <sz val="9"/>
            <color indexed="81"/>
            <rFont val="Tahoma"/>
            <family val="2"/>
          </rPr>
          <t>Ayush Mittal:</t>
        </r>
        <r>
          <rPr>
            <sz val="9"/>
            <color indexed="81"/>
            <rFont val="Tahoma"/>
            <family val="2"/>
          </rPr>
          <t xml:space="preserve">
Whats this</t>
        </r>
      </text>
    </comment>
  </commentList>
</comments>
</file>

<file path=xl/sharedStrings.xml><?xml version="1.0" encoding="utf-8"?>
<sst xmlns="http://schemas.openxmlformats.org/spreadsheetml/2006/main" count="30158" uniqueCount="3306">
  <si>
    <t>Restructuring</t>
  </si>
  <si>
    <t>WACC (rounded)</t>
  </si>
  <si>
    <t>Income Approach</t>
  </si>
  <si>
    <t>For fiscal year ended/ending 31 December</t>
  </si>
  <si>
    <t>Actual</t>
  </si>
  <si>
    <t>EBITDA = Earnings Before Interest, Taxes, Depreciation and Amortization</t>
  </si>
  <si>
    <t>Balance Sheet</t>
  </si>
  <si>
    <t>Common Size</t>
  </si>
  <si>
    <t>Assets</t>
  </si>
  <si>
    <t>Total current assets</t>
  </si>
  <si>
    <t>Goodwill</t>
  </si>
  <si>
    <t>Total non-current assets</t>
  </si>
  <si>
    <t>Total assets</t>
  </si>
  <si>
    <t>Liabilities and Shareholders' Equity</t>
  </si>
  <si>
    <t>Total current liabilities</t>
  </si>
  <si>
    <t>Total non-current liabilities</t>
  </si>
  <si>
    <t>Total liabilities and shareholders' equity</t>
  </si>
  <si>
    <t>EBITDA</t>
  </si>
  <si>
    <t>This sheet contains Factset binary data for use with this workbook's =FDS codes.  Modifying the worksheet's contents may damage the workbook's =FDS functionality.</t>
  </si>
  <si>
    <t>Discounted Cash Flow Method</t>
  </si>
  <si>
    <t>Input Range</t>
  </si>
  <si>
    <t>Exhibit</t>
  </si>
  <si>
    <t>Show date?</t>
  </si>
  <si>
    <t xml:space="preserve">  1=yes; 0=no</t>
  </si>
  <si>
    <t>Show time?</t>
  </si>
  <si>
    <t>Show draft note?</t>
  </si>
  <si>
    <t>Run time</t>
  </si>
  <si>
    <t>General Descriptive Data</t>
  </si>
  <si>
    <t>Client company</t>
  </si>
  <si>
    <t>Subject company</t>
  </si>
  <si>
    <t>Country of domicile</t>
  </si>
  <si>
    <t>Accounting Standard</t>
  </si>
  <si>
    <t>Local currency</t>
  </si>
  <si>
    <t>Business line</t>
  </si>
  <si>
    <t>Income</t>
  </si>
  <si>
    <t>D/E</t>
  </si>
  <si>
    <t>Asset</t>
  </si>
  <si>
    <t>Beta (a)</t>
  </si>
  <si>
    <t>Mean</t>
  </si>
  <si>
    <t>Median</t>
  </si>
  <si>
    <t>Present Value Factors</t>
  </si>
  <si>
    <t>Days in first "stub" period:</t>
  </si>
  <si>
    <t xml:space="preserve">   (if there is no stub period [i.e. first period is 12 months], headers on exhibits require modification)</t>
  </si>
  <si>
    <t xml:space="preserve">Stub period </t>
  </si>
  <si>
    <t xml:space="preserve">  Calculation (do not input)</t>
  </si>
  <si>
    <t>**** do NOT input any of the following data****</t>
  </si>
  <si>
    <t>Days in period (do NOT input):</t>
  </si>
  <si>
    <t>Cumulative days (do NOT input):</t>
  </si>
  <si>
    <t>Company Name</t>
  </si>
  <si>
    <t>Present value periods in days (do NOT input):</t>
  </si>
  <si>
    <t>Present value periods (do NOT input):</t>
  </si>
  <si>
    <t>**** do NOT input any of the preceding data****</t>
  </si>
  <si>
    <t>Cash</t>
  </si>
  <si>
    <t>Debt-free net income</t>
  </si>
  <si>
    <t>Debt-free cash flow</t>
  </si>
  <si>
    <t>e</t>
  </si>
  <si>
    <t>All data subject to change upon completion of additional analysis.</t>
  </si>
  <si>
    <t>Revenue</t>
  </si>
  <si>
    <t>EBIT</t>
  </si>
  <si>
    <t>n/a</t>
  </si>
  <si>
    <t>Valuation date</t>
  </si>
  <si>
    <t>Latest twelve months</t>
  </si>
  <si>
    <t>Currency heading</t>
  </si>
  <si>
    <t>General DCF note</t>
  </si>
  <si>
    <t>General Market note</t>
  </si>
  <si>
    <t>Draft indicator #1</t>
  </si>
  <si>
    <t>Draft Document.</t>
  </si>
  <si>
    <t>Draft indicator #2</t>
  </si>
  <si>
    <t>Copyright language:</t>
  </si>
  <si>
    <t>Equity</t>
  </si>
  <si>
    <t>Debt</t>
  </si>
  <si>
    <t>Sum of present values</t>
  </si>
  <si>
    <t>Shareholders' equity</t>
  </si>
  <si>
    <t>Revenue growth</t>
  </si>
  <si>
    <t>Notes:</t>
  </si>
  <si>
    <t>Operating expenses</t>
  </si>
  <si>
    <t>Debt-free net working capital calculation</t>
  </si>
  <si>
    <t>Current assets less cash and short term investments</t>
  </si>
  <si>
    <t>Current liabilities less interest bearing liabilities</t>
  </si>
  <si>
    <t>Debt-free net working capital</t>
  </si>
  <si>
    <t>Taxes Payable</t>
  </si>
  <si>
    <t>Budget</t>
  </si>
  <si>
    <t>Tax expense</t>
  </si>
  <si>
    <t xml:space="preserve">Commission Receivable </t>
  </si>
  <si>
    <t>Deficit Brokers Balance, Net</t>
  </si>
  <si>
    <t>Other Accounts Receivable</t>
  </si>
  <si>
    <t>Prepaid Expenses</t>
  </si>
  <si>
    <t>Future Income Taxes Asset</t>
  </si>
  <si>
    <t>Fixed Assets</t>
  </si>
  <si>
    <t>Investment in Companies</t>
  </si>
  <si>
    <t>Commission Payable</t>
  </si>
  <si>
    <t xml:space="preserve">Accounts Payable </t>
  </si>
  <si>
    <t>Current Portion of Long Term Debt</t>
  </si>
  <si>
    <t>Accrued Restructuring Costs</t>
  </si>
  <si>
    <t>Notes Payable</t>
  </si>
  <si>
    <t>Due to Related Parties</t>
  </si>
  <si>
    <t>Other Liabilities</t>
  </si>
  <si>
    <t>Income Statement</t>
  </si>
  <si>
    <t>Salesperson Commissions &amp; Benefits</t>
  </si>
  <si>
    <t>Other non-Operating</t>
  </si>
  <si>
    <t>Gross revenue</t>
  </si>
  <si>
    <t>Net revenue</t>
  </si>
  <si>
    <t>Net income (loss) before taxes</t>
  </si>
  <si>
    <t>Net income (loss) after taxes</t>
  </si>
  <si>
    <t>EBITDA before royalities</t>
  </si>
  <si>
    <t xml:space="preserve">Incentive compensation </t>
  </si>
  <si>
    <t>Supplemental information:</t>
  </si>
  <si>
    <t>Adjustments</t>
  </si>
  <si>
    <t>Adjusted</t>
  </si>
  <si>
    <t>Other Intercompany</t>
  </si>
  <si>
    <t>Note Receivables (a)</t>
  </si>
  <si>
    <t>(a) Notes Receivable balance represents principal and interest on a loan made to C&amp;W Limited.</t>
  </si>
  <si>
    <t>Weighted average cost of capital</t>
  </si>
  <si>
    <t>Selected DFNWC rate</t>
  </si>
  <si>
    <t>USD</t>
  </si>
  <si>
    <t>US GAAP</t>
  </si>
  <si>
    <t>Next FY (Month dd, yyyy)</t>
  </si>
  <si>
    <t>Gross Margin</t>
  </si>
  <si>
    <t>Conversion unit</t>
  </si>
  <si>
    <t>WACC</t>
  </si>
  <si>
    <t>Atlas Pipeline Partners LP</t>
  </si>
  <si>
    <t>Copano Energy LLC</t>
  </si>
  <si>
    <t>Crosstex Energy LP</t>
  </si>
  <si>
    <t>DCP Midstream Partners LP</t>
  </si>
  <si>
    <t>Eagle Rock Energy Partners, L.P.</t>
  </si>
  <si>
    <t>Exterran Partners, L.P.</t>
  </si>
  <si>
    <t>MarkWest Energy Partners LP</t>
  </si>
  <si>
    <t>Regency Energy Partners LP</t>
  </si>
  <si>
    <t>Targa Resources Partners LP</t>
  </si>
  <si>
    <t>Western Gas Partners LP</t>
  </si>
  <si>
    <t>Source: CapitalIQ.</t>
  </si>
  <si>
    <t>Present value debt-free net cash flow</t>
  </si>
  <si>
    <r>
      <t xml:space="preserve">Input cells are indicated by </t>
    </r>
    <r>
      <rPr>
        <b/>
        <sz val="10"/>
        <color indexed="12"/>
        <rFont val="Arial Narrow"/>
        <family val="2"/>
      </rPr>
      <t>blue text</t>
    </r>
    <r>
      <rPr>
        <b/>
        <sz val="10"/>
        <rFont val="Arial Narrow"/>
        <family val="2"/>
      </rPr>
      <t>.</t>
    </r>
  </si>
  <si>
    <r>
      <t xml:space="preserve">Cells not highlighted by </t>
    </r>
    <r>
      <rPr>
        <b/>
        <sz val="10"/>
        <color indexed="12"/>
        <rFont val="Arial Narrow"/>
        <family val="2"/>
      </rPr>
      <t>blue text</t>
    </r>
    <r>
      <rPr>
        <b/>
        <sz val="10"/>
        <rFont val="Arial Narrow"/>
        <family val="2"/>
      </rPr>
      <t xml:space="preserve"> are formulas and do not require adjustment.</t>
    </r>
  </si>
  <si>
    <t>Control premium</t>
  </si>
  <si>
    <t>Income tax rate</t>
  </si>
  <si>
    <t>Long-term growth rate</t>
  </si>
  <si>
    <t>Indicated unadjusted TIC</t>
  </si>
  <si>
    <t>Normalized</t>
  </si>
  <si>
    <t>Stub months</t>
  </si>
  <si>
    <t>Draft/Final toggle</t>
  </si>
  <si>
    <t>1 = Draft, 2 = Final</t>
  </si>
  <si>
    <t>NOL beginning balance</t>
  </si>
  <si>
    <t>Toggles</t>
  </si>
  <si>
    <t>Tax depreciation toggle</t>
  </si>
  <si>
    <t>3-year</t>
  </si>
  <si>
    <t>5-year</t>
  </si>
  <si>
    <t>LFY</t>
  </si>
  <si>
    <t>LTM</t>
  </si>
  <si>
    <t>Average</t>
  </si>
  <si>
    <t>LFY date</t>
  </si>
  <si>
    <t>High</t>
  </si>
  <si>
    <t>3rd Quartile</t>
  </si>
  <si>
    <t>1st Quartile</t>
  </si>
  <si>
    <t>Low</t>
  </si>
  <si>
    <t>DFWNC</t>
  </si>
  <si>
    <t>Days receivable</t>
  </si>
  <si>
    <t>Days payable</t>
  </si>
  <si>
    <t xml:space="preserve">Selected assumptions </t>
  </si>
  <si>
    <t>NasdaqGS:XTEX</t>
  </si>
  <si>
    <t>NYSE:DPM</t>
  </si>
  <si>
    <t>NasdaqGS:EROC</t>
  </si>
  <si>
    <t>NasdaqGS:EXLP</t>
  </si>
  <si>
    <t>NYSE:MWE</t>
  </si>
  <si>
    <t>NYSE:RGP</t>
  </si>
  <si>
    <t>NYSE:NGLS</t>
  </si>
  <si>
    <t>book</t>
  </si>
  <si>
    <t>ratio</t>
  </si>
  <si>
    <t>tax rate</t>
  </si>
  <si>
    <t>beta</t>
  </si>
  <si>
    <t>income</t>
  </si>
  <si>
    <t>pretax</t>
  </si>
  <si>
    <t>taxes</t>
  </si>
  <si>
    <t>Cost of debt</t>
  </si>
  <si>
    <t>Cost of equity</t>
  </si>
  <si>
    <t>S&amp;P</t>
  </si>
  <si>
    <t>weekly</t>
  </si>
  <si>
    <t>r2</t>
  </si>
  <si>
    <t>monthly</t>
  </si>
  <si>
    <t>Weighting</t>
  </si>
  <si>
    <t>Selected</t>
  </si>
  <si>
    <t>Market Approach</t>
  </si>
  <si>
    <t>Discount for lack of control</t>
  </si>
  <si>
    <t>Discount for lack of marketability</t>
  </si>
  <si>
    <t>Similar Transaction Method</t>
  </si>
  <si>
    <t>Guideline Company Method</t>
  </si>
  <si>
    <t>Y</t>
  </si>
  <si>
    <t>Other adjustments</t>
  </si>
  <si>
    <t>Interest-bearing debt</t>
  </si>
  <si>
    <t>Tax amortization benefit</t>
  </si>
  <si>
    <t>Excess/(deficit) DFWNC</t>
  </si>
  <si>
    <t>Non-operating assets</t>
  </si>
  <si>
    <t>Other adjustment</t>
  </si>
  <si>
    <t>Add: Cash &amp; short-term investments</t>
  </si>
  <si>
    <t>Percentage of interest value</t>
  </si>
  <si>
    <t>Long-term DFNWC rate</t>
  </si>
  <si>
    <t>Present value of terminal value</t>
  </si>
  <si>
    <t>Common
shares
out-standing</t>
  </si>
  <si>
    <t>Equity
control premium</t>
  </si>
  <si>
    <t>Equity
market
value</t>
  </si>
  <si>
    <t>Less: 
Cash &amp; ST invest</t>
  </si>
  <si>
    <t>TIC = Total Invested Capital (Total market cap + interest bearing debt + preferred stock + minority stock - cash &amp; equivalents)</t>
  </si>
  <si>
    <t>5-yr</t>
  </si>
  <si>
    <t>3-yr</t>
  </si>
  <si>
    <t>Guideline companies</t>
  </si>
  <si>
    <t>TIC multiples</t>
  </si>
  <si>
    <t>TIC</t>
  </si>
  <si>
    <t>TIC/Revenue</t>
  </si>
  <si>
    <t>TIC/EBITDA</t>
  </si>
  <si>
    <t>EBITA</t>
  </si>
  <si>
    <t>EBITDA growth</t>
  </si>
  <si>
    <t>EBIT growth</t>
  </si>
  <si>
    <t>EBITDA = Earnings Before Interest, Taxes, Depreciation and Amortization; CAGR = Compounded Annual Growth Rate; n/a = not applicable</t>
  </si>
  <si>
    <t>EBITDA margin</t>
  </si>
  <si>
    <t>5-yr Avg</t>
  </si>
  <si>
    <t>3-yr Avg</t>
  </si>
  <si>
    <t>EBIT margin</t>
  </si>
  <si>
    <t>Total revenue</t>
  </si>
  <si>
    <t>Gross margin</t>
  </si>
  <si>
    <t>Income tax expense</t>
  </si>
  <si>
    <t>Net income</t>
  </si>
  <si>
    <t>Selected metrics</t>
  </si>
  <si>
    <t>G&amp;A = General &amp; administrative; EBITDA = Earnings before interest, taxes, depreciation and amortization; EBIT = Earnings before interest and taxes; nmf = not meaningful; n/a = not available.</t>
  </si>
  <si>
    <t>Capital expenditues</t>
  </si>
  <si>
    <t>Plus: 
Total debt</t>
  </si>
  <si>
    <t>Plus: 
Minority interest</t>
  </si>
  <si>
    <t>Plus: 
Preferred stock</t>
  </si>
  <si>
    <t>FY 2012E</t>
  </si>
  <si>
    <t>FY 2011E</t>
  </si>
  <si>
    <t>(a)  CAGR for 5 years between LFY-5 through LFY.</t>
  </si>
  <si>
    <t>(b)  CAGR for 3 years between LFY-3 through LFY.</t>
  </si>
  <si>
    <t xml:space="preserve"> </t>
  </si>
  <si>
    <t/>
  </si>
  <si>
    <t>Depreciation and amortization</t>
  </si>
  <si>
    <t>DFNWC</t>
  </si>
  <si>
    <t>Total liabilities</t>
  </si>
  <si>
    <t>Total liabilities &amp; shareholders' equity</t>
  </si>
  <si>
    <t>DFNWC = Debt-free net working capital.</t>
  </si>
  <si>
    <t>Check</t>
  </si>
  <si>
    <t>FY 2010E</t>
  </si>
  <si>
    <t>FY 2009A</t>
  </si>
  <si>
    <t>5-yr CAGR</t>
  </si>
  <si>
    <t>3-yr CAGR</t>
  </si>
  <si>
    <t>value (b)</t>
  </si>
  <si>
    <t>Net asset value method</t>
  </si>
  <si>
    <t>General and administrative</t>
  </si>
  <si>
    <t>Selling and marketing</t>
  </si>
  <si>
    <t>Research and development</t>
  </si>
  <si>
    <t>Cost of goods sold</t>
  </si>
  <si>
    <t>Cost of good sold</t>
  </si>
  <si>
    <t>Gross margins</t>
  </si>
  <si>
    <t>Depreciation as percentage of revenue</t>
  </si>
  <si>
    <t>Capex as percentage of revenue</t>
  </si>
  <si>
    <t>Operating expenses:</t>
  </si>
  <si>
    <t>Common-size</t>
  </si>
  <si>
    <t>Capital expenditure growth</t>
  </si>
  <si>
    <t>CAGR</t>
  </si>
  <si>
    <t>Last fiscal year (Month dd, yyyy)</t>
  </si>
  <si>
    <t>Total stockholders' equity</t>
  </si>
  <si>
    <t>Balance sheet date</t>
  </si>
  <si>
    <t>Present value periods</t>
  </si>
  <si>
    <t>Actual DFNWC as of the balance sheet date</t>
  </si>
  <si>
    <t>Required level of DFNWC as of VD</t>
  </si>
  <si>
    <t>Excess/(deficit) DFWNC as of VD</t>
  </si>
  <si>
    <t>Change in DFNWC</t>
  </si>
  <si>
    <t>Estimated DFNWC rate</t>
  </si>
  <si>
    <t>DFWNC required</t>
  </si>
  <si>
    <t>Debt-free cash flow, year ahead</t>
  </si>
  <si>
    <t>Divided by:  Capitalization rate</t>
  </si>
  <si>
    <t>Capitalized value at end of estimation period</t>
  </si>
  <si>
    <t>Present value of terminal year</t>
  </si>
  <si>
    <t>Terminal year</t>
  </si>
  <si>
    <t xml:space="preserve">Smallest </t>
  </si>
  <si>
    <t>Largest</t>
  </si>
  <si>
    <t>Size</t>
  </si>
  <si>
    <t>Decile</t>
  </si>
  <si>
    <t>company</t>
  </si>
  <si>
    <t>premium</t>
  </si>
  <si>
    <t>Mid-Cap (3–5)</t>
  </si>
  <si>
    <t>Low-Cap (6–8)</t>
  </si>
  <si>
    <t>1-Largest</t>
  </si>
  <si>
    <t>10-Smallest</t>
  </si>
  <si>
    <t>Breakdown of the 10th Decile</t>
  </si>
  <si>
    <t>10a</t>
  </si>
  <si>
    <t>10W</t>
  </si>
  <si>
    <t>10X</t>
  </si>
  <si>
    <t>10b</t>
  </si>
  <si>
    <t>10y</t>
  </si>
  <si>
    <t>10z</t>
  </si>
  <si>
    <t>Depreciation</t>
  </si>
  <si>
    <t>Ticker</t>
  </si>
  <si>
    <t>symbol</t>
  </si>
  <si>
    <t>Toggle for beta</t>
  </si>
  <si>
    <t>2-year adj</t>
  </si>
  <si>
    <t>Number of</t>
  </si>
  <si>
    <t>5-year adj</t>
  </si>
  <si>
    <t>Select</t>
  </si>
  <si>
    <t>Company name</t>
  </si>
  <si>
    <t>data points</t>
  </si>
  <si>
    <t>Debt rating</t>
  </si>
  <si>
    <t>AA</t>
  </si>
  <si>
    <t>Do not input</t>
  </si>
  <si>
    <t>Debt Borrowing Rate (f)</t>
  </si>
  <si>
    <t>Expected Income Tax Rate</t>
  </si>
  <si>
    <t>Expected Income Tax Rate (b)</t>
  </si>
  <si>
    <t>After-tax Cost of Debt</t>
  </si>
  <si>
    <t>Relevered Beta</t>
  </si>
  <si>
    <t>Equity Market Risk Premium (c)</t>
  </si>
  <si>
    <t xml:space="preserve">Risk-free Rate: 20 yr. Treasury Bonds (d) </t>
  </si>
  <si>
    <t>Company Specific Risk Premium</t>
  </si>
  <si>
    <t>Country-specific risk premium</t>
  </si>
  <si>
    <t>Small Stock/Unsystematic Risk Premium (e)</t>
  </si>
  <si>
    <t>Cost of equity capital</t>
  </si>
  <si>
    <t>Specialists' cost of equity capital</t>
  </si>
  <si>
    <t>Specialists' WACC (rounded)</t>
  </si>
  <si>
    <t>(b) Expected effective tax rate for the Company.</t>
  </si>
  <si>
    <t>(c) Equity risk premium is based on historical Ibbotson equity risk premium, forward-looking premium estimates, and recent academic studies.</t>
  </si>
  <si>
    <t>Partial period factor</t>
  </si>
  <si>
    <t>Income Approach - Discounted Cash Flow Method</t>
  </si>
  <si>
    <t>Summary of values</t>
  </si>
  <si>
    <t>Historical operating performance--Income statement data</t>
  </si>
  <si>
    <t>Historical operating performance--Balance sheet data</t>
  </si>
  <si>
    <t>Market Approach--Total invested capital calculation</t>
  </si>
  <si>
    <t>Market Approach--Total invested capital multiples calculation</t>
  </si>
  <si>
    <t>Market Approach--Guideline company growth and margins</t>
  </si>
  <si>
    <t>Market Approach--Guideline company revenue and EBITDA multiples</t>
  </si>
  <si>
    <t>Selected metric</t>
  </si>
  <si>
    <t>Selected multiples</t>
  </si>
  <si>
    <t>Constant Growth Model</t>
  </si>
  <si>
    <t>Depreciation Schedule</t>
  </si>
  <si>
    <t>New Capital Additions</t>
  </si>
  <si>
    <t>Existing Net Fixed Assets</t>
  </si>
  <si>
    <t>Straight Line Depreciation</t>
  </si>
  <si>
    <t>MACRS CONVENTION</t>
  </si>
  <si>
    <t>Year of Initial Investment</t>
  </si>
  <si>
    <t>Opening balance (a)</t>
  </si>
  <si>
    <t>Capital Expenditure:</t>
  </si>
  <si>
    <t>Existing Fixed Assets</t>
  </si>
  <si>
    <t>New Additions</t>
  </si>
  <si>
    <t>Year</t>
  </si>
  <si>
    <t>Existing net utility plant</t>
  </si>
  <si>
    <t>Total depreciation</t>
  </si>
  <si>
    <t>Capex</t>
  </si>
  <si>
    <t>Difference</t>
  </si>
  <si>
    <t>Tax benefit</t>
  </si>
  <si>
    <t>Present value factor</t>
  </si>
  <si>
    <t>Benefit</t>
  </si>
  <si>
    <t>Tax depreciation benefit carry forward</t>
  </si>
  <si>
    <t>Ending net fixed asset balance</t>
  </si>
  <si>
    <t>Average net fixed assets</t>
  </si>
  <si>
    <t>Fixed asset turnover</t>
  </si>
  <si>
    <t>Depreciation as a percentage of revenue</t>
  </si>
  <si>
    <t>If the Recovery Period is:</t>
  </si>
  <si>
    <t>and the Recovery Year is:</t>
  </si>
  <si>
    <t>3 - Year Half-Year Convention</t>
  </si>
  <si>
    <t>3 - Year 1st Q (Mid Q) Convention</t>
  </si>
  <si>
    <t>3 - Year 2nd Q (Mid Q) Convention</t>
  </si>
  <si>
    <t>3 - Year 3rd Q (Mid Q) Convention</t>
  </si>
  <si>
    <t>5 - Year Half-Year Convention</t>
  </si>
  <si>
    <t>5 - Year 1st Q (Mid Q) Convention</t>
  </si>
  <si>
    <t>5 - Year 2nd Q (Mid Q) Convention</t>
  </si>
  <si>
    <t>5 - Year 3rd Q (Mid Q) Convention</t>
  </si>
  <si>
    <t>7 - Year Half-Year Convention</t>
  </si>
  <si>
    <t>7 - Year 1st Q (Mid Q) Convention</t>
  </si>
  <si>
    <t>7 - Year 2nd Q (Mid Q) Convention</t>
  </si>
  <si>
    <t>7 - Year 3rd Q (Mid Q) Convention</t>
  </si>
  <si>
    <t>10 - Year Half-Year Convention</t>
  </si>
  <si>
    <t>10 - Year 1st Q (Mid Q) Convention</t>
  </si>
  <si>
    <t>10 - Year 2nd Q (Mid Q) Convention</t>
  </si>
  <si>
    <t>10 - Year 3rd Q (Mid Q) Convention</t>
  </si>
  <si>
    <t>15 - Year Half-Year Convention</t>
  </si>
  <si>
    <t>15 - Year 1st Q (Mid Q) Convention</t>
  </si>
  <si>
    <t>15 - Year 2nd Q (Mid Q) Convention</t>
  </si>
  <si>
    <t>15 - Year 3rd Q (Mid Q) Convention</t>
  </si>
  <si>
    <t>20 - Year Half-Year Convention</t>
  </si>
  <si>
    <t>20 - Year 1st Q (Mid Q) Convention</t>
  </si>
  <si>
    <t>20 - Year 2nd Q (Mid Q) Convention</t>
  </si>
  <si>
    <t>20 - Year 3rd Q (Mid Q) Convention</t>
  </si>
  <si>
    <t>1 Year Straight Line</t>
  </si>
  <si>
    <t>2 Year Straight Line</t>
  </si>
  <si>
    <t>3 Year Straight Line</t>
  </si>
  <si>
    <t>4 Year Straight Line</t>
  </si>
  <si>
    <t>5 Year Straight Line</t>
  </si>
  <si>
    <t>6 Year Straight Line</t>
  </si>
  <si>
    <t>7 Year Straight Line</t>
  </si>
  <si>
    <t>8 Year Straight Line</t>
  </si>
  <si>
    <t>9 Year Straight Line</t>
  </si>
  <si>
    <t>10 Year Straight Line</t>
  </si>
  <si>
    <t>11 Year Straight Line</t>
  </si>
  <si>
    <t>12 Year Straight Line</t>
  </si>
  <si>
    <t>13 Year Straight Line</t>
  </si>
  <si>
    <t>14 Year Straight Line</t>
  </si>
  <si>
    <t>15 Year Straight Line</t>
  </si>
  <si>
    <t>16 Year Straight Line</t>
  </si>
  <si>
    <t>17 Year Straight Line</t>
  </si>
  <si>
    <t>18 Year Straight Line</t>
  </si>
  <si>
    <t>19 Year Straight Line</t>
  </si>
  <si>
    <t>20 Year Straight Line</t>
  </si>
  <si>
    <t>21 Year Straight Line</t>
  </si>
  <si>
    <t>22 Year Straight Line</t>
  </si>
  <si>
    <t>23 Year Straight Line</t>
  </si>
  <si>
    <t>24 Year Straight Line</t>
  </si>
  <si>
    <t>25 Year Straight Line</t>
  </si>
  <si>
    <t>26 Year Straight Line</t>
  </si>
  <si>
    <t>27 Year Straight Line</t>
  </si>
  <si>
    <t>28 Year Straight Line</t>
  </si>
  <si>
    <t>29 Year Straight Line</t>
  </si>
  <si>
    <t>30 Year Straight Line</t>
  </si>
  <si>
    <t>31 Year Straight Line</t>
  </si>
  <si>
    <t>32 Year Straight Line</t>
  </si>
  <si>
    <t>33 Year Straight Line</t>
  </si>
  <si>
    <t>34 Year Straight Line</t>
  </si>
  <si>
    <t>35 Year Straight Line</t>
  </si>
  <si>
    <t>36 Year Straight Line</t>
  </si>
  <si>
    <t>37 Year Straight Line</t>
  </si>
  <si>
    <t>38 Year Straight Line</t>
  </si>
  <si>
    <t>39 Year Straight Line</t>
  </si>
  <si>
    <t>40 Year Straight Line</t>
  </si>
  <si>
    <t>Opening fixed asset balance</t>
  </si>
  <si>
    <t>Market</t>
  </si>
  <si>
    <t>equity</t>
  </si>
  <si>
    <t>Retail stores</t>
  </si>
  <si>
    <t>Short-term investments</t>
  </si>
  <si>
    <t>Accounts Receivables - net</t>
  </si>
  <si>
    <t>Income Taxes Receivables</t>
  </si>
  <si>
    <t>Deferred Income Taxes</t>
  </si>
  <si>
    <t>Inventory - net</t>
  </si>
  <si>
    <t>Assets Held for Sale</t>
  </si>
  <si>
    <t>Other Receivables</t>
  </si>
  <si>
    <t>Property and equipment, net</t>
  </si>
  <si>
    <t>Deferred Financing Costs</t>
  </si>
  <si>
    <t>Intangible Assets, net</t>
  </si>
  <si>
    <t>Deposit and other assets</t>
  </si>
  <si>
    <t>Accounts Payable</t>
  </si>
  <si>
    <t>Payroll &amp; Related Expenses</t>
  </si>
  <si>
    <t>Sales &amp; Use Taxes</t>
  </si>
  <si>
    <t>Other Expenses</t>
  </si>
  <si>
    <t>Workers' Compensation</t>
  </si>
  <si>
    <t>Current Portion - Capital Lease</t>
  </si>
  <si>
    <t>Current Portion - Long-Term Debts</t>
  </si>
  <si>
    <t>Deferred Rent</t>
  </si>
  <si>
    <t>Deferred Compensation Liabilities</t>
  </si>
  <si>
    <t>Capital lease obligation, net of current portion</t>
  </si>
  <si>
    <t>Long-Term Deferred Taxes</t>
  </si>
  <si>
    <t>Unfavorable leases</t>
  </si>
  <si>
    <t>Long-Term Debts</t>
  </si>
  <si>
    <t>Other Liab-LT</t>
  </si>
  <si>
    <t>Total Operating Expenses (excluding D&amp;A)</t>
  </si>
  <si>
    <t>Amortization</t>
  </si>
  <si>
    <t>Operating Expenses (excluding D&amp;A)</t>
  </si>
  <si>
    <t>Amortization as percentage of revenue</t>
  </si>
  <si>
    <t>Total Enterprise Value</t>
  </si>
  <si>
    <t>Indicated Total Enterprise Value (Rounded) (control, marketable)</t>
  </si>
  <si>
    <t>Income Approach (Relief from Royalty): Trade name</t>
  </si>
  <si>
    <t>After-tax Royalty Savings</t>
  </si>
  <si>
    <t>Estimated Fair Value of Trade Name</t>
  </si>
  <si>
    <t>Indicated Total Enterprise Value (control, marketable)</t>
  </si>
  <si>
    <t>A+</t>
  </si>
  <si>
    <t>Common stock price 
at 31 January 2014</t>
  </si>
  <si>
    <t>NFY</t>
  </si>
  <si>
    <t>NFY+1</t>
  </si>
  <si>
    <t>NFY+2</t>
  </si>
  <si>
    <t>2y CAGR from LFY to NFY+1</t>
  </si>
  <si>
    <t>LFY-4</t>
  </si>
  <si>
    <t>LFY-3</t>
  </si>
  <si>
    <t>LFY-2</t>
  </si>
  <si>
    <t>LFY-1</t>
  </si>
  <si>
    <t>Market Approach--Guideline company EBIT multiples</t>
  </si>
  <si>
    <t>Trailing Financial Multiple</t>
  </si>
  <si>
    <t>TEV / Revenue</t>
  </si>
  <si>
    <t>TEV / EBITDA</t>
  </si>
  <si>
    <t>TEV / EBIT</t>
  </si>
  <si>
    <t>Projected Financial Multiple</t>
  </si>
  <si>
    <t>Specialist analysis</t>
  </si>
  <si>
    <t>Indicated Total Enterprise Value Range (minority, marketable)</t>
  </si>
  <si>
    <t>Less: Interest-Bearing Debt</t>
  </si>
  <si>
    <t>Control Premium</t>
  </si>
  <si>
    <t>Indicated Equity Value excluding Cash &amp; non-operating assets (control, marketable)</t>
  </si>
  <si>
    <t>Concluded TEV</t>
  </si>
  <si>
    <t>Plus: Interest- Bearing Debt</t>
  </si>
  <si>
    <t>Indicated Total Enterprise Value Range (control, marketable)</t>
  </si>
  <si>
    <t>Indicated Total Enterprise Value Range (Rounded) (control, marketable)</t>
  </si>
  <si>
    <t>Market approach - comparable company analysis</t>
  </si>
  <si>
    <t>Market approach - transaction analysis</t>
  </si>
  <si>
    <t>Plus: Assets Held for Sale</t>
  </si>
  <si>
    <t>Book Value of Total Equity</t>
  </si>
  <si>
    <t>Fair Value of Equity (control, marketable)</t>
  </si>
  <si>
    <t>ASC 350 Test</t>
  </si>
  <si>
    <t>Estimated Fair Value of Equity</t>
  </si>
  <si>
    <t>Fair Value</t>
  </si>
  <si>
    <t>Book Value</t>
  </si>
  <si>
    <t>Total Assets</t>
  </si>
  <si>
    <t>Total Liabilities</t>
  </si>
  <si>
    <t>Net Assets (Equity)</t>
  </si>
  <si>
    <t>Impairment Test Results</t>
  </si>
  <si>
    <t>99¢ Only Stores</t>
  </si>
  <si>
    <t>3rd quartile</t>
  </si>
  <si>
    <t>1st quartile</t>
  </si>
  <si>
    <t>Tax Amortization Benefit</t>
  </si>
  <si>
    <t>Impairment Test</t>
  </si>
  <si>
    <t>LTM EBITDA</t>
  </si>
  <si>
    <t>TIC excluding STM</t>
  </si>
  <si>
    <t>Average Debt to Equity Market Value</t>
  </si>
  <si>
    <t>Profit Split analysis</t>
  </si>
  <si>
    <t>EBIT margins</t>
  </si>
  <si>
    <t>99 Cents Only Stores LLC</t>
  </si>
  <si>
    <t>For fiscal year ending  31 January</t>
  </si>
  <si>
    <t>Valuation as of 31 January 2014</t>
  </si>
  <si>
    <t>Total invested capital at 31 Jan 2014</t>
  </si>
  <si>
    <t>Change in Market Cap</t>
  </si>
  <si>
    <t>Change in TIC</t>
  </si>
  <si>
    <t>NFY EBITDA</t>
  </si>
  <si>
    <t>2014 Size Premia (market capitalization in millions)</t>
  </si>
  <si>
    <t>(USD in millions)</t>
  </si>
  <si>
    <t>Growth %</t>
  </si>
  <si>
    <t>Margin %</t>
  </si>
  <si>
    <t xml:space="preserve">%change </t>
  </si>
  <si>
    <t>Valuation (Jan-14)</t>
  </si>
  <si>
    <t>Valuation (Jan-15)</t>
  </si>
  <si>
    <t>NTM EBITDA</t>
  </si>
  <si>
    <t>Implied multiples</t>
  </si>
  <si>
    <t>Workpaper A 16</t>
  </si>
  <si>
    <t>LTGR</t>
  </si>
  <si>
    <t>Discount rate</t>
  </si>
  <si>
    <t>Royalty rate</t>
  </si>
  <si>
    <t>Terminal growth rate</t>
  </si>
  <si>
    <t>Trade name assumptions:</t>
  </si>
  <si>
    <t>Carrying value (CV) of Trade Name</t>
  </si>
  <si>
    <t>% change in value</t>
  </si>
  <si>
    <t>Fair value of Trade Name</t>
  </si>
  <si>
    <t>Stores</t>
  </si>
  <si>
    <t>Retail</t>
  </si>
  <si>
    <t>Trade name</t>
  </si>
  <si>
    <t>LTM EBIT</t>
  </si>
  <si>
    <t>LTM revenue</t>
  </si>
  <si>
    <t>Market Transaction Method assumptions:</t>
  </si>
  <si>
    <t>NFY EBIT</t>
  </si>
  <si>
    <t>NFY revenue</t>
  </si>
  <si>
    <t>Guideline Company Method assumptions:</t>
  </si>
  <si>
    <t>Tax rate</t>
  </si>
  <si>
    <t>EBITDA margin (normalized)</t>
  </si>
  <si>
    <t>DCF assumptions:</t>
  </si>
  <si>
    <t>Carrying value</t>
  </si>
  <si>
    <t>Fair value of equity</t>
  </si>
  <si>
    <t>Fair value of TIC</t>
  </si>
  <si>
    <t>Transaction Approach</t>
  </si>
  <si>
    <t>Wholesale</t>
  </si>
  <si>
    <t>Bargain</t>
  </si>
  <si>
    <t>Reporting Units - Total invested capital</t>
  </si>
  <si>
    <t>Valuation as of 31 January 2015</t>
  </si>
  <si>
    <t>Bargain Wholesale</t>
  </si>
  <si>
    <t>Avg.</t>
  </si>
  <si>
    <t>Excess of Fair Value over Carrying Value</t>
  </si>
  <si>
    <t>TIC/EBIT</t>
  </si>
  <si>
    <t>% disc</t>
  </si>
  <si>
    <t>Trademarks</t>
  </si>
  <si>
    <t>Favorable Leases</t>
  </si>
  <si>
    <t>Unfavorable Leases</t>
  </si>
  <si>
    <t>Tax Benefits</t>
  </si>
  <si>
    <t>Tax Rate</t>
  </si>
  <si>
    <t>Post 2020 Tax Benefit</t>
  </si>
  <si>
    <t>Customer Relations</t>
  </si>
  <si>
    <t>Post 2022 Tax Benefit</t>
  </si>
  <si>
    <t>Royalty Rate on Trademarks</t>
  </si>
  <si>
    <t>Total present value</t>
  </si>
  <si>
    <t>Amortization Period</t>
  </si>
  <si>
    <t>Assumptions</t>
  </si>
  <si>
    <t>Median Asset Beta</t>
  </si>
  <si>
    <t>Blended</t>
  </si>
  <si>
    <t>Outside range</t>
  </si>
  <si>
    <t>Implied multiples from DCF</t>
  </si>
  <si>
    <t>value</t>
  </si>
  <si>
    <t xml:space="preserve">99 Cents Only Stores </t>
  </si>
  <si>
    <t>Note: Revenue multiples over 5.0x and EBITDA multiples over 15.0x were deemed not meaningful for the purposes of this analysis.</t>
  </si>
  <si>
    <t>Note: EBIT multiples over 25.0x were deemed not meaningful for the purposes of this analysis.</t>
  </si>
  <si>
    <t>Workpaper B.14</t>
  </si>
  <si>
    <t>Cash and Equivalents</t>
  </si>
  <si>
    <t>Total Debt</t>
  </si>
  <si>
    <t>Non-Operating Assets</t>
  </si>
  <si>
    <t>Revenue for 2016</t>
  </si>
  <si>
    <t>Less: Change in Net Working Capital in Partial Period</t>
  </si>
  <si>
    <t>Exhibit G</t>
  </si>
  <si>
    <t>Weighted Average Cost of Capital</t>
  </si>
  <si>
    <t>total debt/</t>
  </si>
  <si>
    <t>market</t>
  </si>
  <si>
    <t>Identifier</t>
  </si>
  <si>
    <t>Currency</t>
  </si>
  <si>
    <t>beta (a)</t>
  </si>
  <si>
    <t>total debt (b)</t>
  </si>
  <si>
    <t>equity (c)</t>
  </si>
  <si>
    <t>n</t>
  </si>
  <si>
    <t>Cost of equity calculation</t>
  </si>
  <si>
    <t>Cost of debt calculation</t>
  </si>
  <si>
    <t>Selected asset beta</t>
  </si>
  <si>
    <t>Debt borrowing rate</t>
  </si>
  <si>
    <t>Total debt/Mkt equity selected</t>
  </si>
  <si>
    <t>Country-specific adjustment</t>
  </si>
  <si>
    <t>Expected income tax rate</t>
  </si>
  <si>
    <t>Risk-free rate: Enter type of instruments (d)</t>
  </si>
  <si>
    <t>After-tax cost of debt</t>
  </si>
  <si>
    <t>Relevered beta</t>
  </si>
  <si>
    <t>Equity market risk premium (e)</t>
  </si>
  <si>
    <t>Company specific risk premium (f)</t>
  </si>
  <si>
    <t>Weight</t>
  </si>
  <si>
    <t>Country specific risk premium</t>
  </si>
  <si>
    <t>WACC (Rounded)</t>
  </si>
  <si>
    <t>(e) Equity market risk premium is based on historical risk premia, forward-looking premium estimates</t>
  </si>
  <si>
    <t>(b) Debt = short-term debt + long-term debt + capital lease obligations</t>
  </si>
  <si>
    <t>(f) Based on specific risk factors related to the Company's financial performance and prospects</t>
  </si>
  <si>
    <t>(c) Market equity = market capitalization + minority interest + preferred stock</t>
  </si>
  <si>
    <t>Source: Capital IQ</t>
  </si>
  <si>
    <t>Draft and preliminary. All data subject to change upon completion of additional analysis</t>
  </si>
  <si>
    <t>© 2016 by Ernst &amp; Young  LLP. All rights reserved.</t>
  </si>
  <si>
    <t>Exhibit H</t>
  </si>
  <si>
    <t>Total Invested Capital</t>
  </si>
  <si>
    <t>Total 
market cap</t>
  </si>
  <si>
    <t>Equity control premium</t>
  </si>
  <si>
    <t>Market capital with premium</t>
  </si>
  <si>
    <t>Plus 
Total debt</t>
  </si>
  <si>
    <t>Plus Minority interest</t>
  </si>
  <si>
    <t>Plus Preferred stock</t>
  </si>
  <si>
    <t>Common stock price 
at 28 August 2015</t>
  </si>
  <si>
    <t>Exhibit I</t>
  </si>
  <si>
    <t>Selected financial data for guideline companies</t>
  </si>
  <si>
    <t>Revenues</t>
  </si>
  <si>
    <t>Dating check for periods ended</t>
  </si>
  <si>
    <t>User selection (These rows do not print)</t>
  </si>
  <si>
    <t>Multiple</t>
  </si>
  <si>
    <t>Implied multiple to use</t>
  </si>
  <si>
    <t>Stub</t>
  </si>
  <si>
    <t>2015 Size Premia (market capitalization in millions)</t>
  </si>
  <si>
    <t>Micro-Cap (9–10)</t>
  </si>
  <si>
    <t>Breakdown of Deciles 1-10</t>
  </si>
  <si>
    <t>2016 Revenue</t>
  </si>
  <si>
    <t>Change in Net Working Capital in Partial Period</t>
  </si>
  <si>
    <t>For fiscal year ending 31 January</t>
  </si>
  <si>
    <t>Workpaper 1.0</t>
  </si>
  <si>
    <t>Workpaper 3.0</t>
  </si>
  <si>
    <t>EBITDA for 2016</t>
  </si>
  <si>
    <t>EBIT for 2016</t>
  </si>
  <si>
    <t>Specialist Value</t>
  </si>
  <si>
    <t>Terminal</t>
  </si>
  <si>
    <t>Median Debt to Equity Market Value</t>
  </si>
  <si>
    <t>Mean - 3rd Quartile</t>
  </si>
  <si>
    <t>EY</t>
  </si>
  <si>
    <t xml:space="preserve">                 </t>
  </si>
  <si>
    <t>Working capital as percent of net revenues</t>
  </si>
  <si>
    <t>Working capital as % of net revenues</t>
  </si>
  <si>
    <t>Capital expenditures as percent net revenues</t>
  </si>
  <si>
    <t>Capex as % of revenues</t>
  </si>
  <si>
    <t>Depreciation as percent net revenues</t>
  </si>
  <si>
    <t>Depreciation as % of net revenues</t>
  </si>
  <si>
    <t>Workpaper 2.1</t>
  </si>
  <si>
    <t>Workpaper 2.2</t>
  </si>
  <si>
    <t>Workpaper 2.3</t>
  </si>
  <si>
    <t>Workpaper 2.4</t>
  </si>
  <si>
    <t>Workpaper 2.5</t>
  </si>
  <si>
    <t>Workpaper 2.6</t>
  </si>
  <si>
    <t>Workpaper 2.7</t>
  </si>
  <si>
    <t>Workpaper 2.8</t>
  </si>
  <si>
    <t>Workpaper 2.9</t>
  </si>
  <si>
    <t>Workpaper 2.10</t>
  </si>
  <si>
    <t>Workpaper 2.11</t>
  </si>
  <si>
    <t>Workpaper 2.12</t>
  </si>
  <si>
    <t>Workpaper 2.13</t>
  </si>
  <si>
    <t>Workpaper 2.14</t>
  </si>
  <si>
    <t>Workpaper 3.1</t>
  </si>
  <si>
    <t>Workpaper 3.2</t>
  </si>
  <si>
    <t>Workpaper 3.3</t>
  </si>
  <si>
    <t>Workpaper 3.4</t>
  </si>
  <si>
    <t>Workpaper 3.5</t>
  </si>
  <si>
    <t>Workpaper 3.6</t>
  </si>
  <si>
    <t>Workpaper 3.7</t>
  </si>
  <si>
    <t>Workpaper 3.8</t>
  </si>
  <si>
    <t>Workpaper 3.9</t>
  </si>
  <si>
    <t>Workpaper 3.10</t>
  </si>
  <si>
    <t>Workpaper 3.11</t>
  </si>
  <si>
    <t>Workpaper 3.12</t>
  </si>
  <si>
    <t>Book Value of Trade name</t>
  </si>
  <si>
    <t>Total Amortization</t>
  </si>
  <si>
    <t>Present Value Factor</t>
  </si>
  <si>
    <t>Present Value of Free Cash flows</t>
  </si>
  <si>
    <t>PV of Amortization benefit beyond projection period 2025</t>
  </si>
  <si>
    <t>Market Approach: Guideline Transaction Method</t>
  </si>
  <si>
    <t>Guideline transaction multiples</t>
  </si>
  <si>
    <t>Target stock premium - period prior (%)</t>
  </si>
  <si>
    <t>Closed 
date</t>
  </si>
  <si>
    <t>Target</t>
  </si>
  <si>
    <t>Acquirer</t>
  </si>
  <si>
    <t>Percent 
sought</t>
  </si>
  <si>
    <t>EV</t>
  </si>
  <si>
    <t>EV/
Revenue</t>
  </si>
  <si>
    <t>EV/
EBITDA</t>
  </si>
  <si>
    <t>EV/
EBIT</t>
  </si>
  <si>
    <t>EBITDA 
margin</t>
  </si>
  <si>
    <t>1 Day</t>
  </si>
  <si>
    <t>1 Week</t>
  </si>
  <si>
    <t>1 Month</t>
  </si>
  <si>
    <t>CIQ Tran ID</t>
  </si>
  <si>
    <t>Target ID</t>
  </si>
  <si>
    <t>Target Description</t>
  </si>
  <si>
    <t>IQTR281792152</t>
  </si>
  <si>
    <t>IQTR271948551</t>
  </si>
  <si>
    <t>IQTR270078677</t>
  </si>
  <si>
    <t>IQTR264361192</t>
  </si>
  <si>
    <t>IQTR243400878</t>
  </si>
  <si>
    <t>IQTR242645674</t>
  </si>
  <si>
    <t>IQTR141513162</t>
  </si>
  <si>
    <t>Source: S&amp;P Capital IQ.</t>
  </si>
  <si>
    <t>Workpaper 3.13</t>
  </si>
  <si>
    <t>Workpaper 2.15</t>
  </si>
  <si>
    <t>Specialist</t>
  </si>
  <si>
    <t>Using D&amp;P's Method</t>
  </si>
  <si>
    <t>Calculated</t>
  </si>
  <si>
    <t>Value</t>
  </si>
  <si>
    <t>Corroborative</t>
  </si>
  <si>
    <t>28 August 2015</t>
  </si>
  <si>
    <t>2016</t>
  </si>
  <si>
    <t>Analysis as of 31 January 2016</t>
  </si>
  <si>
    <t>(Amounts in thousands of USD currency)</t>
  </si>
  <si>
    <t>Common stock price at 31 Jan 2016</t>
  </si>
  <si>
    <t>Total Invested Capital at      31 Jan 2016</t>
  </si>
  <si>
    <t>A</t>
  </si>
  <si>
    <t>BBB</t>
  </si>
  <si>
    <t>BB+</t>
  </si>
  <si>
    <t xml:space="preserve"> weekly</t>
  </si>
  <si>
    <t xml:space="preserve"> monthly</t>
  </si>
  <si>
    <t>(a) Based on 5-yr weekly unlevered adj betas. Source: Capital IQ</t>
  </si>
  <si>
    <t>Series Description</t>
  </si>
  <si>
    <t>Market yield on U.S. Treasury securities at 20-year   constant maturity, quoted on investment basis</t>
  </si>
  <si>
    <t>Unit:</t>
  </si>
  <si>
    <t>Percent:_Per_Year</t>
  </si>
  <si>
    <t>Multiplier:</t>
  </si>
  <si>
    <t>Currency:</t>
  </si>
  <si>
    <t>NA</t>
  </si>
  <si>
    <t xml:space="preserve">Unique Identifier: </t>
  </si>
  <si>
    <t>H15/H15/RIFLGFCY20_N.B</t>
  </si>
  <si>
    <t>Time Period</t>
  </si>
  <si>
    <t>RIFLGFCY20_N.B</t>
  </si>
  <si>
    <t>ND</t>
  </si>
  <si>
    <t>MOODY'S YIELD ON SEASONED CORPORATE BONDS - ALL INDUSTRIES, BAA</t>
  </si>
  <si>
    <t>H15/H15/RIMLPBAAR_N.B</t>
  </si>
  <si>
    <t>RIMLPBAAR_N.B</t>
  </si>
  <si>
    <t>Summary of assumptions</t>
  </si>
  <si>
    <t>ASC 350 anlysis</t>
  </si>
  <si>
    <r>
      <t xml:space="preserve">Add: </t>
    </r>
    <r>
      <rPr>
        <sz val="10"/>
        <color rgb="FF000066"/>
        <rFont val="Arial Narrow"/>
        <family val="2"/>
      </rPr>
      <t>Depreciation and amortization</t>
    </r>
  </si>
  <si>
    <r>
      <t xml:space="preserve">Add/(Less): </t>
    </r>
    <r>
      <rPr>
        <sz val="10"/>
        <color rgb="FF000066"/>
        <rFont val="Arial Narrow"/>
        <family val="2"/>
      </rPr>
      <t>(Increase) / Decrease in DFNWC</t>
    </r>
  </si>
  <si>
    <r>
      <t xml:space="preserve">Less: </t>
    </r>
    <r>
      <rPr>
        <sz val="10"/>
        <color rgb="FF000066"/>
        <rFont val="Arial Narrow"/>
        <family val="2"/>
      </rPr>
      <t>Capital expenditures</t>
    </r>
  </si>
  <si>
    <t>AECOM Technology Corporation</t>
  </si>
  <si>
    <t>MSS</t>
  </si>
  <si>
    <t>AsiaPac</t>
  </si>
  <si>
    <t>EMEA</t>
  </si>
  <si>
    <t>AMER</t>
  </si>
  <si>
    <t>(Millions)</t>
  </si>
  <si>
    <t>Cost of sales</t>
  </si>
  <si>
    <t>General &amp; Administrative</t>
  </si>
  <si>
    <t>Minority interest</t>
  </si>
  <si>
    <t>Equity (Gain)/Loss in Earnings</t>
  </si>
  <si>
    <t>Corporate Allocation</t>
  </si>
  <si>
    <t>AECOMM Technology Corporation</t>
  </si>
  <si>
    <t>Capital IQ Data Sheet</t>
  </si>
  <si>
    <t>Scale</t>
  </si>
  <si>
    <t>Error Check</t>
  </si>
  <si>
    <t>DO NOT TOUCH. This is used for the lookup</t>
  </si>
  <si>
    <t>Dropdown list of market indices</t>
  </si>
  <si>
    <t>Guideline public company data</t>
  </si>
  <si>
    <t>ReturnToRanking</t>
  </si>
  <si>
    <t>CountryName</t>
  </si>
  <si>
    <t>CountryCode</t>
  </si>
  <si>
    <t>CountryMarket</t>
  </si>
  <si>
    <t>CountryIndex</t>
  </si>
  <si>
    <t>CountryIndexCode</t>
  </si>
  <si>
    <t>CountryCurrencyCode</t>
  </si>
  <si>
    <t>CountryCurrencySymbol</t>
  </si>
  <si>
    <t>CountryCurrencyName</t>
  </si>
  <si>
    <t>CountryCurrencyNameUnique</t>
  </si>
  <si>
    <t>CountryCurrencySymbolUnique</t>
  </si>
  <si>
    <t xml:space="preserve">Codename </t>
  </si>
  <si>
    <t>Ranking</t>
  </si>
  <si>
    <t>CapIQRunning</t>
  </si>
  <si>
    <t>Done</t>
  </si>
  <si>
    <t>Assets /
equity</t>
  </si>
  <si>
    <t>Country</t>
  </si>
  <si>
    <t>Code</t>
  </si>
  <si>
    <t>Type</t>
  </si>
  <si>
    <t>Index name</t>
  </si>
  <si>
    <t>CapIQ code</t>
  </si>
  <si>
    <t>Index Currency</t>
  </si>
  <si>
    <t>Symbol</t>
  </si>
  <si>
    <t>Full Currency Name</t>
  </si>
  <si>
    <t>Unique Currency Name</t>
  </si>
  <si>
    <t>Unique Currency</t>
  </si>
  <si>
    <t>Parameter</t>
  </si>
  <si>
    <t>Financial/Estimate</t>
  </si>
  <si>
    <t>Market Data</t>
  </si>
  <si>
    <t>Multiples</t>
  </si>
  <si>
    <t>Events</t>
  </si>
  <si>
    <t>Key Devs</t>
  </si>
  <si>
    <t>Transactions</t>
  </si>
  <si>
    <t>Quick Match</t>
  </si>
  <si>
    <t>Constituents</t>
  </si>
  <si>
    <t>Dividend</t>
  </si>
  <si>
    <t>Capital Expenditure</t>
  </si>
  <si>
    <t>UNITED STATES</t>
  </si>
  <si>
    <t>US</t>
  </si>
  <si>
    <t>US:  S&amp;P 500 Index</t>
  </si>
  <si>
    <t>^SPX</t>
  </si>
  <si>
    <t>$</t>
  </si>
  <si>
    <t>United States Dollar</t>
  </si>
  <si>
    <t>Filing</t>
  </si>
  <si>
    <t>Download stamp:</t>
  </si>
  <si>
    <t>Honda Motor Co., Ltd.</t>
  </si>
  <si>
    <t>IQ278933</t>
  </si>
  <si>
    <t>Cash &amp; ST investments</t>
  </si>
  <si>
    <t>CANADA</t>
  </si>
  <si>
    <t>CA</t>
  </si>
  <si>
    <t>CANADA:  TSX 60 Index</t>
  </si>
  <si>
    <t>IQ2671807</t>
  </si>
  <si>
    <t>CAD</t>
  </si>
  <si>
    <t>Canadian Dollar</t>
  </si>
  <si>
    <t>--------------------------------</t>
  </si>
  <si>
    <t>Metric</t>
  </si>
  <si>
    <t>Go to:</t>
  </si>
  <si>
    <t>Honda North America, Inc.</t>
  </si>
  <si>
    <t>IQ30793390</t>
  </si>
  <si>
    <t>Cash &amp; ST Investments Quarterly</t>
  </si>
  <si>
    <t>Developed Markets</t>
  </si>
  <si>
    <t>Developed Markets: MSCI EAFE</t>
  </si>
  <si>
    <t>IQ20246358</t>
  </si>
  <si>
    <t>US Dollar</t>
  </si>
  <si>
    <t>Period Type</t>
  </si>
  <si>
    <t>Start Date</t>
  </si>
  <si>
    <t>BLANK</t>
  </si>
  <si>
    <t>Start Rank</t>
  </si>
  <si>
    <t>American Honda Motor Co., Inc.</t>
  </si>
  <si>
    <t>IQ1789728</t>
  </si>
  <si>
    <t>Check for amended filings</t>
  </si>
  <si>
    <t>Emerging Markets</t>
  </si>
  <si>
    <t>Emerging Markets:  MSCI Emerging Markets</t>
  </si>
  <si>
    <t>IQ20246097</t>
  </si>
  <si>
    <t>As of Date</t>
  </si>
  <si>
    <t>End Date</t>
  </si>
  <si>
    <t>End Rank</t>
  </si>
  <si>
    <t>Guideline public company selection</t>
  </si>
  <si>
    <t>Honda Canada Inc.</t>
  </si>
  <si>
    <t>IQ4121280</t>
  </si>
  <si>
    <t>Dates Quarterly</t>
  </si>
  <si>
    <t>-------------------------------------------------------------------</t>
  </si>
  <si>
    <t>Pound Sterling</t>
  </si>
  <si>
    <t>GBP</t>
  </si>
  <si>
    <t>Key Dev Type</t>
  </si>
  <si>
    <t>Conversion Mode</t>
  </si>
  <si>
    <t>Date</t>
  </si>
  <si>
    <t>Montana Cycle &amp; Marine Sales, Inc.</t>
  </si>
  <si>
    <t>IQ82515469</t>
  </si>
  <si>
    <t>Debt (does not include pensions)</t>
  </si>
  <si>
    <t>US:  Dow Jones Industrial Average</t>
  </si>
  <si>
    <t>^DJI</t>
  </si>
  <si>
    <t>Argentine Peso</t>
  </si>
  <si>
    <t>ARS</t>
  </si>
  <si>
    <t>Comp</t>
  </si>
  <si>
    <t>Enter reference ticker for QuickComp</t>
  </si>
  <si>
    <t>Data mode</t>
  </si>
  <si>
    <t>P</t>
  </si>
  <si>
    <t>"P"=Period [VISTA Default],"F" = Filing</t>
  </si>
  <si>
    <t>WMTM Equipamentos de Gases Ltda.</t>
  </si>
  <si>
    <t>IQ46337811</t>
  </si>
  <si>
    <t>Debt Quarterly</t>
  </si>
  <si>
    <t>US:  NASDAQ-100 Index</t>
  </si>
  <si>
    <t>^NDX</t>
  </si>
  <si>
    <t>Australian Dollar</t>
  </si>
  <si>
    <t>AUD</t>
  </si>
  <si>
    <t>Asc/Desc</t>
  </si>
  <si>
    <t>Reporting type</t>
  </si>
  <si>
    <t>L</t>
  </si>
  <si>
    <t>"L" = Latest [VISTA default]</t>
  </si>
  <si>
    <t>US: NYSE Composite Index</t>
  </si>
  <si>
    <t>^NYA</t>
  </si>
  <si>
    <t>Euro</t>
  </si>
  <si>
    <t>EUR</t>
  </si>
  <si>
    <t>Frequency</t>
  </si>
  <si>
    <t>FX conversion mode</t>
  </si>
  <si>
    <t>C</t>
  </si>
  <si>
    <t xml:space="preserve">"C"=Current [default], "H"=Historical </t>
  </si>
  <si>
    <t>US:  Russell 2000 Index</t>
  </si>
  <si>
    <t>^RUT</t>
  </si>
  <si>
    <t>Bangladesh Taka</t>
  </si>
  <si>
    <t>BDT</t>
  </si>
  <si>
    <t>Label</t>
  </si>
  <si>
    <t>EBIT /
revenues</t>
  </si>
  <si>
    <t>US:  Wilshire 5000</t>
  </si>
  <si>
    <t>IQ2672010</t>
  </si>
  <si>
    <t>Brazilian Real</t>
  </si>
  <si>
    <t>BRL</t>
  </si>
  <si>
    <t>Currency for run:</t>
  </si>
  <si>
    <t>UNITED KINGDOM</t>
  </si>
  <si>
    <t>GB</t>
  </si>
  <si>
    <t>UK:  FTSE All-Share Index (GBP)</t>
  </si>
  <si>
    <t>^ASX</t>
  </si>
  <si>
    <t>£</t>
  </si>
  <si>
    <t>Chilean Peso</t>
  </si>
  <si>
    <t>CLP</t>
  </si>
  <si>
    <t>Valuation date:</t>
  </si>
  <si>
    <t>UK:  FTSE 100 Index</t>
  </si>
  <si>
    <t>IQ20923775</t>
  </si>
  <si>
    <t>Hong Kong Dollar</t>
  </si>
  <si>
    <t>HKD</t>
  </si>
  <si>
    <t>Copy paste value</t>
  </si>
  <si>
    <t>GCNamesCleaned:</t>
  </si>
  <si>
    <t>CompsListAlphabetized:</t>
  </si>
  <si>
    <t>UK: LSE Alternative Investment Market</t>
  </si>
  <si>
    <t>IQ20246562</t>
  </si>
  <si>
    <t>Chinese Yuan</t>
  </si>
  <si>
    <t>CNY</t>
  </si>
  <si>
    <t>Trading</t>
  </si>
  <si>
    <t>S&amp;P long-term</t>
  </si>
  <si>
    <t>Formulas to</t>
  </si>
  <si>
    <t>GCNamesCleaned</t>
  </si>
  <si>
    <t xml:space="preserve">to copy back as </t>
  </si>
  <si>
    <t>DO NOT DELETE</t>
  </si>
  <si>
    <t>ID</t>
  </si>
  <si>
    <t>Colombian Peso</t>
  </si>
  <si>
    <t>COP</t>
  </si>
  <si>
    <t>Headquarters</t>
  </si>
  <si>
    <t>in Model</t>
  </si>
  <si>
    <t>Trading Country beta indices in use</t>
  </si>
  <si>
    <t>currency</t>
  </si>
  <si>
    <t>Index currency</t>
  </si>
  <si>
    <t>company rating</t>
  </si>
  <si>
    <t>Industry</t>
  </si>
  <si>
    <t>Index code</t>
  </si>
  <si>
    <t>GCNames here</t>
  </si>
  <si>
    <t>remove "The"</t>
  </si>
  <si>
    <t>here then SORT</t>
  </si>
  <si>
    <t>values to CompsList</t>
  </si>
  <si>
    <t>Order of selected companies</t>
  </si>
  <si>
    <t>Order of selected tickers</t>
  </si>
  <si>
    <t>TradingCountryBeta</t>
  </si>
  <si>
    <t>CapitalIQBeta</t>
  </si>
  <si>
    <t>ARGENTINA</t>
  </si>
  <si>
    <t>AR</t>
  </si>
  <si>
    <t>ARGENTINA: Argentina Merval Index</t>
  </si>
  <si>
    <t>^MERV</t>
  </si>
  <si>
    <t>Croatian Kuna</t>
  </si>
  <si>
    <t>HRK</t>
  </si>
  <si>
    <t>EME</t>
  </si>
  <si>
    <t>Deere &amp; Company</t>
  </si>
  <si>
    <t>AGCO Corporation</t>
  </si>
  <si>
    <t>Effective Tax Rate</t>
  </si>
  <si>
    <t>ARGENTINA: Bolsa Index</t>
  </si>
  <si>
    <t>IQ32199917</t>
  </si>
  <si>
    <t>Czech Koruna</t>
  </si>
  <si>
    <t>CZK</t>
  </si>
  <si>
    <t>FLR</t>
  </si>
  <si>
    <t>PACCAR Inc</t>
  </si>
  <si>
    <t>CNH Industrial N.V.</t>
  </si>
  <si>
    <t>PLL</t>
  </si>
  <si>
    <t>Interest expense</t>
  </si>
  <si>
    <t>AUSTRALIA</t>
  </si>
  <si>
    <t>AU</t>
  </si>
  <si>
    <t>AUSTRALIA:  ASX 100 Index</t>
  </si>
  <si>
    <t>^XTO</t>
  </si>
  <si>
    <t>Danish Krone</t>
  </si>
  <si>
    <t>DKK</t>
  </si>
  <si>
    <t>IQ273511</t>
  </si>
  <si>
    <t>Cummins Inc.</t>
  </si>
  <si>
    <t>Inventory</t>
  </si>
  <si>
    <t>AUSTRALIA:  ASX 200 Index</t>
  </si>
  <si>
    <t>IQ20246595</t>
  </si>
  <si>
    <t>Egyptian Pound</t>
  </si>
  <si>
    <t>EGP</t>
  </si>
  <si>
    <t>JEC</t>
  </si>
  <si>
    <t>Terex Corporation</t>
  </si>
  <si>
    <t>Market capital</t>
  </si>
  <si>
    <t>AUSTRALIA:  ASX All Ordinaries Index</t>
  </si>
  <si>
    <t>IQ20246496</t>
  </si>
  <si>
    <t>Hungarian Forint</t>
  </si>
  <si>
    <t>HUF</t>
  </si>
  <si>
    <t>KBR</t>
  </si>
  <si>
    <t>Hyundai Heavy Industries Co., Ltd.</t>
  </si>
  <si>
    <t>Market capital Quarterly</t>
  </si>
  <si>
    <t>AUSTRALIA:  ASX Small Ordinaries Index</t>
  </si>
  <si>
    <t>IQ32199971</t>
  </si>
  <si>
    <t>Indian Rupee</t>
  </si>
  <si>
    <t>INR</t>
  </si>
  <si>
    <t>STN</t>
  </si>
  <si>
    <t>Navistar International Corporation</t>
  </si>
  <si>
    <t>Manitowoc Company, Inc.</t>
  </si>
  <si>
    <t>Market equity</t>
  </si>
  <si>
    <t>AUSTRIA</t>
  </si>
  <si>
    <t>AT</t>
  </si>
  <si>
    <t>AUSTRIA:  WBI Index</t>
  </si>
  <si>
    <t>IQ61939790</t>
  </si>
  <si>
    <t>€</t>
  </si>
  <si>
    <t>Indonesian Rupiah</t>
  </si>
  <si>
    <t>IDR</t>
  </si>
  <si>
    <t>TTEK</t>
  </si>
  <si>
    <t>Market equity Quarterly</t>
  </si>
  <si>
    <t>BANGLADESH</t>
  </si>
  <si>
    <t>BD</t>
  </si>
  <si>
    <t>BANGLADESH: Dhaka Stock Exchange General Index</t>
  </si>
  <si>
    <t>IQ139948986</t>
  </si>
  <si>
    <t>Israeli New Shekel</t>
  </si>
  <si>
    <t>ILS</t>
  </si>
  <si>
    <t>IQ190786</t>
  </si>
  <si>
    <t>Oshkosh Corporation</t>
  </si>
  <si>
    <t>Minority interest I/S</t>
  </si>
  <si>
    <t>BELGIUM</t>
  </si>
  <si>
    <t>BE</t>
  </si>
  <si>
    <t>BELGIUM:  BEL 20 Index</t>
  </si>
  <si>
    <t>IQ20246640</t>
  </si>
  <si>
    <t>Jamaican Dollar</t>
  </si>
  <si>
    <t>JMD</t>
  </si>
  <si>
    <t>The Manitowoc Company, Inc.</t>
  </si>
  <si>
    <t>Minority interest B/S</t>
  </si>
  <si>
    <t>BRAZIL</t>
  </si>
  <si>
    <t>BR</t>
  </si>
  <si>
    <t>BRAZIL: IBRX Index</t>
  </si>
  <si>
    <t>^IBXX</t>
  </si>
  <si>
    <t>Japanese Yen</t>
  </si>
  <si>
    <t>JPY</t>
  </si>
  <si>
    <t>S&amp;P 500 for all U.S. stocks</t>
  </si>
  <si>
    <t>Minority interest Quarterly</t>
  </si>
  <si>
    <t>BRAZIL: Brazil IBOVESPA Index</t>
  </si>
  <si>
    <t>IQ32199944</t>
  </si>
  <si>
    <t>Kazakhstan Tenge</t>
  </si>
  <si>
    <t>KZT</t>
  </si>
  <si>
    <t>--</t>
  </si>
  <si>
    <t>zzzz</t>
  </si>
  <si>
    <t>S&amp;P/TSX Composite for all Canadian Stocks</t>
  </si>
  <si>
    <t>Net debt</t>
  </si>
  <si>
    <t>BULGARIA</t>
  </si>
  <si>
    <t>BUL</t>
  </si>
  <si>
    <t xml:space="preserve">BULGARIA: SOFIX Index </t>
  </si>
  <si>
    <t>IQ50960003</t>
  </si>
  <si>
    <t>BGN</t>
  </si>
  <si>
    <t>Bulgarian Lev</t>
  </si>
  <si>
    <t>Malaysian Ringgit</t>
  </si>
  <si>
    <t>MYR</t>
  </si>
  <si>
    <t>MSCI Emerging Markets for all other international stocks</t>
  </si>
  <si>
    <t>Net debt / Market equity</t>
  </si>
  <si>
    <t>CANADA:  S&amp;P/TSX</t>
  </si>
  <si>
    <t>^GSPTSE</t>
  </si>
  <si>
    <t>Mexican Peso</t>
  </si>
  <si>
    <t>MXN</t>
  </si>
  <si>
    <t>MSCI EAFE for Developed Markets</t>
  </si>
  <si>
    <t>Net debt Quarterly</t>
  </si>
  <si>
    <t>Morocco Dirham</t>
  </si>
  <si>
    <t>MAD</t>
  </si>
  <si>
    <t>Net debt Quarterly/Market capital</t>
  </si>
  <si>
    <t>CANADA:  TSX Composite Index</t>
  </si>
  <si>
    <t>IQ2671800</t>
  </si>
  <si>
    <t>New Zealand Dollar</t>
  </si>
  <si>
    <t>NZD</t>
  </si>
  <si>
    <t>CHILE</t>
  </si>
  <si>
    <t>CL</t>
  </si>
  <si>
    <t>CHILE: IPSA Index</t>
  </si>
  <si>
    <t>Nigerian Naira</t>
  </si>
  <si>
    <t>NGN</t>
  </si>
  <si>
    <t>Net income /
pretax income</t>
  </si>
  <si>
    <t>CHINA</t>
  </si>
  <si>
    <t>CN</t>
  </si>
  <si>
    <t>CHINA:  Shanghai Stock Exchange A Share Index</t>
  </si>
  <si>
    <t>^SHSE-A</t>
  </si>
  <si>
    <t>¥</t>
  </si>
  <si>
    <t>Norwegian Krone</t>
  </si>
  <si>
    <t>NOK</t>
  </si>
  <si>
    <t>Net margin</t>
  </si>
  <si>
    <t>CHINA:  Shenzhen Stock Exchange A Share Index</t>
  </si>
  <si>
    <t>^SZSE-A</t>
  </si>
  <si>
    <t>Pakistani Rupee</t>
  </si>
  <si>
    <t>Net working capital</t>
  </si>
  <si>
    <t>CHINA:  Shanghai Stock Exchange Composite Index</t>
  </si>
  <si>
    <t>IQ20246487</t>
  </si>
  <si>
    <t>Peruvian Nuevo Sol</t>
  </si>
  <si>
    <t>PEN</t>
  </si>
  <si>
    <t>Net working capital/Revenue</t>
  </si>
  <si>
    <t>CHINA:  Hang Seng Index</t>
  </si>
  <si>
    <t>IQ20246511</t>
  </si>
  <si>
    <t>Philippine Peso</t>
  </si>
  <si>
    <t>PHP</t>
  </si>
  <si>
    <t>Pension liabilities</t>
  </si>
  <si>
    <t>CHINA:  SSE 180 Index</t>
  </si>
  <si>
    <t>IQ20246478</t>
  </si>
  <si>
    <t>Polish Zloty</t>
  </si>
  <si>
    <t>PLN</t>
  </si>
  <si>
    <t>Pensions Quarterly</t>
  </si>
  <si>
    <t>COLOMBIA</t>
  </si>
  <si>
    <t>CO</t>
  </si>
  <si>
    <t>COLOMBIA: Colombia IGBC Index</t>
  </si>
  <si>
    <t>IQ45463278</t>
  </si>
  <si>
    <t>Romanian Leu</t>
  </si>
  <si>
    <t>RON</t>
  </si>
  <si>
    <t>Preferred equity</t>
  </si>
  <si>
    <t>CROATIA</t>
  </si>
  <si>
    <t>HR</t>
  </si>
  <si>
    <t xml:space="preserve">CROATIA: CROBEX </t>
  </si>
  <si>
    <t>IQ50960000</t>
  </si>
  <si>
    <t>Russian Rouble</t>
  </si>
  <si>
    <t>RUB</t>
  </si>
  <si>
    <t>Preferred equity Quarterly</t>
  </si>
  <si>
    <t>CYPRUS</t>
  </si>
  <si>
    <t>CY</t>
  </si>
  <si>
    <t>CYPRUS: CSE General Market Index</t>
  </si>
  <si>
    <t>IQ61940164</t>
  </si>
  <si>
    <t>Saudi Riyal</t>
  </si>
  <si>
    <t>Pretax income</t>
  </si>
  <si>
    <t>CZECH</t>
  </si>
  <si>
    <t>CZ</t>
  </si>
  <si>
    <t>CZECH:  Prague Stock Exchange Index</t>
  </si>
  <si>
    <t>IQ50960048</t>
  </si>
  <si>
    <t>Serbian Dinar</t>
  </si>
  <si>
    <t>RSD</t>
  </si>
  <si>
    <t>Pretax income/
EBIT</t>
  </si>
  <si>
    <t>DENMARK</t>
  </si>
  <si>
    <t>DK</t>
  </si>
  <si>
    <t>DENMARK:  KAX Index</t>
  </si>
  <si>
    <t>IQ20246601</t>
  </si>
  <si>
    <t>Singapore Dollar</t>
  </si>
  <si>
    <t>SGD</t>
  </si>
  <si>
    <t>South African Rand</t>
  </si>
  <si>
    <t>ZAR</t>
  </si>
  <si>
    <t>EGYPT</t>
  </si>
  <si>
    <t>EG</t>
  </si>
  <si>
    <t>EGYPT: EGX 30 Index</t>
  </si>
  <si>
    <t>IQ50960012</t>
  </si>
  <si>
    <t>South Korean Won</t>
  </si>
  <si>
    <t>KRW</t>
  </si>
  <si>
    <t>Revenues /
assets</t>
  </si>
  <si>
    <t>Swedish Krona</t>
  </si>
  <si>
    <t>SEK</t>
  </si>
  <si>
    <t>ROA</t>
  </si>
  <si>
    <t>Europe</t>
  </si>
  <si>
    <t>Europe:  Euronext 100 Index</t>
  </si>
  <si>
    <t>IQ33586729</t>
  </si>
  <si>
    <t>Swiss Franc</t>
  </si>
  <si>
    <t>CHF</t>
  </si>
  <si>
    <t>Months</t>
  </si>
  <si>
    <t>ROE</t>
  </si>
  <si>
    <t xml:space="preserve">Europe: Euronext 150 Index </t>
  </si>
  <si>
    <t>IQ33586732</t>
  </si>
  <si>
    <t>New Taiwan Dollar</t>
  </si>
  <si>
    <t>TWD</t>
  </si>
  <si>
    <t xml:space="preserve">"Forecast </t>
  </si>
  <si>
    <t>guideline co</t>
  </si>
  <si>
    <t>Tangible Book Value</t>
  </si>
  <si>
    <t>Europe:  Stoxx 600</t>
  </si>
  <si>
    <t>IQ36315063</t>
  </si>
  <si>
    <t>Thai Baht</t>
  </si>
  <si>
    <t>THB</t>
  </si>
  <si>
    <t>year 1" date</t>
  </si>
  <si>
    <t>Forecast Yr 1</t>
  </si>
  <si>
    <t>Advance</t>
  </si>
  <si>
    <t>Tax</t>
  </si>
  <si>
    <t>FINLAND</t>
  </si>
  <si>
    <t>FI</t>
  </si>
  <si>
    <t>FINLAND:  All Share Index</t>
  </si>
  <si>
    <t>IQ20246523</t>
  </si>
  <si>
    <t>Turkish Lira</t>
  </si>
  <si>
    <t>YTL</t>
  </si>
  <si>
    <t>in CIQ</t>
  </si>
  <si>
    <t>(earlier) later</t>
  </si>
  <si>
    <t>by 1 year?</t>
  </si>
  <si>
    <t>after</t>
  </si>
  <si>
    <t>FRANCE</t>
  </si>
  <si>
    <t>FR</t>
  </si>
  <si>
    <t>FRANCE:  CAC All-Tradable Index</t>
  </si>
  <si>
    <t>IQ20246604</t>
  </si>
  <si>
    <t>Ukrainian Hryvna</t>
  </si>
  <si>
    <t>UAH</t>
  </si>
  <si>
    <t>download</t>
  </si>
  <si>
    <t>vs subject co</t>
  </si>
  <si>
    <t>(Y/N)</t>
  </si>
  <si>
    <t>adjustment</t>
  </si>
  <si>
    <t>post-adjust</t>
  </si>
  <si>
    <t>FRANCE:  CAC 40 Index</t>
  </si>
  <si>
    <t>IQ20246508</t>
  </si>
  <si>
    <t>UAE Dirham</t>
  </si>
  <si>
    <t>AED</t>
  </si>
  <si>
    <t>GERMANY</t>
  </si>
  <si>
    <t>DE</t>
  </si>
  <si>
    <t>GERMANY:  DAX Price Index</t>
  </si>
  <si>
    <t>IQ50026362</t>
  </si>
  <si>
    <t>Uruguayan Peso</t>
  </si>
  <si>
    <t>UYU</t>
  </si>
  <si>
    <t>GERMANY:  DAX Performance Index</t>
  </si>
  <si>
    <t>IQ20923778</t>
  </si>
  <si>
    <t>Venezuelan Bolívar Fuerte</t>
  </si>
  <si>
    <t>VEF</t>
  </si>
  <si>
    <t>GREECE</t>
  </si>
  <si>
    <t>GR</t>
  </si>
  <si>
    <t>GREECE:  ATHEX Composite Index</t>
  </si>
  <si>
    <t>IQ46518929</t>
  </si>
  <si>
    <t>Vietnamese Dong</t>
  </si>
  <si>
    <t>VND</t>
  </si>
  <si>
    <t>Hong Kong</t>
  </si>
  <si>
    <t>HK</t>
  </si>
  <si>
    <t>HUNGARY</t>
  </si>
  <si>
    <t>HU</t>
  </si>
  <si>
    <t>HUNGARY:  Budapest Stock Exchange</t>
  </si>
  <si>
    <t>IQ36315060</t>
  </si>
  <si>
    <t>INDIA</t>
  </si>
  <si>
    <t>IN</t>
  </si>
  <si>
    <t>INDIA:  BSE 500 Index</t>
  </si>
  <si>
    <t>IQ44929124</t>
  </si>
  <si>
    <t>INDIA: BSE Sensex</t>
  </si>
  <si>
    <t>^BSESN</t>
  </si>
  <si>
    <t>INDONESIA</t>
  </si>
  <si>
    <t>INDONESIA:  Jakarta Composite Index</t>
  </si>
  <si>
    <t>IQ59677460</t>
  </si>
  <si>
    <t>Rp</t>
  </si>
  <si>
    <t>International</t>
  </si>
  <si>
    <t>International:  MSCI EAFE</t>
  </si>
  <si>
    <t>International:  MSCI World Index</t>
  </si>
  <si>
    <t>IQ2668622</t>
  </si>
  <si>
    <t>IRELAND</t>
  </si>
  <si>
    <t>IE</t>
  </si>
  <si>
    <t>IRELAND:  ISEQ Overall Index</t>
  </si>
  <si>
    <t>IQ20246502</t>
  </si>
  <si>
    <t>ISRAEL</t>
  </si>
  <si>
    <t>IL</t>
  </si>
  <si>
    <t>ISRAEL:  TA-25 Index</t>
  </si>
  <si>
    <t>IQ32199974</t>
  </si>
  <si>
    <t>ITALY</t>
  </si>
  <si>
    <t>IT</t>
  </si>
  <si>
    <t>ITALY:  MSCI Italy</t>
  </si>
  <si>
    <t>IQ20246244</t>
  </si>
  <si>
    <t>ITALY:  Milan MIB 30 Index</t>
  </si>
  <si>
    <t>IQ20246481</t>
  </si>
  <si>
    <t>JAMAICA</t>
  </si>
  <si>
    <t>JAPAN</t>
  </si>
  <si>
    <t>JP</t>
  </si>
  <si>
    <t>JAPAN:  TOPIX Index</t>
  </si>
  <si>
    <t>IQ32199947</t>
  </si>
  <si>
    <t>JAPAN:  Nikkei 225 Index</t>
  </si>
  <si>
    <t>IQ2668711</t>
  </si>
  <si>
    <t>KAZAKHSTAN</t>
  </si>
  <si>
    <t>KZ</t>
  </si>
  <si>
    <t>KAZAKHSTAN: Kazakhstan Stock Exchange Index (KASE)</t>
  </si>
  <si>
    <t>IQ84942297</t>
  </si>
  <si>
    <t>LUXEMBOURG</t>
  </si>
  <si>
    <t>LU</t>
  </si>
  <si>
    <t>LUXEMBOURG:  LuxX Index</t>
  </si>
  <si>
    <t>IQ62097146</t>
  </si>
  <si>
    <t>MALAYSIA</t>
  </si>
  <si>
    <t>MY</t>
  </si>
  <si>
    <t>MALAYSIA:  KLSE Composite Index</t>
  </si>
  <si>
    <t>IQ58987039</t>
  </si>
  <si>
    <t xml:space="preserve">MALTA </t>
  </si>
  <si>
    <t>MT</t>
  </si>
  <si>
    <t xml:space="preserve">Emerging Markets </t>
  </si>
  <si>
    <t xml:space="preserve">MALTA: Malta Stock Exchange Index  </t>
  </si>
  <si>
    <t xml:space="preserve">IQ50960006  </t>
  </si>
  <si>
    <t xml:space="preserve">EUR </t>
  </si>
  <si>
    <t>MEXICO</t>
  </si>
  <si>
    <t>MX</t>
  </si>
  <si>
    <t xml:space="preserve">MEXICO: Mexico IPC Index </t>
  </si>
  <si>
    <t>IQ39093061</t>
  </si>
  <si>
    <t>MOROCCO</t>
  </si>
  <si>
    <t>MA</t>
  </si>
  <si>
    <t>MOROCCO: MASI Index</t>
  </si>
  <si>
    <t>IQ50960015</t>
  </si>
  <si>
    <t>NETHERLANDS</t>
  </si>
  <si>
    <t>NL</t>
  </si>
  <si>
    <t>NETHERLANDS:  AEX Index</t>
  </si>
  <si>
    <t>IQ20246547</t>
  </si>
  <si>
    <t>NEW ZEALAND</t>
  </si>
  <si>
    <t>NZ</t>
  </si>
  <si>
    <t>NEW ZEALAND:  NZX 50 Index</t>
  </si>
  <si>
    <t>IQ32199989</t>
  </si>
  <si>
    <t>NIGERIA</t>
  </si>
  <si>
    <t>NG</t>
  </si>
  <si>
    <t>NIGERIA: Nigeria Stock Exchange All Shares Index</t>
  </si>
  <si>
    <t>IQT50960030</t>
  </si>
  <si>
    <t>Nordic</t>
  </si>
  <si>
    <t xml:space="preserve">Nordic: OMX NORDIC All Share </t>
  </si>
  <si>
    <t>IQ50026380</t>
  </si>
  <si>
    <t>NORWAY</t>
  </si>
  <si>
    <t>NO</t>
  </si>
  <si>
    <t>NORWAY:  OBX Index</t>
  </si>
  <si>
    <t>IQ20246625</t>
  </si>
  <si>
    <t xml:space="preserve">Use this section to advance the date considered by the Model as the "first forecast year" for guideline public company whose fiscal year end is earlier </t>
  </si>
  <si>
    <t>PAKISTAN</t>
  </si>
  <si>
    <t>PK</t>
  </si>
  <si>
    <t>PAKISTAN: MSCI Index</t>
  </si>
  <si>
    <t>IQ20246286</t>
  </si>
  <si>
    <t>than the subject company's. In this way, the sample of estimates used for the multiples is more aligned to the fiscal year end of the subject company.</t>
  </si>
  <si>
    <t>PKR</t>
  </si>
  <si>
    <t>PERU</t>
  </si>
  <si>
    <t>PE</t>
  </si>
  <si>
    <t>PERU: IGBVL Index</t>
  </si>
  <si>
    <t>IQ45463150</t>
  </si>
  <si>
    <t xml:space="preserve">Suitable guideline public company candidates for this adjustment are those marked with red in Column H above, with negative (earlier) month counts. </t>
  </si>
  <si>
    <t>PHILIPPINES</t>
  </si>
  <si>
    <t>PH</t>
  </si>
  <si>
    <t>PHILIPPINES:  PSE Composite</t>
  </si>
  <si>
    <t>IQ20246553</t>
  </si>
  <si>
    <t>Negative counts of more than 12 months may mean that the company is no longer in business or has gone private; no recent data are available.</t>
  </si>
  <si>
    <t>POLAND</t>
  </si>
  <si>
    <t>PL</t>
  </si>
  <si>
    <t>POLAND:  WIG 20 Index</t>
  </si>
  <si>
    <t>IQ20246619</t>
  </si>
  <si>
    <t>PORTUGAL</t>
  </si>
  <si>
    <t>PT</t>
  </si>
  <si>
    <t>PORTUGAL:  PSI-20 Index</t>
  </si>
  <si>
    <t>IQ20246628</t>
  </si>
  <si>
    <t>To make Model read a guideline public company's advanced estimates, enter "Y" in the guideline public company's row in Column J. All historical periods will also shift.</t>
  </si>
  <si>
    <t>ROMANIA</t>
  </si>
  <si>
    <t>RO</t>
  </si>
  <si>
    <t>ROMANIA:  Exchange Trading Index</t>
  </si>
  <si>
    <t>IQ50959994</t>
  </si>
  <si>
    <t xml:space="preserve">R </t>
  </si>
  <si>
    <t>RUSSIA</t>
  </si>
  <si>
    <t>RU</t>
  </si>
  <si>
    <t>RUSSIA:  RTS Index</t>
  </si>
  <si>
    <t>IQ20246577</t>
  </si>
  <si>
    <t>Russian Ruble</t>
  </si>
  <si>
    <t>The section works only to advance a "lagging" estimate year for guideline public company. It does not work the other way, to retard the date for</t>
  </si>
  <si>
    <t>SAUDI ARABIA</t>
  </si>
  <si>
    <t>SA</t>
  </si>
  <si>
    <t>SAUDI ARABIA: S&amp;P Pan Arab Composite</t>
  </si>
  <si>
    <t>IQ109849619</t>
  </si>
  <si>
    <t>Guideline public company whose fiscal year end is later than the subject company's.</t>
  </si>
  <si>
    <t xml:space="preserve">SERBIA </t>
  </si>
  <si>
    <t>CS</t>
  </si>
  <si>
    <t xml:space="preserve">SERBIA: Serbia Belex 15 Index  </t>
  </si>
  <si>
    <t xml:space="preserve">IQ128621853 </t>
  </si>
  <si>
    <t>SINGAPORE</t>
  </si>
  <si>
    <t>SG</t>
  </si>
  <si>
    <t>SINGAPORE:  FTSE Straits Times Index</t>
  </si>
  <si>
    <t>IQ20246514</t>
  </si>
  <si>
    <t>SINGAPORE:  Dow Jones - Singapore Stocks</t>
  </si>
  <si>
    <t>IQ2667834</t>
  </si>
  <si>
    <t>Guideline public company Capital IQ data</t>
  </si>
  <si>
    <t>SLOVAKIA</t>
  </si>
  <si>
    <t>SK</t>
  </si>
  <si>
    <t>SLOVAKIA:  Slovak Share Index</t>
  </si>
  <si>
    <t>IQ50959997</t>
  </si>
  <si>
    <t>SLOVENIA</t>
  </si>
  <si>
    <t>SI</t>
  </si>
  <si>
    <t>SLOVENIA:  Blue Chip Index</t>
  </si>
  <si>
    <t>IQ50960051</t>
  </si>
  <si>
    <t>Dates</t>
  </si>
  <si>
    <t>SOUTH AFRICA</t>
  </si>
  <si>
    <t>ZA</t>
  </si>
  <si>
    <t>SOUTH AFRICA:  FTSE/JSE All Share Index</t>
  </si>
  <si>
    <t>IQ59644229</t>
  </si>
  <si>
    <t>SOUTH KOREA</t>
  </si>
  <si>
    <t>KR</t>
  </si>
  <si>
    <t>SOUTH KOREA:  Kospi Composite Index</t>
  </si>
  <si>
    <t>IQ33154424</t>
  </si>
  <si>
    <t>Fiscal year end</t>
  </si>
  <si>
    <t>Advance  Y/N</t>
  </si>
  <si>
    <t>LFY-5</t>
  </si>
  <si>
    <t>LTM 1 Yr ago</t>
  </si>
  <si>
    <t>NFY+3</t>
  </si>
  <si>
    <t>NFY+4</t>
  </si>
  <si>
    <t>SPAIN</t>
  </si>
  <si>
    <t>ES</t>
  </si>
  <si>
    <t>SPAIN:  Ibex 35 Index</t>
  </si>
  <si>
    <t>IQ20246535</t>
  </si>
  <si>
    <t>SWEDEN</t>
  </si>
  <si>
    <t>SE</t>
  </si>
  <si>
    <t>SWEDEN:  OMX 30 Index</t>
  </si>
  <si>
    <t>IQ20246637</t>
  </si>
  <si>
    <t>SWEDEN:  OMXS All Share Index</t>
  </si>
  <si>
    <t>IQ50026440</t>
  </si>
  <si>
    <t>SWITZERLAND</t>
  </si>
  <si>
    <t>CH</t>
  </si>
  <si>
    <t>SWITZERLAND:  SMI Index</t>
  </si>
  <si>
    <t>IQ20246538</t>
  </si>
  <si>
    <t>TAIWAN</t>
  </si>
  <si>
    <t>TW</t>
  </si>
  <si>
    <t>TAIWAN:  TAIEX Index</t>
  </si>
  <si>
    <t>IQ20246520</t>
  </si>
  <si>
    <t>THAILAND</t>
  </si>
  <si>
    <t>TH</t>
  </si>
  <si>
    <t>THAILAND:  SET Index</t>
  </si>
  <si>
    <t>IQ38807257</t>
  </si>
  <si>
    <t>THAILAND:  Dow Jones - Thailand Stocks</t>
  </si>
  <si>
    <t>IQ2667888</t>
  </si>
  <si>
    <t>TURKEY</t>
  </si>
  <si>
    <t>TR</t>
  </si>
  <si>
    <t>TURKEY:  ISE National 100 Index</t>
  </si>
  <si>
    <t>IQ50960054</t>
  </si>
  <si>
    <t>TURKEY:  ISE National All Shares 100</t>
  </si>
  <si>
    <t>IQ61995443</t>
  </si>
  <si>
    <t>UKRAINE</t>
  </si>
  <si>
    <t>UA</t>
  </si>
  <si>
    <t>UKRAINE: PFTS Index</t>
  </si>
  <si>
    <t>IQ61940078</t>
  </si>
  <si>
    <t>UNITED ARAB EMIRATES</t>
  </si>
  <si>
    <t>AE</t>
  </si>
  <si>
    <t>UAE: General Index</t>
  </si>
  <si>
    <t>IQ50026344</t>
  </si>
  <si>
    <t>URUGUAY</t>
  </si>
  <si>
    <t>UY</t>
  </si>
  <si>
    <t>URUGUAY: Barclays Capital Emerging Markets</t>
  </si>
  <si>
    <t>IQ129665101</t>
  </si>
  <si>
    <t>VENEZUELA</t>
  </si>
  <si>
    <t>VE</t>
  </si>
  <si>
    <t>VENEZUELA: IBC Index</t>
  </si>
  <si>
    <t>IQ20246532</t>
  </si>
  <si>
    <t>VIETNAM</t>
  </si>
  <si>
    <t>VN</t>
  </si>
  <si>
    <t>VIETNAM: VN-Index</t>
  </si>
  <si>
    <t>IQ140310521</t>
  </si>
  <si>
    <t>VIETNAM: MSCI Vietnam</t>
  </si>
  <si>
    <t>IQ48504833</t>
  </si>
  <si>
    <t>Sample formula to get index name</t>
  </si>
  <si>
    <t>To get the index code, right click the mouse to get the short menu, click the "Insert CIQ Indentifiers"</t>
  </si>
  <si>
    <t>Search "Market Indices" in the dropdown. Type the name of the index and click "Go".</t>
  </si>
  <si>
    <t>MEDIAN OF GCs (Excludes Subj Co)</t>
  </si>
  <si>
    <t>Pink designates estimate value</t>
  </si>
  <si>
    <t>IQ_EST_DATE</t>
  </si>
  <si>
    <t>Number of days in year</t>
  </si>
  <si>
    <t>This block for liquidity in last 12 months calculations</t>
  </si>
  <si>
    <t>Blue</t>
  </si>
  <si>
    <t>Include in debt?</t>
  </si>
  <si>
    <t>1=Y, 0=N</t>
  </si>
  <si>
    <t>LFQ</t>
  </si>
  <si>
    <t>IQ_PENSION</t>
  </si>
  <si>
    <t>IQ_TOTAL_DEBT</t>
  </si>
  <si>
    <t>Liquidity</t>
  </si>
  <si>
    <t>IQ_CASH_ST_INVEST</t>
  </si>
  <si>
    <t>Daily liquidity</t>
  </si>
  <si>
    <t>Hist</t>
  </si>
  <si>
    <t>5-yr Average</t>
  </si>
  <si>
    <t>4-yr Average</t>
  </si>
  <si>
    <t>3-yr Average</t>
  </si>
  <si>
    <t>2-yr Average</t>
  </si>
  <si>
    <t>Aqua</t>
  </si>
  <si>
    <t>IQ_MARKETCAP</t>
  </si>
  <si>
    <t>IQ_MINORITY_INTEREST_TOTAL</t>
  </si>
  <si>
    <t>IQ_PREF_EQUITY</t>
  </si>
  <si>
    <t>Yellow</t>
  </si>
  <si>
    <t>Green</t>
  </si>
  <si>
    <t>IQ_EBT</t>
  </si>
  <si>
    <t>IQ_INC_TAX</t>
  </si>
  <si>
    <t>Market multiples data</t>
  </si>
  <si>
    <t>IQ_REVENUE_EST</t>
  </si>
  <si>
    <t>NFY-1</t>
  </si>
  <si>
    <t>IQ_TOTAL_REV</t>
  </si>
  <si>
    <t>IQ_EBITDA_EST</t>
  </si>
  <si>
    <t>IQ_EBITDA</t>
  </si>
  <si>
    <t>IQ_EBIT_EST</t>
  </si>
  <si>
    <t>IQ_EBIT</t>
  </si>
  <si>
    <t xml:space="preserve">IQ_DA_SUPPL_CF </t>
  </si>
  <si>
    <t>IQ_GW_INTAN_AMORT_CF</t>
  </si>
  <si>
    <t>IQ_INTEREST_EXP</t>
  </si>
  <si>
    <t>IQ_NI_EST</t>
  </si>
  <si>
    <t>IQ_NI</t>
  </si>
  <si>
    <t>IQ_CAPEX_EST</t>
  </si>
  <si>
    <t>IQ_CAPEX</t>
  </si>
  <si>
    <t>Balance sheet items</t>
  </si>
  <si>
    <t>Accounts receivable</t>
  </si>
  <si>
    <t>IQ_TOTAL_RECEIV</t>
  </si>
  <si>
    <t>IQ_INVENTORY</t>
  </si>
  <si>
    <t>Accounts payable</t>
  </si>
  <si>
    <t>IQ_AP</t>
  </si>
  <si>
    <t>IQ_NET_WORKING_CAP</t>
  </si>
  <si>
    <t>IQ_TOTAL_ASSETS</t>
  </si>
  <si>
    <t>Total equity</t>
  </si>
  <si>
    <t>IQ_TOTAL_EQUITY</t>
  </si>
  <si>
    <t>IQ_TBV</t>
  </si>
  <si>
    <t xml:space="preserve">Growth </t>
  </si>
  <si>
    <t>Default is "n/a"</t>
  </si>
  <si>
    <t>ROI</t>
  </si>
  <si>
    <t>Difference between Latest (Section 5.01) and Latest Fully Reported (this section)</t>
  </si>
  <si>
    <t xml:space="preserve">Quarterly Debt/Market Capital </t>
  </si>
  <si>
    <t>Capital IQ quarterly data in filing currency</t>
  </si>
  <si>
    <t>LQ-12</t>
  </si>
  <si>
    <t>LQ-11</t>
  </si>
  <si>
    <t>LQ-10</t>
  </si>
  <si>
    <t>LQ-9</t>
  </si>
  <si>
    <t>LQ-8</t>
  </si>
  <si>
    <t>LQ-7</t>
  </si>
  <si>
    <t>LQ-6</t>
  </si>
  <si>
    <t>LQ-5</t>
  </si>
  <si>
    <t>LQ-4</t>
  </si>
  <si>
    <t>LQ-3</t>
  </si>
  <si>
    <t>LQ-2</t>
  </si>
  <si>
    <t>LQ-1</t>
  </si>
  <si>
    <t>Last Qtr</t>
  </si>
  <si>
    <t>IQ_PERIODDATE</t>
  </si>
  <si>
    <t>Company</t>
  </si>
  <si>
    <t>(=Market cap + Minority interest + Preferred stock)</t>
  </si>
  <si>
    <t>NA( ) errors are needed to eliminate 0 values in the graph</t>
  </si>
  <si>
    <t>Page end</t>
  </si>
  <si>
    <t>Valuation as of 30 Jun 2014</t>
  </si>
  <si>
    <t>(Invalid Identifier)</t>
  </si>
  <si>
    <t>TSE:7267</t>
  </si>
  <si>
    <t>(Invalid Formula Name)</t>
  </si>
  <si>
    <t>Guideline public companies (alphabetized)</t>
  </si>
  <si>
    <t>EMCOR Group, Inc.</t>
  </si>
  <si>
    <t>United States</t>
  </si>
  <si>
    <t>BBB-</t>
  </si>
  <si>
    <t>Construction and Engineering</t>
  </si>
  <si>
    <t>Fluor Corporation</t>
  </si>
  <si>
    <t>A-</t>
  </si>
  <si>
    <t>Foster Wheeler AG</t>
  </si>
  <si>
    <t>United Kingdom</t>
  </si>
  <si>
    <t>NR</t>
  </si>
  <si>
    <t>Jacobs Engineering Group Inc.</t>
  </si>
  <si>
    <t>KBR, Inc.</t>
  </si>
  <si>
    <t>Stantec Inc.</t>
  </si>
  <si>
    <t>Canada</t>
  </si>
  <si>
    <t>Research and Consulting Services</t>
  </si>
  <si>
    <t>Tetra Tech, Inc.</t>
  </si>
  <si>
    <t>Environmental and Facilities Services</t>
  </si>
  <si>
    <t>URS Corporation</t>
  </si>
  <si>
    <t>IQ20246634</t>
  </si>
  <si>
    <t>Forecast fiscal years of Guideline Public Companies timing adjustment</t>
  </si>
  <si>
    <t>(Invalid Date)</t>
  </si>
  <si>
    <t>**Advanced**</t>
  </si>
  <si>
    <t>Shenzhen Stock Exchange A Share Index</t>
  </si>
  <si>
    <t>OK</t>
  </si>
  <si>
    <t>Trading volume</t>
  </si>
  <si>
    <t>Shares Out</t>
  </si>
  <si>
    <t>Total debt</t>
  </si>
  <si>
    <t>(does not include pensions)</t>
  </si>
  <si>
    <t>Total debt / Market equity</t>
  </si>
  <si>
    <t>nmf</t>
  </si>
  <si>
    <t>Total debt/Market capital quarterly ratios</t>
  </si>
  <si>
    <t>Debt does not include Pensions</t>
  </si>
  <si>
    <t>Total debt Quarterly</t>
  </si>
  <si>
    <t>Total debt Quarterly/Market Cap (Calculated from the tables above).</t>
  </si>
  <si>
    <t>Total debt Quarterly/Market capital</t>
  </si>
  <si>
    <t>Client Name</t>
  </si>
  <si>
    <t>Exhibit 3</t>
  </si>
  <si>
    <t>DETimeSet</t>
  </si>
  <si>
    <t>Valuation test run</t>
  </si>
  <si>
    <t>WACC and Total invested capital inputs</t>
  </si>
  <si>
    <t>Valuation Date</t>
  </si>
  <si>
    <t>Estimation of value as of 30 June 2014</t>
  </si>
  <si>
    <t>5-Yr Avg</t>
  </si>
  <si>
    <t>4-Yr Avg</t>
  </si>
  <si>
    <t>3-Yr Avg</t>
  </si>
  <si>
    <t>2-Yr Avg</t>
  </si>
  <si>
    <t>Risk free rate data</t>
  </si>
  <si>
    <t>Risk free rate in use</t>
  </si>
  <si>
    <t>Description in use</t>
  </si>
  <si>
    <t>Source in use</t>
  </si>
  <si>
    <t>In use in the model</t>
  </si>
  <si>
    <t>United States Treasury Constant Maturity - 20 Year</t>
  </si>
  <si>
    <t>Capital IQ</t>
  </si>
  <si>
    <t xml:space="preserve">Select risk free rate </t>
  </si>
  <si>
    <t>Risk free rate input</t>
  </si>
  <si>
    <t>Description input</t>
  </si>
  <si>
    <t>Source input</t>
  </si>
  <si>
    <t>Enter your own</t>
  </si>
  <si>
    <t>Or, use the selection below</t>
  </si>
  <si>
    <t>Name</t>
  </si>
  <si>
    <t>Last close</t>
  </si>
  <si>
    <t>Term</t>
  </si>
  <si>
    <t>IQT36183842</t>
  </si>
  <si>
    <t>20 Year</t>
  </si>
  <si>
    <t>Government Debt</t>
  </si>
  <si>
    <t>United States of America</t>
  </si>
  <si>
    <t>Capital IQ ID</t>
  </si>
  <si>
    <t>Last Close</t>
  </si>
  <si>
    <t>Last Month</t>
  </si>
  <si>
    <t>Last Year</t>
  </si>
  <si>
    <t>IQT36183815</t>
  </si>
  <si>
    <t>United States Treasury Constant Maturity - 1 Month</t>
  </si>
  <si>
    <t>IQT36183818</t>
  </si>
  <si>
    <t>United States Treasury Constant Maturity - 3 Month</t>
  </si>
  <si>
    <t>3 Month</t>
  </si>
  <si>
    <t>IQT36183821</t>
  </si>
  <si>
    <t>United States Treasury Constant Maturity - 6 Month</t>
  </si>
  <si>
    <t>6 Month</t>
  </si>
  <si>
    <t>IQT36183824</t>
  </si>
  <si>
    <t>United States Treasury Constant Maturity - 1 Year</t>
  </si>
  <si>
    <t>1 Year</t>
  </si>
  <si>
    <t>IQT36183827</t>
  </si>
  <si>
    <t>United States Treasury Constant Maturity - 2 Year</t>
  </si>
  <si>
    <t>2 Year</t>
  </si>
  <si>
    <t>IQT36183830</t>
  </si>
  <si>
    <t>United States Treasury Constant Maturity - 3 Year</t>
  </si>
  <si>
    <t>3 Year</t>
  </si>
  <si>
    <t>IQT36183833</t>
  </si>
  <si>
    <t>United States Treasury Constant Maturity - 5 Year</t>
  </si>
  <si>
    <t>5 Year</t>
  </si>
  <si>
    <t>IQT36183836</t>
  </si>
  <si>
    <t>United States Treasury Constant Maturity - 7 Year</t>
  </si>
  <si>
    <t>7 Year</t>
  </si>
  <si>
    <t>IQT36183839</t>
  </si>
  <si>
    <t>United States Treasury Constant Maturity - 10 Year</t>
  </si>
  <si>
    <t>10 Year</t>
  </si>
  <si>
    <t>IQT36183845</t>
  </si>
  <si>
    <t>United States Treasury Constant Maturity - 30 Year</t>
  </si>
  <si>
    <t>30 Year</t>
  </si>
  <si>
    <t>Debt/market equity and tax settings</t>
  </si>
  <si>
    <t>Derive WACC: Select Debt to Market Equity and Tax settings</t>
  </si>
  <si>
    <t>Debt/market equity as of:</t>
  </si>
  <si>
    <t>Debt setting</t>
  </si>
  <si>
    <t>NOT included in debt</t>
  </si>
  <si>
    <t>Click here to reference World Corporate Tax Rate table</t>
  </si>
  <si>
    <t>total debt /</t>
  </si>
  <si>
    <t>Override</t>
  </si>
  <si>
    <t>Tax treatment for calculations</t>
  </si>
  <si>
    <t>Output currency</t>
  </si>
  <si>
    <t>Mkt equity</t>
  </si>
  <si>
    <t>Pre-tax inc</t>
  </si>
  <si>
    <t>tax</t>
  </si>
  <si>
    <t>used</t>
  </si>
  <si>
    <t>Normalize tax rates?</t>
  </si>
  <si>
    <t>Normalize to this rate</t>
  </si>
  <si>
    <t>For any rates above this</t>
  </si>
  <si>
    <t>or below this</t>
  </si>
  <si>
    <t>or for nmf or where pre-tax income is negative</t>
  </si>
  <si>
    <t>Market equity = Market capitalization + minority int + pref stock</t>
  </si>
  <si>
    <t>Median of</t>
  </si>
  <si>
    <t xml:space="preserve">Used in </t>
  </si>
  <si>
    <t>Guideline cos</t>
  </si>
  <si>
    <t>WACC calculation</t>
  </si>
  <si>
    <t>Tax rate assumptions for WACC</t>
  </si>
  <si>
    <t>Betas</t>
  </si>
  <si>
    <t>Use tax rates to</t>
  </si>
  <si>
    <t>Beta de-levering setting</t>
  </si>
  <si>
    <t>Bayesian Adj?</t>
  </si>
  <si>
    <t>UNlever Beta?</t>
  </si>
  <si>
    <t>RElever Beta?</t>
  </si>
  <si>
    <t>Negative Debt/Mkt Eq allowed</t>
  </si>
  <si>
    <t xml:space="preserve">Include betas with </t>
  </si>
  <si>
    <t>Significant only</t>
  </si>
  <si>
    <t>T-Test results</t>
  </si>
  <si>
    <t>Betas in use in the model</t>
  </si>
  <si>
    <t>Which beta do you want to use?</t>
  </si>
  <si>
    <t>Select 1 out of 4</t>
  </si>
  <si>
    <t>Significance level of T-Test</t>
  </si>
  <si>
    <t>Equity beta</t>
  </si>
  <si>
    <t>Unlevered</t>
  </si>
  <si>
    <t>with</t>
  </si>
  <si>
    <t>adjusted</t>
  </si>
  <si>
    <t>total</t>
  </si>
  <si>
    <t>Total debt /</t>
  </si>
  <si>
    <t>R Square</t>
  </si>
  <si>
    <t>Bayesian adj</t>
  </si>
  <si>
    <t>debt</t>
  </si>
  <si>
    <t>mkt equity</t>
  </si>
  <si>
    <t>T-Test</t>
  </si>
  <si>
    <t>Float</t>
  </si>
  <si>
    <t>Index</t>
  </si>
  <si>
    <t>Significant</t>
  </si>
  <si>
    <t>Insignificant</t>
  </si>
  <si>
    <t>Sample size</t>
  </si>
  <si>
    <t>Standard error</t>
  </si>
  <si>
    <t>Beta options</t>
  </si>
  <si>
    <t>Beta 1</t>
  </si>
  <si>
    <t>SELECTED</t>
  </si>
  <si>
    <t>Beta 2</t>
  </si>
  <si>
    <t>Beta 3</t>
  </si>
  <si>
    <t>Beta 4</t>
  </si>
  <si>
    <t>Period Yrs</t>
  </si>
  <si>
    <t>"x" to</t>
  </si>
  <si>
    <t>Weekly</t>
  </si>
  <si>
    <t>Monthly</t>
  </si>
  <si>
    <t>omit</t>
  </si>
  <si>
    <t>Beta data points</t>
  </si>
  <si>
    <t>with Bayesian adj</t>
  </si>
  <si>
    <t xml:space="preserve">Assigned </t>
  </si>
  <si>
    <t>Value of T-Test</t>
  </si>
  <si>
    <t>T-Test result</t>
  </si>
  <si>
    <t>Significancy</t>
  </si>
  <si>
    <t xml:space="preserve">α </t>
  </si>
  <si>
    <t>p</t>
  </si>
  <si>
    <t>df</t>
  </si>
  <si>
    <t>Cost of equity and cost of debt calculation to derive WACC</t>
  </si>
  <si>
    <t xml:space="preserve">Indication of </t>
  </si>
  <si>
    <t>debt borrowing rate by Capital IQ</t>
  </si>
  <si>
    <t xml:space="preserve">Unlevered beta </t>
  </si>
  <si>
    <t xml:space="preserve">Debt borrowing rate </t>
  </si>
  <si>
    <t xml:space="preserve">Total debt / Market equity </t>
  </si>
  <si>
    <t xml:space="preserve">Expected income tax rate </t>
  </si>
  <si>
    <t>All Corporates</t>
  </si>
  <si>
    <t>Sector</t>
  </si>
  <si>
    <t xml:space="preserve">Relevered beta </t>
  </si>
  <si>
    <t xml:space="preserve">After-tax cost of debt </t>
  </si>
  <si>
    <t>Rating</t>
  </si>
  <si>
    <t xml:space="preserve">Risk-free rate </t>
  </si>
  <si>
    <t>20Y</t>
  </si>
  <si>
    <t>QE adjustment</t>
  </si>
  <si>
    <t>(g) Based on the estimated US composite 20-year BBB All Corporates bond yield as of 30 June 2014. Source: Capital IQ.</t>
  </si>
  <si>
    <t>Volatility adjustment</t>
  </si>
  <si>
    <t>Market equity risk premium</t>
  </si>
  <si>
    <t>Company-specific risk premium</t>
  </si>
  <si>
    <t>Company-size premium</t>
  </si>
  <si>
    <t>Subj market cap (USD MM) if public</t>
  </si>
  <si>
    <t xml:space="preserve">Subj market cap (USD MM) if private co </t>
  </si>
  <si>
    <t>Subj mkt capitalization used for risk premia table (USD MM)</t>
  </si>
  <si>
    <t>Premia used</t>
  </si>
  <si>
    <t>Select ==&gt;</t>
  </si>
  <si>
    <t>Mid/Low/Micro Premia</t>
  </si>
  <si>
    <t>See section 6 below for the size premia table.</t>
  </si>
  <si>
    <t>Total invested capital multiples (by Capital IQ)</t>
  </si>
  <si>
    <t>Common</t>
  </si>
  <si>
    <t>Other</t>
  </si>
  <si>
    <t>Total</t>
  </si>
  <si>
    <t>Plus:</t>
  </si>
  <si>
    <t>Less:</t>
  </si>
  <si>
    <t>Enterprise</t>
  </si>
  <si>
    <t>Stock</t>
  </si>
  <si>
    <t>control</t>
  </si>
  <si>
    <t>Cash and</t>
  </si>
  <si>
    <t>Minority</t>
  </si>
  <si>
    <t>Preferred</t>
  </si>
  <si>
    <t>Value at</t>
  </si>
  <si>
    <t>Guideline public companies</t>
  </si>
  <si>
    <t>price</t>
  </si>
  <si>
    <t>shares</t>
  </si>
  <si>
    <t>capital</t>
  </si>
  <si>
    <t>ST Invest</t>
  </si>
  <si>
    <t>interest</t>
  </si>
  <si>
    <t>stock</t>
  </si>
  <si>
    <t>By Cap IQ</t>
  </si>
  <si>
    <t>Size premia table (for reference only)</t>
  </si>
  <si>
    <t>2014 Valuation Handbook - Guide to Cost of Capital Size Premia table</t>
  </si>
  <si>
    <t>2014Title</t>
  </si>
  <si>
    <t>Mid/Low/</t>
  </si>
  <si>
    <t>Detailed</t>
  </si>
  <si>
    <t>No detail</t>
  </si>
  <si>
    <t>USD Millions</t>
  </si>
  <si>
    <t>Micro</t>
  </si>
  <si>
    <t>10a 10b</t>
  </si>
  <si>
    <t>10ab</t>
  </si>
  <si>
    <t>Subject Co</t>
  </si>
  <si>
    <t>Cap</t>
  </si>
  <si>
    <t>201410b</t>
  </si>
  <si>
    <t>201410a</t>
  </si>
  <si>
    <t>20149</t>
  </si>
  <si>
    <t>20148</t>
  </si>
  <si>
    <t>20147</t>
  </si>
  <si>
    <t>20146</t>
  </si>
  <si>
    <t>20145</t>
  </si>
  <si>
    <t>20144</t>
  </si>
  <si>
    <t>20143</t>
  </si>
  <si>
    <t>20142</t>
  </si>
  <si>
    <t>20141</t>
  </si>
  <si>
    <t>End</t>
  </si>
  <si>
    <t>As Selected</t>
  </si>
  <si>
    <t>AllCorp</t>
  </si>
  <si>
    <t>ConsumerDiscretionary</t>
  </si>
  <si>
    <t>Consumer Discretionary</t>
  </si>
  <si>
    <t>AAA</t>
  </si>
  <si>
    <t>1Y</t>
  </si>
  <si>
    <t>UK</t>
  </si>
  <si>
    <t>ConsumerStaples</t>
  </si>
  <si>
    <t>Consumer Staples</t>
  </si>
  <si>
    <t>2Y</t>
  </si>
  <si>
    <t>European</t>
  </si>
  <si>
    <t>Energy</t>
  </si>
  <si>
    <t>3Y</t>
  </si>
  <si>
    <t>Financials</t>
  </si>
  <si>
    <t>4Y</t>
  </si>
  <si>
    <t>Healthcare</t>
  </si>
  <si>
    <t>BB</t>
  </si>
  <si>
    <t>5Y</t>
  </si>
  <si>
    <t>Industrials</t>
  </si>
  <si>
    <t>B</t>
  </si>
  <si>
    <t>6Y</t>
  </si>
  <si>
    <t>InformationTechnology</t>
  </si>
  <si>
    <t>Information Technology</t>
  </si>
  <si>
    <t>CCC</t>
  </si>
  <si>
    <t>7Y</t>
  </si>
  <si>
    <t>Materials</t>
  </si>
  <si>
    <t>IG</t>
  </si>
  <si>
    <t>Investment-grade</t>
  </si>
  <si>
    <t>8Y</t>
  </si>
  <si>
    <t>NonFin</t>
  </si>
  <si>
    <t>Non-Financials</t>
  </si>
  <si>
    <t>HY</t>
  </si>
  <si>
    <t>High-yield</t>
  </si>
  <si>
    <t>9Y</t>
  </si>
  <si>
    <t>TelecommunicationService</t>
  </si>
  <si>
    <t>Telecommunication Service</t>
  </si>
  <si>
    <t>10Y</t>
  </si>
  <si>
    <t>Utilities</t>
  </si>
  <si>
    <t>11Y</t>
  </si>
  <si>
    <t>12Y</t>
  </si>
  <si>
    <t>13Y</t>
  </si>
  <si>
    <t>14Y</t>
  </si>
  <si>
    <t>15Y</t>
  </si>
  <si>
    <t>16Y</t>
  </si>
  <si>
    <t>17Y</t>
  </si>
  <si>
    <t>18Y</t>
  </si>
  <si>
    <t>19Y</t>
  </si>
  <si>
    <t>21Y</t>
  </si>
  <si>
    <t>22Y</t>
  </si>
  <si>
    <t>23Y</t>
  </si>
  <si>
    <t>24Y</t>
  </si>
  <si>
    <t>25Y</t>
  </si>
  <si>
    <t>26Y</t>
  </si>
  <si>
    <t>27Y</t>
  </si>
  <si>
    <t>28Y</t>
  </si>
  <si>
    <t>29Y</t>
  </si>
  <si>
    <t>30Y</t>
  </si>
  <si>
    <t>5-Year Weekly</t>
  </si>
  <si>
    <t>Not in use. See beta 2</t>
  </si>
  <si>
    <t>AAAACAAAAA4oSW52YWxpZCBEYXRlKTTVZYfgwtQINNVlh+DC1AgbQ0lRLkNBVC5JUV9WT0xVTUUuOC8xMi8yMDE2AQAAADL1AwACAAAACDMuODYxNjI2AA4KKnHgwtQIDgoqceDC1AgqQ0lRLk5ZU0U6VEVYLklRX1NIQVJFU09VVFNUQU5ESU5HLjIvMS8yMDE3AQAAAA6zBAACAAAABTEwNS45AFb0WozgwtQIVvRajODC1AgdQ0lRLlRURUsuSVFfVk9MVU1FLjAzLTEwLTIwMTMBAAAACAEDAAIAAAAIMC4zNzczODYAVvRajODC1AhW9FqM4MLUCDBDSVEuTkFTREFRR1M6UENBUi5JUV9TSEFSRVNPVVRTVEFORElORy42LzEwLzIwMTYBAAAAQX8EAAIAAAAKMzUwLjUyODMxMQA01WWH4MLUCDTVZYfgwtQIIUNJUS5JUTI3MzUxMS5JUV9WT0xVTUUuMDMtMDItMjAxNAEAAABnLAQAAgAAAAU1RS0wNQA01WWH4MLUCDTVZYfgwtQIJ0NJUS5KRUMuSVFfU0hBUkVTT1VUU1RBTkRJTkcuMTMtMDctMjAxNgEAAAAvTgQAAgAAAAoxMjEuOTI1MTc4ADTVZYfgwtQINNVlh+DC1AgeQ0lRLk5ZU0U6REUuSVFfVk9MVU1FLjQvNi8yMDE2AQAAAIAPBAADAAAAAAAOCipx4MLUCA4KKnHgwtQIH0NJUS5OWVNFOkNNSS5JUV9WT0xVTUUuOC80LzIwMTYBAAAAJQwEAAIAAAAIMS4zMjgxNzkADgoqceDC1AgOCipx4MLUCCdDSVEuRU1FLklRX1NIQVJFU09VVFNUQU5ESU5HLjIxLTExLTIwMTYBAAAAbm0AAAIAAAAJNjAuNjQ2NDc2</t>
  </si>
  <si>
    <t>US Government Bond Yields</t>
  </si>
  <si>
    <t>Tenor</t>
  </si>
  <si>
    <t>Yield</t>
  </si>
  <si>
    <t>1MO</t>
  </si>
  <si>
    <t>3MO</t>
  </si>
  <si>
    <t>6MO</t>
  </si>
  <si>
    <t>Moody's Baa rate</t>
  </si>
  <si>
    <t>15+</t>
  </si>
  <si>
    <t>Source: Capital IQ.</t>
  </si>
  <si>
    <t>© 2016 by Ernst &amp; Young LLP. All rights reserved.</t>
  </si>
  <si>
    <t>Company size premium</t>
  </si>
  <si>
    <t>(d) Source: 20 Yr US Tbill rate</t>
  </si>
  <si>
    <t>PRELIMINARY DRAFT - FOR DISCUSSION PURPOSES ONLY</t>
  </si>
  <si>
    <t>Exhibit B-1</t>
  </si>
  <si>
    <t>MSS, AsiaPac, EMEA, and AMER Reporting Units, ASC 350 Step 1</t>
  </si>
  <si>
    <t>Valuation as of June 30, 2014</t>
  </si>
  <si>
    <t>Income Approach, Discounted Cash Flow Method (5) - MSS</t>
  </si>
  <si>
    <t>Assumptions:</t>
  </si>
  <si>
    <t>(1) Weighted Average Cost of Capital</t>
  </si>
  <si>
    <t>(2) Tax Rate for the Company</t>
  </si>
  <si>
    <t>(3) Normal DFNWC as % of Revenues</t>
  </si>
  <si>
    <t>(4) Perpetuity Growth Rate</t>
  </si>
  <si>
    <t>Monetary Units</t>
  </si>
  <si>
    <t>($Millions)</t>
  </si>
  <si>
    <t>Indicated Invested Capital Value</t>
  </si>
  <si>
    <t>For the Fiscal Years Ending September 30,</t>
  </si>
  <si>
    <t>% Annual Growth</t>
  </si>
  <si>
    <t>Cost of Sales</t>
  </si>
  <si>
    <t>Gross Profit</t>
  </si>
  <si>
    <t>as % of Net Revenues</t>
  </si>
  <si>
    <t>Minority Interest</t>
  </si>
  <si>
    <t>Total Other Expenses</t>
  </si>
  <si>
    <t>Operating EBITA</t>
  </si>
  <si>
    <t>Estimated Income Taxes</t>
  </si>
  <si>
    <t>Invested Capital Net Income</t>
  </si>
  <si>
    <t>Number of Relevant Months</t>
  </si>
  <si>
    <t>Adjustment for Partial Period</t>
  </si>
  <si>
    <t>Invested Capital Net Income Adjusted for Partial Period</t>
  </si>
  <si>
    <t>Less:  Incremental DFNWC (Does Not Include Excess)</t>
  </si>
  <si>
    <t>Less:  Capital Expenditures</t>
  </si>
  <si>
    <t>Plus:  Depreciation</t>
  </si>
  <si>
    <t>Invested Capital Cash Flow</t>
  </si>
  <si>
    <t>Discount Periods</t>
  </si>
  <si>
    <t>Value at Perpetuity</t>
  </si>
  <si>
    <t>Present Value of Invested Capital Cash Flow</t>
  </si>
  <si>
    <t>Sum of Present Values (Years 2014 Through 2019)</t>
  </si>
  <si>
    <t>Plus:  Present Value of Perpetuity</t>
  </si>
  <si>
    <t>Invested Capital Value of Operating Business</t>
  </si>
  <si>
    <t>Plus (Less):  Excess (Deficient) DFNWC</t>
  </si>
  <si>
    <t>Plus:  Cash</t>
  </si>
  <si>
    <t>Invested Capital Value</t>
  </si>
  <si>
    <t>Rounded</t>
  </si>
  <si>
    <t>The applicable discount rate is based on the weighted average cost of capital ("WACC") as developed using guideline publicly traded companies.  The discount rate incorporates a mid-</t>
  </si>
  <si>
    <t>year discounting convention to represent the ongoing nature of the business.</t>
  </si>
  <si>
    <t>Estimated effective tax rate for the Company; per AECOM management</t>
  </si>
  <si>
    <t>Normal debt free net working capital ("DFNWC") requirements were arrived at by an analysis of the historical operations of the Company and the guideline publicly traded companies</t>
  </si>
  <si>
    <t>utilized in the discount rate development.  The Company's normal DFNWC at the Valuation Date, incremental cash flow requirement related to DFNWC in the first year of the</t>
  </si>
  <si>
    <t>projections, and its excess (deficient) DFNWC at the Valuation Date are presented below:</t>
  </si>
  <si>
    <t>Latest 12 Months Revenues</t>
  </si>
  <si>
    <t>Normal DFNWC as % of Net Revenues</t>
  </si>
  <si>
    <t>Normal DFNWC at the Valuation Date</t>
  </si>
  <si>
    <t>Net Revenues for 2014</t>
  </si>
  <si>
    <t>Normal DFNWC at End of 2014</t>
  </si>
  <si>
    <t>Less Normal DFNWC at the Valuation Date</t>
  </si>
  <si>
    <t>Incremental DFNWC in 2014</t>
  </si>
  <si>
    <t>Adjusted DFNWC at the Valuation Date</t>
  </si>
  <si>
    <t>&lt;= See Exhibit F-1</t>
  </si>
  <si>
    <t>Less Normal DFNWC at Valuation Date</t>
  </si>
  <si>
    <t>Excess (Deficient) DFNWC at the Valuation Date</t>
  </si>
  <si>
    <t>Normalized growth rate estimate reflects the estimated sustainable long-term growth rate of the Company.</t>
  </si>
  <si>
    <t>Revenue and expenses taken from the Projected Financial Information provided by management.</t>
  </si>
  <si>
    <t>Depreciation and capital expenditure figures provided by AECOM Management.</t>
  </si>
  <si>
    <t>See Exhibit F-1.</t>
  </si>
  <si>
    <t>Value Sensitivity</t>
  </si>
  <si>
    <t>EBITDA Calculation</t>
  </si>
  <si>
    <t>#REF!</t>
  </si>
  <si>
    <t>Operating EBITDA</t>
  </si>
  <si>
    <t>American Appraisal</t>
  </si>
  <si>
    <t>APSSWIzgwtQI9JJYjODC1AgnQ0lRLkZMUi5JUV9TSEFSRVNPVVRTVEFORElORy4yOC0xMC0yMDE2AQAAACsBCgACAAAACjEzOS4yNDgzNjkA9JJYjODC1Aj0kliM4MLUCCtDSVEuTllTRTpDTUkuSVFfU0hBUkVTT1VUU1RBTkRJTkcuNC8yNS8yMDE2BQAAAAEAAAAIAAAADihJbnZhbGlkIERhdGUpuFVdjODC1Ai4VV2M4MLUCClDSVEuSVFUUjI4MTc5MjE1Mi5JUV9UUl9JTVBMSUVEX0VWX0VCSVREQQEAAACYzssQAgAAAAg4LjE1MDI3MQEGAAAABQAAAAI1NAEAAAAGMTAyMDk0AgAAAAkyODE3OTIxNTIDAAAACTI4MTc5MjE5MQQAAAADMTYwBgAAAAVGYWxzZXeoBjbjwtQILXYeNuPC1AgdQ0lRLlRURUsuSVFfVk9MVU1FLjI2LTA4LTIwMTMBAAAACAEDAAIAAAAIMC4zNzM2MTUAuFVdjODC1Ai4VV2M4MLUCChDSVEuVFRFSy5JUV9TSEFSRVNPVVRTVEFORElORy4wOS0wOS0yMDE2AQAAAAgBAwACAAAACTU3LjQyOTU2MQC4VV2M4MLUCLhVXYzgwtQIJ0NJUS5GTFIuSVFfU0hBUkVTT1VUU1RBTkRJTkcuMDMtMTAtMjAxNgEAAAArAQoAAgAAAAoxMzkuMjQ4MzY5AHBrLHHgwtQIcGssceDC1AgfQ0lRLk5ZU0U6TkFWLklRX1ZPTFVNRS41LzYvMjAxNgEAAACycQQAAwAAAAAANNVlh+DC1Ag01WWH4MLUCCFDSVEuSVExOTA3ODYuSVFfVk9MVU1FLjE5LTA1LTIwMTQBAAAAQukCAAIAAAAIMS4xNjE5MjQAuFVd</t>
  </si>
  <si>
    <t>jODC1Ai4VV2M4MLUCB9DSVEuTllTRTpOQVYuSVFfVk9MVU1FLjcvOC8yMDE2AQAAALJxBAADAAAAAAAOCipx4MLUCA4KKnHgwtQIJkNJUS5DQVQuSVFfU0hBUkVTT1VUU1RBTkRJTkcuNy8yOS8yMDE2BQAAAAEAAAAIAAAADihJbnZhbGlkIERhdGUpNNVlh+DC1Ag01WWH4MLUCCBDSVEuTllTRTpOQVYuSVFfVk9MVU1FLjMvMzAvMjAxNgUAAAABAAAACAAAAA4oSW52YWxpZCBEYXRlKTTVZYfgwtQINNVlh+DC1AgnQ0lRLklRVFIyODE3OTIxNTIuSVFfVFJfSU1QTElFRF9FVi4uVVNEAQAAAJjOyxACAAAABzE4OS4zOTYBBgAAAAUAAAACNTQBAAAABjEwMjA5MAIAAAAJMjgxNzkyMTUyAwAAAAkyODE3OTIxOTEEAAAAAzE2MAYAAAAFRmFsc2V3qAY248LUCC12HjbjwtQIMkNJUS5JUTE5MDc4Ni5JUV9HV19JTlRBTl9BTU9SVF9DRi45OTguNDE4MjAuTC5QLi5DAQAAAELpAgACAAAABDYwLjYBCAAAAAUAAAABMQEAAAAKMTY2MTIxMzQzMQMAAAADMTYwAgAAAAQyMTgyBAAAAAEwBwAAAAk2LzMwLzIwMTQIAAAACjEyLzMwLzIwMTEJAAAAATAOCipx4MLUCA4KKnHgwtQIHENJUS5LQlIuSVFfVk9MVU1FLjAxLTA0LTIwMTQBAAAA6oA/AAIAAAAIMi42NDM1MjYAkjFWjODC1AiSMVaM4MLUCCdDSVEuSkVDLklRX1NIQVJFU09VVFNUQU5ESU5HLjEyLTEyLTIwMTYBAAAAL04EAAIAAAAKMTIwLjk1MDg5OQBW9FqM</t>
  </si>
  <si>
    <t>4MLUCFb0WozgwtQIIENJUS5OWVNFOk1UVy5JUV9WT0xVTUUuNi8zMC8yMDE2BQAAAAEAAAAIAAAADihJbnZhbGlkIERhdGUpNNVlh+DC1Ag01WWH4MLUCCBDSVEuTllTRTpKT1kuSVFfVk9MVU1FLjUvMTEvMjAxNgUAAAAAAAAACAAAABQoSW52YWxpZCBJZGVudGlmaWVyKTTVZYfgwtQINNVlh+DC1AgoQ0lRLlRURUsuSVFfU0hBUkVTT1VUU1RBTkRJTkcuMTQtMDMtMjAxNwEAAAAIAQMAAgAAAAk1Ny4zMTcwNTMANNVlh+DC1Ag01WWH4MLUCBxDSVEuRU1FLklRX1ZPTFVNRS4yOC0xMC0yMDEzAQAAAG5tAAACAAAACDAuNjU3Mzk5AJY2aIfgwtQIljZoh+DC1AgcQ0lRLkVNRS5JUV9WT0xVTUUuMTAtMTAtMjAxMwEAAABubQAAAgAAAAgwLjUxMTQyOQCWNmiH4MLUCJY2aIfgwtQIHENJUS5TVE4uSVFfVk9MVU1FLjIxLTA1LTIwMTQBAAAAu20NAAIAAAAIMC4yNTc4NTIANNVlh+DC1Ag01WWH4MLUCDBDSVEuTkFTREFRR1M6UENBUi5JUV9TSEFSRVNPVVRTVEFORElORy4zLzI4LzIwMTcFAAAAAQAAAAgAAAAOKEludmFsaWQgRGF0ZSk01WWH4MLUCDTVZYfgwtQIK0NJUS5OWVNFOk9TSy5JUV9TSEFSRVNPVVRTVEFORElORy40LzE4LzIwMTYFAAAAAQAAAAgAAAAOKEludmFsaWQgRGF0ZSmSMVaM4MLUCJIxVozgwtQIK0NJUS5OWVNFOlRFWC5JUV9TSEFSRVNPVVRTVEFORElORy43LzI1LzIwMTYFAAAAAQAA</t>
  </si>
  <si>
    <t>AAgAAAAOKEludmFsaWQgRGF0ZSn0kliM4MLUCPSSWIzgwtQIJ0NJUS5LQlIuSVFfU0hBUkVTT1VUU1RBTkRJTkcuMjktMDgtMjAxNgEAAADqgD8AAgAAAAoxNDIuNDc1NDk5ALhVXYzgwtQIuFVdjODC1AglQ0lRLkNBVC5JUV9TSEFSRVNPVVRTVEFORElORy4yLzMvMjAxNwEAAAAy9QMAAgAAAAo1ODYuNDg2MDI0AFb0WozgwtQIVvRajODC1AgcQ0lRLkVNRS5JUV9WT0xVTUUuMDMtMDYtMjAxNAEAAABubQAAAgAAAAgwLjYzOTY4MwA01WWH4MLUCDTVZYfgwtQIG0NJUS5DQVQuSVFfVk9MVU1FLjIvMjIvMjAxNwUAAAABAAAACAAAAA4oSW52YWxpZCBEYXRlKTTVZYfgwtQINNVlh+DC1AgkQ0lRLk5BU0RBUUdTOlBDQVIuSVFfVk9MVU1FLjgvMy8yMDE2AQAAAEF/BAACAAAACDIuOTA5MTczAJIxVozgwtQIkjFWjODC1AgcQ0lRLktCUi5JUV9WT0xVTUUuMTktMTItMjAxMwEAAADqgD8AAgAAAAgyLjE4NjEwMgCWNmiH4MLUCJY2aIfgwtQIJkNJUS5DQVQuSVFfU0hBUkVTT1VUU1RBTkRJTkcuOS8xMy8yMDE2BQAAAAEAAAAIAAAADihJbnZhbGlkIERhdGUpkjFWjODC1AiSMVaM4MLUCCtDSVEuTllTRTpDTUkuSVFfU0hBUkVTT1VUU1RBTkRJTkcuOS8yMi8yMDE2BQAAAAEAAAAIAAAADihJbnZhbGlkIERhdGUpVvRajODC1AhW9FqM4MLUCCxDSVEuTllTRTpURVguSVFfU0hBUkVTT1VUU1RBTkRJTkcuMTIv</t>
  </si>
  <si>
    <t>MTQvMjAxNgUAAAABAAAACAAAAA4oSW52YWxpZCBEYXRlKfSSWIzgwtQI9JJYjODC1AgoQ0lRLlRURUsuSVFfU0hBUkVTT1VUU1RBTkRJTkcuMDYtMDYtMjAxNwEAAAAIAQMAAgAAAAk1Ny4xNTY1ODUAVvRajODC1AhW9FqM4MLUCCdDSVEuU1ROLklRX1NIQVJFU09VVFNUQU5ESU5HLjAzLTA4LTIwMTYBAAAAu20NAAIAAAAKMTEzLjg5MDYyNQC4VV2M4MLUCLhVXYzgwtQIIUNJUS5JUTI3MzUxMS5JUV9WT0xVTUUuMTEtMDMtMjAxNAEAAABnLAQAAwAAAAAANNVlh+DC1Ag01WWH4MLUCCdDSVEuSkVDLklRX1NIQVJFU09VVFNUQU5ESU5HLjIwLTA3LTIwMTYBAAAAL04EAAIAAAAKMTIxLjkyNTE3OAC4VV2M4MLUCLhVXYzgwtQIHENJUS5FTUUuSVFfVk9MVU1FLjA1LTA4LTIwMTMBAAAAbm0AAAIAAAAIMC4yNjk2NjIAljZoh+DC1AiWNmiH4MLUCCFDSVEuSVExOTA3ODYuSVFfVk9MVU1FLjA0LTA2LTIwMTQBAAAAQukCAAIAAAAIMC45NTk5MzIAuFVdjODC1Ai4VV2M4MLUCCdDSVEuRU1FLklRX1NIQVJFU09VVFNUQU5ESU5HLjE0LTExLTIwMTYBAAAAbm0AAAIAAAAJNjAuNjQ2NDc2AFb0WozgwtQIVvRajODC1AgrQ0lRLk5ZU0U6T1NLLklRX1NIQVJFU09VVFNUQU5ESU5HLjkvMTYvMjAxNgUAAAABAAAACAAAAA4oSW52YWxpZCBEYXRlKbhVXYzgwtQIuFVdjODC1AgwQ0lRLk5BU0RBUUdTOlBDQVIuSVFf</t>
  </si>
  <si>
    <t>U0hBUkVTT1VUU1RBTkRJTkcuNC8yOC8yMDE2BQAAAAEAAAAIAAAADihJbnZhbGlkIERhdGUp9JJYjODC1Aj0kliM4MLUCChDSVEuVFRFSy5JUV9TSEFSRVNPVVRTVEFORElORy4xNy0xMC0yMDE2AQAAAAgBAwACAAAACTU3LjQyOTU2MQD0kliM4MLUCPSSWIzgwtQILkNJUS5TVE4uSVFfR1dfSU5UQU5fQU1PUlRfQ0YuMjAwMC40MTgyMC5MLlAuLkMBAAAAu20NAAIAAAAFOS44MTEBCAAAAAUAAAABMQEAAAAKMTc0ODk0NDA3MwMAAAACMjcCAAAABDIxODIEAAAAATAHAAAACTYvMzAvMjAxNAgAAAAJNi8zMC8yMDE0CQAAAAEwDgoqceDC1AgOCipx4MLUCBxDSVEuS0JSLklRX1ZPTFVNRS4xMC0wNi0yMDE0AQAAAOqAPwACAAAACDEuOTA2MjE3AJIxVozgwtQIkjFWjODC1AguQ0lRLktCUi5JUV9HV19JTlRBTl9BTU9SVF9DRi4yMDAwLjQxODIwLkwuUC4uQwEAAADqgD8AAgAAAAIxNAEIAAAABQAAAAExAQAAAAoxNzU3Mjg3NjE4AwAAAAMxNjACAAAABDIxODIEAAAAATAHAAAACTYvMzAvMjAxNAgAAAAJNi8zMC8yMDE0CQAAAAEwDgoqceDC1AgOCipx4MLUCB9DSVEuRU1FLklRX1BSSUNFREFURS4wNy0xMC0yMDEzAQAAAG5tAAAFAAAACjA3LTEwLTIwMTMADgoqceDC1AgOCipx4MLUCCtDSVEuTllTRTpURVguSVFfU0hBUkVTT1VUU1RBTkRJTkcuNS8xOC8yMDE2BQAAAAEAAAAIAAAADihJbnZhbGlkIERh</t>
  </si>
  <si>
    <t>dGUpNNVlh+DC1Ag01WWH4MLUCCdDSVEuU1ROLklRX1NIQVJFU09VVFNUQU5ESU5HLjIyLTEyLTIwMTYBAAAAu20NAAIAAAAJMTEzLjk0NTI1ADTVZYfgwtQINNVlh+DC1AgfQ0lRLk5ZU0U6T1NLLklRX1ZPTFVNRS44LzIvMjAxNgEAAAAXfQQAAgAAAAgwLjgyMDMyMwA01WWH4MLUCDTVZYfgwtQIJ0NJUS5FTUUuSVFfU0hBUkVTT1VUU1RBTkRJTkcuMjItMDgtMjAxNgEAAABubQAAAgAAAAk2MC43OTk5MTUA9JJYjODC1Aj0kliM4MLUCChDSVEuRU1FLklRX0lOVEVSRVNUX0VYUC45OTkuNDE4MjAuTC5QLi5DAQAAAG5tAAACAAAABi03LjI3NQEIAAAABQAAAAExAQAAAAoxNzIxMDE5NTk1AwAAAAMxNjACAAAAAjgyBAAAAAEwBwAAAAk2LzMwLzIwMTQIAAAACjEyLzMxLzIwMTIJAAAAATAOCipx4MLUCA4KKnHgwtQIK0NJUS5OWVNFOk9TSy5JUV9TSEFSRVNPVVRTVEFORElORy4yLzE2LzIwMTcFAAAAAQAAAAgAAAAOKEludmFsaWQgRGF0ZSlW9FqM4MLUCFb0WozgwtQIKENJUS5TVE4uSVFfUFJFRl9FUVVJVFkuMjAwMC40MTgyMC5MLlAuLkMBAAAAu20NAAMAAAAAAA4KKnHgwtQIDgoqceDC1AgnQ0lRLkpFQy5JUV9TSEFSRVNPVVRTVEFORElORy4yNi0wNy0yMDE2AQAAAC9OBAACAAAACjEyMS45MjUxNzgAuFVdjODC1Ai4VV2M4MLUCB1DSVEuVFRFSy5JUV9WT0xVTUUuMjMtMDktMjAxMwEAAAAIAQMA</t>
  </si>
  <si>
    <t>AgAAAAcwLjQzNDQzAFb0WozgwtQIVvRajODC1AgqQ0lRLk5ZU0U6T1NLLklRX1NIQVJFU09VVFNUQU5ESU5HLjcvOC8yMDE2AQAAABd9BAACAAAACTczLjQ4NDU4MwA01WWH4MLUCDTVZYfgwtQIHUNJUS5UVEVLLklRX1ZPTFVNRS4xNi0wOC0yMDEzAQAAAAgBAwACAAAACDAuNDY3NTY3AJY2aIfgwtQIljZoh+DC1AgsQ0lRLklRMTkwNzg2LklRX0RBX1NVUFBMX0NGLjk5OS40MTgyMC5MLlAuLkMBAAAAQukCAAIAAAAFMTMyLjQBCAAAAAUAAAABMQEAAAAKMTY2MTIxNDUyMQMAAAADMTYwAgAAAAQyMTcxBAAAAAEwBwAAAAk2LzMwLzIwMTQIAAAACjEyLzI4LzIwMTIJAAAAATAOCipx4MLUCA4KKnHgwtQIIUNJUS5JUTE5MDc4Ni5JUV9WT0xVTUUuMjEtMTEtMjAxMwEAAABC6QIAAgAAAAgwLjUwNjEwNgC4VV2M4MLUCLhVXYzgwtQIHENJUS5GTFIuSVFfVk9MVU1FLjI5LTA4LTIwMTMBAAAAKwEKAAIAAAAIMS4yNTI1MDMA+Jdqh+DC1Aj4l2qH4MLUCCxDSVEuTllTRTpPU0suSVFfU0hBUkVTT1VUU1RBTkRJTkcuMTAvMTQvMjAxNgUAAAABAAAACAAAAA4oSW52YWxpZCBEYXRlKbhVXYzgwtQIuFVdjODC1AgmQ0lRLkNBVC5JUV9TSEFSRVNPVVRTVEFORElORy44LzI2LzIwMTYFAAAAAQAAAAgAAAAOKEludmFsaWQgRGF0ZSkOCipx4MLUCA4KKnHgwtQIHENJUS5KRUMuSVFfVk9MVU1FLjA5LTA1LTIwMTQB</t>
  </si>
  <si>
    <t>AAAAL04EAAIAAAAIMS4wNjcyNjgAljZoh+DC1AiWNmiH4MLUCBxDSVEuS0JSLklRX1ZPTFVNRS4xNS0wNy0yMDEzAQAAAOqAPwACAAAACDAuNjkxMjExAJIxVozgwtQIkjFWjODC1AgnQ0lRLkZMUi5JUV9TSEFSRVNPVVRTVEFORElORy4wOS0xMi0yMDE2AQAAACsBCgACAAAACjEzOS4yNTAyMDQAcGssceDC1Ahwayxx4MLUCBxDSVEuRkxSLklRX1ZPTFVNRS4wOS0wNC0yMDE0AQAAACsBCgACAAAACDAuOTEyMTQ5AJY2aIfgwtQIljZoh+DC1AgnQ0lRLkpFQy5JUV9TSEFSRVNPVVRTVEFORElORy4yNS0wOC0yMDE2AQAAAC9OBAACAAAACjEyMS40MjgxOTcA9JJYjODC1Aj0kliM4MLUCBxDSVEuRkxSLklRX1ZPTFVNRS4wNi0xMi0yMDEzAQAAACsBCgACAAAACDAuODE1MDU3AJY2aIfgwtQIljZoh+DC1AgcQ0lRLktCUi5JUV9WT0xVTUUuMTctMDQtMjAxNAEAAADqgD8AAgAAAAgyLjQ1NDk2MgCSMVaM4MLUCJIxVozgwtQIHENJUS5FTUUuSVFfVk9MVU1FLjA0LTExLTIwMTMBAAAAbm0AAAIAAAAHMC42MDE4NAA01WWH4MLUCDTVZYfgwtQIG0NJUS5DQVQuSVFfVk9MVU1FLjQvMjcvMjAxNgUAAAABAAAACAAAAA4oSW52YWxpZCBEYXRlKQ4KKnHgwtQIDgoqceDC1AgmQ0lRLkNBVC5JUV9TSEFSRVNPVVRTVEFORElORy41LzE5LzIwMTYFAAAAAQAAAAgAAAAOKEludmFsaWQgRGF0ZSmSMVaM4MLUCJIxVozg</t>
  </si>
  <si>
    <t>wtQIJ0NJUS5LQlIuSVFfU0hBUkVTT1VUU1RBTkRJTkcuMDctMTEtMjAxNgEAAADqgD8AAgAAAAoxNDIuNjY4MTYxAFb0WozgwtQIVvRajODC1AgrQ0lRLk5ZU0U6VEVYLklRX1NIQVJFU09VVFNUQU5ESU5HLjEwLzYvMjAxNgEAAAAOswQAAgAAAAUxMDkuMgBW9FqM4MLUCFb0WozgwtQIH0NJUS5FTUUuSVFfUFJJQ0VEQVRFLjMxLTEwLTIwMTMBAAAAbm0AAAUAAAAKMzEtMTAtMjAxMwA01WWH4MLUCDTVZYfgwtQIJENJUS5OQVNEQVFHUzpQQ0FSLklRX1ZPTFVNRS4xLzYvMjAxNwEAAABBfwQAAgAAAAgxLjMzMDQ1NgCSMVaM4MLUCJIxVozgwtQIIUNJUS5OWVNFOlRFWC5JUV9WT0xVTUUuMTIvMTYvMjAxNgUAAAABAAAACAAAAA4oSW52YWxpZCBEYXRlKVb0WozgwtQIVvRajODC1AgdQ0lRLlRURUsuSVFfVk9MVU1FLjAzLTAyLTIwMTQBAAAACAEDAAIAAAAHMC41MDMzMwCWNmiH4MLUCJY2aIfgwtQIJENJUS5LT1NFOkEwMDk1NDAuSVFfVk9MVU1FLjUvMjMvMjAxNgUAAAABAAAACAAAAA4oSW52YWxpZCBEYXRlKTTVZYfgwtQINNVlh+DC1AgsQ0lRLklRMjczNTExLklRX0RBX1NVUFBMX0NGLjk5Ni40MTgyMC5MLlAuLkMBAAAAZywEAAIAAAAGNDAuMTE5AQgAAAAFAAAAATEBAAAACjE1MTc1ODI5MjMDAAAAAzE2MAIAAAAEMjE3MQQAAAABMAcAAAAJNi8zMC8yMDE0CAAAAAoxMi8zMS8yMDA5CQAAAAEw</t>
  </si>
  <si>
    <t>DgoqceDC1AgOCipx4MLUCCBDSVEuTllTRTpOQVYuSVFfVk9MVU1FLjYvMTAvMjAxNgEAAACycQQAAgAAAAgwLjc0OTg0NAA01WWH4MLUCDTVZYfgwtQIJ0NJUS5LQlIuSVFfU0hBUkVTT1VUU1RBTkRJTkcuMjItMTItMjAxNgEAAADqgD8AAgAAAAoxNDIuNjY4MTYxAFb0WozgwtQIVvRajODC1AgcQ0lRLktCUi5JUV9WT0xVTUUuMjktMTEtMjAxMwEAAADqgD8AAgAAAAgwLjQ3NzU4OAC4VV2M4MLUCLhVXYzgwtQIJ0NJUS5FTUUuSVFfU0hBUkVTT1VUU1RBTkRJTkcuMDYtMDQtMjAxNwEAAABubQAAAgAAAAk1OS42NjA0MDQANNVlh+DC1Ag01WWH4MLUCB1DSVEuVFRFSy5JUV9WT0xVTUUuMTMtMTEtMjAxMwEAAAAIAQMAAgAAAAgwLjMzNzEyMQC4VV2M4MLUCLhVXYzgwtQIJ0NJUS5LQlIuSVFfU0hBUkVTT1VUU1RBTkRJTkcuMjEtMDctMjAxNgEAAADqgD8AAgAAAAgxNDIuNDIzMwBW9FqM4MLUCFb0WozgwtQIK0NJUS5OWVNFOk9TSy5JUV9TSEFSRVNPVVRTVEFORElORy40LzExLzIwMTcBAAAAF30EAAIAAAAJNzQuNzk0NTI2APSSWIzgwtQI9JJYjODC1AgqQ0lRLk5ZU0U6T1NLLklRX1NIQVJFU09VVFNUQU5ESU5HLjUvMy8yMDE2AQAAABd9BAACAAAACTczLjExMTI3MQBW9FqM4MLUCFb0WozgwtQIHENJUS5FTUUuSVFfVk9MVU1FLjI0LTA5LTIwMTMBAAAAbm0AAAIAAAAIMC4zNDkyMzYAljZoh+DC</t>
  </si>
  <si>
    <t>1AiWNmiH4MLUCCNDSVEuSkVDLklRX1BFUklPRERBVEUuOTk4LjQxODIwLkwuUAEAAAAvTgQABQAAAAozMC0wOS0yMDExAA4KKnHgwtQIDgoqceDC1AgrQ0lRLk5ZU0U6T1NLLklRX1NIQVJFU09VVFNUQU5ESU5HLjkvMTQvMjAxNgUAAAABAAAACAAAAA4oSW52YWxpZCBEYXRlKZIxVozgwtQIkjFWjODC1AgmQ0lRLkNBVC5JUV9TSEFSRVNPVVRTVEFORElORy43LzE0LzIwMTYFAAAAAQAAAAgAAAAOKEludmFsaWQgRGF0ZSm4VV2M4MLUCLhVXYzgwtQIJ0NJUS5FTUUuSVFfU0hBUkVTT1VUU1RBTkRJTkcuMjktMTEtMjAxNgEAAABubQAAAgAAAAk2MC42NDY0NzYA0swuceDC1AjSzC5x4MLUCCFDSVEuSVExOTA3ODYuSVFfVk9MVU1FLjExLTA2LTIwMTQBAAAAQukCAAIAAAAIMC4zNDY3MzYAuFVdjODC1Ai4VV2M4MLUCCdDSVEuRkxSLklRX1NIQVJFU09VVFNUQU5ESU5HLjA1LTEwLTIwMTYBAAAAKwEKAAIAAAAKMTM5LjI0ODM2OQBW9FqM4MLUCFb0WozgwtQIG0NJUS5DQVQuSVFfVk9MVU1FLjcvMjcvMjAxNgUAAAABAAAACAAAAA4oSW52YWxpZCBEYXRlKTTVZYfgwtQINNVlh+DC1AgkQ0lRLktPU0U6QTAwOTU0MC5JUV9WT0xVTUUuMy8yOC8yMDE2BQAAAAEAAAAIAAAADihJbnZhbGlkIERhdGUpNNVlh+DC1Ag01WWH4MLUCCRDSVEuVFRFSy5JUV9QRVJJT0REQVRFLjk5OC40MTgyMC5MLlABAAAACAED</t>
  </si>
  <si>
    <t>AAUAAAAKMDItMTAtMjAxMQAOCipx4MLUCA4KKnHgwtQIIUNJUS5OWVNFOlRFWC5JUV9WT0xVTUUuMTIvMTMvMjAxNgUAAAABAAAACAAAAA4oSW52YWxpZCBEYXRlKZIxVozgwtQIkjFWjODC1AgkQ0lRLktPU0U6QTAwOTU0MC5JUV9WT0xVTUUuNi8yMy8yMDE2BQAAAAEAAAAIAAAADihJbnZhbGlkIERhdGUpNNVlh+DC1Ag01WWH4MLUCCdDSVEuS0JSLklRX1NIQVJFU09VVFNUQU5ESU5HLjEzLTA5LTIwMTYBAAAA6oA/AAIAAAAKMTQyLjQ3NTQ5OQD0kliM4MLUCPSSWIzgwtQIJ0NJUS5LQlIuSVFfU0hBUkVTT1VUU1RBTkRJTkcuMjgtMDYtMjAxNwEAAADqgD8AAgAAAAoxNDMuMTU0NDcxAFb0WozgwtQIVvRajODC1AgrQ0lRLk5ZU0U6TkFWLklRX1NIQVJFU09VVFNUQU5ESU5HLjQvMTMvMjAxNgUAAAABAAAACAAAAA4oSW52YWxpZCBEYXRlKbhVXYzgwtQIuFVdjODC1AggQ0lRLk5ZU0U6T1NLLklRX1ZPTFVNRS43LzIyLzIwMTYFAAAAAQAAAAgAAAAOKEludmFsaWQgRGF0ZSk01WWH4MLUCDTVZYfgwtQIHENJUS5FTUUuSVFfVk9MVU1FLjIzLTAxLTIwMTQBAAAAbm0AAAIAAAAIMC40MzE1ODUANNVlh+DC1Ag01WWH4MLUCChDSVEuVFRFSy5JUV9TSEFSRVNPVVRTVEFORElORy4yNi0wNy0yMDE2AQAAAAgBAwACAAAACTU3LjkyOTYwNQC4VV2M4MLUCLhVXYzgwtQIHENJUS5DQVQuSVFfVk9MVU1FLjEy</t>
  </si>
  <si>
    <t>LzE5LzIwMTYFAAAAAQAAAAgAAAAOKEludmFsaWQgRGF0ZSkOCipx4MLUCA4KKnHgwtQILkNJUS5JUTE5MDc4Ni5JUV9JTlRFUkVTVF9FWFAuMTAwMC40MTgyMC5MLlAuLkMBAAAAQukCAAIAAAAFLTg2LjEBCAAAAAUAAAABMQEAAAAKMTY2MTIxNDA2NgMAAAADMTYwAgAAAAI4MgQAAAABMAcAAAAJNi8zMC8yMDE0CAAAAAgxLzMvMjAxNAkAAAABMA4KKnHgwtQIDgoqceDC1AggQ0lRLk5ZU0U6T1NLLklRX1ZPTFVNRS4zLzMwLzIwMTYFAAAAAQAAAAgAAAAOKEludmFsaWQgRGF0ZSk01WWH4MLUCDTVZYfgwtQIIUNJUS5JUTE5MDc4Ni5JUV9WT0xVTUUuMTUtMDgtMjAxMwEAAABC6QIAAgAAAAgxLjU3NTMxNAC4VV2M4MLUCLhVXYzgwtQIH0NJUS5FTUUuSVFfUFJJQ0VEQVRFLjE4LTA5LTIwMTMBAAAAbm0AAAUAAAAKMTgtMDktMjAxMwA01WWH4MLUCDTVZYfgwtQIMENJUS5OQVNEQVFHUzpQQ0FSLklRX1NIQVJFU09VVFNUQU5ESU5HLjMvMTQvMjAxNwUAAAABAAAACAAAAA4oSW52YWxpZCBEYXRlKfSSWIzgwtQI9JJYjODC1AguQ0lRLlNUTi5JUV9HV19JTlRBTl9BTU9SVF9DRi4xMDAwLjQxODIwLkwuUC4uQwEAAAC7bQ0AAgAAAAUxMS41NgEIAAAABQAAAAExAQAAAAoxNzIwODE4MjE3AwAAAAIyNwIAAAAEMjE4MgQAAAABMAcAAAAJNi8zMC8yMDE0CAAAAAoxMi8zMS8yMDEzCQAAAAEwDgoqceDC1AgO</t>
  </si>
  <si>
    <t>Cipx4MLUCDFDSVEuTkFTREFRR1M6UENBUi5JUV9TSEFSRVNPVVRTVEFORElORy4xMC8xMS8yMDE2AQAAAEF/BAACAAAACjM1MC41MzcyNzEAuFVdjODC1Ai4VV2M4MLUCBxDSVEuRkxSLklRX1ZPTFVNRS4xMy0wNi0yMDE0AQAAACsBCgACAAAACDAuODU1NjMxAJY2aIfgwtQIljZoh+DC1AgoQ0lRLlRURUsuSVFfU0hBUkVTT1VUU1RBTkRJTkcuMzAtMTItMjAxNgEAAAAIAQMAAgAAAAk1Ny4wNjA4MDMA9JJYjODC1Aj0kliM4MLUCCxDSVEuTllTRTpPU0suSVFfU0hBUkVTT1VUU1RBTkRJTkcuMTIvMjIvMjAxNgUAAAABAAAACAAAAA4oSW52YWxpZCBEYXRlKbhVXYzgwtQIuFVdjODC1AgwQ0lRLk5BU0RBUUdTOlBDQVIuSVFfU0hBUkVTT1VUU1RBTkRJTkcuNi8yNC8yMDE2BQAAAAEAAAAIAAAADihJbnZhbGlkIERhdGUp9JJYjODC1Aj0kliM4MLUCCVDSVEuTkFTREFRR1M6UENBUi5JUV9WT0xVTUUuNC8xNS8yMDE2BQAAAAEAAAAIAAAADihJbnZhbGlkIERhdGUpkjFWjODC1AiSMVaM4MLUCCZDSVEuQ0FULklRX1NIQVJFU09VVFNUQU5ESU5HLjcvMTEvMjAxNgEAAAAy9QMAAgAAAAo1ODUuMDcyNTg1AFb0WozgwtQIVvRajODC1AgqQ0lRLk5ZU0U6T1NLLklRX1NIQVJFU09VVFNUQU5ESU5HLjMvOS8yMDE3AQAAABd9BAACAAAACTc0Ljc5NDUyNgAOCipx4MLUCA4KKnHgwtQIL0NJUS5OQVNEQVFHUzpQ</t>
  </si>
  <si>
    <t>Q0FSLklRX1NIQVJFU09VVFNUQU5ESU5HLjgvMS8yMDE2AQAAAEF/BAACAAAABzM1My40NTYA9JJYjODC1Aj0kliM4MLUCCFDSVEuSVEyNzM1MTEuSVFfVk9MVU1FLjExLTA3LTIwMTMBAAAAZywEAAMAAAAAADTVZYfgwtQINNVlh+DC1AgnQ0lRLkZMUi5JUV9TSEFSRVNPVVRTVEFORElORy4wOS0wMy0yMDE3AQAAACsBCgACAAAACjEzOS4zNTU0MTIANNVlh+DC1Ag01WWH4MLUCCdDSVEuS0JSLklRX1NIQVJFU09VVFNUQU5ESU5HLjE2LTExLTIwMTYBAAAA6oA/AAIAAAAKMTQyLjY2ODE2MQC4VV2M4MLUCLhVXYzgwtQIKENJUS5UVEVLLklRX1NIQVJFU09VVFNUQU5ESU5HLjMxLTEwLTIwMTYBAAAACAEDAAIAAAAJNTcuNDI5NTYxALhVXYzgwtQIuFVdjODC1AgnQ0lRLkZMUi5JUV9TSEFSRVNPVVRTVEFORElORy4xOS0xMi0yMDE2AQAAACsBCgACAAAACjEzOS4yNTAyMDQAVvRajODC1AhW9FqM4MLUCCtDSVEuTllTRTpPU0suSVFfU0hBUkVTT1VUU1RBTkRJTkcuNy8xMy8yMDE2BQAAAAEAAAAIAAAADihJbnZhbGlkIERhdGUpkjFWjODC1AiSMVaM4MLUCCBDSVEuTllTRTpNVFcuSVFfVk9MVU1FLjUvMTMvMjAxNgUAAAABAAAACAAAAA4oSW52YWxpZCBEYXRlKTTVZYfgwtQINNVlh+DC1AglQ0lRLk5BU0RBUUdTOlBDQVIuSVFfVk9MVU1FLjYvMjAvMjAxNgUAAAABAAAACAAAAA4oSW52YWxpZCBEYXRl</t>
  </si>
  <si>
    <t>KTTVZYfgwtQINNVlh+DC1AgnQ0lRLktCUi5JUV9TSEFSRVNPVVRTVEFORElORy4yOS0wNi0yMDE3AQAAAOqAPwACAAAACjE0My4xNTQ0NzEA9JJYjODC1Aj0kliM4MLUCCFDSVEuTllTRTpDTkhJLklRX1ZPTFVNRS40LzE1LzIwMTYFAAAAAQAAAAgAAAAOKEludmFsaWQgRGF0ZSk01WWH4MLUCDTVZYfgwtQIIUNJUS5JUTE5MDc4Ni5JUV9WT0xVTUUuMjYtMDctMjAxMwEAAABC6QIAAgAAAAgwLjMwNTU4NQC4VV2M4MLUCLhVXYzgwtQIIUNJUS5JUTI3MzUxMS5JUV9WT0xVTUUuMjMtMDYtMjAxNAEAAABnLAQAAwAAAAAANNVlh+DC1Ag01WWH4MLUCCdDSVEuS0JSLklRX1NIQVJFU09VVFNUQU5ESU5HLjE3LTA1LTIwMTcBAAAA6oA/AAIAAAAKMTQzLjE1NDQ3MQC4VV2M4MLUCLhVXYzgwtQIK0NJUS5OWVNFOlRFWC5JUV9TSEFSRVNPVVRTVEFORElORy4xMi83LzIwMTYBAAAADrMEAAIAAAAFMTA5LjIAuFVdjODC1Ai4VV2M4MLUCBxDSVEuU1ROLklRX1ZPTFVNRS4yOC0wMS0yMDE0AQAAALttDQACAAAACDAuMjA0Nzc0AJIxVozgwtQIkjFWjODC1AghQ0lRLklRMjczNTExLklRX1ZPTFVNRS4wNy0xMC0yMDEzAQAAAGcsBAACAAAABjAuMDAwMQA01WWH4MLUCDTVZYfgwtQIIUNJUS5JUTI3MzUxMS5JUV9WT0xVTUUuMzEtMTAtMjAxMwEAAABnLAQAAgAAAAc0LjRFLTA1AA4KKnHgwtQIDgoqceDC1AgiQ0lR</t>
  </si>
  <si>
    <t>LktCUi5JUV9FU1RfREFURS4xMDA2LjQxODIwLkwuUAEAAADqgD8ABQAAAAozMS0xMi0yMDE5AA4KKnHgwtQIDgoqceDC1AgfQ0lRLk5ZU0U6T1NLLklRX1ZPTFVNRS40LzQvMjAxNgEAAAAXfQQAAgAAAAcwLjgzNjE1ADTVZYfgwtQINNVlh+DC1AgtQ0lRLkVNRS5JUV9HV19JTlRBTl9BTU9SVF9DRi45OTcuNDE4MjAuTC5QLi5DAQAAAG5tAAACAAAABjE2LjQxNwEIAAAABQAAAAExAQAAAAoxNTg5MzI2MzYxAwAAAAMxNjACAAAABDIxODIEAAAAATAHAAAACTYvMzAvMjAxNAgAAAAKMTIvMzEvMjAxMAkAAAABMA4KKnHgwtQIDgoqceDC1AgcQ0lRLkZMUi5JUV9WT0xVTUUuMzAtMTAtMjAxMwEAAAArAQoAAgAAAAgxLjQwNTM5NAD4l2qH4MLUCPiXaofgwtQIKENJUS5UVEVLLklRX1NIQVJFU09VVFNUQU5ESU5HLjI2LTEwLTIwMTYBAAAACAEDAAIAAAAJNTcuNDI5NTYxAFb0WozgwtQIVvRajODC1AglQ0lRLk5BU0RBUUdTOlBDQVIuSVFfVk9MVU1FLjYvMTAvMjAxNgEAAABBfwQAAgAAAAgxLjA4NDIxNABW9FqM4MLUCFb0WozgwtQIJkNJUS5DQVQuSVFfU0hBUkVTT1VUU1RBTkRJTkcuMS8yMC8yMDE3BQAAAAEAAAAIAAAADihJbnZhbGlkIERhdGUpNNVlh+DC1Ag01WWH4MLUCChDSVEuVFRFSy5JUV9TSEFSRVNPVVRTVEFORElORy4yOC0xMS0yMDE2AQAAAAgBAwACAAAACTU3LjA2MDgwMwA01WWH4MLU</t>
  </si>
  <si>
    <t>CDTVZYfgwtQIKENJUS5UVEVLLklRX1NIQVJFU09VVFNUQU5ESU5HLjEwLTExLTIwMTYBAAAACAEDAAIAAAAJNTcuNDI5NTYxALhVXYzgwtQIuFVdjODC1AgbQ0lRLkNBVC5JUV9WT0xVTUUuNy8xMi8yMDE2AQAAADL1AwACAAAACDQuOTAxMDU0AA4KKnHgwtQIDgoqceDC1AgfQ0lRLk5ZU0U6Sk9ZLklRX1ZPTFVNRS43LzcvMjAxNgUAAAAAAAAACAAAABQoSW52YWxpZCBJZGVudGlmaWVyKTTVZYfgwtQINNVlh+DC1AgpQ0lRLklRMjczNTExLklRX1BFUklPRERBVEUuMTk5Ni40MTgyMC5MLlABAAAAZywEAAUAAAAKMzAtMDYtMjAxMwAOCipx4MLUCA4KKnHgwtQIIUNJUS5JUTI3MzUxMS5JUV9WT0xVTUUuMjEtMDgtMjAxMwEAAABnLAQAAwAAAAAANNVlh+DC1Ag01WWH4MLUCCdDSVEuS0JSLklRX1NIQVJFU09VVFNUQU5ESU5HLjI4LTExLTIwMTYBAAAA6oA/AAIAAAAKMTQyLjY2ODE2MQA01WWH4MLUCDTVZYfgwtQIJkNJUS5DQVQuSVFfU0hBUkVTT1VUU1RBTkRJTkcuNS8yNC8yMDE2BQAAAAEAAAAIAAAADihJbnZhbGlkIERhdGUpVvRajODC1AhW9FqM4MLUCCFDSVEuSVEyNzM1MTEuSVFfVk9MVU1FLjA2LTEyLTIwMTMBAAAAZywEAAMAAAAAADTVZYfgwtQINNVlh+DC1AgnQ0lRLlNUTi5JUV9TSEFSRVNPVVRTVEFORElORy4xOS0wNC0yMDE3AQAAALttDQACAAAACjExNC4xNjI0MzgA9JJYjODC1Aj0</t>
  </si>
  <si>
    <t>kliM4MLUCCFDSVEuTllTRTpDTkhJLklRX1ZPTFVNRS43LzIxLzIwMTYFAAAAAQAAAAgAAAAOKEludmFsaWQgRGF0ZSkOCipx4MLUCA4KKnHgwtQIH0NJUS5OWVNFOk1UVy5JUV9WT0xVTUUuOC8yLzIwMTYBAAAA010EAAIAAAAIMi45NTUzOTcADgoqceDC1AgOCipx4MLUCCZDSVEuQ0FULklRX1NIQVJFU09VVFNUQU5ESU5HLjkvMjIvMjAxNgUAAAABAAAACAAAAA4oSW52YWxpZCBEYXRlKVb0WozgwtQIVvRajODC1AgkQ0lRLk5BU0RBUUdTOkJSRVcuSVFfVk9MVU1FLjQvNi8yMDE2AQAAAJqDAAADAAAAAAC4VV2M4MLUCLhVXYzgwtQIK0NJUS5OWVNFOlRFWC5JUV9TSEFSRVNPVVRTVEFORElORy4xLzI2LzIwMTcFAAAAAQAAAAgAAAAOKEludmFsaWQgRGF0ZSn0kliM4MLUCPSSWIzgwtQIJ0NJUS5LQlIuSVFfU0hBUkVTT1VUU1RBTkRJTkcuMjItMDktMjAxNgEAAADqgD8AAgAAAAoxNDIuNDc1NDk5AFb0WozgwtQIVvRajODC1AgfQ0lRLkVNRS5JUV9QUklDRURBVEUuMDItMDYtMjAxNAEAAABubQAABQAAAAowMi0wNi0yMDE0ADTVZYfgwtQINNVlh+DC1AghQ0lRLk5ZU0U6VEVYLklRX1ZPTFVNRS4xMC8xMS8yMDE2AQAAAA6zBAACAAAACDEuODgyNjYzAJIxVozgwtQIkjFWjODC1AggQ0lRLk5ZU0U6TVRXLklRX1ZPTFVNRS40LzI2LzIwMTYFAAAAAQAAAAgAAAAOKEludmFsaWQgRGF0ZSkOCipx4MLU</t>
  </si>
  <si>
    <t>CA4KKnHgwtQIHENJUS5TVE4uSVFfVk9MVU1FLjI2LTA1LTIwMTQBAAAAu20NAAIAAAAIMC4wOTUyMTIAuFVdjODC1Ai4VV2M4MLUCB9DSVEuTllTRTpOQVYuSVFfVk9MVU1FLjQvNy8yMDE2AQAAALJxBAADAAAAAAAOCipx4MLUCA4KKnHgwtQIJUNJUS5DQVQuSVFfU0hBUkVTT1VUU1RBTkRJTkcuNi8xLzIwMTYBAAAAMvUDAAIAAAAKNTgyLjIzMzgwMQD0kliM4MLUCPSSWIzgwtQIH0NJUS5OWVNFOkpPWS5JUV9WT0xVTUUuNC8xLzIwMTYFAAAAAAAAAAgAAAAUKEludmFsaWQgSWRlbnRpZmllcik01WWH4MLUCDTVZYfgwtQIH0NJUS5OWVNFOk5BVi5JUV9WT0xVTUUuNi85LzIwMTYBAAAAsnEEAAIAAAAIMTYuNjE5ODEADgoqceDC1AgOCipx4MLUCCFDSVEuSVExOTA3ODYuSVFfVk9MVU1FLjIzLTA1LTIwMTQBAAAAQukCAAIAAAAIMC40MDYwMjcAuFVdjODC1Ai4VV2M4MLUCCdDSVEuS0JSLklRX1NIQVJFU09VVFNUQU5ESU5HLjE1LTA4LTIwMTYBAAAA6oA/AAIAAAAKMTQyLjQ3NTQ5OQD0kliM4MLUCPSSWIzgwtQIHUNJUS5UVEVLLklRX1ZPTFVNRS4xMC0wMy0yMDE0AQAAAAgBAwACAAAACDAuMTY5NTg3AJY2aIfgwtQIljZoh+DC1AgsQ0lRLk5ZU0U6Q01JLklRX1NIQVJFU09VVFNUQU5ESU5HLjEwLzI3LzIwMTYFAAAAAQAAAAgAAAAOKEludmFsaWQgRGF0ZSmSMVaM4MLUCJIxVozgwtQIKENJUS5U</t>
  </si>
  <si>
    <t>VEVLLklRX1NIQVJFU09VVFNUQU5ESU5HLjI5LTAzLTIwMTcBAAAACAEDAAIAAAAJNTcuMzE3MDUzAPSSWIzgwtQI9JJYjODC1AgnQ0lRLkpFQy5JUV9TSEFSRVNPVVRTVEFORElORy4xOC0wNy0yMDE2AQAAAC9OBAACAAAACjEyMS45MjUxNzgA9JJYjODC1Aj0kliM4MLUCDBDSVEuTkFTREFRR1M6UENBUi5JUV9TSEFSRVNPVVRTVEFORElORy40LzE0LzIwMTYFAAAAAQAAAAgAAAAOKEludmFsaWQgRGF0ZSk01WWH4MLUCDTVZYfgwtQIJ0NJUS5KRUMuSVFfU0hBUkVTT1VUU1RBTkRJTkcuMjQtMDEtMjAxNwEAAAAvTgQAAgAAAAoxMjAuODMwMDk5AFb0WozgwtQIVvRajODC1AgnQ0lRLktCUi5JUV9TSEFSRVNPVVRTVEFORElORy4xMC0wMy0yMDE3AQAAAOqAPwACAAAACjE0Mi44NzgzNjMAVvRajODC1AhW9FqM4MLUCCdDSVEuU1ROLklRX1NIQVJFU09VVFNUQU5ESU5HLjEyLTEyLTIwMTYBAAAAu20NAAIAAAAJMTEzLjk0NTI1ANLMLnHgwtQI0swuceDC1AghQ0lRLk5ZU0U6Q05ISS5JUV9WT0xVTUUuOC8xMS8yMDE2AQAAAE5iGQYCAAAACDAuNzY0NzE4AA4KKnHgwtQIDgoqceDC1AgnQ0lRLkZMUi5JUV9TSEFSRVNPVVRTVEFORElORy4yMy0wMS0yMDE3AQAAACsBCgACAAAACjEzOS4yNTAyMDQANNVlh+DC1Ag01WWH4MLUCCFDSVEuSVExOTA3ODYuSVFfVk9MVU1FLjAzLTAzLTIwMTQBAAAAQukCAAIA</t>
  </si>
  <si>
    <t>AAAIMS43OTAzNDYAuFVdjODC1Ai4VV2M4MLUCCdDSVEuS0JSLklRX1NIQVJFU09VVFNUQU5ESU5HLjE5LTA0LTIwMTcBAAAA6oA/AAIAAAAKMTQzLjE0MDc5MQC4VV2M4MLUCLhVXYzgwtQIIENJUS5OWVNFOk1UVy5JUV9WT0xVTUUuNS8xOS8yMDE2BQAAAAEAAAAIAAAADihJbnZhbGlkIERhdGUpNNVlh+DC1Ag01WWH4MLUCCBDSVEuTllTRTpURVguSVFfVk9MVU1FLjkvMTUvMjAxNgUAAAABAAAACAAAAA4oSW52YWxpZCBEYXRlKbhVXYzgwtQIuFVdjODC1AgcQ0lRLkZMUi5JUV9WT0xVTUUuMDItMDctMjAxMwEAAAArAQoAAgAAAAgxLjMzNzg4NgD4l2qH4MLUCPiXaofgwtQIHENJUS5TVE4uSVFfVk9MVU1FLjE2LTA0LTIwMTQBAAAAu20NAAIAAAAIMC4yMzcyNTgANNVlh+DC1Ag01WWH4MLUCCdDSVEuRU1FLklRX1NIQVJFU09VVFNUQU5ESU5HLjEwLTA0LTIwMTcBAAAAbm0AAAIAAAAJNTkuNjYwNDA0AFb0WozgwtQIVvRajODC1AgnQ0lRLlNUTi5JUV9TSEFSRVNPVVRTVEFORElORy4yNS0wNC0yMDE3AQAAALttDQACAAAACjExNC4xNjI0MzgA9JJYjODC1Aj0kliM4MLUCCRDSVEuTkFTREFRR1M6UENBUi5JUV9WT0xVTUUuNC80LzIwMTcBAAAAQX8EAAIAAAAIMS42NTM0NDgAkjFWjODC1AiSMVaM4MLUCBxDSVEuS0JSLklRX1ZPTFVNRS4yMC0wMi0yMDE0AQAAAOqAPwACAAAACDAuNzY2MDczAJIx</t>
  </si>
  <si>
    <t>VozgwtQIkjFWjODC1AgkQ0lRLk5BU0RBUUdTOlBDQVIuSVFfVk9MVU1FLjkvMi8yMDE2AQAAAEF/BAACAAAACDIuNzExNjAyADTVZYfgwtQINNVlh+DC1AglQ0lRLk5BU0RBUUdTOlBDQVIuSVFfVk9MVU1FLjQvMjgvMjAxNgUAAAABAAAACAAAAA4oSW52YWxpZCBEYXRlKTTVZYfgwtQINNVlh+DC1AgnQ0lRLkpFQy5JUV9TSEFSRVNPVVRTVEFORElORy4yMS0xMi0yMDE2AQAAAC9OBAACAAAACjEyMC44MzAwOTkAuFVdjODC1Ai4VV2M4MLUCCxDSVEuTllTRTpPU0suSVFfU0hBUkVTT1VUU1RBTkRJTkcuMTAvMTkvMjAxNgUAAAABAAAACAAAAA4oSW52YWxpZCBEYXRlKQ4KKnHgwtQIDgoqceDC1AgkQ0lRLkVNRS5JUV9QRVJJT0REQVRFLjE5OTYuNDE4MjAuTC5QAQAAAG5tAAAFAAAACjMwLTA2LTIwMTMANNVlh+DC1Ag01WWH4MLUCCdDSVEuU1ROLklRX1NIQVJFU09VVFNUQU5ESU5HLjEzLTA5LTIwMTYBAAAAu20NAAIAAAAKMTEzLjkyOTA2MgC4VV2M4MLUCLhVXYzgwtQIJkNJUS5DQVQuSVFfU0hBUkVTT1VUU1RBTkRJTkcuNS8yMC8yMDE2BQAAAAEAAAAIAAAADihJbnZhbGlkIERhdGUpNNVlh+DC1Ag01WWH4MLUCCFDSVEuSVEyNzM1MTEuSVFfVk9MVU1FLjE5LTA5LTIwMTMBAAAAZywEAAMAAAAAADTVZYfgwtQINNVlh+DC1AgcQ0lRLkpFQy5JUV9WT0xVTUUuMzEtMDMtMjAxNAEAAAAvTgQAAgAA</t>
  </si>
  <si>
    <t>AAgwLjc1ODY2OQCWNmiH4MLUCJY2aIfgwtQIL0NJUS5JUVRSMjQzNDAwODc4LklRX1RSX1RBUkdFVF9FQklUX0VRX0lOQy4uVVNEAQAAAK4Agg4CAAAABjczLjI2NAEGAAAABQAAAAIzNwEAAAAKMTYyODA3MjQ4NwIAAAAFMjE2NzUDAAAAAzE2MAQAAAABMAcAAAAIMS8xLzE5MDB3qAY248LUCC12HjbjwtQIIENJUS5OWVNFOk1UVy5JUV9WT0xVTUUuNy8xMi8yMDE2AQAAANNdBAACAAAACDIuMjQ5OTc3ADTVZYfgwtQINNVlh+DC1AgcQ0lRLkpFQy5JUV9WT0xVTUUuMDYtMDEtMjAxNAEAAAAvTgQAAgAAAAgxLjEwNzgwMgCWNmiH4MLUCJY2aIfgwtQIHUNJUS5UVEVLLklRX1ZPTFVNRS4xNC0wOC0yMDEzAQAAAAgBAwACAAAACDAuMzQzNDk2ALhVXYzgwtQIuFVdjODC1AgoQ0lRLlRURUsuSVFfU0hBUkVTT1VUU1RBTkRJTkcuMDUtMTAtMjAxNgEAAAAIAQMAAgAAAAk1Ny40Mjk1NjEA9JJYjODC1Aj0kliM4MLUCCFDSVEuSVExOTA3ODYuSVFfVk9MVU1FLjAxLTA1LTIwMTQBAAAAQukCAAIAAAAIMC43Nzk5ODUAuFVdjODC1Ai4VV2M4MLUCBxDSVEuRkxSLklRX1ZPTFVNRS4wNy0wMi0yMDE0AQAAACsBCgACAAAACDEuNjMyMzA4AJY2aIfgwtQIljZoh+DC1AgcQ0lRLktCUi5JUV9WT0xVTUUuMTYtMDgtMjAxMwEAAADqgD8AAgAAAAgxLjIwMTA3MgCSMVaM4MLUCJIxVozgwtQILENJUS5OWVNFOkNNSS5J</t>
  </si>
  <si>
    <t>UV9TSEFSRVNPVVRTVEFORElORy4xMC8yOC8yMDE2BQAAAAEAAAAIAAAADihJbnZhbGlkIERhdGUpDgoqceDC1AgOCipx4MLUCBtDSVEuQ0FULklRX1ZPTFVNRS4xMS84LzIwMTYBAAAAMvUDAAIAAAAIMi4yMjkyNjEADgoqceDC1AgOCipx4MLUCCdDSVEuRkxSLklRX1NIQVJFU09VVFNUQU5ESU5HLjA5LTA4LTIwMTYBAAAAKwEKAAIAAAAKMTM5LjI0ODM2OQBW9FqM4MLUCFb0WozgwtQIJ0NJUS5TVE4uSVFfU0hBUkVTT1VUU1RBTkRJTkcuMTktMDktMjAxNgEAAAC7bQ0AAgAAAAoxMTMuOTI5MDYyALhVXYzgwtQIuFVdjODC1AgcQ0lRLktCUi5JUV9WT0xVTUUuMTItMTItMjAxMwEAAADqgD8AAgAAAAgxLjI1OTgzNgCWNmiH4MLUCJY2aIfgwtQIK0NJUS5OWVNFOk9TSy5JUV9TSEFSRVNPVVRTVEFORElORy40LzI1LzIwMTYFAAAAAQAAAAgAAAAOKEludmFsaWQgRGF0ZSk01WWH4MLUCDTVZYfgwtQIIUNJUS5OWVNFOlRFWC5JUV9WT0xVTUUuMTIvMjcvMjAxNgUAAAABAAAACAAAAA4oSW52YWxpZCBEYXRlKTTVZYfgwtQINNVlh+DC1AgdQ0lRLlRURUsuSVFfVk9MVU1FLjA0LTEwLTIwMTMBAAAACAEDAAIAAAAIMC4zMjM0ODgAuFVdjODC1Ai4VV2M4MLUCChDSVEuVFRFSy5JUV9TSEFSRVNPVVRTVEFORElORy4xOS0wNC0yMDE3AQAAAAgBAwACAAAACTU3LjMxNzA1MwC4VV2M4MLUCLhVXYzgwtQIH0NJ</t>
  </si>
  <si>
    <t>US5FTUUuSVFfUFJJQ0VEQVRFLjE0LTAyLTIwMTQBAAAAbm0AAAUAAAAKMTQtMDItMjAxNAA01WWH4MLUCDTVZYfgwtQIKkNJUS5OWVNFOkNNSS5JUV9TSEFSRVNPVVRTVEFORElORy41LzMvMjAxNgEAAAAlDAQAAgAAAAoxNzQuMzIwNzk3APSSWIzgwtQI9JJYjODC1AgmQ0lRLkNBVC5JUV9TSEFSRVNPVVRTVEFORElORy42LzIwLzIwMTYFAAAAAQAAAAgAAAAOKEludmFsaWQgRGF0ZSkOCipx4MLUCA4KKnHgwtQIHENJUS5GTFIuSVFfVk9MVU1FLjIyLTA1LTIwMTQBAAAAKwEKAAIAAAAIMC44ODM3NTkAljZoh+DC1AiWNmiH4MLUCBxDSVEuS0JSLklRX1ZPTFVNRS4xNy0wMy0yMDE0AQAAAOqAPwACAAAACDEuOTY1NzQ4ALhVXYzgwtQIuFVdjODC1AgfQ0lRLk5ZU0U6T1NLLklRX1ZPTFVNRS43LzYvMjAxNgEAAAAXfQQAAgAAAAgwLjc2MzE2MgAOCipx4MLUCA4KKnHgwtQIK0NJUS5OWVNFOlRFWC5JUV9TSEFSRVNPVVRTVEFORElORy40LzEyLzIwMTcBAAAADrMEAAIAAAAEOTcuNgD0kliM4MLUCPSSWIzgwtQIH0NJUS5OWVNFOkRFLklRX1ZPTFVNRS41LzI2LzIwMTYFAAAAAQAAAAgAAAAOKEludmFsaWQgRGF0ZSkOCipx4MLUCA4KKnHgwtQIHENJUS5LQlIuSVFfVk9MVU1FLjIwLTA1LTIwMTQBAAAA6oA/AAIAAAAIMS41NDUxMzMAljZoh+DC1AiWNmiH4MLUCC9DSVEuTkFTREFRR1M6UENBUi5JUV9T</t>
  </si>
  <si>
    <t>SEFSRVNPVVRTVEFORElORy40LzUvMjAxNwEAAABBfwQAAgAAAAozNTEuMjc5NjAxAFb0WozgwtQIVvRajODC1AgcQ0lRLlNUTi5JUV9WT0xVTUUuMTgtMDktMjAxMwEAAAC7bQ0AAgAAAAcwLjE3NzQyAJY2aIfgwtQIljZoh+DC1AgbQ0lRLkNBVC5JUV9WT0xVTUUuMy8xNC8yMDE3BQAAAAEAAAAIAAAADihJbnZhbGlkIERhdGUpNNVlh+DC1Ag01WWH4MLUCB5DSVEuU1ROLklRX05JLjk5NS40MTgyMC5MLlAuLkMBAAAAu20NAAIAAAAGMjkuMDE3AQgAAAAFAAAAATEBAAAACjE0MzI5Nzc0NTADAAAAAjI3AgAAAAIxNQQAAAABMAcAAAAJNi8zMC8yMDE0CAAAAAoxMi8zMS8yMDA4CQAAAAEwDgoqceDC1AgOCipx4MLUCCBDSVEuTllTRTpURVguSVFfVk9MVU1FLjkvMjkvMjAxNgUAAAABAAAACAAAAA4oSW52YWxpZCBEYXRlKZIxVozgwtQIkjFWjODC1AgcQ0lRLkZMUi5JUV9WT0xVTUUuMTktMDMtMjAxNAEAAAArAQoAAgAAAAcxLjQ2OTM1AJY2aIfgwtQIljZoh+DC1AglQ0lRLk5BU0RBUUdTOlBDQVIuSVFfVk9MVU1FLjMvMTQvMjAxNwUAAAABAAAACAAAAA4oSW52YWxpZCBEYXRlKTTVZYfgwtQINNVlh+DC1AgcQ0lRLkpFQy5JUV9WT0xVTUUuMTgtMDctMjAxMwEAAAAvTgQAAgAAAAgwLjQyOTE5NACSMVaM4MLUCJIxVozgwtQIJ0NJUS5KRUMuSVFfU0hBUkVTT1VUU1RBTkRJTkcuMzAtMDktMjAxNgEA</t>
  </si>
  <si>
    <t>AAAvTgQAAgAAAAoxMjEuNDI4MTk3ADTVZYfgwtQINNVlh+DC1AgcQ0lRLkZMUi5JUV9WT0xVTUUuMjgtMDItMjAxNAEAAAArAQoAAgAAAAgxLjk1NDAwNwCWNmiH4MLUCJY2aIfgwtQIHENJUS5GTFIuSVFfVk9MVU1FLjEwLTAyLTIwMTQBAAAAKwEKAAIAAAAIMS4zMjgyODEAljZoh+DC1AiWNmiH4MLUCCdDSVEuU1ROLklRX1NIQVJFU09VVFNUQU5ESU5HLjI0LTAxLTIwMTcBAAAAu20NAAIAAAAJMTE0LjAyNTc1ADTVZYfgwtQINNVlh+DC1AgnQ0lRLkpFQy5JUV9TSEFSRVNPVVRTVEFORElORy4xNS0xMS0yMDE2AQAAAC9OBAACAAAACjEyMS40MjgxOTcANNVlh+DC1Ag01WWH4MLUCCdDSVEuRkxSLklRX1NIQVJFU09VVFNUQU5ESU5HLjAzLTA3LTIwMTcBAAAAKwEKAAIAAAAKMTM5Ljc4MjI0MwA01WWH4MLUCDTVZYfgwtQIJ0NJUS5KRUMuSVFfU0hBUkVTT1VUU1RBTkRJTkcuMjUtMTEtMjAxNgEAAAAvTgQAAgAAAAoxMjAuOTUwODk5APSSWIzgwtQI9JJYjODC1AgjQ0lRLktPU0U6QTAwOTU0MC5JUV9WT0xVTUUuNy82LzIwMTYBAAAAzUslAAIAAAAHMC4yODE0MQA01WWH4MLUCDTVZYfgwtQIJ0NJUS5FTUUuSVFfU0hBUkVTT1VUU1RBTkRJTkcuMDktMDItMjAxNwEAAABubQAAAgAAAAk2MC42NDY0NzYAuFVdjODC1Ai4VV2M4MLUCCpDSVEuTllTRTpPU0suSVFfU0hBUkVTT1VUU1RBTkRJTkcuMi85</t>
  </si>
  <si>
    <t>LzIwMTcBAAAAF30EAAIAAAAJNzQuNzk0NTI2ALhVXYzgwtQIuFVdjODC1AgfQ0lRLkVNRS5JUV9QUklDRURBVEUuMzAtMDctMjAxMwEAAABubQAABQAAAAozMC0wNy0yMDEzAA4KKnHgwtQIDgoqceDC1AgfQ0lRLlNUTi5JUV9FQlQuOTk3LjQxODIwLkwuUC4uQwEAAAC7bQ0AAgAAAAcxMzQuNzc5AQgAAAAFAAAAATEBAAAACjE1MjMxNzA1ODMDAAAAAjI3AgAAAAMxMzkEAAAAATAHAAAACTYvMzAvMjAxNAgAAAAKMTIvMzEvMjAxMAkAAAABMA4KKnHgwtQIDgoqceDC1AgUQ0lRLi5JUV9RVUlDS19DT01QLjMFAAAAAQAAAAgAAAAUKEludmFsaWQgSWRlbnRpZmllcikOCipx4MLUCA4KKnHgwtQIJ0NJUS5FTUUuSVFfU0hBUkVTT1VUU1RBTkRJTkcuMjMtMDEtMjAxNwEAAABubQAAAgAAAAk2MC42NDY0NzYANNVlh+DC1Ag01WWH4MLUCCdDSVEuSVFUUjI3MDA3ODY3Ny5JUV9UUl9JTVBMSUVEX0VWX0VCSVQBAAAA1RIZEAIAAAAAAHeoBjbjwtQILXYeNuPC1AggQ0lRLk5ZU0U6Q01JLklRX1ZPTFVNRS42LzI0LzIwMTYFAAAAAQAAAAgAAAAOKEludmFsaWQgRGF0ZSk01WWH4MLUCDTVZYfgwtQIJ0NJUS5KRUMuSVFfU0hBUkVTT1VUU1RBTkRJTkcuMzAtMDgtMjAxNgEAAAAvTgQAAgAAAAoxMjEuNDI4MTk3AFb0WozgwtQIVvRajODC1AgfQ0lRLk5ZU0U6TVRXLklRX1ZPTFVNRS4zLzkvMjAxNgEAAADTXQQA</t>
  </si>
  <si>
    <t>AwAAAAAAljZoh+DC1AiWNmiH4MLUCCBDSVEuTllTRTpURVguSVFfVk9MVU1FLjMvMzAvMjAxNwUAAAABAAAACAAAAA4oSW52YWxpZCBEYXRlKTTVZYfgwtQINNVlh+DC1AgcQ0lRLkVNRS5JUV9WT0xVTUUuMDMtMTAtMjAxMwEAAABubQAAAgAAAAgwLjQxNTQwOACWNmiH4MLUCJY2aIfgwtQIMENJUS5OQVNEQVFHUzpQQ0FSLklRX1NIQVJFU09VVFNUQU5ESU5HLjkvMTYvMjAxNgUAAAABAAAACAAAAA4oSW52YWxpZCBEYXRlKQ4KKnHgwtQIDgoqceDC1AgoQ0lRLlRURUsuSVFfU0hBUkVTT1VUU1RBTkRJTkcuMTYtMDktMjAxNgEAAAAIAQMAAgAAAAk1Ny40Mjk1NjEAVvRajODC1AhW9FqM4MLUCCdDSVEuU1ROLklRX1NIQVJFU09VVFNUQU5ESU5HLjE2LTAyLTIwMTcBAAAAu20NAAIAAAAJMTEzLjk0NTI1ALhVXYzgwtQIuFVdjODC1AgnQ0lRLkVNRS5JUV9TSEFSRVNPVVRTVEFORElORy4xMi0xMC0yMDE2AQAAAG5tAAACAAAACTYwLjc5OTkxNQD0kliM4MLUCPSSWIzgwtQIHENJUS5GTFIuSVFfVk9MVU1FLjA1LTA4LTIwMTMBAAAAKwEKAAIAAAAIMS4yOTcwODMA+Jdqh+DC1Aj4l2qH4MLUCCVDSVEuTkFTREFRR1M6UENBUi5JUV9WT0xVTUUuMy8xMC8yMDE3AQAAAEF/BAACAAAACDEuNDE4Mjk4AFb0WozgwtQIVvRajODC1AglQ0lRLk5BU0RBUUdTOlBDQVIuSVFfVk9MVU1FLjgvMTUvMjAxNgUAAAAB</t>
  </si>
  <si>
    <t>AAAACAAAAA4oSW52YWxpZCBEYXRlKZIxVozgwtQIkjFWjODC1AghQ0lRLk5ZU0U6Q05ISS5JUV9WT0xVTUUuNi8zMC8yMDE2BQAAAAEAAAAIAAAADihJbnZhbGlkIERhdGUpNNVlh+DC1Ag01WWH4MLUCCdDSVEuU1ROLklRX1NIQVJFU09VVFNUQU5ESU5HLjE2LTExLTIwMTYBAAAAu20NAAIAAAAJMTEzLjk1MDI1AFb0WozgwtQIVvRajODC1AgoQ0lRLlRURUsuSVFfU0hBUkVTT1VUU1RBTkRJTkcuMTMtMDctMjAxNgEAAAAIAQMAAgAAAAk1Ny45Mjk2MDUANNVlh+DC1Ag01WWH4MLUCBxDSVEuRkxSLklRX1ZPTFVNRS4wMS0wNS0yMDE0AQAAACsBCgACAAAACDEuNDMwNDY0AJY2aIfgwtQIljZoh+DC1AggQ0lRLk5ZU0U6TkFWLklRX1ZPTFVNRS43LzE0LzIwMTYFAAAAAQAAAAgAAAAOKEludmFsaWQgRGF0ZSkOCipx4MLUCA4KKnHgwtQIH0NJUS5OWVNFOlRFWC5JUV9WT0xVTUUuNC81LzIwMTYBAAAADrMEAAIAAAAIMC44ODIzNTYANNVlh+DC1Ag01WWH4MLUCCtDSVEuTllTRTpURVguSVFfU0hBUkVTT1VUU1RBTkRJTkcuMy8zMS8yMDE3BQAAAAEAAAAIAAAADihJbnZhbGlkIERhdGUpkjFWjODC1AiSMVaM4MLUCCdDSVEuSkVDLklRX1NIQVJFU09VVFNUQU5ESU5HLjA2LTA2LTIwMTcBAAAAL04EAAIAAAAKMTIwLjQyNDg2NwBW9FqM4MLUCFb0WozgwtQIJ0NJUS5TVE4uSVFfU0hBUkVTT1VUU1RBTkRJ</t>
  </si>
  <si>
    <t>TkcuMDctMDQtMjAxNwEAAAC7bQ0AAgAAAAoxMTQuMTI4NTYyANLMLnHgwtQI0swuceDC1AgaQ0lRLkNBVC5JUV9WT0xVTUUuMi85LzIwMTcBAAAAMvUDAAIAAAAIMi40MDQ4OTYAljZoh+DC1AiWNmiH4MLUCCVDSVEuVFRFSy5JUV9QRVJJT0REQVRFLjIwMDAuNDE4MjAuTC5QAQAAAAgBAwAFAAAACjI5LTA2LTIwMTQADgoqceDC1AgOCipx4MLUCChDSVEuVFRFSy5JUV9TSEFSRVNPVVRTVEFORElORy4wMy0wMi0yMDE3AQAAAAgBAwACAAAACTU3LjI3OTg3NwBW9FqM4MLUCFb0WozgwtQIK0NJUS5OWVNFOkNNSS5JUV9TSEFSRVNPVVRTVEFORElORy42LzE1LzIwMTYFAAAAAQAAAAgAAAAOKEludmFsaWQgRGF0ZSm4VV2M4MLUCLhVXYzgwtQIG0NJUS5DQVQuSVFfVk9MVU1FLjYvMTQvMjAxNgUAAAABAAAACAAAAA4oSW52YWxpZCBEYXRlKTTVZYfgwtQINNVlh+DC1AgoQ0lRLkpFQy5JUV9EQV9TVVBQTF9DRi4xMDAwLjQxODIwLkwuUC4uQwEAAAAvTgQAAgAAAAY2OS44ODkBCAAAAAUAAAABMQEAAAAKMTc2NjU5MDY3NgMAAAADMTYwAgAAAAQyMTcxBAAAAAEwBwAAAAk2LzMwLzIwMTQIAAAACTkvMjcvMjAxMwkAAAABMA4KKnHgwtQIDgoqceDC1AgnQ0lRLkVNRS5JUV9TSEFSRVNPVVRTVEFORElORy4xNi0wOC0yMDE2AQAAAG5tAAACAAAACTYwLjc5OTkxNQD0kliM4MLUCPSSWIzgwtQIGkNJUS5DQVQu</t>
  </si>
  <si>
    <t>SVFfVk9MVU1FLjcvOC8yMDE2AQAAADL1AwADAAAAAAA01WWH4MLUCDTVZYfgwtQIHENJUS5KRUMuSVFfVk9MVU1FLjEyLTAzLTIwMTQBAAAAL04EAAIAAAAIMS4wNDA1MDkAljZoh+DC1AiWNmiH4MLUCCtDSVEuTllTRTpURVguSVFfU0hBUkVTT1VUU1RBTkRJTkcuMTIvOC8yMDE2AQAAAA6zBAACAAAABTEwOC42AFb0WozgwtQIVvRajODC1AgiQ0lRLkVNRS5JUV9FU1RfREFURS4xMDAzLjQxODIwLkwuUAEAAABubQAABQAAAAozMS0xMi0yMDE2AA4KKnHgwtQIDgoqceDC1AgjQ0lRLkZMUi5JUV9QRVJJT0REQVRFLjk5NS40MTgyMC5MLlABAAAAKwEKAAUAAAAKMzEtMTItMjAwOAA01WWH4MLUCDTVZYfgwtQIKENJUS5JUTE5MDc4Ni5JUV9QRVJJT0REQVRFLjk5OS40MTgyMC5MLlABAAAAQukCAAUAAAAKMjgtMTItMjAxMgAOCipx4MLUCA4KKnHgwtQIHENJUS5DQVQuSVFfVk9MVU1FLjEwLzIxLzIwMTYFAAAAAQAAAAgAAAAOKEludmFsaWQgRGF0ZSkOCipx4MLUCA4KKnHgwtQIIUNJUS5JUTE5MDc4Ni5JUV9WT0xVTUUuMDQtMDQtMjAxNAEAAABC6QIAAgAAAAgwLjU0NzYzOAC4VV2M4MLUCLhVXYzgwtQIHENJUS5GTFIuSVFfVk9MVU1FLjIzLTA1LTIwMTQBAAAAKwEKAAIAAAAIMC45MTQ4OTUAljZoh+DC1AiWNmiH4MLUCCFDSVEuSVExOTA3ODYuSVFfVk9MVU1FLjMwLTA3LTIwMTMBAAAAQukCAAIA</t>
  </si>
  <si>
    <t>AAAIMC43NDczNzIAuFVdjODC1Ai4VV2M4MLUCCVDSVEuTkFTREFRR1M6UENBUi5JUV9WT0xVTUUuNS8yNi8yMDE2BQAAAAEAAAAIAAAADihJbnZhbGlkIERhdGUpNNVlh+DC1Ag01WWH4MLUCCdDSVEuU1ROLklRX1NIQVJFU09VVFNUQU5ESU5HLjI3LTA5LTIwMTYBAAAAu20NAAIAAAAKMTEzLjkyOTA2MgD0kliM4MLUCPSSWIzgwtQIJkNJUS5JUVRSMjY0MzYxMTkyLklRX1RPVEFMX0FTU0VUUy4yMDAwAQAAAKP5QAADAAAAAAB3qAY248LUCLatN2P1wtQIJ0NJUS5LQlIuSVFfU0hBUkVTT1VUU1RBTkRJTkcuMjUtMTEtMjAxNgEAAADqgD8AAgAAAAoxNDIuNjY4MTYxAPSSWIzgwtQI9JJYjODC1AgwQ0lRLk5BU0RBUUdTOlBDQVIuSVFfU0hBUkVTT1VUU1RBTkRJTkcuNS8xMi8yMDE2AQAAAEF/BAACAAAACjM1MC41MzcyNzEANNVlh+DC1Ag01WWH4MLUCB9DSVEuRU1FLklRX1BSSUNFREFURS4zMC0xMC0yMDEzAQAAAG5tAAAFAAAACjMwLTEwLTIwMTMADgoqceDC1AgOCipx4MLUCBxDSVEuRkxSLklRX1ZPTFVNRS4xOS0xMi0yMDEzAQAAACsBCgACAAAACDEuNjI4NTM4AJY2aIfgwtQIljZoh+DC1AgfQ0lRLkVNRS5JUV9QUklDRURBVEUuMjItMDctMjAxMwEAAABubQAABQAAAAoyMi0wNy0yMDEzADTVZYfgwtQINNVlh+DC1AgsQ0lRLk5ZU0U6VEVYLklRX1NIQVJFU09VVFNUQU5ESU5HLjEwLzEyLzIw</t>
  </si>
  <si>
    <t>MTYBAAAADrMEAAIAAAAFMTA1LjkAVvRajODC1AhW9FqM4MLUCCRDSVEuS09TRTpBMDA5NTQwLklRX1ZPTFVNRS43LzE1LzIwMTYFAAAAAQAAAAgAAAAOKEludmFsaWQgRGF0ZSk01WWH4MLUCDTVZYfgwtQIK0NJUS5OWVNFOkNNSS5JUV9TSEFSRVNPVVRTVEFORElORy44LzMwLzIwMTYFAAAAAQAAAAgAAAAOKEludmFsaWQgRGF0ZSlW9FqM4MLUCFb0WozgwtQIH0NJUS5OWVNFOk1UVy5JUV9WT0xVTUUuNS81LzIwMTYBAAAA010EAAIAAAAHNy4zNTE2MgAOCipx4MLUCA4KKnHgwtQIJkNJUS5DQVQuSVFfU0hBUkVTT1VUU1RBTkRJTkcuMS8xNy8yMDE3BQAAAAEAAAAIAAAADihJbnZhbGlkIERhdGUpuFVdjODC1Ai4VV2M4MLUCCtDSVEuTllTRTpPU0suSVFfU0hBUkVTT1VUU1RBTkRJTkcuOS8xNS8yMDE2BQAAAAEAAAAIAAAADihJbnZhbGlkIERhdGUpNNVlh+DC1Ag01WWH4MLUCChDSVEuRkxSLklRX0lOVEVSRVNUX0VYUC45OTguNDE4MjAuTC5QLi5DAQAAACsBCgACAAAABy0xNS42MDEBCAAAAAUAAAABMQEAAAAKMTY1ODg2MDMwNQMAAAADMTYwAgAAAAI4MgQAAAABMAcAAAAJNi8zMC8yMDE0CAAAAAoxMi8zMS8yMDExCQAAAAEwDgoqceDC1AgOCipx4MLUCCBDSVEuTllTRTpKT1kuSVFfVk9MVU1FLjYvMjIvMjAxNgUAAAABAAAACAAAAA4oSW52YWxpZCBEYXRlKQ4KKnHgwtQIDgoqceDC1AgwQ0lR</t>
  </si>
  <si>
    <t>Lk5BU0RBUUdTOlBDQVIuSVFfU0hBUkVTT1VUU1RBTkRJTkcuNC8xOS8yMDE2BQAAAAEAAAAIAAAADihJbnZhbGlkIERhdGUpkjFWjODC1AiSMVaM4MLUCCBDSVEuTllTRTpURVguSVFfVk9MVU1FLjMvMjMvMjAxNgUAAAABAAAACAAAAA4oSW52YWxpZCBEYXRlKTTVZYfgwtQINNVlh+DC1AggQ0lRLk5ZU0U6VEVYLklRX1ZPTFVNRS44LzI5LzIwMTYFAAAAAQAAAAgAAAAOKEludmFsaWQgRGF0ZSm4VV2M4MLUCLhVXYzgwtQIJ0NJUS5LQlIuSVFfU0hBUkVTT1VUU1RBTkRJTkcuMTYtMDUtMjAxNwEAAADqgD8AAgAAAAoxNDMuMTU0NDcxAA4KKnHgwtQIDgoqceDC1AgnQ0lRLlNUTi5JUV9TSEFSRVNPVVRTVEFORElORy4yNi0wNy0yMDE2AQAAALttDQACAAAACjExMy44OTA2MjUA0swuceDC1AjSzC5x4MLUCBtDSVEuQ0FULklRX1ZPTFVNRS44LzE5LzIwMTYFAAAAAQAAAAgAAAAOKEludmFsaWQgRGF0ZSkOCipx4MLUCA4KKnHgwtQIJ0NJUS5KRUMuSVFfU0hBUkVTT1VUU1RBTkRJTkcuMzAtMDMtMjAxNwEAAAAvTgQAAgAAAAoxMjEuMDcxMjk2ADTVZYfgwtQINNVlh+DC1AgjQ0lRLktPU0U6QTAwOTU0MC5JUV9WT0xVTUUuNC80LzIwMTYBAAAAzUslAAIAAAAIMC4yMDU1MDEAljZoh+DC1AiWNmiH4MLUCCBDSVEuTllTRTpKT1kuSVFfVk9MVU1FLjYvMTcvMjAxNgUAAAABAAAACAAAAA4oSW52YWxpZCBE</t>
  </si>
  <si>
    <t>YXRlKQ4KKnHgwtQIDgoqceDC1AgnQ0lRLktCUi5JUV9TSEFSRVNPVVRTVEFORElORy4yOC0wMy0yMDE3AQAAAOqAPwACAAAACjE0Mi44NzgzNjMAVvRajODC1AhW9FqM4MLUCBxDSVEuSkVDLklRX1ZPTFVNRS4yOS0wNC0yMDE0AQAAAC9OBAACAAAACDMuODMzNjk0AJY2aIfgwtQIljZoh+DC1AgnQ0lRLkpFQy5JUV9TSEFSRVNPVVRTVEFORElORy4xNS0wNy0yMDE2AQAAAC9OBAACAAAACjEyMS45MjUxNzgAVvRajODC1AhW9FqM4MLUCDBDSVEuTkFTREFRR1M6UENBUi5JUV9TSEFSRVNPVVRTVEFORElORy41LzE3LzIwMTYFAAAAAQAAAAgAAAAOKEludmFsaWQgRGF0ZSmSMVaM4MLUCJIxVozgwtQIH0NJUS5OWVNFOlRFWC5JUV9WT0xVTUUuNi8xLzIwMTYBAAAADrMEAAIAAAAIMS41NDEwNTcAkjFWjODC1AiSMVaM4MLUCCFDSVEuSVExOTA3ODYuSVFfVk9MVU1FLjA1LTAyLTIwMTQBAAAAQukCAAIAAAAIMC42NzI0MzIAuFVdjODC1Ai4VV2M4MLUCB1DSVEuVFRFSy5JUV9WT0xVTUUuMjQtMDktMjAxMwEAAAAIAQMAAgAAAAgwLjUwNzA1OAC4VV2M4MLUCLhVXYzgwtQIHUNJUS5UVEVLLklRX1ZPTFVNRS4wOC0wNy0yMDEzAQAAAAgBAwACAAAACDAuNTYxMjUxAJY2aIfgwtQIljZoh+DC1AggQ0lRLk5ZU0U6Q01JLklRX1ZPTFVNRS40LzIxLzIwMTYFAAAAAQAAAAgAAAAOKEludmFsaWQgRGF0ZSk01WWH</t>
  </si>
  <si>
    <t>4MLUCDTVZYfgwtQIL0NJUS5OQVNEQVFHUzpQQ0FSLklRX1NIQVJFU09VVFNUQU5ESU5HLjMvOS8yMDE3AQAAAEF/BAACAAAACjM1MS4yNzk2MDEA9JJYjODC1Aj0kliM4MLUCCBDSVEuTllTRTpKT1kuSVFfVk9MVU1FLjYvMjcvMjAxNgUAAAABAAAACAAAAA4oSW52YWxpZCBEYXRlKTTVZYfgwtQINNVlh+DC1AgjQ0lRLkpFQy5JUV9QRVJJT0REQVRFLjk5NS40MTgyMC5MLlABAAAAL04EAAUAAAAKMjYtMDktMjAwOAAOCipx4MLUCA4KKnHgwtQIIENJUS5OWVNFOk5BVi5JUV9WT0xVTUUuNS8yNC8yMDE2BQAAAAEAAAAIAAAADihJbnZhbGlkIERhdGUpNNVlh+DC1Ag01WWH4MLUCBVDSVEuLklRX1FVSUNLX0NPTVAuMTAFAAAAAQAAAAgAAAAUKEludmFsaWQgSWRlbnRpZmllcikOCipx4MLUCA4KKnHgwtQIHENJUS5TVE4uSVFfVk9MVU1FLjI1LTA3LTIwMTMBAAAAu20NAAIAAAAIMC4xMjI1NDYAuFVdjODC1Ai4VV2M4MLUCCFDSVEuSVExOTA3ODYuSVFfVk9MVU1FLjI0LTA2LTIwMTQBAAAAQukCAAIAAAAIMC41MDAyODEAuFVdjODC1Ai4VV2M4MLUCCdDSVEuRU1FLklRX1NIQVJFU09VVFNUQU5ESU5HLjE1LTA1LTIwMTcBAAAAbm0AAAIAAAAJNTkuMjMzMDM4AFb0WozgwtQIVvRajODC1AgnQ0lRLktCUi5JUV9TSEFSRVNPVVRTVEFORElORy4wNC0xMS0yMDE2AQAAAOqAPwACAAAACjE0Mi42NjgxNjEA</t>
  </si>
  <si>
    <t>uFVdjODC1Ai4VV2M4MLUCCdDSVEuQ0FULklRX1NIQVJFU09VVFNUQU5ESU5HLjEwLzI3LzIwMTYFAAAAAQAAAAgAAAAOKEludmFsaWQgRGF0ZSmSMVaM4MLUCJIxVozgwtQIHENJUS5FTUUuSVFfVk9MVU1FLjEzLTEyLTIwMTMBAAAAbm0AAAIAAAAIMC4zMDc1OTUANNVlh+DC1Ag01WWH4MLUCB9DSVEuRU1FLklRX1BSSUNFREFURS4yNy0wNS0yMDE0AQAAAG5tAAAFAAAACjI3LTA1LTIwMTQANNVlh+DC1Ag01WWH4MLUCBtDSVEuQ0FULklRX1ZPTFVNRS44LzIyLzIwMTYFAAAAAQAAAAgAAAAOKEludmFsaWQgRGF0ZSk01WWH4MLUCDTVZYfgwtQIK0NJUS5OWVNFOk9TSy5JUV9TSEFSRVNPVVRTVEFORElORy4xLzIzLzIwMTcFAAAAAQAAAAgAAAAOKEludmFsaWQgRGF0ZSkOCipx4MLUCA4KKnHgwtQIHENJUS5LQlIuSVFfVk9MVU1FLjAxLTEwLTIwMTMBAAAA6oA/AAIAAAAIMS4yNzQyNTYAljZoh+DC1AiWNmiH4MLUCCBDSVEuTllTRTpURVguSVFfVk9MVU1FLjIvMjgvMjAxNwUAAAABAAAACAAAAA4oSW52YWxpZCBEYXRlKVb0WozgwtQIVvRajODC1AgnQ0lRLkVNRS5JUV9TSEFSRVNPVVRTVEFORElORy4wMi0wNS0yMDE3AQAAAG5tAAACAAAACTU5LjIzMzAzOAC4VV2M4MLUCLhVXYzgwtQIG0NJUS5DQVQuSVFfVk9MVU1FLjEwLzMvMjAxNgEAAAAy9QMAAgAAAAg2LjM1MjQwMgA01WWH4MLUCDTVZYfg</t>
  </si>
  <si>
    <t>wtQIHENJUS5FTUUuSVFfVk9MVU1FLjA0LTA2LTIwMTQBAAAAbm0AAAIAAAAIMC4xODYyNzUANNVlh+DC1Ag01WWH4MLUCB5DSVEuTllTRTpERS5JUV9WT0xVTUUuNi84LzIwMTYBAAAAgA8EAAMAAAAAAA4KKnHgwtQIDgoqceDC1AgiQ0lRLklRVFIxNDE1MTMxNjIuSVFfVFJfUENUX1NPVUdIVAEAAADKUW8IAgAAAAMxMDAAd6gGNuPC1Agtdh4248LUCBxDSVEuU1ROLklRX1ZPTFVNRS4yOS0xMC0yMDEzAQAAALttDQACAAAABzAuMTk2MzgAljZoh+DC1AiWNmiH4MLUCBxDSVEuSkVDLklRX1ZPTFVNRS4yMS0wMi0yMDE0AQAAAC9OBAACAAAACDAuODEwMDc5AJY2aIfgwtQIljZoh+DC1AggQ0lRLk5ZU0U6T1NLLklRX1ZPTFVNRS4zLzI5LzIwMTYFAAAAAQAAAAgAAAAOKEludmFsaWQgRGF0ZSk01WWH4MLUCDTVZYfgwtQIJ0NJUS5GTFIuSVFfU0hBUkVTT1VUU1RBTkRJTkcuMTUtMDUtMjAxNwEAAAArAQoAAgAAAAoxMzkuNzgyMjQzAFb0WozgwtQIVvRajODC1AgjQ0lRLi5JUV9SRVZFTlVFX0VTVC4xMDA0LjQxODIwLkwuUC4FAAAAAQAAAAgAAAAUKEludmFsaWQgSWRlbnRpZmllcimSMVaM4MLUCJIxVozgwtQIKENJUS5UVEVLLklRX1NIQVJFU09VVFNUQU5ESU5HLjIyLTAzLTIwMTcBAAAACAEDAAIAAAAJNTcuMzE3MDUzAFb0WozgwtQIVvRajODC1AgcQ0lRLlNUTi5JUV9WT0xVTUUuMDMtMDctMjAx</t>
  </si>
  <si>
    <t>MwEAAAC7bQ0AAgAAAAgwLjE3NjU5MgC4VV2M4MLUCLhVXYzgwtQIH0NJUS5OWVNFOk9TSy5JUV9WT0xVTUUuMy85LzIwMTYBAAAAF30EAAMAAAAAADTVZYfgwtQINNVlh+DC1AgpQ0lRLlRURUsuSVFfSU5URVJFU1RfRVhQLjk5OC40MTgyMC5MLlAuLkMBAAAACAEDAAIAAAAGLTYuODA5AQgAAAAFAAAAATEBAAAACjE2NDYyNDU2NDEDAAAAAzE2MAIAAAACODIEAAAAATAHAAAACTYvMzAvMjAxNAgAAAAJMTAvMi8yMDExCQAAAAEwDgoqceDC1AgOCipx4MLUCDFDSVEuTkFTREFRR1M6UENBUi5JUV9TSEFSRVNPVVRTVEFORElORy4xMi8yMS8yMDE2BQAAAAEAAAAIAAAADihJbnZhbGlkIERhdGUpkjFWjODC1AiSMVaM4MLUCCFDSVEuSVExOTA3ODYuSVFfVk9MVU1FLjA4LTA4LTIwMTMBAAAAQukCAAIAAAAIMC44MTg5MjUAuFVdjODC1Ai4VV2M4MLUCCdDSVEuU1ROLklRX1NIQVJFU09VVFNUQU5ESU5HLjI0LTEwLTIwMTYBAAAAu20NAAIAAAAKMTEzLjkyOTA2MgC4VV2M4MLUCLhVXYzgwtQIHUNJUS5UVEVLLklRX1ZPTFVNRS4xOS0wOS0yMDEzAQAAAAgBAwACAAAACDAuMzU2ODY1AJY2aIfgwtQIljZoh+DC1AgcQ0lRLkVNRS5JUV9WT0xVTUUuMjUtMDQtMjAxNAEAAABubQAAAgAAAAgwLjI4MzQyMQA01WWH4MLUCDTVZYfgwtQIKUNJUS5UVEVLLklRX0lOVEVSRVNUX0VYUC45OTYuNDE4MjAuTC5QLi5D</t>
  </si>
  <si>
    <t>AQAAAAgBAwACAAAABi0zLjIzOAEIAAAABQAAAAExAQAAAAoxNDgyNzIyMjgwAwAAAAMxNjACAAAAAjgyBAAAAAEwBwAAAAk2LzMwLzIwMTQIAAAACTkvMjcvMjAwOQkAAAABMA4KKnHgwtQIDgoqceDC1AggQ0lRLk5ZU0U6TVRXLklRX1ZPTFVNRS40LzI3LzIwMTYFAAAAAQAAAAgAAAAOKEludmFsaWQgRGF0ZSk01WWH4MLUCDTVZYfgwtQIK0NJUS5OWVNFOkNNSS5JUV9TSEFSRVNPVVRTVEFORElORy4zLzE2LzIwMTcFAAAAAQAAAAgAAAAOKEludmFsaWQgRGF0ZSlW9FqM4MLUCFb0WozgwtQIIENJUS5OWVNFOk9TSy5JUV9WT0xVTUUuOC8yMi8yMDE2BQAAAAEAAAAIAAAADihJbnZhbGlkIERhdGUpDgoqceDC1AgOCipx4MLUCB9DSVEuRU1FLklRX1BSSUNFREFURS4yNi0wMy0yMDE0AQAAAG5tAAAFAAAACjI2LTAzLTIwMTQADgoqceDC1AgOCipx4MLUCCtDSVEuTllTRTpPU0suSVFfU0hBUkVTT1VUU1RBTkRJTkcuNS8xNi8yMDE2BQAAAAEAAAAIAAAADihJbnZhbGlkIERhdGUpkjFWjODC1AiSMVaM4MLUCBxDSVEuRU1FLklRX1ZPTFVNRS4yNi0wOS0yMDEzAQAAAG5tAAACAAAACDAuMjA1NzU3AJY2aIfgwtQIljZoh+DC1AghQ0lRLklRMTkwNzg2LklRX1ZPTFVNRS4xNC0xMC0yMDEzAQAAAELpAgACAAAACDAuNTY2NjQzALhVXYzgwtQIuFVdjODC1AghQ0lRLklRMTkwNzg2LklRX1ZPTFVNRS4wNy0w</t>
  </si>
  <si>
    <t>NC0yMDE0AQAAAELpAgACAAAACDAuNjUzNDE1ALhVXYzgwtQIuFVdjODC1AgnQ0lRLktCUi5JUV9TSEFSRVNPVVRTVEFORElORy4yNC0wNS0yMDE3AQAAAOqAPwACAAAACjE0My4xNTQ0NzEAVvRajODC1AhW9FqM4MLUCCdDSVEuRkxSLklRX1NIQVJFU09VVFNUQU5ESU5HLjA2LTEwLTIwMTYBAAAAKwEKAAIAAAAKMTM5LjI0ODM2OQD0kliM4MLUCPSSWIzgwtQIK0NJUS5OWVNFOk9TSy5JUV9TSEFSRVNPVVRTVEFORElORy41LzIzLzIwMTYFAAAAAQAAAAgAAAAOKEludmFsaWQgRGF0ZSk01WWH4MLUCDTVZYfgwtQIJUNJUS5OQVNEQVFHUzpQQ0FSLklRX1ZPTFVNRS4zLzE3LzIwMTYFAAAAAQAAAAgAAAAOKEludmFsaWQgRGF0ZSkOCipx4MLUCA4KKnHgwtQIKENJUS5UVEVLLklRX1NIQVJFU09VVFNUQU5ESU5HLjIzLTExLTIwMTYBAAAACAEDAAIAAAAJNTcuMDYwODAzAFb0WozgwtQIVvRajODC1AgrQ0lRLk5ZU0U6Q01JLklRX1NIQVJFU09VVFNUQU5ESU5HLjUvMTgvMjAxNgUAAAABAAAACAAAAA4oSW52YWxpZCBEYXRlKVb0WozgwtQIVvRajODC1AgcQ0lRLkpFQy5JUV9WT0xVTUUuMjYtMTItMjAxMwEAAAAvTgQAAgAAAAgwLjMyNjA5OACSMVaM4MLUCJIxVozgwtQIJ0NJUS5GTFIuSVFfU0hBUkVTT1VUU1RBTkRJTkcuMjctMDYtMjAxNwEAAAArAQoAAgAAAAoxMzkuNzgyMjQzADTVZYfgwtQINNVl</t>
  </si>
  <si>
    <t>h+DC1AggQ0lRLk5ZU0U6T1NLLklRX1ZPTFVNRS43LzI3LzIwMTYFAAAAAQAAAAgAAAAOKEludmFsaWQgRGF0ZSk01WWH4MLUCDTVZYfgwtQIK0NJUS5OWVNFOk9TSy5JUV9TSEFSRVNPVVRTVEFORElORy4yLzEwLzIwMTcBAAAAF30EAAIAAAAJNzQuNzk0NTI2AFb0WozgwtQIVvRajODC1AgmQ0lRLkNBVC5JUV9TSEFSRVNPVVRTVEFORElORy40LzIyLzIwMTYFAAAAAQAAAAgAAAAOKEludmFsaWQgRGF0ZSk01WWH4MLUCDTVZYfgwtQIHUNJUS5UVEVLLklRX1ZPTFVNRS4xNi0wNi0yMDE0AQAAAAgBAwACAAAACDAuMjE0Mzg3AJY2aIfgwtQIljZoh+DC1AghQ0lRLk5ZU0U6Q05ISS5JUV9WT0xVTUUuNi8yMi8yMDE2BQAAAAEAAAAIAAAADihJbnZhbGlkIERhdGUpDgoqceDC1AgOCipx4MLUCBxDSVEuU1ROLklRX1ZPTFVNRS4xNi0xMi0yMDEzAQAAALttDQACAAAABzAuMjg4MzIAkjFWjODC1AiSMVaM4MLUCCtDSVEuTllTRTpPU0suSVFfU0hBUkVTT1VUU1RBTkRJTkcuNS8xMy8yMDE2BQAAAAEAAAAIAAAADihJbnZhbGlkIERhdGUp9JJYjODC1Aj0kliM4MLUCCBDSVEuTllTRTpNVFcuSVFfVk9MVU1FLjcvMTMvMjAxNgUAAAABAAAACAAAAA4oSW52YWxpZCBEYXRlKTTVZYfgwtQINNVlh+DC1AgcQ0lRLktCUi5JUV9WT0xVTUUuMTEtMDktMjAxMwEAAADqgD8AAgAAAAgwLjc1ODE2MQC4VV2M4MLUCLhV</t>
  </si>
  <si>
    <t>XYzgwtQIHENJUS5GTFIuSVFfVk9MVU1FLjA2LTA1LTIwMTQBAAAAKwEKAAIAAAAIMS41ODk2MzcAljZoh+DC1AiWNmiH4MLUCBxDSVEuS0JSLklRX1ZPTFVNRS4xMy0wOC0yMDEzAQAAAOqAPwACAAAACDAuODgxNTQ2ALhVXYzgwtQIuFVdjODC1AgfQ0lRLk5ZU0U6Q01JLklRX1ZPTFVNRS44LzkvMjAxNgEAAAAlDAQAAgAAAAgxLjczODU2NgA01WWH4MLUCDTVZYfgwtQIHkNJUS5OWVNFOkRFLklRX1ZPTFVNRS44LzMvMjAxNgEAAACADwQAAgAAAAgzLjIxMjI5MwAOCipx4MLUCA4KKnHgwtQIHENJUS5TVE4uSVFfVk9MVU1FLjI3LTAxLTIwMTQBAAAAu20NAAIAAAAIMC4yMDExNTIANNVlh+DC1Ag01WWH4MLUCCRDSVEuTkFTREFRR1M6UENBUi5JUV9WT0xVTUUuMi84LzIwMTcBAAAAQX8EAAIAAAAIMS40MTgyOTgANNVlh+DC1Ag01WWH4MLUCCJDSVEuRU1FLklRX0VTVF9EQVRFLjEwMDUuNDE4MjAuTC5QAQAAAG5tAAAFAAAACjMxLTEyLTIwMTgADgoqceDC1AgOCipx4MLUCBxDSVEuRU1FLklRX1ZPTFVNRS4xMi0wNi0yMDE0AQAAAG5tAAACAAAACDAuMjQxODkzADTVZYfgwtQINNVlh+DC1AggQ0lRLk5ZU0U6TVRXLklRX1ZPTFVNRS43LzI2LzIwMTYFAAAAAQAAAAgAAAAOKEludmFsaWQgRGF0ZSkOCipx4MLUCA4KKnHgwtQIGkNJUS5DQVQuSVFfVk9MVU1FLjQvNi8yMDE3AQAAADL1AwADAAAAAAA0</t>
  </si>
  <si>
    <t>1WWH4MLUCDTVZYfgwtQIJ0NJUS5FTUUuSVFfU0hBUkVTT1VUU1RBTkRJTkcuMTYtMTItMjAxNgEAAABubQAAAgAAAAk2MC42NDY0NzYAuFVdjODC1Ai4VV2M4MLUCCBDSVEuTllTRTpURVguSVFfVk9MVU1FLjkvMjAvMjAxNgUAAAABAAAACAAAAA4oSW52YWxpZCBEYXRlKTTVZYfgwtQINNVlh+DC1AgrQ0lRLk5ZU0U6Q01JLklRX1NIQVJFU09VVFNUQU5ESU5HLjEvMjMvMjAxNwUAAAABAAAACAAAAA4oSW52YWxpZCBEYXRlKbhVXYzgwtQIuFVdjODC1AgcQ0lRLlNUTi5JUV9WT0xVTUUuMTgtMTEtMjAxMwEAAAC7bQ0AAgAAAAgwLjI5MDAyOACSMVaM4MLUCJIxVozgwtQIIENJUS5OWVNFOlRFWC5JUV9WT0xVTUUuOC8xMS8yMDE2AQAAAA6zBAACAAAACDAuODYyMjQ3ALhVXYzgwtQIuFVdjODC1AgVQ0lRLi5JUV9RVUlDS19DT01QLjExBQAAAAEAAAAIAAAAFChJbnZhbGlkIElkZW50aWZpZXIpNNVlh+DC1Ag01WWH4MLUCCpDSVEuTllTRTpDTUkuSVFfU0hBUkVTT1VUU1RBTkRJTkcuNS8yLzIwMTYBAAAAJQwEAAIAAAAFMTc0LjMAVvRajODC1AhW9FqM4MLUCCFDSVEuSVExOTA3ODYuSVFfVk9MVU1FLjI1LTA0LTIwMTQBAAAAQukCAAIAAAAIMC42NDAzNzUAuFVdjODC1Ai4VV2M4MLUCCFDSVEuTllTRTpURVguSVFfVk9MVU1FLjEwLzEyLzIwMTYBAAAADrMEAAMAAAAAADTVZYfgwtQINNVlh+DC1Agf</t>
  </si>
  <si>
    <t>Q0lRLk5ZU0U6REUuSVFfVk9MVU1FLjcvMTkvMjAxNgUAAAABAAAACAAAAA4oSW52YWxpZCBEYXRlKQ4KKnHgwtQIDgoqceDC1AgqQ0lRLk5ZU0U6T1NLLklRX1NIQVJFU09VVFNUQU5ESU5HLjUvNC8yMDE2AQAAABd9BAACAAAACTczLjExMTI3MQD0kliM4MLUCPSSWIzgwtQIJ0NJUS5FTUUuSVFfU0hBUkVTT1VUU1RBTkRJTkcuMTgtMDgtMjAxNgEAAABubQAAAgAAAAk2MC43OTk5MTUAuFVdjODC1Ai4VV2M4MLUCCFDSVEuSVExOTA3ODYuSVFfVk9MVU1FLjI0LTEwLTIwMTMBAAAAQukCAAIAAAAIMC41Njc1MjEAuFVdjODC1Ai4VV2M4MLUCBxDSVEuQ0FULklRX1ZPTFVNRS4xMS8xMS8yMDE2AQAAADL1AwACAAAACDcuMzY5OTA2AA4KKnHgwtQIDgoqceDC1AgfQ0lRLkVNRS5JUV9QUklDRURBVEUuMDYtMDgtMjAxMwEAAABubQAABQAAAAowNi0wOC0yMDEzAA4KKnHgwtQIDgoqceDC1AgwQ0lRLk5BU0RBUUdTOlBDQVIuSVFfU0hBUkVTT1VUU1RBTkRJTkcuNS8yMy8yMDE2BQAAAAEAAAAIAAAADihJbnZhbGlkIERhdGUpkjFWjODC1AiSMVaM4MLUCB9DSVEuTllTRTpERS5JUV9WT0xVTUUuNS8yNy8yMDE2BQAAAAEAAAAIAAAADihJbnZhbGlkIERhdGUpNNVlh+DC1Ag01WWH4MLUCCFDSVEuSVEyNzM1MTEuSVFfVk9MVU1FLjA1LTA5LTIwMTMBAAAAZywEAAMAAAAAADTVZYfgwtQINNVlh+DC1AgfQ0lR</t>
  </si>
  <si>
    <t>LkVNRS5JUV9QUklDRURBVEUuMjMtMDQtMjAxNAEAAABubQAABQAAAAoyMy0wNC0yMDE0AJY2aIfgwtQIljZoh+DC1AgmQ0lRLkNBVC5JUV9TSEFSRVNPVVRTVEFORElORy4yLzIzLzIwMTcFAAAAAQAAAAgAAAAOKEludmFsaWQgRGF0ZSmSMVaM4MLUCJIxVozgwtQIIUNJUS5JUVRSMjcwMDc4Njc3LklRX1RSX0JVWUVSTkFNRQEAAADVEhkQAwAAAAxBbml4dGVyIEluYy4Ad6gGNuPC1Agtdh4248LUCCBDSVEuTllTRTpURVguSVFfVk9MVU1FLjkvMjgvMjAxNgUAAAABAAAACAAAAA4oSW52YWxpZCBEYXRlKVb0WozgwtQIVvRajODC1AgrQ0lRLk5ZU0U6T1NLLklRX1NIQVJFU09VVFNUQU5ESU5HLjEyLzgvMjAxNgEAAAAXfQQAAgAAAAk3My40ODQ1ODMA9JJYjODC1Aj0kliM4MLUCCdDSVEuRkxSLklRX1NIQVJFU09VVFNUQU5ESU5HLjIyLTEyLTIwMTYBAAAAKwEKAAIAAAAKMTM5LjI1MDIwNAC4VV2M4MLUCLhVXYzgwtQIJ0NJUS5KRUMuSVFfU0hBUkVTT1VUU1RBTkRJTkcuMjUtMDEtMjAxNwEAAAAvTgQAAgAAAAoxMjAuODMwMDk5APSSWIzgwtQI9JJYjODC1AgfQ0lRLkVNRS5JUV9QUklDRURBVEUuMDctMDEtMjAxNAEAAABubQAABQAAAAowNy0wMS0yMDE0ADTVZYfgwtQINNVlh+DC1AgbQ0lRLkNBVC5JUV9WT0xVTUUuMy8xNS8yMDE2BQAAAAEAAAAIAAAADihJbnZhbGlkIERhdGUpNNVlh+DC1Ag0</t>
  </si>
  <si>
    <t>1WWH4MLUCC9DSVEuTkFTREFRR1M6UENBUi5JUV9TSEFSRVNPVVRTVEFORElORy43LzgvMjAxNgEAAABBfwQAAgAAAAozNTAuNTI4MzExAPSSWIzgwtQI9JJYjODC1AgrQ0lRLk5ZU0U6Q01JLklRX1NIQVJFU09VVFNUQU5ESU5HLjEyLzEvMjAxNgEAAAAlDAQAAgAAAAoxNzYuNjIxMjc4APSSWIzgwtQI9JJYjODC1AgfQ0lRLk5ZU0U6VEVYLklRX1ZPTFVNRS4yLzYvMjAxNwEAAAAOswQAAgAAAAgxLjA0MTYzNACSMVaM4MLUCJIxVozgwtQIJ0NJUS5FTUUuSVFfU0hBUkVTT1VUU1RBTkRJTkcuMDktMDktMjAxNgEAAABubQAAAgAAAAk2MC43OTk5MTUANNVlh+DC1Ag01WWH4MLUCCZDSVEuQ0FULklRX1NIQVJFU09VVFNUQU5ESU5HLjMvMjEvMjAxNwUAAAABAAAACAAAAA4oSW52YWxpZCBEYXRlKbhVXYzgwtQIuFVdjODC1AgkQ0lRLktPU0U6QTAwOTU0MC5JUV9WT0xVTUUuNS8zMC8yMDE2BQAAAAEAAAAIAAAADihJbnZhbGlkIERhdGUpDgoqceDC1AgOCipx4MLUCBxDSVEuSkVDLklRX1ZPTFVNRS4xMy0wMS0yMDE0AQAAAC9OBAACAAAACDEuNDUzMzEzAJY2aIfgwtQIljZoh+DC1AgvQ0lRLk5BU0RBUUdTOlBDQVIuSVFfU0hBUkVTT1VUU1RBTkRJTkcuMi85LzIwMTcBAAAAQX8EAAIAAAAKMzUxLjI3OTYwMQA01WWH4MLUCDTVZYfgwtQIIENJUS5OWVNFOk5BVi5JUV9WT0xVTUUuNC8yMS8yMDE2BQAA</t>
  </si>
  <si>
    <t>AAEAAAAIAAAADihJbnZhbGlkIERhdGUpNNVlh+DC1Ag01WWH4MLUCBxDSVEuS0JSLklRX1ZPTFVNRS4yNC0wMi0yMDE0AQAAAOqAPwACAAAACDEuNjM5MTEzAJY2aIfgwtQIljZoh+DC1AgrQ0lRLk5ZU0U6T1NLLklRX1NIQVJFU09VVFNUQU5ESU5HLjcvMjYvMjAxNgUAAAABAAAACAAAAA4oSW52YWxpZCBEYXRlKTTVZYfgwtQINNVlh+DC1AgnQ0lRLkNBVC5JUV9TSEFSRVNPVVRTVEFORElORy4xMC8xMy8yMDE2BQAAAAEAAAAIAAAADihJbnZhbGlkIERhdGUpuFVdjODC1Ai4VV2M4MLUCCtDSVEuTllTRTpPU0suSVFfU0hBUkVTT1VUU1RBTkRJTkcuNi8xMC8yMDE2AQAAABd9BAACAAAACTczLjQ4NDU4MwC4VV2M4MLUCLhVXYzgwtQIJ0NJUS5KRUMuSVFfU0hBUkVTT1VUU1RBTkRJTkcuMjUtMDQtMjAxNwEAAAAvTgQAAgAAAAoxMjEuMDcxMjk2ALhVXYzgwtQIuFVdjODC1AgfQ0lRLk5ZU0U6REUuSVFfVk9MVU1FLjgvMjIvMjAxNgUAAAABAAAACAAAAA4oSW52YWxpZCBEYXRlKQ4KKnHgwtQIDgoqceDC1AgwQ0lRLk5BU0RBUUdTOlBDQVIuSVFfU0hBUkVTT1VUU1RBTkRJTkcuNi8yMy8yMDE2BQAAAAEAAAAIAAAADihJbnZhbGlkIERhdGUpuFVdjODC1Ai4VV2M4MLUCCxDSVEuTllTRTpURVguSVFfU0hBUkVTT1VUU1RBTkRJTkcuMTEvMTcvMjAxNgUAAAABAAAACAAAAA4oSW52YWxpZCBEYXRlKTTV</t>
  </si>
  <si>
    <t>ZYfgwtQINNVlh+DC1AgfQ0lRLkVNRS5JUV9QUklDRURBVEUuMzEtMTItMjAxMwEAAABubQAABQAAAAozMS0xMi0yMDEzADTVZYfgwtQINNVlh+DC1AgdQ0lRLlRURUsuSVFfVk9MVU1FLjExLTA5LTIwMTMBAAAACAEDAAIAAAAIMC4yNjcwOTUAVvRajODC1AhW9FqM4MLUCB9DSVEuRU1FLklRX1BSSUNFREFURS4xMC0xMi0yMDEzAQAAAG5tAAAFAAAACjEwLTEyLTIwMTMADgoqceDC1AgOCipx4MLUCCdDSVEuRU1FLklRX1NIQVJFU09VVFNUQU5ESU5HLjAyLTEyLTIwMTYBAAAAbm0AAAIAAAAJNjAuNjQ2NDc2APSSWIzgwtQI9JJYjODC1AggQ0lRLk5ZU0U6TVRXLklRX1ZPTFVNRS41LzMxLzIwMTYFAAAAAQAAAAgAAAAOKEludmFsaWQgRGF0ZSkOCipx4MLUCA4KKnHgwtQIIUNJUS5JUTI3MzUxMS5JUV9WT0xVTUUuMTktMDYtMjAxNAEAAABnLAQAAwAAAAAANNVlh+DC1Ag01WWH4MLUCBxDSVEuRU1FLklRX1ZPTFVNRS4wOS0wNS0yMDE0AQAAAG5tAAACAAAABzAuMTk5MDQANNVlh+DC1Ag01WWH4MLUCBtDSVEuQ0FULklRX1ZPTFVNRS45LzI3LzIwMTYFAAAAAQAAAAgAAAAOKEludmFsaWQgRGF0ZSk01WWH4MLUCDTVZYfgwtQIHUNJUS5UVEVLLklRX1ZPTFVNRS4xNy0wMS0yMDE0AQAAAAgBAwACAAAACDAuNjUwODk4ALhVXYzgwtQIuFVdjODC1AggQ0lRLk5ZU0U6Q01JLklRX1ZPTFVNRS43LzI5LzIw</t>
  </si>
  <si>
    <t>MTYFAAAAAQAAAAgAAAAOKEludmFsaWQgRGF0ZSkOCipx4MLUCA4KKnHgwtQIJ0NJUS5GTFIuSVFfU0hBUkVTT1VUU1RBTkRJTkcuMDctMDctMjAxNgEAAAArAQoAAgAAAAoxMzkuMjMwMTU2APSSWIzgwtQI9JJYjODC1AgnQ0lRLkpFQy5JUV9TSEFSRVNPVVRTVEFORElORy4wOS0wNi0yMDE3AQAAAC9OBAACAAAACjEyMC40MjQ4NjcAuFVdjODC1Ai4VV2M4MLUCB9DSVEuTllTRTpNVFcuSVFfVk9MVU1FLjQvNC8yMDE2AQAAANNdBAACAAAACDIuOTM5MTQyAA4KKnHgwtQIDgoqceDC1AguQ0lRLklRVFIyNDI2NDU2NzQuSVFfVFJfVEFSR0VUX1NUT0NLUFJFTUlVTV8xVwEAAACqenYOAgAAAAYzLjE5NzUBBgAAAAUAAAACNTQBAAAABjEwMTA1NAIAAAAJMjQyNjQ1Njc0AwAAAAkyNDI2NDU5NTQEAAAAAzE2MAYAAAAFRmFsc2V3qAY248LUCC12HjbjwtQIIENJUS5OWVNFOkNOSEkuSVFfVk9MVU1FLjYvMi8yMDE2AQAAAE5iGQYDAAAAAAA01WWH4MLUCDTVZYfgwtQIJkNJUS5OQVNEQVFHUzpQQ0FSLklRX1ZPTFVNRS4xMC8yNy8yMDE2BQAAAAEAAAAIAAAADihJbnZhbGlkIERhdGUpkjFWjODC1AiSMVaM4MLUCCFDSVEuTllTRTpDTkhJLklRX1ZPTFVNRS40LzEyLzIwMTYBAAAATmIZBgMAAAAAADTVZYfgwtQINNVlh+DC1AgxQ0lRLk5BU0RBUUdTOlBDQVIuSVFfU0hBUkVTT1VUU1RBTkRJTkcuMTAvMTgv</t>
  </si>
  <si>
    <t>MjAxNgUAAAABAAAACAAAAA4oSW52YWxpZCBEYXRlKfSSWIzgwtQI9JJYjODC1AgrQ0lRLk5ZU0U6Q01JLklRX1NIQVJFU09VVFNUQU5ESU5HLjUvMjMvMjAxNgUAAAABAAAACAAAAA4oSW52YWxpZCBEYXRlKbhVXYzgwtQIuFVdjODC1AggQ0lRLk5ZU0U6TkFWLklRX1ZPTFVNRS43LzE1LzIwMTYFAAAAAQAAAAgAAAAOKEludmFsaWQgRGF0ZSk01WWH4MLUCDTVZYfgwtQIJUNJUS4wLklRX1RPVEFMX1JFVi45OTcuNDE4MjAuTEZSLlAuLkMBAAAAVYR3AwMAAAAAAA4KKnHgwtQIDgoqceDC1AggQ0lRLk5ZU0U6VEVYLklRX1ZPTFVNRS4zLzE1LzIwMTcFAAAAAQAAAAgAAAAOKEludmFsaWQgRGF0ZSk01WWH4MLUCDTVZYfgwtQIKENJUS5UVEVLLklRX1NIQVJFU09VVFNUQU5ESU5HLjI2LTA5LTIwMTYBAAAACAEDAAIAAAAJNTcuNDI5NTYxAA4KKnHgwtQIDgoqceDC1AgnQ0lRLkZMUi5JUV9TSEFSRVNPVVRTVEFORElORy4wOS0wNi0yMDE3AQAAACsBCgACAAAACjEzOS43ODIyNDMANNVlh+DC1Ag01WWH4MLUCCpDSVEuTllTRTpPU0suSVFfU0hBUkVTT1VUU1RBTkRJTkcuNi8xLzIwMTYBAAAAF30EAAIAAAAJNzMuMDk3ODc4AFb0WozgwtQIVvRajODC1AgmQ0lRLk5BU0RBUUdTOlBDQVIuSVFfVk9MVU1FLjEwLzE3LzIwMTYFAAAAAQAAAAgAAAAOKEludmFsaWQgRGF0ZSmSMVaM4MLUCJIxVozgwtQIKENJ</t>
  </si>
  <si>
    <t>US5UVEVLLklRX1NIQVJFU09VVFNUQU5ESU5HLjE1LTA1LTIwMTcBAAAACAEDAAIAAAAJNTcuMTU2NTg1APSSWIzgwtQI9JJYjODC1AgrQ0lRLk5ZU0U6VEVYLklRX1NIQVJFU09VVFNUQU5ESU5HLjEyLzkvMjAxNgEAAAAOswQAAgAAAAUxMDguNgCSMVaM4MLUCJIxVozgwtQIIUNJUS5JUTI3MzUxMS5JUV9WT0xVTUUuMTMtMDItMjAxNAEAAABnLAQAAwAAAAAANNVlh+DC1Ag01WWH4MLUCCdDSVEuRU1FLklRX1NIQVJFU09VVFNUQU5ESU5HLjEzLTEyLTIwMTYBAAAAbm0AAAIAAAAJNjAuNjQ2NDc2AFb0WozgwtQIVvRajODC1AglQ0lRLk5BU0RBUUdTOlBDQVIuSVFfVk9MVU1FLjgvMTgvMjAxNgUAAAABAAAACAAAAA4oSW52YWxpZCBEYXRlKVb0WozgwtQIVvRajODC1AgnQ0lRLktCUi5JUV9TSEFSRVNPVVRTVEFORElORy4yOS0wMy0yMDE3AQAAAOqAPwACAAAACjE0Mi44NzgzNjMA9JJYjODC1Aj0kliM4MLUCCBDSVEuTllTRTpOQVYuSVFfVk9MVU1FLjUvMTAvMjAxNgEAAACycQQAAgAAAAgwLjgyNDE5MwCWNmiH4MLUCJY2aIfgwtQIPUNJUVJBTkdFLkpFQy5JUV9WT0xVTUUuLTFZLjMwLTA2LTIwMTQuLi5ERVNDLkQuVFJBRElORyBWT0xVTUUDAAAAL04EAPwAAAAAAAAAAwAAAAAAAAAFIkpFQyIDSkVDAQAAAAsiSVFfVk9MVU1FIglJUV9WT0xVTUUCAAAADCIzMC0wNi0yMDE0IgozMC0wNi0yMDE0</t>
  </si>
  <si>
    <t>AAAAAAMAAAAAAAAABSJKRUMiA0pFQwEAAAALIklRX1ZPTFVNRSIJSVFfVk9MVU1FAgAAAAwiMjctMDYtMjAxNCIKMjctMDYtMjAxNAAAAAADAAAAAAAAAAUiSkVDIgNKRUMBAAAACyJJUV9WT0xVTUUiCUlRX1ZPTFVNRQIAAAAMIjI2LTA2LTIwMTQiCjI2LTA2LTIwMTQAAAAAAwAAAAAAAAAFIkpFQyIDSkVDAQAAAAsiSVFfVk9MVU1FIglJUV9WT0xVTUUCAAAADCIyNS0wNi0yMDE0IgoyNS0wNi0yMDE0AAAAAAMAAAAAAAAABSJKRUMiA0pFQwEAAAALIklRX1ZPTFVNRSIJSVFfVk9MVU1FAgAAAAwiMjQtMDYtMjAxNCIKMjQtMDYtMjAxNAAAAAADAAAAAAAAAAUiSkVDIgNKRUMBAAAACyJJUV9WT0xVTUUiCUlRX1ZPTFVNRQIAAAAMIjIzLTA2LTIwMTQiCjIzLTA2LTIwMTQAAAAAAwAAAAAAAAAFIkpFQyIDSkVDAQAAAAsiSVFfVk9MVU1FIglJUV9WT0xVTUUCAAAADCIyMC0wNi0yMDE0IgoyMC0wNi0yMDE0AAAAAAMAAAAAAAAABSJKRUMiA0pFQwEAAAALIklRX1ZPTFVNRSIJSVFfVk9MVU1FAgAAAAwiMTktMDYtMjAxNCIKMTktMDYtMjAxNAAAAAADAAAAAAAAAAUiSkVDIgNKRUMBAAAACyJJUV9WT0xVTUUiCUlRX1ZPTFVNRQIAAAAMIjE4LTA2LTIwMTQiCjE4LTA2LTIwMTQAAAAAAwAAAAAAAAAFIkpFQyIDSkVDAQAAAAsiSVFfVk9MVU1FIglJUV9WT0xVTUUCAAAADCIxNy0wNi0yMDE0IgoxNy0wNi0y</t>
  </si>
  <si>
    <t>MDE0AAAAAAMAAAAAAAAABSJKRUMiA0pFQwEAAAALIklRX1ZPTFVNRSIJSVFfVk9MVU1FAgAAAAwiMTYtMDYtMjAxNCIKMTYtMDYtMjAxNAAAAAADAAAAAAAAAAUiSkVDIgNKRUMBAAAACyJJUV9WT0xVTUUiCUlRX1ZPTFVNRQIAAAAMIjEzLTA2LTIwMTQiCjEzLTA2LTIwMTQAAAAAAwAAAAAAAAAFIkpFQyIDSkVDAQAAAAsiSVFfVk9MVU1FIglJUV9WT0xVTUUCAAAADCIxMi0wNi0yMDE0IgoxMi0wNi0yMDE0AAAAAAMAAAAAAAAABSJKRUMiA0pFQwEAAAALIklRX1ZPTFVNRSIJSVFfVk9MVU1FAgAAAAwiMTEtMDYtMjAxNCIKMTEtMDYtMjAxNAAAAAADAAAAAAAAAAUiSkVDIgNKRUMBAAAACyJJUV9WT0xVTUUiCUlRX1ZPTFVNRQIAAAAMIjEwLTA2LTIwMTQiCjEwLTA2LTIwMTQAAAAAAwAAAAAAAAAFIkpFQyIDSkVDAQAAAAsiSVFfVk9MVU1FIglJUV9WT0xVTUUCAAAADCIwOS0wNi0yMDE0IgowOS0wNi0yMDE0AAAAAAMAAAAAAAAABSJKRUMiA0pFQwEAAAALIklRX1ZPTFVNRSIJSVFfVk9MVU1FAgAAAAwiMDYtMDYtMjAxNCIKMDYtMDYtMjAxNAAAAAADAAAAAAAAAAUiSkVDIgNKRUMBAAAACyJJUV9WT0xVTUUiCUlRX1ZPTFVNRQIAAAAMIjA1LTA2LTIwMTQiCjA1LTA2LTIwMTQAAAAAAwAAAAAAAAAFIkpFQyIDSkVDAQAAAAsiSVFfVk9MVU1FIglJUV9WT0xVTUUCAAAADCIwNC0wNi0yMDE0IgowNC0w</t>
  </si>
  <si>
    <t>Ni0yMDE0AAAAAAMAAAAAAAAABSJKRUMiA0pFQwEAAAALIklRX1ZPTFVNRSIJSVFfVk9MVU1FAgAAAAwiMDMtMDYtMjAxNCIKMDMtMDYtMjAxNAAAAAADAAAAAAAAAAUiSkVDIgNKRUMBAAAACyJJUV9WT0xVTUUiCUlRX1ZPTFVNRQIAAAAMIjAyLTA2LTIwMTQiCjAyLTA2LTIwMTQAAAAAAwAAAAAAAAAFIkpFQyIDSkVDAQAAAAsiSVFfVk9MVU1FIglJUV9WT0xVTUUCAAAADCIzMC0wNS0yMDE0IgozMC0wNS0yMDE0AAAAAAMAAAAAAAAABSJKRUMiA0pFQwEAAAALIklRX1ZPTFVNRSIJSVFfVk9MVU1FAgAAAAwiMjktMDUtMjAxNCIKMjktMDUtMjAxNAAAAAADAAAAAAAAAAUiSkVDIgNKRUMBAAAACyJJUV9WT0xVTUUiCUlRX1ZPTFVNRQIAAAAMIjI4LTA1LTIwMTQiCjI4LTA1LTIwMTQAAAAAAwAAAAAAAAAFIkpFQyIDSkVDAQAAAAsiSVFfVk9MVU1FIglJUV9WT0xVTUUCAAAADCIyNy0wNS0yMDE0IgoyNy0wNS0yMDE0AAAAAAMAAAAAAAAABSJKRUMiA0pFQwEAAAALIklRX1ZPTFVNRSIJSVFfVk9MVU1FAgAAAAwiMjMtMDUtMjAxNCIKMjMtMDUtMjAxNAAAAAADAAAAAAAAAAUiSkVDIgNKRUMBAAAACyJJUV9WT0xVTUUiCUlRX1ZPTFVNRQIAAAAMIjIyLTA1LTIwMTQiCjIyLTA1LTIwMTQAAAAAAwAAAAAAAAAFIkpFQyIDSkVDAQAAAAsiSVFfVk9MVU1FIglJUV9WT0xVTUUCAAAADCIyMS0wNS0yMDE0Igoy</t>
  </si>
  <si>
    <t>MS0wNS0yMDE0AAAAAAMAAAAAAAAABSJKRUMiA0pFQwEAAAALIklRX1ZPTFVNRSIJSVFfVk9MVU1FAgAAAAwiMjAtMDUtMjAxNCIKMjAtMDUtMjAxNAAAAAADAAAAAAAAAAUiSkVDIgNKRUMBAAAACyJJUV9WT0xVTUUiCUlRX1ZPTFVNRQIAAAAMIjE5LTA1LTIwMTQiCjE5LTA1LTIwMTQAAAAAAwAAAAAAAAAFIkpFQyIDSkVDAQAAAAsiSVFfVk9MVU1FIglJUV9WT0xVTUUCAAAADCIxNi0wNS0yMDE0IgoxNi0wNS0yMDE0AAAAAAMAAAAAAAAABSJKRUMiA0pFQwEAAAALIklRX1ZPTFVNRSIJSVFfVk9MVU1FAgAAAAwiMTUtMDUtMjAxNCIKMTUtMDUtMjAxNAAAAAADAAAAAAAAAAUiSkVDIgNKRUMBAAAACyJJUV9WT0xVTUUiCUlRX1ZPTFVNRQIAAAAMIjE0LTA1LTIwMTQiCjE0LTA1LTIwMTQAAAAAAwAAAAAAAAAFIkpFQyIDSkVDAQAAAAsiSVFfVk9MVU1FIglJUV9WT0xVTUUCAAAADCIxMy0wNS0yMDE0IgoxMy0wNS0yMDE0AAAAAAMAAAAAAAAABSJKRUMiA0pFQwEAAAALIklRX1ZPTFVNRSIJSVFfVk9MVU1FAgAAAAwiMTItMDUtMjAxNCIKMTItMDUtMjAxNAAAAAADAAAAAAAAAAUiSkVDIgNKRUMBAAAACyJJUV9WT0xVTUUiCUlRX1ZPTFVNRQIAAAAMIjA5LTA1LTIwMTQiCjA5LTA1LTIwMTQAAAAAAwAAAAAAAAAFIkpFQyIDSkVDAQAAAAsiSVFfVk9MVU1FIglJUV9WT0xVTUUCAAAADCIwOC0wNS0yMDE0</t>
  </si>
  <si>
    <t>IgowOC0wNS0yMDE0AAAAAAMAAAAAAAAABSJKRUMiA0pFQwEAAAALIklRX1ZPTFVNRSIJSVFfVk9MVU1FAgAAAAwiMDctMDUtMjAxNCIKMDctMDUtMjAxNAAAAAADAAAAAAAAAAUiSkVDIgNKRUMBAAAACyJJUV9WT0xVTUUiCUlRX1ZPTFVNRQIAAAAMIjA2LTA1LTIwMTQiCjA2LTA1LTIwMTQAAAAAAwAAAAAAAAAFIkpFQyIDSkVDAQAAAAsiSVFfVk9MVU1FIglJUV9WT0xVTUUCAAAADCIwNS0wNS0yMDE0IgowNS0wNS0yMDE0AAAAAAMAAAAAAAAABSJKRUMiA0pFQwEAAAALIklRX1ZPTFVNRSIJSVFfVk9MVU1FAgAAAAwiMDItMDUtMjAxNCIKMDItMDUtMjAxNAAAAAADAAAAAAAAAAUiSkVDIgNKRUMBAAAACyJJUV9WT0xVTUUiCUlRX1ZPTFVNRQIAAAAMIjAxLTA1LTIwMTQiCjAxLTA1LTIwMTQAAAAAAwAAAAAAAAAFIkpFQyIDSkVDAQAAAAsiSVFfVk9MVU1FIglJUV9WT0xVTUUCAAAADCIzMC0wNC0yMDE0IgozMC0wNC0yMDE0AAAAAAMAAAAAAAAABSJKRUMiA0pFQwEAAAALIklRX1ZPTFVNRSIJSVFfVk9MVU1FAgAAAAwiMjktMDQtMjAxNCIKMjktMDQtMjAxNAAAAAADAAAAAAAAAAUiSkVDIgNKRUMBAAAACyJJUV9WT0xVTUUiCUlRX1ZPTFVNRQIAAAAMIjI4LTA0LTIwMTQiCjI4LTA0LTIwMTQAAAAAAwAAAAAAAAAFIkpFQyIDSkVDAQAAAAsiSVFfVk9MVU1FIglJUV9WT0xVTUUCAAAADCIyNS0wNC0y</t>
  </si>
  <si>
    <t>MDE0IgoyNS0wNC0yMDE0AAAAAAMAAAAAAAAABSJKRUMiA0pFQwEAAAALIklRX1ZPTFVNRSIJSVFfVk9MVU1FAgAAAAwiMjQtMDQtMjAxNCIKMjQtMDQtMjAxNAAAAAADAAAAAAAAAAUiSkVDIgNKRUMBAAAACyJJUV9WT0xVTUUiCUlRX1ZPTFVNRQIAAAAMIjIzLTA0LTIwMTQiCjIzLTA0LTIwMTQAAAAAAwAAAAAAAAAFIkpFQyIDSkVDAQAAAAsiSVFfVk9MVU1FIglJUV9WT0xVTUUCAAAADCIyMi0wNC0yMDE0IgoyMi0wNC0yMDE0AAAAAAMAAAAAAAAABSJKRUMiA0pFQwEAAAALIklRX1ZPTFVNRSIJSVFfVk9MVU1FAgAAAAwiMjEtMDQtMjAxNCIKMjEtMDQtMjAxNAAAAAADAAAAAAAAAAUiSkVDIgNKRUMBAAAACyJJUV9WT0xVTUUiCUlRX1ZPTFVNRQIAAAAMIjE3LTA0LTIwMTQiCjE3LTA0LTIwMTQAAAAAAwAAAAAAAAAFIkpFQyIDSkVDAQAAAAsiSVFfVk9MVU1FIglJUV9WT0xVTUUCAAAADCIxNi0wNC0yMDE0IgoxNi0wNC0yMDE0AAAAAAMAAAAAAAAABSJKRUMiA0pFQwEAAAALIklRX1ZPTFVNRSIJSVFfVk9MVU1FAgAAAAwiMTUtMDQtMjAxNCIKMTUtMDQtMjAxNAAAAAADAAAAAAAAAAUiSkVDIgNKRUMBAAAACyJJUV9WT0xVTUUiCUlRX1ZPTFVNRQIAAAAMIjE0LTA0LTIwMTQiCjE0LTA0LTIwMTQAAAAAAwAAAAAAAAAFIkpFQyIDSkVDAQAAAAsiSVFfVk9MVU1FIglJUV9WT0xVTUUCAAAADCIxMS0w</t>
  </si>
  <si>
    <t>NC0yMDE0IgoxMS0wNC0yMDE0AAAAAAMAAAAAAAAABSJKRUMiA0pFQwEAAAALIklRX1ZPTFVNRSIJSVFfVk9MVU1FAgAAAAwiMTAtMDQtMjAxNCIKMTAtMDQtMjAxNAAAAAADAAAAAAAAAAUiSkVDIgNKRUMBAAAACyJJUV9WT0xVTUUiCUlRX1ZPTFVNRQIAAAAMIjA5LTA0LTIwMTQiCjA5LTA0LTIwMTQAAAAAAwAAAAAAAAAFIkpFQyIDSkVDAQAAAAsiSVFfVk9MVU1FIglJUV9WT0xVTUUCAAAADCIwOC0wNC0yMDE0IgowOC0wNC0yMDE0AAAAAAMAAAAAAAAABSJKRUMiA0pFQwEAAAALIklRX1ZPTFVNRSIJSVFfVk9MVU1FAgAAAAwiMDctMDQtMjAxNCIKMDctMDQtMjAxNAAAAAADAAAAAAAAAAUiSkVDIgNKRUMBAAAACyJJUV9WT0xVTUUiCUlRX1ZPTFVNRQIAAAAMIjA0LTA0LTIwMTQiCjA0LTA0LTIwMTQAAAAAAwAAAAAAAAAFIkpFQyIDSkVDAQAAAAsiSVFfVk9MVU1FIglJUV9WT0xVTUUCAAAADCIwMy0wNC0yMDE0IgowMy0wNC0yMDE0AAAAAAMAAAAAAAAABSJKRUMiA0pFQwEAAAALIklRX1ZPTFVNRSIJSVFfVk9MVU1FAgAAAAwiMDItMDQtMjAxNCIKMDItMDQtMjAxNAAAAAADAAAAAAAAAAUiSkVDIgNKRUMBAAAACyJJUV9WT0xVTUUiCUlRX1ZPTFVNRQIAAAAMIjAxLTA0LTIwMTQiCjAxLTA0LTIwMTQAAAAAAwAAAAAAAAAFIkpFQyIDSkVDAQAAAAsiSVFfVk9MVU1FIglJUV9WT0xVTUUCAAAADCIz</t>
  </si>
  <si>
    <t>MS0wMy0yMDE0IgozMS0wMy0yMDE0AAAAAAMAAAAAAAAABSJKRUMiA0pFQwEAAAALIklRX1ZPTFVNRSIJSVFfVk9MVU1FAgAAAAwiMjgtMDMtMjAxNCIKMjgtMDMtMjAxNAAAAAADAAAAAAAAAAUiSkVDIgNKRUMBAAAACyJJUV9WT0xVTUUiCUlRX1ZPTFVNRQIAAAAMIjI3LTAzLTIwMTQiCjI3LTAzLTIwMTQAAAAAAwAAAAAAAAAFIkpFQyIDSkVDAQAAAAsiSVFfVk9MVU1FIglJUV9WT0xVTUUCAAAADCIyNi0wMy0yMDE0IgoyNi0wMy0yMDE0AAAAAAMAAAAAAAAABSJKRUMiA0pFQwEAAAALIklRX1ZPTFVNRSIJSVFfVk9MVU1FAgAAAAwiMjUtMDMtMjAxNCIKMjUtMDMtMjAxNAAAAAADAAAAAAAAAAUiSkVDIgNKRUMBAAAACyJJUV9WT0xVTUUiCUlRX1ZPTFVNRQIAAAAMIjI0LTAzLTIwMTQiCjI0LTAzLTIwMTQAAAAAAwAAAAAAAAAFIkpFQyIDSkVDAQAAAAsiSVFfVk9MVU1FIglJUV9WT0xVTUUCAAAADCIyMS0wMy0yMDE0IgoyMS0wMy0yMDE0AAAAAAMAAAAAAAAABSJKRUMiA0pFQwEAAAALIklRX1ZPTFVNRSIJSVFfVk9MVU1FAgAAAAwiMjAtMDMtMjAxNCIKMjAtMDMtMjAxNAAAAAADAAAAAAAAAAUiSkVDIgNKRUMBAAAACyJJUV9WT0xVTUUiCUlRX1ZPTFVNRQIAAAAMIjE5LTAzLTIwMTQiCjE5LTAzLTIwMTQAAAAAAwAAAAAAAAAFIkpFQyIDSkVDAQAAAAsiSVFfVk9MVU1FIglJUV9WT0xVTUUCAAAA</t>
  </si>
  <si>
    <t>DCIxOC0wMy0yMDE0IgoxOC0wMy0yMDE0AAAAAAMAAAAAAAAABSJKRUMiA0pFQwEAAAALIklRX1ZPTFVNRSIJSVFfVk9MVU1FAgAAAAwiMTctMDMtMjAxNCIKMTctMDMtMjAxNAAAAAADAAAAAAAAAAUiSkVDIgNKRUMBAAAACyJJUV9WT0xVTUUiCUlRX1ZPTFVNRQIAAAAMIjE0LTAzLTIwMTQiCjE0LTAzLTIwMTQAAAAAAwAAAAAAAAAFIkpFQyIDSkVDAQAAAAsiSVFfVk9MVU1FIglJUV9WT0xVTUUCAAAADCIxMy0wMy0yMDE0IgoxMy0wMy0yMDE0AAAAAAMAAAAAAAAABSJKRUMiA0pFQwEAAAALIklRX1ZPTFVNRSIJSVFfVk9MVU1FAgAAAAwiMTItMDMtMjAxNCIKMTItMDMtMjAxNAAAAAADAAAAAAAAAAUiSkVDIgNKRUMBAAAACyJJUV9WT0xVTUUiCUlRX1ZPTFVNRQIAAAAMIjExLTAzLTIwMTQiCjExLTAzLTIwMTQAAAAAAwAAAAAAAAAFIkpFQyIDSkVDAQAAAAsiSVFfVk9MVU1FIglJUV9WT0xVTUUCAAAADCIxMC0wMy0yMDE0IgoxMC0wMy0yMDE0AAAAAAMAAAAAAAAABSJKRUMiA0pFQwEAAAALIklRX1ZPTFVNRSIJSVFfVk9MVU1FAgAAAAwiMDctMDMtMjAxNCIKMDctMDMtMjAxNAAAAAADAAAAAAAAAAUiSkVDIgNKRUMBAAAACyJJUV9WT0xVTUUiCUlRX1ZPTFVNRQIAAAAMIjA2LTAzLTIwMTQiCjA2LTAzLTIwMTQAAAAAAwAAAAAAAAAFIkpFQyIDSkVDAQAAAAsiSVFfVk9MVU1FIglJUV9WT0xVTUUC</t>
  </si>
  <si>
    <t>AAAADCIwNS0wMy0yMDE0IgowNS0wMy0yMDE0AAAAAAMAAAAAAAAABSJKRUMiA0pFQwEAAAALIklRX1ZPTFVNRSIJSVFfVk9MVU1FAgAAAAwiMDQtMDMtMjAxNCIKMDQtMDMtMjAxNAAAAAADAAAAAAAAAAUiSkVDIgNKRUMBAAAACyJJUV9WT0xVTUUiCUlRX1ZPTFVNRQIAAAAMIjAzLTAzLTIwMTQiCjAzLTAzLTIwMTQAAAAAAwAAAAAAAAAFIkpFQyIDSkVDAQAAAAsiSVFfVk9MVU1FIglJUV9WT0xVTUUCAAAADCIyOC0wMi0yMDE0IgoyOC0wMi0yMDE0AAAAAAMAAAAAAAAABSJKRUMiA0pFQwEAAAALIklRX1ZPTFVNRSIJSVFfVk9MVU1FAgAAAAwiMjctMDItMjAxNCIKMjctMDItMjAxNAAAAAADAAAAAAAAAAUiSkVDIgNKRUMBAAAACyJJUV9WT0xVTUUiCUlRX1ZPTFVNRQIAAAAMIjI2LTAyLTIwMTQiCjI2LTAyLTIwMTQAAAAAAwAAAAAAAAAFIkpFQyIDSkVDAQAAAAsiSVFfVk9MVU1FIglJUV9WT0xVTUUCAAAADCIyNS0wMi0yMDE0IgoyNS0wMi0yMDE0AAAAAAMAAAAAAAAABSJKRUMiA0pFQwEAAAALIklRX1ZPTFVNRSIJSVFfVk9MVU1FAgAAAAwiMjQtMDItMjAxNCIKMjQtMDItMjAxNAAAAAADAAAAAAAAAAUiSkVDIgNKRUMBAAAACyJJUV9WT0xVTUUiCUlRX1ZPTFVNRQIAAAAMIjIxLTAyLTIwMTQiCjIxLTAyLTIwMTQAAAAAAwAAAAAAAAAFIkpFQyIDSkVDAQAAAAsiSVFfVk9MVU1FIglJUV9WT0xV</t>
  </si>
  <si>
    <t>TUUCAAAADCIyMC0wMi0yMDE0IgoyMC0wMi0yMDE0AAAAAAMAAAAAAAAABSJKRUMiA0pFQwEAAAALIklRX1ZPTFVNRSIJSVFfVk9MVU1FAgAAAAwiMTktMDItMjAxNCIKMTktMDItMjAxNAAAAAADAAAAAAAAAAUiSkVDIgNKRUMBAAAACyJJUV9WT0xVTUUiCUlRX1ZPTFVNRQIAAAAMIjE4LTAyLTIwMTQiCjE4LTAyLTIwMTQAAAAAAwAAAAAAAAAFIkpFQyIDSkVDAQAAAAsiSVFfVk9MVU1FIglJUV9WT0xVTUUCAAAADCIxNC0wMi0yMDE0IgoxNC0wMi0yMDE0AAAAAAMAAAAAAAAABSJKRUMiA0pFQwEAAAALIklRX1ZPTFVNRSIJSVFfVk9MVU1FAgAAAAwiMTMtMDItMjAxNCIKMTMtMDItMjAxNAAAAAADAAAAAAAAAAUiSkVDIgNKRUMBAAAACyJJUV9WT0xVTUUiCUlRX1ZPTFVNRQIAAAAMIjEyLTAyLTIwMTQiCjEyLTAyLTIwMTQAAAAAAwAAAAAAAAAFIkpFQyIDSkVDAQAAAAsiSVFfVk9MVU1FIglJUV9WT0xVTUUCAAAADCIxMS0wMi0yMDE0IgoxMS0wMi0yMDE0AAAAAAMAAAAAAAAABSJKRUMiA0pFQwEAAAALIklRX1ZPTFVNRSIJSVFfVk9MVU1FAgAAAAwiMTAtMDItMjAxNCIKMTAtMDItMjAxNAAAAAADAAAAAAAAAAUiSkVDIgNKRUMBAAAACyJJUV9WT0xVTUUiCUlRX1ZPTFVNRQIAAAAMIjA3LTAyLTIwMTQiCjA3LTAyLTIwMTQAAAAAAwAAAAAAAAAFIkpFQyIDSkVDAQAAAAsiSVFfVk9MVU1FIglJUV9W</t>
  </si>
  <si>
    <t>T0xVTUUCAAAADCIwNi0wMi0yMDE0IgowNi0wMi0yMDE0AAAAAAMAAAAAAAAABSJKRUMiA0pFQwEAAAALIklRX1ZPTFVNRSIJSVFfVk9MVU1FAgAAAAwiMDUtMDItMjAxNCIKMDUtMDItMjAxNAAAAAADAAAAAAAAAAUiSkVDIgNKRUMBAAAACyJJUV9WT0xVTUUiCUlRX1ZPTFVNRQIAAAAMIjA0LTAyLTIwMTQiCjA0LTAyLTIwMTQAAAAAAwAAAAAAAAAFIkpFQyIDSkVDAQAAAAsiSVFfVk9MVU1FIglJUV9WT0xVTUUCAAAADCIwMy0wMi0yMDE0IgowMy0wMi0yMDE0AAAAAAMAAAAAAAAABSJKRUMiA0pFQwEAAAALIklRX1ZPTFVNRSIJSVFfVk9MVU1FAgAAAAwiMzEtMDEtMjAxNCIKMzEtMDEtMjAxNAAAAAADAAAAAAAAAAUiSkVDIgNKRUMBAAAACyJJUV9WT0xVTUUiCUlRX1ZPTFVNRQIAAAAMIjMwLTAxLTIwMTQiCjMwLTAxLTIwMTQAAAAAAwAAAAAAAAAFIkpFQyIDSkVDAQAAAAsiSVFfVk9MVU1FIglJUV9WT0xVTUUCAAAADCIyOS0wMS0yMDE0IgoyOS0wMS0yMDE0AAAAAAMAAAAAAAAABSJKRUMiA0pFQwEAAAALIklRX1ZPTFVNRSIJSVFfVk9MVU1FAgAAAAwiMjgtMDEtMjAxNCIKMjgtMDEtMjAxNAAAAAADAAAAAAAAAAUiSkVDIgNKRUMBAAAACyJJUV9WT0xVTUUiCUlRX1ZPTFVNRQIAAAAMIjI3LTAxLTIwMTQiCjI3LTAxLTIwMTQAAAAAAwAAAAAAAAAFIkpFQyIDSkVDAQAAAAsiSVFfVk9MVU1FIglJ</t>
  </si>
  <si>
    <t>UV9WT0xVTUUCAAAADCIyNC0wMS0yMDE0IgoyNC0wMS0yMDE0AAAAAAMAAAAAAAAABSJKRUMiA0pFQwEAAAALIklRX1ZPTFVNRSIJSVFfVk9MVU1FAgAAAAwiMjMtMDEtMjAxNCIKMjMtMDEtMjAxNAAAAAADAAAAAAAAAAUiSkVDIgNKRUMBAAAACyJJUV9WT0xVTUUiCUlRX1ZPTFVNRQIAAAAMIjIyLTAxLTIwMTQiCjIyLTAxLTIwMTQAAAAAAwAAAAAAAAAFIkpFQyIDSkVDAQAAAAsiSVFfVk9MVU1FIglJUV9WT0xVTUUCAAAADCIyMS0wMS0yMDE0IgoyMS0wMS0yMDE0AAAAAAMAAAAAAAAABSJKRUMiA0pFQwEAAAALIklRX1ZPTFVNRSIJSVFfVk9MVU1FAgAAAAwiMTctMDEtMjAxNCIKMTctMDEtMjAxNAAAAAADAAAAAAAAAAUiSkVDIgNKRUMBAAAACyJJUV9WT0xVTUUiCUlRX1ZPTFVNRQIAAAAMIjE2LTAxLTIwMTQiCjE2LTAxLTIwMTQAAAAAAwAAAAAAAAAFIkpFQyIDSkVDAQAAAAsiSVFfVk9MVU1FIglJUV9WT0xVTUUCAAAADCIxNS0wMS0yMDE0IgoxNS0wMS0yMDE0AAAAAAMAAAAAAAAABSJKRUMiA0pFQwEAAAALIklRX1ZPTFVNRSIJSVFfVk9MVU1FAgAAAAwiMTQtMDEtMjAxNCIKMTQtMDEtMjAxNAAAAAADAAAAAAAAAAUiSkVDIgNKRUMBAAAACyJJUV9WT0xVTUUiCUlRX1ZPTFVNRQIAAAAMIjEzLTAxLTIwMTQiCjEzLTAxLTIwMTQAAAAAAwAAAAAAAAAFIkpFQyIDSkVDAQAAAAsiSVFfVk9MVU1F</t>
  </si>
  <si>
    <t>IglJUV9WT0xVTUUCAAAADCIxMC0wMS0yMDE0IgoxMC0wMS0yMDE0AAAAAAMAAAAAAAAABSJKRUMiA0pFQwEAAAALIklRX1ZPTFVNRSIJSVFfVk9MVU1FAgAAAAwiMDktMDEtMjAxNCIKMDktMDEtMjAxNAAAAAADAAAAAAAAAAUiSkVDIgNKRUMBAAAACyJJUV9WT0xVTUUiCUlRX1ZPTFVNRQIAAAAMIjA4LTAxLTIwMTQiCjA4LTAxLTIwMTQAAAAAAwAAAAAAAAAFIkpFQyIDSkVDAQAAAAsiSVFfVk9MVU1FIglJUV9WT0xVTUUCAAAADCIwNy0wMS0yMDE0IgowNy0wMS0yMDE0AAAAAAMAAAAAAAAABSJKRUMiA0pFQwEAAAALIklRX1ZPTFVNRSIJSVFfVk9MVU1FAgAAAAwiMDYtMDEtMjAxNCIKMDYtMDEtMjAxNAAAAAADAAAAAAAAAAUiSkVDIgNKRUMBAAAACyJJUV9WT0xVTUUiCUlRX1ZPTFVNRQIAAAAMIjAzLTAxLTIwMTQiCjAzLTAxLTIwMTQAAAAAAwAAAAAAAAAFIkpFQyIDSkVDAQAAAAsiSVFfVk9MVU1FIglJUV9WT0xVTUUCAAAADCIwMi0wMS0yMDE0IgowMi0wMS0yMDE0AAAAAAMAAAAAAAAABSJKRUMiA0pFQwEAAAALIklRX1ZPTFVNRSIJSVFfVk9MVU1FAgAAAAwiMzEtMTItMjAxMyIKMzEtMTItMjAxMwAAAAADAAAAAAAAAAUiSkVDIgNKRUMBAAAACyJJUV9WT0xVTUUiCUlRX1ZPTFVNRQIAAAAMIjMwLTEyLTIwMTMiCjMwLTEyLTIwMTMAAAAAAwAAAAAAAAAFIkpFQyIDSkVDAQAAAAsiSVFfVk9M</t>
  </si>
  <si>
    <t>VU1FIglJUV9WT0xVTUUCAAAADCIyNy0xMi0yMDEzIgoyNy0xMi0yMDEzAAAAAAMAAAAAAAAABSJKRUMiA0pFQwEAAAALIklRX1ZPTFVNRSIJSVFfVk9MVU1FAgAAAAwiMjYtMTItMjAxMyIKMjYtMTItMjAxMwAAAAADAAAAAAAAAAUiSkVDIgNKRUMBAAAACyJJUV9WT0xVTUUiCUlRX1ZPTFVNRQIAAAAMIjI0LTEyLTIwMTMiCjI0LTEyLTIwMTMAAAAAAwAAAAAAAAAFIkpFQyIDSkVDAQAAAAsiSVFfVk9MVU1FIglJUV9WT0xVTUUCAAAADCIyMy0xMi0yMDEzIgoyMy0xMi0yMDEzAAAAAAMAAAAAAAAABSJKRUMiA0pFQwEAAAALIklRX1ZPTFVNRSIJSVFfVk9MVU1FAgAAAAwiMjAtMTItMjAxMyIKMjAtMTItMjAxMwAAAAADAAAAAAAAAAUiSkVDIgNKRUMBAAAACyJJUV9WT0xVTUUiCUlRX1ZPTFVNRQIAAAAMIjE5LTEyLTIwMTMiCjE5LTEyLTIwMTMAAAAAAwAAAAAAAAAFIkpFQyIDSkVDAQAAAAsiSVFfVk9MVU1FIglJUV9WT0xVTUUCAAAADCIxOC0xMi0yMDEzIgoxOC0xMi0yMDEzAAAAAAMAAAAAAAAABSJKRUMiA0pFQwEAAAALIklRX1ZPTFVNRSIJSVFfVk9MVU1FAgAAAAwiMTctMTItMjAxMyIKMTctMTItMjAxMwAAAAADAAAAAAAAAAUiSkVDIgNKRUMBAAAACyJJUV9WT0xVTUUiCUlRX1ZPTFVNRQIAAAAMIjE2LTEyLTIwMTMiCjE2LTEyLTIwMTMAAAAAAwAAAAAAAAAFIkpFQyIDSkVDAQAAAAsiSVFf</t>
  </si>
  <si>
    <t>Vk9MVU1FIglJUV9WT0xVTUUCAAAADCIxMy0xMi0yMDEzIgoxMy0xMi0yMDEzAAAAAAMAAAAAAAAABSJKRUMiA0pFQwEAAAALIklRX1ZPTFVNRSIJSVFfVk9MVU1FAgAAAAwiMTItMTItMjAxMyIKMTItMTItMjAxMwAAAAADAAAAAAAAAAUiSkVDIgNKRUMBAAAACyJJUV9WT0xVTUUiCUlRX1ZPTFVNRQIAAAAMIjExLTEyLTIwMTMiCjExLTEyLTIwMTMAAAAAAwAAAAAAAAAFIkpFQyIDSkVDAQAAAAsiSVFfVk9MVU1FIglJUV9WT0xVTUUCAAAADCIxMC0xMi0yMDEzIgoxMC0xMi0yMDEzAAAAAAMAAAAAAAAABSJKRUMiA0pFQwEAAAALIklRX1ZPTFVNRSIJSVFfVk9MVU1FAgAAAAwiMDktMTItMjAxMyIKMDktMTItMjAxMwAAAAADAAAAAAAAAAUiSkVDIgNKRUMBAAAACyJJUV9WT0xVTUUiCUlRX1ZPTFVNRQIAAAAMIjA2LTEyLTIwMTMiCjA2LTEyLTIwMTMAAAAAAwAAAAAAAAAFIkpFQyIDSkVDAQAAAAsiSVFfVk9MVU1FIglJUV9WT0xVTUUCAAAADCIwNS0xMi0yMDEzIgowNS0xMi0yMDEzAAAAAAMAAAAAAAAABSJKRUMiA0pFQwEAAAALIklRX1ZPTFVNRSIJSVFfVk9MVU1FAgAAAAwiMDQtMTItMjAxMyIKMDQtMTItMjAxMwAAAAADAAAAAAAAAAUiSkVDIgNKRUMBAAAACyJJUV9WT0xVTUUiCUlRX1ZPTFVNRQIAAAAMIjAzLTEyLTIwMTMiCjAzLTEyLTIwMTMAAAAAAwAAAAAAAAAFIkpFQyIDSkVDAQAAAAsi</t>
  </si>
  <si>
    <t>SVFfVk9MVU1FIglJUV9WT0xVTUUCAAAADCIwMi0xMi0yMDEzIgowMi0xMi0yMDEzAAAAAAMAAAAAAAAABSJKRUMiA0pFQwEAAAALIklRX1ZPTFVNRSIJSVFfVk9MVU1FAgAAAAwiMjktMTEtMjAxMyIKMjktMTEtMjAxMwAAAAADAAAAAAAAAAUiSkVDIgNKRUMBAAAACyJJUV9WT0xVTUUiCUlRX1ZPTFVNRQIAAAAMIjI3LTExLTIwMTMiCjI3LTExLTIwMTMAAAAAAwAAAAAAAAAFIkpFQyIDSkVDAQAAAAsiSVFfVk9MVU1FIglJUV9WT0xVTUUCAAAADCIyNi0xMS0yMDEzIgoyNi0xMS0yMDEzAAAAAAMAAAAAAAAABSJKRUMiA0pFQwEAAAALIklRX1ZPTFVNRSIJSVFfVk9MVU1FAgAAAAwiMjUtMTEtMjAxMyIKMjUtMTEtMjAxMwAAAAADAAAAAAAAAAUiSkVDIgNKRUMBAAAACyJJUV9WT0xVTUUiCUlRX1ZPTFVNRQIAAAAMIjIyLTExLTIwMTMiCjIyLTExLTIwMTMAAAAAAwAAAAAAAAAFIkpFQyIDSkVDAQAAAAsiSVFfVk9MVU1FIglJUV9WT0xVTUUCAAAADCIyMS0xMS0yMDEzIgoyMS0xMS0yMDEzAAAAAAMAAAAAAAAABSJKRUMiA0pFQwEAAAALIklRX1ZPTFVNRSIJSVFfVk9MVU1FAgAAAAwiMjAtMTEtMjAxMyIKMjAtMTEtMjAxMwAAAAADAAAAAAAAAAUiSkVDIgNKRUMBAAAACyJJUV9WT0xVTUUiCUlRX1ZPTFVNRQIAAAAMIjE5LTExLTIwMTMiCjE5LTExLTIwMTMAAAAAAwAAAAAAAAAFIkpFQyIDSkVDAQAA</t>
  </si>
  <si>
    <t>AAsiSVFfVk9MVU1FIglJUV9WT0xVTUUCAAAADCIxOC0xMS0yMDEzIgoxOC0xMS0yMDEzAAAAAAMAAAAAAAAABSJKRUMiA0pFQwEAAAALIklRX1ZPTFVNRSIJSVFfVk9MVU1FAgAAAAwiMTUtMTEtMjAxMyIKMTUtMTEtMjAxMwAAAAADAAAAAAAAAAUiSkVDIgNKRUMBAAAACyJJUV9WT0xVTUUiCUlRX1ZPTFVNRQIAAAAMIjE0LTExLTIwMTMiCjE0LTExLTIwMTMAAAAAAwAAAAAAAAAFIkpFQyIDSkVDAQAAAAsiSVFfVk9MVU1FIglJUV9WT0xVTUUCAAAADCIxMy0xMS0yMDEzIgoxMy0xMS0yMDEzAAAAAAMAAAAAAAAABSJKRUMiA0pFQwEAAAALIklRX1ZPTFVNRSIJSVFfVk9MVU1FAgAAAAwiMTItMTEtMjAxMyIKMTItMTEtMjAxMwAAAAADAAAAAAAAAAUiSkVDIgNKRUMBAAAACyJJUV9WT0xVTUUiCUlRX1ZPTFVNRQIAAAAMIjExLTExLTIwMTMiCjExLTExLTIwMTMAAAAAAwAAAAAAAAAFIkpFQyIDSkVDAQAAAAsiSVFfVk9MVU1FIglJUV9WT0xVTUUCAAAADCIwOC0xMS0yMDEzIgowOC0xMS0yMDEzAAAAAAMAAAAAAAAABSJKRUMiA0pFQwEAAAALIklRX1ZPTFVNRSIJSVFfVk9MVU1FAgAAAAwiMDctMTEtMjAxMyIKMDctMTEtMjAxMwAAAAADAAAAAAAAAAUiSkVDIgNKRUMBAAAACyJJUV9WT0xVTUUiCUlRX1ZPTFVNRQIAAAAMIjA2LTExLTIwMTMiCjA2LTExLTIwMTMAAAAAAwAAAAAAAAAFIkpFQyIDSkVD</t>
  </si>
  <si>
    <t>AQAAAAsiSVFfVk9MVU1FIglJUV9WT0xVTUUCAAAADCIwNS0xMS0yMDEzIgowNS0xMS0yMDEzAAAAAAMAAAAAAAAABSJKRUMiA0pFQwEAAAALIklRX1ZPTFVNRSIJSVFfVk9MVU1FAgAAAAwiMDQtMTEtMjAxMyIKMDQtMTEtMjAxMwAAAAADAAAAAAAAAAUiSkVDIgNKRUMBAAAACyJJUV9WT0xVTUUiCUlRX1ZPTFVNRQIAAAAMIjAxLTExLTIwMTMiCjAxLTExLTIwMTMAAAAAAwAAAAAAAAAFIkpFQyIDSkVDAQAAAAsiSVFfVk9MVU1FIglJUV9WT0xVTUUCAAAADCIzMS0xMC0yMDEzIgozMS0xMC0yMDEzAAAAAAMAAAAAAAAABSJKRUMiA0pFQwEAAAALIklRX1ZPTFVNRSIJSVFfVk9MVU1FAgAAAAwiMzAtMTAtMjAxMyIKMzAtMTAtMjAxMwAAAAADAAAAAAAAAAUiSkVDIgNKRUMBAAAACyJJUV9WT0xVTUUiCUlRX1ZPTFVNRQIAAAAMIjI5LTEwLTIwMTMiCjI5LTEwLTIwMTMAAAAAAwAAAAAAAAAFIkpFQyIDSkVDAQAAAAsiSVFfVk9MVU1FIglJUV9WT0xVTUUCAAAADCIyOC0xMC0yMDEzIgoyOC0xMC0yMDEzAAAAAAMAAAAAAAAABSJKRUMiA0pFQwEAAAALIklRX1ZPTFVNRSIJSVFfVk9MVU1FAgAAAAwiMjUtMTAtMjAxMyIKMjUtMTAtMjAxMwAAAAADAAAAAAAAAAUiSkVDIgNKRUMBAAAACyJJUV9WT0xVTUUiCUlRX1ZPTFVNRQIAAAAMIjI0LTEwLTIwMTMiCjI0LTEwLTIwMTMAAAAAAwAAAAAAAAAFIkpFQyID</t>
  </si>
  <si>
    <t>SkVDAQAAAAsiSVFfVk9MVU1FIglJUV9WT0xVTUUCAAAADCIyMy0xMC0yMDEzIgoyMy0xMC0yMDEzAAAAAAMAAAAAAAAABSJKRUMiA0pFQwEAAAALIklRX1ZPTFVNRSIJSVFfVk9MVU1FAgAAAAwiMjItMTAtMjAxMyIKMjItMTAtMjAxMwAAAAADAAAAAAAAAAUiSkVDIgNKRUMBAAAACyJJUV9WT0xVTUUiCUlRX1ZPTFVNRQIAAAAMIjIxLTEwLTIwMTMiCjIxLTEwLTIwMTMAAAAAAwAAAAAAAAAFIkpFQyIDSkVDAQAAAAsiSVFfVk9MVU1FIglJUV9WT0xVTUUCAAAADCIxOC0xMC0yMDEzIgoxOC0xMC0yMDEzAAAAAAMAAAAAAAAABSJKRUMiA0pFQwEAAAALIklRX1ZPTFVNRSIJSVFfVk9MVU1FAgAAAAwiMTctMTAtMjAxMyIKMTctMTAtMjAxMwAAAAADAAAAAAAAAAUiSkVDIgNKRUMBAAAACyJJUV9WT0xVTUUiCUlRX1ZPTFVNRQIAAAAMIjE2LTEwLTIwMTMiCjE2LTEwLTIwMTMAAAAAAwAAAAAAAAAFIkpFQyIDSkVDAQAAAAsiSVFfVk9MVU1FIglJUV9WT0xVTUUCAAAADCIxNS0xMC0yMDEzIgoxNS0xMC0yMDEzAAAAAAMAAAAAAAAABSJKRUMiA0pFQwEAAAALIklRX1ZPTFVNRSIJSVFfVk9MVU1FAgAAAAwiMTQtMTAtMjAxMyIKMTQtMTAtMjAxMwAAAAADAAAAAAAAAAUiSkVDIgNKRUMBAAAACyJJUV9WT0xVTUUiCUlRX1ZPTFVNRQIAAAAMIjExLTEwLTIwMTMiCjExLTEwLTIwMTMAAAAAAwAAAAAAAAAFIkpF</t>
  </si>
  <si>
    <t>QyIDSkVDAQAAAAsiSVFfVk9MVU1FIglJUV9WT0xVTUUCAAAADCIxMC0xMC0yMDEzIgoxMC0xMC0yMDEzAAAAAAMAAAAAAAAABSJKRUMiA0pFQwEAAAALIklRX1ZPTFVNRSIJSVFfVk9MVU1FAgAAAAwiMDktMTAtMjAxMyIKMDktMTAtMjAxMwAAAAADAAAAAAAAAAUiSkVDIgNKRUMBAAAACyJJUV9WT0xVTUUiCUlRX1ZPTFVNRQIAAAAMIjA4LTEwLTIwMTMiCjA4LTEwLTIwMTMAAAAAAwAAAAAAAAAFIkpFQyIDSkVDAQAAAAsiSVFfVk9MVU1FIglJUV9WT0xVTUUCAAAADCIwNy0xMC0yMDEzIgowNy0xMC0yMDEzAAAAAAMAAAAAAAAABSJKRUMiA0pFQwEAAAALIklRX1ZPTFVNRSIJSVFfVk9MVU1FAgAAAAwiMDQtMTAtMjAxMyIKMDQtMTAtMjAxMwAAAAADAAAAAAAAAAUiSkVDIgNKRUMBAAAACyJJUV9WT0xVTUUiCUlRX1ZPTFVNRQIAAAAMIjAzLTEwLTIwMTMiCjAzLTEwLTIwMTMAAAAAAwAAAAAAAAAFIkpFQyIDSkVDAQAAAAsiSVFfVk9MVU1FIglJUV9WT0xVTUUCAAAADCIwMi0xMC0yMDEzIgowMi0xMC0yMDEzAAAAAAMAAAAAAAAABSJKRUMiA0pFQwEAAAALIklRX1ZPTFVNRSIJSVFfVk9MVU1FAgAAAAwiMDEtMTAtMjAxMyIKMDEtMTAtMjAxMwAAAAADAAAAAAAAAAUiSkVDIgNKRUMBAAAACyJJUV9WT0xVTUUiCUlRX1ZPTFVNRQIAAAAMIjMwLTA5LTIwMTMiCjMwLTA5LTIwMTMAAAAAAwAAAAAAAAAF</t>
  </si>
  <si>
    <t>IkpFQyIDSkVDAQAAAAsiSVFfVk9MVU1FIglJUV9WT0xVTUUCAAAADCIyNy0wOS0yMDEzIgoyNy0wOS0yMDEzAAAAAAMAAAAAAAAABSJKRUMiA0pFQwEAAAALIklRX1ZPTFVNRSIJSVFfVk9MVU1FAgAAAAwiMjYtMDktMjAxMyIKMjYtMDktMjAxMwAAAAADAAAAAAAAAAUiSkVDIgNKRUMBAAAACyJJUV9WT0xVTUUiCUlRX1ZPTFVNRQIAAAAMIjI1LTA5LTIwMTMiCjI1LTA5LTIwMTMAAAAAAwAAAAAAAAAFIkpFQyIDSkVDAQAAAAsiSVFfVk9MVU1FIglJUV9WT0xVTUUCAAAADCIyNC0wOS0yMDEzIgoyNC0wOS0yMDEzAAAAAAMAAAAAAAAABSJKRUMiA0pFQwEAAAALIklRX1ZPTFVNRSIJSVFfVk9MVU1FAgAAAAwiMjMtMDktMjAxMyIKMjMtMDktMjAxMwAAAAADAAAAAAAAAAUiSkVDIgNKRUMBAAAACyJJUV9WT0xVTUUiCUlRX1ZPTFVNRQIAAAAMIjIwLTA5LTIwMTMiCjIwLTA5LTIwMTMAAAAAAwAAAAAAAAAFIkpFQyIDSkVDAQAAAAsiSVFfVk9MVU1FIglJUV9WT0xVTUUCAAAADCIxOS0wOS0yMDEzIgoxOS0wOS0yMDEzAAAAAAMAAAAAAAAABSJKRUMiA0pFQwEAAAALIklRX1ZPTFVNRSIJSVFfVk9MVU1FAgAAAAwiMTgtMDktMjAxMyIKMTgtMDktMjAxMwAAAAADAAAAAAAAAAUiSkVDIgNKRUMBAAAACyJJUV9WT0xVTUUiCUlRX1ZPTFVNRQIAAAAMIjE3LTA5LTIwMTMiCjE3LTA5LTIwMTMAAAAAAwAAAAAA</t>
  </si>
  <si>
    <t>AAAFIkpFQyIDSkVDAQAAAAsiSVFfVk9MVU1FIglJUV9WT0xVTUUCAAAADCIxNi0wOS0yMDEzIgoxNi0wOS0yMDEzAAAAAAMAAAAAAAAABSJKRUMiA0pFQwEAAAALIklRX1ZPTFVNRSIJSVFfVk9MVU1FAgAAAAwiMTMtMDktMjAxMyIKMTMtMDktMjAxMwAAAAADAAAAAAAAAAUiSkVDIgNKRUMBAAAACyJJUV9WT0xVTUUiCUlRX1ZPTFVNRQIAAAAMIjEyLTA5LTIwMTMiCjEyLTA5LTIwMTMAAAAAAwAAAAAAAAAFIkpFQyIDSkVDAQAAAAsiSVFfVk9MVU1FIglJUV9WT0xVTUUCAAAADCIxMS0wOS0yMDEzIgoxMS0wOS0yMDEzAAAAAAMAAAAAAAAABSJKRUMiA0pFQwEAAAALIklRX1ZPTFVNRSIJSVFfVk9MVU1FAgAAAAwiMTAtMDktMjAxMyIKMTAtMDktMjAxMwAAAAADAAAAAAAAAAUiSkVDIgNKRUMBAAAACyJJUV9WT0xVTUUiCUlRX1ZPTFVNRQIAAAAMIjA5LTA5LTIwMTMiCjA5LTA5LTIwMTMAAAAAAwAAAAAAAAAFIkpFQyIDSkVDAQAAAAsiSVFfVk9MVU1FIglJUV9WT0xVTUUCAAAADCIwNi0wOS0yMDEzIgowNi0wOS0yMDEzAAAAAAMAAAAAAAAABSJKRUMiA0pFQwEAAAALIklRX1ZPTFVNRSIJSVFfVk9MVU1FAgAAAAwiMDUtMDktMjAxMyIKMDUtMDktMjAxMwAAAAADAAAAAAAAAAUiSkVDIgNKRUMBAAAACyJJUV9WT0xVTUUiCUlRX1ZPTFVNRQIAAAAMIjA0LTA5LTIwMTMiCjA0LTA5LTIwMTMAAAAAAwAA</t>
  </si>
  <si>
    <t>AAAAAAAFIkpFQyIDSkVDAQAAAAsiSVFfVk9MVU1FIglJUV9WT0xVTUUCAAAADCIwMy0wOS0yMDEzIgowMy0wOS0yMDEzAAAAAAMAAAAAAAAABSJKRUMiA0pFQwEAAAALIklRX1ZPTFVNRSIJSVFfVk9MVU1FAgAAAAwiMzAtMDgtMjAxMyIKMzAtMDgtMjAxMwAAAAADAAAAAAAAAAUiSkVDIgNKRUMBAAAACyJJUV9WT0xVTUUiCUlRX1ZPTFVNRQIAAAAMIjI5LTA4LTIwMTMiCjI5LTA4LTIwMTMAAAAAAwAAAAAAAAAFIkpFQyIDSkVDAQAAAAsiSVFfVk9MVU1FIglJUV9WT0xVTUUCAAAADCIyOC0wOC0yMDEzIgoyOC0wOC0yMDEzAAAAAAMAAAAAAAAABSJKRUMiA0pFQwEAAAALIklRX1ZPTFVNRSIJSVFfVk9MVU1FAgAAAAwiMjctMDgtMjAxMyIKMjctMDgtMjAxMwAAAAADAAAAAAAAAAUiSkVDIgNKRUMBAAAACyJJUV9WT0xVTUUiCUlRX1ZPTFVNRQIAAAAMIjI2LTA4LTIwMTMiCjI2LTA4LTIwMTMAAAAAAwAAAAAAAAAFIkpFQyIDSkVDAQAAAAsiSVFfVk9MVU1FIglJUV9WT0xVTUUCAAAADCIyMy0wOC0yMDEzIgoyMy0wOC0yMDEzAAAAAAMAAAAAAAAABSJKRUMiA0pFQwEAAAALIklRX1ZPTFVNRSIJSVFfVk9MVU1FAgAAAAwiMjItMDgtMjAxMyIKMjItMDgtMjAxMwAAAAADAAAAAAAAAAUiSkVDIgNKRUMBAAAACyJJUV9WT0xVTUUiCUlRX1ZPTFVNRQIAAAAMIjIxLTA4LTIwMTMiCjIxLTA4LTIwMTMAAAAA</t>
  </si>
  <si>
    <t>AwAAAAAAAAAFIkpFQyIDSkVDAQAAAAsiSVFfVk9MVU1FIglJUV9WT0xVTUUCAAAADCIyMC0wOC0yMDEzIgoyMC0wOC0yMDEzAAAAAAMAAAAAAAAABSJKRUMiA0pFQwEAAAALIklRX1ZPTFVNRSIJSVFfVk9MVU1FAgAAAAwiMTktMDgtMjAxMyIKMTktMDgtMjAxMwAAAAADAAAAAAAAAAUiSkVDIgNKRUMBAAAACyJJUV9WT0xVTUUiCUlRX1ZPTFVNRQIAAAAMIjE2LTA4LTIwMTMiCjE2LTA4LTIwMTMAAAAAAwAAAAAAAAAFIkpFQyIDSkVDAQAAAAsiSVFfVk9MVU1FIglJUV9WT0xVTUUCAAAADCIxNS0wOC0yMDEzIgoxNS0wOC0yMDEzAAAAAAMAAAAAAAAABSJKRUMiA0pFQwEAAAALIklRX1ZPTFVNRSIJSVFfVk9MVU1FAgAAAAwiMTQtMDgtMjAxMyIKMTQtMDgtMjAxMwAAAAADAAAAAAAAAAUiSkVDIgNKRUMBAAAACyJJUV9WT0xVTUUiCUlRX1ZPTFVNRQIAAAAMIjEzLTA4LTIwMTMiCjEzLTA4LTIwMTMAAAAAAwAAAAAAAAAFIkpFQyIDSkVDAQAAAAsiSVFfVk9MVU1FIglJUV9WT0xVTUUCAAAADCIxMi0wOC0yMDEzIgoxMi0wOC0yMDEzAAAAAAMAAAAAAAAABSJKRUMiA0pFQwEAAAALIklRX1ZPTFVNRSIJSVFfVk9MVU1FAgAAAAwiMDktMDgtMjAxMyIKMDktMDgtMjAxMwAAAAADAAAAAAAAAAUiSkVDIgNKRUMBAAAACyJJUV9WT0xVTUUiCUlRX1ZPTFVNRQIAAAAMIjA4LTA4LTIwMTMiCjA4LTA4LTIwMTMA</t>
  </si>
  <si>
    <t>AAAAAwAAAAAAAAAFIkpFQyIDSkVDAQAAAAsiSVFfVk9MVU1FIglJUV9WT0xVTUUCAAAADCIwNy0wOC0yMDEzIgowNy0wOC0yMDEzAAAAAAMAAAAAAAAABSJKRUMiA0pFQwEAAAALIklRX1ZPTFVNRSIJSVFfVk9MVU1FAgAAAAwiMDYtMDgtMjAxMyIKMDYtMDgtMjAxMwAAAAADAAAAAAAAAAUiSkVDIgNKRUMBAAAACyJJUV9WT0xVTUUiCUlRX1ZPTFVNRQIAAAAMIjA1LTA4LTIwMTMiCjA1LTA4LTIwMTMAAAAAAwAAAAAAAAAFIkpFQyIDSkVDAQAAAAsiSVFfVk9MVU1FIglJUV9WT0xVTUUCAAAADCIwMi0wOC0yMDEzIgowMi0wOC0yMDEzAAAAAAMAAAAAAAAABSJKRUMiA0pFQwEAAAALIklRX1ZPTFVNRSIJSVFfVk9MVU1FAgAAAAwiMDEtMDgtMjAxMyIKMDEtMDgtMjAxMwAAAAADAAAAAAAAAAUiSkVDIgNKRUMBAAAACyJJUV9WT0xVTUUiCUlRX1ZPTFVNRQIAAAAMIjMxLTA3LTIwMTMiCjMxLTA3LTIwMTMAAAAAAwAAAAAAAAAFIkpFQyIDSkVDAQAAAAsiSVFfVk9MVU1FIglJUV9WT0xVTUUCAAAADCIzMC0wNy0yMDEzIgozMC0wNy0yMDEzAAAAAAMAAAAAAAAABSJKRUMiA0pFQwEAAAALIklRX1ZPTFVNRSIJSVFfVk9MVU1FAgAAAAwiMjktMDctMjAxMyIKMjktMDctMjAxMwAAAAADAAAAAAAAAAUiSkVDIgNKRUMBAAAACyJJUV9WT0xVTUUiCUlRX1ZPTFVNRQIAAAAMIjI2LTA3LTIwMTMiCjI2LTA3LTIw</t>
  </si>
  <si>
    <t>MTMAAAAAAwAAAAAAAAAFIkpFQyIDSkVDAQAAAAsiSVFfVk9MVU1FIglJUV9WT0xVTUUCAAAADCIyNS0wNy0yMDEzIgoyNS0wNy0yMDEzAAAAAAMAAAAAAAAABSJKRUMiA0pFQwEAAAALIklRX1ZPTFVNRSIJSVFfVk9MVU1FAgAAAAwiMjQtMDctMjAxMyIKMjQtMDctMjAxMwAAAAADAAAAAAAAAAUiSkVDIgNKRUMBAAAACyJJUV9WT0xVTUUiCUlRX1ZPTFVNRQIAAAAMIjIzLTA3LTIwMTMiCjIzLTA3LTIwMTMAAAAAAwAAAAAAAAAFIkpFQyIDSkVDAQAAAAsiSVFfVk9MVU1FIglJUV9WT0xVTUUCAAAADCIyMi0wNy0yMDEzIgoyMi0wNy0yMDEzAAAAAAMAAAAAAAAABSJKRUMiA0pFQwEAAAALIklRX1ZPTFVNRSIJSVFfVk9MVU1FAgAAAAwiMTktMDctMjAxMyIKMTktMDctMjAxMwAAAAADAAAAAAAAAAUiSkVDIgNKRUMBAAAACyJJUV9WT0xVTUUiCUlRX1ZPTFVNRQIAAAAMIjE4LTA3LTIwMTMiCjE4LTA3LTIwMTMAAAAAAwAAAAAAAAAFIkpFQyIDSkVDAQAAAAsiSVFfVk9MVU1FIglJUV9WT0xVTUUCAAAADCIxNy0wNy0yMDEzIgoxNy0wNy0yMDEzAAAAAAMAAAAAAAAABSJKRUMiA0pFQwEAAAALIklRX1ZPTFVNRSIJSVFfVk9MVU1FAgAAAAwiMTYtMDctMjAxMyIKMTYtMDctMjAxMwAAAAADAAAAAAAAAAUiSkVDIgNKRUMBAAAACyJJUV9WT0xVTUUiCUlRX1ZPTFVNRQIAAAAMIjE1LTA3LTIwMTMiCjE1LTA3</t>
  </si>
  <si>
    <t>LTIwMTMAAAAAAwAAAAAAAAAFIkpFQyIDSkVDAQAAAAsiSVFfVk9MVU1FIglJUV9WT0xVTUUCAAAADCIxMi0wNy0yMDEzIgoxMi0wNy0yMDEzAAAAAAMAAAAAAAAABSJKRUMiA0pFQwEAAAALIklRX1ZPTFVNRSIJSVFfVk9MVU1FAgAAAAwiMTEtMDctMjAxMyIKMTEtMDctMjAxMwAAAAADAAAAAAAAAAUiSkVDIgNKRUMBAAAACyJJUV9WT0xVTUUiCUlRX1ZPTFVNRQIAAAAMIjEwLTA3LTIwMTMiCjEwLTA3LTIwMTMAAAAAAwAAAAAAAAAFIkpFQyIDSkVDAQAAAAsiSVFfVk9MVU1FIglJUV9WT0xVTUUCAAAADCIwOS0wNy0yMDEzIgowOS0wNy0yMDEzAAAAAAMAAAAAAAAABSJKRUMiA0pFQwEAAAALIklRX1ZPTFVNRSIJSVFfVk9MVU1FAgAAAAwiMDgtMDctMjAxMyIKMDgtMDctMjAxMwAAAAADAAAAAAAAAAUiSkVDIgNKRUMBAAAACyJJUV9WT0xVTUUiCUlRX1ZPTFVNRQIAAAAMIjA1LTA3LTIwMTMiCjA1LTA3LTIwMTMAAAAAAwAAAAAAAAAFIkpFQyIDSkVDAQAAAAsiSVFfVk9MVU1FIglJUV9WT0xVTUUCAAAADCIwMy0wNy0yMDEzIgowMy0wNy0yMDEzAAAAAAMAAAAAAAAABSJKRUMiA0pFQwEAAAALIklRX1ZPTFVNRSIJSVFfVk9MVU1FAgAAAAwiMDItMDctMjAxMyIKMDItMDctMjAxMwAAAAADAAAAAAAAAAUiSkVDIgNKRUMBAAAACyJJUV9WT0xVTUUiCUlRX1ZPTFVNRQIAAAAMIjAxLTA3LTIwMTMiCjAx</t>
  </si>
  <si>
    <t>LTA3LTIwMTOWNmiH4MLUCJY2aIfgwtQIIUNJUS5JUTE5MDc4Ni5JUV9WT0xVTUUuMDktMDEtMjAxNAEAAABC6QIAAgAAAAcwLjUxMjc5ALhVXYzgwtQIuFVdjODC1AgmQ0lRLkNBVC5JUV9TSEFSRVNPVVRTVEFORElORy43LzIxLzIwMTYFAAAAAQAAAAgAAAAOKEludmFsaWQgRGF0ZSlW9FqM4MLUCFb0WozgwtQIIUNJUS5JUTE5MDc4Ni5JUV9WT0xVTUUuMTEtMTItMjAxMwEAAABC6QIAAgAAAAgwLjUzNzE3OAC4VV2M4MLUCLhVXYzgwtQIHENJUS5TVE4uSVFfVk9MVU1FLjEwLTA3LTIwMTMBAAAAu20NAAIAAAAIMC4xMDA0NzgAljZoh+DC1AiWNmiH4MLUCBpDSVEuQ0FULklRX1ZPTFVNRS44LzkvMjAxNgEAAAAy9QMAAgAAAAgzLjQwMDQ4NwAOCipx4MLUCA4KKnHgwtQIJ0NJUS5LQlIuSVFfU0hBUkVTT1VUU1RBTkRJTkcuMjMtMDUtMjAxNwEAAADqgD8AAgAAAAoxNDMuMTU0NDcxALhVXYzgwtQIuFVdjODC1AgnQ0lRLkpFQy5JUV9TSEFSRVNPVVRTVEFORElORy4xNC0wMy0yMDE3AQAAAC9OBAACAAAACjEyMS4wNzEyOTYANNVlh+DC1Ag01WWH4MLUCCFDSVEuTllTRTpDTkhJLklRX1ZPTFVNRS43LzE0LzIwMTYFAAAAAQAAAAgAAAAOKEludmFsaWQgRGF0ZSkOCipx4MLUCA4KKnHgwtQIL0NJUS5OQVNEQVFHUzpQQ0FSLklRX1NIQVJFU09VVFNUQU5ESU5HLjYvOC8yMDE2AQAAAEF/BAACAAAACjM1</t>
  </si>
  <si>
    <t>MC41MjgzMTEAVvRajODC1AhW9FqM4MLUCDBDSVEuTkFTREFRR1M6UENBUi5JUV9TSEFSRVNPVVRTVEFORElORy44LzIyLzIwMTYFAAAAAQAAAAgAAAAOKEludmFsaWQgRGF0ZSn0kliM4MLUCPSSWIzgwtQIHENJUS5LQlIuSVFfVk9MVU1FLjE0LTA4LTIwMTMBAAAA6oA/AAIAAAAIMS42NzY5MTIAljZoh+DC1AiWNmiH4MLUCCpDSVEuTllTRTpPU0suSVFfU0hBUkVTT1VUU1RBTkRJTkcuMi82LzIwMTcBAAAAF30EAAIAAAAJNzQuNzk0NTI2AFb0WozgwtQIVvRajODC1AggQ0lRLk5ZU0U6VEVYLklRX1ZPTFVNRS41LzE4LzIwMTYFAAAAAQAAAAgAAAAOKEludmFsaWQgRGF0ZSlW9FqM4MLUCFb0WozgwtQIMENJUS5OQVNEQVFHUzpQQ0FSLklRX1NIQVJFU09VVFNUQU5ESU5HLjIvMjMvMjAxNwUAAAABAAAACAAAAA4oSW52YWxpZCBEYXRlKbhVXYzgwtQIuFVdjODC1AgqQ0lRLk5ZU0U6T1NLLklRX1NIQVJFU09VVFNUQU5ESU5HLjYvNi8yMDE2AQAAABd9BAACAAAACTczLjM2NjcxNwC4VV2M4MLUCLhVXYzgwtQIK0NJUS5OWVNFOkNNSS5JUV9TSEFSRVNPVVRTVEFORElORy4zLzIyLzIwMTcFAAAAAQAAAAgAAAAOKEludmFsaWQgRGF0ZSlW9FqM4MLUCFb0WozgwtQIH0NJUS5FTUUuSVFfUFJJQ0VEQVRFLjEwLTAzLTIwMTQBAAAAbm0AAAUAAAAKMTAtMDMtMjAxNAAOCipx4MLUCA4KKnHgwtQIHENJUS5T</t>
  </si>
  <si>
    <t>VE4uSVFfVk9MVU1FLjAxLTA1LTIwMTQBAAAAu20NAAIAAAAIMC4xNzA1NzQAuFVdjODC1Ai4VV2M4MLUCBxDSVEuSkVDLklRX1ZPTFVNRS4yMS0wNS0yMDE0AQAAAC9OBAACAAAABzEuMjEyMzkAljZoh+DC1AiWNmiH4MLUCDBDSVEuTkFTREFRR1M6UENBUi5JUV9TSEFSRVNPVVRTVEFORElORy4zLzIxLzIwMTcFAAAAAQAAAAgAAAAOKEludmFsaWQgRGF0ZSmSMVaM4MLUCJIxVozgwtQIIENJUS5OWVNFOlRFWC5JUV9WT0xVTUUuMy8yMi8yMDE2BQAAAAEAAAAIAAAADihJbnZhbGlkIERhdGUpDgoqceDC1AgOCipx4MLUCCFDSVEuSVEyNzM1MTEuSVFfVk9MVU1FLjA2LTExLTIwMTMBAAAAZywEAAIAAAAFNUUtMDUANNVlh+DC1Ag01WWH4MLUCCRDSVEuTkFTREFRR1M6UENBUi5JUV9WT0xVTUUuMi8yLzIwMTcBAAAAQX8EAAIAAAAIMS44NzU3NDkANNVlh+DC1Ag01WWH4MLUCBxDSVEuRU1FLklRX1ZPTFVNRS4wOC0wNS0yMDE0AQAAAG5tAAACAAAACDAuMjc2MDU2ADTVZYfgwtQINNVlh+DC1AgnQ0lRLkVNRS5JUV9TSEFSRVNPVVRTVEFORElORy4xOS0xMC0yMDE2AQAAAG5tAAACAAAACTYwLjc5OTkxNQA01WWH4MLUCDTVZYfgwtQILENJUS5OWVNFOkNNSS5JUV9TSEFSRVNPVVRTVEFORElORy4xMS8xNS8yMDE2BQAAAAEAAAAIAAAADihJbnZhbGlkIERhdGUpNNVlh+DC1Ag01WWH4MLUCC9DSVEuTkFT</t>
  </si>
  <si>
    <t>REFRR1M6UENBUi5JUV9TSEFSRVNPVVRTVEFORElORy42LzYvMjAxNgEAAABBfwQAAgAAAAkzNTAuNDYyODUANNVlh+DC1Ag01WWH4MLUCCdDSVEuRU1FLklRX1NIQVJFU09VVFNUQU5ESU5HLjMwLTA2LTIwMTcBAAAAbm0AAAIAAAAJNTkuMjMzMDM4APSSWIzgwtQI9JJYjODC1AghQ0lRLklRVFIyODE3OTIxNTIuSVFfVFJfVEFSR0VUX0lEAQAAAJjOyxADAAAACUlRNDM2OTgwNwB3qAY248LUCC12HjbjwtQIJ0NJUS5KRUMuSVFfU0hBUkVTT1VUU1RBTkRJTkcuMDQtMDUtMjAxNwEAAAAvTgQAAgAAAAoxMjEuMDcxMjk2AA4KKnHgwtQIDgoqceDC1AgcQ0lRLkVNRS5JUV9WT0xVTUUuMDUtMDYtMjAxNAEAAABubQAAAgAAAAgwLjI4OTUzOQA01WWH4MLUCDTVZYfgwtQIJ0NJUS5KRUMuSVFfU0hBUkVTT1VUU1RBTkRJTkcuMTYtMDItMjAxNwEAAAAvTgQAAgAAAAoxMjEuMDcxMjk2APSSWIzgwtQI9JJYjODC1AgcQ0lRLkVNRS5JUV9WT0xVTUUuMTYtMTItMjAxMwEAAABubQAAAgAAAAgwLjUzMTk0MwA01WWH4MLUCDTVZYfgwtQIIUNJUS5OWVNFOlRFWC5JUV9WT0xVTUUuMTAvMTgvMjAxNgUAAAABAAAACAAAAA4oSW52YWxpZCBEYXRlKTTVZYfgwtQINNVlh+DC1AgjQ0lRLkZMUi5JUV9QRVJJT0REQVRFLjk5Ny40MTgyMC5MLlABAAAAKwEKAAUAAAAKMzEtMTItMjAxMAAOCipx4MLUCA4KKnHgwtQIJkNJ</t>
  </si>
  <si>
    <t>US5JUVRSMjQyNjQ1Njc0LklRX1RPVEFMX0FTU0VUUy4yMDAwAQAAAG8tAgACAAAACDIwMTMuMjM3AQgAAAAFAAAAATEBAAAACjE2NDg2MjkwNzcDAAAAAzE2MAIAAAAEMTAwNwQAAAABMAcAAAAINy80LzIwMTcIAAAACTEwLzEvMjAxMwkAAAABMHeoBjbjwtQIV0w1Y/XC1AggQ0lRLk5ZU0U6VEVYLklRX1ZPTFVNRS4yLzE1LzIwMTcFAAAAAQAAAAgAAAAOKEludmFsaWQgRGF0ZSlW9FqM4MLUCFb0WozgwtQIG0NJUS5DQVQuSVFfVk9MVU1FLjEvMTcvMjAxNwUAAAABAAAACAAAAA4oSW52YWxpZCBEYXRlKTTVZYfgwtQINNVlh+DC1AgUQ0lRLi5JUV9RVUlDS19DT01QLjkFAAAAAQAAAAgAAAAUKEludmFsaWQgSWRlbnRpZmllcikOCipx4MLUCA4KKnHgwtQIIENJUS5OWVNFOkpPWS5JUV9WT0xVTUUuMy8yNC8yMDE2BQAAAAEAAAAIAAAADihJbnZhbGlkIERhdGUpNNVlh+DC1Ag01WWH4MLUCBtDSVEuQ0FULklRX1ZPTFVNRS44LzMxLzIwMTYFAAAAAQAAAAgAAAAOKEludmFsaWQgRGF0ZSkOCipx4MLUCA4KKnHgwtQIHUNJUS5UVEVLLklRX1ZPTFVNRS4yNC0wMi0yMDE0AQAAAAgBAwACAAAACDAuMzY0NzIxALhVXYzgwtQIuFVdjODC1AglQ0lRLk5BU0RBUUdTOlBDQVIuSVFfVk9MVU1FLjEvMTcvMjAxNwUAAAABAAAACAAAAA4oSW52YWxpZCBEYXRlKTTVZYfgwtQINNVlh+DC1AgoQ0lRLlRURUsuSVFf</t>
  </si>
  <si>
    <t>U0hBUkVTT1VUU1RBTkRJTkcuMDMtMDctMjAxNwEAAAAIAQMAAgAAAAk1Ny4xNTY1ODUAuFVdjODC1Ai4VV2M4MLUCCFDSVEuSVEyNzM1MTEuSVFfVk9MVU1FLjE2LTAxLTIwMTQBAAAAZywEAAMAAAAAADTVZYfgwtQINNVlh+DC1AgcQ0lRLkZMUi5JUV9WT0xVTUUuMDktMDEtMjAxNAEAAAArAQoAAgAAAAgxLjQzMjAwNwCWNmiH4MLUCJY2aIfgwtQIIUNJUS5OWVNFOkNOSEkuSVFfVk9MVU1FLjgvMTgvMjAxNgUAAAABAAAACAAAAA4oSW52YWxpZCBEYXRlKQ4KKnHgwtQIDgoqceDC1AgcQ0lRLktCUi5JUV9WT0xVTUUuMTctMDEtMjAxNAEAAADqgD8AAgAAAAgxLjQzMDkzMQCWNmiH4MLUCJY2aIfgwtQIMUNJUS5OQVNEQVFHUzpQQ0FSLklRX1NIQVJFU09VVFNUQU5ESU5HLjExLzE4LzIwMTYFAAAAAQAAAAgAAAAOKEludmFsaWQgRGF0ZSm4VV2M4MLUCLhVXYzgwtQIIUNJUS5OWVNFOlRFWC5JUV9WT0xVTUUuMTAvMzEvMjAxNgUAAAABAAAACAAAAA4oSW52YWxpZCBEYXRlKbhVXYzgwtQIuFVdjODC1AgcQ0lRLktCUi5JUV9WT0xVTUUuMTMtMDktMjAxMwEAAADqgD8AAgAAAAgwLjg2MTkxNwCWNmiH4MLUCJY2aIfgwtQIHENJUS5GTFIuSVFfVk9MVU1FLjA3LTA4LTIwMTMBAAAAKwEKAAIAAAAIMi4wMzk3NzkA+Jdqh+DC1Aj4l2qH4MLUCB1DSVEuVFRFSy5JUV9WT0xVTUUuMTctMDYtMjAxNAEAAAAI</t>
  </si>
  <si>
    <t>AQMAAgAAAAgwLjM2Njg0NABW9FqM4MLUCFb0WozgwtQIKENJUS5UVEVLLklRX1NIQVJFU09VVFNUQU5ESU5HLjE3LTAzLTIwMTcBAAAACAEDAAIAAAAJNTcuMzE3MDUzAPSSWIzgwtQI9JJYjODC1AgsQ0lRLk5ZU0U6Q01JLklRX1NIQVJFU09VVFNUQU5ESU5HLjEyLzIxLzIwMTYFAAAAAQAAAAgAAAAOKEludmFsaWQgRGF0ZSm4VV2M4MLUCLhVXYzgwtQIL0NJUS5OQVNEQVFHUzpQQ0FSLklRX1NIQVJFU09VVFNUQU5ESU5HLjIvMy8yMDE3AQAAAEF/BAACAAAACjM1MC44OTY4NzkADgoqceDC1AgOCipx4MLUCDJDSVEuSVExOTA3ODYuSVFfR1dfSU5UQU5fQU1PUlRfQ0YuOTk2LjQxODIwLkwuUC4uQwEAAABC6QIAAgAAAAQ1Mi44AQgAAAAFAAAAATEBAAAACjE1MjQ2MDg3NDADAAAAAzE2MAIAAAAEMjE4MgQAAAABMAcAAAAJNi8zMC8yMDE0CAAAAAgxLzEvMjAxMAkAAAABMA4KKnHgwtQIDgoqceDC1AgUQ0lRLi5JUV9RVUlDS19DT01QLjYFAAAAAQAAAAgAAAAUKEludmFsaWQgSWRlbnRpZmllcikOCipx4MLUCA4KKnHgwtQIIUNJUS5JUTE5MDc4Ni5JUV9WT0xVTUUuMTMtMTEtMjAxMwEAAABC6QIAAgAAAAcwLjQ4NDA0ALhVXYzgwtQIuFVdjODC1AggQ0lRLk5ZU0U6TVRXLklRX1ZPTFVNRS44LzIyLzIwMTYFAAAAAQAAAAgAAAAOKEludmFsaWQgRGF0ZSk01WWH4MLUCDTVZYfgwtQIHENJUS5LQlIu</t>
  </si>
  <si>
    <t>SVFfVk9MVU1FLjE1LTExLTIwMTMBAAAA6oA/AAIAAAAIMS4yODE4MTUAkjFWjODC1AiSMVaM4MLUCCdDSVEuRkxSLklRX1NIQVJFU09VVFNUQU5ESU5HLjE2LTAyLTIwMTcBAAAAKwEKAAIAAAAKMTM5LjI1MDIwNABW9FqM4MLUCFb0WozgwtQIJ0NJUS5GTFIuSVFfU0hBUkVTT1VUU1RBTkRJTkcuMjgtMDktMjAxNgEAAAArAQoAAgAAAAoxMzkuMjQ4MzY5ALhVXYzgwtQIuFVdjODC1AghQ0lRLklRMjczNTExLklRX1ZPTFVNRS4wNS0wMi0yMDE0AQAAAGcsBAADAAAAAAA01WWH4MLUCDTVZYfgwtQIH0NJUS5OWVNFOk1UVy5JUV9WT0xVTUUuNS82LzIwMTYBAAAA010EAAMAAAAAAA4KKnHgwtQIDgoqceDC1AgrQ0lRLklRMTAwNDEyMC5JUV9TSE9SVF9CVVNJTkVTU19ERVNDUklQVElPTgEAAABYUg8AAwAAAOQBQXNzb2NpYXRlZCBXaG9sZXNhbGVycywgSW5jLiwgYSBjb29wZXJhdGl2ZSBmb29kIGRpc3RyaWJ1dG9yLCBvZmZlcnMgZGlzdHJpYnV0aW9uIGFuZCByZXRhaWwgc2VydmljZXMgdG8gc3VwZXJtYXJrZXRzIGFuZCBjb252ZW5pZW5jZSBzdG9yZXMgaW4gUGVubnN5bHZhbmlhLCBEZWxhd2FyZSwgTWFyeWxhbmQsIFZpcmdpbmlhLCBXZXN0IFZpcmdpbmlhLCBOZXcgWW9yaywgYW5kIE5ldyBKZXJzZXkuAAWtfTbjwtQIZA6ANuPC1AghQ0lRLklRMjczNTExLklRX1ZPTFVNRS4wNy0wMi0yMDE0</t>
  </si>
  <si>
    <t>AQAAAGcsBAADAAAAAAA01WWH4MLUCDTVZYfgwtQIJUNJUS5OQVNEQVFHUzpQQ0FSLklRX1ZPTFVNRS4xLzE5LzIwMTcFAAAAAQAAAAgAAAAOKEludmFsaWQgRGF0ZSmSMVaM4MLUCJIxVozgwtQIJ0NJUS5TVE4uSVFfU0hBUkVTT1VUU1RBTkRJTkcuMDEtMDMtMjAxNwEAAAC7bQ0AAgAAAAoxMTQuMTI4NTYyALhVXYzgwtQIuFVdjODC1AghQ0lRLk5ZU0U6Q05ISS5JUV9WT0xVTUUuNS8yNC8yMDE2BQAAAAEAAAAIAAAADihJbnZhbGlkIERhdGUpDgoqceDC1AgOCipx4MLUCCBDSVEuTllTRTpOQVYuSVFfVk9MVU1FLjcvMjkvMjAxNgUAAAABAAAACAAAAA4oSW52YWxpZCBEYXRlKTTVZYfgwtQINNVlh+DC1AgcQ0lRLkVNRS5JUV9WT0xVTUUuMjQtMTItMjAxMwEAAABubQAAAgAAAAgwLjA2Nzc5NQA01WWH4MLUCDTVZYfgwtQIHUNJUS5UVEVLLklRX1ZPTFVNRS4wOS0xMC0yMDEzAQAAAAgBAwACAAAACDAuNDMyNjU4AFb0WozgwtQIVvRajODC1AguQ0lRLlRURUsuSVFfR1dfSU5UQU5fQU1PUlRfQ0YuOTk5LjQxODIwLkwuUC4uQwEAAAAIAQMAAgAAAAQyOS42AQgAAAAFAAAAATEBAAAACjE3MDgwMDQ2NTQDAAAAAzE2MAIAAAAEMjE4MgQAAAABMAcAAAAJNi8zMC8yMDE0CAAAAAk5LzMwLzIwMTIJAAAAATAOCipx4MLUCA4KKnHgwtQIG0NJUS5DQVQuSVFfVk9MVU1FLjMvMjEvMjAxNwUAAAABAAAACAAA</t>
  </si>
  <si>
    <t>AA4oSW52YWxpZCBEYXRlKTTVZYfgwtQINNVlh+DC1AgmQ0lRLklRVFIxNDE1MTMxNjIuSVFfVE9UQUxfQVNTRVRTLjIwMDABAAAA6VcFAAIAAAAIMTU0MS43ODgBCAAAAAUAAAABMQEAAAAKMTg0NjU5MzA0MgMAAAADMTYwAgAAAAQxMDA3BAAAAAEwBwAAAAg3LzQvMjAxNwgAAAAJNC8yOC8yMDE3CQAAAAEwd6gGNuPC1AhXTDVj9cLUCB9DSVEuTllTRTpERS5JUV9WT0xVTUUuNS8xNi8yMDE2BQAAAAEAAAAIAAAADihJbnZhbGlkIERhdGUpDgoqceDC1AgOCipx4MLUCBxDSVEuS0JSLklRX1ZPTFVNRS4yOS0wNy0yMDEzAQAAAOqAPwACAAAACDEuNzgxMzUxAJY2aIfgwtQIljZoh+DC1AgqQ0lRLk5ZU0U6VEVYLklRX1NIQVJFU09VVFNUQU5ESU5HLjgvMS8yMDE2AQAAAA6zBAACAAAABTEwOC41AJIxVozgwtQIkjFWjODC1AgbQ0lRLkNBVC5JUV9WT0xVTUUuNC8yOS8yMDE2BQAAAAEAAAAIAAAADihJbnZhbGlkIERhdGUpNNVlh+DC1Ag01WWH4MLUCBxDSVEuRU1FLklRX1ZPTFVNRS4xMy0xMS0yMDEzAQAAAG5tAAACAAAACDAuMjYwNDY0ADTVZYfgwtQINNVlh+DC1AgcQ0lRLlNUTi5JUV9WT0xVTUUuMjAtMDgtMjAxMwEAAAC7bQ0AAgAAAAgwLjE3MDU4NACWNmiH4MLUCJY2aIfgwtQIIUNJUS5JUTE5MDc4Ni5JUV9WT0xVTUUuMjQtMDQtMjAxNAEAAABC6QIAAgAAAAgwLjQxNTUwOQC4VV2M4MLUCLhV</t>
  </si>
  <si>
    <t>XYzgwtQIJ0NJUS5TVE4uSVFfU0hBUkVTT1VUU1RBTkRJTkcuMDMtMTAtMjAxNgEAAAC7bQ0AAgAAAAoxMTMuOTI5MDYyAPSSWIzgwtQI9JJYjODC1AghQ0lRLklRMTkwNzg2LklRX1ZPTFVNRS4wOC0wNS0yMDE0AQAAAELpAgACAAAACDAuNTA1MjQ2ALhVXYzgwtQIuFVdjODC1AgwQ0lRLk5BU0RBUUdTOlBDQVIuSVFfU0hBUkVTT1VUU1RBTkRJTkcuNy8xMi8yMDE2AQAAAEF/BAACAAAACjM1MC41MzcyNzEAuFVdjODC1Ai4VV2M4MLUCCBDSVEuTllTRTpPU0suSVFfVk9MVU1FLjYvMjEvMjAxNgUAAAABAAAACAAAAA4oSW52YWxpZCBEYXRlKTTVZYfgwtQINNVlh+DC1AggQ0lRLk5ZU0U6Q01JLklRX1ZPTFVNRS42LzIwLzIwMTYFAAAAAQAAAAgAAAAOKEludmFsaWQgRGF0ZSk01WWH4MLUCDTVZYfgwtQIHENJUS5FTUUuSVFfVk9MVU1FLjIxLTAxLTIwMTQBAAAAbm0AAAIAAAAIMC4yNzY5MTUANNVlh+DC1Ag01WWH4MLUCBxDSVEuRkxSLklRX1ZPTFVNRS4xMy0wMy0yMDE0AQAAACsBCgACAAAACDEuNjgzMzc5AJY2aIfgwtQIljZoh+DC1AgnQ0lRLkpFQy5JUV9TSEFSRVNPVVRTVEFORElORy4wNC0wOC0yMDE2AQAAAC9OBAACAAAACjEyMS45MjUxNzgANNVlh+DC1Ag01WWH4MLUCCZDSVEuQ0FULklRX1NIQVJFU09VVFNUQU5ESU5HLjMvMTcvMjAxNwUAAAABAAAACAAAAA4oSW52YWxpZCBEYXRlKZIx</t>
  </si>
  <si>
    <t>VozgwtQIkjFWjODC1AgoQ0lRLlRURUsuSVFfU0hBUkVTT1VUU1RBTkRJTkcuMjktMDgtMjAxNgEAAAAIAQMAAgAAAAk1Ny40Mjk1NjEAuFVdjODC1Ai4VV2M4MLUCChDSVEuVFRFSy5JUV9TSEFSRVNPVVRTVEFORElORy4wMS0wNi0yMDE3AQAAAAgBAwACAAAACTU3LjE1NjU4NQD0kliM4MLUCPSSWIzgwtQIH0NJUS5OWVNFOkNNSS5JUV9WT0xVTUUuNC83LzIwMTYBAAAAJQwEAAMAAAAAAA4KKnHgwtQIDgoqceDC1AghQ0lRLklRMjczNTExLklRX1ZPTFVNRS4wNS0wNS0yMDE0AQAAAGcsBAADAAAAAAAOCipx4MLUCA4KKnHgwtQIJUNJUS5OQVNEQVFHUzpQQ0FSLklRX1ZPTFVNRS42LzI0LzIwMTYFAAAAAQAAAAgAAAAOKEludmFsaWQgRGF0ZSk01WWH4MLUCDTVZYfgwtQIJENJUS5OQVNEQVFHUzpQQ0FSLklRX1ZPTFVNRS40LzEvMjAxNgEAAABBfwQAAgAAAAgyLjg3ODk2MgA01WWH4MLUCDTVZYfgwtQIJ0NJUS5LQlIuSVFfU0hBUkVTT1VUU1RBTkRJTkcuMTYtMDMtMjAxNwEAAADqgD8AAgAAAAoxNDIuODc4MzYzAFb0WozgwtQIVvRajODC1AgwQ0lRLk5BU0RBUUdTOlBDQVIuSVFfU0hBUkVTT1VUU1RBTkRJTkcuOS8yNi8yMDE2BQAAAAEAAAAIAAAADihJbnZhbGlkIERhdGUp9JJYjODC1Aj0kliM4MLUCCRDSVEuS0JSLklRX1BFUklPRERBVEUuMTk5Ni40MTgyMC5MLlABAAAA6oA/AAUAAAAKMzAt</t>
  </si>
  <si>
    <t>MDYtMjAxMwA01WWH4MLUCDTVZYfgwtQIJkNJUS5OQVNEQVFHUzpQQ0FSLklRX1ZPTFVNRS4xMi8xNi8yMDE2BQAAAAEAAAAIAAAADihJbnZhbGlkIERhdGUpVvRajODC1AhW9FqM4MLUCBpDSVEuQ0FULklRX1ZPTFVNRS4yLzIvMjAxNwEAAAAy9QMAAgAAAAgzLjgwNzQ3OQA01WWH4MLUCDTVZYfgwtQIJ0NJUS5FTUUuSVFfU0hBUkVTT1VUU1RBTkRJTkcuMzEtMTAtMjAxNgEAAABubQAAAgAAAAk2MC42NDY0NzYANNVlh+DC1Ag01WWH4MLUCCdDSVEuU1ROLklRX1NIQVJFU09VVFNUQU5ESU5HLjExLTEwLTIwMTYBAAAAu20NAAIAAAAKMTEzLjkyOTA2MgA01WWH4MLUCDTVZYfgwtQIJ0NJUS5DQVQuSVFfU0hBUkVTT1VUU1RBTkRJTkcuMTEvMjMvMjAxNgUAAAABAAAACAAAAA4oSW52YWxpZCBEYXRlKVb0WozgwtQIVvRajODC1AgdQ0lRLlRURUsuSVFfVk9MVU1FLjA0LTAyLTIwMTQBAAAACAEDAAIAAAAIMC40MjExNjYAVvRajODC1AhW9FqM4MLUCBxDSVEuU1ROLklRX1ZPTFVNRS4wOS0wNi0yMDE0AQAAALttDQACAAAACDAuMTY0OTUyADTVZYfgwtQINNVlh+DC1AggQ0lRLk5ZU0U6T1NLLklRX1ZPTFVNRS4zLzI0LzIwMTYFAAAAAQAAAAgAAAAOKEludmFsaWQgRGF0ZSkOCipx4MLUCA4KKnHgwtQIJ0NJUS5FTUUuSVFfU0hBUkVTT1VUU1RBTkRJTkcuMTUtMDYtMjAxNwEAAABubQAAAgAAAAk1OS4y</t>
  </si>
  <si>
    <t>MzMwMzgANNVlh+DC1Ag01WWH4MLUCB1DSVEuVFRFSy5JUV9WT0xVTUUuMDItMDgtMjAxMwEAAAAIAQMAAgAAAAgwLjQxNDc1NgC4VV2M4MLUCLhVXYzgwtQIHUNJUS5UVEVLLklRX1ZPTFVNRS4yNy0wNi0yMDE0AQAAAAgBAwACAAAACDAuNTk0MzE5AFb0WozgwtQIVvRajODC1AgcQ0lRLkpFQy5JUV9WT0xVTUUuMDctMDEtMjAxNAEAAAAvTgQAAgAAAAcwLjkxNDI5AJY2aIfgwtQIljZoh+DC1AgnQ0lRLkVNRS5JUV9TSEFSRVNPVVRTVEFORElORy4xNi0wOS0yMDE2AQAAAG5tAAACAAAACTYwLjc5OTkxNQC4VV2M4MLUCLhVXYzgwtQIG0NJUS5DQVQuSVFfVk9MVU1FLjExLzQvMjAxNgEAAAAy9QMAAgAAAAgzLjkwNDc5MgA01WWH4MLUCDTVZYfgwtQIJ0NJUS5GTFIuSVFfU0hBUkVTT1VUU1RBTkRJTkcuMjAtMTAtMjAxNgEAAAArAQoAAgAAAAoxMzkuMjQ4MzY5ALhVXYzgwtQIuFVdjODC1AgrQ0lRLk5ZU0U6T1NLLklRX1NIQVJFU09VVFNUQU5ESU5HLjkvMjkvMjAxNgUAAAABAAAACAAAAA4oSW52YWxpZCBEYXRlKVb0WozgwtQIVvRajODC1AgrQ0lRLk5ZU0U6Q01JLklRX1NIQVJFU09VVFNUQU5ESU5HLjkvMTYvMjAxNgUAAAABAAAACAAAAA4oSW52YWxpZCBEYXRlKVb0WozgwtQIVvRajODC1AgdQ0lRLlRURUsuSVFfVk9MVU1FLjE5LTExLTIwMTMBAAAACAEDAAIAAAAIMC40MzMwODQAuFVdjODC</t>
  </si>
  <si>
    <t>1Ai4VV2M4MLUCCtDSVEuTllTRTpPU0suSVFfU0hBUkVTT1VUU1RBTkRJTkcuNC8yOS8yMDE2BQAAAAEAAAAIAAAADihJbnZhbGlkIERhdGUpNNVlh+DC1Ag01WWH4MLUCBxDSVEuRkxSLklRX1ZPTFVNRS4yMy0wNy0yMDEzAQAAACsBCgACAAAACDAuODAyMTc2APiXaofgwtQI+Jdqh+DC1AgnQ0lRLktCUi5JUV9TSEFSRVNPVVRTVEFORElORy4yNC0wMi0yMDE3AQAAAOqAPwACAAAACjE0Mi44NzgzNjMANNVlh+DC1Ag01WWH4MLUCCRDSVEuTkFTREFRR1M6UENBUi5JUV9WT0xVTUUuNC80LzIwMTYBAAAAQX8EAAIAAAAIMS42NzAxOTYAljZoh+DC1AiWNmiH4MLUCCFDSVEuTllTRTpDTkhJLklRX1ZPTFVNRS42LzIzLzIwMTYFAAAAAQAAAAgAAAAOKEludmFsaWQgRGF0ZSk01WWH4MLUCDTVZYfgwtQIJ0NJUS5FTUUuSVFfU0hBUkVTT1VUU1RBTkRJTkcuMDEtMTItMjAxNgEAAABubQAAAgAAAAk2MC42NDY0NzYAVvRajODC1AhW9FqM4MLUCBxDSVEuQ0FULklRX1ZPTFVNRS4xMC8xNC8yMDE2BQAAAAEAAAAIAAAADihJbnZhbGlkIERhdGUpNNVlh+DC1Ag01WWH4MLUCCdDSVEuS0JSLklRX1NIQVJFU09VVFNUQU5ESU5HLjE0LTEyLTIwMTYBAAAA6oA/AAIAAAAKMTQyLjY2ODE2MQA01WWH4MLUCDTVZYfgwtQIH0NJUS5FTUUuSVFfUFJJQ0VEQVRFLjA0LTEwLTIwMTMBAAAAbm0AAAUAAAAKMDQtMTAtMjAx</t>
  </si>
  <si>
    <t>MwA01WWH4MLUCDTVZYfgwtQIJUNJUS5OQVNEQVFHUzpQQ0FSLklRX1ZPTFVNRS4xMi82LzIwMTYBAAAAQX8EAAMAAAAAAFb0WozgwtQIVvRajODC1AgcQ0lRLkpFQy5JUV9WT0xVTUUuMTktMDUtMjAxNAEAAAAvTgQAAgAAAAgxLjI4OTAzMgCWNmiH4MLUCJY2aIfgwtQIIUNJUS5JUTE5MDc4Ni5JUV9WT0xVTUUuMDUtMDYtMjAxNAEAAABC6QIAAgAAAAgwLjgzMzM1MgC4VV2M4MLUCLhVXYzgwtQIH0NJUS5OWVNFOkNNSS5JUV9WT0xVTUUuOC84LzIwMTYBAAAAJQwEAAIAAAAIMS4yOTQzNjkANNVlh+DC1Ag01WWH4MLUCCtDSVEuTllTRTpURVguSVFfU0hBUkVTT1VUU1RBTkRJTkcuOS8yOC8yMDE2BQAAAAEAAAAIAAAADihJbnZhbGlkIERhdGUpDgoqceDC1AgOCipx4MLUCCtDSVEuTllTRTpDTUkuSVFfU0hBUkVTT1VUU1RBTkRJTkcuMi8yNy8yMDE3BQAAAAEAAAAIAAAADihJbnZhbGlkIERhdGUpuFVdjODC1Ai4VV2M4MLUCCdDSVEuU1ROLklRX1NIQVJFU09VVFNUQU5ESU5HLjI2LTA1LTIwMTcBAAAAu20NAAIAAAAKMTE0LjIyOTMxMgC4VV2M4MLUCLhVXYzgwtQII0NJUS5JUVRSMjcwMDc4Njc3LklRX1RSX0NMT1NFRF9EQVRFAQAAANUSGRAFAAAACjE3LTA5LTIwMTQAd6gGNuPC1Agtdh4248LUCBxDSVEuSkVDLklRX1ZPTFVNRS4xOC0wMy0yMDE0AQAAAC9OBAACAAAACDAuNjAxNjQ3AJY2aIfg</t>
  </si>
  <si>
    <t>wtQIljZoh+DC1AgcQ0lRLkpFQy5JUV9WT0xVTUUuMjAtMDMtMjAxNAEAAAAvTgQAAgAAAAgwLjUxNTcwOACWNmiH4MLUCJY2aIfgwtQIG0NJUS5DQVQuSVFfVk9MVU1FLjMvMjgvMjAxNgUAAAABAAAACAAAAA4oSW52YWxpZCBEYXRlKTTVZYfgwtQINNVlh+DC1AghQ0lRLklRMTkwNzg2LklRX1ZPTFVNRS4wMS0wNy0yMDEzAQAAAELpAgACAAAACDAuMzMyOTQ2ALhVXYzgwtQIuFVdjODC1AgnQ0lRLkZMUi5JUV9TSEFSRVNPVVRTVEFORElORy4xMS0wNC0yMDE3AQAAACsBCgACAAAACjEzOS43MzY2OTYA9JJYjODC1Aj0kliM4MLUCCdDSVEuRkxSLklRX1NIQVJFU09VVFNUQU5ESU5HLjI1LTA0LTIwMTcBAAAAKwEKAAIAAAAKMTM5LjczNjY5NgA01WWH4MLUCDTVZYfgwtQIJ0NJUS5FTUUuSVFfU0hBUkVTT1VUU1RBTkRJTkcuMzAtMTEtMjAxNgEAAABubQAAAgAAAAk2MC42NDY0NzYAuFVdjODC1Ai4VV2M4MLUCCdDSVEuRkxSLklRX1NIQVJFU09VVFNUQU5ESU5HLjE1LTA2LTIwMTcBAAAAKwEKAAIAAAAKMTM5Ljc4MjI0MwAOCipx4MLUCA4KKnHgwtQIIENJUS5OWVNFOlRFWC5JUV9WT0xVTUUuNS8yNC8yMDE2BQAAAAEAAAAIAAAADihJbnZhbGlkIERhdGUpVvRajODC1AhW9FqM4MLUCCFDSVEuS0JSLklRX05JX0VTVC4xMDAxLjQxODIwLkwuUC4BAAAA6oA/AAIAAAAJMTA3Ljc1OTc1AQ4AAAAFAAAA</t>
  </si>
  <si>
    <t>ATMBAAAAATACAAAABzQ1MTgyMzADAAAABjEwMDI1MAQAAAABMgYAAAABMAcAAAADMTYwCAAAAAEwCQAAAAExCgAAAAEwCwAAAAo3NTEyMTkyODEzDAAAAAExDQAAAAg3LzEvMjAxNBAAAAAJNi8zMC8yMDE0DgoqceDC1AgOCipx4MLUCBxDSVEuU1ROLklRX1ZPTFVNRS4xMy0xMi0yMDEzAQAAALttDQACAAAACDAuMjAyNDA0ADTVZYfgwtQINNVlh+DC1AgxQ0lRLk5BU0RBUUdTOlBDQVIuSVFfU0hBUkVTT1VUU1RBTkRJTkcuMTIvMjIvMjAxNgUAAAABAAAACAAAAA4oSW52YWxpZCBEYXRlKTTVZYfgwtQINNVlh+DC1AgXQ0lRLlNUTi5JUV9DT1VOVFJZX05BTUUBAAAAu20NAAMAAAAGQ2FuYWRhAA4KKnHgwtQIDgoqceDC1AggQ0lRLk5ZU0U6Q01JLklRX1ZPTFVNRS4zLzMxLzIwMTYFAAAAAQAAAAgAAAAOKEludmFsaWQgRGF0ZSkOCipx4MLUCA4KKnHgwtQIH0NJUS5OWVNFOkRFLklRX1ZPTFVNRS43LzIwLzIwMTYFAAAAAQAAAAgAAAAOKEludmFsaWQgRGF0ZSk01WWH4MLUCDTVZYfgwtQIH0NJUS5OWVNFOkRFLklRX1ZPTFVNRS43LzE4LzIwMTYFAAAAAQAAAAgAAAAOKEludmFsaWQgRGF0ZSkOCipx4MLUCA4KKnHgwtQIKkNJUS5OWVNFOlRFWC5JUV9TSEFSRVNPVVRTVEFORElORy42LzgvMjAxNgEAAAAOswQAAgAAAAUxMDguNgBW9FqM4MLUCFb0WozgwtQIH0NJUS5OWVNFOk5BVi5JUV9WT0xVTUUu</t>
  </si>
  <si>
    <t>OC81LzIwMTYBAAAAsnEEAAMAAAAAAA4KKnHgwtQIDgoqceDC1AgnQ0lRLkZMUi5JUV9TSEFSRVNPVVRTVEFORElORy4yOS0wNy0yMDE2AQAAACsBCgACAAAACjEzOS4yMzAxNTYA9JJYjODC1Aj0kliM4MLUCCdDSVEuRkxSLklRX1NIQVJFU09VVFNUQU5ESU5HLjA1LTA4LTIwMTYBAAAAKwEKAAIAAAAKMTM5LjI0ODM2OQA01WWH4MLUCDTVZYfgwtQIH0NJUS5FTUUuSVFfUFJJQ0VEQVRFLjAzLTAzLTIwMTQBAAAAbm0AAAUAAAAKMDMtMDMtMjAxNAAOCipx4MLUCA4KKnHgwtQIJ0NJUS5FTUUuSVFfU0hBUkVTT1VUU1RBTkRJTkcuMDMtMDMtMjAxNwEAAABubQAAAgAAAAk1OS42NjA0MDQA0swuceDC1AjSzC5x4MLUCCBDSVEuTllTRTpNVFcuSVFfVk9MVU1FLjYvMTcvMjAxNgUAAAABAAAACAAAAA4oSW52YWxpZCBEYXRlKTTVZYfgwtQINNVlh+DC1AgcQ0lRLlNUTi5JUV9WT0xVTUUuMjUtMDMtMjAxNAEAAAC7bQ0AAgAAAAgwLjEzODQ3NgA01WWH4MLUCDTVZYfgwtQIKENJUS5UVEVLLklRX0RBX1NVUFBMX0NGLjk5OC40MTgyMC5MLlAuLkMBAAAACAEDAAIAAAAGMjcuMTM3AQgAAAAFAAAAATEBAAAACjE2NDYyNDU2NDEDAAAAAzE2MAIAAAAEMjE3MQQAAAABMAcAAAAJNi8zMC8yMDE0CAAAAAkxMC8yLzIwMTEJAAAAATAOCipx4MLUCA4KKnHgwtQIJ0NJUS5KRUMuSVFfU0hBUkVTT1VUU1RBTkRJTkcu</t>
  </si>
  <si>
    <t>MTAtMDEtMjAxNwEAAAAvTgQAAgAAAAoxMjAuODMwMDk5ALhVXYzgwtQIuFVdjODC1AgcQ0lRLkpFQy5JUV9WT0xVTUUuMjMtMDctMjAxMwEAAAAvTgQAAgAAAAgwLjQ1ODU0OQCWNmiH4MLUCJY2aIfgwtQIG0NJUS5DQVQuSVFfVk9MVU1FLjMvMTQvMjAxNgUAAAABAAAACAAAAA4oSW52YWxpZCBEYXRlKTTVZYfgwtQINNVlh+DC1AgrQ0lRLk5ZU0U6T1NLLklRX1NIQVJFU09VVFNUQU5ESU5HLjIvMTUvMjAxNwUAAAABAAAACAAAAA4oSW52YWxpZCBEYXRlKbhVXYzgwtQIuFVdjODC1AguQ0lRLkVNRS5JUV9HV19JTlRBTl9BTU9SVF9DRi4yMDAwLjQxODIwLkwuUC4uQwEAAABubQAAAgAAAAYzNy4zNDYBCAAAAAUAAAABMQEAAAAKMTc0NzczOTQwMQMAAAADMTYwAgAAAAQyMTgyBAAAAAEwBwAAAAk2LzMwLzIwMTQIAAAACTYvMzAvMjAxNAkAAAABMA4KKnHgwtQIDgoqceDC1AgrQ0lRLk5ZU0U6Q01JLklRX1NIQVJFU09VVFNUQU5ESU5HLjkvMjgvMjAxNgUAAAABAAAACAAAAA4oSW52YWxpZCBEYXRlKVb0WozgwtQIVvRajODC1AglQ0lRLk5BU0RBUUdTOlBDQVIuSVFfVk9MVU1FLjMvMTQvMjAxNgUAAAABAAAACAAAAA4oSW52YWxpZCBEYXRlKTTVZYfgwtQINNVlh+DC1AgnQ0lRLlNUTi5JUV9TSEFSRVNPVVRTVEFORElORy4wMy0wMy0yMDE3AQAAALttDQACAAAACjExNC4xMjg1NjIA9JJYjODC1Aj0</t>
  </si>
  <si>
    <t>kliM4MLUCB9DSVEuRU1FLklRX1BSSUNFREFURS4xMy0wOC0yMDEzAQAAAG5tAAAFAAAACjEzLTA4LTIwMTMANNVlh+DC1Ag01WWH4MLUCDBDSVEuTkFTREFRR1M6UENBUi5JUV9TSEFSRVNPVVRTVEFORElORy4xMi82LzIwMTYBAAAAQX8EAAIAAAAJMzUwLjQ2Mjg1ADTVZYfgwtQINNVlh+DC1AgfQ0lRLkVNRS5JUV9QUklDRURBVEUuMjctMDYtMjAxNAEAAABubQAABQAAAAoyNy0wNi0yMDE0ADTVZYfgwtQINNVlh+DC1AggQ0lRLk5ZU0U6T1NLLklRX1ZPTFVNRS44LzE4LzIwMTYFAAAAAQAAAAgAAAAOKEludmFsaWQgRGF0ZSk01WWH4MLUCDTVZYfgwtQIGkNJUS5DQVQuSVFfVk9MVU1FLjkvOC8yMDE2AQAAADL1AwACAAAACDIuMzE0ODg0ADTVZYfgwtQINNVlh+DC1AghQ0lRLklRMTkwNzg2LklRX1ZPTFVNRS4wMi0xMi0yMDEzAQAAAELpAgACAAAACDAuNzY4ODI5ALhVXYzgwtQIuFVdjODC1AgnQ0lRLkNBVC5JUV9TSEFSRVNPVVRTVEFORElORy4xMC8xMi8yMDE2AQAAADL1AwACAAAACjU4NS4wNzI1ODUADgoqceDC1AgOCipx4MLUCDFDSVEuTkFTREFRR1M6UENBUi5JUV9TSEFSRVNPVVRTVEFORElORy4xMC8yNS8yMDE2BQAAAAEAAAAIAAAADihJbnZhbGlkIERhdGUpkjFWjODC1AiSMVaM4MLUCCZDSVEuTkFTREFRR1M6UENBUi5JUV9WT0xVTUUuMTEvMTEvMjAxNgEAAABBfwQAAgAAAAgyLjQ2</t>
  </si>
  <si>
    <t>MTM2OQBW9FqM4MLUCFb0WozgwtQIK0NJUS5OWVNFOlRFWC5JUV9TSEFSRVNPVVRTVEFORElORy4xMS8xLzIwMTYBAAAADrMEAAIAAAAFMTA4LjUANNVlh+DC1Ag01WWH4MLUCCBDSVEuTllTRTpURVguSVFfVk9MVU1FLjMvMzAvMjAxNgUAAAABAAAACAAAAA4oSW52YWxpZCBEYXRlKTTVZYfgwtQINNVlh+DC1AggQ0lRLk5ZU0U6Q01JLklRX1ZPTFVNRS40LzE0LzIwMTYFAAAAAQAAAAgAAAAOKEludmFsaWQgRGF0ZSk01WWH4MLUCDTVZYfgwtQIJ0NJUS5GTFIuSVFfU0hBUkVTT1VUU1RBTkRJTkcuMjQtMDgtMjAxNgEAAAArAQoAAgAAAAoxMzkuMjQ4MzY5ALhVXYzgwtQIuFVdjODC1AgnQ0lRLktCUi5JUV9TSEFSRVNPVVRTVEFORElORy4yOC0wNy0yMDE2AQAAAOqAPwACAAAACDE0Mi40MjMzAPSSWIzgwtQI9JJYjODC1AghQ0lRLklRMTkwNzg2LklRX1ZPTFVNRS4xMy0wMy0yMDE0AQAAAELpAgACAAAACDEuMDQzMjg2ALhVXYzgwtQIuFVdjODC1AggQ0lRLk5ZU0U6VEVYLklRX1ZPTFVNRS42LzIxLzIwMTYFAAAAAQAAAAgAAAAOKEludmFsaWQgRGF0ZSm4VV2M4MLUCLhVXYzgwtQIHENJUS5GTFIuSVFfVk9MVU1FLjI2LTA3LTIwMTMBAAAAKwEKAAIAAAAIMS41NjMxMjUA+Jdqh+DC1Aj4l2qH4MLUCCtDSVEuTllTRTpPU0suSVFfU0hBUkVTT1VUU1RBTkRJTkcuMTIvNS8yMDE2AQAAABd9BAACAAAA</t>
  </si>
  <si>
    <t>CTczLjM2NjcxNwAOCipx4MLUCA4KKnHgwtQIJ0NJUS5KRUMuSVFfU0hBUkVTT1VUU1RBTkRJTkcuMjctMDMtMjAxNwEAAAAvTgQAAgAAAAoxMjEuMDcxMjk2ALhVXYzgwtQIuFVdjODC1AgrQ0lRLk5ZU0U6T1NLLklRX1NIQVJFU09VVFNUQU5ESU5HLjMvMjgvMjAxNwUAAAABAAAACAAAAA4oSW52YWxpZCBEYXRlKbhVXYzgwtQIuFVdjODC1AgnQ0lRLkpFQy5JUV9TSEFSRVNPVVRTVEFORElORy4xNy0wOC0yMDE2AQAAAC9OBAACAAAACjEyMS40MjgxOTcAuFVdjODC1Ai4VV2M4MLUCCdDSVEuS0JSLklRX1NIQVJFU09VVFNUQU5ESU5HLjI0LTA4LTIwMTYBAAAA6oA/AAIAAAAKMTQyLjQ3NTQ5OQBW9FqM4MLUCFb0WozgwtQIHENJUS5LQlIuSVFfVk9MVU1FLjA4LTExLTIwMTMBAAAA6oA/AAIAAAAIMS4wMTUwNjgAljZoh+DC1AiWNmiH4MLUCCBDSVEuTllTRTpURVguSVFfVk9MVU1FLjIvMjMvMjAxNwUAAAABAAAACAAAAA4oSW52YWxpZCBEYXRlKZIxVozgwtQIkjFWjODC1AgcQ0lRLkpFQy5JUV9WT0xVTUUuMjYtMDctMjAxMwEAAAAvTgQAAgAAAAgxLjE5ODI4NwCWNmiH4MLUCJY2aIfgwtQILENJUS4wLklRX0dXX0lOVEFOX0FNT1JUX0NGLjIwMDAuNDE4MjAuTC5QLi5DAQAAAFWEdwMDAAAAAAAOCipx4MLUCA4KKnHgwtQIIUNJUS5JUTE5MDc4Ni5JUV9WT0xVTUUuMDMtMTAtMjAxMwEAAABC6QIA</t>
  </si>
  <si>
    <t>AgAAAAgxLjAyOTg1NAC4VV2M4MLUCLhVXYzgwtQIJ0NJUS5TVE4uSVFfU0hBUkVTT1VUU1RBTkRJTkcuMTAtMDEtMjAxNwEAAAC7bQ0AAgAAAAkxMTMuOTQ1MjUAVvRajODC1AhW9FqM4MLUCB9DSVEuRU1FLklRX1BSSUNFREFURS4yMC0wOS0yMDEzAQAAAG5tAAAFAAAACjIwLTA5LTIwMTMADgoqceDC1AgOCipx4MLUCCdDSVEuRU1FLklRX1NIQVJFU09VVFNUQU5ESU5HLjIxLTA2LTIwMTcBAAAAbm0AAAIAAAAJNTkuMjMzMDM4ADTVZYfgwtQINNVlh+DC1AgmQ0lRLkNBVC5JUV9TSEFSRVNPVVRTVEFORElORy4yLzE1LzIwMTcFAAAAAQAAAAgAAAAOKEludmFsaWQgRGF0ZSlW9FqM4MLUCFb0WozgwtQIIUNJUS5JUTI3MzUxMS5JUV9WT0xVTUUuMjItMTEtMjAxMwEAAABnLAQAAwAAAAAANNVlh+DC1Ag01WWH4MLUCCdDSVEuSkVDLklRX1NIQVJFU09VVFNUQU5ESU5HLjI3LTA2LTIwMTcBAAAAL04EAAIAAAAKMTIwLjQyNDg2NwC4VV2M4MLUCLhVXYzgwtQIJ0NJUS5FTUUuSVFfU0hBUkVTT1VUU1RBTkRJTkcuMTEtMDQtMjAxNwEAAABubQAAAgAAAAk1OS42NjA0MDQA9JJYjODC1Aj0kliM4MLUCCdDSVEuRkxSLklRX1NIQVJFU09VVFNUQU5ESU5HLjAxLTAyLTIwMTcBAAAAKwEKAAIAAAAKMTM5LjI1MDIwNAD0kliM4MLUCPSSWIzgwtQILENJUS5OWVNFOk9TSy5JUV9TSEFSRVNPVVRTVEFORElORy4x</t>
  </si>
  <si>
    <t>Mi8yOC8yMDE2BQAAAAEAAAAIAAAADihJbnZhbGlkIERhdGUpDgoqceDC1AgOCipx4MLUCCdDSVEuRkxSLklRX1NIQVJFU09VVFNUQU5ESU5HLjAxLTExLTIwMTYBAAAAKwEKAAIAAAAKMTM5LjI0ODM2OQC4VV2M4MLUCLhVXYzgwtQIJkNJUS5TVE4uSVFfVE9UQUxfUkVWLjE5OTYuNDE4MjAuTC5QLi5DAQAAALttDQACAAAACDE2ODMuNzg1AQgAAAAFAAAAATEBAAAACjE2OTAxOTk0MzADAAAAAjI3AgAAAAIyOAQAAAABMAcAAAAJNi8zMC8yMDE0CAAAAAk2LzMwLzIwMTMJAAAAATAOCipx4MLUCA4KKnHgwtQIK0NJUS5OWVNFOk9TSy5JUV9TSEFSRVNPVVRTVEFORElORy4xMS8zLzIwMTYBAAAAF30EAAIAAAAJNzMuMTExMjcxAPSSWIzgwtQI9JJYjODC1AgsQ0lRLk5ZU0U6T1NLLklRX1NIQVJFU09VVFNUQU5ESU5HLjEyLzE2LzIwMTYFAAAAAQAAAAgAAAAOKEludmFsaWQgRGF0ZSm4VV2M4MLUCLhVXYzgwtQIHUNJUS5UVEVLLklRX1ZPTFVNRS4xNy0wMy0yMDE0AQAAAAgBAwACAAAACDAuMjU2Nzc5AFb0WozgwtQIVvRajODC1AgoQ0lRLlRURUsuSVFfU0hBUkVTT1VUU1RBTkRJTkcuMTMtMTAtMjAxNgEAAAAIAQMAAgAAAAk1Ny40Mjk1NjEAuFVdjODC1Ai4VV2M4MLUCChDSVEuU1ROLklRX0lOVEVSRVNUX0VYUC45OTkuNDE4MjAuTC5QLi5DAQAAALttDQACAAAABy0xMC41NjgBCAAAAAUAAAABMQEA</t>
  </si>
  <si>
    <t>AAAKMTY2MDg4OTI3MQMAAAACMjcCAAAAAjgyBAAAAAEwBwAAAAk2LzMwLzIwMTQIAAAACjEyLzMxLzIwMTIJAAAAATAOCipx4MLUCA4KKnHgwtQIK0NJUS5OWVNFOlRFWC5JUV9TSEFSRVNPVVRTVEFORElORy40LzEwLzIwMTcBAAAADrMEAAIAAAAEOTcuNgC4VV2M4MLUCLhVXYzgwtQIGkNJUS5DQVQuSVFfVk9MVU1FLjEvNS8yMDE3AQAAADL1AwACAAAACDQuNTEyNjU0AJY2aIfgwtQIljZoh+DC1AgrQ0lRLk5ZU0U6VEVYLklRX1NIQVJFU09VVFNUQU5ESU5HLjkvMTUvMjAxNgUAAAABAAAACAAAAA4oSW52YWxpZCBEYXRlKZIxVozgwtQIkjFWjODC1AghQ0lRLklRMjczNTExLklRX1ZPTFVNRS4yMS0wMy0yMDE0AQAAAGcsBAADAAAAAAA01WWH4MLUCDTVZYfgwtQIHENJUS5LQlIuSVFfVk9MVU1FLjEwLTEwLTIwMTMBAAAA6oA/AAIAAAAIMS4yNzk3MTcAljZoh+DC1AiWNmiH4MLUCBxDSVEuU1ROLklRX1ZPTFVNRS4yMC0wOS0yMDEzAQAAALttDQACAAAACDAuMzMzMTAyAFb0WozgwtQIVvRajODC1AghQ0lRLk5ZU0U6VEVYLklRX1ZPTFVNRS4xMi8yOS8yMDE2BQAAAAEAAAAIAAAADihJbnZhbGlkIERhdGUpVvRajODC1AhW9FqM4MLUCBNDSVEuU1ROLklRX1NQX0xDX0xUAQAAALttDQADAAAAAAAOCipx4MLUCA4KKnHgwtQIJ0NJUS5FTUUuSVFfU0hBUkVTT1VUU1RBTkRJTkcuMTQtMTAtMjAxNgEA</t>
  </si>
  <si>
    <t>AABubQAAAgAAAAk2MC43OTk5MTUAuFVdjODC1Ai4VV2M4MLUCBxDSVEuS0JSLklRX1ZPTFVNRS4yNy0wMi0yMDE0AQAAAOqAPwACAAAACDIuMjQ5MjQ3ALhVXYzgwtQIuFVdjODC1AghQ0lRLklRMTkwNzg2LklRX1ZPTFVNRS4yNi0wOC0yMDEzAQAAAELpAgACAAAACDAuMzQyMzUyALhVXYzgwtQIuFVdjODC1AgwQ0lRLk5BU0RBUUdTOlBDQVIuSVFfU0hBUkVTT1VUU1RBTkRJTkcuOC8yMy8yMDE2BQAAAAEAAAAIAAAADihJbnZhbGlkIERhdGUpkjFWjODC1AiSMVaM4MLUCCdDSVEuSkVDLklRX1NIQVJFU09VVFNUQU5ESU5HLjI2LTA2LTIwMTcBAAAAL04EAAIAAAAKMTIwLjQyNDg2NwA01WWH4MLUCDTVZYfgwtQIIENJUS5OWVNFOlRFWC5JUV9WT0xVTUUuNS8xOS8yMDE2BQAAAAEAAAAIAAAADihJbnZhbGlkIERhdGUpkjFWjODC1AiSMVaM4MLUCCpDSVEuTllTRTpPU0suSVFfU0hBUkVTT1VUU1RBTkRJTkcuNC83LzIwMTcBAAAAF30EAAIAAAAJNzQuNzk0NTI2ALhVXYzgwtQIuFVdjODC1AgcQ0lRLkpFQy5JUV9WT0xVTUUuMDctMDgtMjAxMwEAAAAvTgQAAgAAAAgwLjc5MDg1NwCWNmiH4MLUCJY2aIfgwtQIHENJUS5FTUUuSVFfVk9MVU1FLjA5LTA4LTIwMTMBAAAAbm0AAAIAAAAIMC4xODgzMzcAljZoh+DC1AiWNmiH4MLUCCpDSVEuSVEzNTAxODUuSVFfU0hPUlRfQlVTSU5FU1NfREVTQ1JJUFRJ</t>
  </si>
  <si>
    <t>T04BAAAA6VcFAAMAAABFOTkgQ2VudHMgT25seSBTdG9yZXMgTExDIG9wZXJhdGVzIHJldGFpbCBzdG9yZXMgaW4gdGhlIFVuaXRlZCBTdGF0ZXMuAAWtfTbjwtQIZA6ANuPC1AgnQ0lRLkZMUi5JUV9TSEFSRVNPVVRTVEFORElORy4yMS0wNi0yMDE3AQAAACsBCgACAAAACjEzOS43ODIyNDMANNVlh+DC1Ag01WWH4MLUCB9DSVEuLklRX1JFVkVOVUVfRVNULi40MTgyMC5MLlAuBQAAAAEAAAAIAAAAFChJbnZhbGlkIElkZW50aWZpZXIp9JJYjODC1Aj0kliM4MLUCCVDSVEuTkFTREFRR1M6UENBUi5JUV9WT0xVTUUuNi8yOS8yMDE2BQAAAAEAAAAIAAAADihJbnZhbGlkIERhdGUpkjFWjODC1AiSMVaM4MLUCCVDSVEuTkFTREFRR1M6UENBUi5JUV9WT0xVTUUuMTAvNS8yMDE2AQAAAEF/BAACAAAACDIuMjAxMzY2AJIxVozgwtQIkjFWjODC1AgcQ0lRLkZMUi5JUV9WT0xVTUUuMTgtMDMtMjAxNAEAAAArAQoAAgAAAAgxLjk3NjU3OQCWNmiH4MLUCJY2aIfgwtQIHENJUS5GTFIuSVFfVk9MVU1FLjIwLTAzLTIwMTQBAAAAKwEKAAIAAAAIMS4yNjYxNjMAljZoh+DC1AiWNmiH4MLUCB9DSVEuTllTRTpNVFcuSVFfVk9MVU1FLjQvNy8yMDE2AQAAANNdBAADAAAAAACWNmiH4MLUCJY2aIfgwtQIH0NJUS5OWVNFOk5BVi5JUV9WT0xVTUUuNS8zLzIwMTYBAAAAsnEEAAMAAAAAADTVZYfgwtQINNVlh+DC1AgcQ0lR</t>
  </si>
  <si>
    <t>LktCUi5JUV9WT0xVTUUuMTAtMDQtMjAxNAEAAADqgD8AAgAAAAgyLjIxODAzOACWNmiH4MLUCJY2aIfgwtQIIENJUS5OWVNFOkNOSEkuSVFfVk9MVU1FLjYvMS8yMDE2AQAAAE5iGQYCAAAACDEuMTE3Mjc4ADTVZYfgwtQINNVlh+DC1AgbQ0lRLkNBVC5JUV9WT0xVTUUuNy8xOC8yMDE2BQAAAAEAAAAIAAAADihJbnZhbGlkIERhdGUpDgoqceDC1AgOCipx4MLUCB9DSVEuRU1FLklRX1BSSUNFREFURS4yNy0xMi0yMDEzAQAAAG5tAAAFAAAACjI3LTEyLTIwMTMADgoqceDC1AgOCipx4MLUCCtDSVEuTllTRTpPU0suSVFfU0hBUkVTT1VUU1RBTkRJTkcuMi8yOC8yMDE3BQAAAAEAAAAIAAAADihJbnZhbGlkIERhdGUpuFVdjODC1Ai4VV2M4MLUCCBDSVEuTllTRTpURVguSVFfVk9MVU1FLjEyLzUvMjAxNgEAAAAOswQAAgAAAAgyLjcxNTIwNAC4VV2M4MLUCLhVXYzgwtQIJkNJUS5DQVQuSVFfU0hBUkVTT1VUU1RBTkRJTkcuOC8zMC8yMDE2BQAAAAEAAAAIAAAADihJbnZhbGlkIERhdGUpVvRajODC1AhW9FqM4MLUCCBDSVEuTllTRTpKT1kuSVFfVk9MVU1FLjYvMzAvMjAxNgUAAAABAAAACAAAAA4oSW52YWxpZCBEYXRlKTTVZYfgwtQINNVlh+DC1AgmQ0lRLkNBVC5JUV9TSEFSRVNPVVRTVEFORElORy40LzI1LzIwMTYFAAAAAQAAAAgAAAAOKEludmFsaWQgRGF0ZSm4VV2M4MLUCLhVXYzgwtQIJ0NJUS5L</t>
  </si>
  <si>
    <t>QlIuSVFfU0hBUkVTT1VUU1RBTkRJTkcuMjMtMDYtMjAxNwEAAADqgD8AAgAAAAoxNDMuMTU0NDcxAPSSWIzgwtQI9JJYjODC1AgoQ0lRLlRURUsuSVFfU0hBUkVTT1VUU1RBTkRJTkcuMTktMDYtMjAxNwEAAAAIAQMAAgAAAAk1Ny4xNTY1ODUA9JJYjODC1Aj0kliM4MLUCCdDSVEuRU1FLklRX1NIQVJFU09VVFNUQU5ESU5HLjI2LTEwLTIwMTYBAAAAbm0AAAIAAAAJNjAuNzk5OTE1ALhVXYzgwtQIuFVdjODC1AgrQ0lRLk5ZU0U6Q01JLklRX1NIQVJFU09VVFNUQU5ESU5HLjkvMjcvMjAxNgUAAAABAAAACAAAAA4oSW52YWxpZCBEYXRlKbhVXYzgwtQIuFVdjODC1AgnQ0lRLkZMUi5JUV9TSEFSRVNPVVRTVEFORElORy4xNS0wOS0yMDE2AQAAACsBCgACAAAACjEzOS4yNDgzNjkANNVlh+DC1Ag01WWH4MLUCBxDSVEuSkVDLklRX1ZPTFVNRS4wOC0wMS0yMDE0AQAAAC9OBAACAAAACDAuNjgxMDQ5AJIxVozgwtQIkjFWjODC1AgrQ0lRLk5ZU0U6Q01JLklRX1NIQVJFU09VVFNUQU5ESU5HLjcvMTQvMjAxNgUAAAABAAAACAAAAA4oSW52YWxpZCBEYXRlKbhVXYzgwtQIuFVdjODC1AgnQ0lRLlNUTi5JUV9TSEFSRVNPVVRTVEFORElORy4wNC0wNC0yMDE3AQAAALttDQACAAAACjExNC4xMjg1NjIAuFVdjODC1Ai4VV2M4MLUCBxDSVEuRkxSLklRX1ZPTFVNRS4yMS0wNS0yMDE0AQAAACsBCgACAAAACDEuMDE1</t>
  </si>
  <si>
    <t>ODU3AJY2aIfgwtQIljZoh+DC1AgrQ0lRLk5ZU0U6Q01JLklRX1NIQVJFU09VVFNUQU5ESU5HLjEyLzgvMjAxNgEAAAAlDAQAAgAAAAMxNjgANNVlh+DC1Ag01WWH4MLUCCdDSVEuRkxSLklRX0RBX1NVUFBMX0NGLjk5Ny40MTgyMC5MLlAuLkMBAAAAKwEKAAIAAAAGMTg5LjM1AQgAAAAFAAAAATEBAAAACjE1ODg1NTU1MzUDAAAAAzE2MAIAAAAEMjE3MQQAAAABMAcAAAAJNi8zMC8yMDE0CAAAAAoxMi8zMS8yMDEwCQAAAAEwDgoqceDC1AgOCipx4MLUCB9DSVEuRU1FLklRX1BSSUNFREFURS4zMC0wMS0yMDE0AQAAAG5tAAAFAAAACjMwLTAxLTIwMTQANNVlh+DC1Ag01WWH4MLUCCtDSVEuTllTRTpDTUkuSVFfU0hBUkVTT1VUU1RBTkRJTkcuMi8xNi8yMDE3BQAAAAEAAAAIAAAADihJbnZhbGlkIERhdGUpkjFWjODC1AiSMVaM4MLUCB9DSVEuTllTRTpKT1kuSVFfVk9MVU1FLjUvMy8yMDE2BQAAAAAAAAAIAAAAFChJbnZhbGlkIElkZW50aWZpZXIpDgoqceDC1AgOCipx4MLUCCBDSVEuTllTRTpDTUkuSVFfVk9MVU1FLjQvMjkvMjAxNgUAAAABAAAACAAAAA4oSW52YWxpZCBEYXRlKTTVZYfgwtQINNVlh+DC1AgoQ0lRLklRMjczNTExLklRX0VCSVRfRVNULjEwMDEuNDE4MjAuTC5QLgEAAABnLAQAAgAAAAkyMzYuMjA4MzYBDgAAAAUAAAABMwEAAAABMAIAAAAHNDUxNzUxNgMAAAAGMTAwMjE1BAAAAAEy</t>
  </si>
  <si>
    <t>BgAAAAEwBwAAAAMxNjAIAAAAATAJAAAAATEKAAAAATALAAAACjg1MDg5NzgzMDMMAAAAATENAAAACDcvMS8yMDE0EAAAAAk2LzMwLzIwMTQOCipx4MLUCA4KKnHgwtQIIENJUS5OWVNFOlRFWC5JUV9WT0xVTUUuOC8yNC8yMDE2BQAAAAEAAAAIAAAADihJbnZhbGlkIERhdGUpVvRajODC1AhW9FqM4MLUCB9DSVEuRU1FLklRX1BSSUNFREFURS4yNy0wMy0yMDE0AQAAAG5tAAAFAAAACjI3LTAzLTIwMTQANNVlh+DC1Ag01WWH4MLUCCBDSVEuTllTRTpURVguSVFfVk9MVU1FLjEvMTkvMjAxNwUAAAABAAAACAAAAA4oSW52YWxpZCBEYXRlKZIxVozgwtQIkjFWjODC1AgcQ0lRLkpFQy5JUV9WT0xVTUUuMTMtMDMtMjAxNAEAAAAvTgQAAgAAAAUwLjkwNQCWNmiH4MLUCJY2aIfgwtQIJ0NJUS5GTFIuSVFfU0hBUkVTT1VUU1RBTkRJTkcuMTgtMDctMjAxNgEAAAArAQoAAgAAAAoxMzkuMjMwMTU2AFb0WozgwtQIVvRajODC1AgrQ0lRLk5ZU0U6VEVYLklRX1NIQVJFU09VVFNUQU5ESU5HLjQvMTQvMjAxNgUAAAABAAAACAAAAA4oSW52YWxpZCBEYXRlKTTVZYfgwtQINNVlh+DC1AgoQ0lRLkpFQy5JUV9JTlRFUkVTVF9FWFAuOTk2LjQxODIwLkwuUC4uQwEAAAAvTgQAAgAAAAYtMi45MTYBCAAAAAUAAAABMQEAAAAKMTQ4MjY1NzgzMQMAAAADMTYwAgAAAAI4MgQAAAABMAcAAAAJNi8zMC8yMDE0CAAAAAkxMC8y</t>
  </si>
  <si>
    <t>LzIwMDkJAAAAATAOCipx4MLUCA4KKnHgwtQIHENJUS5TVE4uSVFfVk9MVU1FLjMxLTEyLTIwMTMBAAAAu20NAAIAAAAIMC4xMzI5ODYAuFVdjODC1Ai4VV2M4MLUCCdDSVEuRkxSLklRX1NIQVJFU09VVFNUQU5ESU5HLjMwLTAzLTIwMTcBAAAAKwEKAAIAAAAKMTM5LjczNjY5NgD0kliM4MLUCPSSWIzgwtQIIENJUS5OWVNFOk5BVi5JUV9WT0xVTUUuNy8yOC8yMDE2BQAAAAEAAAAIAAAADihJbnZhbGlkIERhdGUpNNVlh+DC1Ag01WWH4MLUCChDSVEuVFRFSy5JUV9TSEFSRVNPVVRTVEFORElORy4wOC0wNS0yMDE3AQAAAAgBAwACAAAACTU3LjE1NjU4NQBW9FqM4MLUCFb0WozgwtQIJUNJUS5DQVQuSVFfU0hBUkVTT1VUU1RBTkRJTkcuNC8zLzIwMTcBAAAAMvUDAAIAAAAKNTg2LjQ4NjAyNABW9FqM4MLUCFb0WozgwtQIJ0NJUS5TVE4uSVFfU0hBUkVTT1VUU1RBTkRJTkcuMTctMTAtMjAxNgEAAAC7bQ0AAgAAAAoxMTMuOTI5MDYyADTVZYfgwtQINNVlh+DC1AgcQ0lRLktCUi5JUV9WT0xVTUUuMjItMTEtMjAxMwEAAADqgD8AAgAAAAgxLjc4NjUzOQC4VV2M4MLUCLhVXYzgwtQIKUNJUS5JUVRSMjY0MzYxMTkyLklRX1RSX0lNUExJRURfRVZfRUJJVERBAQAAAOjUwQ8CAAAAAAB3qAY248LUCC12HjbjwtQIH0NJUS5OWVNFOkpPWS5JUV9WT0xVTUUuNy84LzIwMTYFAAAAAAAAAAgAAAAUKEludmFsaWQg</t>
  </si>
  <si>
    <t>SWRlbnRpZmllcik01WWH4MLUCDTVZYfgwtQIK0NJUS5OWVNFOk9TSy5JUV9TSEFSRVNPVVRTVEFORElORy42LzI4LzIwMTYFAAAAAQAAAAgAAAAOKEludmFsaWQgRGF0ZSm4VV2M4MLUCLhVXYzgwtQIJUNJUS5OQVNEQVFHUzpQQ0FSLklRX1ZPTFVNRS40LzE5LzIwMTYFAAAAAQAAAAgAAAAOKEludmFsaWQgRGF0ZSk01WWH4MLUCDTVZYfgwtQIH0NJUS5OWVNFOkpPWS5JUV9WT0xVTUUuNS82LzIwMTYFAAAAAAAAAAgAAAAUKEludmFsaWQgSWRlbnRpZmllcikOCipx4MLUCA4KKnHgwtQIH0NJUS5FTUUuSVFfUFJJQ0VEQVRFLjA1LTEyLTIwMTMBAAAAbm0AAAUAAAAKMDUtMTItMjAxMwA01WWH4MLUCDTVZYfgwtQII0NJUS5KRUMuSVFfUEVSSU9EREFURS45OTYuNDE4MjAuTC5QAQAAAC9OBAAFAAAACjAyLTEwLTIwMDkADgoqceDC1AgOCipx4MLUCCdDSVEuS0JSLklRX1NIQVJFU09VVFNUQU5ESU5HLjI2LTAxLTIwMTcBAAAA6oA/AAIAAAAKMTQyLjY2ODE2MQA01WWH4MLUCDTVZYfgwtQIO0NJUVJBTkdFLlRURUsuSVFfU0hBUkVTT1VUU1RBTkRJTkcuLTFZLi4uLkRFU0MuRC5TSEFSRVMgT1VUAwAAAAgBAwD8AAAAAAAAAAMAAAAAAAAABiJUVEVLIgRUVEVLAQAAABYiSVFfU0hBUkVTT1VUU1RBTkRJTkciFElRX1NIQVJFU09VVFNUQU5ESU5HAgAAAAwiMDMtMDctMjAxNyIKMDMtMDctMjAxNwAAAAAD</t>
  </si>
  <si>
    <t>AAAAAAAAAAYiVFRFSyIEVFRFSwEAAAAWIklRX1NIQVJFU09VVFNUQU5ESU5HIhRJUV9TSEFSRVNPVVRTVEFORElORwIAAAAMIjMwLTA2LTIwMTciCjMwLTA2LTIwMTcAAAAAAwAAAAAAAAAGIlRURUsiBFRURUsBAAAAFiJJUV9TSEFSRVNPVVRTVEFORElORyIUSVFfU0hBUkVTT1VUU1RBTkRJTkcCAAAADCIyOS0wNi0yMDE3IgoyOS0wNi0yMDE3AAAAAAMAAAAAAAAABiJUVEVLIgRUVEVLAQAAABYiSVFfU0hBUkVTT1VUU1RBTkRJTkciFElRX1NIQVJFU09VVFNUQU5ESU5HAgAAAAwiMjgtMDYtMjAxNyIKMjgtMDYtMjAxNwAAAAADAAAAAAAAAAYiVFRFSyIEVFRFSwEAAAAWIklRX1NIQVJFU09VVFNUQU5ESU5HIhRJUV9TSEFSRVNPVVRTVEFORElORwIAAAAMIjI3LTA2LTIwMTciCjI3LTA2LTIwMTcAAAAAAwAAAAAAAAAGIlRURUsiBFRURUsBAAAAFiJJUV9TSEFSRVNPVVRTVEFORElORyIUSVFfU0hBUkVTT1VUU1RBTkRJTkcCAAAADCIyNi0wNi0yMDE3IgoyNi0wNi0yMDE3AAAAAAMAAAAAAAAABiJUVEVLIgRUVEVLAQAAABYiSVFfU0hBUkVTT1VUU1RBTkRJTkciFElRX1NIQVJFU09VVFNUQU5ESU5HAgAAAAwiMjMtMDYtMjAxNyIKMjMtMDYtMjAxNwAAAAADAAAAAAAAAAYiVFRFSyIEVFRFSwEAAAAWIklRX1NIQVJFU09VVFNUQU5ESU5HIhRJUV9TSEFSRVNPVVRTVEFORElORwIAAAAMIjIyLTA2LTIw</t>
  </si>
  <si>
    <t>MTciCjIyLTA2LTIwMTcAAAAAAwAAAAAAAAAGIlRURUsiBFRURUsBAAAAFiJJUV9TSEFSRVNPVVRTVEFORElORyIUSVFfU0hBUkVTT1VUU1RBTkRJTkcCAAAADCIyMS0wNi0yMDE3IgoyMS0wNi0yMDE3AAAAAAMAAAAAAAAABiJUVEVLIgRUVEVLAQAAABYiSVFfU0hBUkVTT1VUU1RBTkRJTkciFElRX1NIQVJFU09VVFNUQU5ESU5HAgAAAAwiMjAtMDYtMjAxNyIKMjAtMDYtMjAxNwAAAAADAAAAAAAAAAYiVFRFSyIEVFRFSwEAAAAWIklRX1NIQVJFU09VVFNUQU5ESU5HIhRJUV9TSEFSRVNPVVRTVEFORElORwIAAAAMIjE5LTA2LTIwMTciCjE5LTA2LTIwMTcAAAAAAwAAAAAAAAAGIlRURUsiBFRURUsBAAAAFiJJUV9TSEFSRVNPVVRTVEFORElORyIUSVFfU0hBUkVTT1VUU1RBTkRJTkcCAAAADCIxNi0wNi0yMDE3IgoxNi0wNi0yMDE3AAAAAAMAAAAAAAAABiJUVEVLIgRUVEVLAQAAABYiSVFfU0hBUkVTT1VUU1RBTkRJTkciFElRX1NIQVJFU09VVFNUQU5ESU5HAgAAAAwiMTUtMDYtMjAxNyIKMTUtMDYtMjAxNwAAAAADAAAAAAAAAAYiVFRFSyIEVFRFSwEAAAAWIklRX1NIQVJFU09VVFNUQU5ESU5HIhRJUV9TSEFSRVNPVVRTVEFORElORwIAAAAMIjE0LTA2LTIwMTciCjE0LTA2LTIwMTcAAAAAAwAAAAAAAAAGIlRURUsiBFRURUsBAAAAFiJJUV9TSEFSRVNPVVRTVEFORElORyIUSVFfU0hBUkVTT1VUU1RB</t>
  </si>
  <si>
    <t>TkRJTkcCAAAADCIxMy0wNi0yMDE3IgoxMy0wNi0yMDE3AAAAAAMAAAAAAAAABiJUVEVLIgRUVEVLAQAAABYiSVFfU0hBUkVTT1VUU1RBTkRJTkciFElRX1NIQVJFU09VVFNUQU5ESU5HAgAAAAwiMTItMDYtMjAxNyIKMTItMDYtMjAxNwAAAAADAAAAAAAAAAYiVFRFSyIEVFRFSwEAAAAWIklRX1NIQVJFU09VVFNUQU5ESU5HIhRJUV9TSEFSRVNPVVRTVEFORElORwIAAAAMIjA5LTA2LTIwMTciCjA5LTA2LTIwMTcAAAAAAwAAAAAAAAAGIlRURUsiBFRURUsBAAAAFiJJUV9TSEFSRVNPVVRTVEFORElORyIUSVFfU0hBUkVTT1VUU1RBTkRJTkcCAAAADCIwOC0wNi0yMDE3IgowOC0wNi0yMDE3AAAAAAMAAAAAAAAABiJUVEVLIgRUVEVLAQAAABYiSVFfU0hBUkVTT1VUU1RBTkRJTkciFElRX1NIQVJFU09VVFNUQU5ESU5HAgAAAAwiMDctMDYtMjAxNyIKMDctMDYtMjAxNwAAAAADAAAAAAAAAAYiVFRFSyIEVFRFSwEAAAAWIklRX1NIQVJFU09VVFNUQU5ESU5HIhRJUV9TSEFSRVNPVVRTVEFORElORwIAAAAMIjA2LTA2LTIwMTciCjA2LTA2LTIwMTcAAAAAAwAAAAAAAAAGIlRURUsiBFRURUsBAAAAFiJJUV9TSEFSRVNPVVRTVEFORElORyIUSVFfU0hBUkVTT1VUU1RBTkRJTkcCAAAADCIwNS0wNi0yMDE3IgowNS0wNi0yMDE3AAAAAAMAAAAAAAAABiJUVEVLIgRUVEVLAQAAABYiSVFfU0hBUkVTT1VUU1RBTkRJ</t>
  </si>
  <si>
    <t>TkciFElRX1NIQVJFU09VVFNUQU5ESU5HAgAAAAwiMDItMDYtMjAxNyIKMDItMDYtMjAxNwAAAAADAAAAAAAAAAYiVFRFSyIEVFRFSwEAAAAWIklRX1NIQVJFU09VVFNUQU5ESU5HIhRJUV9TSEFSRVNPVVRTVEFORElORwIAAAAMIjAxLTA2LTIwMTciCjAxLTA2LTIwMTcAAAAAAwAAAAAAAAAGIlRURUsiBFRURUsBAAAAFiJJUV9TSEFSRVNPVVRTVEFORElORyIUSVFfU0hBUkVTT1VUU1RBTkRJTkcCAAAADCIzMS0wNS0yMDE3IgozMS0wNS0yMDE3AAAAAAMAAAAAAAAABiJUVEVLIgRUVEVLAQAAABYiSVFfU0hBUkVTT1VUU1RBTkRJTkciFElRX1NIQVJFU09VVFNUQU5ESU5HAgAAAAwiMzAtMDUtMjAxNyIKMzAtMDUtMjAxNwAAAAADAAAAAAAAAAYiVFRFSyIEVFRFSwEAAAAWIklRX1NIQVJFU09VVFNUQU5ESU5HIhRJUV9TSEFSRVNPVVRTVEFORElORwIAAAAMIjI2LTA1LTIwMTciCjI2LTA1LTIwMTcAAAAAAwAAAAAAAAAGIlRURUsiBFRURUsBAAAAFiJJUV9TSEFSRVNPVVRTVEFORElORyIUSVFfU0hBUkVTT1VUU1RBTkRJTkcCAAAADCIyNS0wNS0yMDE3IgoyNS0wNS0yMDE3AAAAAAMAAAAAAAAABiJUVEVLIgRUVEVLAQAAABYiSVFfU0hBUkVTT1VUU1RBTkRJTkciFElRX1NIQVJFU09VVFNUQU5ESU5HAgAAAAwiMjQtMDUtMjAxNyIKMjQtMDUtMjAxNwAAAAADAAAAAAAAAAYiVFRFSyIEVFRFSwEAAAAW</t>
  </si>
  <si>
    <t>IklRX1NIQVJFU09VVFNUQU5ESU5HIhRJUV9TSEFSRVNPVVRTVEFORElORwIAAAAMIjIzLTA1LTIwMTciCjIzLTA1LTIwMTcAAAAAAwAAAAAAAAAGIlRURUsiBFRURUsBAAAAFiJJUV9TSEFSRVNPVVRTVEFORElORyIUSVFfU0hBUkVTT1VUU1RBTkRJTkcCAAAADCIyMi0wNS0yMDE3IgoyMi0wNS0yMDE3AAAAAAMAAAAAAAAABiJUVEVLIgRUVEVLAQAAABYiSVFfU0hBUkVTT1VUU1RBTkRJTkciFElRX1NIQVJFU09VVFNUQU5ESU5HAgAAAAwiMTktMDUtMjAxNyIKMTktMDUtMjAxNwAAAAADAAAAAAAAAAYiVFRFSyIEVFRFSwEAAAAWIklRX1NIQVJFU09VVFNUQU5ESU5HIhRJUV9TSEFSRVNPVVRTVEFORElORwIAAAAMIjE4LTA1LTIwMTciCjE4LTA1LTIwMTcAAAAAAwAAAAAAAAAGIlRURUsiBFRURUsBAAAAFiJJUV9TSEFSRVNPVVRTVEFORElORyIUSVFfU0hBUkVTT1VUU1RBTkRJTkcCAAAADCIxNy0wNS0yMDE3IgoxNy0wNS0yMDE3AAAAAAMAAAAAAAAABiJUVEVLIgRUVEVLAQAAABYiSVFfU0hBUkVTT1VUU1RBTkRJTkciFElRX1NIQVJFU09VVFNUQU5ESU5HAgAAAAwiMTYtMDUtMjAxNyIKMTYtMDUtMjAxNwAAAAADAAAAAAAAAAYiVFRFSyIEVFRFSwEAAAAWIklRX1NIQVJFU09VVFNUQU5ESU5HIhRJUV9TSEFSRVNPVVRTVEFORElORwIAAAAMIjE1LTA1LTIwMTciCjE1LTA1LTIwMTcAAAAAAwAAAAAA</t>
  </si>
  <si>
    <t>AAAGIlRURUsiBFRURUsBAAAAFiJJUV9TSEFSRVNPVVRTVEFORElORyIUSVFfU0hBUkVTT1VUU1RBTkRJTkcCAAAADCIxMi0wNS0yMDE3IgoxMi0wNS0yMDE3AAAAAAMAAAAAAAAABiJUVEVLIgRUVEVLAQAAABYiSVFfU0hBUkVTT1VUU1RBTkRJTkciFElRX1NIQVJFU09VVFNUQU5ESU5HAgAAAAwiMTEtMDUtMjAxNyIKMTEtMDUtMjAxNwAAAAADAAAAAAAAAAYiVFRFSyIEVFRFSwEAAAAWIklRX1NIQVJFU09VVFNUQU5ESU5HIhRJUV9TSEFSRVNPVVRTVEFORElORwIAAAAMIjEwLTA1LTIwMTciCjEwLTA1LTIwMTcAAAAAAwAAAAAAAAAGIlRURUsiBFRURUsBAAAAFiJJUV9TSEFSRVNPVVRTVEFORElORyIUSVFfU0hBUkVTT1VUU1RBTkRJTkcCAAAADCIwOS0wNS0yMDE3IgowOS0wNS0yMDE3AAAAAAMAAAAAAAAABiJUVEVLIgRUVEVLAQAAABYiSVFfU0hBUkVTT1VUU1RBTkRJTkciFElRX1NIQVJFU09VVFNUQU5ESU5HAgAAAAwiMDgtMDUtMjAxNyIKMDgtMDUtMjAxNwAAAAADAAAAAAAAAAYiVFRFSyIEVFRFSwEAAAAWIklRX1NIQVJFU09VVFNUQU5ESU5HIhRJUV9TSEFSRVNPVVRTVEFORElORwIAAAAMIjA1LTA1LTIwMTciCjA1LTA1LTIwMTcAAAAAAwAAAAAAAAAGIlRURUsiBFRURUsBAAAAFiJJUV9TSEFSRVNPVVRTVEFORElORyIUSVFfU0hBUkVTT1VUU1RBTkRJTkcCAAAADCIwNC0wNS0yMDE3Igow</t>
  </si>
  <si>
    <t>NC0wNS0yMDE3AAAAAAMAAAAAAAAABiJUVEVLIgRUVEVLAQAAABYiSVFfU0hBUkVTT1VUU1RBTkRJTkciFElRX1NIQVJFU09VVFNUQU5ESU5HAgAAAAwiMDMtMDUtMjAxNyIKMDMtMDUtMjAxNwAAAAADAAAAAAAAAAYiVFRFSyIEVFRFSwEAAAAWIklRX1NIQVJFU09VVFNUQU5ESU5HIhRJUV9TSEFSRVNPVVRTVEFORElORwIAAAAMIjAyLTA1LTIwMTciCjAyLTA1LTIwMTcAAAAAAwAAAAAAAAAGIlRURUsiBFRURUsBAAAAFiJJUV9TSEFSRVNPVVRTVEFORElORyIUSVFfU0hBUkVTT1VUU1RBTkRJTkcCAAAADCIwMS0wNS0yMDE3IgowMS0wNS0yMDE3AAAAAAMAAAAAAAAABiJUVEVLIgRUVEVLAQAAABYiSVFfU0hBUkVTT1VUU1RBTkRJTkciFElRX1NIQVJFU09VVFNUQU5ESU5HAgAAAAwiMjgtMDQtMjAxNyIKMjgtMDQtMjAxNwAAAAADAAAAAAAAAAYiVFRFSyIEVFRFSwEAAAAWIklRX1NIQVJFU09VVFNUQU5ESU5HIhRJUV9TSEFSRVNPVVRTVEFORElORwIAAAAMIjI3LTA0LTIwMTciCjI3LTA0LTIwMTcAAAAAAwAAAAAAAAAGIlRURUsiBFRURUsBAAAAFiJJUV9TSEFSRVNPVVRTVEFORElORyIUSVFfU0hBUkVTT1VUU1RBTkRJTkcCAAAADCIyNi0wNC0yMDE3IgoyNi0wNC0yMDE3AAAAAAMAAAAAAAAABiJUVEVLIgRUVEVLAQAAABYiSVFfU0hBUkVTT1VUU1RBTkRJTkciFElRX1NIQVJFU09VVFNUQU5ESU5H</t>
  </si>
  <si>
    <t>AgAAAAwiMjUtMDQtMjAxNyIKMjUtMDQtMjAxNwAAAAADAAAAAAAAAAYiVFRFSyIEVFRFSwEAAAAWIklRX1NIQVJFU09VVFNUQU5ESU5HIhRJUV9TSEFSRVNPVVRTVEFORElORwIAAAAMIjI0LTA0LTIwMTciCjI0LTA0LTIwMTcAAAAAAwAAAAAAAAAGIlRURUsiBFRURUsBAAAAFiJJUV9TSEFSRVNPVVRTVEFORElORyIUSVFfU0hBUkVTT1VUU1RBTkRJTkcCAAAADCIyMS0wNC0yMDE3IgoyMS0wNC0yMDE3AAAAAAMAAAAAAAAABiJUVEVLIgRUVEVLAQAAABYiSVFfU0hBUkVTT1VUU1RBTkRJTkciFElRX1NIQVJFU09VVFNUQU5ESU5HAgAAAAwiMjAtMDQtMjAxNyIKMjAtMDQtMjAxNwAAAAADAAAAAAAAAAYiVFRFSyIEVFRFSwEAAAAWIklRX1NIQVJFU09VVFNUQU5ESU5HIhRJUV9TSEFSRVNPVVRTVEFORElORwIAAAAMIjE5LTA0LTIwMTciCjE5LTA0LTIwMTcAAAAAAwAAAAAAAAAGIlRURUsiBFRURUsBAAAAFiJJUV9TSEFSRVNPVVRTVEFORElORyIUSVFfU0hBUkVTT1VUU1RBTkRJTkcCAAAADCIxOC0wNC0yMDE3IgoxOC0wNC0yMDE3AAAAAAMAAAAAAAAABiJUVEVLIgRUVEVLAQAAABYiSVFfU0hBUkVTT1VUU1RBTkRJTkciFElRX1NIQVJFU09VVFNUQU5ESU5HAgAAAAwiMTctMDQtMjAxNyIKMTctMDQtMjAxNwAAAAADAAAAAAAAAAYiVFRFSyIEVFRFSwEAAAAWIklRX1NIQVJFU09VVFNUQU5ESU5HIhRJ</t>
  </si>
  <si>
    <t>UV9TSEFSRVNPVVRTVEFORElORwIAAAAMIjEzLTA0LTIwMTciCjEzLTA0LTIwMTcAAAAAAwAAAAAAAAAGIlRURUsiBFRURUsBAAAAFiJJUV9TSEFSRVNPVVRTVEFORElORyIUSVFfU0hBUkVTT1VUU1RBTkRJTkcCAAAADCIxMi0wNC0yMDE3IgoxMi0wNC0yMDE3AAAAAAMAAAAAAAAABiJUVEVLIgRUVEVLAQAAABYiSVFfU0hBUkVTT1VUU1RBTkRJTkciFElRX1NIQVJFU09VVFNUQU5ESU5HAgAAAAwiMTEtMDQtMjAxNyIKMTEtMDQtMjAxNwAAAAADAAAAAAAAAAYiVFRFSyIEVFRFSwEAAAAWIklRX1NIQVJFU09VVFNUQU5ESU5HIhRJUV9TSEFSRVNPVVRTVEFORElORwIAAAAMIjEwLTA0LTIwMTciCjEwLTA0LTIwMTcAAAAAAwAAAAAAAAAGIlRURUsiBFRURUsBAAAAFiJJUV9TSEFSRVNPVVRTVEFORElORyIUSVFfU0hBUkVTT1VUU1RBTkRJTkcCAAAADCIwNy0wNC0yMDE3IgowNy0wNC0yMDE3AAAAAAMAAAAAAAAABiJUVEVLIgRUVEVLAQAAABYiSVFfU0hBUkVTT1VUU1RBTkRJTkciFElRX1NIQVJFU09VVFNUQU5ESU5HAgAAAAwiMDYtMDQtMjAxNyIKMDYtMDQtMjAxNwAAAAADAAAAAAAAAAYiVFRFSyIEVFRFSwEAAAAWIklRX1NIQVJFU09VVFNUQU5ESU5HIhRJUV9TSEFSRVNPVVRTVEFORElORwIAAAAMIjA1LTA0LTIwMTciCjA1LTA0LTIwMTcAAAAAAwAAAAAAAAAGIlRURUsiBFRURUsBAAAAFiJJUV9T</t>
  </si>
  <si>
    <t>SEFSRVNPVVRTVEFORElORyIUSVFfU0hBUkVTT1VUU1RBTkRJTkcCAAAADCIwNC0wNC0yMDE3IgowNC0wNC0yMDE3AAAAAAMAAAAAAAAABiJUVEVLIgRUVEVLAQAAABYiSVFfU0hBUkVTT1VUU1RBTkRJTkciFElRX1NIQVJFU09VVFNUQU5ESU5HAgAAAAwiMDMtMDQtMjAxNyIKMDMtMDQtMjAxNwAAAAADAAAAAAAAAAYiVFRFSyIEVFRFSwEAAAAWIklRX1NIQVJFU09VVFNUQU5ESU5HIhRJUV9TSEFSRVNPVVRTVEFORElORwIAAAAMIjMxLTAzLTIwMTciCjMxLTAzLTIwMTcAAAAAAwAAAAAAAAAGIlRURUsiBFRURUsBAAAAFiJJUV9TSEFSRVNPVVRTVEFORElORyIUSVFfU0hBUkVTT1VUU1RBTkRJTkcCAAAADCIzMC0wMy0yMDE3IgozMC0wMy0yMDE3AAAAAAMAAAAAAAAABiJUVEVLIgRUVEVLAQAAABYiSVFfU0hBUkVTT1VUU1RBTkRJTkciFElRX1NIQVJFU09VVFNUQU5ESU5HAgAAAAwiMjktMDMtMjAxNyIKMjktMDMtMjAxNwAAAAADAAAAAAAAAAYiVFRFSyIEVFRFSwEAAAAWIklRX1NIQVJFU09VVFNUQU5ESU5HIhRJUV9TSEFSRVNPVVRTVEFORElORwIAAAAMIjI4LTAzLTIwMTciCjI4LTAzLTIwMTcAAAAAAwAAAAAAAAAGIlRURUsiBFRURUsBAAAAFiJJUV9TSEFSRVNPVVRTVEFORElORyIUSVFfU0hBUkVTT1VUU1RBTkRJTkcCAAAADCIyNy0wMy0yMDE3IgoyNy0wMy0yMDE3AAAAAAMAAAAAAAAABiJU</t>
  </si>
  <si>
    <t>VEVLIgRUVEVLAQAAABYiSVFfU0hBUkVTT1VUU1RBTkRJTkciFElRX1NIQVJFU09VVFNUQU5ESU5HAgAAAAwiMjQtMDMtMjAxNyIKMjQtMDMtMjAxNwAAAAADAAAAAAAAAAYiVFRFSyIEVFRFSwEAAAAWIklRX1NIQVJFU09VVFNUQU5ESU5HIhRJUV9TSEFSRVNPVVRTVEFORElORwIAAAAMIjIzLTAzLTIwMTciCjIzLTAzLTIwMTcAAAAAAwAAAAAAAAAGIlRURUsiBFRURUsBAAAAFiJJUV9TSEFSRVNPVVRTVEFORElORyIUSVFfU0hBUkVTT1VUU1RBTkRJTkcCAAAADCIyMi0wMy0yMDE3IgoyMi0wMy0yMDE3AAAAAAMAAAAAAAAABiJUVEVLIgRUVEVLAQAAABYiSVFfU0hBUkVTT1VUU1RBTkRJTkciFElRX1NIQVJFU09VVFNUQU5ESU5HAgAAAAwiMjEtMDMtMjAxNyIKMjEtMDMtMjAxNwAAAAADAAAAAAAAAAYiVFRFSyIEVFRFSwEAAAAWIklRX1NIQVJFU09VVFNUQU5ESU5HIhRJUV9TSEFSRVNPVVRTVEFORElORwIAAAAMIjIwLTAzLTIwMTciCjIwLTAzLTIwMTcAAAAAAwAAAAAAAAAGIlRURUsiBFRURUsBAAAAFiJJUV9TSEFSRVNPVVRTVEFORElORyIUSVFfU0hBUkVTT1VUU1RBTkRJTkcCAAAADCIxNy0wMy0yMDE3IgoxNy0wMy0yMDE3AAAAAAMAAAAAAAAABiJUVEVLIgRUVEVLAQAAABYiSVFfU0hBUkVTT1VUU1RBTkRJTkciFElRX1NIQVJFU09VVFNUQU5ESU5HAgAAAAwiMTYtMDMtMjAxNyIKMTYtMDMt</t>
  </si>
  <si>
    <t>MjAxNwAAAAADAAAAAAAAAAYiVFRFSyIEVFRFSwEAAAAWIklRX1NIQVJFU09VVFNUQU5ESU5HIhRJUV9TSEFSRVNPVVRTVEFORElORwIAAAAMIjE1LTAzLTIwMTciCjE1LTAzLTIwMTcAAAAAAwAAAAAAAAAGIlRURUsiBFRURUsBAAAAFiJJUV9TSEFSRVNPVVRTVEFORElORyIUSVFfU0hBUkVTT1VUU1RBTkRJTkcCAAAADCIxNC0wMy0yMDE3IgoxNC0wMy0yMDE3AAAAAAMAAAAAAAAABiJUVEVLIgRUVEVLAQAAABYiSVFfU0hBUkVTT1VUU1RBTkRJTkciFElRX1NIQVJFU09VVFNUQU5ESU5HAgAAAAwiMTMtMDMtMjAxNyIKMTMtMDMtMjAxNwAAAAADAAAAAAAAAAYiVFRFSyIEVFRFSwEAAAAWIklRX1NIQVJFU09VVFNUQU5ESU5HIhRJUV9TSEFSRVNPVVRTVEFORElORwIAAAAMIjEwLTAzLTIwMTciCjEwLTAzLTIwMTcAAAAAAwAAAAAAAAAGIlRURUsiBFRURUsBAAAAFiJJUV9TSEFSRVNPVVRTVEFORElORyIUSVFfU0hBUkVTT1VUU1RBTkRJTkcCAAAADCIwOS0wMy0yMDE3IgowOS0wMy0yMDE3AAAAAAMAAAAAAAAABiJUVEVLIgRUVEVLAQAAABYiSVFfU0hBUkVTT1VUU1RBTkRJTkciFElRX1NIQVJFU09VVFNUQU5ESU5HAgAAAAwiMDgtMDMtMjAxNyIKMDgtMDMtMjAxNwAAAAADAAAAAAAAAAYiVFRFSyIEVFRFSwEAAAAWIklRX1NIQVJFU09VVFNUQU5ESU5HIhRJUV9TSEFSRVNPVVRTVEFORElORwIAAAAM</t>
  </si>
  <si>
    <t>IjA3LTAzLTIwMTciCjA3LTAzLTIwMTcAAAAAAwAAAAAAAAAGIlRURUsiBFRURUsBAAAAFiJJUV9TSEFSRVNPVVRTVEFORElORyIUSVFfU0hBUkVTT1VUU1RBTkRJTkcCAAAADCIwNi0wMy0yMDE3IgowNi0wMy0yMDE3AAAAAAMAAAAAAAAABiJUVEVLIgRUVEVLAQAAABYiSVFfU0hBUkVTT1VUU1RBTkRJTkciFElRX1NIQVJFU09VVFNUQU5ESU5HAgAAAAwiMDMtMDMtMjAxNyIKMDMtMDMtMjAxNwAAAAADAAAAAAAAAAYiVFRFSyIEVFRFSwEAAAAWIklRX1NIQVJFU09VVFNUQU5ESU5HIhRJUV9TSEFSRVNPVVRTVEFORElORwIAAAAMIjAyLTAzLTIwMTciCjAyLTAzLTIwMTcAAAAAAwAAAAAAAAAGIlRURUsiBFRURUsBAAAAFiJJUV9TSEFSRVNPVVRTVEFORElORyIUSVFfU0hBUkVTT1VUU1RBTkRJTkcCAAAADCIwMS0wMy0yMDE3IgowMS0wMy0yMDE3AAAAAAMAAAAAAAAABiJUVEVLIgRUVEVLAQAAABYiSVFfU0hBUkVTT1VUU1RBTkRJTkciFElRX1NIQVJFU09VVFNUQU5ESU5HAgAAAAwiMjgtMDItMjAxNyIKMjgtMDItMjAxNwAAAAADAAAAAAAAAAYiVFRFSyIEVFRFSwEAAAAWIklRX1NIQVJFU09VVFNUQU5ESU5HIhRJUV9TSEFSRVNPVVRTVEFORElORwIAAAAMIjI3LTAyLTIwMTciCjI3LTAyLTIwMTcAAAAAAwAAAAAAAAAGIlRURUsiBFRURUsBAAAAFiJJUV9TSEFSRVNPVVRTVEFORElORyIUSVFfU0hB</t>
  </si>
  <si>
    <t>UkVTT1VUU1RBTkRJTkcCAAAADCIyNC0wMi0yMDE3IgoyNC0wMi0yMDE3AAAAAAMAAAAAAAAABiJUVEVLIgRUVEVLAQAAABYiSVFfU0hBUkVTT1VUU1RBTkRJTkciFElRX1NIQVJFU09VVFNUQU5ESU5HAgAAAAwiMjMtMDItMjAxNyIKMjMtMDItMjAxNwAAAAADAAAAAAAAAAYiVFRFSyIEVFRFSwEAAAAWIklRX1NIQVJFU09VVFNUQU5ESU5HIhRJUV9TSEFSRVNPVVRTVEFORElORwIAAAAMIjIyLTAyLTIwMTciCjIyLTAyLTIwMTcAAAAAAwAAAAAAAAAGIlRURUsiBFRURUsBAAAAFiJJUV9TSEFSRVNPVVRTVEFORElORyIUSVFfU0hBUkVTT1VUU1RBTkRJTkcCAAAADCIyMS0wMi0yMDE3IgoyMS0wMi0yMDE3AAAAAAMAAAAAAAAABiJUVEVLIgRUVEVLAQAAABYiSVFfU0hBUkVTT1VUU1RBTkRJTkciFElRX1NIQVJFU09VVFNUQU5ESU5HAgAAAAwiMTctMDItMjAxNyIKMTctMDItMjAxNwAAAAADAAAAAAAAAAYiVFRFSyIEVFRFSwEAAAAWIklRX1NIQVJFU09VVFNUQU5ESU5HIhRJUV9TSEFSRVNPVVRTVEFORElORwIAAAAMIjE2LTAyLTIwMTciCjE2LTAyLTIwMTcAAAAAAwAAAAAAAAAGIlRURUsiBFRURUsBAAAAFiJJUV9TSEFSRVNPVVRTVEFORElORyIUSVFfU0hBUkVTT1VUU1RBTkRJTkcCAAAADCIxNS0wMi0yMDE3IgoxNS0wMi0yMDE3AAAAAAMAAAAAAAAABiJUVEVLIgRUVEVLAQAAABYiSVFfU0hBUkVT</t>
  </si>
  <si>
    <t>T1VUU1RBTkRJTkciFElRX1NIQVJFU09VVFNUQU5ESU5HAgAAAAwiMTQtMDItMjAxNyIKMTQtMDItMjAxNwAAAAADAAAAAAAAAAYiVFRFSyIEVFRFSwEAAAAWIklRX1NIQVJFU09VVFNUQU5ESU5HIhRJUV9TSEFSRVNPVVRTVEFORElORwIAAAAMIjEzLTAyLTIwMTciCjEzLTAyLTIwMTcAAAAAAwAAAAAAAAAGIlRURUsiBFRURUsBAAAAFiJJUV9TSEFSRVNPVVRTVEFORElORyIUSVFfU0hBUkVTT1VUU1RBTkRJTkcCAAAADCIxMC0wMi0yMDE3IgoxMC0wMi0yMDE3AAAAAAMAAAAAAAAABiJUVEVLIgRUVEVLAQAAABYiSVFfU0hBUkVTT1VUU1RBTkRJTkciFElRX1NIQVJFU09VVFNUQU5ESU5HAgAAAAwiMDktMDItMjAxNyIKMDktMDItMjAxNwAAAAADAAAAAAAAAAYiVFRFSyIEVFRFSwEAAAAWIklRX1NIQVJFU09VVFNUQU5ESU5HIhRJUV9TSEFSRVNPVVRTVEFORElORwIAAAAMIjA4LTAyLTIwMTciCjA4LTAyLTIwMTcAAAAAAwAAAAAAAAAGIlRURUsiBFRURUsBAAAAFiJJUV9TSEFSRVNPVVRTVEFORElORyIUSVFfU0hBUkVTT1VUU1RBTkRJTkcCAAAADCIwNy0wMi0yMDE3IgowNy0wMi0yMDE3AAAAAAMAAAAAAAAABiJUVEVLIgRUVEVLAQAAABYiSVFfU0hBUkVTT1VUU1RBTkRJTkciFElRX1NIQVJFU09VVFNUQU5ESU5HAgAAAAwiMDYtMDItMjAxNyIKMDYtMDItMjAxNwAAAAADAAAAAAAAAAYiVFRFSyIE</t>
  </si>
  <si>
    <t>VFRFSwEAAAAWIklRX1NIQVJFU09VVFNUQU5ESU5HIhRJUV9TSEFSRVNPVVRTVEFORElORwIAAAAMIjAzLTAyLTIwMTciCjAzLTAyLTIwMTcAAAAAAwAAAAAAAAAGIlRURUsiBFRURUsBAAAAFiJJUV9TSEFSRVNPVVRTVEFORElORyIUSVFfU0hBUkVTT1VUU1RBTkRJTkcCAAAADCIwMi0wMi0yMDE3IgowMi0wMi0yMDE3AAAAAAMAAAAAAAAABiJUVEVLIgRUVEVLAQAAABYiSVFfU0hBUkVTT1VUU1RBTkRJTkciFElRX1NIQVJFU09VVFNUQU5ESU5HAgAAAAwiMDEtMDItMjAxNyIKMDEtMDItMjAxNwAAAAADAAAAAAAAAAYiVFRFSyIEVFRFSwEAAAAWIklRX1NIQVJFU09VVFNUQU5ESU5HIhRJUV9TSEFSRVNPVVRTVEFORElORwIAAAAMIjMxLTAxLTIwMTciCjMxLTAxLTIwMTcAAAAAAwAAAAAAAAAGIlRURUsiBFRURUsBAAAAFiJJUV9TSEFSRVNPVVRTVEFORElORyIUSVFfU0hBUkVTT1VUU1RBTkRJTkcCAAAADCIzMC0wMS0yMDE3IgozMC0wMS0yMDE3AAAAAAMAAAAAAAAABiJUVEVLIgRUVEVLAQAAABYiSVFfU0hBUkVTT1VUU1RBTkRJTkciFElRX1NIQVJFU09VVFNUQU5ESU5HAgAAAAwiMjctMDEtMjAxNyIKMjctMDEtMjAxNwAAAAADAAAAAAAAAAYiVFRFSyIEVFRFSwEAAAAWIklRX1NIQVJFU09VVFNUQU5ESU5HIhRJUV9TSEFSRVNPVVRTVEFORElORwIAAAAMIjI2LTAxLTIwMTciCjI2LTAxLTIwMTcA</t>
  </si>
  <si>
    <t>AAAAAwAAAAAAAAAGIlRURUsiBFRURUsBAAAAFiJJUV9TSEFSRVNPVVRTVEFORElORyIUSVFfU0hBUkVTT1VUU1RBTkRJTkcCAAAADCIyNS0wMS0yMDE3IgoyNS0wMS0yMDE3AAAAAAMAAAAAAAAABiJUVEVLIgRUVEVLAQAAABYiSVFfU0hBUkVTT1VUU1RBTkRJTkciFElRX1NIQVJFU09VVFNUQU5ESU5HAgAAAAwiMjQtMDEtMjAxNyIKMjQtMDEtMjAxNwAAAAADAAAAAAAAAAYiVFRFSyIEVFRFSwEAAAAWIklRX1NIQVJFU09VVFNUQU5ESU5HIhRJUV9TSEFSRVNPVVRTVEFORElORwIAAAAMIjIzLTAxLTIwMTciCjIzLTAxLTIwMTcAAAAAAwAAAAAAAAAGIlRURUsiBFRURUsBAAAAFiJJUV9TSEFSRVNPVVRTVEFORElORyIUSVFfU0hBUkVTT1VUU1RBTkRJTkcCAAAADCIyMC0wMS0yMDE3IgoyMC0wMS0yMDE3AAAAAAMAAAAAAAAABiJUVEVLIgRUVEVLAQAAABYiSVFfU0hBUkVTT1VUU1RBTkRJTkciFElRX1NIQVJFU09VVFNUQU5ESU5HAgAAAAwiMTktMDEtMjAxNyIKMTktMDEtMjAxNwAAAAADAAAAAAAAAAYiVFRFSyIEVFRFSwEAAAAWIklRX1NIQVJFU09VVFNUQU5ESU5HIhRJUV9TSEFSRVNPVVRTVEFORElORwIAAAAMIjE4LTAxLTIwMTciCjE4LTAxLTIwMTcAAAAAAwAAAAAAAAAGIlRURUsiBFRURUsBAAAAFiJJUV9TSEFSRVNPVVRTVEFORElORyIUSVFfU0hBUkVTT1VUU1RBTkRJTkcCAAAADCIxNy0w</t>
  </si>
  <si>
    <t>MS0yMDE3IgoxNy0wMS0yMDE3AAAAAAMAAAAAAAAABiJUVEVLIgRUVEVLAQAAABYiSVFfU0hBUkVTT1VUU1RBTkRJTkciFElRX1NIQVJFU09VVFNUQU5ESU5HAgAAAAwiMTMtMDEtMjAxNyIKMTMtMDEtMjAxNwAAAAADAAAAAAAAAAYiVFRFSyIEVFRFSwEAAAAWIklRX1NIQVJFU09VVFNUQU5ESU5HIhRJUV9TSEFSRVNPVVRTVEFORElORwIAAAAMIjEyLTAxLTIwMTciCjEyLTAxLTIwMTcAAAAAAwAAAAAAAAAGIlRURUsiBFRURUsBAAAAFiJJUV9TSEFSRVNPVVRTVEFORElORyIUSVFfU0hBUkVTT1VUU1RBTkRJTkcCAAAADCIxMS0wMS0yMDE3IgoxMS0wMS0yMDE3AAAAAAMAAAAAAAAABiJUVEVLIgRUVEVLAQAAABYiSVFfU0hBUkVTT1VUU1RBTkRJTkciFElRX1NIQVJFU09VVFNUQU5ESU5HAgAAAAwiMTAtMDEtMjAxNyIKMTAtMDEtMjAxNwAAAAADAAAAAAAAAAYiVFRFSyIEVFRFSwEAAAAWIklRX1NIQVJFU09VVFNUQU5ESU5HIhRJUV9TSEFSRVNPVVRTVEFORElORwIAAAAMIjA5LTAxLTIwMTciCjA5LTAxLTIwMTcAAAAAAwAAAAAAAAAGIlRURUsiBFRURUsBAAAAFiJJUV9TSEFSRVNPVVRTVEFORElORyIUSVFfU0hBUkVTT1VUU1RBTkRJTkcCAAAADCIwNi0wMS0yMDE3IgowNi0wMS0yMDE3AAAAAAMAAAAAAAAABiJUVEVLIgRUVEVLAQAAABYiSVFfU0hBUkVTT1VUU1RBTkRJTkciFElRX1NIQVJFU09V</t>
  </si>
  <si>
    <t>VFNUQU5ESU5HAgAAAAwiMDUtMDEtMjAxNyIKMDUtMDEtMjAxNwAAAAADAAAAAAAAAAYiVFRFSyIEVFRFSwEAAAAWIklRX1NIQVJFU09VVFNUQU5ESU5HIhRJUV9TSEFSRVNPVVRTVEFORElORwIAAAAMIjA0LTAxLTIwMTciCjA0LTAxLTIwMTcAAAAAAwAAAAAAAAAGIlRURUsiBFRURUsBAAAAFiJJUV9TSEFSRVNPVVRTVEFORElORyIUSVFfU0hBUkVTT1VUU1RBTkRJTkcCAAAADCIwMy0wMS0yMDE3IgowMy0wMS0yMDE3AAAAAAMAAAAAAAAABiJUVEVLIgRUVEVLAQAAABYiSVFfU0hBUkVTT1VUU1RBTkRJTkciFElRX1NIQVJFU09VVFNUQU5ESU5HAgAAAAwiMzAtMTItMjAxNiIKMzAtMTItMjAxNgAAAAADAAAAAAAAAAYiVFRFSyIEVFRFSwEAAAAWIklRX1NIQVJFU09VVFNUQU5ESU5HIhRJUV9TSEFSRVNPVVRTVEFORElORwIAAAAMIjI5LTEyLTIwMTYiCjI5LTEyLTIwMTYAAAAAAwAAAAAAAAAGIlRURUsiBFRURUsBAAAAFiJJUV9TSEFSRVNPVVRTVEFORElORyIUSVFfU0hBUkVTT1VUU1RBTkRJTkcCAAAADCIyOC0xMi0yMDE2IgoyOC0xMi0yMDE2AAAAAAMAAAAAAAAABiJUVEVLIgRUVEVLAQAAABYiSVFfU0hBUkVTT1VUU1RBTkRJTkciFElRX1NIQVJFU09VVFNUQU5ESU5HAgAAAAwiMjctMTItMjAxNiIKMjctMTItMjAxNgAAAAADAAAAAAAAAAYiVFRFSyIEVFRFSwEAAAAWIklRX1NIQVJFU09VVFNU</t>
  </si>
  <si>
    <t>QU5ESU5HIhRJUV9TSEFSRVNPVVRTVEFORElORwIAAAAMIjIzLTEyLTIwMTYiCjIzLTEyLTIwMTYAAAAAAwAAAAAAAAAGIlRURUsiBFRURUsBAAAAFiJJUV9TSEFSRVNPVVRTVEFORElORyIUSVFfU0hBUkVTT1VUU1RBTkRJTkcCAAAADCIyMi0xMi0yMDE2IgoyMi0xMi0yMDE2AAAAAAMAAAAAAAAABiJUVEVLIgRUVEVLAQAAABYiSVFfU0hBUkVTT1VUU1RBTkRJTkciFElRX1NIQVJFU09VVFNUQU5ESU5HAgAAAAwiMjEtMTItMjAxNiIKMjEtMTItMjAxNgAAAAADAAAAAAAAAAYiVFRFSyIEVFRFSwEAAAAWIklRX1NIQVJFU09VVFNUQU5ESU5HIhRJUV9TSEFSRVNPVVRTVEFORElORwIAAAAMIjIwLTEyLTIwMTYiCjIwLTEyLTIwMTYAAAAAAwAAAAAAAAAGIlRURUsiBFRURUsBAAAAFiJJUV9TSEFSRVNPVVRTVEFORElORyIUSVFfU0hBUkVTT1VUU1RBTkRJTkcCAAAADCIxOS0xMi0yMDE2IgoxOS0xMi0yMDE2AAAAAAMAAAAAAAAABiJUVEVLIgRUVEVLAQAAABYiSVFfU0hBUkVTT1VUU1RBTkRJTkciFElRX1NIQVJFU09VVFNUQU5ESU5HAgAAAAwiMTYtMTItMjAxNiIKMTYtMTItMjAxNgAAAAADAAAAAAAAAAYiVFRFSyIEVFRFSwEAAAAWIklRX1NIQVJFU09VVFNUQU5ESU5HIhRJUV9TSEFSRVNPVVRTVEFORElORwIAAAAMIjE1LTEyLTIwMTYiCjE1LTEyLTIwMTYAAAAAAwAAAAAAAAAGIlRURUsiBFRURUsB</t>
  </si>
  <si>
    <t>AAAAFiJJUV9TSEFSRVNPVVRTVEFORElORyIUSVFfU0hBUkVTT1VUU1RBTkRJTkcCAAAADCIxNC0xMi0yMDE2IgoxNC0xMi0yMDE2AAAAAAMAAAAAAAAABiJUVEVLIgRUVEVLAQAAABYiSVFfU0hBUkVTT1VUU1RBTkRJTkciFElRX1NIQVJFU09VVFNUQU5ESU5HAgAAAAwiMTMtMTItMjAxNiIKMTMtMTItMjAxNgAAAAADAAAAAAAAAAYiVFRFSyIEVFRFSwEAAAAWIklRX1NIQVJFU09VVFNUQU5ESU5HIhRJUV9TSEFSRVNPVVRTVEFORElORwIAAAAMIjEyLTEyLTIwMTYiCjEyLTEyLTIwMTYAAAAAAwAAAAAAAAAGIlRURUsiBFRURUsBAAAAFiJJUV9TSEFSRVNPVVRTVEFORElORyIUSVFfU0hBUkVTT1VUU1RBTkRJTkcCAAAADCIwOS0xMi0yMDE2IgowOS0xMi0yMDE2AAAAAAMAAAAAAAAABiJUVEVLIgRUVEVLAQAAABYiSVFfU0hBUkVTT1VUU1RBTkRJTkciFElRX1NIQVJFU09VVFNUQU5ESU5HAgAAAAwiMDgtMTItMjAxNiIKMDgtMTItMjAxNgAAAAADAAAAAAAAAAYiVFRFSyIEVFRFSwEAAAAWIklRX1NIQVJFU09VVFNUQU5ESU5HIhRJUV9TSEFSRVNPVVRTVEFORElORwIAAAAMIjA3LTEyLTIwMTYiCjA3LTEyLTIwMTYAAAAAAwAAAAAAAAAGIlRURUsiBFRURUsBAAAAFiJJUV9TSEFSRVNPVVRTVEFORElORyIUSVFfU0hBUkVTT1VUU1RBTkRJTkcCAAAADCIwNi0xMi0yMDE2IgowNi0xMi0yMDE2AAAAAAMA</t>
  </si>
  <si>
    <t>AAAAAAAABiJUVEVLIgRUVEVLAQAAABYiSVFfU0hBUkVTT1VUU1RBTkRJTkciFElRX1NIQVJFU09VVFNUQU5ESU5HAgAAAAwiMDUtMTItMjAxNiIKMDUtMTItMjAxNgAAAAADAAAAAAAAAAYiVFRFSyIEVFRFSwEAAAAWIklRX1NIQVJFU09VVFNUQU5ESU5HIhRJUV9TSEFSRVNPVVRTVEFORElORwIAAAAMIjAyLTEyLTIwMTYiCjAyLTEyLTIwMTYAAAAAAwAAAAAAAAAGIlRURUsiBFRURUsBAAAAFiJJUV9TSEFSRVNPVVRTVEFORElORyIUSVFfU0hBUkVTT1VUU1RBTkRJTkcCAAAADCIwMS0xMi0yMDE2IgowMS0xMi0yMDE2AAAAAAMAAAAAAAAABiJUVEVLIgRUVEVLAQAAABYiSVFfU0hBUkVTT1VUU1RBTkRJTkciFElRX1NIQVJFU09VVFNUQU5ESU5HAgAAAAwiMzAtMTEtMjAxNiIKMzAtMTEtMjAxNgAAAAADAAAAAAAAAAYiVFRFSyIEVFRFSwEAAAAWIklRX1NIQVJFU09VVFNUQU5ESU5HIhRJUV9TSEFSRVNPVVRTVEFORElORwIAAAAMIjI5LTExLTIwMTYiCjI5LTExLTIwMTYAAAAAAwAAAAAAAAAGIlRURUsiBFRURUsBAAAAFiJJUV9TSEFSRVNPVVRTVEFORElORyIUSVFfU0hBUkVTT1VUU1RBTkRJTkcCAAAADCIyOC0xMS0yMDE2IgoyOC0xMS0yMDE2AAAAAAMAAAAAAAAABiJUVEVLIgRUVEVLAQAAABYiSVFfU0hBUkVTT1VUU1RBTkRJTkciFElRX1NIQVJFU09VVFNUQU5ESU5HAgAAAAwiMjUtMTEtMjAx</t>
  </si>
  <si>
    <t>NiIKMjUtMTEtMjAxNgAAAAADAAAAAAAAAAYiVFRFSyIEVFRFSwEAAAAWIklRX1NIQVJFU09VVFNUQU5ESU5HIhRJUV9TSEFSRVNPVVRTVEFORElORwIAAAAMIjIzLTExLTIwMTYiCjIzLTExLTIwMTYAAAAAAwAAAAAAAAAGIlRURUsiBFRURUsBAAAAFiJJUV9TSEFSRVNPVVRTVEFORElORyIUSVFfU0hBUkVTT1VUU1RBTkRJTkcCAAAADCIyMi0xMS0yMDE2IgoyMi0xMS0yMDE2AAAAAAMAAAAAAAAABiJUVEVLIgRUVEVLAQAAABYiSVFfU0hBUkVTT1VUU1RBTkRJTkciFElRX1NIQVJFU09VVFNUQU5ESU5HAgAAAAwiMjEtMTEtMjAxNiIKMjEtMTEtMjAxNgAAAAADAAAAAAAAAAYiVFRFSyIEVFRFSwEAAAAWIklRX1NIQVJFU09VVFNUQU5ESU5HIhRJUV9TSEFSRVNPVVRTVEFORElORwIAAAAMIjE4LTExLTIwMTYiCjE4LTExLTIwMTYAAAAAAwAAAAAAAAAGIlRURUsiBFRURUsBAAAAFiJJUV9TSEFSRVNPVVRTVEFORElORyIUSVFfU0hBUkVTT1VUU1RBTkRJTkcCAAAADCIxNy0xMS0yMDE2IgoxNy0xMS0yMDE2AAAAAAMAAAAAAAAABiJUVEVLIgRUVEVLAQAAABYiSVFfU0hBUkVTT1VUU1RBTkRJTkciFElRX1NIQVJFU09VVFNUQU5ESU5HAgAAAAwiMTYtMTEtMjAxNiIKMTYtMTEtMjAxNgAAAAADAAAAAAAAAAYiVFRFSyIEVFRFSwEAAAAWIklRX1NIQVJFU09VVFNUQU5ESU5HIhRJUV9TSEFSRVNPVVRTVEFO</t>
  </si>
  <si>
    <t>RElORwIAAAAMIjE1LTExLTIwMTYiCjE1LTExLTIwMTYAAAAAAwAAAAAAAAAGIlRURUsiBFRURUsBAAAAFiJJUV9TSEFSRVNPVVRTVEFORElORyIUSVFfU0hBUkVTT1VUU1RBTkRJTkcCAAAADCIxNC0xMS0yMDE2IgoxNC0xMS0yMDE2AAAAAAMAAAAAAAAABiJUVEVLIgRUVEVLAQAAABYiSVFfU0hBUkVTT1VUU1RBTkRJTkciFElRX1NIQVJFU09VVFNUQU5ESU5HAgAAAAwiMTEtMTEtMjAxNiIKMTEtMTEtMjAxNgAAAAADAAAAAAAAAAYiVFRFSyIEVFRFSwEAAAAWIklRX1NIQVJFU09VVFNUQU5ESU5HIhRJUV9TSEFSRVNPVVRTVEFORElORwIAAAAMIjEwLTExLTIwMTYiCjEwLTExLTIwMTYAAAAAAwAAAAAAAAAGIlRURUsiBFRURUsBAAAAFiJJUV9TSEFSRVNPVVRTVEFORElORyIUSVFfU0hBUkVTT1VUU1RBTkRJTkcCAAAADCIwOS0xMS0yMDE2IgowOS0xMS0yMDE2AAAAAAMAAAAAAAAABiJUVEVLIgRUVEVLAQAAABYiSVFfU0hBUkVTT1VUU1RBTkRJTkciFElRX1NIQVJFU09VVFNUQU5ESU5HAgAAAAwiMDgtMTEtMjAxNiIKMDgtMTEtMjAxNgAAAAADAAAAAAAAAAYiVFRFSyIEVFRFSwEAAAAWIklRX1NIQVJFU09VVFNUQU5ESU5HIhRJUV9TSEFSRVNPVVRTVEFORElORwIAAAAMIjA3LTExLTIwMTYiCjA3LTExLTIwMTYAAAAAAwAAAAAAAAAGIlRURUsiBFRURUsBAAAAFiJJUV9TSEFSRVNPVVRTVEFORElO</t>
  </si>
  <si>
    <t>RyIUSVFfU0hBUkVTT1VUU1RBTkRJTkcCAAAADCIwNC0xMS0yMDE2IgowNC0xMS0yMDE2AAAAAAMAAAAAAAAABiJUVEVLIgRUVEVLAQAAABYiSVFfU0hBUkVTT1VUU1RBTkRJTkciFElRX1NIQVJFU09VVFNUQU5ESU5HAgAAAAwiMDMtMTEtMjAxNiIKMDMtMTEtMjAxNgAAAAADAAAAAAAAAAYiVFRFSyIEVFRFSwEAAAAWIklRX1NIQVJFU09VVFNUQU5ESU5HIhRJUV9TSEFSRVNPVVRTVEFORElORwIAAAAMIjAyLTExLTIwMTYiCjAyLTExLTIwMTYAAAAAAwAAAAAAAAAGIlRURUsiBFRURUsBAAAAFiJJUV9TSEFSRVNPVVRTVEFORElORyIUSVFfU0hBUkVTT1VUU1RBTkRJTkcCAAAADCIwMS0xMS0yMDE2IgowMS0xMS0yMDE2AAAAAAMAAAAAAAAABiJUVEVLIgRUVEVLAQAAABYiSVFfU0hBUkVTT1VUU1RBTkRJTkciFElRX1NIQVJFU09VVFNUQU5ESU5HAgAAAAwiMzEtMTAtMjAxNiIKMzEtMTAtMjAxNgAAAAADAAAAAAAAAAYiVFRFSyIEVFRFSwEAAAAWIklRX1NIQVJFU09VVFNUQU5ESU5HIhRJUV9TSEFSRVNPVVRTVEFORElORwIAAAAMIjI4LTEwLTIwMTYiCjI4LTEwLTIwMTYAAAAAAwAAAAAAAAAGIlRURUsiBFRURUsBAAAAFiJJUV9TSEFSRVNPVVRTVEFORElORyIUSVFfU0hBUkVTT1VUU1RBTkRJTkcCAAAADCIyNy0xMC0yMDE2IgoyNy0xMC0yMDE2AAAAAAMAAAAAAAAABiJUVEVLIgRUVEVLAQAAABYi</t>
  </si>
  <si>
    <t>SVFfU0hBUkVTT1VUU1RBTkRJTkciFElRX1NIQVJFU09VVFNUQU5ESU5HAgAAAAwiMjYtMTAtMjAxNiIKMjYtMTAtMjAxNgAAAAADAAAAAAAAAAYiVFRFSyIEVFRFSwEAAAAWIklRX1NIQVJFU09VVFNUQU5ESU5HIhRJUV9TSEFSRVNPVVRTVEFORElORwIAAAAMIjI1LTEwLTIwMTYiCjI1LTEwLTIwMTYAAAAAAwAAAAAAAAAGIlRURUsiBFRURUsBAAAAFiJJUV9TSEFSRVNPVVRTVEFORElORyIUSVFfU0hBUkVTT1VUU1RBTkRJTkcCAAAADCIyNC0xMC0yMDE2IgoyNC0xMC0yMDE2AAAAAAMAAAAAAAAABiJUVEVLIgRUVEVLAQAAABYiSVFfU0hBUkVTT1VUU1RBTkRJTkciFElRX1NIQVJFU09VVFNUQU5ESU5HAgAAAAwiMjEtMTAtMjAxNiIKMjEtMTAtMjAxNgAAAAADAAAAAAAAAAYiVFRFSyIEVFRFSwEAAAAWIklRX1NIQVJFU09VVFNUQU5ESU5HIhRJUV9TSEFSRVNPVVRTVEFORElORwIAAAAMIjIwLTEwLTIwMTYiCjIwLTEwLTIwMTYAAAAAAwAAAAAAAAAGIlRURUsiBFRURUsBAAAAFiJJUV9TSEFSRVNPVVRTVEFORElORyIUSVFfU0hBUkVTT1VUU1RBTkRJTkcCAAAADCIxOS0xMC0yMDE2IgoxOS0xMC0yMDE2AAAAAAMAAAAAAAAABiJUVEVLIgRUVEVLAQAAABYiSVFfU0hBUkVTT1VUU1RBTkRJTkciFElRX1NIQVJFU09VVFNUQU5ESU5HAgAAAAwiMTgtMTAtMjAxNiIKMTgtMTAtMjAxNgAAAAADAAAAAAAA</t>
  </si>
  <si>
    <t>AAYiVFRFSyIEVFRFSwEAAAAWIklRX1NIQVJFU09VVFNUQU5ESU5HIhRJUV9TSEFSRVNPVVRTVEFORElORwIAAAAMIjE3LTEwLTIwMTYiCjE3LTEwLTIwMTYAAAAAAwAAAAAAAAAGIlRURUsiBFRURUsBAAAAFiJJUV9TSEFSRVNPVVRTVEFORElORyIUSVFfU0hBUkVTT1VUU1RBTkRJTkcCAAAADCIxNC0xMC0yMDE2IgoxNC0xMC0yMDE2AAAAAAMAAAAAAAAABiJUVEVLIgRUVEVLAQAAABYiSVFfU0hBUkVTT1VUU1RBTkRJTkciFElRX1NIQVJFU09VVFNUQU5ESU5HAgAAAAwiMTMtMTAtMjAxNiIKMTMtMTAtMjAxNgAAAAADAAAAAAAAAAYiVFRFSyIEVFRFSwEAAAAWIklRX1NIQVJFU09VVFNUQU5ESU5HIhRJUV9TSEFSRVNPVVRTVEFORElORwIAAAAMIjEyLTEwLTIwMTYiCjEyLTEwLTIwMTYAAAAAAwAAAAAAAAAGIlRURUsiBFRURUsBAAAAFiJJUV9TSEFSRVNPVVRTVEFORElORyIUSVFfU0hBUkVTT1VUU1RBTkRJTkcCAAAADCIxMS0xMC0yMDE2IgoxMS0xMC0yMDE2AAAAAAMAAAAAAAAABiJUVEVLIgRUVEVLAQAAABYiSVFfU0hBUkVTT1VUU1RBTkRJTkciFElRX1NIQVJFU09VVFNUQU5ESU5HAgAAAAwiMTAtMTAtMjAxNiIKMTAtMTAtMjAxNgAAAAADAAAAAAAAAAYiVFRFSyIEVFRFSwEAAAAWIklRX1NIQVJFU09VVFNUQU5ESU5HIhRJUV9TSEFSRVNPVVRTVEFORElORwIAAAAMIjA3LTEwLTIwMTYiCjA3</t>
  </si>
  <si>
    <t>LTEwLTIwMTYAAAAAAwAAAAAAAAAGIlRURUsiBFRURUsBAAAAFiJJUV9TSEFSRVNPVVRTVEFORElORyIUSVFfU0hBUkVTT1VUU1RBTkRJTkcCAAAADCIwNi0xMC0yMDE2IgowNi0xMC0yMDE2AAAAAAMAAAAAAAAABiJUVEVLIgRUVEVLAQAAABYiSVFfU0hBUkVTT1VUU1RBTkRJTkciFElRX1NIQVJFU09VVFNUQU5ESU5HAgAAAAwiMDUtMTAtMjAxNiIKMDUtMTAtMjAxNgAAAAADAAAAAAAAAAYiVFRFSyIEVFRFSwEAAAAWIklRX1NIQVJFU09VVFNUQU5ESU5HIhRJUV9TSEFSRVNPVVRTVEFORElORwIAAAAMIjA0LTEwLTIwMTYiCjA0LTEwLTIwMTYAAAAAAwAAAAAAAAAGIlRURUsiBFRURUsBAAAAFiJJUV9TSEFSRVNPVVRTVEFORElORyIUSVFfU0hBUkVTT1VUU1RBTkRJTkcCAAAADCIwMy0xMC0yMDE2IgowMy0xMC0yMDE2AAAAAAMAAAAAAAAABiJUVEVLIgRUVEVLAQAAABYiSVFfU0hBUkVTT1VUU1RBTkRJTkciFElRX1NIQVJFU09VVFNUQU5ESU5HAgAAAAwiMzAtMDktMjAxNiIKMzAtMDktMjAxNgAAAAADAAAAAAAAAAYiVFRFSyIEVFRFSwEAAAAWIklRX1NIQVJFU09VVFNUQU5ESU5HIhRJUV9TSEFSRVNPVVRTVEFORElORwIAAAAMIjI5LTA5LTIwMTYiCjI5LTA5LTIwMTYAAAAAAwAAAAAAAAAGIlRURUsiBFRURUsBAAAAFiJJUV9TSEFSRVNPVVRTVEFORElORyIUSVFfU0hBUkVTT1VUU1RBTkRJTkcC</t>
  </si>
  <si>
    <t>AAAADCIyOC0wOS0yMDE2IgoyOC0wOS0yMDE2AAAAAAMAAAAAAAAABiJUVEVLIgRUVEVLAQAAABYiSVFfU0hBUkVTT1VUU1RBTkRJTkciFElRX1NIQVJFU09VVFNUQU5ESU5HAgAAAAwiMjctMDktMjAxNiIKMjctMDktMjAxNgAAAAADAAAAAAAAAAYiVFRFSyIEVFRFSwEAAAAWIklRX1NIQVJFU09VVFNUQU5ESU5HIhRJUV9TSEFSRVNPVVRTVEFORElORwIAAAAMIjI2LTA5LTIwMTYiCjI2LTA5LTIwMTYAAAAAAwAAAAAAAAAGIlRURUsiBFRURUsBAAAAFiJJUV9TSEFSRVNPVVRTVEFORElORyIUSVFfU0hBUkVTT1VUU1RBTkRJTkcCAAAADCIyMy0wOS0yMDE2IgoyMy0wOS0yMDE2AAAAAAMAAAAAAAAABiJUVEVLIgRUVEVLAQAAABYiSVFfU0hBUkVTT1VUU1RBTkRJTkciFElRX1NIQVJFU09VVFNUQU5ESU5HAgAAAAwiMjItMDktMjAxNiIKMjItMDktMjAxNgAAAAADAAAAAAAAAAYiVFRFSyIEVFRFSwEAAAAWIklRX1NIQVJFU09VVFNUQU5ESU5HIhRJUV9TSEFSRVNPVVRTVEFORElORwIAAAAMIjIxLTA5LTIwMTYiCjIxLTA5LTIwMTYAAAAAAwAAAAAAAAAGIlRURUsiBFRURUsBAAAAFiJJUV9TSEFSRVNPVVRTVEFORElORyIUSVFfU0hBUkVTT1VUU1RBTkRJTkcCAAAADCIyMC0wOS0yMDE2IgoyMC0wOS0yMDE2AAAAAAMAAAAAAAAABiJUVEVLIgRUVEVLAQAAABYiSVFfU0hBUkVTT1VUU1RBTkRJTkciFElR</t>
  </si>
  <si>
    <t>X1NIQVJFU09VVFNUQU5ESU5HAgAAAAwiMTktMDktMjAxNiIKMTktMDktMjAxNgAAAAADAAAAAAAAAAYiVFRFSyIEVFRFSwEAAAAWIklRX1NIQVJFU09VVFNUQU5ESU5HIhRJUV9TSEFSRVNPVVRTVEFORElORwIAAAAMIjE2LTA5LTIwMTYiCjE2LTA5LTIwMTYAAAAAAwAAAAAAAAAGIlRURUsiBFRURUsBAAAAFiJJUV9TSEFSRVNPVVRTVEFORElORyIUSVFfU0hBUkVTT1VUU1RBTkRJTkcCAAAADCIxNS0wOS0yMDE2IgoxNS0wOS0yMDE2AAAAAAMAAAAAAAAABiJUVEVLIgRUVEVLAQAAABYiSVFfU0hBUkVTT1VUU1RBTkRJTkciFElRX1NIQVJFU09VVFNUQU5ESU5HAgAAAAwiMTQtMDktMjAxNiIKMTQtMDktMjAxNgAAAAADAAAAAAAAAAYiVFRFSyIEVFRFSwEAAAAWIklRX1NIQVJFU09VVFNUQU5ESU5HIhRJUV9TSEFSRVNPVVRTVEFORElORwIAAAAMIjEzLTA5LTIwMTYiCjEzLTA5LTIwMTYAAAAAAwAAAAAAAAAGIlRURUsiBFRURUsBAAAAFiJJUV9TSEFSRVNPVVRTVEFORElORyIUSVFfU0hBUkVTT1VUU1RBTkRJTkcCAAAADCIxMi0wOS0yMDE2IgoxMi0wOS0yMDE2AAAAAAMAAAAAAAAABiJUVEVLIgRUVEVLAQAAABYiSVFfU0hBUkVTT1VUU1RBTkRJTkciFElRX1NIQVJFU09VVFNUQU5ESU5HAgAAAAwiMDktMDktMjAxNiIKMDktMDktMjAxNgAAAAADAAAAAAAAAAYiVFRFSyIEVFRFSwEAAAAWIklRX1NI</t>
  </si>
  <si>
    <t>QVJFU09VVFNUQU5ESU5HIhRJUV9TSEFSRVNPVVRTVEFORElORwIAAAAMIjA4LTA5LTIwMTYiCjA4LTA5LTIwMTYAAAAAAwAAAAAAAAAGIlRURUsiBFRURUsBAAAAFiJJUV9TSEFSRVNPVVRTVEFORElORyIUSVFfU0hBUkVTT1VUU1RBTkRJTkcCAAAADCIwNy0wOS0yMDE2IgowNy0wOS0yMDE2AAAAAAMAAAAAAAAABiJUVEVLIgRUVEVLAQAAABYiSVFfU0hBUkVTT1VUU1RBTkRJTkciFElRX1NIQVJFU09VVFNUQU5ESU5HAgAAAAwiMDYtMDktMjAxNiIKMDYtMDktMjAxNgAAAAADAAAAAAAAAAYiVFRFSyIEVFRFSwEAAAAWIklRX1NIQVJFU09VVFNUQU5ESU5HIhRJUV9TSEFSRVNPVVRTVEFORElORwIAAAAMIjAyLTA5LTIwMTYiCjAyLTA5LTIwMTYAAAAAAwAAAAAAAAAGIlRURUsiBFRURUsBAAAAFiJJUV9TSEFSRVNPVVRTVEFORElORyIUSVFfU0hBUkVTT1VUU1RBTkRJTkcCAAAADCIwMS0wOS0yMDE2IgowMS0wOS0yMDE2AAAAAAMAAAAAAAAABiJUVEVLIgRUVEVLAQAAABYiSVFfU0hBUkVTT1VUU1RBTkRJTkciFElRX1NIQVJFU09VVFNUQU5ESU5HAgAAAAwiMzEtMDgtMjAxNiIKMzEtMDgtMjAxNgAAAAADAAAAAAAAAAYiVFRFSyIEVFRFSwEAAAAWIklRX1NIQVJFU09VVFNUQU5ESU5HIhRJUV9TSEFSRVNPVVRTVEFORElORwIAAAAMIjMwLTA4LTIwMTYiCjMwLTA4LTIwMTYAAAAAAwAAAAAAAAAGIlRU</t>
  </si>
  <si>
    <t>RUsiBFRURUsBAAAAFiJJUV9TSEFSRVNPVVRTVEFORElORyIUSVFfU0hBUkVTT1VUU1RBTkRJTkcCAAAADCIyOS0wOC0yMDE2IgoyOS0wOC0yMDE2AAAAAAMAAAAAAAAABiJUVEVLIgRUVEVLAQAAABYiSVFfU0hBUkVTT1VUU1RBTkRJTkciFElRX1NIQVJFU09VVFNUQU5ESU5HAgAAAAwiMjYtMDgtMjAxNiIKMjYtMDgtMjAxNgAAAAADAAAAAAAAAAYiVFRFSyIEVFRFSwEAAAAWIklRX1NIQVJFU09VVFNUQU5ESU5HIhRJUV9TSEFSRVNPVVRTVEFORElORwIAAAAMIjI1LTA4LTIwMTYiCjI1LTA4LTIwMTYAAAAAAwAAAAAAAAAGIlRURUsiBFRURUsBAAAAFiJJUV9TSEFSRVNPVVRTVEFORElORyIUSVFfU0hBUkVTT1VUU1RBTkRJTkcCAAAADCIyNC0wOC0yMDE2IgoyNC0wOC0yMDE2AAAAAAMAAAAAAAAABiJUVEVLIgRUVEVLAQAAABYiSVFfU0hBUkVTT1VUU1RBTkRJTkciFElRX1NIQVJFU09VVFNUQU5ESU5HAgAAAAwiMjMtMDgtMjAxNiIKMjMtMDgtMjAxNgAAAAADAAAAAAAAAAYiVFRFSyIEVFRFSwEAAAAWIklRX1NIQVJFU09VVFNUQU5ESU5HIhRJUV9TSEFSRVNPVVRTVEFORElORwIAAAAMIjIyLTA4LTIwMTYiCjIyLTA4LTIwMTYAAAAAAwAAAAAAAAAGIlRURUsiBFRURUsBAAAAFiJJUV9TSEFSRVNPVVRTVEFORElORyIUSVFfU0hBUkVTT1VUU1RBTkRJTkcCAAAADCIxOS0wOC0yMDE2IgoxOS0wOC0y</t>
  </si>
  <si>
    <t>MDE2AAAAAAMAAAAAAAAABiJUVEVLIgRUVEVLAQAAABYiSVFfU0hBUkVTT1VUU1RBTkRJTkciFElRX1NIQVJFU09VVFNUQU5ESU5HAgAAAAwiMTgtMDgtMjAxNiIKMTgtMDgtMjAxNgAAAAADAAAAAAAAAAYiVFRFSyIEVFRFSwEAAAAWIklRX1NIQVJFU09VVFNUQU5ESU5HIhRJUV9TSEFSRVNPVVRTVEFORElORwIAAAAMIjE3LTA4LTIwMTYiCjE3LTA4LTIwMTYAAAAAAwAAAAAAAAAGIlRURUsiBFRURUsBAAAAFiJJUV9TSEFSRVNPVVRTVEFORElORyIUSVFfU0hBUkVTT1VUU1RBTkRJTkcCAAAADCIxNi0wOC0yMDE2IgoxNi0wOC0yMDE2AAAAAAMAAAAAAAAABiJUVEVLIgRUVEVLAQAAABYiSVFfU0hBUkVTT1VUU1RBTkRJTkciFElRX1NIQVJFU09VVFNUQU5ESU5HAgAAAAwiMTUtMDgtMjAxNiIKMTUtMDgtMjAxNgAAAAADAAAAAAAAAAYiVFRFSyIEVFRFSwEAAAAWIklRX1NIQVJFU09VVFNUQU5ESU5HIhRJUV9TSEFSRVNPVVRTVEFORElORwIAAAAMIjEyLTA4LTIwMTYiCjEyLTA4LTIwMTYAAAAAAwAAAAAAAAAGIlRURUsiBFRURUsBAAAAFiJJUV9TSEFSRVNPVVRTVEFORElORyIUSVFfU0hBUkVTT1VUU1RBTkRJTkcCAAAADCIxMS0wOC0yMDE2IgoxMS0wOC0yMDE2AAAAAAMAAAAAAAAABiJUVEVLIgRUVEVLAQAAABYiSVFfU0hBUkVTT1VUU1RBTkRJTkciFElRX1NIQVJFU09VVFNUQU5ESU5HAgAAAAwi</t>
  </si>
  <si>
    <t>MTAtMDgtMjAxNiIKMTAtMDgtMjAxNgAAAAADAAAAAAAAAAYiVFRFSyIEVFRFSwEAAAAWIklRX1NIQVJFU09VVFNUQU5ESU5HIhRJUV9TSEFSRVNPVVRTVEFORElORwIAAAAMIjA5LTA4LTIwMTYiCjA5LTA4LTIwMTYAAAAAAwAAAAAAAAAGIlRURUsiBFRURUsBAAAAFiJJUV9TSEFSRVNPVVRTVEFORElORyIUSVFfU0hBUkVTT1VUU1RBTkRJTkcCAAAADCIwOC0wOC0yMDE2IgowOC0wOC0yMDE2AAAAAAMAAAAAAAAABiJUVEVLIgRUVEVLAQAAABYiSVFfU0hBUkVTT1VUU1RBTkRJTkciFElRX1NIQVJFU09VVFNUQU5ESU5HAgAAAAwiMDUtMDgtMjAxNiIKMDUtMDgtMjAxNgAAAAADAAAAAAAAAAYiVFRFSyIEVFRFSwEAAAAWIklRX1NIQVJFU09VVFNUQU5ESU5HIhRJUV9TSEFSRVNPVVRTVEFORElORwIAAAAMIjA0LTA4LTIwMTYiCjA0LTA4LTIwMTYAAAAAAwAAAAAAAAAGIlRURUsiBFRURUsBAAAAFiJJUV9TSEFSRVNPVVRTVEFORElORyIUSVFfU0hBUkVTT1VUU1RBTkRJTkcCAAAADCIwMy0wOC0yMDE2IgowMy0wOC0yMDE2AAAAAAMAAAAAAAAABiJUVEVLIgRUVEVLAQAAABYiSVFfU0hBUkVTT1VUU1RBTkRJTkciFElRX1NIQVJFU09VVFNUQU5ESU5HAgAAAAwiMDItMDgtMjAxNiIKMDItMDgtMjAxNgAAAAADAAAAAAAAAAYiVFRFSyIEVFRFSwEAAAAWIklRX1NIQVJFU09VVFNUQU5ESU5HIhRJUV9TSEFS</t>
  </si>
  <si>
    <t>RVNPVVRTVEFORElORwIAAAAMIjAxLTA4LTIwMTYiCjAxLTA4LTIwMTYAAAAAAwAAAAAAAAAGIlRURUsiBFRURUsBAAAAFiJJUV9TSEFSRVNPVVRTVEFORElORyIUSVFfU0hBUkVTT1VUU1RBTkRJTkcCAAAADCIyOS0wNy0yMDE2IgoyOS0wNy0yMDE2AAAAAAMAAAAAAAAABiJUVEVLIgRUVEVLAQAAABYiSVFfU0hBUkVTT1VUU1RBTkRJTkciFElRX1NIQVJFU09VVFNUQU5ESU5HAgAAAAwiMjgtMDctMjAxNiIKMjgtMDctMjAxNgAAAAADAAAAAAAAAAYiVFRFSyIEVFRFSwEAAAAWIklRX1NIQVJFU09VVFNUQU5ESU5HIhRJUV9TSEFSRVNPVVRTVEFORElORwIAAAAMIjI3LTA3LTIwMTYiCjI3LTA3LTIwMTYAAAAAAwAAAAAAAAAGIlRURUsiBFRURUsBAAAAFiJJUV9TSEFSRVNPVVRTVEFORElORyIUSVFfU0hBUkVTT1VUU1RBTkRJTkcCAAAADCIyNi0wNy0yMDE2IgoyNi0wNy0yMDE2AAAAAAMAAAAAAAAABiJUVEVLIgRUVEVLAQAAABYiSVFfU0hBUkVTT1VUU1RBTkRJTkciFElRX1NIQVJFU09VVFNUQU5ESU5HAgAAAAwiMjUtMDctMjAxNiIKMjUtMDctMjAxNgAAAAADAAAAAAAAAAYiVFRFSyIEVFRFSwEAAAAWIklRX1NIQVJFU09VVFNUQU5ESU5HIhRJUV9TSEFSRVNPVVRTVEFORElORwIAAAAMIjIyLTA3LTIwMTYiCjIyLTA3LTIwMTYAAAAAAwAAAAAAAAAGIlRURUsiBFRURUsBAAAAFiJJUV9TSEFSRVNP</t>
  </si>
  <si>
    <t>VVRTVEFORElORyIUSVFfU0hBUkVTT1VUU1RBTkRJTkcCAAAADCIyMS0wNy0yMDE2IgoyMS0wNy0yMDE2AAAAAAMAAAAAAAAABiJUVEVLIgRUVEVLAQAAABYiSVFfU0hBUkVTT1VUU1RBTkRJTkciFElRX1NIQVJFU09VVFNUQU5ESU5HAgAAAAwiMjAtMDctMjAxNiIKMjAtMDctMjAxNgAAAAADAAAAAAAAAAYiVFRFSyIEVFRFSwEAAAAWIklRX1NIQVJFU09VVFNUQU5ESU5HIhRJUV9TSEFSRVNPVVRTVEFORElORwIAAAAMIjE5LTA3LTIwMTYiCjE5LTA3LTIwMTYAAAAAAwAAAAAAAAAGIlRURUsiBFRURUsBAAAAFiJJUV9TSEFSRVNPVVRTVEFORElORyIUSVFfU0hBUkVTT1VUU1RBTkRJTkcCAAAADCIxOC0wNy0yMDE2IgoxOC0wNy0yMDE2AAAAAAMAAAAAAAAABiJUVEVLIgRUVEVLAQAAABYiSVFfU0hBUkVTT1VUU1RBTkRJTkciFElRX1NIQVJFU09VVFNUQU5ESU5HAgAAAAwiMTUtMDctMjAxNiIKMTUtMDctMjAxNgAAAAADAAAAAAAAAAYiVFRFSyIEVFRFSwEAAAAWIklRX1NIQVJFU09VVFNUQU5ESU5HIhRJUV9TSEFSRVNPVVRTVEFORElORwIAAAAMIjE0LTA3LTIwMTYiCjE0LTA3LTIwMTYAAAAAAwAAAAAAAAAGIlRURUsiBFRURUsBAAAAFiJJUV9TSEFSRVNPVVRTVEFORElORyIUSVFfU0hBUkVTT1VUU1RBTkRJTkcCAAAADCIxMy0wNy0yMDE2IgoxMy0wNy0yMDE2AAAAAAMAAAAAAAAABiJUVEVLIgRU</t>
  </si>
  <si>
    <t>VEVLAQAAABYiSVFfU0hBUkVTT1VUU1RBTkRJTkciFElRX1NIQVJFU09VVFNUQU5ESU5HAgAAAAwiMTItMDctMjAxNiIKMTItMDctMjAxNgAAAAADAAAAAAAAAAYiVFRFSyIEVFRFSwEAAAAWIklRX1NIQVJFU09VVFNUQU5ESU5HIhRJUV9TSEFSRVNPVVRTVEFORElORwIAAAAMIjExLTA3LTIwMTYiCjExLTA3LTIwMTYAAAAAAwAAAAAAAAAGIlRURUsiBFRURUsBAAAAFiJJUV9TSEFSRVNPVVRTVEFORElORyIUSVFfU0hBUkVTT1VUU1RBTkRJTkcCAAAADCIwOC0wNy0yMDE2IgowOC0wNy0yMDE2AAAAAAMAAAAAAAAABiJUVEVLIgRUVEVLAQAAABYiSVFfU0hBUkVTT1VUU1RBTkRJTkciFElRX1NIQVJFU09VVFNUQU5ESU5HAgAAAAwiMDctMDctMjAxNiIKMDctMDctMjAxNgAAAAADAAAAAAAAAAYiVFRFSyIEVFRFSwEAAAAWIklRX1NIQVJFU09VVFNUQU5ESU5HIhRJUV9TSEFSRVNPVVRTVEFORElORwIAAAAMIjA2LTA3LTIwMTYiCjA2LTA3LTIwMTYAAAAAAwAAAAAAAAAGIlRURUsiBFRURUsBAAAAFiJJUV9TSEFSRVNPVVRTVEFORElORyIUSVFfU0hBUkVTT1VUU1RBTkRJTkcCAAAADCIwNS0wNy0yMDE2IgowNS0wNy0yMDE2DgoqceDC1AgOCipx4MLUCCdDSVEuRU1FLklRX1NIQVJFU09VVFNUQU5ESU5HLjA2LTA5LTIwMTYBAAAAbm0AAAIAAAAJNjAuNzk5OTE1ALhVXYzgwtQIuFVdjODC1AgcQ0lRLklR</t>
  </si>
  <si>
    <t>MTkwNzg2LklRX0NPTVBBTllfTkFNRQEAAABC6QIAAwAAAA9VUlMgQ29ycG9yYXRpb24ANNVlh+DC1Ag01WWH4MLUCBxDSVEuRU1FLklRX1ZPTFVNRS4wNi0wNi0yMDE0AQAAAG5tAAACAAAABzAuMTkwMzYANNVlh+DC1Ag01WWH4MLUCB1DSVEuVFRFSy5JUV9WT0xVTUUuMDgtMTEtMjAxMwEAAAAIAQMAAgAAAAgwLjM0MzY0MwCWNmiH4MLUCJY2aIfgwtQIKENJUS5UVEVLLklRX1NIQVJFU09VVFNUQU5ESU5HLjA1LTA4LTIwMTYBAAAACAEDAAIAAAAJNTcuNDI5NTYxALhVXYzgwtQIuFVdjODC1AgsQ0lRLk5ZU0U6VEVYLklRX1NIQVJFU09VVFNUQU5ESU5HLjEyLzEzLzIwMTYFAAAAAQAAAAgAAAAOKEludmFsaWQgRGF0ZSm4VV2M4MLUCLhVXYzgwtQIJ0NJUS5LQlIuSVFfU0hBUkVTT1VUU1RBTkRJTkcuMTMtMTAtMjAxNgEAAADqgD8AAgAAAAoxNDIuNDc1NDk5ALhVXYzgwtQIuFVdjODC1AghQ0lRLi5JUV9DQVBFWF9FU1QuMTAwMy40MTgyMC5MLlAuBQAAAAEAAAAIAAAAFChJbnZhbGlkIElkZW50aWZpZXIp9JJYjODC1Aj0kliM4MLUCBpDSVEuQ0FULklRX1ZPTFVNRS40LzQvMjAxNgEAAAAy9QMAAgAAAAg0LjM0OTY0NQAOCipx4MLUCA4KKnHgwtQIJ0NJUS5LQlIuSVFfU0hBUkVTT1VUU1RBTkRJTkcuMTItMTItMjAxNgEAAADqgD8AAgAAAAoxNDIuNjY4MTYxAFb0WozgwtQIVvRajODC1AgnQ0lR</t>
  </si>
  <si>
    <t>LktCUi5JUV9TSEFSRVNPVVRTVEFORElORy4xNi0wOC0yMDE2AQAAAOqAPwACAAAACjE0Mi40NzU0OTkANNVlh+DC1Ag01WWH4MLUCCdDSVEuRU1FLklRX1NIQVJFU09VVFNUQU5ESU5HLjI3LTA2LTIwMTcBAAAAbm0AAAIAAAAJNTkuMjMzMDM4ANLMLnHgwtQI0swuceDC1AgnQ0lRLkpFQy5JUV9TSEFSRVNPVVRTVEFORElORy4yMS0wNi0yMDE3AQAAAC9OBAACAAAACjEyMC40MjQ4NjcAuFVdjODC1Ai4VV2M4MLUCCZDSVEuSVFUUjI3MTk0ODU1MS5JUV9UUl9JTVBMSUVEX0VWX1JFVgEAAAAHmzUQAgAAAAgwLjIzMzI5MQB3qAY248LUCC12HjbjwtQIJ0NJUS5TVE4uSVFfU0hBUkVTT1VUU1RBTkRJTkcuMTUtMDItMjAxNwEAAAC7bQ0AAgAAAAkxMTMuOTQ1MjUANNVlh+DC1Ag01WWH4MLUCCBDSVEuTllTRTpURVguSVFfVk9MVU1FLjcvMjUvMjAxNgUAAAABAAAACAAAAA4oSW52YWxpZCBEYXRlKTTVZYfgwtQINNVlh+DC1AgnQ0lRLlNUTi5JUV9TSEFSRVNPVVRTVEFORElORy4yMS0wMy0yMDE3AQAAALttDQACAAAACjExNC4xMjg1NjIA9JJYjODC1Aj0kliM4MLUCBxDSVEuSkVDLklRX1ZPTFVNRS4wOS0wMS0yMDE0AQAAAC9OBAACAAAACDAuNzE5OTU4AJY2aIfgwtQIljZoh+DC1AgrQ0lRLk5ZU0U6Q01JLklRX1NIQVJFU09VVFNUQU5ESU5HLjgvMTIvMjAxNgEAAAAlDAQAAgAAAAYxNjcuNTgAVvRa</t>
  </si>
  <si>
    <t>jODC1AhW9FqM4MLUCCFDSVEuSVExOTA3ODYuSVFfVk9MVU1FLjE0LTAyLTIwMTQBAAAAQukCAAIAAAAIMS42MjcyOTYAuFVdjODC1Ai4VV2M4MLUCCtDSVEuTllTRTpURVguSVFfU0hBUkVTT1VUU1RBTkRJTkcuNi8yMS8yMDE2BQAAAAEAAAAIAAAADihJbnZhbGlkIERhdGUpkjFWjODC1AiSMVaM4MLUCCtDSVEuTllTRTpDTUkuSVFfU0hBUkVTT1VUU1RBTkRJTkcuNS8yNC8yMDE2BQAAAAEAAAAIAAAADihJbnZhbGlkIERhdGUpVvRajODC1AhW9FqM4MLUCCFDSVEuSVExOTA3ODYuSVFfVk9MVU1FLjI5LTAxLTIwMTQBAAAAQukCAAIAAAAHMC43MjE2NQC4VV2M4MLUCLhVXYzgwtQIJ0NJUS5FTUUuSVFfU0hBUkVTT1VUU1RBTkRJTkcuMjctMDMtMjAxNwEAAABubQAAAgAAAAk1OS42NjA0MDQA0swuceDC1AjSzC5x4MLUCCdDSVEuRkxSLklRX1NIQVJFU09VVFNUQU5ESU5HLjI4LTAzLTIwMTcBAAAAKwEKAAIAAAAKMTM5LjczNjY5NgC4VV2M4MLUCLhVXYzgwtQIG0NJUS5DQVQuSVFfVk9MVU1FLjMvMTcvMjAxNwUAAAABAAAACAAAAA4oSW52YWxpZCBEYXRlKQ4KKnHgwtQIDgoqceDC1AgnQ0lRLkZMUi5JUV9TSEFSRVNPVVRTVEFORElORy4wNi0wNi0yMDE3AQAAACsBCgACAAAACjEzOS43ODIyNDMAuFVdjODC1Ai4VV2M4MLUCCZDSVEuQ0FULklRX1NIQVJFU09VVFNUQU5ESU5HLjMvMjgvMjAxNwUA</t>
  </si>
  <si>
    <t>AAABAAAACAAAAA4oSW52YWxpZCBEYXRlKVb0WozgwtQIVvRajODC1AgqQ0lRLk5ZU0U6Q01JLklRX1NIQVJFU09VVFNUQU5ESU5HLjMvNy8yMDE3AQAAACUMBAACAAAABjE2Ny4zOAD0kliM4MLUCPSSWIzgwtQIJUNJUS5OQVNEQVFHUzpQQ0FSLklRX1ZPTFVNRS4zLzE3LzIwMTcFAAAAAQAAAAgAAAAOKEludmFsaWQgRGF0ZSmSMVaM4MLUCJIxVozgwtQILkNJUS5JUVRSMTQxNTEzMTYyLklRX1RSX1RBUkdFVF9TVE9DS1BSRU1JVU1fMUQBAAAAylFvCAIAAAAGNy4zNjk0AQYAAAAFAAAAAjU0AQAAAAYxMDEwNTMCAAAACTE0MTUxMzE2MgMAAAAJMTQxNTEzMjY1BAAAAAMxNjAGAAAABUZhbHNld6gGNuPC1Agtdh4248LUCBpDSVEuQ0FULklRX1ZPTFVNRS41LzIvMjAxNgEAAAAy9QMAAgAAAAg3LjQ2MzcyMgAOCipx4MLUCA4KKnHgwtQIHENJUS5FTUUuSVFfVk9MVU1FLjMxLTEyLTIwMTMBAAAAbm0AAAIAAAAHMC4yNDg0MgA01WWH4MLUCDTVZYfgwtQIHENJUS5TVE4uSVFfVk9MVU1FLjI1LTEwLTIwMTMBAAAAu20NAAIAAAAHMC4xNzI5NQBW9FqM4MLUCFb0WozgwtQIKkNJUS5OWVNFOkNNSS5JUV9TSEFSRVNPVVRTVEFORElORy43LzcvMjAxNgEAAAAlDAQAAgAAAAYxNjkuNTYADgoqceDC1AgOCipx4MLUCCBDSVEuTllTRTpOQVYuSVFfVk9MVU1FLjQvMTEvMjAxNgEAAACycQQAAgAAAAgwLjcyNTEx</t>
  </si>
  <si>
    <t>NgA01WWH4MLUCDTVZYfgwtQIJ0NJUS5KRUMuSVFfU0hBUkVTT1VUU1RBTkRJTkcuMDEtMTEtMjAxNgEAAAAvTgQAAgAAAAoxMjEuNDI4MTk3AFb0WozgwtQIVvRajODC1AgwQ0lRLk5BU0RBUUdTOlBDQVIuSVFfU0hBUkVTT1VUU1RBTkRJTkcuMi8xNi8yMDE3BQAAAAEAAAAIAAAADihJbnZhbGlkIERhdGUpuFVdjODC1Ai4VV2M4MLUCCdDSVEuS0JSLklRX1NIQVJFU09VVFNUQU5ESU5HLjI3LTA0LTIwMTcBAAAA6oA/AAIAAAAKMTQzLjE0MDc5MQD0kliM4MLUCPSSWIzgwtQILENJUS5OWVNFOk9TSy5JUV9TSEFSRVNPVVRTVEFORElORy4xMS8yMi8yMDE2BQAAAAEAAAAIAAAADihJbnZhbGlkIERhdGUpNNVlh+DC1Ag01WWH4MLUCCdDSVEuSkVDLklRX1NIQVJFU09VVFNUQU5ESU5HLjAxLTAyLTIwMTcBAAAAL04EAAIAAAAKMTIwLjgzMDA5OQAOCipx4MLUCA4KKnHgwtQIH0NJUS5OWVNFOlRFWC5JUV9WT0xVTUUuNS85LzIwMTYBAAAADrMEAAMAAAAAAJIxVozgwtQIkjFWjODC1AgsQ0lRLk5ZU0U6T1NLLklRX1NIQVJFU09VVFNUQU5ESU5HLjEyLzI3LzIwMTYFAAAAAQAAAAgAAAAOKEludmFsaWQgRGF0ZSmSMVaM4MLUCJIxVozgwtQIH0NJUS5OWVNFOk9TSy5JUV9WT0xVTUUuNi8xLzIwMTYBAAAAF30EAAIAAAAIMS4wMzI5MTEADgoqceDC1AgOCipx4MLUCCVDSVEuTkFTREFRR1M6UENBUi5JUV9W</t>
  </si>
  <si>
    <t>T0xVTUUuOS8xNi8yMDE2BQAAAAEAAAAIAAAADihJbnZhbGlkIERhdGUpVvRajODC1AhW9FqM4MLUCCtDSVEuTllTRTpURVguSVFfU0hBUkVTT1VUU1RBTkRJTkcuOS8yOS8yMDE2BQAAAAEAAAAIAAAADihJbnZhbGlkIERhdGUpuFVdjODC1Ai4VV2M4MLUCCtDSVEuTllTRTpURVguSVFfU0hBUkVTT1VUU1RBTkRJTkcuNi8yNC8yMDE2BQAAAAEAAAAIAAAADihJbnZhbGlkIERhdGUp9JJYjODC1Aj0kliM4MLUCCdDSVEuS0JSLklRX1NIQVJFU09VVFNUQU5ESU5HLjA2LTEyLTIwMTYBAAAA6oA/AAIAAAAKMTQyLjY2ODE2MQBW9FqM4MLUCFb0WozgwtQIH0NJUS5FTUUuSVFfUFJJQ0VEQVRFLjI2LTA3LTIwMTMBAAAAbm0AAAUAAAAKMjYtMDctMjAxMwA01WWH4MLUCDTVZYfgwtQIIUNJUS5JUTE5MDc4Ni5JUV9WT0xVTUUuMTYtMDUtMjAxNAEAAABC6QIAAgAAAAgxLjA5MDc2NwC4VV2M4MLUCLhVXYzgwtQIG0NJUS5DQVQuSVFfVk9MVU1FLjMvMjkvMjAxNgUAAAABAAAACAAAAA4oSW52YWxpZCBEYXRlKQ4KKnHgwtQIDgoqceDC1AgkQ0lRLkZMUi5JUV9QRU5TSU9OLjIwMDAuNDE4MjAuTC5QLi5DAQAAACsBCgADAAAAAAAOCipx4MLUCA4KKnHgwtQIIUNJUS5JUTE5MDc4Ni5JUV9WT0xVTUUuMjktMDgtMjAxMwEAAABC6QIAAgAAAAgwLjQzMDI5NAC4VV2M4MLUCLhVXYzgwtQIJ0NJUS5TVE4uSVFfU0hB</t>
  </si>
  <si>
    <t>UkVTT1VUU1RBTkRJTkcuMDUtMDgtMjAxNgEAAAC7bQ0AAgAAAAoxMTMuOTI5MDYyAPSSWIzgwtQI9JJYjODC1AgdQ0lRLlRURUsuSVFfVk9MVU1FLjMwLTEwLTIwMTMBAAAACAEDAAIAAAAIMC4xODY2MjcAljZoh+DC1AiWNmiH4MLUCCBDSVEuTllTRTpNVFcuSVFfVk9MVU1FLjUvMTYvMjAxNgUAAAABAAAACAAAAA4oSW52YWxpZCBEYXRlKTTVZYfgwtQINNVlh+DC1AgnQ0lRLkZMUi5JUV9TSEFSRVNPVVRTVEFORElORy4yNy0wMy0yMDE3AQAAACsBCgACAAAACjEzOS43MzY2OTYANNVlh+DC1Ag01WWH4MLUCChDSVEuSVEyNzM1MTEuSVFfUEVSSU9EREFURS45OTYuNDE4MjAuTC5QAQAAAGcsBAAFAAAACjMxLTEyLTIwMDkANNVlh+DC1Ag01WWH4MLUCCFDSVEuSVEyNzM1MTEuSVFfVk9MVU1FLjI2LTAyLTIwMTQBAAAAZywEAAMAAAAAADTVZYfgwtQINNVlh+DC1AgcQ0lRLkVNRS5JUV9WT0xVTUUuMDktMDktMjAxMwEAAABubQAAAgAAAAgwLjI0Mjg4NQCWNmiH4MLUCJY2aIfgwtQIIENJUS5OWVNFOkpPWS5JUV9WT0xVTUUuNC8xNC8yMDE2BQAAAAEAAAAIAAAADihJbnZhbGlkIERhdGUpDgoqceDC1AgOCipx4MLUCCBDSVEuTllTRTpOQVYuSVFfVk9MVU1FLjcvMjUvMjAxNgUAAAABAAAACAAAAA4oSW52YWxpZCBEYXRlKQ4KKnHgwtQIDgoqceDC1AghQ0lRLklRMTkwNzg2LklRX1ZPTFVNRS4xMS0x</t>
  </si>
  <si>
    <t>MS0yMDEzAQAAAELpAgACAAAACDAuMzczMDYxALhVXYzgwtQIuFVdjODC1AgqQ0lRLk5ZU0U6REUuSVFfU0hBUkVTT1VUU1RBTkRJTkcuNC8xMy8yMDE2BQAAAAEAAAAIAAAADihJbnZhbGlkIERhdGUpuFVdjODC1Ai4VV2M4MLUCCdDSVEuMC5JUV9SRVZFTlVFX0VTVC4xMDA0LjQxODIwLkwuUC5VU0QBAAAAVYR3AwMAAAAAAA4KKnHgwtQIDgoqceDC1AghQ0lRLk5ZU0U6VEVYLklRX1ZPTFVNRS4xMC8yMC8yMDE2BQAAAAEAAAAIAAAADihJbnZhbGlkIERhdGUpVvRajODC1AhW9FqM4MLUCC9DSVEuTkFTREFRR1M6UENBUi5JUV9TSEFSRVNPVVRTVEFORElORy42LzEvMjAxNgEAAABBfwQAAgAAAAczNTMuNDU2ALhVXYzgwtQIuFVdjODC1AghQ0lRLklRMjczNTExLklRX1ZPTFVNRS4yOS0wNS0yMDE0AQAAAGcsBAADAAAAAAA01WWH4MLUCDTVZYfgwtQIHENJUS5LQlIuSVFfVk9MVU1FLjI4LTA0LTIwMTQBAAAA6oA/AAIAAAAIMy4xMzU0MjIAljZoh+DC1AiWNmiH4MLUCChDSVEuS0JSLklRX0lOVEVSRVNUX0VYUC45OTYuNDE4MjAuTC5QLi5DAQAAAOqAPwACAAAAAi0xAQgAAAAFAAAAATEBAAAACjE1MTY5Njk4NzEDAAAAAzE2MAIAAAACODIEAAAAATAHAAAACTYvMzAvMjAxNAgAAAAKMTIvMzEvMjAwOQkAAAABMA4KKnHgwtQIDgoqceDC1AgfQ0lRLkVNRS5JUV9QUklDRURBVEUuMjktMTAtMjAxMwEA</t>
  </si>
  <si>
    <t>AABubQAABQAAAAoyOS0xMC0yMDEzAJY2aIfgwtQIljZoh+DC1AgnQ0lRLkVNRS5JUV9TSEFSRVNPVVRTVEFORElORy4yNC0wOC0yMDE2AQAAAG5tAAACAAAACTYwLjc5OTkxNQC4VV2M4MLUCLhVXYzgwtQIJkNJUS5DQVQuSVFfU0hBUkVTT1VUU1RBTkRJTkcuMS8xMC8yMDE3AQAAADL1AwACAAAACjU4OS4wOTAzMDgAuFVdjODC1Ai4VV2M4MLUCBxDSVEuSVEyNzM1MTEuSVFfQ09VTlRSWV9OQU1FAQAAAGcsBAADAAAADlVuaXRlZCBLaW5nZG9tAA4KKnHgwtQIDgoqceDC1AggQ0lRLk5ZU0U6TkFWLklRX1ZPTFVNRS41LzE4LzIwMTYFAAAAAQAAAAgAAAAOKEludmFsaWQgRGF0ZSk01WWH4MLUCDTVZYfgwtQIJkNJUS4wLklRX0VCSVREQV9FU1QuMTAwNC40MTgyMC5MLlAuVVNEAQAAAFWEdwMDAAAAAAAOCipx4MLUCA4KKnHgwtQIIENJUS5OWVNFOk1UVy5JUV9WT0xVTUUuMy8yMy8yMDE2BQAAAAEAAAAIAAAADihJbnZhbGlkIERhdGUpNNVlh+DC1Ag01WWH4MLUCBtDSVEuQ0FULklRX1ZPTFVNRS41LzI3LzIwMTYFAAAAAQAAAAgAAAAOKEludmFsaWQgRGF0ZSk01WWH4MLUCDTVZYfgwtQIJ0NJUS5FTUUuSVFfU0hBUkVTT1VUU1RBTkRJTkcuMDUtMTAtMjAxNgEAAABubQAAAgAAAAk2MC43OTk5MTUAVvRajODC1AhW9FqM4MLUCCFDSVEuSVExOTA3ODYuSVFfVk9MVU1FLjA4LTAxLTIwMTQBAAAAQukC</t>
  </si>
  <si>
    <t>AAIAAAAIMC41NzczNDcAuFVdjODC1Ai4VV2M4MLUCCFDSVEuSVFUUjI0MzQwMDg3OC5JUV9UUl9CVVlFUk5BTUUBAAAArgCCDgMAAAAtU3BhcnRhbiBTdG9yZXMgSW5jLiAobmthOlNwYXJ0YW5OYXNoIENvbXBhbnkpAHeoBjbjwtQILXYeNuPC1AglQ0lRLkNBVC5JUV9TSEFSRVNPVVRTVEFORElORy45LzgvMjAxNgEAAAAy9QMAAgAAAAo1ODQuMjMxMTgxADTVZYfgwtQINNVlh+DC1AgcQ0lRLkVNRS5JUV9WT0xVTUUuMzAtMDYtMjAxNAEAAABubQAAAgAAAAgwLjI0MTQ0MgA01WWH4MLUCDTVZYfgwtQIIENJUS5OWVNFOk9TSy5JUV9WT0xVTUUuNC8yMC8yMDE2BQAAAAEAAAAIAAAADihJbnZhbGlkIERhdGUpNNVlh+DC1Ag01WWH4MLUCCZDSVEuQ0FULklRX1NIQVJFU09VVFNUQU5ESU5HLjIvMjgvMjAxNwUAAAABAAAACAAAAA4oSW52YWxpZCBEYXRlKVb0WozgwtQIVvRajODC1AggQ0lRLk5ZU0U6VEVYLklRX1ZPTFVNRS4xLzEyLzIwMTcBAAAADrMEAAIAAAAIMS40NjQ2MTUAkjFWjODC1AiSMVaM4MLUCCBDSVEuTllTRTpDTUkuSVFfVk9MVU1FLjQvMTUvMjAxNgUAAAABAAAACAAAAA4oSW52YWxpZCBEYXRlKTTVZYfgwtQINNVlh+DC1AglQ0lRLlRURUsuSVFfUEVOU0lPTi4xMDAwLjQxODIwLkwuUC4uQwEAAAAIAQMAAgAAAAQxNi4xAQgAAAAFAAAAATEBAAAACjE3NjU5MDIyNjMDAAAAAzE2MAIA</t>
  </si>
  <si>
    <t>AAAEMTIxMwQAAAABMAcAAAAJNi8zMC8yMDE0CAAAAAk5LzI5LzIwMTMJAAAAATAOCipx4MLUCA4KKnHgwtQIKkNJUS5OWVNFOkNNSS5JUV9TSEFSRVNPVVRTVEFORElORy45LzYvMjAxNgEAAAAlDAQAAgAAAAYxNjkuNTYAVvRajODC1AhW9FqM4MLUCBdDSVEuRU1FLklRX0NPVU5UUllfTkFNRQEAAABubQAAAwAAAA1Vbml0ZWQgU3RhdGVzAA4KKnHgwtQIDgoqceDC1AglQ0lRLk5BU0RBUUdTOlBDQVIuSVFfVk9MVU1FLjEyLzUvMjAxNgEAAABBfwQAAgAAAAgxLjY5NTExOQA01WWH4MLUCDTVZYfgwtQIK0NJUS5OWVNFOk9TSy5JUV9TSEFSRVNPVVRTVEFORElORy44LzI0LzIwMTYFAAAAAQAAAAgAAAAOKEludmFsaWQgRGF0ZSm4VV2M4MLUCLhVXYzgwtQIH0NJUS5FTUUuSVFfUFJJQ0VEQVRFLjAzLTA0LTIwMTQBAAAAbm0AAAUAAAAKMDMtMDQtMjAxNAA01WWH4MLUCDTVZYfgwtQIJ0NJUS5KRUMuSVFfU0hBUkVTT1VUU1RBTkRJTkcuMTUtMDYtMjAxNwEAAAAvTgQAAgAAAAoxMjAuNDI0ODY3ALhVXYzgwtQIuFVdjODC1AgnQ0lRLlNUTi5JUV9TSEFSRVNPVVRTVEFORElORy4xNS0wOC0yMDE2AQAAALttDQACAAAACjExMy45MjkwNjIAuFVdjODC1Ai4VV2M4MLUCCdDSVEuSkVDLklRX1NIQVJFU09VVFNUQU5ESU5HLjExLTA0LTIwMTcBAAAAL04EAAIAAAAKMTIxLjA3MTI5NgAOCipx4MLUCA4KKnHg</t>
  </si>
  <si>
    <t>wtQIJ0NJUS5TVE4uSVFfU0hBUkVTT1VUU1RBTkRJTkcuMTAtMTEtMjAxNgEAAAC7bQ0AAgAAAAkxMTMuOTQ1MjUAVvRajODC1AhW9FqM4MLUCCdDSVEuU1ROLklRX1NIQVJFU09VVFNUQU5ESU5HLjI4LTExLTIwMTYBAAAAu20NAAIAAAAJMTEzLjk0NTI1AFb0WozgwtQIVvRajODC1AgjQ0lRLklRVFIyNzE5NDg1NTEuSVFfVFJfQ0xPU0VEX0RBVEUBAAAAB5s1EAUAAAAKMzAtMTEtMjAxNAB3qAY248LUCC12HjbjwtQIH0NJUS5FTUUuSVFfUFJJQ0VEQVRFLjEyLTA1LTIwMTQBAAAAbm0AAAUAAAAKMTItMDUtMjAxNAAOCipx4MLUCA4KKnHgwtQIIUNJUS5JUTE5MDc4Ni5JUV9WT0xVTUUuMDYtMDgtMjAxMwEAAABC6QIAAgAAAAgwLjgzMzA5NAC4VV2M4MLUCLhVXYzgwtQIHENJUS5LQlIuSVFfVk9MVU1FLjA5LTA2LTIwMTQBAAAA6oA/AAIAAAAIMS42NDc3NzcAljZoh+DC1AiWNmiH4MLUCCdDSVEuRU1FLklRX1NIQVJFU09VVFNUQU5ESU5HLjI4LTA0LTIwMTcBAAAAbm0AAAIAAAAJNTkuMjMzMDM4APSSWIzgwtQI9JJYjODC1AgoQ0lRLlRURUsuSVFfU0hBUkVTT1VUU1RBTkRJTkcuMTItMDktMjAxNgEAAAAIAQMAAgAAAAk1Ny40Mjk1NjEAVvRajODC1AhW9FqM4MLUCCdDSVEuSkVDLklRX1NIQVJFU09VVFNUQU5ESU5HLjI5LTA4LTIwMTYBAAAAL04EAAIAAAAKMTIxLjQyODE5NwC4VV2M4MLUCLhV</t>
  </si>
  <si>
    <t>XYzgwtQIH0NJUS5FTUUuSVFfUFJJQ0VEQVRFLjIzLTEyLTIwMTMBAAAAbm0AAAUAAAAKMjMtMTItMjAxMwA01WWH4MLUCDTVZYfgwtQIJUNJUS5OQVNEQVFHUzpQQ0FSLklRX1ZPTFVNRS40LzIwLzIwMTYFAAAAAQAAAAgAAAAOKEludmFsaWQgRGF0ZSlW9FqM4MLUCFb0WozgwtQIH0NJUS5JUTE3ODk3MjguSVFfQ09NUEFOWV9USUNLRVIBAAAAIE8bAAMAAAAAAA4KKnHgwtQIDgoqceDC1AgnQ0lRLktCUi5JUV9TSEFSRVNPVVRTVEFORElORy4wMy0wNy0yMDE3AQAAAOqAPwACAAAACjE0My4xNTQ0NzEAuFVdjODC1Ai4VV2M4MLUCChDSVEuVFRFSy5JUV9TSEFSRVNPVVRTVEFORElORy4yNy0xMi0yMDE2AQAAAAgBAwACAAAACTU3LjA2MDgwMwAOCipx4MLUCA4KKnHgwtQIJ0NJUS5DQVQuSVFfU0hBUkVTT1VUU1RBTkRJTkcuMTAvMjAvMjAxNgUAAAABAAAACAAAAA4oSW52YWxpZCBEYXRlKVb0WozgwtQIVvRajODC1AgfQ0lRLkVNRS5JUV9QUklDRURBVEUuMjItMDEtMjAxNAEAAABubQAABQAAAAoyMi0wMS0yMDE0AA4KKnHgwtQIDgoqceDC1AgnQ0lRLkpFQy5JUV9TSEFSRVNPVVRTVEFORElORy4yMC0xMC0yMDE2AQAAAC9OBAACAAAACjEyMS40MjgxOTcAVvRajODC1AhW9FqM4MLUCCRDSVEuTkFTREFRR1M6UENBUi5JUV9WT0xVTUUuNS8yLzIwMTYBAAAAQX8EAAIAAAAIMi44NDM2OTEAVvRajODC</t>
  </si>
  <si>
    <t>1AhW9FqM4MLUCCdDSVEuSkVDLklRX1NIQVJFU09VVFNUQU5ESU5HLjI1LTEwLTIwMTYBAAAAL04EAAIAAAAKMTIxLjQyODE5NwC4VV2M4MLUCLhVXYzgwtQIH0NJUS5FTUUuSVFfUFJJQ0VEQVRFLjA4LTA3LTIwMTMBAAAAbm0AAAUAAAAKMDgtMDctMjAxMwAOCipx4MLUCA4KKnHgwtQIJ0NJUS5KRUMuSVFfU0hBUkVTT1VUU1RBTkRJTkcuMjktMDktMjAxNgEAAAAvTgQAAgAAAAoxMjEuNDI4MTk3APSSWIzgwtQI9JJYjODC1AgnQ0lRLkpFQy5JUV9TSEFSRVNPVVRTVEFORElORy4wOS0wMy0yMDE3AQAAAC9OBAACAAAACjEyMS4wNzEyOTYAuFVdjODC1Ai4VV2M4MLUCCdDSVEuU1ROLklRX1NIQVJFU09VVFNUQU5ESU5HLjAyLTAzLTIwMTcBAAAAu20NAAIAAAAKMTE0LjEyODU2MgBW9FqM4MLUCFb0WozgwtQIH0NJUS5OWVNFOkRFLklRX1ZPTFVNRS4zLzMwLzIwMTYFAAAAAQAAAAgAAAAOKEludmFsaWQgRGF0ZSkOCipx4MLUCA4KKnHgwtQIJ0NJUS5LQlIuSVFfU0hBUkVTT1VUU1RBTkRJTkcuMDMtMDItMjAxNwEAAADqgD8AAgAAAAoxNDIuNjY4MTYxAFb0WozgwtQIVvRajODC1AgbQ0lRLkNBVC5JUV9WT0xVTUUuOS8zMC8yMDE2BQAAAAEAAAAIAAAADihJbnZhbGlkIERhdGUpNNVlh+DC1Ag01WWH4MLUCBxDSVEuSkVDLklRX1ZPTFVNRS4xMS0wNy0yMDEzAQAAAC9OBAACAAAACDAuNTM0NjcxAJY2</t>
  </si>
  <si>
    <t>aIfgwtQIljZoh+DC1AgcQ0lRLlNUTi5JUV9WT0xVTUUuMDktMDktMjAxMwEAAAC7bQ0AAgAAAAgwLjEzNjY5OACWNmiH4MLUCJY2aIfgwtQIJ0NJUS5TVE4uSVFfU0hBUkVTT1VUU1RBTkRJTkcuMTItMDUtMjAxNwEAAAC7bQ0AAgAAAAoxMTQuMjI5MzEyADTVZYfgwtQINNVlh+DC1AgnQ0lRLklRVFIyNjQzNjExOTIuSVFfVFJfSU1QTElFRF9FVi4uVVNEAQAAAOjUwQ8CAAAACTE5NS4yNzI2NAB3qAY248LUCC12HjbjwtQIG0NJUS5DQVQuSVFfVk9MVU1FLjgvMTYvMjAxNgUAAAABAAAACAAAAA4oSW52YWxpZCBEYXRlKTTVZYfgwtQINNVlh+DC1AglQ0lRLk5BU0RBUUdTOlBDQVIuSVFfVk9MVU1FLjcvMjAvMjAxNgUAAAABAAAACAAAAA4oSW52YWxpZCBEYXRlKTTVZYfgwtQINNVlh+DC1AgcQ0lRLktCUi5JUV9WT0xVTUUuMDMtMTAtMjAxMwEAAADqgD8AAgAAAAgxLjI2Mzk5NwC4VV2M4MLUCLhVXYzgwtQIHENJUS5LQlIuSVFfVk9MVU1FLjI1LTA2LTIwMTQBAAAA6oA/AAIAAAAIMS40NDQ5MTIAljZoh+DC1AiWNmiH4MLUCCdDSVEuQ0FULklRX1NIQVJFU09VVFNUQU5ESU5HLjEyLzE0LzIwMTYFAAAAAQAAAAgAAAAOKEludmFsaWQgRGF0ZSk01WWH4MLUCDTVZYfgwtQIJkNJUS5DQVQuSVFfU0hBUkVTT1VUU1RBTkRJTkcuNi8yOC8yMDE2BQAAAAEAAAAIAAAADihJbnZhbGlkIERhdGUpVvRajODC</t>
  </si>
  <si>
    <t>1AhW9FqM4MLUCCtDSVEuTllTRTpPU0suSVFfU0hBUkVTT1VUU1RBTkRJTkcuNC8xOS8yMDE2BQAAAAEAAAAIAAAADihJbnZhbGlkIERhdGUpDgoqceDC1AgOCipx4MLUCCFDSVEuTllTRTpDTkhJLklRX1ZPTFVNRS4zLzI0LzIwMTYFAAAAAQAAAAgAAAAOKEludmFsaWQgRGF0ZSk01WWH4MLUCDTVZYfgwtQIJUNJUS5OQVNEQVFHUzpQQ0FSLklRX1ZPTFVNRS4xMC80LzIwMTYBAAAAQX8EAAMAAAAAAFb0WozgwtQIVvRajODC1AgrQ0lRLk5ZU0U6Q01JLklRX1NIQVJFU09VVFNUQU5ESU5HLjgvMzEvMjAxNgUAAAABAAAACAAAAA4oSW52YWxpZCBEYXRlKZIxVozgwtQIkjFWjODC1AgrQ0lRLk5ZU0U6Q01JLklRX1NIQVJFU09VVFNUQU5ESU5HLjQvMjEvMjAxNgUAAAABAAAACAAAAA4oSW52YWxpZCBEYXRlKZIxVozgwtQIkjFWjODC1AgdQ0lRLlRURUsuSVFfVk9MVU1FLjE1LTAxLTIwMTQBAAAACAEDAAIAAAAIMC4yMjAxMzgAljZoh+DC1AiWNmiH4MLUCB9DSVEuTllTRTpOQVYuSVFfVk9MVU1FLjUvMi8yMDE2AQAAALJxBAACAAAACDEuODI5MTY3ADTVZYfgwtQINNVlh+DC1AggQ0lRLk5ZU0U6VEVYLklRX1ZPTFVNRS40LzExLzIwMTYBAAAADrMEAAIAAAAIMi4zNzA5NjYANNVlh+DC1Ag01WWH4MLUCCFDSVEuSVEyNzM1MTEuSVFfVk9MVU1FLjA1LTExLTIwMTMBAAAAZywEAAMAAAAAADTVZYfgwtQI</t>
  </si>
  <si>
    <t>NNVlh+DC1AggQ0lRLk5ZU0U6T1NLLklRX1ZPTFVNRS42LzI4LzIwMTYFAAAAAQAAAAgAAAAOKEludmFsaWQgRGF0ZSk01WWH4MLUCDTVZYfgwtQIHENJUS5FTUUuSVFfVk9MVU1FLjIyLTA4LTIwMTMBAAAAbm0AAAIAAAAIMC4zNjMzMzkAljZoh+DC1AiWNmiH4MLUCCdDSVEuU1ROLklRX1NIQVJFU09VVFNUQU5ESU5HLjEzLTA3LTIwMTYBAAAAu20NAAIAAAAKMTEzLjg5MDYyNQD0kliM4MLUCPSSWIzgwtQIHENJUS5DQVQuSVFfVk9MVU1FLjEyLzIyLzIwMTYFAAAAAQAAAAgAAAAOKEludmFsaWQgRGF0ZSk01WWH4MLUCDTVZYfgwtQIHENJUS5KRUMuSVFfVk9MVU1FLjI1LTAyLTIwMTQBAAAAL04EAAIAAAAGMC45MjI2AJY2aIfgwtQIljZoh+DC1AgcQ0lRLkZMUi5JUV9WT0xVTUUuMDgtMDEtMjAxNAEAAAArAQoAAgAAAAgwLjk3MDAxNwCWNmiH4MLUCJY2aIfgwtQIJkNJUS5JUVRSMjQzNDAwODc4LklRX1RSX0lNUExJRURfRVZfUkVWAQAAAK4Agg4CAAAACDAuMTYwOTU2AQYAAAAFAAAAAjU0AQAAAAYxMDIwOTMCAAAACTI0MzQwMDg3OAMAAAAJMjQzNDAxNTA3BAAAAAMxNjAGAAAABUZhbHNld6gGNuPC1Agtdh4248LUCBxDSVEuS0JSLklRX1ZPTFVNRS4xNi0wMS0yMDE0AQAAAOqAPwACAAAACDIuOTY2NTgyALhVXYzgwtQIuFVdjODC1AglQ0lRLkNBVC5JUV9TSEFSRVNPVVRTVEFORElORy4yLzcv</t>
  </si>
  <si>
    <t>MjAxNwEAAAAy9QMAAgAAAAo1ODkuMDkwMzA4AA4KKnHgwtQIDgoqceDC1AggQ0lRLk5ZU0U6VEVYLklRX1ZPTFVNRS4xLzI0LzIwMTcFAAAAAQAAAAgAAAAOKEludmFsaWQgRGF0ZSlW9FqM4MLUCFb0WozgwtQIK0NJUS5OWVNFOkNNSS5JUV9TSEFSRVNPVVRTVEFORElORy45LzI2LzIwMTYFAAAAAQAAAAgAAAAOKEludmFsaWQgRGF0ZSk01WWH4MLUCDTVZYfgwtQIJ0NJUS5FTUUuSVFfU0hBUkVTT1VUU1RBTkRJTkcuMTYtMDItMjAxNwEAAABubQAAAgAAAAk2MC42NDY0NzYAVvRajODC1AhW9FqM4MLUCCtDSVEuTllTRTpDTUkuSVFfU0hBUkVTT1VUU1RBTkRJTkcuNy8xNS8yMDE2BQAAAAEAAAAIAAAADihJbnZhbGlkIERhdGUpVvRajODC1AhW9FqM4MLUCB1DSVEuVFRFSy5JUV9WT0xVTUUuMTAtMDQtMjAxNAEAAAAIAQMAAgAAAAgwLjI3NTY2NgCWNmiH4MLUCJY2aIfgwtQIKENJUS5UVEVLLklRX1NIQVJFU09VVFNUQU5ESU5HLjE5LTA3LTIwMTYBAAAACAEDAAIAAAAJNTcuOTI5NjA1AA4KKnHgwtQIDgoqceDC1AgfQ0lRLkVNRS5JUV9QUklDRURBVEUuMTgtMDYtMjAxNAEAAABubQAABQAAAAoxOC0wNi0yMDE0ADTVZYfgwtQINNVlh+DC1AgcQ0lRLkpFQy5JUV9WT0xVTUUuMTktMTItMjAxMwEAAAAvTgQAAgAAAAgxLjQ2NTczNwCSMVaM4MLUCJIxVozgwtQIJENJUS5LT1NFOkEwMDk1NDAuSVFf</t>
  </si>
  <si>
    <t>Vk9MVU1FLjcvMTkvMjAxNgUAAAABAAAACAAAAA4oSW52YWxpZCBEYXRlKQ4KKnHgwtQIDgoqceDC1AgwQ0lRLk5BU0RBUUdTOlBDQVIuSVFfU0hBUkVTT1VUU1RBTkRJTkcuMy8xNS8yMDE3BQAAAAEAAAAIAAAADihJbnZhbGlkIERhdGUpkjFWjODC1AiSMVaM4MLUCBxDSVEuRU1FLklRX1ZPTFVNRS4wMi0wNS0yMDE0AQAAAG5tAAACAAAACDAuMTkyMTcyADTVZYfgwtQINNVlh+DC1AggQ0lRLk5ZU0U6Q01JLklRX1ZPTFVNRS40LzI4LzIwMTYFAAAAAQAAAAgAAAAOKEludmFsaWQgRGF0ZSk01WWH4MLUCDTVZYfgwtQIJ0NJUS5FTUUuSVFfU0hBUkVTT1VUU1RBTkRJTkcuMDctMDItMjAxNwEAAABubQAAAgAAAAk2MC42NDY0NzYA9JJYjODC1Aj0kliM4MLUCCdDSVEuS0JSLklRX1NIQVJFU09VVFNUQU5ESU5HLjMwLTEyLTIwMTYBAAAA6oA/AAIAAAAKMTQyLjY2ODE2MQD0kliM4MLUCPSSWIzgwtQIJUNJUS5OQVNEQVFHUzpQQ0FSLklRX1ZPTFVNRS4zLzIwLzIwMTcFAAAAAQAAAAgAAAAOKEludmFsaWQgRGF0ZSk01WWH4MLUCDTVZYfgwtQIGkNJUS5DQVQuSVFfVk9MVU1FLjgvMS8yMDE2AQAAADL1AwACAAAACDguMjc4NDUyADTVZYfgwtQINNVlh+DC1AgrQ0lRLk5ZU0U6VEVYLklRX1NIQVJFU09VVFNUQU5ESU5HLjgvMzAvMjAxNgUAAAABAAAACAAAAA4oSW52YWxpZCBEYXRlKTTVZYfgwtQINNVl</t>
  </si>
  <si>
    <t>h+DC1AghQ0lRLklRMTkwNzg2LklRX1ZPTFVNRS4yNi0wMy0yMDE0AQAAAELpAgACAAAACDAuODc5OTIxALhVXYzgwtQIuFVdjODC1AghQ0lRLklRMTkwNzg2LklRX1ZPTFVNRS4xOS0wMy0yMDE0AQAAAELpAgACAAAACDEuMDc3NzI2ALhVXYzgwtQIuFVdjODC1AgnQ0lRLktCUi5JUV9TSEFSRVNPVVRTVEFORElORy4yMS0wNC0yMDE3AQAAAOqAPwACAAAACjE0My4xNDA3OTEA9JJYjODC1Aj0kliM4MLUCCFDSVEuSVEyNzM1MTEuSVFfVk9MVU1FLjEyLTAyLTIwMTQBAAAAZywEAAMAAAAAADTVZYfgwtQINNVlh+DC1AgdQ0lRLlRURUsuSVFfVk9MVU1FLjA0LTEyLTIwMTMBAAAACAEDAAIAAAAIMC41MzQ3NTIAljZoh+DC1AiWNmiH4MLUCCtDSVEuTllTRTpURVguSVFfU0hBUkVTT1VUU1RBTkRJTkcuNC8xNS8yMDE2BQAAAAEAAAAIAAAADihJbnZhbGlkIERhdGUpuFVdjODC1Ai4VV2M4MLUCCtDSVEuTllTRTpURVguSVFfU0hBUkVTT1VUU1RBTkRJTkcuMTAvNy8yMDE2AQAAAA6zBAACAAAABTEwOS4yAJIxVozgwtQIkjFWjODC1AgnQ0lRLlNUTi5JUV9TSEFSRVNPVVRTVEFORElORy4yMi0wOC0yMDE2AQAAALttDQACAAAACjExMy45MjkwNjIAVvRajODC1AhW9FqM4MLUCBxDSVEuRkxSLklRX1ZPTFVNRS4yMS0wMi0yMDE0AQAAACsBCgACAAAACDEuNDE0MDAzAJY2aIfgwtQIljZoh+DC1AgqQ0lRLk5Z</t>
  </si>
  <si>
    <t>U0U6Q01JLklRX1NIQVJFU09VVFNUQU5ESU5HLjIvNi8yMDE3AQAAACUMBAACAAAABjE2Ny4zOAD0kliM4MLUCPSSWIzgwtQIHENJUS5TVE4uSVFfVk9MVU1FLjExLTExLTIwMTMBAAAAu20NAAIAAAAIMC4xMDY2MTQAljZoh+DC1AiWNmiH4MLUCCtDSVEuTllTRTpURVguSVFfU0hBUkVTT1VUU1RBTkRJTkcuOS8yMS8yMDE2BQAAAAEAAAAIAAAADihJbnZhbGlkIERhdGUpkjFWjODC1AiSMVaM4MLUCC9DSVEuTkFTREFRR1M6UENBUi5JUV9TSEFSRVNPVVRTVEFORElORy45LzcvMjAxNgEAAABBfwQAAgAAAAkzNTAuNDYyODUAuFVdjODC1Ai4VV2M4MLUCBxDSVEuRkxSLklRX1ZPTFVNRS4xMi0wMy0yMDE0AQAAACsBCgACAAAACDEuNTExMTU3AJY2aIfgwtQIljZoh+DC1AgqQ0lRLk5ZU0U6Q01JLklRX1NIQVJFU09VVFNUQU5ESU5HLjYvNi8yMDE2AQAAACUMBAACAAAABjE2OS41NgBW9FqM4MLUCFb0WozgwtQIIUNJUS5JUTE5MDc4Ni5JUV9WT0xVTUUuMDItMDctMjAxMwEAAABC6QIAAgAAAAgwLjU1MjAzNQC4VV2M4MLUCLhVXYzgwtQIJ0NJUS5FTUUuSVFfU0hBUkVTT1VUU1RBTkRJTkcuMTQtMDMtMjAxNwEAAABubQAAAgAAAAk1OS42NjA0MDQA9JJYjODC1Aj0kliM4MLUCBtDSVEuQ0FULklRX1ZPTFVNRS4zLzIxLzIwMTYFAAAAAQAAAAgAAAAOKEludmFsaWQgRGF0ZSk01WWH4MLUCDTVZYfgwtQI</t>
  </si>
  <si>
    <t>J0NJUS5GTFIuSVFfU0hBUkVTT1VUU1RBTkRJTkcuMDQtMDUtMjAxNwEAAAArAQoAAgAAAAoxMzkuNzgyMjQzAPSSWIzgwtQI9JJYjODC1AgmQ0lRLkNBVC5JUV9TSEFSRVNPVVRTVEFORElORy40LzIwLzIwMTYFAAAAAQAAAAgAAAAOKEludmFsaWQgRGF0ZSlW9FqM4MLUCFb0WozgwtQIJ0NJUS5FTUUuSVFfU0hBUkVTT1VUU1RBTkRJTkcuMjAtMTItMjAxNgEAAABubQAAAgAAAAk2MC42NDY0NzYA9JJYjODC1Aj0kliM4MLUCCVDSVEuTkFTREFRR1M6UENBUi5JUV9WT0xVTUUuMy8zMS8yMDE2BQAAAAEAAAAIAAAADihJbnZhbGlkIERhdGUpNNVlh+DC1Ag01WWH4MLUCCtDSVEuTllTRTpPU0suSVFfU0hBUkVTT1VUU1RBTkRJTkcuNi8yOS8yMDE2BQAAAAEAAAAIAAAADihJbnZhbGlkIERhdGUp9JJYjODC1Aj0kliM4MLUCB9DSVEuTllTRTpERS5JUV9WT0xVTUUuNy8yNi8yMDE2BQAAAAEAAAAIAAAADihJbnZhbGlkIERhdGUpNNVlh+DC1Ag01WWH4MLUCBJDSVEuLklRX1NIT1JUX05BTUUFAAAAAQAAAAgAAAAUKEludmFsaWQgSWRlbnRpZmllcikOCipx4MLUCA4KKnHgwtQIHENJUS5KRUMuSVFfVk9MVU1FLjAxLTA1LTIwMTQBAAAAL04EAAIAAAAIMS43OTA2ODMAljZoh+DC1AiWNmiH4MLUCB9DSVEuTllTRTpURVguSVFfVk9MVU1FLjkvNy8yMDE2AQAAAA6zBAADAAAAAACSMVaM4MLUCJIxVozgwtQI</t>
  </si>
  <si>
    <t>HENJUS5FTUUuSVFfVk9MVU1FLjE1LTA0LTIwMTQBAAAAbm0AAAIAAAAIMC4zOTY1ODUANNVlh+DC1Ag01WWH4MLUCCdDSVEuMC5JUV9JTlRFUkVTVF9FWFAuMjAwMC40MTgyMC5MLlAuLkMBAAAAVYR3AwMAAAAAAA4KKnHgwtQIDgoqceDC1AgxQ0lRLk5BU0RBUUdTOlBDQVIuSVFfU0hBUkVTT1VUU1RBTkRJTkcuMTEvMTUvMjAxNgUAAAABAAAACAAAAA4oSW52YWxpZCBEYXRlKfSSWIzgwtQI9JJYjODC1AglQ0lRLk5BU0RBUUdTOlBDQVIuSVFfVk9MVU1FLjUvMTEvMjAxNgEAAABBfwQAAwAAAAAANNVlh+DC1Ag01WWH4MLUCCxDSVEuTllTRTpURVguSVFfU0hBUkVTT1VUU1RBTkRJTkcuMTIvMTIvMjAxNgEAAAAOswQAAgAAAAUxMDUuOQA01WWH4MLUCDTVZYfgwtQIHENJUS5FTUUuSVFfVk9MVU1FLjA0LTAyLTIwMTQBAAAAbm0AAAIAAAAIMC4zNDMxODIANNVlh+DC1Ag01WWH4MLUCCZDSVEuQ0FULklRX1NIQVJFU09VVFNUQU5ESU5HLjYvMTUvMjAxNgUAAAABAAAACAAAAA4oSW52YWxpZCBEYXRlKbhVXYzgwtQIuFVdjODC1AgvQ0lRLk5BU0RBUUdTOlBDQVIuSVFfU0hBUkVTT1VUU1RBTkRJTkcuOS85LzIwMTYBAAAAQX8EAAIAAAAKMzUwLjUyODMxMQD0kliM4MLUCPSSWIzgwtQIHENJUS5KRUMuSVFfVk9MVU1FLjA1LTA4LTIwMTMBAAAAL04EAAIAAAAHMS4yODU1OACSMVaM4MLUCJIxVozgwtQI</t>
  </si>
  <si>
    <t>K0NJUS5OWVNFOk9TSy5JUV9TSEFSRVNPVVRTVEFORElORy4xMi8yLzIwMTYBAAAAF30EAAIAAAAJNzMuMTExMjcxAPSSWIzgwtQI9JJYjODC1AggQ0lRLk5ZU0U6Q01JLklRX1ZPTFVNRS4zLzExLzIwMTYBAAAAJQwEAAIAAAAIMS44MjcwNjIANNVlh+DC1Ag01WWH4MLUCB1DSVEuVFRFSy5JUV9WT0xVTUUuMjEtMDQtMjAxNAEAAAAIAQMAAgAAAAgwLjE1NzcxNwBW9FqM4MLUCFb0WozgwtQIHUNJUS5UVEVLLklRX1ZPTFVNRS4wNC0wNC0yMDE0AQAAAAgBAwACAAAACDAuMjI0NDk1AJY2aIfgwtQIljZoh+DC1AglQ0lRLk5BU0RBUUdTOlBDQVIuSVFfVk9MVU1FLjQvMTQvMjAxNgUAAAABAAAACAAAAA4oSW52YWxpZCBEYXRlKVb0WozgwtQIVvRajODC1AgdQ0lRLlRURUsuSVFfVk9MVU1FLjIzLTA3LTIwMTMBAAAACAEDAAIAAAAIMC4yODAzMTgAuFVdjODC1Ai4VV2M4MLUCCtDSVEuTllTRTpPU0suSVFfU0hBUkVTT1VUU1RBTkRJTkcuNi8xNy8yMDE2BQAAAAEAAAAIAAAADihJbnZhbGlkIERhdGUp9JJYjODC1Aj0kliM4MLUCCdDSVEuRkxSLklRX1NIQVJFU09VVFNUQU5ESU5HLjE0LTAzLTIwMTcBAAAAKwEKAAIAAAAKMTM5LjczNjY5NgD0kliM4MLUCPSSWIzgwtQIJ0NJUS5GTFIuSVFfU0hBUkVTT1VUU1RBTkRJTkcuMjYtMDctMjAxNgEAAAArAQoAAgAAAAoxMzkuMjMwMTU2AHBrLHHgwtQIcGss</t>
  </si>
  <si>
    <t>ceDC1AgwQ0lRLk5BU0RBUUdTOlBDQVIuSVFfU0hBUkVTT1VUU1RBTkRJTkcuMi8xNS8yMDE3BQAAAAEAAAAIAAAADihJbnZhbGlkIERhdGUpNNVlh+DC1Ag01WWH4MLUCB9DSVEuRU1FLklRX1BSSUNFREFURS4yNS0wNi0yMDE0AQAAAG5tAAAFAAAACjI1LTA2LTIwMTQAljZoh+DC1AiWNmiH4MLUCCFDSVEuSVEyNzM1MTEuSVFfVk9MVU1FLjAyLTA3LTIwMTMBAAAAZywEAAMAAAAAADTVZYfgwtQINNVlh+DC1AgcQ0lRLkVNRS5JUV9WT0xVTUUuMDQtMDQtMjAxNAEAAABubQAAAgAAAAgwLjMwOTc1MwA01WWH4MLUCDTVZYfgwtQIHENJUS5FTUUuSVFfVk9MVU1FLjIxLTAyLTIwMTQBAAAAbm0AAAIAAAAIMC4zOTI5MDkANNVlh+DC1Ag01WWH4MLUCCBDSVEuTllTRTpKT1kuSVFfVk9MVU1FLjUvMjAvMjAxNgUAAAABAAAACAAAAA4oSW52YWxpZCBEYXRlKTTVZYfgwtQINNVlh+DC1AgcQ0lRLkZMUi5JUV9WT0xVTUUuMjktMDQtMjAxNAEAAAArAQoAAgAAAAgxLjUwODk1NgCWNmiH4MLUCJY2aIfgwtQIIkNJUS5TVE4uSVFfRVNUX0RBVEUuMTAwNi40MTgyMC5MLlABAAAAu20NAAUAAAAKMzEtMTItMjAxOQAOCipx4MLUCA4KKnHgwtQIIUNJUS5JUTE5MDc4Ni5JUV9WT0xVTUUuMDUtMTEtMjAxMwEAAABC6QIAAgAAAAgwLjg5NTA1NgC4VV2M4MLUCLhVXYzgwtQIJkNJUS5LQlIuSVFfUkVWRU5VRV9FU1Qu</t>
  </si>
  <si>
    <t>MTAwMS40MTgyMC5MLlAuAQAAAOqAPwACAAAACjY3MDEuNTY1NzcBDgAAAAUAAAABMwEAAAABMAIAAAAHNDUxODIzMAMAAAAGMTAwMTgwBAAAAAEyBgAAAAEwBwAAAAMxNjAIAAAAATAJAAAAATEKAAAAATALAAAACjcyNzgxMDg2MTkMAAAAATENAAAACDcvMS8yMDE0EAAAAAk2LzMwLzIwMTQOCipx4MLUCA4KKnHgwtQIK0NJUS5OWVNFOk9TSy5JUV9TSEFSRVNPVVRTVEFORElORy43LzEyLzIwMTYBAAAAF30EAAIAAAAJNzQuNDY1MzU5AFb0WozgwtQIVvRajODC1AgoQ0lRLkZMUi5JUV9JTlRFUkVTVF9FWFAuOTk5LjQxODIwLkwuUC4uQwEAAAArAQoAAgAAAActMjguMjM4AQgAAAAFAAAAATEBAAAACjE3MTk2NzExMTADAAAAAzE2MAIAAAACODIEAAAAATAHAAAACTYvMzAvMjAxNAgAAAAKMTIvMzEvMjAxMgkAAAABMA4KKnHgwtQIDgoqceDC1AgcQ0lRLkpFQy5JUV9WT0xVTUUuMjgtMDItMjAxNAEAAAAvTgQAAgAAAAgxLjE1NzIyMgCWNmiH4MLUCJY2aIfgwtQIHENJUS5KRUMuSVFfVk9MVU1FLjEwLTAyLTIwMTQBAAAAL04EAAIAAAAIMC44MjMzNjcAljZoh+DC1AiWNmiH4MLUCBxDSVEuRkxSLklRX1ZPTFVNRS4xOC0wNy0yMDEzAQAAACsBCgACAAAACDEuMTMwOTAyAPiXaofgwtQI+Jdqh+DC1AgqQ0lRLk5ZU0U6Q01JLklRX1NIQVJFU09VVFNUQU5ESU5HLjcvNi8yMDE2AQAAACUMBAACAAAABjE2</t>
  </si>
  <si>
    <t>OS41NgD0kliM4MLUCPSSWIzgwtQIHENJUS5KRUMuSVFfVk9MVU1FLjE5LTAzLTIwMTQBAAAAL04EAAIAAAAIMC43NzU0OTUAljZoh+DC1AiWNmiH4MLUCCBDSVEuTllTRTpDTUkuSVFfVk9MVU1FLjMvMTQvMjAxNgUAAAABAAAACAAAAA4oSW52YWxpZCBEYXRlKQ4KKnHgwtQIDgoqceDC1AglQ0lRLkNBVC5JUV9TSEFSRVNPVVRTVEFORElORy44LzkvMjAxNgEAAAAy9QMAAgAAAAo1ODQuMjMxMTgxAPSSWIzgwtQI9JJYjODC1AghQ0lRLklRMjczNTExLklRX1ZPTFVNRS4xOC0wNi0yMDE0AQAAAGcsBAADAAAAAAA01WWH4MLUCDTVZYfgwtQIMkNJUS5JUTI3MzUxMS5JUV9HV19JTlRBTl9BTU9SVF9DRi45OTcuNDE4MjAuTC5QLi5DAQAAAGcsBAACAAAABTYuNDk2AQgAAAAFAAAAATEBAAAACjE1ODk5NDYzNDYDAAAAAzE2MAIAAAAEMjE4MgQAAAABMAcAAAAJNi8zMC8yMDE0CAAAAAoxMi8zMS8yMDEwCQAAAAEwDgoqceDC1AgOCipx4MLUCBxDSVEuSkVDLklRX1ZPTFVNRS4yMi0wNS0yMDE0AQAAAC9OBAACAAAACDEuMzUwOTg1AJY2aIfgwtQIljZoh+DC1AggQ0lRLk5ZU0U6Sk9ZLklRX1ZPTFVNRS41LzEwLzIwMTYFAAAAAAAAAAgAAAAUKEludmFsaWQgSWRlbnRpZmllcik01WWH4MLUCDTVZYfgwtQIJ0NJUS5KRUMuSVFfU0hBUkVTT1VUU1RBTkRJTkcuMjgtMDQtMjAxNwEAAAAvTgQAAgAAAAoxMjEu</t>
  </si>
  <si>
    <t>MDcxMjk2ADTVZYfgwtQINNVlh+DC1AgkQ0lRLktPU0U6QTAwOTU0MC5JUV9WT0xVTUUuMy8xNS8yMDE2BQAAAAEAAAAIAAAADihJbnZhbGlkIERhdGUpNNVlh+DC1Ag01WWH4MLUCCdDSVEuU1ROLklRX1NIQVJFU09VVFNUQU5ESU5HLjA4LTExLTIwMTYBAAAAu20NAAIAAAAJMTEzLjk0NTI1ADTVZYfgwtQINNVlh+DC1AgnQ0lRLkpFQy5JUV9TSEFSRVNPVVRTVEFORElORy4xOC0xMC0yMDE2AQAAAC9OBAACAAAACjEyMS40MjgxOTcANNVlh+DC1Ag01WWH4MLUCBxDSVEuRU1FLklRX1ZPTFVNRS4yNC0wNy0yMDEzAQAAAG5tAAACAAAABzAuMjY5NTIAljZoh+DC1AiWNmiH4MLUCChDSVEuVFRFSy5JUV9TSEFSRVNPVVRTVEFORElORy4yNy0wMy0yMDE3AQAAAAgBAwACAAAACTU3LjMxNzA1MwC4VV2M4MLUCLhVXYzgwtQIKkNJUS5OWVNFOlRFWC5JUV9TSEFSRVNPVVRTVEFORElORy44LzkvMjAxNgEAAAAOswQAAgAAAAUxMDguNgC4VV2M4MLUCLhVXYzgwtQIHUNJUS5UVEVLLklRX1ZPTFVNRS4xMS0wNi0yMDE0AQAAAAgBAwACAAAACDAuMjc1NjU0AFb0WozgwtQIVvRajODC1AgfQ0lRLk5ZU0U6VEVYLklRX1ZPTFVNRS4zLzEvMjAxNwEAAAAOswQAAgAAAAgxLjM1NDM5OQCSMVaM4MLUCJIxVozgwtQIG0NJUS5DQVQuSVFfVk9MVU1FLjQvMjEvMjAxNgUAAAABAAAACAAAAA4oSW52YWxpZCBEYXRlKQ4K</t>
  </si>
  <si>
    <t>KnHgwtQIDgoqceDC1AggQ0lRLk5ZU0U6TkFWLklRX1ZPTFVNRS42LzI0LzIwMTYFAAAAAQAAAAgAAAAOKEludmFsaWQgRGF0ZSk01WWH4MLUCDTVZYfgwtQIJ0NJUS5KRUMuSVFfU0hBUkVTT1VUU1RBTkRJTkcuMDEtMDUtMjAxNwEAAAAvTgQAAgAAAAoxMjEuMDcxMjk2ALhVXYzgwtQIuFVdjODC1AgbQ0lRLkNBVC5JUV9WT0xVTUUuMy8yOC8yMDE3BQAAAAEAAAAIAAAADihJbnZhbGlkIERhdGUpNNVlh+DC1Ag01WWH4MLUCBxDSVEuRkxSLklRX1ZPTFVNRS4wOC0wOC0yMDEzAQAAACsBCgACAAAABjIuNTUzMQD4l2qH4MLUCPiXaofgwtQIJ0NJUS5KRUMuSVFfU0hBUkVTT1VUU1RBTkRJTkcuMDctMDctMjAxNgEAAAAvTgQAAgAAAAoxMjEuOTI1MTc4AA4KKnHgwtQIDgoqceDC1AgkQ0lRLktPU0U6QTAwOTU0MC5JUV9WT0xVTUUuNS8yNS8yMDE2BQAAAAEAAAAIAAAADihJbnZhbGlkIERhdGUpNNVlh+DC1Ag01WWH4MLUCCdDSVEuU1ROLklRX1NIQVJFU09VVFNUQU5ESU5HLjE1LTA3LTIwMTYBAAAAu20NAAIAAAAKMTEzLjg5MDYyNQC4VV2M4MLUCLhVXYzgwtQIM0NJUS5JUTI3MzUxMS5JUV9HV19JTlRBTl9BTU9SVF9DRi4xMDAwLjQxODIwLkwuUC4uQwEAAABnLAQAAgAAAAYxNi41MzEBCAAAAAUAAAABMQEAAAAKMTcwMjE3MzgzOQMAAAADMTYwAgAAAAQyMTgyBAAAAAEwBwAAAAk2LzMwLzIwMTQI</t>
  </si>
  <si>
    <t>AAAACjEyLzMxLzIwMTMJAAAAATAOCipx4MLUCA4KKnHgwtQIHENJUS5FTUUuSVFfVk9MVU1FLjEzLTAzLTIwMTQBAAAAbm0AAAIAAAAIMC4zNjk0NTMANNVlh+DC1Ag01WWH4MLUCCdDSVEuU1ROLklRX1NIQVJFU09VVFNUQU5ESU5HLjExLTAxLTIwMTcBAAAAu20NAAIAAAAJMTEzLjk0NTI1APSSWIzgwtQI9JJYjODC1AggQ0lRLk5ZU0U6Sk9ZLklRX1ZPTFVNRS43LzE1LzIwMTYFAAAAAQAAAAgAAAAOKEludmFsaWQgRGF0ZSkOCipx4MLUCA4KKnHgwtQIIENJUS5OWVNFOlRFWC5JUV9WT0xVTUUuNy8xNC8yMDE2BQAAAAEAAAAIAAAADihJbnZhbGlkIERhdGUpuFVdjODC1Ai4VV2M4MLUCChDSVEuVFRFSy5JUV9TSEFSRVNPVVRTVEFORElORy4wOC0xMi0yMDE2AQAAAAgBAwACAAAACTU3LjA2MDgwMwA01WWH4MLUCDTVZYfgwtQIJENJUS5OWVNFOkFHQ08uSVFfUFJJQ0VEQVRFLjQvMTMvMjAxNgUAAAABAAAACAAAAA4oSW52YWxpZCBEYXRlKTTVZYfgwtQINNVlh+DC1AgnQ0lRLktCUi5JUV9TSEFSRVNPVVRTVEFORElORy4wOS0wNi0yMDE3AQAAAOqAPwACAAAACjE0My4xNTQ0NzEAuFVdjODC1Ai4VV2M4MLUCBdDSVEuRkxSLklRX0NPVU5UUllfTkFNRQEAAAArAQoAAwAAAA1Vbml0ZWQgU3RhdGVzAA4KKnHgwtQIDgoqceDC1AgfQ0lRLkVNRS5JUV9QUklDRURBVEUuMjItMTAtMjAxMwEAAABubQAA</t>
  </si>
  <si>
    <t>BQAAAAoyMi0xMC0yMDEzADTVZYfgwtQINNVlh+DC1AgsQ0lRLk5ZU0U6VEVYLklRX1NIQVJFU09VVFNUQU5ESU5HLjExLzE4LzIwMTYFAAAAAQAAAAgAAAAOKEludmFsaWQgRGF0ZSm4VV2M4MLUCLhVXYzgwtQIJ0NJUS5GTFIuSVFfU0hBUkVTT1VUU1RBTkRJTkcuMjItMDktMjAxNgEAAAArAQoAAgAAAAoxMzkuMjQ4MzY5ALhVXYzgwtQIuFVdjODC1AgcQ0lRLkpFQy5JUV9WT0xVTUUuMjMtMDUtMjAxNAEAAAAvTgQAAgAAAAgwLjc3MTA5NwCWNmiH4MLUCJY2aIfgwtQIJUNJUS5DQVQuSVFfU0hBUkVTT1VUU1RBTkRJTkcuMy8xLzIwMTcBAAAAMvUDAAIAAAAKNTg1LjA3MjU4NQD0kliM4MLUCPSSWIzgwtQIK0NJUS5OWVNFOk9TSy5JUV9TSEFSRVNPVVRTVEFORElORy4xLzI0LzIwMTcFAAAAAQAAAAgAAAAOKEludmFsaWQgRGF0ZSm4VV2M4MLUCLhVXYzgwtQIJ0NJUS5LQlIuSVFfU0hBUkVTT1VUU1RBTkRJTkcuMDctMTAtMjAxNgEAAADqgD8AAgAAAAoxNDIuNDc1NDk5ALhVXYzgwtQIuFVdjODC1AgoQ0lRLlRURUsuSVFfU0hBUkVTT1VUU1RBTkRJTkcuMjQtMTAtMjAxNgEAAAAIAQMAAgAAAAk1Ny40Mjk1NjEANNVlh+DC1Ag01WWH4MLUCCFDSVEuSVExOTA3ODYuSVFfVk9MVU1FLjIxLTAyLTIwMTQBAAAAQukCAAIAAAAIMC43OTE2NTQAuFVdjODC1Ai4VV2M4MLUCChDSVEuVFRFSy5JUV9TSEFS</t>
  </si>
  <si>
    <t>RVNPVVRTVEFORElORy4wOS0xMi0yMDE2AQAAAAgBAwACAAAACTU3LjA2MDgwMwC4VV2M4MLUCLhVXYzgwtQIJ0NJUS5TVE4uSVFfU0hBUkVTT1VUU1RBTkRJTkcuMTQtMTItMjAxNgEAAAC7bQ0AAgAAAAkxMTMuOTQ1MjUAVvRajODC1AhW9FqM4MLUCCdDSVEuRkxSLklRX1NIQVJFU09VVFNUQU5ESU5HLjA2LTA5LTIwMTYBAAAAKwEKAAIAAAAKMTM5LjI0ODM2OQC4VV2M4MLUCLhVXYzgwtQIH0NJUS5OWVNFOk5BVi5JUV9WT0xVTUUuNi84LzIwMTYBAAAAsnEEAAMAAAAAAA4KKnHgwtQIDgoqceDC1AgjQ0lRLkZMUi5JUV9QRVJJT0REQVRFLjk5OS40MTgyMC5MLlABAAAAKwEKAAUAAAAKMzEtMTItMjAxMgAOCipx4MLUCA4KKnHgwtQIKENJUS5UVEVLLklRX1NIQVJFU09VVFNUQU5ESU5HLjE3LTAxLTIwMTcBAAAACAEDAAIAAAAJNTcuMDYwODAzALhVXYzgwtQIuFVdjODC1AgnQ0lRLkpFQy5JUV9TSEFSRVNPVVRTVEFORElORy4yMi0xMi0yMDE2AQAAAC9OBAACAAAACjEyMC44MzAwOTkAVvRajODC1AhW9FqM4MLUCChDSVEuSkVDLklRX0lOVEVSRVNUX0VYUC45OTkuNDE4MjAuTC5QLi5DAQAAAC9OBAACAAAABy0xMS42ODYBCAAAAAUAAAABMQEAAAAKMTcwODkwNjQwMgMAAAADMTYwAgAAAAI4MgQAAAABMAcAAAAJNi8zMC8yMDE0CAAAAAk5LzI4LzIwMTIJAAAAATAOCipx4MLUCA4KKnHgwtQIJkNJ</t>
  </si>
  <si>
    <t>US5OQVNEQVFHUzpQQ0FSLklRX1ZPTFVNRS4xMC8zMS8yMDE2BQAAAAEAAAAIAAAADihJbnZhbGlkIERhdGUpNNVlh+DC1Ag01WWH4MLUCCdDSVEuRkxSLklRX1NIQVJFU09VVFNUQU5ESU5HLjE1LTA4LTIwMTYBAAAAKwEKAAIAAAAKMTM5LjI0ODM2OQBW9FqM4MLUCFb0WozgwtQIKENJUS5UVEVLLklRX1NIQVJFU09VVFNUQU5ESU5HLjEyLTA1LTIwMTcBAAAACAEDAAIAAAAJNTcuMTU2NTg1AFb0WozgwtQIVvRajODC1AgcQ0lRLlNUTi5JUV9WT0xVTUUuMjctMDMtMjAxNAEAAAC7bQ0AAgAAAAgwLjI4NzQxMgC4VV2M4MLUCLhVXYzgwtQIIUNJUS5OWVNFOkNOSEkuSVFfVk9MVU1FLjcvMjUvMjAxNgUAAAABAAAACAAAAA4oSW52YWxpZCBEYXRlKTTVZYfgwtQINNVlh+DC1AgdQ0lRLlRURUsuSVFfVk9MVU1FLjE5LTAzLTIwMTQBAAAACAEDAAIAAAAIMC4yMTA1OTUAljZoh+DC1AiWNmiH4MLUCBxDSVEuRkxSLklRX1ZPTFVNRS4wNy0wMS0yMDE0AQAAACsBCgACAAAACDEuMDA2ODcxAJY2aIfgwtQIljZoh+DC1AgrQ0lRLk5ZU0U6T1NLLklRX1NIQVJFU09VVFNUQU5ESU5HLjgvMjUvMjAxNgUAAAABAAAACAAAAA4oSW52YWxpZCBEYXRlKVb0WozgwtQIVvRajODC1AgcQ0lRLkVNRS5JUV9WT0xVTUUuMzAtMTAtMjAxMwEAAABubQAAAgAAAAcwLjQ0OTYxAJY2aIfgwtQIljZoh+DC1AgcQ0lRLkVNRS5J</t>
  </si>
  <si>
    <t>UV9WT0xVTUUuMjMtMDctMjAxMwEAAABubQAAAgAAAAgwLjIwMDE3MQCWNmiH4MLUCJY2aIfgwtQIJ0NJUS5KRUMuSVFfU0hBUkVTT1VUU1RBTkRJTkcuMDgtMDctMjAxNgEAAAAvTgQAAgAAAAoxMjEuOTI1MTc4ALhVXYzgwtQIuFVdjODC1AggQ0lRLk5ZU0U6Sk9ZLklRX1ZPTFVNRS43LzI4LzIwMTYFAAAAAQAAAAgAAAAOKEludmFsaWQgRGF0ZSkOCipx4MLUCA4KKnHgwtQIIENJUS5OWVNFOk9TSy5JUV9WT0xVTUUuOC8xMi8yMDE2AQAAABd9BAACAAAACDAuNTgzMjUxADTVZYfgwtQINNVlh+DC1AgcQ0lRLktCUi5JUV9WT0xVTUUuMDUtMDItMjAxNAEAAADqgD8AAgAAAAgwLjgyMDUwOACWNmiH4MLUCJY2aIfgwtQIIkNJUS5JUVRSMjQyNjQ1Njc0LklRX1RSX1RBUkdFVE5BTUUBAAAAqnp2DgMAAAAgSGFycmlzIFRlZXRlciBTdXBlcm1hcmtldHMsIEluYy4Ad6gGNuPC1Agtdh4248LUCBxDSVEuS0JSLklRX1ZPTFVNRS4wNy0wMi0yMDE0AQAAAOqAPwACAAAABzAuODQyNTQAkjFWjODC1AiSMVaM4MLUCCFDSVEuSVExOTA3ODYuSVFfVk9MVU1FLjIyLTEwLTIwMTMBAAAAQukCAAIAAAAIMC4zMzcxMDIAuFVdjODC1Ai4VV2M4MLUCCxDSVEuTllTRTpPU0suSVFfU0hBUkVTT1VUU1RBTkRJTkcuMTAvMTMvMjAxNgUAAAABAAAACAAAAA4oSW52YWxpZCBEYXRlKTTVZYfgwtQINNVlh+DC1AgfQ0lRLk5Z</t>
  </si>
  <si>
    <t>U0U6Sk9ZLklRX1ZPTFVNRS40LzUvMjAxNgUAAAAAAAAACAAAABQoSW52YWxpZCBJZGVudGlmaWVyKQ4KKnHgwtQIDgoqceDC1AgbQ0lRLkNBVC5JUV9WT0xVTUUuMS8xMC8yMDE3AQAAADL1AwACAAAACDIuNDA0ODk2ADTVZYfgwtQINNVlh+DC1AgqQ0lRLk5ZU0U6VEVYLklRX1NIQVJFU09VVFNUQU5ESU5HLjEvMy8yMDE3AQAAAA6zBAACAAAABTEwNS45AFb0WozgwtQIVvRajODC1AgrQ0lRLk5ZU0U6T1NLLklRX1NIQVJFU09VVFNUQU5ESU5HLjIvMjEvMjAxNwUAAAABAAAACAAAAA4oSW52YWxpZCBEYXRlKTTVZYfgwtQINNVlh+DC1AgcQ0lRLkNBVC5JUV9WT0xVTUUuMTEvMTAvMjAxNgEAAAAy9QMAAgAAAAg2LjQ3MTkxOQA01WWH4MLUCDTVZYfgwtQIKUNJUS5UVEVLLklRX0lOVEVSRVNUX0VYUC45OTkuNDE4MjAuTC5QLi5DAQAAAAgBAwACAAAABi02LjQ0NAEIAAAABQAAAAExAQAAAAoxNzA4MDA0NjU0AwAAAAMxNjACAAAAAjgyBAAAAAEwBwAAAAk2LzMwLzIwMTQIAAAACTkvMzAvMjAxMgkAAAABMA4KKnHgwtQIDgoqceDC1AgcQ0lRLkVNRS5JUV9WT0xVTUUuMTMtMDgtMjAxMwEAAABubQAAAgAAAAcwLjIxODE3AJY2aIfgwtQIljZoh+DC1AgrQ0lRLk5ZU0U6VEVYLklRX1NIQVJFU09VVFNUQU5ESU5HLjQvMTgvMjAxNgUAAAABAAAACAAAAA4oSW52YWxpZCBEYXRlKfSSWIzgwtQI9JJYjODC</t>
  </si>
  <si>
    <t>1AgrQ0lRLk5ZU0U6VEVYLklRX1NIQVJFU09VVFNUQU5ESU5HLjQvMjAvMjAxNgUAAAABAAAACAAAAA4oSW52YWxpZCBEYXRlKQ4KKnHgwtQIDgoqceDC1AgdQ0lRLlRURUsuSVFfVk9MVU1FLjI0LTEyLTIwMTMBAAAACAEDAAIAAAAIMC4xMjQxNzIAuFVdjODC1Ai4VV2M4MLUCB9DSVEuRU1FLklRX1BSSUNFREFURS4xMy0wOS0yMDEzAQAAAG5tAAAFAAAACjEzLTA5LTIwMTMADgoqceDC1AgOCipx4MLUCCtDSVEuTllTRTpPU0suSVFfU0hBUkVTT1VUU1RBTkRJTkcuMy8yMy8yMDE3BQAAAAEAAAAIAAAADihJbnZhbGlkIERhdGUpVvRajODC1AhW9FqM4MLUCCZDSVEuQ0FULklRX1NIQVJFU09VVFNUQU5ESU5HLjkvMjEvMjAxNgUAAAABAAAACAAAAA4oSW52YWxpZCBEYXRlKbhVXYzgwtQIuFVdjODC1AgqQ0lRLk5ZU0U6T1NLLklRX1NIQVJFU09VVFNUQU5ESU5HLjcvMS8yMDE2AQAAABd9BAACAAAACTczLjA5Nzg3OAA01WWH4MLUCDTVZYfgwtQIIENJUS5OWVNFOk5BVi5JUV9WT0xVTUUuNC8xNC8yMDE2BQAAAAEAAAAIAAAADihJbnZhbGlkIERhdGUpNNVlh+DC1Ag01WWH4MLUCCdDSVEuRkxSLklRX1NIQVJFU09VVFNUQU5ESU5HLjE5LTA5LTIwMTYBAAAAKwEKAAIAAAAKMTM5LjI0ODM2OQBW9FqM4MLUCFb0WozgwtQIHENJUS5FTUUuSVFfVk9MVU1FLjEyLTAzLTIwMTQBAAAAbm0AAAIAAAAIMC4z</t>
  </si>
  <si>
    <t>NzY4MDUANNVlh+DC1Ag01WWH4MLUCBxDSVEuSkVDLklRX1ZPTFVNRS4zMC0xMC0yMDEzAQAAAC9OBAACAAAACDAuMzEwNjk4AJY2aIfgwtQIljZoh+DC1AgnQ0lRLkpFQy5JUV9TSEFSRVNPVVRTVEFORElORy4wNi0xMC0yMDE2AQAAAC9OBAACAAAACjEyMS40MjgxOTcADgoqceDC1AgOCipx4MLUCCBDSVEuTllTRTpPU0suSVFfVk9MVU1FLjYvMTUvMjAxNgUAAAABAAAACAAAAA4oSW52YWxpZCBEYXRlKTTVZYfgwtQINNVlh+DC1AgoQ0lRLlRURUsuSVFfU0hBUkVTT1VUU1RBTkRJTkcuMjEtMTEtMjAxNgEAAAAIAQMAAgAAAAY1Ny4wNDIANNVlh+DC1Ag01WWH4MLUCCdDSVEuS0JSLklRX1NIQVJFU09VVFNUQU5ESU5HLjMwLTA5LTIwMTYBAAAA6oA/AAIAAAAKMTQyLjQ3NTQ5OQA01WWH4MLUCDTVZYfgwtQIMUNJUS5JUVRSMjY0MzYxMTkyLklRX1RSX1RBUkdFVF9FQklUREFfRVFfSU5DLi5VU0QBAAAA6NTBDwIAAAAAAHeoBjbjwtQILXYeNuPC1AgfQ0lRLkVNRS5JUV9QUklDRURBVEUuMjUtMDMtMjAxNAEAAABubQAABQAAAAoyNS0wMy0yMDE0AA4KKnHgwtQIDgoqceDC1AgcQ0lRLktCUi5JUV9WT0xVTUUuMDktMDQtMjAxNAEAAADqgD8AAgAAAAYzLjA2NjEAljZoh+DC1AiWNmiH4MLUCB9DSVEuTllTRTpDTUkuSVFfVk9MVU1FLjYvMi8yMDE2AQAAACUMBAADAAAAAAA01WWH4MLUCDTVZYfgwtQI</t>
  </si>
  <si>
    <t>G0NJUS5DQVQuSVFfVk9MVU1FLjgvMTcvMjAxNgUAAAABAAAACAAAAA4oSW52YWxpZCBEYXRlKTTVZYfgwtQINNVlh+DC1AgcQ0lRLktCUi5JUV9WT0xVTUUuMTEtMDItMjAxNAEAAADqgD8AAgAAAAgwLjc0MTIwNQCWNmiH4MLUCJY2aIfgwtQIIUNJUS5JUTE5MDc4Ni5JUV9WT0xVTUUuMjMtMDctMjAxMwEAAABC6QIAAgAAAAgwLjE2OTg3NgC4VV2M4MLUCLhVXYzgwtQIHENJUS5KRUMuSVFfVk9MVU1FLjIxLTExLTIwMTMBAAAAL04EAAIAAAAIMC44NzkxODMAljZoh+DC1AiWNmiH4MLUCCdDSVEuU1ROLklRX1NIQVJFU09VVFNUQU5ESU5HLjA1LTAxLTIwMTcBAAAAu20NAAIAAAAJMTEzLjk0NTI1APSSWIzgwtQI9JJYjODC1AgmQ0lRLkNBVC5JUV9TSEFSRVNPVVRTVEFORElORy42LzI5LzIwMTYFAAAAAQAAAAgAAAAOKEludmFsaWQgRGF0ZSmSMVaM4MLUCJIxVozgwtQIJ0NJUS5TVE4uSVFfU0hBUkVTT1VUU1RBTkRJTkcuMjUtMTEtMjAxNgEAAAC7bQ0AAgAAAAkxMTMuOTQ1MjUAuFVdjODC1Ai4VV2M4MLUCCFDSVEuSVEyNzM1MTEuSVFfVk9MVU1FLjA2LTAyLTIwMTQBAAAAZywEAAMAAAAAADTVZYfgwtQINNVlh+DC1AgnQ0lRLktCUi5JUV9TSEFSRVNPVVRTVEFORElORy4yMC0wMS0yMDE3AQAAAOqAPwACAAAACjE0Mi42NjgxNjEADgoqceDC1AgOCipx4MLUCCBDSVEuTllTRTpURVguSVFfVk9M</t>
  </si>
  <si>
    <t>VU1FLjcvMjkvMjAxNgUAAAABAAAACAAAAA4oSW52YWxpZCBEYXRlKTTVZYfgwtQINNVlh+DC1AgnQ0lRLkVNRS5JUV9TSEFSRVNPVVRTVEFORElORy4xOC0wNy0yMDE2AQAAAG5tAAACAAAACTYwLjcwMDYyNgBW9FqM4MLUCFb0WozgwtQIIUNJUS5OWVNFOlRFWC5JUV9WT0xVTUUuMTIvMjMvMjAxNgUAAAABAAAACAAAAA4oSW52YWxpZCBEYXRlKZIxVozgwtQIkjFWjODC1AgqQ0lRLlRURUsuSVFfSU5URVJFU1RfRVhQLjEwMDAuNDE4MjAuTC5QLi5DAQAAAAgBAwACAAAABi04LjY4OQEIAAAABQAAAAExAQAAAAoxNzY1OTAyMjYzAwAAAAMxNjACAAAAAjgyBAAAAAEwBwAAAAk2LzMwLzIwMTQIAAAACTkvMjkvMjAxMwkAAAABMA4KKnHgwtQIDgoqceDC1AgcQ0lRLlNUTi5JUV9WT0xVTUUuMjYtMDMtMjAxNAEAAAC7bQ0AAgAAAAgwLjI3Nzk1NACSMVaM4MLUCJIxVozgwtQIIUNJUS5JUVRSMjcwMDc4Njc3LklRX1RSX1RBUkdFVF9JRAEAAADVEhkQAwAAAAlJUTQzNjE5MjkAd6gGNuPC1Agtdh4248LUCCtDSVEuTllTRTpDTUkuSVFfU0hBUkVTT1VUU1RBTkRJTkcuMS8xMy8yMDE3BQAAAAEAAAAIAAAADihJbnZhbGlkIERhdGUpNNVlh+DC1Ag01WWH4MLUCCdDSVEuU1ROLklRX1NIQVJFU09VVFNUQU5ESU5HLjMxLTA1LTIwMTcBAAAAu20NAAIAAAAKMTE0LjIyOTMxMgA01WWH4MLUCDTVZYfgwtQIH0NJ</t>
  </si>
  <si>
    <t>US5FTUUuSVFfUFJJQ0VEQVRFLjI0LTEyLTIwMTMBAAAAbm0AAAUAAAAKMjQtMTItMjAxMwA01WWH4MLUCDTVZYfgwtQIHENJUS5DQVQuSVFfVk9MVU1FLjExLzE0LzIwMTYFAAAAAQAAAAgAAAAOKEludmFsaWQgRGF0ZSkOCipx4MLUCA4KKnHgwtQIK0NJUS5OWVNFOlRFWC5JUV9TSEFSRVNPVVRTVEFORElORy4xMS85LzIwMTYBAAAADrMEAAIAAAAFMTA4LjYAVvRajODC1AhW9FqM4MLUCBxDSVEuRkxSLklRX1ZPTFVNRS4wNi0wMS0yMDE0AQAAACsBCgACAAAACDAuODc1NDUyAJY2aIfgwtQIljZoh+DC1AgmQ0lRLkNBVC5JUV9TSEFSRVNPVVRTVEFORElORy4zLzEwLzIwMTcBAAAAMvUDAAIAAAAKNTg5LjA5MDMwOABW9FqM4MLUCFb0WozgwtQIJ0NJUS5KRUMuSVFfU0hBUkVTT1VUU1RBTkRJTkcuMTUtMDUtMjAxNwEAAAAvTgQAAgAAAAoxMjAuNDI0ODY3APSSWIzgwtQI9JJYjODC1AgcQ0lRLkpFQy5JUV9WT0xVTUUuMTMtMDYtMjAxNAEAAAAvTgQAAgAAAAgwLjU2OTU0NQCWNmiH4MLUCJY2aIfgwtQILENJUS5JUTI3MzUxMS5JUV9EQV9TVVBQTF9DRi45OTguNDE4MjAuTC5QLi5DAQAAAGcsBAACAAAABjM3Ljk3NwEIAAAABQAAAAExAQAAAAoxNzAyMTczMTk1AwAAAAMxNjACAAAABDIxNzEEAAAAATAHAAAACTYvMzAvMjAxNAgAAAAKMTIvMzEvMjAxMQkAAAABMA4KKnHgwtQIDgoqceDC1AgfQ0lR</t>
  </si>
  <si>
    <t>LkVNRS5JUV9QUklDRURBVEUuMjYtMDYtMjAxNAEAAABubQAABQAAAAoyNi0wNi0yMDE0AA4KKnHgwtQIDgoqceDC1AgcQ0lRLkZMUi5JUV9WT0xVTUUuMzEtMDMtMjAxNAEAAAArAQoAAgAAAAgxLjI3MzMzOACWNmiH4MLUCJY2aIfgwtQIJ0NJUS5FTUUuSVFfU0hBUkVTT1VUU1RBTkRJTkcuMDEtMTEtMjAxNgEAAABubQAAAgAAAAk2MC42NDY0NzYAuFVdjODC1Ai4VV2M4MLUCB5DSVEuTllTRTpERS5JUV9WT0xVTUUuOC84LzIwMTYBAAAAgA8EAAIAAAAIMi42OTg1ODkANNVlh+DC1Ag01WWH4MLUCBxDSVEuQ0FULklRX1ZPTFVNRS4xMi8yMy8yMDE2BQAAAAEAAAAIAAAADihJbnZhbGlkIERhdGUpDgoqceDC1AgOCipx4MLUCChDSVEuVFRFSy5JUV9TSEFSRVNPVVRTVEFORElORy4xNS0xMS0yMDE2AQAAAAgBAwACAAAABjU3LjA0MgA01WWH4MLUCDTVZYfgwtQIG0NJUS5DQVQuSVFfVk9MVU1FLjUvMTAvMjAxNgEAAAAy9QMAAgAAAAg1LjE4OTQ1MwA01WWH4MLUCDTVZYfgwtQIK0NJUS5OWVNFOlRFWC5JUV9TSEFSRVNPVVRTVEFORElORy4yLzI0LzIwMTcFAAAAAQAAAAgAAAAOKEludmFsaWQgRGF0ZSn0kliM4MLUCPSSWIzgwtQIH0NJUS5OWVNFOkpPWS5JUV9WT0xVTUUuNi8xLzIwMTYFAAAAAAAAAAgAAAAUKEludmFsaWQgSWRlbnRpZmllcikOCipx4MLUCA4KKnHgwtQIJ0NJUS4wLklRX0lOVEVS</t>
  </si>
  <si>
    <t>RVNUX0VYUC4xMDAwLjQxODIwLkwuUC4uQwEAAABVhHcDAwAAAAAADgoqceDC1AgOCipx4MLUCChDSVEuVFRFSy5JUV9TSEFSRVNPVVRTVEFORElORy4zMS0wMS0yMDE3AQAAAAgBAwACAAAACTU3LjI3OTg3NwD0kliM4MLUCPSSWIzgwtQIJ0NJUS5LQlIuSVFfU0hBUkVTT1VUU1RBTkRJTkcuMDgtMDktMjAxNgEAAADqgD8AAgAAAAoxNDIuNDc1NDk5ADTVZYfgwtQINNVlh+DC1AggQ0lRLk5ZU0U6Q01JLklRX1ZPTFVNRS41LzEzLzIwMTYFAAAAAQAAAAgAAAAOKEludmFsaWQgRGF0ZSk01WWH4MLUCDTVZYfgwtQIHENJUS5KRUMuSVFfVk9MVU1FLjAyLTA3LTIwMTMBAAAAL04EAAIAAAAIMC42MDMyMzIAuFVdjODC1Ai4VV2M4MLUCBVDSVEuLklRX1FVSUNLX0NPTVAuMTUFAAAAAQAAAAgAAAAUKEludmFsaWQgSWRlbnRpZmllcik01WWH4MLUCDTVZYfgwtQIIUNJUS5OWVNFOlRFWC5JUV9WT0xVTUUuMTEvMjMvMjAxNgUAAAABAAAACAAAAA4oSW52YWxpZCBEYXRlKVb0WozgwtQIVvRajODC1AgrQ0lRLk5ZU0U6T1NLLklRX1NIQVJFU09VVFNUQU5ESU5HLjQvMjYvMjAxNgUAAAABAAAACAAAAA4oSW52YWxpZCBEYXRlKbhVXYzgwtQIuFVdjODC1AggQ0lRLk5ZU0U6TVRXLklRX1ZPTFVNRS41LzIzLzIwMTYFAAAAAQAAAAgAAAAOKEludmFsaWQgRGF0ZSk01WWH4MLUCDTVZYfgwtQIJ0NJUS5FTUUuSVFf</t>
  </si>
  <si>
    <t>U0hBUkVTT1VUU1RBTkRJTkcuMDYtMTAtMjAxNgEAAABubQAAAgAAAAk2MC43OTk5MTUA9JJYjODC1Aj0kliM4MLUCB1DSVEuVFRFSy5JUV9WT0xVTUUuMjYtMTEtMjAxMwEAAAAIAQMAAgAAAAgwLjI5MzIzNwCWNmiH4MLUCJY2aIfgwtQIH0NJUS5OWVNFOk9TSy5JUV9WT0xVTUUuNi82LzIwMTYBAAAAF30EAAIAAAAIMS4wNDE4MjIANNVlh+DC1Ag01WWH4MLUCCFDSVEuSVExOTA3ODYuSVFfVk9MVU1FLjIwLTA4LTIwMTMBAAAAQukCAAIAAAAIMC41NDM3MTYAuFVdjODC1Ai4VV2M4MLUCC9DSVEuTkFTREFRR1M6UENBUi5JUV9TSEFSRVNPVVRTVEFORElORy44LzgvMjAxNgEAAABBfwQAAgAAAAozNTAuNTI4MzExADTVZYfgwtQINNVlh+DC1AgnQ0lRLkpFQy5JUV9TSEFSRVNPVVRTVEFORElORy4wOC0wMy0yMDE3AQAAAC9OBAACAAAACjEyMS4wNzEyOTYANNVlh+DC1Ag01WWH4MLUCD9DSVFSQU5HRS5JUTE5MDc4Ni5JUV9TSEFSRVNPVVRTVEFORElORy4tMVkuLi4uREVTQy5ELlNIQVJFUyBPVVQDAAAAQukCAAAAAADSzC5x4MLUCNLMLnHgwtQIJ0NJUS5LQlIuSVFfU0hBUkVTT1VUU1RBTkRJTkcuMDgtMDgtMjAxNgEAAADqgD8AAgAAAAoxNDIuNDc1NDk5AFb0WozgwtQIVvRajODC1AgkQ0lRLkpFQy5JUV9QRVJJT0REQVRFLjIwMDAuNDE4MjAuTC5QAQAAAC9OBAAFAAAACjI3LTA2LTIwMTQADgoq</t>
  </si>
  <si>
    <t>ceDC1AgOCipx4MLUCCBDSVEuTllTRTpNVFcuSVFfVk9MVU1FLjgvMTAvMjAxNgEAAADTXQQAAwAAAAAANNVlh+DC1Ag01WWH4MLUCCVDSVEuTkFTREFRR1M6UENBUi5JUV9WT0xVTUUuNy8yNS8yMDE2BQAAAAEAAAAIAAAADihJbnZhbGlkIERhdGUpNNVlh+DC1Ag01WWH4MLUCDBDSVEuTkFTREFRR1M6UENBUi5JUV9TSEFSRVNPVVRTVEFORElORy45LzEyLzIwMTYBAAAAQX8EAAIAAAAKMzUwLjUzNzI3MQA01WWH4MLUCDTVZYfgwtQIH0NJUS5FTUUuSVFfUFJJQ0VEQVRFLjA5LTA2LTIwMTQBAAAAbm0AAAUAAAAKMDktMDYtMjAxNACWNmiH4MLUCJY2aIfgwtQIMUNJUS5OQVNEQVFHUzpQQ0FSLklRX1NIQVJFU09VVFNUQU5ESU5HLjEwLzEwLzIwMTYBAAAAQX8EAAIAAAAKMzUwLjUyODMxMQAOCipx4MLUCA4KKnHgwtQILENJUS5OWVNFOkNNSS5JUV9TSEFSRVNPVVRTVEFORElORy4xMS8xMC8yMDE2AQAAACUMBAACAAAABjE2Ny45NAC4VV2M4MLUCLhVXYzgwtQILENJUS5OWVNFOkNNSS5JUV9TSEFSRVNPVVRTVEFORElORy4xMS8yOC8yMDE2BQAAAAEAAAAIAAAADihJbnZhbGlkIERhdGUpNNVlh+DC1Ag01WWH4MLUCCVDSVEuTkFTREFRR1M6UENBUi5JUV9WT0xVTUUuOC8xMS8yMDE2AQAAAEF/BAACAAAACDEuNjMwMjk3ADTVZYfgwtQINNVlh+DC1AgdQ0lRLlRURUsuSVFfVk9MVU1FLjA1LTAyLTIw</t>
  </si>
  <si>
    <t>MTQBAAAACAEDAAIAAAAIMC4yOTE2NDEAuFVdjODC1Ai4VV2M4MLUCCNDSVEuS09TRTpBMDA5NTQwLklRX1ZPTFVNRS43LzUvMjAxNgEAAADNSyUAAwAAAAAANNVlh+DC1Ag01WWH4MLUCB1DSVEuVFRFSy5JUV9WT0xVTUUuMjctMDktMjAxMwEAAAAIAQMAAgAAAAgwLjM4NTA2NQBW9FqM4MLUCFb0WozgwtQIG0NJUS5DQVQuSVFfVk9MVU1FLjcvMTUvMjAxNgUAAAABAAAACAAAAA4oSW52YWxpZCBEYXRlKTTVZYfgwtQINNVlh+DC1AgdQ0lRLlRURUsuSVFfVk9MVU1FLjI2LTA2LTIwMTQBAAAACAEDAAIAAAAIMC4xNjIzMTMAljZoh+DC1AiWNmiH4MLUCB9DSVEuRU1FLklRX1BSSUNFREFURS4zMC0xMi0yMDEzAQAAAG5tAAAFAAAACjMwLTEyLTIwMTMANNVlh+DC1Ag01WWH4MLUCCFDSVEuSVExOTA3ODYuSVFfVk9MVU1FLjI1LTA3LTIwMTMBAAAAQukCAAIAAAAHMC41MjgwMQC4VV2M4MLUCLhVXYzgwtQIHENJUS5KRUMuSVFfVk9MVU1FLjA2LTEyLTIwMTMBAAAAL04EAAIAAAAIMC41ODgxNTgAljZoh+DC1AiWNmiH4MLUCDBDSVEuTkFTREFRR1M6UENBUi5JUV9TSEFSRVNPVVRTVEFORElORy4zLzIwLzIwMTcFAAAAAQAAAAgAAAAOKEludmFsaWQgRGF0ZSn0kliM4MLUCPSSWIzgwtQIIENJUS5OWVNFOk1UVy5JUV9WT0xVTUUuNS8yNi8yMDE2BQAAAAEAAAAIAAAADihJbnZhbGlkIERhdGUpNNVlh+DC</t>
  </si>
  <si>
    <t>1Ag01WWH4MLUCCBDSVEuTllTRTpDTUkuSVFfVk9MVU1FLjYvMjcvMjAxNgUAAAABAAAACAAAAA4oSW52YWxpZCBEYXRlKTTVZYfgwtQINNVlh+DC1AgcQ0lRLktCUi5JUV9WT0xVTUUuMjgtMTAtMjAxMwEAAADqgD8AAgAAAAgzLjA2MTgxOQCWNmiH4MLUCJY2aIfgwtQIHENJUS5GTFIuSVFfVk9MVU1FLjA5LTA1LTIwMTQBAAAAKwEKAAIAAAAIMC44Nzc2MDYAljZoh+DC1AiWNmiH4MLUCCBDSVEuTllTRTpKT1kuSVFfVk9MVU1FLjQvMjEvMjAxNgUAAAABAAAACAAAAA4oSW52YWxpZCBEYXRlKQ4KKnHgwtQIDgoqceDC1AgdQ0lRLlRURUsuSVFfVk9MVU1FLjIwLTAzLTIwMTQBAAAACAEDAAIAAAAIMC4xNDczMTUAljZoh+DC1AiWNmiH4MLUCB5DSVEuTllTRTpERS5JUV9WT0xVTUUuNy81LzIwMTYBAAAAgA8EAAMAAAAAADTVZYfgwtQINNVlh+DC1AgcQ0lRLkVNRS5JUV9WT0xVTUUuMzEtMDMtMjAxNAEAAABubQAAAgAAAAgwLjM0MTgyOQA01WWH4MLUCDTVZYfgwtQIJ0NJUS5TVE4uSVFfU0hBUkVTT1VUU1RBTkRJTkcuMjQtMDQtMjAxNwEAAAC7bQ0AAgAAAAoxMTQuMTYyNDM4AFb0WozgwtQIVvRajODC1AgaQ0lRLkNBVC5JUV9WT0xVTUUuNC84LzIwMTYBAAAAMvUDAAIAAAAIMi40MDc1MjYADgoqceDC1AgOCipx4MLUCCdDSVEuS0JSLklRX1NIQVJFU09VVFNUQU5ESU5HLjI3LTA5LTIwMTYBAAAA</t>
  </si>
  <si>
    <t>6oA/AAIAAAAKMTQyLjQ3NTQ5OQC4VV2M4MLUCLhVXYzgwtQIHUNJUS5UVEVLLklRX1ZPTFVNRS4xMC0wNi0yMDE0AQAAAAgBAwACAAAACDAuNDQ2MzY5AJY2aIfgwtQIljZoh+DC1AgqQ0lRLk5ZU0U6Q01JLklRX1NIQVJFU09VVFNUQU5ESU5HLjYvNy8yMDE2AQAAACUMBAACAAAABjE2OS41NgD0kliM4MLUCPSSWIzgwtQIIUNJUS5JUVRSMjcxOTQ4NTUxLklRX1RSX0JVWUVSTkFNRQEAAAAHmzUQAwAAABtDJlMgV2hvbGVzYWxlIEdyb2NlcnMsIEluYy4Ad6gGNuPC1Agtdh4248LUCCdDSVEuRkxSLklRX1NIQVJFU09VVFNUQU5ESU5HLjE1LTA3LTIwMTYBAAAAKwEKAAIAAAAKMTM5LjIzMDE1NgC4VV2M4MLUCLhVXYzgwtQIKkNJUS5OWVNFOlRFWC5JUV9TSEFSRVNPVVRTVEFORElORy43LzUvMjAxNgEAAAAOswQAAgAAAAUxMDkuMgA01WWH4MLUCDTVZYfgwtQIJkNJUS5OQVNEQVFHUzpQQ0FSLklRX1ZPTFVNRS4xMC8xMi8yMDE2AQAAAEF/BAADAAAAAAA01WWH4MLUCDTVZYfgwtQIKUNJUS5UVEVLLklRX0RBX1NVUFBMX0NGLjEwMDAuNDE4MjAuTC5QLi5DAQAAAAgBAwACAAAABjMwLjIwNQEIAAAABQAAAAExAQAAAAoxNzY1OTAyMjYzAwAAAAMxNjACAAAABDIxNzEEAAAAATAHAAAACTYvMzAvMjAxNAgAAAAJOS8yOS8yMDEzCQAAAAEwDgoqceDC1AgOCipx4MLUCCRDSVEuS09TRTpBMDA5NTQwLklR</t>
  </si>
  <si>
    <t>X1ZPTFVNRS43LzE0LzIwMTYFAAAAAQAAAAgAAAAOKEludmFsaWQgRGF0ZSkOCipx4MLUCA4KKnHgwtQIK0NJUS5OWVNFOkNNSS5JUV9TSEFSRVNPVVRTVEFORElORy4xLzE5LzIwMTcFAAAAAQAAAAgAAAAOKEludmFsaWQgRGF0ZSmSMVaM4MLUCJIxVozgwtQIH0NJUS5OWVNFOkRFLklRX1ZPTFVNRS43LzI3LzIwMTYFAAAAAQAAAAgAAAAOKEludmFsaWQgRGF0ZSk01WWH4MLUCDTVZYfgwtQIIENJUS5OWVNFOk9TSy5JUV9WT0xVTUUuNC8xOC8yMDE2BQAAAAEAAAAIAAAADihJbnZhbGlkIERhdGUpDgoqceDC1AgOCipx4MLUCBxDSVEuQ0FULklRX1ZPTFVNRS4xMC8yNS8yMDE2BQAAAAEAAAAIAAAADihJbnZhbGlkIERhdGUpNNVlh+DC1Ag01WWH4MLUCDBDSVEuTkFTREFRR1M6UENBUi5JUV9TSEFSRVNPVVRTVEFORElORy45LzI5LzIwMTYFAAAAAQAAAAgAAAAOKEludmFsaWQgRGF0ZSm4VV2M4MLUCLhVXYzgwtQIH0NJUS5OWVNFOlRFWC5JUV9WT0xVTUUuOS82LzIwMTYBAAAADrMEAAIAAAAIMS44Njk0MzMAVvRajODC1AhW9FqM4MLUCCZDSVEuTkFTREFRR1M6UENBUi5JUV9WT0xVTUUuMTIvMTkvMjAxNgUAAAABAAAACAAAAA4oSW52YWxpZCBEYXRlKZIxVozgwtQIkjFWjODC1AgwQ0lRLk5BU0RBUUdTOlBDQVIuSVFfU0hBUkVTT1VUU1RBTkRJTkcuNC8xMy8yMDE2BQAAAAEAAAAIAAAADihJbnZh</t>
  </si>
  <si>
    <t>bGlkIERhdGUpkjFWjODC1AiSMVaM4MLUCC9DSVEuTkFTREFRR1M6UENBUi5JUV9TSEFSRVNPVVRTVEFORElORy41LzkvMjAxNgEAAABBfwQAAgAAAAozNTAuNTI4MzExALhVXYzgwtQIuFVdjODC1AgxQ0lRLk5BU0RBUUdTOlBDQVIuSVFfU0hBUkVTT1VUU1RBTkRJTkcuMTEvMTQvMjAxNgUAAAABAAAACAAAAA4oSW52YWxpZCBEYXRlKbhVXYzgwtQIuFVdjODC1AgsQ0lRLk5ZU0U6Q01JLklRX1NIQVJFU09VVFNUQU5ESU5HLjEwLzE3LzIwMTYFAAAAAQAAAAgAAAAOKEludmFsaWQgRGF0ZSmSMVaM4MLUCJIxVozgwtQIIENJUS5OWVNFOkNNSS5JUV9WT0xVTUUuNi8yMi8yMDE2BQAAAAEAAAAIAAAADihJbnZhbGlkIERhdGUpNNVlh+DC1Ag01WWH4MLUCBxDSVEuU1ROLklRX1ZPTFVNRS4xMS0xMi0yMDEzAQAAALttDQACAAAABzAuMTg1ODcAuFVdjODC1Ai4VV2M4MLUCCtDSVEuTllTRTpDTUkuSVFfU0hBUkVTT1VUU1RBTkRJTkcuMi8yNC8yMDE3BQAAAAEAAAAIAAAADihJbnZhbGlkIERhdGUpDgoqceDC1AgOCipx4MLUCCFDSVEuSVEyNzM1MTEuSVFfVk9MVU1FLjEzLTA5LTIwMTMBAAAAZywEAAMAAAAAADTVZYfgwtQINNVlh+DC1AgcQ0lRLkVNRS5JUV9WT0xVTUUuMjEtMDUtMjAxNAEAAABubQAAAgAAAAgwLjM3NjYyNQA01WWH4MLUCDTVZYfgwtQIK0NJUS5OWVNFOk9TSy5JUV9TSEFSRVNPVVRT</t>
  </si>
  <si>
    <t>VEFORElORy42LzE2LzIwMTYFAAAAAQAAAAgAAAAOKEludmFsaWQgRGF0ZSm4VV2M4MLUCLhVXYzgwtQIKENJUS5UVEVLLklRX1NIQVJFU09VVFNUQU5ESU5HLjA5LTAzLTIwMTcBAAAACAEDAAIAAAAJNTcuMzE3MDUzALhVXYzgwtQIuFVdjODC1AgnQ0lRLkpFQy5JUV9TSEFSRVNPVVRTVEFORElORy4xOS0wNS0yMDE3AQAAAC9OBAACAAAACjEyMC40MjQ4NjcA9JJYjODC1Aj0kliM4MLUCCBDSVEuTllTRTpOQVYuSVFfVk9MVU1FLjUvMjUvMjAxNgUAAAABAAAACAAAAA4oSW52YWxpZCBEYXRlKTTVZYfgwtQINNVlh+DC1AgnQ0lRLkpFQy5JUV9TSEFSRVNPVVRTVEFORElORy4wNi0wMy0yMDE3AQAAAC9OBAACAAAACjEyMS4wNzEyOTYAVvRajODC1AhW9FqM4MLUCCdDSVEuQ0FULklRX1NIQVJFU09VVFNUQU5ESU5HLjEwLzE4LzIwMTYFAAAAAQAAAAgAAAAOKEludmFsaWQgRGF0ZSk01WWH4MLUCDTVZYfgwtQIHUNJUS5UVEVLLklRX1ZPTFVNRS4xNy0xMC0yMDEzAQAAAAgBAwACAAAACDAuMzIxNTIxAJY2aIfgwtQIljZoh+DC1AgnQ0lRLktCUi5JUV9TSEFSRVNPVVRTVEFORElORy4xNi0wNi0yMDE3AQAAAOqAPwACAAAACjE0My4xNTQ0NzEAVvRajODC1AhW9FqM4MLUCCFDSVEuSVEyNzM1MTEuSVFfVk9MVU1FLjE1LTExLTIwMTMBAAAAZywEAAMAAAAAADTVZYfgwtQINNVlh+DC1AgqQ0lRLk5ZU0U6</t>
  </si>
  <si>
    <t>VEVYLklRX1NIQVJFU09VVFNUQU5ESU5HLjIvNy8yMDE3AQAAAA6zBAACAAAABDk3LjYAVvRajODC1AhW9FqM4MLUCCtDSVEuTllTRTpDTUkuSVFfU0hBUkVTT1VUU1RBTkRJTkcuOS8xOS8yMDE2BQAAAAEAAAAIAAAADihJbnZhbGlkIERhdGUpkjFWjODC1AiSMVaM4MLUCCdDSVEuS0JSLklRX1NIQVJFU09VVFNUQU5ESU5HLjEyLTA0LTIwMTcBAAAA6oA/AAIAAAAKMTQzLjE0MDc5MQC4VV2M4MLUCLhVXYzgwtQIIUNJUS5JUTE5MDc4Ni5JUV9WT0xVTUUuMzEtMDMtMjAxNAEAAABC6QIAAgAAAAgwLjc5MzQ4NAC4VV2M4MLUCLhVXYzgwtQIJ0NJUS5FTUUuSVFfU0hBUkVTT1VUU1RBTkRJTkcuMTAtMDEtMjAxNwEAAABubQAAAgAAAAk2MC42NDY0NzYANNVlh+DC1Ag01WWH4MLUCCdDSVEuQ0FULklRX1NIQVJFU09VVFNUQU5ESU5HLjEwLzI2LzIwMTYFAAAAAQAAAAgAAAAOKEludmFsaWQgRGF0ZSlW9FqM4MLUCFb0WozgwtQIHENJUS5FTUUuSVFfVk9MVU1FLjEzLTA5LTIwMTMBAAAAbm0AAAIAAAAIMC41MjcxMjcAljZoh+DC1AiWNmiH4MLUCCBDSVEuTllTRTpNVFcuSVFfVk9MVU1FLjYvMjEvMjAxNgUAAAABAAAACAAAAA4oSW52YWxpZCBEYXRlKQ4KKnHgwtQIDgoqceDC1AgbQ0lRLkNBVC5JUV9WT0xVTUUuOC8yMy8yMDE2BQAAAAEAAAAIAAAADihJbnZhbGlkIERhdGUpNNVlh+DC1Ag01WWH4MLU</t>
  </si>
  <si>
    <t>CB9DSVEuRU1FLklRX1BSSUNFREFURS4yMS0wMS0yMDE0AQAAAG5tAAAFAAAACjIxLTAxLTIwMTQAljZoh+DC1AiWNmiH4MLUCBxDSVEuRkxSLklRX1ZPTFVNRS4xMy0wMS0yMDE0AQAAACsBCgACAAAACDIuMDcyOTc0AJY2aIfgwtQIljZoh+DC1AgdQ0lRLlRURUsuSVFfVk9MVU1FLjA2LTA2LTIwMTQBAAAACAEDAAIAAAAIMC4zNDA0NDkAuFVdjODC1Ai4VV2M4MLUCCdDSVEuSkVDLklRX1NIQVJFU09VVFNUQU5ESU5HLjE2LTExLTIwMTYBAAAAL04EAAIAAAAKMTIxLjQyODE5NwC4VV2M4MLUCLhVXYzgwtQIIENJUS5OWVNFOkpPWS5JUV9WT0xVTUUuMy8yMS8yMDE2BQAAAAEAAAAIAAAADihJbnZhbGlkIERhdGUpNNVlh+DC1Ag01WWH4MLUCChDSVEuVFRFSy5JUV9TSEFSRVNPVVRTVEFORElORy4wNS0wNi0yMDE3AQAAAAgBAwACAAAACTU3LjE1NjU4NQC4VV2M4MLUCLhVXYzgwtQIJUNJUS5OQVNEQVFHUzpQQ0FSLklRX1ZPTFVNRS43LzE4LzIwMTYFAAAAAQAAAAgAAAAOKEludmFsaWQgRGF0ZSmSMVaM4MLUCJIxVozgwtQIJ0NJUS5FTUUuSVFfU0hBUkVTT1VUU1RBTkRJTkcuMTUtMDctMjAxNgEAAABubQAAAgAAAAk2MC43MDA2MjYAuFVdjODC1Ai4VV2M4MLUCCdDSVEuSkVDLklRX1NIQVJFU09VVFNUQU5ESU5HLjA4LTA5LTIwMTYBAAAAL04EAAIAAAAKMTIxLjQyODE5NwA01WWH4MLUCDTVZYfg</t>
  </si>
  <si>
    <t>wtQIKkNJUS5OWVNFOkNNSS5JUV9TSEFSRVNPVVRTVEFORElORy4xLzYvMjAxNwEAAAAlDAQAAgAAAAYxNjcuMzgA9JJYjODC1Aj0kliM4MLUCCZDSVEuQ0FULklRX1NIQVJFU09VVFNUQU5ESU5HLjYvMTAvMjAxNgEAAAAy9QMAAgAAAAo1ODQuMjMxMTgxAFb0WozgwtQIVvRajODC1AggQ0lRLk5ZU0U6TVRXLklRX1ZPTFVNRS4zLzI5LzIwMTYFAAAAAQAAAAgAAAAOKEludmFsaWQgRGF0ZSkOCipx4MLUCA4KKnHgwtQIKkNJUS5OWVNFOlRFWC5JUV9TSEFSRVNPVVRTVEFORElORy44LzgvMjAxNgEAAAAOswQAAgAAAAUxMDguNgA01WWH4MLUCDTVZYfgwtQIHENJUS5LQlIuSVFfVk9MVU1FLjA1LTA5LTIwMTMBAAAA6oA/AAIAAAAIMS40NDA2NDIAuFVdjODC1Ai4VV2M4MLUCCNDSVEuS09TRTpBMDA5NTQwLklRX1ZPTFVNRS41LzQvMjAxNgEAAADNSyUAAgAAAAcwLjE5NjI1AA4KKnHgwtQIDgoqceDC1AgcQ0lRLktCUi5JUV9WT0xVTUUuMDUtMTItMjAxMwEAAADqgD8AAgAAAAgxLjA4ODc4NwC4VV2M4MLUCLhVXYzgwtQII0NJUS5JUVRSMjY0MzYxMTkyLklRX1RSX0NMT1NFRF9EQVRFAQAAAOjUwQ8FAAAACjE1LTA3LTIwMTQAd6gGNuPC1Agtdh4248LUCCFDSVEuSVExOTA3ODYuSVFfVk9MVU1FLjA3LTAzLTIwMTQBAAAAQukCAAIAAAAIMS4zNDE2OTIAuFVdjODC1Ai4VV2M4MLUCCZDSVEuQ0FULklR</t>
  </si>
  <si>
    <t>X1NIQVJFU09VVFNUQU5ESU5HLjYvMjQvMjAxNgUAAAABAAAACAAAAA4oSW52YWxpZCBEYXRlKTTVZYfgwtQINNVlh+DC1AgkQ0lRLkVNRS5JUV9QRVJJT0REQVRFLjIwMDAuNDE4MjAuTC5QAQAAAG5tAAAFAAAACjMwLTA2LTIwMTQADgoqceDC1AgOCipx4MLUCB5DSVEuTllTRTpERS5JUV9WT0xVTUUuNi85LzIwMTYBAAAAgA8EAAIAAAAIMi45MDY2NTcANNVlh+DC1Ag01WWH4MLUCCRDSVEuS09TRTpBMDA5NTQwLklRX1ZPTFVNRS41LzI0LzIwMTYFAAAAAQAAAAgAAAAOKEludmFsaWQgRGF0ZSkOCipx4MLUCA4KKnHgwtQIJ0NJUS5FTUUuSVFfREFfU1VQUExfQ0YuOTk2LjQxODIwLkwuUC4uQwEAAABubQAAAgAAAAYyNi43NjgBCAAAAAUAAAABMQEAAAAKMTUyNDgxNDczNgMAAAADMTYwAgAAAAQyMTcxBAAAAAEwBwAAAAk2LzMwLzIwMTQIAAAACjEyLzMxLzIwMDkJAAAAATAOCipx4MLUCA4KKnHgwtQIHENJUS5FTUUuSVFfVk9MVU1FLjExLTEyLTIwMTMBAAAAbm0AAAIAAAAIMC4zMjcxMTIANNVlh+DC1Ag01WWH4MLUCBtDSVEuQ0FULklRX1ZPTFVNRS44LzI2LzIwMTYFAAAAAQAAAAgAAAAOKEludmFsaWQgRGF0ZSk01WWH4MLUCDTVZYfgwtQIKkNJUS5OWVNFOk9TSy5JUV9TSEFSRVNPVVRTVEFORElORy45LzYvMjAxNgEAAAAXfQQAAgAAAAk3My4zNjY3MTcAuFVdjODC1Ai4VV2M4MLUCB9DSVEu</t>
  </si>
  <si>
    <t>TllTRTpURVguSVFfVk9MVU1FLjYvMi8yMDE2AQAAAA6zBAADAAAAAAA01WWH4MLUCDTVZYfgwtQIHENJUS5LQlIuSVFfVk9MVU1FLjA2LTAyLTIwMTQBAAAA6oA/AAIAAAAIMS41MTczNDUAljZoh+DC1AiWNmiH4MLUCBxDSVEuU1ROLklRX1ZPTFVNRS4xMC0xMC0yMDEzAQAAALttDQACAAAACDAuMTMyMTQ2AJY2aIfgwtQIljZoh+DC1AgnQ0lRLlNUTi5JUV9TSEFSRVNPVVRTVEFORElORy4yMy0wMi0yMDE3AQAAALttDQACAAAACjExNC4xMjg1NjIAuFVdjODC1Ai4VV2M4MLUCBxDSVEuSkVDLklRX1ZPTFVNRS4xOS0wNy0yMDEzAQAAAC9OBAACAAAACDAuNjYxNzM5ALhVXYzgwtQIuFVdjODC1AgcQ0lRLlNUTi5JUV9WT0xVTUUuMDYtMDEtMjAxNAEAAAC7bQ0AAgAAAAgwLjMzNjM4NgCSMVaM4MLUCJIxVozgwtQIHENJUS5TVE4uSVFfVk9MVU1FLjA5LTA0LTIwMTQBAAAAu20NAAIAAAAIMC4yMzU1NDgANNVlh+DC1Ag01WWH4MLUCCBDSVEuTllTRTpPU0suSVFfVk9MVU1FLjMvMTEvMjAxNgEAAAAXfQQAAgAAAAgwLjgxMDY0NgAOCipx4MLUCA4KKnHgwtQIHENJUS5LQlIuSVFfVk9MVU1FLjI4LTAyLTIwMTQBAAAA6oA/AAIAAAAIMTMuNjgzNjgAljZoh+DC1AiWNmiH4MLUCCFDSVEuTllTRTpURVguSVFfVk9MVU1FLjExLzE3LzIwMTYFAAAAAQAAAAgAAAAOKEludmFsaWQgRGF0ZSlW9FqM4MLUCFb0</t>
  </si>
  <si>
    <t>WozgwtQIIUNJUS5JUTE5MDc4Ni5JUV9WT0xVTUUuMTEtMDctMjAxMwEAAABC6QIAAgAAAAgwLjUyNjY1MQC4VV2M4MLUCLhVXYzgwtQIHENJUS5KRUMuSVFfVk9MVU1FLjA5LTA0LTIwMTQBAAAAL04EAAIAAAAIMC43MjI1ODIAljZoh+DC1AiWNmiH4MLUCCxDSVEuTllTRTpPU0suSVFfU0hBUkVTT1VUU1RBTkRJTkcuMTIvMTkvMjAxNgUAAAABAAAACAAAAA4oSW52YWxpZCBEYXRlKVb0WozgwtQIVvRajODC1AgnQ0lRLkpFQy5JUV9TSEFSRVNPVVRTVEFORElORy4zMC0wNi0yMDE3AQAAAC9OBAACAAAACjEyMC40MjQ4NjcANNVlh+DC1Ag01WWH4MLUCCBDSVEuTllTRTpDTkhJLklRX1ZPTFVNRS43LzUvMjAxNgEAAABOYhkGAwAAAAAADgoqceDC1AgOCipx4MLUCCBDSVEuTllTRTpKT1kuSVFfVk9MVU1FLjYvMjQvMjAxNgUAAAABAAAACAAAAA4oSW52YWxpZCBEYXRlKTTVZYfgwtQINNVlh+DC1AgdQ0lRLlRURUsuSVFfVk9MVU1FLjAyLTA1LTIwMTQBAAAACAEDAAIAAAAIMS40NTQ1NDUAuFVdjODC1Ai4VV2M4MLUCBxDSVEuSkVDLklRX1ZPTFVNRS4yOS0wOC0yMDEzAQAAAC9OBAACAAAACDAuNjI2ODc4AJY2aIfgwtQIljZoh+DC1AghQ0lRLklRVFIyNjQzNjExOTIuSVFfVFJfQlVZRVJOQU1FAQAAAOjUwQ8DAAAAH1VuaXRlZCBOYXR1cmFsIEZvb2RzIFdlc3QsIEluYy4Ad6gGNuPC1Agtdh4248LU</t>
  </si>
  <si>
    <t>CDBDSVEuTkFTREFRR1M6UENBUi5JUV9TSEFSRVNPVVRTVEFORElORy4yLzI0LzIwMTcFAAAAAQAAAAgAAAAOKEludmFsaWQgRGF0ZSn0kliM4MLUCPSSWIzgwtQIIUNJUS5JUTI3MzUxMS5JUV9WT0xVTUUuMjItMDEtMjAxNAEAAABnLAQAAgAAAAYwLjAwMDMANNVlh+DC1Ag01WWH4MLUCCFDSVEuSVEyNzM1MTEuSVFfVk9MVU1FLjI5LTA3LTIwMTMBAAAAZywEAAMAAAAAADTVZYfgwtQINNVlh+DC1AgnQ0lRLkZMUi5JUV9TSEFSRVNPVVRTVEFORElORy4yNS0xMS0yMDE2AQAAACsBCgACAAAACjEzOS4yNTAyMDQAVvRajODC1AhW9FqM4MLUCDBDSVEuTkFTREFRR1M6UENBUi5JUV9TSEFSRVNPVVRTVEFORElORy44LzI5LzIwMTYFAAAAAQAAAAgAAAAOKEludmFsaWQgRGF0ZSmSMVaM4MLUCJIxVozgwtQIJ0NJUS5KRUMuSVFfU0hBUkVTT1VUU1RBTkRJTkcuMDMtMDctMjAxNwEAAAAvTgQAAgAAAAoxMjAuNDI0ODY3ALhVXYzgwtQIuFVdjODC1AgnQ0lRLkZMUi5JUV9TSEFSRVNPVVRTVEFORElORy4xNS0xMS0yMDE2AQAAACsBCgACAAAACjEzOS4yNTAyMDQA9JJYjODC1Aj0kliM4MLUCBxDSVEuQ0FULklRX1ZPTFVNRS4xMi8xMi8yMDE2AQAAADL1AwACAAAACDMuNTk3MDUxADTVZYfgwtQINNVlh+DC1AgrQ0lRLk5ZU0U6VEVYLklRX1NIQVJFU09VVFNUQU5ESU5HLjYvMjkvMjAxNgUAAAABAAAACAAA</t>
  </si>
  <si>
    <t>AA4oSW52YWxpZCBEYXRlKbhVXYzgwtQIuFVdjODC1AgcQ0lRLlNUTi5JUV9WT0xVTUUuMjQtMDctMjAxMwEAAAC7bQ0AAgAAAAgwLjA3NzMwMgBW9FqM4MLUCFb0WozgwtQIJ0NJUS5TVE4uSVFfU0hBUkVTT1VUU1RBTkRJTkcuMTMtMDMtMjAxNwEAAAC7bQ0AAgAAAAoxMTQuMTI4NTYyALhVXYzgwtQIuFVdjODC1AgcQ0lRLkVNRS5JUV9WT0xVTUUuMTMtMDEtMjAxNAEAAABubQAAAgAAAAgwLjQ2MDExMwA01WWH4MLUCDTVZYfgwtQIIENJUS5OWVNFOlRFWC5JUV9WT0xVTUUuNC8xOC8yMDE2BQAAAAEAAAAIAAAADihJbnZhbGlkIERhdGUpNNVlh+DC1Ag01WWH4MLUCBxDSVEuU1ROLklRX1ZPTFVNRS4xNi0wNS0yMDE0AQAAALttDQACAAAACDAuNDkxNjMyAJIxVozgwtQIkjFWjODC1AgnQ0lRLktCUi5JUV9TSEFSRVNPVVRTVEFORElORy4wOS0wNS0yMDE3AQAAAOqAPwACAAAACjE0My4xNTQ0NzEA9JJYjODC1Aj0kliM4MLUCCFDSVEuSVExOTA3ODYuSVFfVk9MVU1FLjA4LTEwLTIwMTMBAAAAQukCAAIAAAAHMC42MDc0NAC4VV2M4MLUCLhVXYzgwtQIHUNJUS5UVEVLLklRX1ZPTFVNRS4zMS0wNy0yMDEzAQAAAAgBAwACAAAACDAuMzczODgxAJY2aIfgwtQIljZoh+DC1AggQ0lRLk5ZU0U6TkFWLklRX1ZPTFVNRS42LzI3LzIwMTYFAAAAAQAAAAgAAAAOKEludmFsaWQgRGF0ZSkOCipx4MLUCA4KKnHg</t>
  </si>
  <si>
    <t>wtQIK0NJUS5OWVNFOk9TSy5JUV9TSEFSRVNPVVRTVEFORElORy41LzEyLzIwMTYBAAAAF30EAAIAAAAJNzQuNDY1MzU5ALhVXYzgwtQIuFVdjODC1AgcQ0lRLkVNRS5JUV9WT0xVTUUuMTQtMTEtMjAxMwEAAABubQAAAgAAAAgwLjMyODYwMwA01WWH4MLUCDTVZYfgwtQIIUNJUS5JUTI3MzUxMS5JUV9WT0xVTUUuMjMtMDctMjAxMwEAAABnLAQAAwAAAAAANNVlh+DC1Ag01WWH4MLUCCNDSVEuRkxSLklRX1BFUklPRERBVEUuOTk4LjQxODIwLkwuUAEAAAArAQoABQAAAAozMS0xMi0yMDExAA4KKnHgwtQIDgoqceDC1AgbQ0lRLkNBVC5JUV9WT0xVTUUuNy8yOS8yMDE2BQAAAAEAAAAIAAAADihJbnZhbGlkIERhdGUpNNVlh+DC1Ag01WWH4MLUCBxDSVEuU1ROLklRX1ZPTFVNRS4wNy0xMC0yMDEzAQAAALttDQACAAAACDAuMjMwMDU2AJY2aIfgwtQIljZoh+DC1AgnQ0lRLlNUTi5JUV9TSEFSRVNPVVRTVEFORElORy4yMi0wOS0yMDE2AQAAALttDQACAAAACjExMy45MjkwNjIANNVlh+DC1Ag01WWH4MLUCCRDSVEuTkFTREFRR1M6UENBUi5JUV9WT0xVTUUuMy84LzIwMTcBAAAAQX8EAAIAAAAIMS40MTgyOTgADgoqceDC1AgOCipx4MLUCCBDSVEuTllTRTpKT1kuSVFfVk9MVU1FLjUvMjUvMjAxNgUAAAABAAAACAAAAA4oSW52YWxpZCBEYXRlKQ4KKnHgwtQIDgoqceDC1AgcQ0lRLkZMUi5JUV9WT0xVTUUu</t>
  </si>
  <si>
    <t>MDctMDMtMjAxNAEAAAArAQoAAgAAAAgxLjI2MTg0OACWNmiH4MLUCJY2aIfgwtQILENJUS5OWVNFOlRFWC5JUV9TSEFSRVNPVVRTVEFORElORy4xMS8yOS8yMDE2BQAAAAEAAAAIAAAADihJbnZhbGlkIERhdGUpkjFWjODC1AiSMVaM4MLUCCdDSVEuSkVDLklRX1NIQVJFU09VVFNUQU5ESU5HLjEwLTExLTIwMTYBAAAAL04EAAIAAAAKMTIxLjQyODE5NwC4VV2M4MLUCLhVXYzgwtQIKENJUS5UVEVLLklRX1NIQVJFU09VVFNUQU5ESU5HLjAyLTAyLTIwMTcBAAAACAEDAAIAAAAJNTcuMjc5ODc3ALhVXYzgwtQIuFVdjODC1AgbQ0lRLkNBVC5JUV9WT0xVTUUuMTAvNS8yMDE2AQAAADL1AwACAAAACDYuNTA3Mjc2AA4KKnHgwtQIDgoqceDC1AgnQ0lRLktCUi5JUV9TSEFSRVNPVVRTVEFORElORy4yNS0wNS0yMDE3AQAAAOqAPwACAAAACjE0My4xNTQ0NzEA9JJYjODC1Aj0kliM4MLUCCZDSVEuQ0FULklRX1NIQVJFU09VVFNUQU5ESU5HLjQvMTQvMjAxNgUAAAABAAAACAAAAA4oSW52YWxpZCBEYXRlKVb0WozgwtQIVvRajODC1AghQ0lRLklRMTkwNzg2LklRX1ZPTFVNRS4wOS0xMi0yMDEzAQAAAELpAgACAAAACDAuNjU4NzIyALhVXYzgwtQIuFVdjODC1AgfQ0lRLk5ZU0U6TkFWLklRX1ZPTFVNRS43LzcvMjAxNgEAAACycQQAAgAAAAgwLjg4MzkxNwCWNmiH4MLUCJY2aIfgwtQIHENJUS5TVE4uSVFfVk9M</t>
  </si>
  <si>
    <t>VU1FLjA3LTAxLTIwMTQBAAAAu20NAAIAAAAIMC40NDkwNzQAuFVdjODC1Ai4VV2M4MLUCB9DSVEuRU1FLklRX1BSSUNFREFURS4xOC0xMi0yMDEzAQAAAG5tAAAFAAAACjE4LTEyLTIwMTMANNVlh+DC1Ag01WWH4MLUCCdDSVEuSkVDLklRX1NIQVJFU09VVFNUQU5ESU5HLjIzLTAxLTIwMTcBAAAAL04EAAIAAAAKMTIwLjgzMDA5OQC4VV2M4MLUCLhVXYzgwtQIIUNJUS5JUTE5MDc4Ni5JUV9WT0xVTUUuMjktMDctMjAxMwEAAABC6QIAAgAAAAgwLjc3OTAzOAC4VV2M4MLUCLhVXYzgwtQIJ0NJUS5TVE4uSVFfU0hBUkVTT1VUU1RBTkRJTkcuMTgtMDUtMjAxNwEAAAC7bQ0AAgAAAAoxMTQuMjI5MzEyADTVZYfgwtQINNVlh+DC1AgnQ0lRLkpFQy5JUV9TSEFSRVNPVVRTVEFORElORy4yNy0wNy0yMDE2AQAAAC9OBAACAAAACjEyMS45MjUxNzgAVvRajODC1AhW9FqM4MLUCC5DSVEuSVEyNzM1MTEuSVFfSU5URVJFU1RfRVhQLjEwMDAuNDE4MjAuTC5QLi5DAQAAAGcsBAACAAAABy0xMy4yMjcBCAAAAAUAAAABMQEAAAAKMTcwMjE3MzgzOQMAAAADMTYwAgAAAAI4MgQAAAABMAcAAAAJNi8zMC8yMDE0CAAAAAoxMi8zMS8yMDEzCQAAAAEwDgoqceDC1AgOCipx4MLUCCFDSVEuSVExOTA3ODYuSVFfVk9MVU1FLjEzLTAxLTIwMTQBAAAAQukCAAIAAAAHMC40Mjk5NQC4VV2M4MLUCLhVXYzgwtQIHUNJUS5UVEVL</t>
  </si>
  <si>
    <t>LklRX1ZPTFVNRS4wNC0wNi0yMDE0AQAAAAgBAwACAAAACDAuMzg4ODIxAJY2aIfgwtQIljZoh+DC1AgnQ0lRLlNUTi5JUV9UT1RBTF9ERUJULjIwMDAuNDE4MjAuTC5QLi5DAQAAALttDQACAAAABzM3NS40OTQBCAAAAAUAAAABMQEAAAAKMTc0ODk0NDA3MwMAAAACMjcCAAAABDQxNzMEAAAAATAHAAAACTYvMzAvMjAxNAgAAAAJNi8zMC8yMDE0CQAAAAEwDgoqceDC1AgOCipx4MLUCCFDSVEuSVExOTA3ODYuSVFfVk9MVU1FLjE1LTA3LTIwMTMBAAAAQukCAAIAAAAIMC40NjgyMzQAuFVdjODC1Ai4VV2M4MLUCCdDSVEuS0JSLklRX1NIQVJFU09VVFNUQU5ESU5HLjI5LTA5LTIwMTYBAAAA6oA/AAIAAAAKMTQyLjQ3NTQ5OQD0kliM4MLUCPSSWIzgwtQIMUNJUS5OQVNEQVFHUzpQQ0FSLklRX1NIQVJFU09VVFNUQU5ESU5HLjEyLzEyLzIwMTYBAAAAQX8EAAIAAAAKMzUwLjUzNzI3MQA01WWH4MLUCDTVZYfgwtQIH0NJUS5FTUUuSVFfUFJJQ0VEQVRFLjAxLTA1LTIwMTQBAAAAbm0AAAUAAAAKMDEtMDUtMjAxNAA01WWH4MLUCDTVZYfgwtQIH0NJUS5FTUUuSVFfUFJJQ0VEQVRFLjE1LTAxLTIwMTQBAAAAbm0AAAUAAAAKMTUtMDEtMjAxNAAOCipx4MLUCA4KKnHgwtQIHENJUS5LQlIuSVFfVk9MVU1FLjI0LTEwLTIwMTMBAAAA6oA/AAIAAAAIMy4wOTI1MDEAkjFWjODC1AiSMVaM4MLUCBxDSVEuU1ROLklR</t>
  </si>
  <si>
    <t>X1ZPTFVNRS4yNS0wNi0yMDE0AQAAALttDQACAAAABzAuMjAwMzIANNVlh+DC1Ag01WWH4MLUCCBDSVEuTllTRTpPU0suSVFfVk9MVU1FLjgvMTEvMjAxNgEAAAAXfQQAAgAAAAgwLjg3MzcyMgA01WWH4MLUCDTVZYfgwtQIIENJUS5OWVNFOkNNSS5JUV9WT0xVTUUuNC8yMC8yMDE2BQAAAAEAAAAIAAAADihJbnZhbGlkIERhdGUpNNVlh+DC1Ag01WWH4MLUCBpDSVEuQ0FULklRX1ZPTFVNRS45LzEvMjAxNgEAAAAy9QMAAwAAAAAANNVlh+DC1Ag01WWH4MLUCChDSVEuVFRFSy5JUV9TSEFSRVNPVVRTVEFORElORy4wNS0wNC0yMDE3AQAAAAgBAwACAAAACTU3LjMxNzA1MwA01WWH4MLUCDTVZYfgwtQIIENJUS5OWVNFOk5BVi5JUV9WT0xVTUUuMy8yMy8yMDE2BQAAAAEAAAAIAAAADihJbnZhbGlkIERhdGUpNNVlh+DC1Ag01WWH4MLUCCZDSVEuU1ROLklRX1RPVEFMX0RFQlQuOTk5LjQxODIwLkwuUC4uQwEAAAC7bQ0AAgAAAAcyOTkuMjk2AQgAAAAFAAAAATEBAAAACjE2NjA4ODkyNzEDAAAAAjI3AgAAAAQ0MTczBAAAAAEwBwAAAAk2LzMwLzIwMTQIAAAACjEyLzMxLzIwMTIJAAAAATAOCipx4MLUCA4KKnHgwtQIJ0NJUS5GTFIuSVFfU0hBUkVTT1VUU1RBTkRJTkcuMTMtMDktMjAxNgEAAAArAQoAAgAAAAoxMzkuMjQ4MzY5AFb0WozgwtQIVvRajODC1AggQ0lRLk5ZU0U6VEVYLklRX1ZPTFVNRS43LzEx</t>
  </si>
  <si>
    <t>LzIwMTYBAAAADrMEAAIAAAAIMC44NzA5NTEAVvRajODC1AhW9FqM4MLUCBxDSVEuS0JSLklRX1ZPTFVNRS4yMy0wNy0yMDEzAQAAAOqAPwACAAAACDAuOTI2OTk5AJY2aIfgwtQIljZoh+DC1AgnQ0lRLktCUi5JUV9TSEFSRVNPVVRTVEFORElORy4yMy0xMS0yMDE2AQAAAOqAPwACAAAACjE0Mi42NjgxNjEAVvRajODC1AhW9FqM4MLUCChDSVEuVFRFSy5JUV9TSEFSRVNPVVRTVEFORElORy4yOC0wMi0yMDE3AQAAAAgBAwACAAAACTU3LjMxNzA1MwBW9FqM4MLUCFb0WozgwtQIKENJUS5UVEVLLklRX1NIQVJFU09VVFNUQU5ESU5HLjEwLTAyLTIwMTcBAAAACAEDAAIAAAAJNTcuMzE3MDUzAPSSWIzgwtQI9JJYjODC1AglQ0lRLk5BU0RBUUdTOlBDQVIuSVFfVk9MVU1FLjQvMTMvMjAxNgUAAAABAAAACAAAAA4oSW52YWxpZCBEYXRlKTTVZYfgwtQINNVlh+DC1AgcQ0lRLkNBVC5JUV9WT0xVTUUuMTEvMTUvMjAxNgUAAAABAAAACAAAAA4oSW52YWxpZCBEYXRlKTTVZYfgwtQINNVlh+DC1AgrQ0lRLk5ZU0U6VEVYLklRX1NIQVJFU09VVFNUQU5ESU5HLjExLzgvMjAxNgEAAAAOswQAAgAAAAUxMDguNgC4VV2M4MLUCLhVXYzgwtQIMENJUS5OQVNEQVFHUzpQQ0FSLklRX1NIQVJFU09VVFNUQU5ESU5HLjUvMjcvMjAxNgUAAAABAAAACAAAAA4oSW52YWxpZCBEYXRlKZIxVozgwtQIkjFWjODC1AgcQ0lRLkpF</t>
  </si>
  <si>
    <t>Qy5JUV9WT0xVTUUuMjUtMDQtMjAxNAEAAAAvTgQAAgAAAAgwLjc4MjY5MQCWNmiH4MLUCJY2aIfgwtQIK0NJUS5OWVNFOkNNSS5JUV9TSEFSRVNPVVRTVEFORElORy45LzIwLzIwMTYFAAAAAQAAAAgAAAAOKEludmFsaWQgRGF0ZSk01WWH4MLUCDTVZYfgwtQIJkNJUS5DQVQuSVFfU0hBUkVTT1VUU1RBTkRJTkcuMi8yNy8yMDE3BQAAAAEAAAAIAAAADihJbnZhbGlkIERhdGUpuFVdjODC1Ai4VV2M4MLUCCBDSVEuTllTRTpURVguSVFfVk9MVU1FLjQvMTEvMjAxNwEAAAAOswQAAgAAAAgxLjQ2NDYxNQAOCipx4MLUCA4KKnHgwtQIJ0NJUS5JUVRSMjQzNDAwODc4LklRX1RSX0lNUExJRURfRVYuLlVTRAEAAACuAIIOAgAAAAo3OTYuMDQwODgyAQYAAAAFAAAAAjU0AQAAAAYxMDIwOTACAAAACTI0MzQwMDg3OAMAAAAJMjQzNDAxNTA3BAAAAAMxNjAGAAAABUZhbHNld6gGNuPC1Agtdh4248LUCCBDSVEuTllTRTpDTUkuSVFfVk9MVU1FLjcvMjgvMjAxNgUAAAABAAAACAAAAA4oSW52YWxpZCBEYXRlKTTVZYfgwtQINNVlh+DC1AgnQ0lRLkVNRS5JUV9TSEFSRVNPVVRTVEFORElORy4xNS0wOC0yMDE2AQAAAG5tAAACAAAACTYwLjc5OTkxNQBW9FqM4MLUCFb0WozgwtQIGkNJUS5DQVQuSVFfVk9MVU1FLjEvOS8yMDE3AQAAADL1AwACAAAACDIuNDA0ODk2ADTVZYfgwtQINNVlh+DC1AglQ0lRLk5BU0RBUUdT</t>
  </si>
  <si>
    <t>OlBDQVIuSVFfVk9MVU1FLjMvMTEvMjAxNgEAAABBfwQAAgAAAAgyLjAyMjg0MwAOCipx4MLUCA4KKnHgwtQIK0NJUS5OWVNFOlRFWC5JUV9TSEFSRVNPVVRTVEFORElORy43LzI5LzIwMTYFAAAAAQAAAAgAAAAOKEludmFsaWQgRGF0ZSn0kliM4MLUCPSSWIzgwtQIIENJUS5OWVNFOk9TSy5JUV9WT0xVTUUuNy8yMS8yMDE2BQAAAAEAAAAIAAAADihJbnZhbGlkIERhdGUpNNVlh+DC1Ag01WWH4MLUCCFDSVEuTllTRTpDTkhJLklRX1ZPTFVNRS40LzEzLzIwMTYFAAAAAQAAAAgAAAAOKEludmFsaWQgRGF0ZSk01WWH4MLUCDTVZYfgwtQIJ0NJUS5GTFIuSVFfU0hBUkVTT1VUU1RBTkRJTkcuMTItMTAtMjAxNgEAAAArAQoAAgAAAAoxMzkuMjQ4MzY5APSSWIzgwtQI9JJYjODC1AgcQ0lRLlNUTi5JUV9WT0xVTUUuMTQtMTEtMjAxMwEAAAC7bQ0AAgAAAAcwLjI3MTQ5AJY2aIfgwtQIljZoh+DC1AgnQ0lRLlNUTi5JUV9TSEFSRVNPVVRTVEFORElORy4xMi0wOC0yMDE2AQAAALttDQACAAAACjExMy45MjkwNjIANNVlh+DC1Ag01WWH4MLUCCtDSVEuTllTRTpPU0suSVFfU0hBUkVTT1VUU1RBTkRJTkcuNy8yMi8yMDE2BQAAAAEAAAAIAAAADihJbnZhbGlkIERhdGUp9JJYjODC1Aj0kliM4MLUCCdDSVEuQ0FULklRX1NIQVJFU09VVFNUQU5ESU5HLjEwLzE3LzIwMTYFAAAAAQAAAAgAAAAOKEludmFsaWQgRGF0</t>
  </si>
  <si>
    <t>ZSmSMVaM4MLUCJIxVozgwtQIIUNJUS5JUTI3MzUxMS5JUV9WT0xVTUUuMjEtMDEtMjAxNAEAAABnLAQAAwAAAAAANNVlh+DC1Ag01WWH4MLUCB9DSVEuRU1FLklRX1BSSUNFREFURS4xNC0xMS0yMDEzAQAAAG5tAAAFAAAACjE0LTExLTIwMTMADgoqceDC1AgOCipx4MLUCBxDSVEuU1ROLklRX1ZPTFVNRS4yNC0wMS0yMDE0AQAAALttDQACAAAACDAuMzIyNDAyADTVZYfgwtQINNVlh+DC1AgnQ0lRLkVNRS5JUV9TSEFSRVNPVVRTVEFORElORy4xNS0wOS0yMDE2AQAAAG5tAAACAAAACTYwLjc5OTkxNQA01WWH4MLUCDTVZYfgwtQIMENJUS5OQVNEQVFHUzpQQ0FSLklRX1NIQVJFU09VVFNUQU5ESU5HLjYvMjcvMjAxNgUAAAABAAAACAAAAA4oSW52YWxpZCBEYXRlKZIxVozgwtQIkjFWjODC1AgcQ0lRLlNUTi5JUV9WT0xVTUUuMjktMTEtMjAxMwEAAAC7bQ0AAgAAAAgwLjEzNTQ1OAC4VV2M4MLUCLhVXYzgwtQIH0NJUS5OWVNFOkRFLklRX1ZPTFVNRS40LzI5LzIwMTYFAAAAAQAAAAgAAAAOKEludmFsaWQgRGF0ZSk01WWH4MLUCDTVZYfgwtQIG0NJUS5DQVQuSVFfVk9MVU1FLjMvMTAvMjAxNwEAAAAy9QMAAgAAAAgyLjQwNDg5NgAOCipx4MLUCA4KKnHgwtQIIENJUS5OWVNFOk1UVy5JUV9WT0xVTUUuNy8xNS8yMDE2BQAAAAEAAAAIAAAADihJbnZhbGlkIERhdGUpDgoqceDC1AgOCipx4MLUCBxDSVEu</t>
  </si>
  <si>
    <t>RkxSLklRX1ZPTFVNRS4wNi0wMy0yMDE0AQAAACsBCgACAAAACDEuNDI2NTk1AJY2aIfgwtQIljZoh+DC1AggQ0lRLk5ZU0U6VEVYLklRX1ZPTFVNRS4xMS8yLzIwMTYBAAAADrMEAAIAAAAIMi4wMzQ4MzEAkjFWjODC1AiSMVaM4MLUCB5DSVEuTllTRTpERS5JUV9WT0xVTUUuOC81LzIwMTYBAAAAgA8EAAMAAAAAADTVZYfgwtQINNVlh+DC1AgcQ0lRLkZMUi5JUV9WT0xVTUUuMzEtMDEtMjAxNAEAAAArAQoAAgAAAAgxLjIwNTcxOQCWNmiH4MLUCJY2aIfgwtQIG0NJUS5DQVQuSVFfVk9MVU1FLjcvMTQvMjAxNgUAAAABAAAACAAAAA4oSW52YWxpZCBEYXRlKTTVZYfgwtQINNVlh+DC1AgnQ0lRLkZMUi5JUV9TSEFSRVNPVVRTVEFORElORy4xOS0wNi0yMDE3AQAAACsBCgACAAAACjEzOS43ODIyNDMAVvRajODC1AhW9FqM4MLUCCtDSVEuTllTRTpDTUkuSVFfU0hBUkVTT1VUU1RBTkRJTkcuMS8yNS8yMDE3BQAAAAEAAAAIAAAADihJbnZhbGlkIERhdGUpkjFWjODC1AiSMVaM4MLUCCdDSVEuU1ROLklRX1NIQVJFU09VVFNUQU5ESU5HLjA0LTAxLTIwMTcBAAAAu20NAAIAAAAJMTEzLjk0NTI1AFb0WozgwtQIVvRajODC1AgsQ0lRLk5ZU0U6T1NLLklRX1NIQVJFU09VVFNUQU5ESU5HLjEyLzIwLzIwMTYFAAAAAQAAAAgAAAAOKEludmFsaWQgRGF0ZSmSMVaM4MLUCJIxVozgwtQIJ0NJUS5GTFIuSVFfU0hB</t>
  </si>
  <si>
    <t>UkVTT1VUU1RBTkRJTkcuMTgtMTEtMjAxNgEAAAArAQoAAgAAAAoxMzkuMjUwMjA0AFb0WozgwtQIVvRajODC1AgmQ0lRLkNBVC5JUV9TSEFSRVNPVVRTVEFORElORy40LzEwLzIwMTcBAAAAMvUDAAIAAAAKNTg5LjA5MDMwOAD0kliM4MLUCPSSWIzgwtQIKkNJUS5OWVNFOlRFWC5JUV9TSEFSRVNPVVRTVEFORElORy4zLzYvMjAxNwEAAAAOswQAAgAAAAQ5Ny42ADTVZYfgwtQINNVlh+DC1AgsQ0lRLk5ZU0U6VEVYLklRX1NIQVJFU09VVFNUQU5ESU5HLjExLzE0LzIwMTYFAAAAAQAAAAgAAAAOKEludmFsaWQgRGF0ZSm4VV2M4MLUCLhVXYzgwtQIHENJUS5KRUMuSVFfVk9MVU1FLjExLTEwLTIwMTMBAAAAL04EAAIAAAAIMC40ODU1MzEAkjFWjODC1AiSMVaM4MLUCCFDSVEuSVExOTA3ODYuSVFfVk9MVU1FLjAzLTA0LTIwMTQBAAAAQukCAAIAAAAIMS4wMzE5NzYAuFVdjODC1Ai4VV2M4MLUCCJDSVEuRkxSLklRX0VTVF9EQVRFLjEwMDYuNDE4MjAuTC5QAQAAACsBCgAFAAAACjMxLTEyLTIwMTkADgoqceDC1AgOCipx4MLUCB1DSVEuVFRFSy5JUV9WT0xVTUUuMTEtMTItMjAxMwEAAAAIAQMAAgAAAAgwLjM5NjIwNwBW9FqM4MLUCFb0WozgwtQIJkNJUS5OQVNEQVFHUzpQQ0FSLklRX1ZPTFVNRS4xMC8xMy8yMDE2BQAAAAEAAAAIAAAADihJbnZhbGlkIERhdGUpNNVlh+DC1Ag01WWH4MLUCCtDSVEuTllT</t>
  </si>
  <si>
    <t>RTpURVguSVFfU0hBUkVTT1VUU1RBTkRJTkcuMi8xNS8yMDE3BQAAAAEAAAAIAAAADihJbnZhbGlkIERhdGUpDgoqceDC1AgOCipx4MLUCCVDSVEuTkFTREFRR1M6UENBUi5JUV9WT0xVTUUuMy8zMS8yMDE3BQAAAAEAAAAIAAAADihJbnZhbGlkIERhdGUpNNVlh+DC1Ag01WWH4MLUCDBDSVEuTkFTREFRR1M6UENBUi5JUV9TSEFSRVNPVVRTVEFORElORy45LzI4LzIwMTYFAAAAAQAAAAgAAAAOKEludmFsaWQgRGF0ZSk01WWH4MLUCDTVZYfgwtQIHUNJUS5UVEVLLklRX1ZPTFVNRS4yNC0wNy0yMDEzAQAAAAgBAwACAAAABzAuNTExNDcAljZoh+DC1AiWNmiH4MLUCCdDSVEuSkVDLklRX1NIQVJFU09VVFNUQU5ESU5HLjA1LTEwLTIwMTYBAAAAL04EAAIAAAAKMTIxLjQyODE5NwD0kliM4MLUCPSSWIzgwtQIK0NJUS5OWVNFOlRFWC5JUV9TSEFSRVNPVVRTVEFORElORy4zLzI5LzIwMTcFAAAAAQAAAAgAAAAOKEludmFsaWQgRGF0ZSm4VV2M4MLUCLhVXYzgwtQIIUNJUS5JUTI3MzUxMS5JUV9WT0xVTUUuMDQtMDctMjAxMwEAAABnLAQAAwAAAAAANNVlh+DC1Ag01WWH4MLUCBxDSVEuSkVDLklRX1ZPTFVNRS4xOC0xMC0yMDEzAQAAAC9OBAACAAAACDEuMTMyODU2AJY2aIfgwtQIljZoh+DC1AgnQ0lRLkZMUi5JUV9TSEFSRVNPVVRTVEFORElORy4xMy0wMi0yMDE3AQAAACsBCgACAAAACjEzOS4yNTAyMDQA</t>
  </si>
  <si>
    <t>9JJYjODC1Aj0kliM4MLUCBxDSVEuU1ROLklRX1ZPTFVNRS4xMS0wNC0yMDE0AQAAALttDQACAAAACDAuMjA5NjM0AJIxVozgwtQIkjFWjODC1AgaQ0lRLkNBVC5JUV9WT0xVTUUuMy82LzIwMTcBAAAAMvUDAAMAAAAAAJY2aIfgwtQIljZoh+DC1AgrQ0lRLk5ZU0U6Q01JLklRX1NIQVJFU09VVFNUQU5ESU5HLjMvMTMvMjAxNwUAAAABAAAACAAAAA4oSW52YWxpZCBEYXRlKZIxVozgwtQIkjFWjODC1AghQ0lRLk5ZU0U6Q05ISS5JUV9WT0xVTUUuNy8yMi8yMDE2BQAAAAEAAAAIAAAADihJbnZhbGlkIERhdGUpNNVlh+DC1Ag01WWH4MLUCCdDSVEuRU1FLklRX1NIQVJFU09VVFNUQU5ESU5HLjI2LTA3LTIwMTYBAAAAbm0AAAIAAAAJNjAuNzAwNjI2ADTVZYfgwtQINNVlh+DC1AghQ0lRLklRMjczNTExLklRX1ZPTFVNRS4yNy0wMi0yMDE0AQAAAGcsBAADAAAAAAA01WWH4MLUCDTVZYfgwtQIIUNJUS5OWVNFOlRFWC5JUV9WT0xVTUUuMTAvMjcvMjAxNgUAAAABAAAACAAAAA4oSW52YWxpZCBEYXRlKZIxVozgwtQIkjFWjODC1AgcQ0lRLlNUTi5JUV9WT0xVTUUuMDgtMDctMjAxMwEAAAC7bQ0AAgAAAAgwLjE5NjIyOABW9FqM4MLUCFb0WozgwtQIJ0NJUS5LQlIuSVFfU0hBUkVTT1VUU1RBTkRJTkcuMTMtMDEtMjAxNwEAAADqgD8AAgAAAAoxNDIuNjY4MTYxADTVZYfgwtQINNVlh+DC1AgqQ0lRLk5ZU0U6</t>
  </si>
  <si>
    <t>T1NLLklRX1NIQVJFU09VVFNUQU5ESU5HLjMvMy8yMDE3AQAAABd9BAACAAAACTc0LjYxMTQ0NwA01WWH4MLUCDTVZYfgwtQIJkNJUS5DQVQuSVFfU0hBUkVTT1VUU1RBTkRJTkcuOS8zMC8yMDE2BQAAAAEAAAAIAAAADihJbnZhbGlkIERhdGUpNNVlh+DC1Ag01WWH4MLUCCxDSVEuTllTRTpURVguSVFfU0hBUkVTT1VUU1RBTkRJTkcuMTEvMTEvMjAxNgEAAAAOswQAAgAAAAUxMDUuOQAOCipx4MLUCA4KKnHgwtQIHENJUS5FTUUuSVFfVk9MVU1FLjI3LTA5LTIwMTMBAAAAbm0AAAIAAAAIMC42MTQ2ODEAljZoh+DC1AiWNmiH4MLUCChDSVEuVFRFSy5JUV9TSEFSRVNPVVRTVEFORElORy4xNy0wOC0yMDE2AQAAAAgBAwACAAAACTU3LjQyOTU2MQC4VV2M4MLUCLhVXYzgwtQII0NJUS4uSVFfUkVWRU5VRV9FU1QuMTAwMS40MTgyMC5MLlAuBQAAAAEAAAAIAAAAFChJbnZhbGlkIElkZW50aWZpZXIp9JJYjODC1Aj0kliM4MLUCBpDSVEuQ0FULklRX1ZPTFVNRS43LzYvMjAxNgEAAAAy9QMAAgAAAAg0LjIzNTE2NAAOCipx4MLUCA4KKnHgwtQIHkNJUS5OWVNFOkRFLklRX1ZPTFVNRS43LzgvMjAxNgEAAACADwQAAwAAAAAANNVlh+DC1Ag01WWH4MLUCBxDSVEuRU1FLklRX1ZPTFVNRS4xOS0wMi0yMDE0AQAAAG5tAAACAAAACDAuMzQ0NDA1ADTVZYfgwtQINNVlh+DC1AgcQ0lRLlNUTi5JUV9WT0xVTUUuMTAt</t>
  </si>
  <si>
    <t>MDktMjAxMwEAAAC7bQ0AAgAAAAgwLjEyMzk0MgBW9FqM4MLUCFb0WozgwtQIJ0NJUS5GTFIuSVFfU0hBUkVTT1VUU1RBTkRJTkcuMzAtMTEtMjAxNgEAAAArAQoAAgAAAAoxMzkuMjUwMjA0ALhVXYzgwtQIuFVdjODC1AgqQ0lRLk5ZU0U6T1NLLklRX1NIQVJFU09VVFNUQU5ESU5HLjYvMi8yMDE2AQAAABd9BAACAAAACTczLjExMTI3MQD0kliM4MLUCPSSWIzgwtQIH0NJUS5FTUUuSVFfUFJJQ0VEQVRFLjE2LTEyLTIwMTMBAAAAbm0AAAUAAAAKMTYtMTItMjAxMwAOCipx4MLUCA4KKnHgwtQIIENJUS5OWVNFOk9TSy5JUV9WT0xVTUUuNC8yNy8yMDE2BQAAAAEAAAAIAAAADihJbnZhbGlkIERhdGUpDgoqceDC1AgOCipx4MLUCCBDSVEuTllTRTpDTUkuSVFfVk9MVU1FLjcvMTMvMjAxNgUAAAABAAAACAAAAA4oSW52YWxpZCBEYXRlKQ4KKnHgwtQIDgoqceDC1AgfQ0lRLkVNRS5JUV9QUklDRURBVEUuMTItMDYtMjAxNAEAAABubQAABQAAAAoxMi0wNi0yMDE0ADTVZYfgwtQINNVlh+DC1AghQ0lRLk5ZU0U6Q05ISS5JUV9WT0xVTUUuOC8xOS8yMDE2BQAAAAEAAAAIAAAADihJbnZhbGlkIERhdGUpNNVlh+DC1Ag01WWH4MLUCBxDSVEuS0JSLklRX1ZPTFVNRS4xNi0wNy0yMDEzAQAAAOqAPwACAAAACDEuNjg5NTE1ALhVXYzgwtQIuFVdjODC1AgfQ0lRLkVNRS5JUV9QUklDRURBVEUuMjAtMDYtMjAxNAEA</t>
  </si>
  <si>
    <t>AABubQAABQAAAAoyMC0wNi0yMDE0AA4KKnHgwtQIDgoqceDC1AguQ0lRLklRMTkwNzg2LklRX0lOVEVSRVNUX0VYUC4yMDAwLjQxODIwLkwuUC4uQwEAAABC6QIAAgAAAAUtODMuMQEIAAAABQAAAAExAQAAAAoxNjc3MjY2NTc0AwAAAAMxNjACAAAAAjgyBAAAAAEwBwAAAAk2LzMwLzIwMTQIAAAACDQvNC8yMDE0CQAAAAEwDgoqceDC1AgOCipx4MLUCCtDSVEuTllTRTpURVguSVFfU0hBUkVTT1VUU1RBTkRJTkcuOC8xNy8yMDE2BQAAAAEAAAAIAAAADihJbnZhbGlkIERhdGUpkjFWjODC1AiSMVaM4MLUCCdDSVEuS0JSLklRX1NIQVJFU09VVFNUQU5ESU5HLjA4LTAzLTIwMTcBAAAA6oA/AAIAAAAKMTQyLjg3ODM2MwAOCipx4MLUCA4KKnHgwtQIJ0NJUS5GTFIuSVFfU0hBUkVTT1VUU1RBTkRJTkcuMTEtMTAtMjAxNgEAAAArAQoAAgAAAAoxMzkuMjQ4MzY5AFb0WozgwtQIVvRajODC1AgoQ0lRLlRURUsuSVFfU0hBUkVTT1VUU1RBTkRJTkcuMjQtMDUtMjAxNwEAAAAIAQMAAgAAAAk1Ny4xNTY1ODUAVvRajODC1AhW9FqM4MLUCC9DSVEuSVFUUjE0MTUxMzE2Mi5JUV9UUl9UQVJHRVRfRUJJVF9FUV9JTkMuLlVTRAEAAADKUW8IAgAAAAcxMjAuNzEzAQYAAAAFAAAAAjM3AQAAAAoxNDgxMjcwNjY2AgAAAAUyMTY3NQMAAAADMTYwBAAAAAEwBwAAAAgxLzEvMTkwMHeoBjbjwtQILXYeNuPC1AgcQ0lRLkpF</t>
  </si>
  <si>
    <t>Qy5JUV9WT0xVTUUuMjAtMDgtMjAxMwEAAAAvTgQAAgAAAAgwLjgzNjQxNgCWNmiH4MLUCJY2aIfgwtQIJ0NJUS5LQlIuSVFfU0hBUkVTT1VUU1RBTkRJTkcuMjItMDMtMjAxNwEAAADqgD8AAgAAAAoxNDIuODc4MzYzAFb0WozgwtQIVvRajODC1AgcQ0lRLkpFQy5JUV9WT0xVTUUuMTEtMDItMjAxNAEAAAAvTgQAAgAAAAgwLjczNjEzNACWNmiH4MLUCJY2aIfgwtQIG0NJUS5DQVQuSVFfVk9MVU1FLjEvMjYvMjAxNwUAAAABAAAACAAAAA4oSW52YWxpZCBEYXRlKTTVZYfgwtQINNVlh+DC1AgoQ0lRLlRURUsuSVFfU0hBUkVTT1VUU1RBTkRJTkcuMTItMTItMjAxNgEAAAAIAQMAAgAAAAk1Ny4wNjA4MDMAVvRajODC1AhW9FqM4MLUCCpDSVEuTllTRTpPU0suSVFfU0hBUkVTT1VUU1RBTkRJTkcuNy82LzIwMTYBAAAAF30EAAIAAAAJNzMuMzY2NzE3AFb0WozgwtQIVvRajODC1AgfQ0lRLkVNRS5JUV9QUklDRURBVEUuMTktMDYtMjAxNAEAAABubQAABQAAAAoxOS0wNi0yMDE0AA4KKnHgwtQIDgoqceDC1AglQ0lRLk5BU0RBUUdTOlBDQVIuSVFfVk9MVU1FLjEvMjYvMjAxNwUAAAABAAAACAAAAA4oSW52YWxpZCBEYXRlKTTVZYfgwtQINNVlh+DC1AgbQ0lRLkNBVC5JUV9WT0xVTUUuNi8zMC8yMDE2BQAAAAEAAAAIAAAADihJbnZhbGlkIERhdGUpNNVlh+DC1Ag01WWH4MLUCCFDSVEuSVExOTA3ODYuSVFf</t>
  </si>
  <si>
    <t>Vk9MVU1FLjE2LTEyLTIwMTMBAAAAQukCAAIAAAAHMC41MTMxMgC4VV2M4MLUCLhVXYzgwtQIHENJUS5FTUUuSVFfVk9MVU1FLjE5LTA5LTIwMTMBAAAAbm0AAAIAAAAIMC4yNjczMTgAljZoh+DC1AiWNmiH4MLUCChDSVEuVFRFSy5JUV9TSEFSRVNPVVRTVEFORElORy4yMy0xMi0yMDE2AQAAAAgBAwACAAAACTU3LjA2MDgwMwD0kliM4MLUCPSSWIzgwtQIL0NJUS5OQVNEQVFHUzpQQ0FSLklRX1NIQVJFU09VVFNUQU5ESU5HLjQvMy8yMDE3AQAAAEF/BAACAAAACjM1MC44OTY4NzkANNVlh+DC1Ag01WWH4MLUCCVDSVEuTkFTREFRR1M6UENBUi5JUV9WT0xVTUUuMS8xMy8yMDE3BQAAAAEAAAAIAAAADihJbnZhbGlkIERhdGUpNNVlh+DC1Ag01WWH4MLUCBxDSVEuU1ROLklRX1ZPTFVNRS4xOS0xMS0yMDEzAQAAALttDQACAAAACDAuMzMwNzU4ALhVXYzgwtQIuFVdjODC1AgcQ0lRLkpFQy5JUV9WT0xVTUUuMTYtMDktMjAxMwEAAAAvTgQAAgAAAAgwLjk5Mjg5NwCWNmiH4MLUCJY2aIfgwtQIIENJUS5OWVNFOkpPWS5JUV9WT0xVTUUuNy8xOC8yMDE2BQAAAAEAAAAIAAAADihJbnZhbGlkIERhdGUpDgoqceDC1AgOCipx4MLUCC9DSVEuTkFTREFRR1M6UENBUi5JUV9TSEFSRVNPVVRTVEFORElORy43LzYvMjAxNgEAAABBfwQAAgAAAAkzNTAuNDYyODUAuFVdjODC1Ai4VV2M4MLUCCdDSVEuS0JSLklRX1NI</t>
  </si>
  <si>
    <t>QVJFU09VVFNUQU5ESU5HLjE1LTA5LTIwMTYBAAAA6oA/AAIAAAAKMTQyLjQ3NTQ5OQC4VV2M4MLUCLhVXYzgwtQIJkNJUS5DQVQuSVFfU0hBUkVTT1VUU1RBTkRJTkcuNS8xNy8yMDE2BQAAAAEAAAAIAAAADihJbnZhbGlkIERhdGUpuFVdjODC1Ai4VV2M4MLUCBxDSVEuSkVDLklRX1ZPTFVNRS4xNC0wOC0yMDEzAQAAAC9OBAACAAAACDAuMzA4NzA4AJY2aIfgwtQIljZoh+DC1AgfQ0lRLkVNRS5JUV9QUklDRURBVEUuMjAtMTItMjAxMwEAAABubQAABQAAAAoyMC0xMi0yMDEzAA4KKnHgwtQIDgoqceDC1AgrQ0lRLk5ZU0U6Q01JLklRX1NIQVJFU09VVFNUQU5ESU5HLjEvMzEvMjAxNwUAAAABAAAACAAAAA4oSW52YWxpZCBEYXRlKZIxVozgwtQIkjFWjODC1AgvQ0lRLk5BU0RBUUdTOlBDQVIuSVFfU0hBUkVTT1VUU1RBTkRJTkcuMy82LzIwMTcBAAAAQX8EAAIAAAAKMzUxLjI3OTYwMQA01WWH4MLUCDTVZYfgwtQIIUNJUS5JUTE5MDc4Ni5JUV9WT0xVTUUuMzEtMDEtMjAxNAEAAABC6QIAAgAAAAgxLjA3MzY4MgC4VV2M4MLUCLhVXYzgwtQIH0NJUS5OWVNFOlRFWC5JUV9WT0xVTUUuNC8zLzIwMTcBAAAADrMEAAMAAAAAAFb0WozgwtQIVvRajODC1AgnQ0lRLkpFQy5JUV9TSEFSRVNPVVRTVEFORElORy4wMi0wOC0yMDE2AQAAAC9OBAACAAAACjEyMS45MjUxNzgAVvRajODC1AhW9FqM4MLUCCdDSVEu</t>
  </si>
  <si>
    <t>RU1FLklRX1NIQVJFU09VVFNUQU5ESU5HLjA4LTEyLTIwMTYBAAAAbm0AAAIAAAAJNjAuNjQ2NDc2APSSWIzgwtQI9JJYjODC1AgdQ0lRLlRURUsuSVFfVk9MVU1FLjA5LTA5LTIwMTMBAAAACAEDAAIAAAAIMC4yNzgyODYAljZoh+DC1AiWNmiH4MLUCBxDSVEuS0JSLklRX1ZPTFVNRS4wOC0wOC0yMDEzAQAAAOqAPwACAAAACDEuOTYyMTU4AJY2aIfgwtQIljZoh+DC1AghQ0lRLklRMTkwNzg2LklRX1ZPTFVNRS4wOC0wNy0yMDEzAQAAAELpAgACAAAACDAuNDI0NDY0ALhVXYzgwtQIuFVdjODC1AgcQ0lRLlNUTi5JUV9WT0xVTUUuMTItMDYtMjAxNAEAAAC7bQ0AAgAAAAcwLjE0ODY1ADTVZYfgwtQINNVlh+DC1AgrQ0lRLk5ZU0U6TVRXLklRX1NIQVJFU09VVFNUQU5ESU5HLjQvMTQvMjAxNgUAAAABAAAACAAAAA4oSW52YWxpZCBEYXRlKZIxVozgwtQIkjFWjODC1AgcQ0lRLkNBVC5JUV9WT0xVTUUuMTEvMTgvMjAxNgUAAAABAAAACAAAAA4oSW52YWxpZCBEYXRlKQ4KKnHgwtQIDgoqceDC1AgcQ0lRLlNUTi5JUV9WT0xVTUUuMzEtMDctMjAxMwEAAAC7bQ0AAgAAAAgwLjMyMzAyOAC4VV2M4MLUCLhVXYzgwtQIJ0NJUS5FTUUuSVFfU0hBUkVTT1VUU1RBTkRJTkcuMTMtMDctMjAxNgEAAABubQAAAgAAAAk2MC43MDA2MjYA9JJYjODC1Aj0kliM4MLUCCdDSVEuRkxSLklRX0RBX1NVUFBMX0NGLjk5Ni40</t>
  </si>
  <si>
    <t>MTgyMC5MLlAuLkMBAAAAKwEKAAIAAAAHMTgwLjg0OQEIAAAABQAAAAExAQAAAAoxNTE5NTU5NDczAwAAAAMxNjACAAAABDIxNzEEAAAAATAHAAAACTYvMzAvMjAxNAgAAAAKMTIvMzEvMjAwOQkAAAABMA4KKnHgwtQIDgoqceDC1AgoQ0lRLlRURUsuSVFfU0hBUkVTT1VUU1RBTkRJTkcuMDctMDQtMjAxNwEAAAAIAQMAAgAAAAk1Ny4zMTcwNTMAVvRajODC1AhW9FqM4MLUCCFDSVEuSVExOTA3ODYuSVFfVk9MVU1FLjE0LTExLTIwMTMBAAAAQukCAAIAAAAHMC42NTg0OAC4VV2M4MLUCLhVXYzgwtQIHUNJUS5UVEVLLklRX1ZPTFVNRS4xNi0wNS0yMDE0AQAAAAgBAwACAAAABzAuNDczMDcAljZoh+DC1AiWNmiH4MLUCCdDSVEuRU1FLklRX1NIQVJFU09VVFNUQU5ESU5HLjMwLTAzLTIwMTcBAAAAbm0AAAIAAAAJNTkuNjYwNDA0APSSWIzgwtQI9JJYjODC1AggQ0lRLk5ZU0U6VEVYLklRX1ZPTFVNRS45LzIxLzIwMTYFAAAAAQAAAAgAAAAOKEludmFsaWQgRGF0ZSm4VV2M4MLUCLhVXYzgwtQIJ0NJUS5KRUMuSVFfU0hBUkVTT1VUU1RBTkRJTkcuMTgtMDUtMjAxNwEAAAAvTgQAAgAAAAoxMjAuNDI0ODY3AFb0WozgwtQIVvRajODC1AgwQ0lRLk5BU0RBUUdTOlBDQVIuSVFfU0hBUkVTT1VUU1RBTkRJTkcuNi8xMy8yMDE2BQAAAAEAAAAIAAAADihJbnZhbGlkIERhdGUpuFVdjODC1Ai4VV2M4MLUCCBDSVEu</t>
  </si>
  <si>
    <t>TllTRTpDTUkuSVFfVk9MVU1FLjUvMzEvMjAxNgUAAAABAAAACAAAAA4oSW52YWxpZCBEYXRlKTTVZYfgwtQINNVlh+DC1AgoQ0lRLlRURUsuSVFfU0hBUkVTT1VUU1RBTkRJTkcuMDMtMDgtMjAxNgEAAAAIAQMAAgAAAAk1Ny40Mjk1NjEA9JJYjODC1Aj0kliM4MLUCB9DSVEuTllTRTpERS5JUV9WT0xVTUUuNS8xMi8yMDE2AQAAAIAPBAACAAAACDMuNDYyMTQ3ADTVZYfgwtQINNVlh+DC1AgtQ0lRLklRMTkwNzg2LklRX0lOVEVSRVNUX0VYUC45OTkuNDE4MjAuTC5QLi5DAQAAAELpAgACAAAABS03MC43AQgAAAAFAAAAATEBAAAACjE2NjEyMTQ1MjEDAAAAAzE2MAIAAAACODIEAAAAATAHAAAACTYvMzAvMjAxNAgAAAAKMTIvMjgvMjAxMgkAAAABMA4KKnHgwtQIDgoqceDC1AgcQ0lRLktCUi5JUV9WT0xVTUUuMDUtMTEtMjAxMwEAAADqgD8AAgAAAAgyLjEwMTExNACSMVaM4MLUCJIxVozgwtQIH0NJUS5OWVNFOk5BVi5JUV9WT0xVTUUuNi82LzIwMTYBAAAAsnEEAAIAAAAIMS45MDgzNzEANNVlh+DC1Ag01WWH4MLUCBxDSVEuU1ROLklRX1ZPTFVNRS4wOC0xMC0yMDEzAQAAALttDQACAAAACDAuMTEzMzY2AFb0WozgwtQIVvRajODC1AgnQ0lRLktCUi5JUV9TSEFSRVNPVVRTVEFORElORy4xMC0wNS0yMDE3AQAAAOqAPwACAAAACjE0My4xNTQ0NzEANNVlh+DC1Ag01WWH4MLUCB1DSVEuVFRFSy5JUV9W</t>
  </si>
  <si>
    <t>T0xVTUUuMjEtMTEtMjAxMwEAAAAIAQMAAgAAAAgwLjI2MjE2MQCWNmiH4MLUCJY2aIfgwtQIH0NJUS5FTUUuSVFfUFJJQ0VEQVRFLjAyLTAxLTIwMTQBAAAAbm0AAAUAAAAKMDItMDEtMjAxNAAOCipx4MLUCA4KKnHgwtQIK0NJUS5OWVNFOlRFWC5JUV9TSEFSRVNPVVRTVEFORElORy42LzI4LzIwMTYFAAAAAQAAAAgAAAAOKEludmFsaWQgRGF0ZSkOCipx4MLUCA4KKnHgwtQIKENJUS5UVEVLLklRX1NIQVJFU09VVFNUQU5ESU5HLjE2LTA4LTIwMTYBAAAACAEDAAIAAAAJNTcuNDI5NTYxADTVZYfgwtQINNVlh+DC1AgdQ0lRLlRURUsuSVFfVk9MVU1FLjE2LTA3LTIwMTMBAAAACAEDAAIAAAAIMC4zNTk1MTkAVvRajODC1AhW9FqM4MLUCBxDSVEuSkVDLklRX1ZPTFVNRS4xOS0wNi0yMDE0AQAAAC9OBAACAAAACDAuNjg4OTAzAJY2aIfgwtQIljZoh+DC1AgcQ0lRLktCUi5JUV9WT0xVTUUuMzEtMTItMjAxMwEAAADqgD8AAgAAAAgxLjk0NTEyOQCWNmiH4MLUCJY2aIfgwtQIIUNJUS5JUTE5MDc4Ni5JUV9WT0xVTUUuMjAtMTItMjAxMwEAAABC6QIAAgAAAAgwLjY5MjA4OAC4VV2M4MLUCLhVXYzgwtQIHENJUS5LQlIuSVFfVk9MVU1FLjIyLTA0LTIwMTQBAAAA6oA/AAIAAAAIMS45MzUxMzYAljZoh+DC1AiWNmiH4MLUCCFDSVEuSVExOTA3ODYuSVFfVk9MVU1FLjEyLTA1LTIwMTQBAAAAQukCAAIAAAAI</t>
  </si>
  <si>
    <t>MC45Nzk4NDkAuFVdjODC1Ai4VV2M4MLUCCdDSVEuU1ROLklRX1NIQVJFU09VVFNUQU5ESU5HLjE3LTA0LTIwMTcBAAAAu20NAAIAAAAKMTE0LjE2MjQzOAC4VV2M4MLUCLhVXYzgwtQIIENJUS5OWVNFOlRFWC5JUV9WT0xVTUUuMi8xMy8yMDE3BQAAAAEAAAAIAAAADihJbnZhbGlkIERhdGUpNNVlh+DC1Ag01WWH4MLUCBxDSVEuU1ROLklRX1ZPTFVNRS4wNi0wMy0yMDE0AQAAALttDQACAAAACDAuMTk0MzA0ADTVZYfgwtQINNVlh+DC1AgnQ0lRLkpFQy5JUV9TSEFSRVNPVVRTVEFORElORy4wMy0xMC0yMDE2AQAAAC9OBAACAAAACjEyMS40MjgxOTcAuFVdjODC1Ai4VV2M4MLUCBxDSVEuS0JSLklRX1ZPTFVNRS4xNC0xMS0yMDEzAQAAAOqAPwACAAAACDEuNTg2OTQxAJY2aIfgwtQIljZoh+DC1AgcQ0lRLkpFQy5JUV9WT0xVTUUuMDktMDYtMjAxNAEAAAAvTgQAAgAAAAgxLjEwOTc0OACWNmiH4MLUCJY2aIfgwtQIIENJUS5OWVNFOk5BVi5JUV9WT0xVTUUuNS8xMS8yMDE2AQAAALJxBAADAAAAAAAOCipx4MLUCA4KKnHgwtQIJ0NJUS5FTUUuSVFfU0hBUkVTT1VUU1RBTkRJTkcuMTYtMDYtMjAxNwEAAABubQAAAgAAAAk1OS4yMzMwMzgAuFVdjODC1Ai4VV2M4MLUCCdDSVEuRkxSLklRX1NIQVJFU09VVFNUQU5ESU5HLjEzLTA3LTIwMTYBAAAAKwEKAAIAAAAKMTM5LjIzMDE1NgD0kliM4MLUCPSSWIzg</t>
  </si>
  <si>
    <t>wtQIK0NJUS5OWVNFOkNNSS5JUV9TSEFSRVNPVVRTVEFORElORy44LzIyLzIwMTYFAAAAAQAAAAgAAAAOKEludmFsaWQgRGF0ZSkOCipx4MLUCA4KKnHgwtQIJENJUS5OQVNEQVFHUzpQQ0FSLklRX1ZPTFVNRS40LzUvMjAxNgEAAABBfwQAAgAAAAgzLjM4OTA1NwAOCipx4MLUCA4KKnHgwtQIH0NJUS5FTUUuSVFfUFJJQ0VEQVRFLjI0LTA2LTIwMTQBAAAAbm0AAAUAAAAKMjQtMDYtMjAxNAA01WWH4MLUCDTVZYfgwtQIKENJUS5FTUUuSVFfSU5URVJFU1RfRVhQLjk5Ni40MTgyMC5MLlAuLkMBAAAAbm0AAAIAAAAGLTcuODcyAQgAAAAFAAAAATEBAAAACjE1MjQ4MTQ3MzYDAAAAAzE2MAIAAAACODIEAAAAATAHAAAACTYvMzAvMjAxNAgAAAAKMTIvMzEvMjAwOQkAAAABMA4KKnHgwtQIDgoqceDC1AggQ0lRLk5ZU0U6Sk9ZLklRX1ZPTFVNRS4zLzMwLzIwMTYFAAAAAQAAAAgAAAAOKEludmFsaWQgRGF0ZSkOCipx4MLUCA4KKnHgwtQIHENJUS5LQlIuSVFfVk9MVU1FLjIxLTExLTIwMTMBAAAA6oA/AAIAAAAIMi4wNTE0MDgAkjFWjODC1AiSMVaM4MLUCDBDSVEuTkFTREFRR1M6UENBUi5JUV9TSEFSRVNPVVRTVEFORElORy45LzIyLzIwMTYFAAAAAQAAAAgAAAAOKEludmFsaWQgRGF0ZSk01WWH4MLUCDTVZYfgwtQIKENJUS5UVEVLLklRX1NIQVJFU09VVFNUQU5ESU5HLjIwLTA5LTIwMTYBAAAACAEDAAIA</t>
  </si>
  <si>
    <t>AAAJNTcuNDI5NTYxADTVZYfgwtQINNVlh+DC1AgdQ0lRLlRURUsuSVFfVk9MVU1FLjA1LTEyLTIwMTMBAAAACAEDAAIAAAAHMC4zODAwOABW9FqM4MLUCFb0WozgwtQILENJUS5OWVNFOkNNSS5JUV9TSEFSRVNPVVRTVEFORElORy4xMi8yNy8yMDE2BQAAAAEAAAAIAAAADihJbnZhbGlkIERhdGUpNNVlh+DC1Ag01WWH4MLUCCdDSVEuS0JSLklRX1NIQVJFU09VVFNUQU5ESU5HLjEwLTEwLTIwMTYBAAAA6oA/AAIAAAAKMTQyLjQ3NTQ5OQBW9FqM4MLUCFb0WozgwtQIK0NJUS5OWVNFOkNNSS5JUV9TSEFSRVNPVVRTVEFORElORy44LzE3LzIwMTYFAAAAAQAAAAgAAAAOKEludmFsaWQgRGF0ZSm4VV2M4MLUCLhVXYzgwtQIKkNJUS5OWVNFOkNNSS5JUV9TSEFSRVNPVVRTVEFORElORy42LzgvMjAxNgEAAAAlDAQAAgAAAAMxNjgANNVlh+DC1Ag01WWH4MLUCB9DSVEuRU1FLklRX1BSSUNFREFURS4yOS0wOC0yMDEzAQAAAG5tAAAFAAAACjI5LTA4LTIwMTMANNVlh+DC1Ag01WWH4MLUCBxDSVEuRkxSLklRX1ZPTFVNRS4wOS0xMi0yMDEzAQAAACsBCgACAAAACDEuMTMxOTI5AJY2aIfgwtQIljZoh+DC1AgcQ0lRLkZMUi5JUV9WT0xVTUUuMTAtMDctMjAxMwEAAAArAQoAAgAAAAgxLjA5MTA3MQD4l2qH4MLUCPiXaofgwtQIIUNJUS5OWVNFOlRFWC5JUV9WT0xVTUUuMTEvMTQvMjAxNgUAAAABAAAACAAAAA4o</t>
  </si>
  <si>
    <t>SW52YWxpZCBEYXRlKZIxVozgwtQIkjFWjODC1AgnQ0lRLkVNRS5JUV9TSEFSRVNPVVRTVEFORElORy4yOC0wMy0yMDE3AQAAAG5tAAACAAAACTU5LjY2MDQwNAC4VV2M4MLUCLhVXYzgwtQIK0NJUS5OWVNFOkNNSS5JUV9TSEFSRVNPVVRTVEFORElORy42LzI0LzIwMTYFAAAAAQAAAAgAAAAOKEludmFsaWQgRGF0ZSk01WWH4MLUCDTVZYfgwtQIG0NJUS5DQVQuSVFfVk9MVU1FLjEwLzQvMjAxNgEAAAAy9QMAAwAAAAAANNVlh+DC1Ag01WWH4MLUCBxDSVEuRU1FLklRX1ZPTFVNRS4xMS0wOS0yMDEzAQAAAG5tAAACAAAABzAuMjMxMDkAljZoh+DC1AiWNmiH4MLUCCVDSVEuTkFTREFRR1M6UENBUi5JUV9WT0xVTUUuOS8yNi8yMDE2BQAAAAEAAAAIAAAADihJbnZhbGlkIERhdGUpDgoqceDC1AgOCipx4MLUCBtDSVEuQ0FULklRX1ZPTFVNRS4zLzI3LzIwMTcFAAAAAQAAAAgAAAAOKEludmFsaWQgRGF0ZSk01WWH4MLUCDTVZYfgwtQIH0NJUS5OWVNFOk5BVi5JUV9WT0xVTUUuNy82LzIwMTYBAAAAsnEEAAIAAAAINS4wNzU1ODIANNVlh+DC1Ag01WWH4MLUCCVDSVEuTkFTREFRR1M6UENBUi5JUV9WT0xVTUUuMy8yNy8yMDE3BQAAAAEAAAAIAAAADihJbnZhbGlkIERhdGUpNNVlh+DC1Ag01WWH4MLUCCFDSVEuTllTRTpDTkhJLklRX1ZPTFVNRS42LzI3LzIwMTYFAAAAAQAAAAgAAAAOKEludmFsaWQgRGF0</t>
  </si>
  <si>
    <t>ZSkOCipx4MLUCA4KKnHgwtQIIkNJUS5LQlIuSVFfRVNUX0RBVEUuMTAwNS40MTgyMC5MLlABAAAA6oA/AAUAAAAKMzEtMTItMjAxOAAOCipx4MLUCA4KKnHgwtQIHUNJUS5UVEVLLklRX1ZPTFVNRS4wNy0wMy0yMDE0AQAAAAgBAwACAAAACDAuMTU2MDM2AJY2aIfgwtQIljZoh+DC1AgoQ0lRLlRURUsuSVFfU0hBUkVTT1VUU1RBTkRJTkcuMTMtMDMtMjAxNwEAAAAIAQMAAgAAAAk1Ny4zMTcwNTMA9JJYjODC1Aj0kliM4MLUCCdDSVEuS0JSLklRX1NIQVJFU09VVFNUQU5ESU5HLjExLTA3LTIwMTYBAAAA6oA/AAIAAAAIMTQyLjQyMzMAVvRajODC1AhW9FqM4MLUCCdDSVEuRU1FLklRX0RBX1NVUFBMX0NGLjk5OS40MTgyMC5MLlAuLkMBAAAAbm0AAAIAAAAGMzEuMjA0AQgAAAAFAAAAATEBAAAACjE3MjEwMTk1OTUDAAAAAzE2MAIAAAAEMjE3MQQAAAABMAcAAAAJNi8zMC8yMDE0CAAAAAoxMi8zMS8yMDEyCQAAAAEwDgoqceDC1AgOCipx4MLUCCdDSVEuRkxSLklRX1NIQVJFU09VVFNUQU5ESU5HLjE2LTA2LTIwMTcBAAAAKwEKAAIAAAAKMTM5Ljc4MjI0MwC4VV2M4MLUCLhVXYzgwtQIJkNJUS5OQVNEQVFHUzpQQ0FSLklRX1ZPTFVNRS4xMi8xNS8yMDE2BQAAAAEAAAAIAAAADihJbnZhbGlkIERhdGUpNNVlh+DC1Ag01WWH4MLUCCFDSVEuSVEyNzM1MTEuSVFfVk9MVU1FLjE1LTA0LTIwMTQBAAAAZywE</t>
  </si>
  <si>
    <t>AAMAAAAAAA4KKnHgwtQIDgoqceDC1AgmQ0lRLjAuSVFfSU5URVJFU1RfRVhQLjk5OS40MTgyMC5MLlAuLkMBAAAAVYR3AwMAAAAAAA4KKnHgwtQIDgoqceDC1AggQ0lRLk5ZU0U6Q01JLklRX1ZPTFVNRS41LzE5LzIwMTYFAAAAAQAAAAgAAAAOKEludmFsaWQgRGF0ZSk01WWH4MLUCDTVZYfgwtQIH0NJUS5FTUUuSVFfUFJJQ0VEQVRFLjExLTAzLTIwMTQBAAAAbm0AAAUAAAAKMTEtMDMtMjAxNAA01WWH4MLUCDTVZYfgwtQIJUNJUS5DQVQuSVFfU0hBUkVTT1VUU1RBTkRJTkcuMy85LzIwMTcBAAAAMvUDAAIAAAAKNTg5LjA5MDMwOAC4VV2M4MLUCLhVXYzgwtQIMENJUS5OQVNEQVFHUzpQQ0FSLklRX1NIQVJFU09VVFNUQU5ESU5HLjcvMTQvMjAxNgUAAAABAAAACAAAAA4oSW52YWxpZCBEYXRlKZIxVozgwtQIkjFWjODC1AgnQ0lRLklRVFIyODE3OTIxNTIuSVFfVFJfSU1QTElFRF9FVl9FQklUAQAAAJjOyxACAAAACDguNjQzODc4AQYAAAAFAAAAAjU0AQAAAAYxMDIwOTUCAAAACTI4MTc5MjE1MgMAAAAJMjgxNzkyMTkxBAAAAAMxNjAGAAAABUZhbHNld6gGNuPC1AiM1yA248LUCCtDSVEuTllTRTpURVguSVFfU0hBUkVTT1VUU1RBTkRJTkcuMi8yOC8yMDE3BQAAAAEAAAAIAAAADihJbnZhbGlkIERhdGUpNNVlh+DC1Ag01WWH4MLUCCVDSVEuQ0FULklRX1NIQVJFU09VVFNUQU5ESU5HLjQvNC8yMDE3</t>
  </si>
  <si>
    <t>AQAAADL1AwACAAAACjU4Ni40ODYwMjQA9JJYjODC1Aj0kliM4MLUCBxDSVEuU1ROLklRX1ZPTFVNRS4zMS0xMC0yMDEzAQAAALttDQACAAAACDAuNDI5Njg2AJIxVozgwtQIkjFWjODC1AgwQ0lRLk5BU0RBUUdTOlBDQVIuSVFfU0hBUkVTT1VUU1RBTkRJTkcuMy8yNC8yMDE3BQAAAAEAAAAIAAAADihJbnZhbGlkIERhdGUp9JJYjODC1Aj0kliM4MLUCCVDSVEuQ0FULklRX1NIQVJFU09VVFNUQU5ESU5HLjYvOC8yMDE2AQAAADL1AwACAAAACjU4NC4yMzExODEANNVlh+DC1Ag01WWH4MLUCCdDSVEuS0JSLklRX1NIQVJFU09VVFNUQU5ESU5HLjMxLTA4LTIwMTYBAAAA6oA/AAIAAAAKMTQyLjQ3NTQ5OQD0kliM4MLUCPSSWIzgwtQIJ0NJUS5KRUMuSVFfU0hBUkVTT1VUU1RBTkRJTkcuMTItMDUtMjAxNwEAAAAvTgQAAgAAAAoxMjAuNDI0ODY3AFb0WozgwtQIVvRajODC1AgwQ0lRLk5BU0RBUUdTOlBDQVIuSVFfU0hBUkVTT1VUU1RBTkRJTkcuMTIvNy8yMDE2AQAAAEF/BAACAAAACTM1MC40NjI4NQC4VV2M4MLUCLhVXYzgwtQIK0NJUS5OWVNFOlRFWC5JUV9TSEFSRVNPVVRTVEFORElORy41LzI0LzIwMTYFAAAAAQAAAAgAAAAOKEludmFsaWQgRGF0ZSk01WWH4MLUCDTVZYfgwtQIJUNJUS5OQVNEQVFHUzpQQ0FSLklRX1ZPTFVNRS44LzMxLzIwMTYFAAAAAQAAAAgAAAAOKEludmFsaWQgRGF0ZSmSMVaM</t>
  </si>
  <si>
    <t>4MLUCJIxVozgwtQIHUNJUS5UVEVLLklRX1ZPTFVNRS4yMy0xMi0yMDEzAQAAAAgBAwACAAAACDAuMjkwNDAyAFb0WozgwtQIVvRajODC1AgnQ0lRLkpFQy5JUV9TSEFSRVNPVVRTVEFORElORy4wMi0wMi0yMDE3AQAAAC9OBAACAAAACjEyMC44MzAwOTkAuFVdjODC1Ai4VV2M4MLUCCdDSVEuS0JSLklRX1NIQVJFU09VVFNUQU5ESU5HLjI1LTEwLTIwMTYBAAAA6oA/AAIAAAAKMTQyLjQ3NTQ5OQC4VV2M4MLUCLhVXYzgwtQIHENJUS5FTUUuSVFfVk9MVU1FLjI3LTA4LTIwMTMBAAAAbm0AAAIAAAAIMC4zMDg2MTgAljZoh+DC1AiWNmiH4MLUCCZDSVEuQ0FULklRX1NIQVJFU09VVFNUQU5ESU5HLjQvMTkvMjAxNgUAAAABAAAACAAAAA4oSW52YWxpZCBEYXRlKbhVXYzgwtQIuFVdjODC1AgnQ0lRLlNUTi5JUV9TSEFSRVNPVVRTVEFORElORy4yOS0wOS0yMDE2AQAAALttDQACAAAACjExMy45MjkwNjIAuFVdjODC1Ai4VV2M4MLUCCdDSVEuSkVDLklRX1NIQVJFU09VVFNUQU5ESU5HLjMwLTEyLTIwMTYBAAAAL04EAAIAAAAKMTIwLjgzMDA5OQD0kliM4MLUCPSSWIzgwtQIHENJUS5FTUUuSVFfVk9MVU1FLjI1LTA5LTIwMTMBAAAAbm0AAAIAAAAIMC4yNTg4NDUAljZoh+DC1AiWNmiH4MLUCBxDSVEuS0JSLklRX1ZPTFVNRS4wMi0wNy0yMDEzAQAAAOqAPwACAAAACDAuOTUwMDg5AJIxVozgwtQIkjFWjODC</t>
  </si>
  <si>
    <t>1AgoQ0lRLlRURUsuSVFfU0hBUkVTT1VUU1RBTkRJTkcuMTUtMDgtMjAxNgEAAAAIAQMAAgAAAAk1Ny40Mjk1NjEA9JJYjODC1Aj0kliM4MLUCCdDSVEuU1ROLklRX1NIQVJFU09VVFNUQU5ESU5HLjEyLTA2LTIwMTcBAAAAu20NAAIAAAAKMTE0LjIyOTMxMgA01WWH4MLUCDTVZYfgwtQIKENJUS5UVEVLLklRX1NIQVJFU09VVFNUQU5ESU5HLjI4LTA2LTIwMTcBAAAACAEDAAIAAAAJNTcuMTU2NTg1AFb0WozgwtQIVvRajODC1AgsQ0lRLk5ZU0U6Q01JLklRX1NIQVJFU09VVFNUQU5ESU5HLjExLzIyLzIwMTYFAAAAAQAAAAgAAAAOKEludmFsaWQgRGF0ZSm4VV2M4MLUCLhVXYzgwtQIK0NJUS5OWVNFOlRFWC5JUV9TSEFSRVNPVVRTVEFORElORy4xLzIwLzIwMTcFAAAAAQAAAAgAAAAOKEludmFsaWQgRGF0ZSn0kliM4MLUCPSSWIzgwtQIHENJUS5TVE4uSVFfVk9MVU1FLjA3LTAzLTIwMTQBAAAAu20NAAIAAAAIMC4xMzk2NjgANNVlh+DC1Ag01WWH4MLUCC1DSVEuSVFUUjI0MzQwMDg3OC5JUV9UUl9UQVJHRVRfVE9UQUxfUkVWLi5VU0QBAAAArgCCDgIAAAAINDk0NS43MDMBBgAAAAUAAAACMzcBAAAACjE2MjgwNzI0ODcCAAAAAjI4AwAAAAMxNjAEAAAAATAHAAAACDEvMS8xOTAwd6gGNuPC1Agtdh4248LUCCpDSVEuTllTRTpURVguSVFfU0hBUkVTT1VUU1RBTkRJTkcuOS83LzIwMTYBAAAADrMEAAIA</t>
  </si>
  <si>
    <t>AAAFMTA5LjIAuFVdjODC1Ai4VV2M4MLUCBxDSVEuS0JSLklRX1ZPTFVNRS4wNi0wNi0yMDE0AQAAAOqAPwACAAAACDEuODgxNzg3AJY2aIfgwtQIljZoh+DC1AgcQ0lRLkZMUi5JUV9WT0xVTUUuMjctMDEtMjAxNAEAAAArAQoAAgAAAAgxLjU3MTEyNACWNmiH4MLUCJY2aIfgwtQIJkNJUS5DQVQuSVFfU0hBUkVTT1VUU1RBTkRJTkcuMTIvMi8yMDE2AQAAADL1AwACAAAACjU4Mi4yMzM4MDEANNVlh+DC1Ag01WWH4MLUCCNDSVEuS09TRTpBMDA5NTQwLklRX1ZPTFVNRS40LzcvMjAxNgEAAADNSyUAAgAAAAgwLjE1MDMxMwA01WWH4MLUCDTVZYfgwtQIJ0NJUS5FTUUuSVFfU0hBUkVTT1VUU1RBTkRJTkcuMjItMTItMjAxNgEAAABubQAAAgAAAAk2MC42NDY0NzYAuFVdjODC1Ai4VV2M4MLUCBtDSVEuQ0FULklRX1ZPTFVNRS4xLzEyLzIwMTcBAAAAMvUDAAIAAAAIMi40MDQ4OTYADgoqceDC1AgOCipx4MLUCB1DSVEuVFRFSy5JUV9WT0xVTUUuMTUtMDUtMjAxNAEAAAAIAQMAAgAAAAgwLjM4MTY0NgCWNmiH4MLUCJY2aIfgwtQIJ0NJUS5TVE4uSVFfU0hBUkVTT1VUU1RBTkRJTkcuMjctMDMtMjAxNwEAAAC7bQ0AAgAAAAoxMTQuMTI4NTYyAPSSWIzgwtQI9JJYjODC1AgwQ0lRLk5BU0RBUUdTOlBDQVIuSVFfU0hBUkVTT1VUU1RBTkRJTkcuMTIvMi8yMDE2AQAAAEF/BAACAAAABTM1MS4zAFb0WozgwtQI</t>
  </si>
  <si>
    <t>VvRajODC1AggQ0lRLk5ZU0U6Sk9ZLklRX1ZPTFVNRS41LzI2LzIwMTYFAAAAAQAAAAgAAAAOKEludmFsaWQgRGF0ZSk01WWH4MLUCDTVZYfgwtQIHENJUS5KRUMuSVFfVk9MVU1FLjIwLTA5LTIwMTMBAAAAL04EAAIAAAAIMS4yNTA5ODIAljZoh+DC1AiWNmiH4MLUCBxDSVEuSkVDLklRX1ZPTFVNRS4xOC0wOS0yMDEzAQAAAC9OBAACAAAACDEuMTE3NzMzAJY2aIfgwtQIljZoh+DC1AgnQ0lRLkZMUi5JUV9TSEFSRVNPVVRTVEFORElORy4wMi0xMS0yMDE2AQAAACsBCgACAAAACjEzOS4yNDgzNjkAVvRajODC1AhW9FqM4MLUCCBDSVEuTllTRTpURVguSVFfVk9MVU1FLjgvMzAvMjAxNgUAAAABAAAACAAAAA4oSW52YWxpZCBEYXRlKVb0WozgwtQIVvRajODC1AgoQ0lRLlRURUsuSVFfU0hBUkVTT1VUU1RBTkRJTkcuMjYtMDUtMjAxNwEAAAAIAQMAAgAAAAk1Ny4xNTY1ODUANNVlh+DC1Ag01WWH4MLUCCdDSVEuRU1FLklRX1NIQVJFU09VVFNUQU5ESU5HLjAzLTA1LTIwMTcBAAAAbm0AAAIAAAAJNTkuMjMzMDM4AFb0WozgwtQIVvRajODC1AgcQ0lRLkZMUi5JUV9WT0xVTUUuMDUtMDYtMjAxNAEAAAArAQoAAgAAAAgyLjAwNjUxMgCWNmiH4MLUCJY2aIfgwtQIHENJUS5LQlIuSVFfVk9MVU1FLjEyLTA5LTIwMTMBAAAA6oA/AAIAAAAIMC43ODEzMTkAljZoh+DC1AiWNmiH4MLUCC9DSVEuTkFTREFRR1M6</t>
  </si>
  <si>
    <t>UENBUi5JUV9TSEFSRVNPVVRTVEFORElORy4zLzEvMjAxNwEAAABBfwQAAgAAAAozNTAuNTM3MjcxALhVXYzgwtQIuFVdjODC1AgnQ0lRLlNUTi5JUV9TSEFSRVNPVVRTVEFORElORy4xMy0wNi0yMDE3AQAAALttDQACAAAACjExNC4yMjkzMTIAuFVdjODC1Ai4VV2M4MLUCChDSVEuS0JSLklRX0lOVEVSRVNUX0VYUC45OTcuNDE4MjAuTC5QLi5DAQAAAOqAPwACAAAAAy0xNwEIAAAABQAAAAExAQAAAAoxNTg4Mjk1OTI5AwAAAAMxNjACAAAAAjgyBAAAAAEwBwAAAAk2LzMwLzIwMTQIAAAACjEyLzMxLzIwMTAJAAAAATAOCipx4MLUCA4KKnHgwtQIH0NJUS5OWVNFOlRFWC5JUV9WT0xVTUUuNC80LzIwMTcBAAAADrMEAAIAAAAIMC45MDY2MzUAkjFWjODC1AiSMVaM4MLUCBxDSVEuS0JSLklRX1ZPTFVNRS4yNS0wNC0yMDE0AQAAAOqAPwACAAAACDEuODA2OTc1ALhVXYzgwtQIuFVdjODC1AgnQ0lRLlNUTi5JUV9TSEFSRVNPVVRTVEFORElORy4xOC0xMS0yMDE2AQAAALttDQACAAAACTExMy45NDUyNQDSzC5x4MLUCNLMLnHgwtQIJkNJUS5DQVQuSVFfU0hBUkVTT1VUU1RBTkRJTkcuMS8yNC8yMDE3BQAAAAEAAAAIAAAADihJbnZhbGlkIERhdGUpVvRajODC1AhW9FqM4MLUCCdDSVEuQ0FULklRX1NIQVJFU09VVFNUQU5ESU5HLjEyLzIxLzIwMTYFAAAAAQAAAAgAAAAOKEludmFsaWQgRGF0ZSm4VV2M4MLU</t>
  </si>
  <si>
    <t>CLhVXYzgwtQIK0NJUS5OWVNFOk9TSy5JUV9TSEFSRVNPVVRTVEFORElORy4xMS8yLzIwMTYBAAAAF30EAAIAAAAJNzMuMTExMjcxAFb0WozgwtQIVvRajODC1AgdQ0lRLlRURUsuSVFfVk9MVU1FLjE0LTExLTIwMTMBAAAACAEDAAIAAAAIMS4zOTE1ODMAljZoh+DC1AiWNmiH4MLUCCtDSVEuTllTRTpURVguSVFfU0hBUkVTT1VUU1RBTkRJTkcuNy8xMS8yMDE2AQAAAA6zBAACAAAABTEwNS45ADTVZYfgwtQINNVlh+DC1AgnQ0lRLktCUi5JUV9TSEFSRVNPVVRTVEFORElORy4wMy0wOC0yMDE2AQAAAOqAPwACAAAACjE0Mi40NzU0OTkA9JJYjODC1Aj0kliM4MLUCBxDSVEuRkxSLklRX1ZPTFVNRS4xMC0xMC0yMDEzAQAAACsBCgACAAAABzAuOTUzNTkA+Jdqh+DC1Aj4l2qH4MLUCBxDSVEuRkxSLklRX1ZPTFVNRS4yOC0xMC0yMDEzAQAAACsBCgACAAAACDEuMzQwODE2APiXaofgwtQI+Jdqh+DC1AgrQ0lRLk5ZU0U6Q01JLklRX1NIQVJFU09VVFNUQU5ESU5HLjQvMTQvMjAxNgUAAAABAAAACAAAAA4oSW52YWxpZCBEYXRlKVb0WozgwtQIVvRajODC1AgnQ0lRLktCUi5JUV9TSEFSRVNPVVRTVEFORElORy4xMi0wMS0yMDE3AQAAAOqAPwACAAAACjE0Mi42NjgxNjEA9JJYjODC1Aj0kliM4MLUCCdDSVEuRU1FLklRX1NIQVJFU09VVFNUQU5ESU5HLjI4LTEyLTIwMTYBAAAAbm0AAAIAAAAJNjAuNjQ2NDc2</t>
  </si>
  <si>
    <t>ADTVZYfgwtQINNVlh+DC1AgbQ0lRLkNBVC5JUV9WT0xVTUUuNC8xNS8yMDE2BQAAAAEAAAAIAAAADihJbnZhbGlkIERhdGUpDgoqceDC1AgOCipx4MLUCCdDSVEuU1ROLklRX1NIQVJFU09VVFNUQU5ESU5HLjIwLTA2LTIwMTcBAAAAu20NAAIAAAAKMTE0LjIyOTMxMgBW9FqM4MLUCFb0WozgwtQIG0NJUS5DQVQuSVFfVk9MVU1FLjgvMzAvMjAxNgUAAAABAAAACAAAAA4oSW52YWxpZCBEYXRlKTTVZYfgwtQINNVlh+DC1AgnQ0lRLktCUi5JUV9TSEFSRVNPVVRTVEFORElORy4wNi0wNy0yMDE2AQAAAOqAPwACAAAACDE0Mi40MjMzAPSSWIzgwtQI9JJYjODC1AgkQ0lRLktPU0U6QTAwOTU0MC5JUV9WT0xVTUUuNS8xMS8yMDE2AQAAAM1LJQADAAAAAACWNmiH4MLUCJY2aIfgwtQIHUNJUS5UVEVLLklRX1ZPTFVNRS4yOS0wNy0yMDEzAQAAAAgBAwACAAAACDAuMzA4MzI0ALhVXYzgwtQIuFVdjODC1AghQ0lRLklRMjczNTExLklRX1ZPTFVNRS4yMC0wNi0yMDE0AQAAAGcsBAADAAAAAAA01WWH4MLUCDTVZYfgwtQIJ0NJUS5TVE4uSVFfU0hBUkVTT1VUU1RBTkRJTkcuMTAtMDItMjAxNwEAAAC7bQ0AAgAAAAkxMTMuOTQ1MjUAuFVdjODC1Ai4VV2M4MLUCCdDSVEuU1ROLklRX1NIQVJFU09VVFNUQU5ESU5HLjI4LTAyLTIwMTcBAAAAu20NAAIAAAAKMTE0LjEyODU2MgA01WWH4MLUCDTVZYfgwtQIK0NJUS5O</t>
  </si>
  <si>
    <t>WVNFOlRFWC5JUV9TSEFSRVNPVVRTVEFORElORy4yLzE2LzIwMTcFAAAAAQAAAAgAAAAOKEludmFsaWQgRGF0ZSm4VV2M4MLUCLhVXYzgwtQIHENJUS5TVE4uSVFfVk9MVU1FLjI2LTA2LTIwMTQBAAAAu20NAAIAAAAIMC4zNzY1MDIAkjFWjODC1AiSMVaM4MLUCDFDSVEuTkFTREFRR1M6UENBUi5JUV9TSEFSRVNPVVRTVEFORElORy4xMC8yNi8yMDE2BQAAAAEAAAAIAAAADihJbnZhbGlkIERhdGUpNNVlh+DC1Ag01WWH4MLUCCdDSVEuQ0FULklRX1NIQVJFU09VVFNUQU5ESU5HLjEwLzI4LzIwMTYFAAAAAQAAAAgAAAAOKEludmFsaWQgRGF0ZSk01WWH4MLUCDTVZYfgwtQIJ0NJUS5KRUMuSVFfU0hBUkVTT1VUU1RBTkRJTkcuMTAtMDQtMjAxNwEAAAAvTgQAAgAAAAoxMjEuMDcxMjk2APSSWIzgwtQI9JJYjODC1AgwQ0lRLk5BU0RBUUdTOlBDQVIuSVFfU0hBUkVTT1VUU1RBTkRJTkcuNS8yNC8yMDE2BQAAAAEAAAAIAAAADihJbnZhbGlkIERhdGUpDgoqceDC1AgOCipx4MLUCCxDSVEuSVEyNzM1MTEuSVFfREFfU1VQUExfQ0YuOTk3LjQxODIwLkwuUC4uQwEAAABnLAQAAgAAAAY0Ny42NTkBCAAAAAUAAAABMQEAAAAKMTU4OTk0NjM0NgMAAAADMTYwAgAAAAQyMTcxBAAAAAEwBwAAAAk2LzMwLzIwMTQIAAAACjEyLzMxLzIwMTAJAAAAATAOCipx4MLUCA4KKnHgwtQIHENJUS5FTUUuSVFfVk9MVU1FLjI2</t>
  </si>
  <si>
    <t>LTExLTIwMTMBAAAAbm0AAAIAAAAHMC4zNjMyNAA01WWH4MLUCDTVZYfgwtQIIENJUS5JUTE5MDc4Ni5JUV9QUklNQVJZX0lORFVTVFJZAQAAAELpAgADAAAAHENvbnN0cnVjdGlvbiBhbmQgRW5naW5lZXJpbmcADgoqceDC1AgOCipx4MLUCBxDSVEuSkVDLklRX1ZPTFVNRS4yOS0xMS0yMDEzAQAAAC9OBAACAAAABzAuMzg0NzEAljZoh+DC1AiWNmiH4MLUCBxDSVEuRU1FLklRX1ZPTFVNRS4yNy0wMS0yMDE0AQAAAG5tAAACAAAACDAuNzM0NjkxADTVZYfgwtQINNVlh+DC1AgnQ0lRLkZMUi5JUV9TSEFSRVNPVVRTVEFORElORy4yMS0wMi0yMDE3AQAAACsBCgACAAAACjEzOS4zNTU0MTIADgoqceDC1AgOCipx4MLUCCtDSVEuTllTRTpPU0suSVFfU0hBUkVTT1VUU1RBTkRJTkcuMTEvNy8yMDE2AQAAABd9BAACAAAACTczLjM2NjcxNwC4VV2M4MLUCLhVXYzgwtQII0NJUS5FTUUuSVFfUEVSSU9EREFURS45OTcuNDE4MjAuTC5QAQAAAG5tAAAFAAAACjMxLTEyLTIwMTAADgoqceDC1AgOCipx4MLUCCdDSVEuSkVDLklRX1NIQVJFU09VVFNUQU5ESU5HLjAzLTA0LTIwMTcBAAAAL04EAAIAAAAKMTIxLjA3MTI5NgBW9FqM4MLUCFb0WozgwtQIJ0NJUS5LQlIuSVFfU0hBUkVTT1VUU1RBTkRJTkcuMTgtMDQtMjAxNwEAAADqgD8AAgAAAAoxNDMuMTQwNzkxADTVZYfgwtQINNVlh+DC1AgrQ0lRLk5ZU0U6VEVY</t>
  </si>
  <si>
    <t>LklRX1NIQVJFU09VVFNUQU5ESU5HLjcvMTQvMjAxNgUAAAABAAAACAAAAA4oSW52YWxpZCBEYXRlKZIxVozgwtQIkjFWjODC1AgrQ0lRLjAuSVFfR1dfSU5UQU5fQU1PUlRfQ0YuOTk3LjQxODIwLkwuUC4uQwEAAABVhHcDAwAAAAAADgoqceDC1AgOCipx4MLUCCdDSVEuRkxSLklRX1NIQVJFU09VVFNUQU5ESU5HLjE3LTEwLTIwMTYBAAAAKwEKAAIAAAAKMTM5LjI0ODM2OQBW9FqM4MLUCFb0WozgwtQIJENJUS5UVEVLLklRX1BFUklPRERBVEUuOTk2LjQxODIwLkwuUAEAAAAIAQMABQAAAAoyNy0wOS0yMDA5AA4KKnHgwtQIDgoqceDC1AgbQ0lRLkNBVC5JUV9WT0xVTUUuNy8xOS8yMDE2BQAAAAEAAAAIAAAADihJbnZhbGlkIERhdGUpNNVlh+DC1Ag01WWH4MLUCDBDSVEuTkFTREFRR1M6UENBUi5JUV9TSEFSRVNPVVRTVEFORElORy4xLzE4LzIwMTcFAAAAAQAAAAgAAAAOKEludmFsaWQgRGF0ZSk01WWH4MLUCDTVZYfgwtQIH0NJUS5FTUUuSVFfUFJJQ0VEQVRFLjIxLTEwLTIwMTMBAAAAbm0AAAUAAAAKMjEtMTAtMjAxMwA01WWH4MLUCDTVZYfgwtQIJUNJUS5OQVNEQVFHUzpQQ0FSLklRX1ZPTFVNRS43LzI4LzIwMTYFAAAAAQAAAAgAAAAOKEludmFsaWQgRGF0ZSmSMVaM4MLUCJIxVozgwtQIK0NJUS5OWVNFOkNNSS5JUV9TSEFSRVNPVVRTVEFORElORy4xMS8yLzIwMTYBAAAAJQwEAAIAAAAFMTc0</t>
  </si>
  <si>
    <t>LjMA9JJYjODC1Aj0kliM4MLUCCdDSVEuSkVDLklRX1NIQVJFU09VVFNUQU5ESU5HLjE3LTAxLTIwMTcBAAAAL04EAAIAAAAKMTIwLjgzMDA5OQC4VV2M4MLUCLhVXYzgwtQIJkNJUS5DQVQuSVFfU0hBUkVTT1VUU1RBTkRJTkcuMTAvMy8yMDE2AQAAADL1AwACAAAACTU4Mi4zMjE4OQC4VV2M4MLUCLhVXYzgwtQIIENJUS5OWVNFOk9TSy5JUV9WT0xVTUUuMy8xOC8yMDE2BQAAAAEAAAAIAAAADihJbnZhbGlkIERhdGUpDgoqceDC1AgOCipx4MLUCBxDSVEuRU1FLklRX1ZPTFVNRS4wOC0wNC0yMDE0AQAAAG5tAAACAAAACDAuMzQwMjQ3ADTVZYfgwtQINNVlh+DC1AggQ0lRLk5ZU0U6T1NLLklRX1ZPTFVNRS41LzExLzIwMTYBAAAAF30EAAMAAAAAADTVZYfgwtQINNVlh+DC1AglQ0lRLk5BU0RBUUdTOlBDQVIuSVFfVk9MVU1FLjYvMTMvMjAxNgUAAAABAAAACAAAAA4oSW52YWxpZCBEYXRlKZIxVozgwtQIkjFWjODC1AghQ0lRLklRMjczNTExLklRX1ZPTFVNRS4wMy0wNC0yMDE0AQAAAGcsBAADAAAAAAA01WWH4MLUCDTVZYfgwtQIHENJUS5GTFIuSVFfVk9MVU1FLjE1LTA1LTIwMTQBAAAAKwEKAAIAAAAIMS43Mjg5ODkAljZoh+DC1AiWNmiH4MLUCB1DSVEuVFRFSy5JUV9WT0xVTUUuMjctMDgtMjAxMwEAAAAIAQMAAgAAAAgwLjUzOTQzNACWNmiH4MLUCJY2aIfgwtQIKENJUS5UVEVLLklRX0RBX1NV</t>
  </si>
  <si>
    <t>UFBMX0NGLjk5Ny40MTgyMC5MLlAuLkMBAAAACAEDAAIAAAAGMjAuNzkxAQgAAAAFAAAAATEBAAAACjE1NzYzOTQyMzEDAAAAAzE2MAIAAAAEMjE3MQQAAAABMAcAAAAJNi8zMC8yMDE0CAAAAAkxMC8zLzIwMTAJAAAAATAOCipx4MLUCA4KKnHgwtQIKkNJUS5OWVNFOk9TSy5JUV9TSEFSRVNPVVRTVEFORElORy40LzMvMjAxNwEAAAAXfQQAAgAAAAk3NC42MTE0NDcAuFVdjODC1Ai4VV2M4MLUCCBDSVEuTllTRTpDTUkuSVFfVk9MVU1FLjQvMTIvMjAxNgEAAAAlDAQAAwAAAAAADgoqceDC1AgOCipx4MLUCBtDSVEuQ0FULklRX1ZPTFVNRS4xMS8zLzIwMTYBAAAAMvUDAAIAAAAINC43ODY5NjgANNVlh+DC1Ag01WWH4MLUCC9DSVEuTkFTREFRR1M6UENBUi5JUV9TSEFSRVNPVVRTVEFORElORy4xLzUvMjAxNwEAAABBfwQAAgAAAAUzNTEuMwA01WWH4MLUCDTVZYfgwtQIIENJUS5OWVNFOk9TSy5JUV9WT0xVTUUuNi8yMC8yMDE2BQAAAAEAAAAIAAAADihJbnZhbGlkIERhdGUpDgoqceDC1AgOCipx4MLUCB9DSVEuRU1FLklRX1BSSUNFREFURS4xOC0wNy0yMDEzAQAAAG5tAAAFAAAACjE4LTA3LTIwMTMADgoqceDC1AgOCipx4MLUCCBDSVEuTllTRTpPU0suSVFfVk9MVU1FLjMvMzEvMjAxNgUAAAABAAAACAAAAA4oSW52YWxpZCBEYXRlKQ4KKnHgwtQIDgoqceDC1AggQ0lRLk5ZU0U6T1NLLklRX1ZPTFVN</t>
  </si>
  <si>
    <t>RS40LzI2LzIwMTYFAAAAAQAAAAgAAAAOKEludmFsaWQgRGF0ZSk01WWH4MLUCDTVZYfgwtQIJ0NJUS5KRUMuSVFfU0hBUkVTT1VUU1RBTkRJTkcuMjgtMTAtMjAxNgEAAAAvTgQAAgAAAAoxMjEuNDI4MTk3AA4KKnHgwtQIDgoqceDC1AgpQ0lRLlRURUsuSVFfREFfU1VQUExfQ0YuMjAwMC40MTgyMC5MLlAuLkMBAAAACAEDAAIAAAAGMjcuMjg4AQgAAAAFAAAAATEBAAAACjE3NDgxMjY1ODgDAAAAAzE2MAIAAAAEMjE3MQQAAAABMAcAAAAJNi8zMC8yMDE0CAAAAAk2LzI5LzIwMTQJAAAAATAOCipx4MLUCA4KKnHgwtQIIUNJUS5OWVNFOkNOSEkuSVFfVk9MVU1FLjYvMTMvMjAxNgUAAAABAAAACAAAAA4oSW52YWxpZCBEYXRlKTTVZYfgwtQINNVlh+DC1AgrQ0lRLk5ZU0U6Q01JLklRX1NIQVJFU09VVFNUQU5ESU5HLjEyLzkvMjAxNgEAAAAlDAQAAgAAAAMxNjgAuFVdjODC1Ai4VV2M4MLUCCBDSVEuTllTRTpDTUkuSVFfVk9MVU1FLjMvMTgvMjAxNgUAAAABAAAACAAAAA4oSW52YWxpZCBEYXRlKQ4KKnHgwtQIDgoqceDC1AgnQ0lRLkpFQy5JUV9TSEFSRVNPVVRTVEFORElORy4yOS0xMi0yMDE2AQAAAC9OBAACAAAACjEyMC44MzAwOTkAVvRajODC1AhW9FqM4MLUCCRDSVEuTkFTREFRR1M6UENBUi5JUV9WT0xVTUUuOC81LzIwMTYBAAAAQX8EAAMAAAAAADTVZYfgwtQINNVlh+DC1AgrQ0lRLk5ZU0U6</t>
  </si>
  <si>
    <t>VEVYLklRX1NIQVJFU09VVFNUQU5ESU5HLjIvMjMvMjAxNwUAAAABAAAACAAAAA4oSW52YWxpZCBEYXRlKbhVXYzgwtQIuFVdjODC1AggQ0lRLk5ZU0U6VEVYLklRX1ZPTFVNRS41LzIzLzIwMTYFAAAAAQAAAAgAAAAOKEludmFsaWQgRGF0ZSm4VV2M4MLUCLhVXYzgwtQIJkNJUS5DQVQuSVFfU0hBUkVTT1VUU1RBTkRJTkcuNC8yMS8yMDE2BQAAAAEAAAAIAAAADihJbnZhbGlkIERhdGUpkjFWjODC1AiSMVaM4MLUCB9DSVEuTllTRTpERS5JUV9WT0xVTUUuNi8xNi8yMDE2BQAAAAEAAAAIAAAADihJbnZhbGlkIERhdGUpNNVlh+DC1Ag01WWH4MLUCC5DSVEuSVFUUjI3MTk0ODU1MS5JUV9UUl9UQVJHRVRfU1RPQ0tQUkVNSVVNXzFNAQAAAAebNRACAAAAAAB3qAY248LUCC12HjbjwtQIJUNJUS5DQVQuSVFfU0hBUkVTT1VUU1RBTkRJTkcuMi85LzIwMTcBAAAAMvUDAAIAAAAKNTg5LjA5MDMwOABW9FqM4MLUCFb0WozgwtQIIENJUS5OWVNFOk9TSy5JUV9WT0xVTUUuNS8yMC8yMDE2BQAAAAEAAAAIAAAADihJbnZhbGlkIERhdGUpDgoqceDC1AgOCipx4MLUCBxDSVEuRkxSLklRX1ZPTFVNRS4yOC0wMS0yMDE0AQAAACsBCgACAAAACDEuMzU2NjY5AJY2aIfgwtQIljZoh+DC1AgcQ0lRLkZMUi5JUV9WT0xVTUUuMTAtMDEtMjAxNAEAAAArAQoAAgAAAAgxLjM5Mzg5OACWNmiH4MLUCJY2aIfgwtQIIUNJUS5J</t>
  </si>
  <si>
    <t>UTE5MDc4Ni5JUV9WT0xVTUUuMTctMDctMjAxMwEAAABC6QIAAgAAAAgwLjM5MTU3MQC4VV2M4MLUCLhVXYzgwtQIJkNJUS5DQVQuSVFfU0hBUkVTT1VUU1RBTkRJTkcuOC8yOS8yMDE2BQAAAAEAAAAIAAAADihJbnZhbGlkIERhdGUpuFVdjODC1Ai4VV2M4MLUCB9DSVEuTllTRTpPU0suSVFfVk9MVU1FLjUvOS8yMDE2AQAAABd9BAADAAAAAAAOCipx4MLUCA4KKnHgwtQIJ0NJUS5FTUUuSVFfU0hBUkVTT1VUU1RBTkRJTkcuMjEtMDItMjAxNwEAAABubQAAAgAAAAk2MC42NDY0NzYANNVlh+DC1Ag01WWH4MLUCCFDSVEuTllTRTpDTkhJLklRX1ZPTFVNRS42LzE2LzIwMTYFAAAAAQAAAAgAAAAOKEludmFsaWQgRGF0ZSkOCipx4MLUCA4KKnHgwtQIIENJUS5OWVNFOkpPWS5JUV9WT0xVTUUuNy8xOS8yMDE2BQAAAAEAAAAIAAAADihJbnZhbGlkIERhdGUpNNVlh+DC1Ag01WWH4MLUCCBDSVEuTllTRTpURVguSVFfVk9MVU1FLjExLzcvMjAxNgEAAAAOswQAAgAAAAgxLjE5ODk5NgBW9FqM4MLUCFb0WozgwtQIJ0NJUS5FTUUuSVFfU0hBUkVTT1VUU1RBTkRJTkcuMTktMDYtMjAxNwEAAABubQAAAgAAAAk1OS4yMzMwMzgAVvRajODC1AhW9FqM4MLUCCFDSVEuSVFUUjE0MTUxMzE2Mi5JUV9UUl9CVVlFUk5BTUUBAAAAylFvCAMAAABsQ2FuYWRhIFBlbnNpb24gUGxhbiBJbnZlc3RtZW50IEJvYXJkOyBBcmVz</t>
  </si>
  <si>
    <t>IENvcnBvcmF0ZSBPcHBvcnR1bml0aWVzIEZ1bmQgSUlJLCBMLlAuOyBBcmVzIFByaXZhdGUgRXF1aXR5IEdyb3VwAHeoBjbjwtQILXYeNuPC1AglQ0lRLk5BU0RBUUdTOlBDQVIuSVFfVk9MVU1FLjUvMTAvMjAxNgEAAABBfwQAAgAAAAgxLjIxNTgyNQA01WWH4MLUCDTVZYfgwtQIHENJUS5FTUUuSVFfVk9MVU1FLjE0LTA4LTIwMTMBAAAAbm0AAAIAAAAIMC4xNjE1ODEAljZoh+DC1AiWNmiH4MLUCC5DSVEuSVFUUjI0MzQwMDg3OC5JUV9UUl9UQVJHRVRfU1RPQ0tQUkVNSVVNXzFNAQAAAK4Agg4CAAAABzE0LjM4ODUBBgAAAAUAAAACNTQBAAAABjEwMTA1NQIAAAAJMjQzNDAwODc4AwAAAAkyNDM0MDE1MDcEAAAAAzE2MAYAAAAFRmFsc2V3qAY248LUCC12HjbjwtQIHENJUS5KRUMuSVFfVk9MVU1FLjI1LTA2LTIwMTQBAAAAL04EAAIAAAAIMS40MjgwNjIAljZoh+DC1AiWNmiH4MLUCCdDSVEuU1ROLklRX1NIQVJFU09VVFNUQU5ESU5HLjE0LTA2LTIwMTcBAAAAu20NAAIAAAAKMTE0LjIyOTMxMgBW9FqM4MLUCFb0WozgwtQIJUNJUS5OQVNEQVFHUzpQQ0FSLklRX1ZPTFVNRS4yLzEzLzIwMTcFAAAAAQAAAAgAAAAOKEludmFsaWQgRGF0ZSkOCipx4MLUCA4KKnHgwtQIG0NJUS5DQVQuSVFfVk9MVU1FLjEvMTkvMjAxNwUAAAABAAAACAAAAA4oSW52YWxpZCBEYXRlKQ4KKnHgwtQIDgoqceDC1AglQ0lR</t>
  </si>
  <si>
    <t>Lk5BU0RBUUdTOlBDQVIuSVFfVk9MVU1FLjExLzQvMjAxNgEAAABBfwQAAgAAAAgyLjE2ODI2MQA01WWH4MLUCDTVZYfgwtQIKENJUS5UVEVLLklRX1NIQVJFU09VVFNUQU5ESU5HLjIzLTAzLTIwMTcBAAAACAEDAAIAAAAJNTcuMzE3MDUzAPSSWIzgwtQI9JJYjODC1AglQ0lRLk5BU0RBUUdTOlBDQVIuSVFfVk9MVU1FLjUvMjAvMjAxNgUAAAABAAAACAAAAA4oSW52YWxpZCBEYXRlKTTVZYfgwtQINNVlh+DC1AgcQ0lRLlNUTi5JUV9WT0xVTUUuMTktMTItMjAxMwEAAAC7bQ0AAgAAAAgwLjI2NTk3MgA01WWH4MLUCDTVZYfgwtQIG0NJUS5DQVQuSVFfVk9MVU1FLjkvMjEvMjAxNgUAAAABAAAACAAAAA4oSW52YWxpZCBEYXRlKTTVZYfgwtQINNVlh+DC1AgcQ0lRLkpFQy5JUV9WT0xVTUUuMTUtMTEtMjAxMwEAAAAvTgQAAgAAAAgwLjg2MTY2MQCWNmiH4MLUCJY2aIfgwtQIH0NJUS5OWVNFOk5BVi5JUV9WT0xVTUUuNi83LzIwMTYBAAAAsnEEAAIAAAAIMS4xMzczNTQANNVlh+DC1Ag01WWH4MLUCCdDSVEuSkVDLklRX1NIQVJFU09VVFNUQU5ESU5HLjA3LTA2LTIwMTcBAAAAL04EAAIAAAAKMTIwLjQyNDg2NwD0kliM4MLUCPSSWIzgwtQIIENJUS5OWVNFOkNOSEkuSVFfVk9MVU1FLjQvMS8yMDE2AQAAAE5iGQYCAAAACDIuODAwMTU2AA4KKnHgwtQIDgoqceDC1AgnQ0lRLkZMUi5JUV9TSEFSRVNPVVRT</t>
  </si>
  <si>
    <t>VEFORElORy4yMS0wOS0yMDE2AQAAACsBCgACAAAACjEzOS4yNDgzNjkANNVlh+DC1Ag01WWH4MLUCBxDSVEuRU1FLklRX1ZPTFVNRS4xNC0wMi0yMDE0AQAAAG5tAAACAAAACDAuMjQ4NDU4ADTVZYfgwtQINNVlh+DC1AghQ0lRLklRMTkwNzg2LklRX1ZPTFVNRS4zMC0wNi0yMDE0AQAAAELpAgACAAAACDAuNDA0NDQyALhVXYzgwtQIuFVdjODC1AgsQ0lRLk5ZU0U6VEVYLklRX1NIQVJFU09VVFNUQU5ESU5HLjEyLzIyLzIwMTYFAAAAAQAAAAgAAAAOKEludmFsaWQgRGF0ZSk01WWH4MLUCDTVZYfgwtQIJ0NJUS5GTFIuSVFfU0hBUkVTT1VUU1RBTkRJTkcuMjMtMDItMjAxNwEAAAArAQoAAgAAAAoxMzkuMzU1NDEyAFb0WozgwtQIVvRajODC1AgdQ0lRLlRURUsuSVFfVk9MVU1FLjI3LTAzLTIwMTQBAAAACAEDAAIAAAAIMC4yNzU1MDMAVvRajODC1AhW9FqM4MLUCBtDSVEuSkVDLklRX1BSSU1BUllfSU5EVVNUUlkBAAAAL04EAAMAAAAcQ29uc3RydWN0aW9uIGFuZCBFbmdpbmVlcmluZwAOCipx4MLUCA4KKnHgwtQIK0NJUS5OWVNFOkNNSS5JUV9TSEFSRVNPVVRTVEFORElORy41LzI1LzIwMTYFAAAAAQAAAAgAAAAOKEludmFsaWQgRGF0ZSmSMVaM4MLUCJIxVozgwtQIHENJUS5KRUMuSVFfVk9MVU1FLjIxLTEwLTIwMTMBAAAAL04EAAIAAAAIMC41MjYxODQAljZoh+DC1AiWNmiH4MLUCBxDSVEuSkVD</t>
  </si>
  <si>
    <t>LklRX1ZPTFVNRS4yMy0wMS0yMDE0AQAAAC9OBAACAAAACDIuMTI4MjYxAJY2aIfgwtQIljZoh+DC1AgcQ0lRLkVNRS5JUV9WT0xVTUUuMDItMTAtMjAxMwEAAABubQAAAgAAAAcwLjkyNjA1AJY2aIfgwtQIljZoh+DC1AgfQ0lRLk5ZU0U6REUuSVFfVk9MVU1FLjYvMjMvMjAxNgUAAAABAAAACAAAAA4oSW52YWxpZCBEYXRlKQ4KKnHgwtQIDgoqceDC1AgnQ0lRLlNUTi5JUV9TSEFSRVNPVVRTVEFORElORy4xNS0wMy0yMDE3AQAAALttDQACAAAACjExNC4xMjg1NjIA9JJYjODC1Aj0kliM4MLUCC5DSVEuSVFUUjI0MzQwMDg3OC5JUV9UUl9UQVJHRVRfU1RPQ0tQUkVNSVVNXzFXAQAAAK4Agg4CAAAABjEuOTIzMQEGAAAABQAAAAI1NAEAAAAGMTAxMDU0AgAAAAkyNDM0MDA4NzgDAAAACTI0MzQwMTUwNwQAAAADMTYwBgAAAAVGYWxzZXeoBjbjwtQILXYeNuPC1AggQ0lRLk5ZU0U6VEVYLklRX1ZPTFVNRS42LzEwLzIwMTYBAAAADrMEAAIAAAAIMS4zMTcyNDEAVvRajODC1AhW9FqM4MLUCCdDSVEuSkVDLklRX1NIQVJFU09VVFNUQU5ESU5HLjMxLTAzLTIwMTcBAAAAL04EAAIAAAAKMTIxLjA3MTI5NgC4VV2M4MLUCLhVXYzgwtQIK0NJUS5OWVNFOkNNSS5JUV9TSEFSRVNPVVRTVEFORElORy4zLzMwLzIwMTcFAAAAAQAAAAgAAAAOKEludmFsaWQgRGF0ZSk01WWH4MLUCDTVZYfgwtQIH0NJUS5FTUUuSVFf</t>
  </si>
  <si>
    <t>UFJJQ0VEQVRFLjA5LTA5LTIwMTMBAAAAbm0AAAUAAAAKMDktMDktMjAxMwCWNmiH4MLUCJY2aIfgwtQIIENJUS5OWVNFOk1UVy5JUV9WT0xVTUUuNC8yOS8yMDE2BQAAAAEAAAAIAAAADihJbnZhbGlkIERhdGUpNNVlh+DC1Ag01WWH4MLUCChDSVEuVFRFSy5JUV9TSEFSRVNPVVRTVEFORElORy4xMy0wMS0yMDE3AQAAAAgBAwACAAAACTU3LjA2MDgwMwA01WWH4MLUCDTVZYfgwtQIIUNJUS5JUTE5MDc4Ni5JUV9WT0xVTUUuMTUtMDUtMjAxNAEAAABC6QIAAgAAAAgxLjY4MzU1MQC4VV2M4MLUCLhVXYzgwtQIHENJUS5TVE4uSVFfVk9MVU1FLjIzLTA1LTIwMTQBAAAAu20NAAIAAAAIMC4yMjMxODQAkjFWjODC1AiSMVaM4MLUCB9DSVEuRU1FLklRX1BSSUNFREFURS4xOC0wMy0yMDE0AQAAAG5tAAAFAAAACjE4LTAzLTIwMTQANNVlh+DC1Ag01WWH4MLUCB1DSVEuVFRFSy5JUV9WT0xVTUUuMTgtMDctMjAxMwEAAAAIAQMAAgAAAAgwLjM2NDE5MgCWNmiH4MLUCJY2aIfgwtQIJ0NJUS5GTFIuSVFfU0hBUkVTT1VUU1RBTkRJTkcuMTctMDMtMjAxNwEAAAArAQoAAgAAAAoxMzkuNzM2Njk2AFb0WozgwtQIVvRajODC1AgfQ0lRLk5ZU0U6Sk9ZLklRX1ZPTFVNRS41LzUvMjAxNgUAAAAAAAAACAAAABQoSW52YWxpZCBJZGVudGlmaWVyKTTVZYfgwtQINNVlh+DC1AgmQ0lRLkNBVC5JUV9TSEFSRVNPVVRTVEFO</t>
  </si>
  <si>
    <t>RElORy43LzI3LzIwMTYFAAAAAQAAAAgAAAAOKEludmFsaWQgRGF0ZSlW9FqM4MLUCFb0WozgwtQIJ0NJUS5FTUUuSVFfU0hBUkVTT1VUU1RBTkRJTkcuMjctMDktMjAxNgEAAABubQAAAgAAAAk2MC43OTk5MTUANNVlh+DC1Ag01WWH4MLUCCBDSVEuTllTRTpURVguSVFfVk9MVU1FLjgvMjIvMjAxNgUAAAABAAAACAAAAA4oSW52YWxpZCBEYXRlKTTVZYfgwtQINNVlh+DC1AghQ0lRLk5ZU0U6VEVYLklRX1ZPTFVNRS4xMi8xNS8yMDE2BQAAAAEAAAAIAAAADihJbnZhbGlkIERhdGUpuFVdjODC1Ai4VV2M4MLUCBxDSVEuRU1FLklRX1ZPTFVNRS4yOC0wNS0yMDE0AQAAAG5tAAACAAAACDAuMjEwNDY2ADTVZYfgwtQINNVlh+DC1AgcQ0lRLktCUi5JUV9WT0xVTUUuMDUtMDYtMjAxNAEAAADqgD8AAgAAAAgyLjU5NzIyNwC4VV2M4MLUCLhVXYzgwtQIIUNJUS5JUTE5MDc4Ni5JUV9WT0xVTUUuMTQtMDgtMjAxMwEAAABC6QIAAgAAAAgxLjMyMTIwNQC4VV2M4MLUCLhVXYzgwtQIMENJUS5OQVNEQVFHUzpQQ0FSLklRX1NIQVJFU09VVFNUQU5ESU5HLjgvMjQvMjAxNgUAAAABAAAACAAAAA4oSW52YWxpZCBEYXRlKQ4KKnHgwtQIDgoqceDC1AgcQ0lRLkZMUi5JUV9WT0xVTUUuMjItMDgtMjAxMwEAAAArAQoAAgAAAAgwLjY3OTA4MwD4l2qH4MLUCPiXaofgwtQIJ0NJUS5LQlIuSVFfU0hBUkVTT1VUU1RBTkRJ</t>
  </si>
  <si>
    <t>TkcuMDItMTEtMjAxNgEAAADqgD8AAgAAAAoxNDIuNjY4MTYxAPSSWIzgwtQI9JJYjODC1AglQ0lRLk5BU0RBUUdTOlBDQVIuSVFfVk9MVU1FLjMvMTMvMjAxNwUAAAABAAAACAAAAA4oSW52YWxpZCBEYXRlKZIxVozgwtQIkjFWjODC1AgeQ0lRLk5ZU0U6REUuSVFfVk9MVU1FLjYvMS8yMDE2AQAAAIAPBAACAAAACDMuMTU3NjA3AA4KKnHgwtQIDgoqceDC1AgcQ0lRLlNUTi5JUV9WT0xVTUUuMTEtMDYtMjAxNAEAAAC7bQ0AAgAAAAgwLjI3NzAyNgC4VV2M4MLUCLhVXYzgwtQIGkNJUS5DQVQuSVFfVk9MVU1FLjQvNy8yMDE2AQAAADL1AwADAAAAAAA01WWH4MLUCDTVZYfgwtQIMUNJUS5OQVNEQVFHUzpQQ0FSLklRX1NIQVJFU09VVFNUQU5ESU5HLjEwLzE3LzIwMTYFAAAAAQAAAAgAAAAOKEludmFsaWQgRGF0ZSm4VV2M4MLUCLhVXYzgwtQIJ0NJUS5GTFIuSVFfU0hBUkVTT1VUU1RBTkRJTkcuMDctMDQtMjAxNwEAAAArAQoAAgAAAAoxMzkuNzM2Njk2ALhVXYzgwtQIuFVdjODC1AghQ0lRLklRMTkwNzg2LklRX1ZPTFVNRS4wMS0wOC0yMDEzAQAAAELpAgACAAAACDEuNjUwMjg4ALhVXYzgwtQIuFVdjODC1AgxQ0lRLklRVFIyNDI2NDU2NzQuSVFfVFJfVEFSR0VUX0VCSVREQV9FUV9JTkMuLlVTRAEAAACqenYOAgAAAAczNjYuNzU5AQYAAAAFAAAAAjM3AQAAAAoxNjMwMjk3MDU5AgAAAAUyMTY3NwMA</t>
  </si>
  <si>
    <t>AAADMTYwBAAAAAEwBwAAAAgxLzEvMTkwMHeoBjbjwtQILXYeNuPC1AgsQ0lRLk5ZU0U6T1NLLklRX1NIQVJFU09VVFNUQU5ESU5HLjExLzE4LzIwMTYFAAAAAQAAAAgAAAAOKEludmFsaWQgRGF0ZSlW9FqM4MLUCFb0WozgwtQIJUNJUS5OQVNEQVFHUzpQQ0FSLklRX1ZPTFVNRS45LzI3LzIwMTYFAAAAAQAAAAgAAAAOKEludmFsaWQgRGF0ZSk01WWH4MLUCDTVZYfgwtQIHENJUS5LQlIuSVFfVk9MVU1FLjI0LTA3LTIwMTMBAAAA6oA/AAIAAAAIMC44ODA3MDgAljZoh+DC1AiWNmiH4MLUCCZDSVEuTkFTREFRR1M6UENBUi5JUV9WT0xVTUUuMTEvMjMvMjAxNgUAAAABAAAACAAAAA4oSW52YWxpZCBEYXRlKVb0WozgwtQIVvRajODC1AgcQ0lRLkZMUi5JUV9WT0xVTUUuMjYtMDMtMjAxNAEAAAArAQoAAgAAAAgxLjYzMzg1NgCWNmiH4MLUCJY2aIfgwtQIIUNJUS5JUTE5MDc4Ni5JUV9WT0xVTUUuMTctMDMtMjAxNAEAAABC6QIAAgAAAAgwLjYwNTE0NgC4VV2M4MLUCLhVXYzgwtQIJ0NJUS5GTFIuSVFfU0hBUkVTT1VUU1RBTkRJTkcuMDctMTEtMjAxNgEAAAArAQoAAgAAAAoxMzkuMjUwMjA0ALhVXYzgwtQIuFVdjODC1AgnQ0lRLkZMUi5JUV9TSEFSRVNPVVRTVEFORElORy4wOC0wNS0yMDE3AQAAACsBCgACAAAACjEzOS43ODIyNDMAuFVdjODC1Ai4VV2M4MLUCCFDSVEuSVExOTA3ODYuSVFfVk9MVU1F</t>
  </si>
  <si>
    <t>LjI2LTEyLTIwMTMBAAAAQukCAAIAAAAIMC41MjIwMzYAuFVdjODC1Ai4VV2M4MLUCB9DSVEuTllTRTpDTUkuSVFfVk9MVU1FLjYvOC8yMDE2AQAAACUMBAADAAAAAAA01WWH4MLUCDTVZYfgwtQIH0NJUS5OWVNFOk9TSy5JUV9WT0xVTUUuNS82LzIwMTYBAAAAF30EAAMAAAAAADTVZYfgwtQINNVlh+DC1AgwQ0lRLk5BU0RBUUdTOlBDQVIuSVFfU0hBUkVTT1VUU1RBTkRJTkcuMy8yNy8yMDE3BQAAAAEAAAAIAAAADihJbnZhbGlkIERhdGUpkjFWjODC1AiSMVaM4MLUCBxDSVEuRU1FLklRX1ZPTFVNRS4zMC0wNS0yMDE0AQAAAG5tAAACAAAACDAuMjYyMTc3ADTVZYfgwtQINNVlh+DC1AgfQ0lRLkVNRS5JUV9QUklDRURBVEUuMTUtMTAtMjAxMwEAAABubQAABQAAAAoxNS0xMC0yMDEzADTVZYfgwtQINNVlh+DC1AgnQ0lRLkVNRS5JUV9TSEFSRVNPVVRTVEFORElORy4wOS0wOC0yMDE2AQAAAG5tAAACAAAACTYwLjc5OTkxNQBW9FqM4MLUCFb0WozgwtQIH0NJUS5OWVNFOlRFWC5JUV9WT0xVTUUuMy84LzIwMTcBAAAADrMEAAIAAAAIMS40NjQ2MTUANNVlh+DC1Ag01WWH4MLUCB9DSVEuRU1FLklRX1BSSUNFREFURS4xMi0wNy0yMDEzAQAAAG5tAAAFAAAACjEyLTA3LTIwMTMAljZoh+DC1AiWNmiH4MLUCCVDSVEuTkFTREFRR1M6UENBUi5JUV9WT0xVTUUuOS8xMi8yMDE2AQAAAEF/BAACAAAACDMuODE5</t>
  </si>
  <si>
    <t>MzU2AFb0WozgwtQIVvRajODC1AgoQ0lRLlRURUsuSVFfU0hBUkVTT1VUU1RBTkRJTkcuMDItMDUtMjAxNwEAAAAIAQMAAgAAAAk1Ny4zMTcwNTMAVvRajODC1AhW9FqM4MLUCCdDSVEuRU1FLklRX1NIQVJFU09VVFNUQU5ESU5HLjAxLTA2LTIwMTcBAAAAbm0AAAIAAAAJNTkuMjMzMDM4AFb0WozgwtQIVvRajODC1AggQ0lRLk5ZU0U6TVRXLklRX1ZPTFVNRS44LzE5LzIwMTYFAAAAAQAAAAgAAAAOKEludmFsaWQgRGF0ZSk01WWH4MLUCDTVZYfgwtQIHENJUS5KRUMuSVFfVk9MVU1FLjI0LTEwLTIwMTMBAAAAL04EAAIAAAAHMC40NDE3NgCWNmiH4MLUCJY2aIfgwtQIHENJUS5FTUUuSVFfVk9MVU1FLjA3LTEwLTIwMTMBAAAAbm0AAAIAAAAIMC4yNjY5NTYAljZoh+DC1AiWNmiH4MLUCCdDSVEuRU1FLklRX1NIQVJFU09VVFNUQU5ESU5HLjIwLTA3LTIwMTYBAAAAbm0AAAIAAAAJNjAuNzAwNjI2ADTVZYfgwtQINNVlh+DC1AgnQ0lRLkVNRS5JUV9TSEFSRVNPVVRTVEFORElORy4wNS0wNC0yMDE3AQAAAG5tAAACAAAACTU5LjY2MDQwNAD0kliM4MLUCPSSWIzgwtQIIUNJUS5JUTI3MzUxMS5JUV9WT0xVTUUuMjctMDUtMjAxNAEAAABnLAQAAwAAAAAANNVlh+DC1Ag01WWH4MLUCBxDSVEuSkVDLklRX1ZPTFVNRS4xNi0wOC0yMDEzAQAAAC9OBAACAAAACDAuNjY4NDUzAJY2aIfgwtQIljZoh+DC1AgnQ0lR</t>
  </si>
  <si>
    <t>LktCUi5JUV9TSEFSRVNPVVRTVEFORElORy4xNy0wMi0yMDE3AQAAAOqAPwACAAAACjE0Mi42NjgxNjEANNVlh+DC1Ag01WWH4MLUCB9DSVEuRU1FLklRX1BSSUNFREFURS4xNi0wOC0yMDEzAQAAAG5tAAAFAAAACjE2LTA4LTIwMTMADgoqceDC1AgOCipx4MLUCCRDSVEuRU1FLklRX1BFUklPRERBVEUuMTAwMC40MTgyMC5MLlABAAAAbm0AAAUAAAAKMzEtMTItMjAxMwAOCipx4MLUCA4KKnHgwtQIHENJUS5LQlIuSVFfVk9MVU1FLjMwLTEwLTIwMTMBAAAA6oA/AAIAAAAIMS43NjE1ODMAkjFWjODC1AiSMVaM4MLUCCdDSVEuS0JSLklRX1NIQVJFU09VVFNUQU5ESU5HLjI5LTEyLTIwMTYBAAAA6oA/AAIAAAAKMTQyLjY2ODE2MQBW9FqM4MLUCFb0WozgwtQIHENJUS5TVE4uSVFfVk9MVU1FLjA0LTA2LTIwMTQBAAAAu20NAAIAAAAIMC40ODQwMzgAkjFWjODC1AiSMVaM4MLUCCVDSVEuQ0FULklRX1NIQVJFU09VVFNUQU5ESU5HLjkvOS8yMDE2AQAAADL1AwACAAAACjU4NC4yMzExODEAuFVdjODC1Ai4VV2M4MLUCDBDSVEuTkFTREFRR1M6UENBUi5JUV9TSEFSRVNPVVRTVEFORElORy4zLzI5LzIwMTcFAAAAAQAAAAgAAAAOKEludmFsaWQgRGF0ZSm4VV2M4MLUCLhVXYzgwtQIHENJUS5GTFIuSVFfVk9MVU1FLjE3LTA3LTIwMTMBAAAAKwEKAAIAAAAIMC45MTgzMzkA+Jdqh+DC1Aj4l2qH4MLUCCdDSVEu</t>
  </si>
  <si>
    <t>SkVDLklRX1NIQVJFU09VVFNUQU5ESU5HLjI1LTA3LTIwMTYBAAAAL04EAAIAAAAKMTIxLjkyNTE3OAA01WWH4MLUCDTVZYfgwtQIHENJUS5KRUMuSVFfVk9MVU1FLjIyLTAxLTIwMTQBAAAAL04EAAIAAAAIMS4wMzY4MTQAljZoh+DC1AiWNmiH4MLUCChDSVEuVFRFSy5JUV9TSEFSRVNPVVRTVEFORElORy4xMS0wMS0yMDE3AQAAAAgBAwACAAAACTU3LjA2MDgwMwBW9FqM4MLUCFb0WozgwtQIH0NJUS5OWVNFOk9TSy5JUV9WT0xVTUUuNS8zLzIwMTYBAAAAF30EAAMAAAAAAJY2aIfgwtQIljZoh+DC1AggQ0lRLk5ZU0U6Q05ISS5JUV9WT0xVTUUuNi84LzIwMTYBAAAATmIZBgMAAAAAADTVZYfgwtQINNVlh+DC1AgcQ0lRLlNUTi5JUV9WT0xVTUUuMjQtMTAtMjAxMwEAAAC7bQ0AAgAAAAgwLjA4Mzk5OACWNmiH4MLUCJY2aIfgwtQIJUNJUS5DQVQuSVFfU0hBUkVTT1VUU1RBTkRJTkcuMi8yLzIwMTcBAAAAMvUDAAIAAAAKNTg1LjA3MjU4NQC4VV2M4MLUCLhVXYzgwtQIIENJUS5OWVNFOk5BVi5JUV9WT0xVTUUuNy8yMS8yMDE2BQAAAAEAAAAIAAAADihJbnZhbGlkIERhdGUpNNVlh+DC1Ag01WWH4MLUCCFDSVEuSVEyNzM1MTEuSVFfVk9MVU1FLjE3LTA2LTIwMTQBAAAAZywEAAMAAAAAADTVZYfgwtQINNVlh+DC1AgnQ0lRLkVNRS5JUV9TSEFSRVNPVVRTVEFORElORy4xNi0wNS0yMDE3AQAAAG5tAAAC</t>
  </si>
  <si>
    <t>AAAACTU5LjIzMzAzOAD0kliM4MLUCPSSWIzgwtQIIENJUS5OWVNFOkNNSS5JUV9WT0xVTUUuNy8xNC8yMDE2BQAAAAEAAAAIAAAADihJbnZhbGlkIERhdGUpDgoqceDC1AgOCipx4MLUCCdDSVEuSkVDLklRX0RBX1NVUFBMX0NGLjk5Ny40MTgyMC5MLlAuLkMBAAAAL04EAAIAAAAGNjQuNDQ3AQgAAAAFAAAAATEBAAAACjE1NzcwMDQ5NzMDAAAAAzE2MAIAAAAEMjE3MQQAAAABMAcAAAAJNi8zMC8yMDE0CAAAAAkxMC8xLzIwMTAJAAAAATAOCipx4MLUCA4KKnHgwtQIIENJUS5OWVNFOlRFWC5JUV9WT0xVTUUuMy8zMS8yMDE3BQAAAAEAAAAIAAAADihJbnZhbGlkIERhdGUpNNVlh+DC1Ag01WWH4MLUCCFDSVEuSVExOTA3ODYuSVFfVk9MVU1FLjE4LTA3LTIwMTMBAAAAQukCAAIAAAAIMC43NjEyNzkAuFVdjODC1Ai4VV2M4MLUCCZDSVEuQ0FULklRX1NIQVJFU09VVFNUQU5ESU5HLjEvMTkvMjAxNwUAAAABAAAACAAAAA4oSW52YWxpZCBEYXRlKZIxVozgwtQIkjFWjODC1AgmQ0lRLjAuSVFfRUJJVERBX0VTVC4xMDAzLjQxODIwLkwuUC5VU0QBAAAAVYR3AwMAAAAAAA4KKnHgwtQIDgoqceDC1AgfQ0lRLk5ZU0U6TVRXLklRX1ZPTFVNRS43LzgvMjAxNgEAAADTXQQAAwAAAAAAljZoh+DC1AiWNmiH4MLUCCFDSVEuSVEyNzM1MTEuSVFfVk9MVU1FLjI1LTAzLTIwMTQBAAAAZywEAAMAAAAAADTVZYfgwtQI</t>
  </si>
  <si>
    <t>NNVlh+DC1AgfQ0lRLk5ZU0U6Sk9ZLklRX1ZPTFVNRS43LzEvMjAxNgUAAAAAAAAACAAAABQoSW52YWxpZCBJZGVudGlmaWVyKTTVZYfgwtQINNVlh+DC1AgoQ0lRLlRURUsuSVFfU0hBUkVTT1VUU1RBTkRJTkcuMDEtMDgtMjAxNgEAAAAIAQMAAgAAAAk1Ny40Mjk1NjEAuFVdjODC1Ai4VV2M4MLUCB9DSVEuRU1FLklRX1BSSUNFREFURS4xMS0wNC0yMDE0AQAAAG5tAAAFAAAACjExLTA0LTIwMTQADgoqceDC1AgOCipx4MLUCCdDSVEuSkVDLklRX1NIQVJFU09VVFNUQU5ESU5HLjI3LTA5LTIwMTYBAAAAL04EAAIAAAAKMTIxLjQyODE5NwC4VV2M4MLUCLhVXYzgwtQIFUNJUS5LQlIuSVFfU0hPUlRfTkFNRQUAAAABAAAACAAAABYoSW52YWxpZCBGb3JtdWxhIE5hbWUpDgoqceDC1AgOCipx4MLUCCdDSVEuRkxSLklRX1NIQVJFU09VVFNUQU5ESU5HLjIwLTEyLTIwMTYBAAAAKwEKAAIAAAAKMTM5LjI1MDIwNAD0kliM4MLUCPSSWIzgwtQIK0NJUS5OWVNFOkNNSS5JUV9TSEFSRVNPVVRTVEFORElORy42LzI3LzIwMTYFAAAAAQAAAAgAAAAOKEludmFsaWQgRGF0ZSm4VV2M4MLUCLhVXYzgwtQIIUNJUS5JUTE5MDc4Ni5JUV9WT0xVTUUuMTYtMDgtMjAxMwEAAABC6QIAAgAAAAgxLjA1NjM2MQC4VV2M4MLUCLhVXYzgwtQIMENJUS5OQVNEQVFHUzpQQ0FSLklRX1NIQVJFU09VVFNUQU5ESU5HLjkvMjAvMjAx</t>
  </si>
  <si>
    <t>NgUAAAABAAAACAAAAA4oSW52YWxpZCBEYXRlKfSSWIzgwtQI9JJYjODC1AgtQ0lRLktCUi5JUV9HV19JTlRBTl9BTU9SVF9DRi45OTguNDE4MjAuTC5QLi5DAQAAAOqAPwACAAAAAjE2AQgAAAAFAAAAATEBAAAACjE2ODE1ODkwMzQDAAAAAzE2MAIAAAAEMjE4MgQAAAABMAcAAAAJNi8zMC8yMDE0CAAAAAoxMi8zMS8yMDExCQAAAAEwDgoqceDC1AgOCipx4MLUCCdDSVEuRkxSLklRX1NIQVJFU09VVFNUQU5ESU5HLjI0LTEwLTIwMTYBAAAAKwEKAAIAAAAKMTM5LjI0ODM2OQD0kliM4MLUCPSSWIzgwtQIH0NJUS5OWVNFOk1UVy5JUV9WT0xVTUUuOC80LzIwMTYBAAAA010EAAIAAAAIMS4zMDQ0MTEANNVlh+DC1Ag01WWH4MLUCChDSVEuVFRFSy5JUV9TSEFSRVNPVVRTVEFORElORy4wNy0xMC0yMDE2AQAAAAgBAwACAAAACTU3LjQyOTU2MQC4VV2M4MLUCLhVXYzgwtQIIENJUS5OWVNFOkpPWS5JUV9WT0xVTUUuNy8yMC8yMDE2BQAAAAEAAAAIAAAADihJbnZhbGlkIERhdGUpNNVlh+DC1Ag01WWH4MLUCCpDSVEuTllTRTpDTUkuSVFfU0hBUkVTT1VUU1RBTkRJTkcuNC81LzIwMTcBAAAAJQwEAAIAAAAFMTY3LjMANNVlh+DC1Ag01WWH4MLUCBxDSVEuU1ROLklRX1ZPTFVNRS4wNy0wNC0yMDE0AQAAALttDQACAAAACDAuMTg2NzY4AJIxVozgwtQIkjFWjODC1AghQ0lRLklRMTkwNzg2LklRX1ZPTFVNRS4x</t>
  </si>
  <si>
    <t>MC0wMy0yMDE0AQAAAELpAgACAAAACDEuMzEwODUzALhVXYzgwtQIuFVdjODC1AgoQ0lRLlRURUsuSVFfU0hBUkVTT1VUU1RBTkRJTkcuMzEtMDUtMjAxNwEAAAAIAQMAAgAAAAk1Ny4xNTY1ODUAVvRajODC1AhW9FqM4MLUCCBDSVEuTllTRTpKT1kuSVFfVk9MVU1FLjMvMTUvMjAxNgUAAAABAAAACAAAAA4oSW52YWxpZCBEYXRlKTTVZYfgwtQINNVlh+DC1AgdQ0lRLlRURUsuSVFfVk9MVU1FLjI4LTA4LTIwMTMBAAAACAEDAAIAAAAIMC4yODQ0ODYAljZoh+DC1AiWNmiH4MLUCBxDSVEuU1ROLklRX1ZPTFVNRS4wNS0wNy0yMDEzAQAAALttDQACAAAACDAuMDg5NjMyAJY2aIfgwtQIljZoh+DC1AgcQ0lRLkVNRS5JUV9WT0xVTUUuMjMtMTItMjAxMwEAAABubQAAAgAAAAgwLjI2MDIzNAA01WWH4MLUCDTVZYfgwtQIJUNJUS5OQVNEQVFHUzpQQ0FSLklRX1ZPTFVNRS4xMi8xLzIwMTYBAAAAQX8EAAIAAAAIMS42NDQ5MTQAkjFWjODC1AiSMVaM4MLUCCZDSVEuQ0FULklRX1NIQVJFU09VVFNUQU5ESU5HLjkvMjgvMjAxNgUAAAABAAAACAAAAA4oSW52YWxpZCBEYXRlKVb0WozgwtQIVvRajODC1AggQ0lRLk5ZU0U6VEVYLklRX1ZPTFVNRS4zLzE0LzIwMTYFAAAAAQAAAAgAAAAOKEludmFsaWQgRGF0ZSk01WWH4MLUCDTVZYfgwtQIHENJUS5LQlIuSVFfVk9MVU1FLjA0LTA0LTIwMTQBAAAA6oA/AAIAAAAH</t>
  </si>
  <si>
    <t>Mi4wMzU0MgCWNmiH4MLUCJY2aIfgwtQIKUNJUS5JUVRSMjQyNjQ1Njc0LklRX1RSX0lNUExJRURfRVZfRUJJVERBAQAAAKp6dg4CAAAACDYuNjc0MDEzAQYAAAAFAAAAAjU0AQAAAAYxMDIwOTQCAAAACTI0MjY0NTY3NAMAAAAJMjQyNjQ1OTU0BAAAAAMxNjAGAAAABUZhbHNld6gGNuPC1Agtdh4248LUCCdDSVEuS0JSLklRX1NIQVJFU09VVFNUQU5ESU5HLjE5LTAxLTIwMTcBAAAA6oA/AAIAAAAKMTQyLjY2ODE2MQD0kliM4MLUCPSSWIzgwtQIJ0NJUS5GTFIuSVFfU0hBUkVTT1VUU1RBTkRJTkcuMjQtMDUtMjAxNwEAAAArAQoAAgAAAAoxMzkuNzgyMjQzALhVXYzgwtQIuFVdjODC1AgoQ0lRLlRURUsuSVFfU0hBUkVTT1VUU1RBTkRJTkcuMjMtMDUtMjAxNwEAAAAIAQMAAgAAAAk1Ny4xNTY1ODUAuFVdjODC1Ai4VV2M4MLUCBxDSVEuRkxSLklRX1ZPTFVNRS4yNy0wMy0yMDE0AQAAACsBCgACAAAACDEuMTc4NzQ4AJY2aIfgwtQIljZoh+DC1AgoQ0lRLkpFQy5JUV9JTlRFUkVTVF9FWFAuOTk4LjQxODIwLkwuUC4uQwEAAAAvTgQAAgAAAAYtOC43OTkBCAAAAAUAAAABMQEAAAAKMTY0NjY5NDIwNgMAAAADMTYwAgAAAAI4MgQAAAABMAcAAAAJNi8zMC8yMDE0CAAAAAk5LzMwLzIwMTEJAAAAATAOCipx4MLUCA4KKnHgwtQIJ0NJUS5GTFIuSVFfU0hBUkVTT1VUU1RBTkRJTkcuMTYtMDUtMjAxNwEAAAAr</t>
  </si>
  <si>
    <t>AQoAAgAAAAoxMzkuNzgyMjQzAPSSWIzgwtQI9JJYjODC1AgrQ0lRLk5ZU0U6VEVYLklRX1NIQVJFU09VVFNUQU5ESU5HLjUvMjcvMjAxNgUAAAABAAAACAAAAA4oSW52YWxpZCBEYXRlKZIxVozgwtQIkjFWjODC1AgnQ0lRLlNUTi5JUV9TSEFSRVNPVVRTVEFORElORy4yNS0wMS0yMDE3AQAAALttDQACAAAACTExNC4wMjU3NQC4VV2M4MLUCLhVXYzgwtQIHENJUS5LQlIuSVFfVk9MVU1FLjEzLTAzLTIwMTQBAAAA6oA/AAIAAAAHMS4yNjU3NwCWNmiH4MLUCJY2aIfgwtQIHENJUS5FTUUuSVFfVk9MVU1FLjE2LTA4LTIwMTMBAAAAbm0AAAIAAAAIMC4xODIyOTIAljZoh+DC1AiWNmiH4MLUCBtDSVEuQ0FULklRX1ZPTFVNRS41LzI0LzIwMTYFAAAAAQAAAAgAAAAOKEludmFsaWQgRGF0ZSkOCipx4MLUCA4KKnHgwtQIIENJUS5OWVNFOkpPWS5JUV9WT0xVTUUuNC8yMC8yMDE2BQAAAAEAAAAIAAAADihJbnZhbGlkIERhdGUpNNVlh+DC1Ag01WWH4MLUCBxDSVEuRU1FLklRX1ZPTFVNRS4wOS0xMC0yMDEzAQAAAG5tAAACAAAACDAuMzUxOTczAJY2aIfgwtQIljZoh+DC1AgnQ0lRLkpFQy5JUV9TSEFSRVNPVVRTVEFORElORy4xMi0wNi0yMDE3AQAAAC9OBAACAAAACjEyMC40MjQ4NjcAVvRajODC1AhW9FqM4MLUCCtDSVEuTllTRTpNVFcuSVFfU0hBUkVTT1VUU1RBTkRJTkcuNC8xMy8yMDE2BQAAAAEAAAAI</t>
  </si>
  <si>
    <t>AAAADihJbnZhbGlkIERhdGUpVvRajODC1AhW9FqM4MLUCCdDSVEuRkxSLklRX1NIQVJFU09VVFNUQU5ESU5HLjMxLTA4LTIwMTYBAAAAKwEKAAIAAAAKMTM5LjI0ODM2OQBW9FqM4MLUCFb0WozgwtQILENJUS5OWVNFOkNNSS5JUV9TSEFSRVNPVVRTVEFORElORy4xMS8yMS8yMDE2BQAAAAEAAAAIAAAADihJbnZhbGlkIERhdGUpDgoqceDC1AgOCipx4MLUCBxDSVEuU1ROLklRX1ZPTFVNRS4yNC0wMi0yMDE0AQAAALttDQACAAAACDAuMTY3OTkyADTVZYfgwtQINNVlh+DC1AgnQ0lRLkVNRS5JUV9TSEFSRVNPVVRTVEFORElORy4xMy0wMi0yMDE3AQAAAG5tAAACAAAACTYwLjY0NjQ3NgD0kliM4MLUCPSSWIzgwtQIHENJUS5TVE4uSVFfVk9MVU1FLjEyLTA4LTIwMTMBAAAAu20NAAIAAAAIMC4xMDI4NTYAVvRajODC1AhW9FqM4MLUCChDSVEuSkVDLklRX0lOVEVSRVNUX0VYUC45OTcuNDE4MjAuTC5QLi5DAQAAAC9OBAACAAAABi05Ljg3NAEIAAAABQAAAAExAQAAAAoxNTc3MDA0OTczAwAAAAMxNjACAAAAAjgyBAAAAAEwBwAAAAk2LzMwLzIwMTQIAAAACTEwLzEvMjAxMAkAAAABMA4KKnHgwtQIDgoqceDC1AggQ0lRLk5ZU0U6VEVYLklRX1ZPTFVNRS4zLzExLzIwMTYBAAAADrMEAAIAAAAIMC43OTg4NjIANNVlh+DC1Ag01WWH4MLUCCBDSVEuTllTRTpURVguSVFfVk9MVU1FLjkvMjYvMjAxNgUAAAAB</t>
  </si>
  <si>
    <t>AAAACAAAAA4oSW52YWxpZCBEYXRlKTTVZYfgwtQINNVlh+DC1AgcQ0lRLkpFQy5JUV9WT0xVTUUuMzAtMDUtMjAxNAEAAAAvTgQAAgAAAAgwLjczNzYzNQCWNmiH4MLUCJY2aIfgwtQIJ0NJUS5TVE4uSVFfU0hBUkVTT1VUU1RBTkRJTkcuMDItMDItMjAxNwEAAAC7bQ0AAgAAAAkxMTMuOTQ1MjUA9JJYjODC1Aj0kliM4MLUCB1DSVEuVFRFSy5JUV9WT0xVTUUuMDUtMDYtMjAxNAEAAAAIAQMAAgAAAAgwLjMzODMzNABW9FqM4MLUCFb0WozgwtQIHUNJUS5UVEVLLklRX1ZPTFVNRS4zMS0wMS0yMDE0AQAAAAgBAwACAAAACDAuNTg1ODU4AJY2aIfgwtQIljZoh+DC1AgrQ0lRLk5ZU0U6T1NLLklRX1NIQVJFU09VVFNUQU5ESU5HLjMvMTMvMjAxNwUAAAABAAAACAAAAA4oSW52YWxpZCBEYXRlKVb0WozgwtQIVvRajODC1AgwQ0lRLk5BU0RBUUdTOlBDQVIuSVFfU0hBUkVTT1VUU1RBTkRJTkcuNi8zMC8yMDE2BQAAAAEAAAAIAAAADihJbnZhbGlkIERhdGUp9JJYjODC1Aj0kliM4MLUCBxDSVEuRU1FLklRX1ZPTFVNRS4xNy0xMC0yMDEzAQAAAG5tAAACAAAACDAuMjc2MDk4AJY2aIfgwtQIljZoh+DC1AgjQ0lRLjAuSVFfUkVWRU5VRV9FU1QuLjQxODIwLkwuUC5VU0QBAAAAVYR3AwMAAAAAAA4KKnHgwtQIDgoqceDC1AgcQ0lRLlNUTi5JUV9WT0xVTUUuMzAtMDEtMjAxNAEAAAC7bQ0AAgAAAAgwLjI2MDQ1</t>
  </si>
  <si>
    <t>NgA01WWH4MLUCDTVZYfgwtQIH0NJUS5FTUUuSVFfUFJJQ0VEQVRFLjA5LTA1LTIwMTQBAAAAbm0AAAUAAAAKMDktMDUtMjAxNAAOCipx4MLUCA4KKnHgwtQIIENJUS5OWVNFOk9TSy5JUV9WT0xVTUUuNi8yOS8yMDE2BQAAAAEAAAAIAAAADihJbnZhbGlkIERhdGUpNNVlh+DC1Ag01WWH4MLUCBxDSVEuU1ROLklRX1ZPTFVNRS4yOC0xMC0yMDEzAQAAALttDQACAAAACDAuMTMzNzg0ALhVXYzgwtQIuFVdjODC1AglQ0lRLk5BU0RBUUdTOlBDQVIuSVFfVk9MVU1FLjcvMjkvMjAxNgUAAAABAAAACAAAAA4oSW52YWxpZCBEYXRlKTTVZYfgwtQINNVlh+DC1AgrQ0lRLk5ZU0U6Q01JLklRX1NIQVJFU09VVFNUQU5ESU5HLjExLzMvMjAxNgEAAAAlDAQAAgAAAAkxNzAuMzQ1OTkANNVlh+DC1Ag01WWH4MLUCBxDSVEuU1ROLklRX1ZPTFVNRS4yNC0wNC0yMDE0AQAAALttDQACAAAACDAuMTY2NzA0AJIxVozgwtQIkjFWjODC1AgnQ0lRLktCUi5JUV9TSEFSRVNPVVRTVEFORElORy4wMy0wMS0yMDE3AQAAAOqAPwACAAAACjE0Mi42NjgxNjEANNVlh+DC1Ag01WWH4MLUCBxDSVEuSkVDLklRX1ZPTFVNRS4zMS0xMC0yMDEzAQAAAC9OBAACAAAACDAuNjYwNjgzAJY2aIfgwtQIljZoh+DC1AgkQ0lRLktPU0U6QTAwOTU0MC5JUV9WT0xVTUUuNC8yNS8yMDE2BQAAAAEAAAAIAAAADihJbnZhbGlkIERhdGUpNNVlh+DC</t>
  </si>
  <si>
    <t>1Ag01WWH4MLUCCFDSVEuU1ROLklRX05JX0VTVC4xMDA1LjQxODIwLkwuUC4BAAAAu20NAAMAAAAAAA4KKnHgwtQIDgoqceDC1AgfQ0lRLkVNRS5JUV9QUklDRURBVEUuMDQtMDItMjAxNAEAAABubQAABQAAAAowNC0wMi0yMDE0ADTVZYfgwtQINNVlh+DC1AgnQ0lRLkpFQy5JUV9TSEFSRVNPVVRTVEFORElORy4xNi0wOS0yMDE2AQAAAC9OBAACAAAACjEyMS40MjgxOTcAVvRajODC1AhW9FqM4MLUCCBDSVEuTllTRTpDTUkuSVFfVk9MVU1FLjQvMTMvMjAxNgUAAAABAAAACAAAAA4oSW52YWxpZCBEYXRlKTTVZYfgwtQINNVlh+DC1AgfQ0lRLl5TWlNFLUEuSVFfQ09VTlRSWV9JU09fQ09ERQEAAABPvrMDAwAAAAAADgoqceDC1AgOCipx4MLUCBtDSVEuQ0FULklRX1ZPTFVNRS4xMS8yLzIwMTYBAAAAMvUDAAIAAAAINy4wNTUwMDYADgoqceDC1AgOCipx4MLUCBxDSVEuRU1FLklRX1ZPTFVNRS4yNS0wMy0yMDE0AQAAAG5tAAACAAAACDAuMjM3NDc1ADTVZYfgwtQINNVlh+DC1AgfQ0lRLk5ZU0U6REUuSVFfVk9MVU1FLjMvMjkvMjAxNgUAAAABAAAACAAAAA4oSW52YWxpZCBEYXRlKTTVZYfgwtQINNVlh+DC1AghQ0lRLk5ZU0U6Q05ISS5JUV9WT0xVTUUuNS8xMi8yMDE2AQAAAE5iGQYCAAAACDEuNjc5MjYzAA4KKnHgwtQIDgoqceDC1AgdQ0lRLlRURUsuSVFfVk9MVU1FLjMxLTEyLTIwMTMBAAAACAED</t>
  </si>
  <si>
    <t>AAIAAAAHMC4yMjk5MgC4VV2M4MLUCLhVXYzgwtQIHENJUS5KRUMuSVFfVk9MVU1FLjA2LTExLTIwMTMBAAAAL04EAAIAAAAIMC41MTc1NDYAljZoh+DC1AiWNmiH4MLUCBxDSVEuRkxSLklRX1ZPTFVNRS4wNi0wNi0yMDE0AQAAACsBCgACAAAABzIuMzMyNzcAljZoh+DC1AiWNmiH4MLUCBtDSVEuQ0FULklRX1ZPTFVNRS45LzI5LzIwMTYFAAAAAQAAAAgAAAAOKEludmFsaWQgRGF0ZSkOCipx4MLUCA4KKnHgwtQIJ0NJUS5DQVQuSVFfU0hBUkVTT1VUU1RBTkRJTkcuMTIvMjIvMjAxNgUAAAABAAAACAAAAA4oSW52YWxpZCBEYXRlKVb0WozgwtQIVvRajODC1AgoQ0lRLlRURUsuSVFfU0hBUkVTT1VUU1RBTkRJTkcuMDctMDMtMjAxNwEAAAAIAQMAAgAAAAk1Ny4zMTcwNTMA9JJYjODC1Aj0kliM4MLUCCpDSVEuTllTRTpDTUkuSVFfU0hBUkVTT1VUU1RBTkRJTkcuMy8yLzIwMTcBAAAAJQwEAAIAAAAGMTY3LjU4ADTVZYfgwtQINNVlh+DC1AgcQ0lRLktCUi5JUV9WT0xVTUUuMjYtMTItMjAxMwEAAADqgD8AAgAAAAgxLjA2NTMwNACWNmiH4MLUCJY2aIfgwtQIK0NJUS5OWVNFOlRFWC5JUV9TSEFSRVNPVVRTVEFORElORy4zLzIyLzIwMTcFAAAAAQAAAAgAAAAOKEludmFsaWQgRGF0ZSk01WWH4MLUCDTVZYfgwtQIJENJUS5OQVNEQVFHUzpQQ0FSLklRX1ZPTFVNRS4xLzMvMjAxNwEAAABBfwQAAgAAAAgy</t>
  </si>
  <si>
    <t>LjcwMzU3NAA01WWH4MLUCDTVZYfgwtQIHENJUS5FTUUuSVFfVk9MVU1FLjMxLTAxLTIwMTQBAAAAbm0AAAIAAAAHMC4zOTE5NAA01WWH4MLUCDTVZYfgwtQIHENJUS5TVE4uSVFfVk9MVU1FLjMwLTA5LTIwMTMBAAAAu20NAAIAAAAIMC4xNTQ0NTIAljZoh+DC1AiWNmiH4MLUCC1DSVEuRkxSLklRX0dXX0lOVEFOX0FNT1JUX0NGLjk5Ni40MTgyMC5MLlAuLkMBAAAAKwEKAAIAAAAFMS4xNjIBCAAAAAUAAAABMQEAAAAKMTUxOTU1OTQ3MwMAAAADMTYwAgAAAAQyMTgyBAAAAAEwBwAAAAk2LzMwLzIwMTQIAAAACjEyLzMxLzIwMDkJAAAAATAOCipx4MLUCA4KKnHgwtQIKENJUS5UVEVLLklRX1NIQVJFU09VVFNUQU5ESU5HLjE2LTAzLTIwMTcBAAAACAEDAAIAAAAJNTcuMzE3MDUzAFb0WozgwtQIVvRajODC1AgjQ0lRLklRVFIyNDM0MDA4NzguSVFfVFJfQ0xPU0VEX0RBVEUBAAAArgCCDgUAAAAKMTktMTEtMjAxMwB3qAY248LUCC12HjbjwtQILkNJUS5JUVRSMjQyNjQ1Njc0LklRX1RSX1RBUkdFVF9TVE9DS1BSRU1JVU1fMU0BAAAAqnp2DgIAAAAGNS4xOTgxAQYAAAAFAAAAAjU0AQAAAAYxMDEwNTUCAAAACTI0MjY0NTY3NAMAAAAJMjQyNjQ1OTU0BAAAAAMxNjAGAAAABUZhbHNld6gGNuPC1Agtdh4248LUCBxDSVEuRkxSLklRX1ZPTFVNRS4yMS0wNC0yMDE0AQAAACsBCgACAAAACDAuODM3NzMyAJY2</t>
  </si>
  <si>
    <t>aIfgwtQIljZoh+DC1AggQ0lRLk5ZU0U6TVRXLklRX1ZPTFVNRS4zLzE2LzIwMTYFAAAAAQAAAAgAAAAOKEludmFsaWQgRGF0ZSkOCipx4MLUCA4KKnHgwtQIHENJUS5KRUMuSVFfVk9MVU1FLjA0LTA0LTIwMTQBAAAAL04EAAIAAAAIMC43ODU1MTQAljZoh+DC1AiWNmiH4MLUCCRDSVEuS09TRTpBMDA5NTQwLklRX1ZPTFVNRS43LzIxLzIwMTYFAAAAAQAAAAgAAAAOKEludmFsaWQgRGF0ZSk01WWH4MLUCDTVZYfgwtQIHUNJUS5UVEVLLklRX1ZPTFVNRS4xNC0wMi0yMDE0AQAAAAgBAwACAAAACDAuMjgyNDQ4AFb0WozgwtQIVvRajODC1AggQ0lRLk5ZU0U6TVRXLklRX1ZPTFVNRS42LzIwLzIwMTYFAAAAAQAAAAgAAAAOKEludmFsaWQgRGF0ZSk01WWH4MLUCDTVZYfgwtQIJENJUS5OQVNEQVFHUzpQQ0FSLklRX1ZPTFVNRS44LzQvMjAxNgEAAABBfwQAAgAAAAgxLjU2NzA3NwA01WWH4MLUCDTVZYfgwtQIIUNJUS5JUTE5MDc4Ni5JUV9WT0xVTUUuMDEtMDQtMjAxNAEAAABC6QIAAgAAAAgwLjg3NDE1MgC4VV2M4MLUCLhVXYzgwtQIIUNJUS5JUTI3MzUxMS5JUV9WT0xVTUUuMDMtMDYtMjAxNAEAAABnLAQAAwAAAAAANNVlh+DC1Ag01WWH4MLUCBxDSVEuSkVDLklRX1ZPTFVNRS4yMi0xMS0yMDEzAQAAAC9OBAACAAAABzAuODUxNjQAljZoh+DC1AiWNmiH4MLUCCZDSVEuQ0FULklRX1NIQVJFU09VVFNU</t>
  </si>
  <si>
    <t>QU5ESU5HLjQvMTIvMjAxNwEAAAAy9QMAAgAAAAo1ODkuMDkwMzA4ALhVXYzgwtQIuFVdjODC1AgcQ0lRLkpFQy5JUV9WT0xVTUUuMDctMTAtMjAxMwEAAAAvTgQAAgAAAAgwLjY4OTk3NgCSMVaM4MLUCJIxVozgwtQIH0NJUS5OWVNFOlRFWC5JUV9WT0xVTUUuNy81LzIwMTYBAAAADrMEAAMAAAAAAFb0WozgwtQIVvRajODC1AgcQ0lRLkVNRS5JUV9WT0xVTUUuMjYtMDMtMjAxNAEAAABubQAAAgAAAAgwLjMxNzE3MwA01WWH4MLUCDTVZYfgwtQIIENJUS5OWVNFOlRFWC5JUV9WT0xVTUUuNC8yOS8yMDE2BQAAAAEAAAAIAAAADihJbnZhbGlkIERhdGUpuFVdjODC1Ai4VV2M4MLUCBxDSVEuSkVDLklRX1ZPTFVNRS4yNC0wMS0yMDE0AQAAAC9OBAACAAAACDEuNzA5NzE0AJY2aIfgwtQIljZoh+DC1AghQ0lRLklRMTkwNzg2LklRX1ZPTFVNRS4yNy0wOS0yMDEzAQAAAELpAgACAAAACDEuMTE4OTE3ALhVXYzgwtQIuFVdjODC1AgsQ0lRLk5ZU0U6T1NLLklRX1NIQVJFU09VVFNUQU5ESU5HLjExLzE3LzIwMTYFAAAAAQAAAAgAAAAOKEludmFsaWQgRGF0ZSm4VV2M4MLUCLhVXYzgwtQIJUNJUS5OQVNEQVFHUzpQQ0FSLklRX1ZPTFVNRS4zLzI5LzIwMTcFAAAAAQAAAAgAAAAOKEludmFsaWQgRGF0ZSmSMVaM4MLUCJIxVozgwtQIHENJUS5KRUMuSVFfVk9MVU1FLjAzLTEyLTIwMTMBAAAAL04EAAIAAAAIMC44</t>
  </si>
  <si>
    <t>MDE5NDYAkjFWjODC1AiSMVaM4MLUCCtDSVEuTllTRTpDTUkuSVFfU0hBUkVTT1VUU1RBTkRJTkcuMTEvOS8yMDE2AQAAACUMBAACAAAAAzE2OAA01WWH4MLUCDTVZYfgwtQIJkNJUS5DQVQuSVFfU0hBUkVTT1VUU1RBTkRJTkcuOC8xMS8yMDE2AQAAADL1AwACAAAACjU4NS4wNzI1ODUAuFVdjODC1Ai4VV2M4MLUCCFDSVEuSVEyNzM1MTEuSVFfVk9MVU1FLjEwLTA0LTIwMTQBAAAAZywEAAMAAAAAADTVZYfgwtQINNVlh+DC1AgaQ0lRLkNBVC5JUV9WT0xVTUUuOC81LzIwMTYBAAAAMvUDAAMAAAAAADTVZYfgwtQINNVlh+DC1AggQ0lRLk5ZU0U6Q01JLklRX1ZPTFVNRS40LzE5LzIwMTYFAAAAAQAAAAgAAAAOKEludmFsaWQgRGF0ZSk01WWH4MLUCDTVZYfgwtQIHENJUS5FTUUuSVFfVk9MVU1FLjE4LTA2LTIwMTQBAAAAbm0AAAIAAAAIMC4yMDk2NzUANNVlh+DC1Ag01WWH4MLUCBxDSVEuRU1FLklRX1ZPTFVNRS4yMC0wNi0yMDE0AQAAAG5tAAACAAAACDAuMzgwODM3ADTVZYfgwtQINNVlh+DC1AgnQ0lRLkpFQy5JUV9TSEFSRVNPVVRTVEFORElORy4yNy0xMi0yMDE2AQAAAC9OBAACAAAACjEyMC44MzAwOTkANNVlh+DC1Ag01WWH4MLUCBxDSVEuRkxSLklRX1ZPTFVNRS4xMS0wOS0yMDEzAQAAACsBCgACAAAACDAuOTc0OTU4APiXaofgwtQI+Jdqh+DC1AgcQ0lRLktCUi5JUV9WT0xVTUUuMjYtMDgt</t>
  </si>
  <si>
    <t>MjAxMwEAAADqgD8AAgAAAAcwLjkyNzg4AJY2aIfgwtQIljZoh+DC1AgfQ0lRLkVNRS5JUV9QUklDRURBVEUuMDUtMDgtMjAxMwEAAABubQAABQAAAAowNS0wOC0yMDEzAJY2aIfgwtQIljZoh+DC1AgqQ0lRLk5ZU0U6Q01JLklRX1NIQVJFU09VVFNUQU5ESU5HLjYvMi8yMDE2AQAAACUMBAACAAAABTE3NC4zADTVZYfgwtQINNVlh+DC1AgbQ0lRLkNBVC5JUV9WT0xVTUUuNi8yNy8yMDE2BQAAAAEAAAAIAAAADihJbnZhbGlkIERhdGUpNNVlh+DC1Ag01WWH4MLUCCdDSVEuSkVDLklRX1NIQVJFU09VVFNUQU5ESU5HLjAxLTA5LTIwMTYBAAAAL04EAAIAAAAKMTIxLjQyODE5NwA01WWH4MLUCDTVZYfgwtQIH0NJUS5FTUUuSVFfUFJJQ0VEQVRFLjI1LTA5LTIwMTMBAAAAbm0AAAUAAAAKMjUtMDktMjAxMwAOCipx4MLUCA4KKnHgwtQIH0NJUS5FTUUuSVFfUFJJQ0VEQVRFLjEzLTAzLTIwMTQBAAAAbm0AAAUAAAAKMTMtMDMtMjAxNAAOCipx4MLUCA4KKnHgwtQIMUNJUS5OQVNEQVFHUzpQQ0FSLklRX1NIQVJFU09VVFNUQU5ESU5HLjEyLzIwLzIwMTYFAAAAAQAAAAgAAAAOKEludmFsaWQgRGF0ZSn0kliM4MLUCPSSWIzgwtQIJ0NJUS5GTFIuSVFfU0hBUkVTT1VUU1RBTkRJTkcuMTQtMTAtMjAxNgEAAAArAQoAAgAAAAoxMzkuMjQ4MzY5ALhVXYzgwtQIuFVdjODC1AgfQ0lRLk5ZU0U6REUuSVFfVk9MVU1F</t>
  </si>
  <si>
    <t>LjcvMjIvMjAxNgUAAAABAAAACAAAAA4oSW52YWxpZCBEYXRlKQ4KKnHgwtQIDgoqceDC1AgrQ0lRLk5ZU0U6T1NLLklRX1NIQVJFU09VVFNUQU5ESU5HLjkvMjMvMjAxNgUAAAABAAAACAAAAA4oSW52YWxpZCBEYXRlKVb0WozgwtQIVvRajODC1AgnQ0lRLkpFQy5JUV9TSEFSRVNPVVRTVEFORElORy4wMS0wOC0yMDE2AQAAAC9OBAACAAAACjEyMS45MjUxNzgAuFVdjODC1Ai4VV2M4MLUCCdDSVEuU1ROLklRX1NIQVJFU09VVFNUQU5ESU5HLjA3LTEyLTIwMTYBAAAAu20NAAIAAAAJMTEzLjk0NTI1ALhVXYzgwtQIuFVdjODC1AgxQ0lRLk5BU0RBUUdTOlBDQVIuSVFfU0hBUkVTT1VUU1RBTkRJTkcuMTEvMTEvMjAxNgEAAABBfwQAAgAAAAozNTAuNTM3MjcxADTVZYfgwtQINNVlh+DC1AgsQ0lRLk5ZU0U6VEVYLklRX1NIQVJFU09VVFNUQU5ESU5HLjEwLzE0LzIwMTYFAAAAAQAAAAgAAAAOKEludmFsaWQgRGF0ZSk01WWH4MLUCDTVZYfgwtQIHENJUS5LQlIuSVFfVk9MVU1FLjA5LTEwLTIwMTMBAAAA6oA/AAIAAAAIMS4yNDQ0ODUAuFVdjODC1Ai4VV2M4MLUCDBDSVEuTkFTREFRR1M6UENBUi5JUV9TSEFSRVNPVVRTVEFORElORy4xLzI0LzIwMTcFAAAAAQAAAAgAAAAOKEludmFsaWQgRGF0ZSk01WWH4MLUCDTVZYfgwtQIHENJUS5GTFIuSVFfVk9MVU1FLjI3LTA4LTIwMTMBAAAAKwEKAAIAAAAIMS40</t>
  </si>
  <si>
    <t>Nzc3MjkA+Jdqh+DC1Aj4l2qH4MLUCChDSVEuSVExOTA3ODYuSVFfUEVSSU9EREFURS45OTUuNDE4MjAuTC5QAQAAAELpAgAFAAAACjAyLTAxLTIwMDkADgoqceDC1AgOCipx4MLUCBxDSVEuU1ROLklRX1ZPTFVNRS4xOS0wMi0yMDE0AQAAALttDQACAAAACDAuMjk4MTU4ADTVZYfgwtQINNVlh+DC1AgiQ0lRLk5ZU0U6U0FNLklRX1BSSUNFREFURS40LzYvMjAxNgEAAADqLwUABQAAAAowMy0wNi0yMDE2ADTVZYfgwtQINNVlh+DC1AgrQ0lRLk5ZU0U6Q01JLklRX1NIQVJFU09VVFNUQU5ESU5HLjQvMjgvMjAxNgUAAAABAAAACAAAAA4oSW52YWxpZCBEYXRlKQ4KKnHgwtQIDgoqceDC1AgrQ0lRLk5ZU0U6T1NLLklRX1NIQVJFU09VVFNUQU5ESU5HLjEyLzYvMjAxNgEAAAAXfQQAAgAAAAk3My4zNjY3MTcAuFVdjODC1Ai4VV2M4MLUCCFDSVEuSVExOTA3ODYuSVFfVk9MVU1FLjAzLTAyLTIwMTQBAAAAQukCAAIAAAAIMS4wMjgzNDQAuFVdjODC1Ai4VV2M4MLUCCBDSVEuTllTRTpDTUkuSVFfVk9MVU1FLjMvMTUvMjAxNgUAAAABAAAACAAAAA4oSW52YWxpZCBEYXRlKQ4KKnHgwtQIDgoqceDC1AglQ0lRLkNBVC5JUV9TSEFSRVNPVVRTVEFORElORy44LzgvMjAxNgEAAAAy9QMAAgAAAAo1ODQuMjMxMTgxAFb0WozgwtQIVvRajODC1AghQ0lRLklRMTkwNzg2LklRX1ZPTFVNRS4yNS0wOS0yMDEzAQAAAELp</t>
  </si>
  <si>
    <t>AgACAAAACDAuNDYxNjM2ALhVXYzgwtQIuFVdjODC1AgnQ0lRLkNBVC5JUV9TSEFSRVNPVVRTVEFORElORy4xMC8xMC8yMDE2AQAAADL1AwACAAAACjU4NC4yMzExODEAVvRajODC1AhW9FqM4MLUCCRDSVEuTkFTREFRR1M6UENBUi5JUV9WT0xVTUUuNC81LzIwMTcBAAAAQX8EAAIAAAAHMS41MDkwOAA01WWH4MLUCDTVZYfgwtQIGkNJUS5DQVQuSVFfVk9MVU1FLjEvMy8yMDE3AQAAADL1AwACAAAACDUuNTY0ODk0ADTVZYfgwtQINNVlh+DC1AgrQ0lRLk5ZU0U6T1NLLklRX1NIQVJFU09VVFNUQU5ESU5HLjYvMTMvMjAxNgUAAAABAAAACAAAAA4oSW52YWxpZCBEYXRlKfSSWIzgwtQI9JJYjODC1AgrQ0lRLk5ZU0U6T1NLLklRX1NIQVJFU09VVFNUQU5ESU5HLjkvMjYvMjAxNgUAAAABAAAACAAAAA4oSW52YWxpZCBEYXRlKZIxVozgwtQIkjFWjODC1AgkQ0lRLktPU0U6QTAwOTU0MC5JUV9WT0xVTUUuMy8xNC8yMDE2BQAAAAEAAAAIAAAADihJbnZhbGlkIERhdGUpDgoqceDC1AgOCipx4MLUCCZDSVEuQ0FULklRX1NIQVJFU09VVFNUQU5ESU5HLjcvMjYvMjAxNgUAAAABAAAACAAAAA4oSW52YWxpZCBEYXRlKbhVXYzgwtQIuFVdjODC1AggQ0lRLk5ZU0U6VEVYLklRX1ZPTFVNRS44LzIzLzIwMTYFAAAAAQAAAAgAAAAOKEludmFsaWQgRGF0ZSm4VV2M4MLUCLhVXYzgwtQIIUNJUS5JUTI3MzUxMS5JUV9W</t>
  </si>
  <si>
    <t>T0xVTUUuMjAtMDEtMjAxNAEAAABnLAQAAgAAAAUxRS0wNQAOCipx4MLUCA4KKnHgwtQIHENJUS5LQlIuSVFfVk9MVU1FLjExLTEyLTIwMTMBAAAA6oA/AAIAAAAIMy4wMTM2NzEAuFVdjODC1Ai4VV2M4MLUCB1DSVEuVFRFSy5JUV9WT0xVTUUuMjctMDEtMjAxNAEAAAAIAQMAAgAAAAgwLjU5MzI5MgCWNmiH4MLUCJY2aIfgwtQIIUNJUS5GTFIuSVFfTklfRVNULjEwMDEuNDE4MjAuTC5QLgEAAAArAQoAAgAAAAk2ODEuMzA2NzMBDgAAAAUAAAABMwEAAAABMAIAAAAHNDUxNzc4OAMAAAAGMTAwMjUwBAAAAAEyBgAAAAEwBwAAAAMxNjAIAAAAATAJAAAAATEKAAAAATALAAAACjY1NzM4NTc1MzEMAAAAATENAAAACDcvMS8yMDE0EAAAAAk2LzMwLzIwMTQOCipx4MLUCA4KKnHgwtQIH0NJUS5OWVNFOk1UVy5JUV9WT0xVTUUuNi85LzIwMTYBAAAA010EAAIAAAAHMS4yNjIyNAAOCipx4MLUCA4KKnHgwtQIHENJUS5TVE4uSVFfVk9MVU1FLjEyLTAzLTIwMTQBAAAAu20NAAIAAAAIMC4zMjQ0NTQANNVlh+DC1Ag01WWH4MLUCB9DSVEuRU1FLklRX1BSSUNFREFURS4xMi0xMi0yMDEzAQAAAG5tAAAFAAAACjEyLTEyLTIwMTMANNVlh+DC1Ag01WWH4MLUCCdDSVEuRU1FLklRX1NIQVJFU09VVFNUQU5ESU5HLjI1LTA1LTIwMTcBAAAAbm0AAAIAAAAJNTkuMjMzMDM4AFb0WozgwtQIVvRajODC1AgnQ0lRLlNUTi5J</t>
  </si>
  <si>
    <t>UV9TSEFSRVNPVVRTVEFORElORy4zMC0xMi0yMDE2AQAAALttDQACAAAACTExMy45NDUyNQA01WWH4MLUCDTVZYfgwtQIH0NJUS5OWVNFOkpPWS5JUV9WT0xVTUUuOC8zLzIwMTYFAAAAAAAAAAgAAAAUKEludmFsaWQgSWRlbnRpZmllcikOCipx4MLUCA4KKnHgwtQIMENJUS5OQVNEQVFHUzpQQ0FSLklRX1NIQVJFU09VVFNUQU5ESU5HLjUvMTEvMjAxNgEAAABBfwQAAgAAAAozNTAuNTM3MjcxAPSSWIzgwtQI9JJYjODC1AgcQ0lRLlNUTi5JUV9WT0xVTUUuMDQtMTAtMjAxMwEAAAC7bQ0AAgAAAAgwLjIwOTUyNgCWNmiH4MLUCJY2aIfgwtQIJ0NJUS5TVE4uSVFfU0hBUkVTT1VUU1RBTkRJTkcuMTctMDEtMjAxNwEAAAC7bQ0AAgAAAAkxMTMuOTQ1MjUA9JJYjODC1Aj0kliM4MLUCBxDSVEuSkVDLklRX1ZPTFVNRS4wNi0wOC0yMDEzAQAAAC9OBAACAAAACDEuNTAyNDk3ALhVXYzgwtQIuFVdjODC1AgoQ0lRLlRURUsuSVFfU0hBUkVTT1VUU1RBTkRJTkcuMjMtMDYtMjAxNwEAAAAIAQMAAgAAAAk1Ny4xNTY1ODUA9JJYjODC1Aj0kliM4MLUCCxDSVEuTllTRTpURVguSVFfU0hBUkVTT1VUU1RBTkRJTkcuMTAvMTEvMjAxNgEAAAAOswQAAgAAAAUxMDUuOQC4VV2M4MLUCLhVXYzgwtQIJ0NJUS5LQlIuSVFfU0hBUkVTT1VUU1RBTkRJTkcuMDYtMDMtMjAxNwEAAADqgD8AAgAAAAoxNDIuODc4MzYzAFb0Wozg</t>
  </si>
  <si>
    <t>wtQIVvRajODC1AgnQ0lRLkNBVC5JUV9TSEFSRVNPVVRTVEFORElORy4xMi8yOC8yMDE2BQAAAAEAAAAIAAAADihJbnZhbGlkIERhdGUpuFVdjODC1Ai4VV2M4MLUCCtDSVEuTllTRTpPU0suSVFfU0hBUkVTT1VUU1RBTkRJTkcuNi8yMy8yMDE2BQAAAAEAAAAIAAAADihJbnZhbGlkIERhdGUp9JJYjODC1Aj0kliM4MLUCCdDSVEuU1ROLklRX1NIQVJFU09VVFNUQU5ESU5HLjMwLTA1LTIwMTcBAAAAu20NAAIAAAAKMTE0LjIyOTMxMgD0kliM4MLUCPSSWIzgwtQIIENJUS5OWVNFOk1UVy5JUV9WT0xVTUUuNi8yNC8yMDE2BQAAAAEAAAAIAAAADihJbnZhbGlkIERhdGUpNNVlh+DC1Ag01WWH4MLUCDBDSVEuTkFTREFRR1M6UENBUi5JUV9TSEFSRVNPVVRTVEFORElORy4xLzIwLzIwMTcFAAAAAQAAAAgAAAAOKEludmFsaWQgRGF0ZSn0kliM4MLUCPSSWIzgwtQIHUNJUS5UVEVLLklRX1ZPTFVNRS4xMS0xMS0yMDEzAQAAAAgBAwACAAAACDAuMjA5MDcyAJY2aIfgwtQIljZoh+DC1AgdQ0lRLlRURUsuSVFfVk9MVU1FLjE0LTA1LTIwMTQBAAAACAEDAAIAAAAIMC40MDk5NjUAuFVdjODC1Ai4VV2M4MLUCBxDSVEuU1ROLklRX1ZPTFVNRS4xMi0wOS0yMDEzAQAAALttDQACAAAACDAuMTE3NzMyAJY2aIfgwtQIljZoh+DC1AgdQ0lRLlRURUsuSVFfVk9MVU1FLjE4LTA2LTIwMTQBAAAACAEDAAIAAAAIMC4zMTcy</t>
  </si>
  <si>
    <t>NDcAuFVdjODC1Ai4VV2M4MLUCCBDSVEuTllTRTpDTUkuSVFfVk9MVU1FLjQvMjcvMjAxNgUAAAABAAAACAAAAA4oSW52YWxpZCBEYXRlKTTVZYfgwtQINNVlh+DC1AghQ0lRLk5ZU0U6Q05ISS5JUV9WT0xVTUUuNC8yOS8yMDE2BQAAAAEAAAAIAAAADihJbnZhbGlkIERhdGUpDgoqceDC1AgOCipx4MLUCCdDSVEuSkVDLklRX1NIQVJFU09VVFNUQU5ESU5HLjE3LTAyLTIwMTcBAAAAL04EAAIAAAAKMTIxLjA3MTI5NgA01WWH4MLUCDTVZYfgwtQIHENJUS5KRUMuSVFfVk9MVU1FLjAzLTAzLTIwMTQBAAAAL04EAAIAAAAHMS4xNzcyNgCWNmiH4MLUCJY2aIfgwtQIHENJUS5LQlIuSVFfVk9MVU1FLjAyLTEwLTIwMTMBAAAA6oA/AAIAAAAIMS41NzAzNDQAkjFWjODC1AiSMVaM4MLUCBVDSVEuLklRX1FVSUNLX0NPTVAuMTkFAAAAAQAAAAgAAAAUKEludmFsaWQgSWRlbnRpZmllcik01WWH4MLUCDTVZYfgwtQILkNJUS5JUVRSMjQzNDAwODc4LklRX1RSX1RBUkdFVF9TVE9DS1BSRU1JVU1fMUQBAAAArgCCDgIAAAAGMC4wMzkzAQYAAAAFAAAAAjU0AQAAAAYxMDEwNTMCAAAACTI0MzQwMDg3OAMAAAAJMjQzNDAxNTA3BAAAAAMxNjAGAAAABUZhbHNld6gGNuPC1Agtdh4248LUCB1DSVEuVFRFSy5JUV9WT0xVTUUuMTMtMDEtMjAxNAEAAAAIAQMAAgAAAAcwLjMzMzE3ALhVXYzgwtQIuFVdjODC1AgkQ0lRLktP</t>
  </si>
  <si>
    <t>U0U6QTAwOTU0MC5JUV9WT0xVTUUuMy8xMS8yMDE2AQAAAM1LJQACAAAABzAuMjI1MTgADgoqceDC1AgOCipx4MLUCB9DSVEuRU1FLklRX1BSSUNFREFURS4xNC0wMy0yMDE0AQAAAG5tAAAFAAAACjE0LTAzLTIwMTQADgoqceDC1AgOCipx4MLUCCBDSVEuTllTRTpURVguSVFfVk9MVU1FLjYvMTUvMjAxNgUAAAABAAAACAAAAA4oSW52YWxpZCBEYXRlKbhVXYzgwtQIuFVdjODC1AgnQ0lRLkVNRS5JUV9TSEFSRVNPVVRTVEFORElORy4wNi0wMi0yMDE3AQAAAG5tAAACAAAACTYwLjY0NjQ3NgBW9FqM4MLUCFb0WozgwtQIIENJUS5OWVNFOlRFWC5JUV9WT0xVTUUuOC8xOC8yMDE2BQAAAAEAAAAIAAAADihJbnZhbGlkIERhdGUpVvRajODC1AhW9FqM4MLUCCFDSVEuSVEyNzM1MTEuSVFfVk9MVU1FLjE5LTA1LTIwMTQBAAAAZywEAAIAAAAGMC4wMDAxADTVZYfgwtQINNVlh+DC1AgnQ0lRLlNUTi5JUV9TSEFSRVNPVVRTVEFORElORy4xNC0wMy0yMDE3AQAAALttDQACAAAACjExNC4xMjg1NjIAVvRajODC1AhW9FqM4MLUCCdDSVEuRkxSLklRX1NIQVJFU09VVFNUQU5ESU5HLjI1LTA1LTIwMTcBAAAAKwEKAAIAAAAKMTM5Ljc4MjI0MwBW9FqM4MLUCFb0WozgwtQIJUNJUS5OQVNEQVFHUzpQQ0FSLklRX1ZPTFVNRS42LzMwLzIwMTYFAAAAAQAAAAgAAAAOKEludmFsaWQgRGF0ZSk01WWH4MLUCDTVZYfgwtQI</t>
  </si>
  <si>
    <t>J0NJUS5DQVQuSVFfU0hBUkVTT1VUU1RBTkRJTkcuMTEvMzAvMjAxNgUAAAABAAAACAAAAA4oSW52YWxpZCBEYXRlKVb0WozgwtQIVvRajODC1AgnQ0lRLkZMUi5JUV9TSEFSRVNPVVRTVEFORElORy4xNC0wNi0yMDE3AQAAACsBCgACAAAACjEzOS43ODIyNDMA9JJYjODC1Aj0kliM4MLUCCBDSVEuTllTRTpDTUkuSVFfVk9MVU1FLjQvMjIvMjAxNgUAAAABAAAACAAAAA4oSW52YWxpZCBEYXRlKTTVZYfgwtQINNVlh+DC1AgdQ0lRLlRURUsuSVFfVk9MVU1FLjIxLTAyLTIwMTQBAAAACAEDAAIAAAAIMC40NTAyOTMAVvRajODC1AhW9FqM4MLUCBxDSVEuS0JSLklRX1ZPTFVNRS4zMS0wNy0yMDEzAQAAAOqAPwACAAAABzEuMjQ5MDcAkjFWjODC1AiSMVaM4MLUCCtDSVEuTllTRTpDTUkuSVFfU0hBUkVTT1VUU1RBTkRJTkcuOS8yMS8yMDE2BQAAAAEAAAAIAAAADihJbnZhbGlkIERhdGUpuFVdjODC1Ai4VV2M4MLUCChDSVEuVFRFSy5JUV9TSEFSRVNPVVRTVEFORElORy4xNS0xMi0yMDE2AQAAAAgBAwACAAAACTU3LjA2MDgwMwC4VV2M4MLUCLhVXYzgwtQIK0NJUS5OWVNFOlRFWC5JUV9TSEFSRVNPVVRTVEFORElORy4zLzE2LzIwMTcFAAAAAQAAAAgAAAAOKEludmFsaWQgRGF0ZSk01WWH4MLUCDTVZYfgwtQIJ0NJUS5LQlIuSVFfU0hBUkVTT1VUU1RBTkRJTkcuMTgtMDgtMjAxNgEAAADqgD8AAgAAAAox</t>
  </si>
  <si>
    <t>NDIuNDc1NDk5AFb0WozgwtQIVvRajODC1AgrQ0lRLk5ZU0U6Q01JLklRX1NIQVJFU09VVFNUQU5ESU5HLjcvMTkvMjAxNgUAAAABAAAACAAAAA4oSW52YWxpZCBEYXRlKTTVZYfgwtQINNVlh+DC1AghQ0lRLklRVFIyNDI2NDU2NzQuSVFfVFJfVEFSR0VUX0lEAQAAAKp6dg4DAAAACElRMTQyNzAzAHeoBjbjwtQILXYeNuPC1AgnQ0lRLlNUTi5JUV9EQV9TVVBQTF9DRi45OTkuNDE4MjAuTC5QLi5DAQAAALttDQACAAAABjI3Ljg0OQEIAAAABQAAAAExAQAAAAoxNjYwODg5MjcxAwAAAAIyNwIAAAAEMjE3MQQAAAABMAcAAAAJNi8zMC8yMDE0CAAAAAoxMi8zMS8yMDEyCQAAAAEwDgoqceDC1AgOCipx4MLUCDBDSVEuTkFTREFRR1M6UENBUi5JUV9TSEFSRVNPVVRTVEFORElORy44LzE5LzIwMTYFAAAAAQAAAAgAAAAOKEludmFsaWQgRGF0ZSm4VV2M4MLUCLhVXYzgwtQIJkNJUS5JUTI3MzUxMS5JUV9OSV9FU1QuMTAwMS40MTgyMC5MLlAuAQAAAGcsBAACAAAACTE3My43MTc3NQEOAAAABQAAAAEzAQAAAAEwAgAAAAc0NTE3NTE2AwAAAAYxMDAyNTAEAAAAATIGAAAAATAHAAAAAzE2MAgAAAABMAkAAAABMQoAAAABMAsAAAAKODMzNjI0MjAyNQwAAAABMQ0AAAAINy8xLzIwMTQQAAAACTYvMzAvMjAxNA4KKnHgwtQIDgoqceDC1AgtQ0lRLklRVFIyNjQzNjExOTIuSVFfVFJfVEFSR0VUX1RPVEFMX1JFVi4u</t>
  </si>
  <si>
    <t>VVNEAQAAAOjUwQ8CAAAAAzcxNAB3qAY248LUCC12HjbjwtQIIENJUS5OWVNFOk9TSy5JUV9WT0xVTUUuNS8xOC8yMDE2BQAAAAEAAAAIAAAADihJbnZhbGlkIERhdGUpNNVlh+DC1Ag01WWH4MLUCBxDSVEuU1ROLklRX1ZPTFVNRS4xMS0xMC0yMDEzAQAAALttDQACAAAABzAuMTYyMTYAljZoh+DC1AiWNmiH4MLUCDBDSVEuTkFTREFRR1M6UENBUi5JUV9TSEFSRVNPVVRTVEFORElORy4xMS83LzIwMTYBAAAAQX8EAAIAAAAJMzUwLjQ2Mjg1ADTVZYfgwtQINNVlh+DC1AggQ0lRLk5ZU0U6TVRXLklRX1ZPTFVNRS40LzExLzIwMTYBAAAA010EAAIAAAAHMS4yMTU5OAA01WWH4MLUCDTVZYfgwtQIJ0NJUS5KRUMuSVFfU0hBUkVTT1VUU1RBTkRJTkcuMjItMDItMjAxNwEAAAAvTgQAAgAAAAoxMjEuMDcxMjk2AFb0WozgwtQIVvRajODC1AgnQ0lRLktCUi5JUV9TSEFSRVNPVVRTVEFORElORy4yMS0wOS0yMDE2AQAAAOqAPwACAAAACjE0Mi40NzU0OTkAuFVdjODC1Ai4VV2M4MLUCCFDSVEuSVEyNzM1MTEuSVFfVk9MVU1FLjIwLTEyLTIwMTMBAAAAZywEAAIAAAAIMC4wMDAzMDgANNVlh+DC1Ag01WWH4MLUCCdDSVEuS0JSLklRX1NIQVJFU09VVFNUQU5ESU5HLjI4LTEwLTIwMTYBAAAA6oA/AAIAAAAKMTQyLjQ3NTQ5OQA01WWH4MLUCDTVZYfgwtQIJ0NJUS5GTFIuSVFfU0hBUkVTT1VUU1RBTkRJTkcuMDkt</t>
  </si>
  <si>
    <t>MDUtMjAxNwEAAAArAQoAAgAAAAoxMzkuNzgyMjQzAFb0WozgwtQIVvRajODC1AgfQ0lRLk5ZU0U6T1NLLklRX1ZPTFVNRS44LzEvMjAxNgEAAAAXfQQAAgAAAAgwLjc2MTExMwA01WWH4MLUCDTVZYfgwtQILENJUS4wLklRX0dXX0lOVEFOX0FNT1JUX0NGLjEwMDAuNDE4MjAuTC5QLi5DAQAAAFWEdwMDAAAAAAAOCipx4MLUCA4KKnHgwtQIIUNJUS5JUTI3MzUxMS5JUV9WT0xVTUUuMTctMDQtMjAxNAEAAABnLAQAAwAAAAAANNVlh+DC1Ag01WWH4MLUCBxDSVEuU1ROLklRX1ZPTFVNRS4yNS0wNC0yMDE0AQAAALttDQACAAAACDAuMTk1OTIyALhVXYzgwtQIuFVdjODC1AgnQ0lRLkZMUi5JUV9TSEFSRVNPVVRTVEFORElORy4wOS0xMS0yMDE2AQAAACsBCgACAAAACjEzOS4yNTAyMDQA9JJYjODC1Aj0kliM4MLUCBxDSVEuSkVDLklRX1ZPTFVNRS4yNS0wOS0yMDEzAQAAAC9OBAACAAAABzAuNTk4NjgAkjFWjODC1AiSMVaM4MLUCBxDSVEuRkxSLklRX1ZPTFVNRS4zMS0xMC0yMDEzAQAAACsBCgACAAAACDIuNTcyMzIyAPiXaofgwtQI+Jdqh+DC1AgfQ0lRLkVNRS5JUV9QUklDRURBVEUuMTMtMDYtMjAxNAEAAABubQAABQAAAAoxMy0wNi0yMDE0AJY2aIfgwtQIljZoh+DC1AggQ0lRLk5ZU0U6TVRXLklRX1ZPTFVNRS40LzE0LzIwMTYFAAAAAQAAAAgAAAAOKEludmFsaWQgRGF0ZSk01WWH4MLUCDTVZYfg</t>
  </si>
  <si>
    <t>wtQIKkNJUS5OWVNFOkNNSS5JUV9TSEFSRVNPVVRTVEFORElORy4yLzMvMjAxNwEAAAAlDAQAAgAAAAYxNjcuNDYAVvRajODC1AhW9FqM4MLUCCBDSVEuTllTRTpOQVYuSVFfVk9MVU1FLjYvMjIvMjAxNgUAAAABAAAACAAAAA4oSW52YWxpZCBEYXRlKTTVZYfgwtQINNVlh+DC1AgkQ0lRLktPU0U6QTAwOTU0MC5JUV9WT0xVTUUuOC8xNy8yMDE2BQAAAAEAAAAIAAAADihJbnZhbGlkIERhdGUpDgoqceDC1AgOCipx4MLUCBxDSVEuU1ROLklRX1ZPTFVNRS4wNC0wOS0yMDEzAQAAALttDQACAAAACDAuMzM0NTcyAFb0WozgwtQIVvRajODC1AglQ0lRLk5BU0RBUUdTOlBDQVIuSVFfVk9MVU1FLjkvMjgvMjAxNgUAAAABAAAACAAAAA4oSW52YWxpZCBEYXRlKVb0WozgwtQIVvRajODC1AgnQ0lRLlNUTi5JUV9TSEFSRVNPVVRTVEFORElORy4wOS0wOS0yMDE2AQAAALttDQACAAAACjExMy45MjkwNjIA9JJYjODC1Aj0kliM4MLUCDpDSVFSQU5HRS5GTFIuSVFfU0hBUkVTT1VUU1RBTkRJTkcuLTFZLi4uLkRFU0MuRC5TSEFSRVMgT1VUAwAAACsBCgD8AAAAAAAAAAMAAAAAAAAABSJGTFIiA0ZMUgEAAAAWIklRX1NIQVJFU09VVFNUQU5ESU5HIhRJUV9TSEFSRVNPVVRTVEFORElORwIAAAAMIjAzLTA3LTIwMTciCjAzLTA3LTIwMTcAAAAAAwAAAAAAAAAFIkZMUiIDRkxSAQAAABYiSVFfU0hBUkVTT1VUU1RBTkRJ</t>
  </si>
  <si>
    <t>TkciFElRX1NIQVJFU09VVFNUQU5ESU5HAgAAAAwiMzAtMDYtMjAxNyIKMzAtMDYtMjAxNwAAAAADAAAAAAAAAAUiRkxSIgNGTFIBAAAAFiJJUV9TSEFSRVNPVVRTVEFORElORyIUSVFfU0hBUkVTT1VUU1RBTkRJTkcCAAAADCIyOS0wNi0yMDE3IgoyOS0wNi0yMDE3AAAAAAMAAAAAAAAABSJGTFIiA0ZMUgEAAAAWIklRX1NIQVJFU09VVFNUQU5ESU5HIhRJUV9TSEFSRVNPVVRTVEFORElORwIAAAAMIjI4LTA2LTIwMTciCjI4LTA2LTIwMTcAAAAAAwAAAAAAAAAFIkZMUiIDRkxSAQAAABYiSVFfU0hBUkVTT1VUU1RBTkRJTkciFElRX1NIQVJFU09VVFNUQU5ESU5HAgAAAAwiMjctMDYtMjAxNyIKMjctMDYtMjAxNwAAAAADAAAAAAAAAAUiRkxSIgNGTFIBAAAAFiJJUV9TSEFSRVNPVVRTVEFORElORyIUSVFfU0hBUkVTT1VUU1RBTkRJTkcCAAAADCIyNi0wNi0yMDE3IgoyNi0wNi0yMDE3AAAAAAMAAAAAAAAABSJGTFIiA0ZMUgEAAAAWIklRX1NIQVJFU09VVFNUQU5ESU5HIhRJUV9TSEFSRVNPVVRTVEFORElORwIAAAAMIjIzLTA2LTIwMTciCjIzLTA2LTIwMTcAAAAAAwAAAAAAAAAFIkZMUiIDRkxSAQAAABYiSVFfU0hBUkVTT1VUU1RBTkRJTkciFElRX1NIQVJFU09VVFNUQU5ESU5HAgAAAAwiMjItMDYtMjAxNyIKMjItMDYtMjAxNwAAAAADAAAAAAAAAAUiRkxSIgNGTFIBAAAAFiJJUV9TSEFSRVNPVVRT</t>
  </si>
  <si>
    <t>VEFORElORyIUSVFfU0hBUkVTT1VUU1RBTkRJTkcCAAAADCIyMS0wNi0yMDE3IgoyMS0wNi0yMDE3AAAAAAMAAAAAAAAABSJGTFIiA0ZMUgEAAAAWIklRX1NIQVJFU09VVFNUQU5ESU5HIhRJUV9TSEFSRVNPVVRTVEFORElORwIAAAAMIjIwLTA2LTIwMTciCjIwLTA2LTIwMTcAAAAAAwAAAAAAAAAFIkZMUiIDRkxSAQAAABYiSVFfU0hBUkVTT1VUU1RBTkRJTkciFElRX1NIQVJFU09VVFNUQU5ESU5HAgAAAAwiMTktMDYtMjAxNyIKMTktMDYtMjAxNwAAAAADAAAAAAAAAAUiRkxSIgNGTFIBAAAAFiJJUV9TSEFSRVNPVVRTVEFORElORyIUSVFfU0hBUkVTT1VUU1RBTkRJTkcCAAAADCIxNi0wNi0yMDE3IgoxNi0wNi0yMDE3AAAAAAMAAAAAAAAABSJGTFIiA0ZMUgEAAAAWIklRX1NIQVJFU09VVFNUQU5ESU5HIhRJUV9TSEFSRVNPVVRTVEFORElORwIAAAAMIjE1LTA2LTIwMTciCjE1LTA2LTIwMTcAAAAAAwAAAAAAAAAFIkZMUiIDRkxSAQAAABYiSVFfU0hBUkVTT1VUU1RBTkRJTkciFElRX1NIQVJFU09VVFNUQU5ESU5HAgAAAAwiMTQtMDYtMjAxNyIKMTQtMDYtMjAxNwAAAAADAAAAAAAAAAUiRkxSIgNGTFIBAAAAFiJJUV9TSEFSRVNPVVRTVEFORElORyIUSVFfU0hBUkVTT1VUU1RBTkRJTkcCAAAADCIxMy0wNi0yMDE3IgoxMy0wNi0yMDE3AAAAAAMAAAAAAAAABSJGTFIiA0ZMUgEAAAAWIklRX1NIQVJF</t>
  </si>
  <si>
    <t>U09VVFNUQU5ESU5HIhRJUV9TSEFSRVNPVVRTVEFORElORwIAAAAMIjEyLTA2LTIwMTciCjEyLTA2LTIwMTcAAAAAAwAAAAAAAAAFIkZMUiIDRkxSAQAAABYiSVFfU0hBUkVTT1VUU1RBTkRJTkciFElRX1NIQVJFU09VVFNUQU5ESU5HAgAAAAwiMDktMDYtMjAxNyIKMDktMDYtMjAxNwAAAAADAAAAAAAAAAUiRkxSIgNGTFIBAAAAFiJJUV9TSEFSRVNPVVRTVEFORElORyIUSVFfU0hBUkVTT1VUU1RBTkRJTkcCAAAADCIwOC0wNi0yMDE3IgowOC0wNi0yMDE3AAAAAAMAAAAAAAAABSJGTFIiA0ZMUgEAAAAWIklRX1NIQVJFU09VVFNUQU5ESU5HIhRJUV9TSEFSRVNPVVRTVEFORElORwIAAAAMIjA3LTA2LTIwMTciCjA3LTA2LTIwMTcAAAAAAwAAAAAAAAAFIkZMUiIDRkxSAQAAABYiSVFfU0hBUkVTT1VUU1RBTkRJTkciFElRX1NIQVJFU09VVFNUQU5ESU5HAgAAAAwiMDYtMDYtMjAxNyIKMDYtMDYtMjAxNwAAAAADAAAAAAAAAAUiRkxSIgNGTFIBAAAAFiJJUV9TSEFSRVNPVVRTVEFORElORyIUSVFfU0hBUkVTT1VUU1RBTkRJTkcCAAAADCIwNS0wNi0yMDE3IgowNS0wNi0yMDE3AAAAAAMAAAAAAAAABSJGTFIiA0ZMUgEAAAAWIklRX1NIQVJFU09VVFNUQU5ESU5HIhRJUV9TSEFSRVNPVVRTVEFORElORwIAAAAMIjAyLTA2LTIwMTciCjAyLTA2LTIwMTcAAAAAAwAAAAAAAAAFIkZMUiIDRkxSAQAAABYiSVFf</t>
  </si>
  <si>
    <t>U0hBUkVTT1VUU1RBTkRJTkciFElRX1NIQVJFU09VVFNUQU5ESU5HAgAAAAwiMDEtMDYtMjAxNyIKMDEtMDYtMjAxNwAAAAADAAAAAAAAAAUiRkxSIgNGTFIBAAAAFiJJUV9TSEFSRVNPVVRTVEFORElORyIUSVFfU0hBUkVTT1VUU1RBTkRJTkcCAAAADCIzMS0wNS0yMDE3IgozMS0wNS0yMDE3AAAAAAMAAAAAAAAABSJGTFIiA0ZMUgEAAAAWIklRX1NIQVJFU09VVFNUQU5ESU5HIhRJUV9TSEFSRVNPVVRTVEFORElORwIAAAAMIjMwLTA1LTIwMTciCjMwLTA1LTIwMTcAAAAAAwAAAAAAAAAFIkZMUiIDRkxSAQAAABYiSVFfU0hBUkVTT1VUU1RBTkRJTkciFElRX1NIQVJFU09VVFNUQU5ESU5HAgAAAAwiMjYtMDUtMjAxNyIKMjYtMDUtMjAxNwAAAAADAAAAAAAAAAUiRkxSIgNGTFIBAAAAFiJJUV9TSEFSRVNPVVRTVEFORElORyIUSVFfU0hBUkVTT1VUU1RBTkRJTkcCAAAADCIyNS0wNS0yMDE3IgoyNS0wNS0yMDE3AAAAAAMAAAAAAAAABSJGTFIiA0ZMUgEAAAAWIklRX1NIQVJFU09VVFNUQU5ESU5HIhRJUV9TSEFSRVNPVVRTVEFORElORwIAAAAMIjI0LTA1LTIwMTciCjI0LTA1LTIwMTcAAAAAAwAAAAAAAAAFIkZMUiIDRkxSAQAAABYiSVFfU0hBUkVTT1VUU1RBTkRJTkciFElRX1NIQVJFU09VVFNUQU5ESU5HAgAAAAwiMjMtMDUtMjAxNyIKMjMtMDUtMjAxNwAAAAADAAAAAAAAAAUiRkxSIgNGTFIBAAAA</t>
  </si>
  <si>
    <t>FiJJUV9TSEFSRVNPVVRTVEFORElORyIUSVFfU0hBUkVTT1VUU1RBTkRJTkcCAAAADCIyMi0wNS0yMDE3IgoyMi0wNS0yMDE3AAAAAAMAAAAAAAAABSJGTFIiA0ZMUgEAAAAWIklRX1NIQVJFU09VVFNUQU5ESU5HIhRJUV9TSEFSRVNPVVRTVEFORElORwIAAAAMIjE5LTA1LTIwMTciCjE5LTA1LTIwMTcAAAAAAwAAAAAAAAAFIkZMUiIDRkxSAQAAABYiSVFfU0hBUkVTT1VUU1RBTkRJTkciFElRX1NIQVJFU09VVFNUQU5ESU5HAgAAAAwiMTgtMDUtMjAxNyIKMTgtMDUtMjAxNwAAAAADAAAAAAAAAAUiRkxSIgNGTFIBAAAAFiJJUV9TSEFSRVNPVVRTVEFORElORyIUSVFfU0hBUkVTT1VUU1RBTkRJTkcCAAAADCIxNy0wNS0yMDE3IgoxNy0wNS0yMDE3AAAAAAMAAAAAAAAABSJGTFIiA0ZMUgEAAAAWIklRX1NIQVJFU09VVFNUQU5ESU5HIhRJUV9TSEFSRVNPVVRTVEFORElORwIAAAAMIjE2LTA1LTIwMTciCjE2LTA1LTIwMTcAAAAAAwAAAAAAAAAFIkZMUiIDRkxSAQAAABYiSVFfU0hBUkVTT1VUU1RBTkRJTkciFElRX1NIQVJFU09VVFNUQU5ESU5HAgAAAAwiMTUtMDUtMjAxNyIKMTUtMDUtMjAxNwAAAAADAAAAAAAAAAUiRkxSIgNGTFIBAAAAFiJJUV9TSEFSRVNPVVRTVEFORElORyIUSVFfU0hBUkVTT1VUU1RBTkRJTkcCAAAADCIxMi0wNS0yMDE3IgoxMi0wNS0yMDE3AAAAAAMAAAAAAAAABSJGTFIiA0ZM</t>
  </si>
  <si>
    <t>UgEAAAAWIklRX1NIQVJFU09VVFNUQU5ESU5HIhRJUV9TSEFSRVNPVVRTVEFORElORwIAAAAMIjExLTA1LTIwMTciCjExLTA1LTIwMTcAAAAAAwAAAAAAAAAFIkZMUiIDRkxSAQAAABYiSVFfU0hBUkVTT1VUU1RBTkRJTkciFElRX1NIQVJFU09VVFNUQU5ESU5HAgAAAAwiMTAtMDUtMjAxNyIKMTAtMDUtMjAxNwAAAAADAAAAAAAAAAUiRkxSIgNGTFIBAAAAFiJJUV9TSEFSRVNPVVRTVEFORElORyIUSVFfU0hBUkVTT1VUU1RBTkRJTkcCAAAADCIwOS0wNS0yMDE3IgowOS0wNS0yMDE3AAAAAAMAAAAAAAAABSJGTFIiA0ZMUgEAAAAWIklRX1NIQVJFU09VVFNUQU5ESU5HIhRJUV9TSEFSRVNPVVRTVEFORElORwIAAAAMIjA4LTA1LTIwMTciCjA4LTA1LTIwMTcAAAAAAwAAAAAAAAAFIkZMUiIDRkxSAQAAABYiSVFfU0hBUkVTT1VUU1RBTkRJTkciFElRX1NIQVJFU09VVFNUQU5ESU5HAgAAAAwiMDUtMDUtMjAxNyIKMDUtMDUtMjAxNwAAAAADAAAAAAAAAAUiRkxSIgNGTFIBAAAAFiJJUV9TSEFSRVNPVVRTVEFORElORyIUSVFfU0hBUkVTT1VUU1RBTkRJTkcCAAAADCIwNC0wNS0yMDE3IgowNC0wNS0yMDE3AAAAAAMAAAAAAAAABSJGTFIiA0ZMUgEAAAAWIklRX1NIQVJFU09VVFNUQU5ESU5HIhRJUV9TSEFSRVNPVVRTVEFORElORwIAAAAMIjAzLTA1LTIwMTciCjAzLTA1LTIwMTcAAAAAAwAAAAAAAAAFIkZM</t>
  </si>
  <si>
    <t>UiIDRkxSAQAAABYiSVFfU0hBUkVTT1VUU1RBTkRJTkciFElRX1NIQVJFU09VVFNUQU5ESU5HAgAAAAwiMDItMDUtMjAxNyIKMDItMDUtMjAxNwAAAAADAAAAAAAAAAUiRkxSIgNGTFIBAAAAFiJJUV9TSEFSRVNPVVRTVEFORElORyIUSVFfU0hBUkVTT1VUU1RBTkRJTkcCAAAADCIwMS0wNS0yMDE3IgowMS0wNS0yMDE3AAAAAAMAAAAAAAAABSJGTFIiA0ZMUgEAAAAWIklRX1NIQVJFU09VVFNUQU5ESU5HIhRJUV9TSEFSRVNPVVRTVEFORElORwIAAAAMIjI4LTA0LTIwMTciCjI4LTA0LTIwMTcAAAAAAwAAAAAAAAAFIkZMUiIDRkxSAQAAABYiSVFfU0hBUkVTT1VUU1RBTkRJTkciFElRX1NIQVJFU09VVFNUQU5ESU5HAgAAAAwiMjctMDQtMjAxNyIKMjctMDQtMjAxNwAAAAADAAAAAAAAAAUiRkxSIgNGTFIBAAAAFiJJUV9TSEFSRVNPVVRTVEFORElORyIUSVFfU0hBUkVTT1VUU1RBTkRJTkcCAAAADCIyNi0wNC0yMDE3IgoyNi0wNC0yMDE3AAAAAAMAAAAAAAAABSJGTFIiA0ZMUgEAAAAWIklRX1NIQVJFU09VVFNUQU5ESU5HIhRJUV9TSEFSRVNPVVRTVEFORElORwIAAAAMIjI1LTA0LTIwMTciCjI1LTA0LTIwMTcAAAAAAwAAAAAAAAAFIkZMUiIDRkxSAQAAABYiSVFfU0hBUkVTT1VUU1RBTkRJTkciFElRX1NIQVJFU09VVFNUQU5ESU5HAgAAAAwiMjQtMDQtMjAxNyIKMjQtMDQtMjAxNwAAAAADAAAAAAAA</t>
  </si>
  <si>
    <t>AAUiRkxSIgNGTFIBAAAAFiJJUV9TSEFSRVNPVVRTVEFORElORyIUSVFfU0hBUkVTT1VUU1RBTkRJTkcCAAAADCIyMS0wNC0yMDE3IgoyMS0wNC0yMDE3AAAAAAMAAAAAAAAABSJGTFIiA0ZMUgEAAAAWIklRX1NIQVJFU09VVFNUQU5ESU5HIhRJUV9TSEFSRVNPVVRTVEFORElORwIAAAAMIjIwLTA0LTIwMTciCjIwLTA0LTIwMTcAAAAAAwAAAAAAAAAFIkZMUiIDRkxSAQAAABYiSVFfU0hBUkVTT1VUU1RBTkRJTkciFElRX1NIQVJFU09VVFNUQU5ESU5HAgAAAAwiMTktMDQtMjAxNyIKMTktMDQtMjAxNwAAAAADAAAAAAAAAAUiRkxSIgNGTFIBAAAAFiJJUV9TSEFSRVNPVVRTVEFORElORyIUSVFfU0hBUkVTT1VUU1RBTkRJTkcCAAAADCIxOC0wNC0yMDE3IgoxOC0wNC0yMDE3AAAAAAMAAAAAAAAABSJGTFIiA0ZMUgEAAAAWIklRX1NIQVJFU09VVFNUQU5ESU5HIhRJUV9TSEFSRVNPVVRTVEFORElORwIAAAAMIjE3LTA0LTIwMTciCjE3LTA0LTIwMTcAAAAAAwAAAAAAAAAFIkZMUiIDRkxSAQAAABYiSVFfU0hBUkVTT1VUU1RBTkRJTkciFElRX1NIQVJFU09VVFNUQU5ESU5HAgAAAAwiMTMtMDQtMjAxNyIKMTMtMDQtMjAxNwAAAAADAAAAAAAAAAUiRkxSIgNGTFIBAAAAFiJJUV9TSEFSRVNPVVRTVEFORElORyIUSVFfU0hBUkVTT1VUU1RBTkRJTkcCAAAADCIxMi0wNC0yMDE3IgoxMi0wNC0yMDE3AAAAAAMA</t>
  </si>
  <si>
    <t>AAAAAAAABSJGTFIiA0ZMUgEAAAAWIklRX1NIQVJFU09VVFNUQU5ESU5HIhRJUV9TSEFSRVNPVVRTVEFORElORwIAAAAMIjExLTA0LTIwMTciCjExLTA0LTIwMTcAAAAAAwAAAAAAAAAFIkZMUiIDRkxSAQAAABYiSVFfU0hBUkVTT1VUU1RBTkRJTkciFElRX1NIQVJFU09VVFNUQU5ESU5HAgAAAAwiMTAtMDQtMjAxNyIKMTAtMDQtMjAxNwAAAAADAAAAAAAAAAUiRkxSIgNGTFIBAAAAFiJJUV9TSEFSRVNPVVRTVEFORElORyIUSVFfU0hBUkVTT1VUU1RBTkRJTkcCAAAADCIwNy0wNC0yMDE3IgowNy0wNC0yMDE3AAAAAAMAAAAAAAAABSJGTFIiA0ZMUgEAAAAWIklRX1NIQVJFU09VVFNUQU5ESU5HIhRJUV9TSEFSRVNPVVRTVEFORElORwIAAAAMIjA2LTA0LTIwMTciCjA2LTA0LTIwMTcAAAAAAwAAAAAAAAAFIkZMUiIDRkxSAQAAABYiSVFfU0hBUkVTT1VUU1RBTkRJTkciFElRX1NIQVJFU09VVFNUQU5ESU5HAgAAAAwiMDUtMDQtMjAxNyIKMDUtMDQtMjAxNwAAAAADAAAAAAAAAAUiRkxSIgNGTFIBAAAAFiJJUV9TSEFSRVNPVVRTVEFORElORyIUSVFfU0hBUkVTT1VUU1RBTkRJTkcCAAAADCIwNC0wNC0yMDE3IgowNC0wNC0yMDE3AAAAAAMAAAAAAAAABSJGTFIiA0ZMUgEAAAAWIklRX1NIQVJFU09VVFNUQU5ESU5HIhRJUV9TSEFSRVNPVVRTVEFORElORwIAAAAMIjAzLTA0LTIwMTciCjAzLTA0LTIwMTcA</t>
  </si>
  <si>
    <t>AAAAAwAAAAAAAAAFIkZMUiIDRkxSAQAAABYiSVFfU0hBUkVTT1VUU1RBTkRJTkciFElRX1NIQVJFU09VVFNUQU5ESU5HAgAAAAwiMzEtMDMtMjAxNyIKMzEtMDMtMjAxNwAAAAADAAAAAAAAAAUiRkxSIgNGTFIBAAAAFiJJUV9TSEFSRVNPVVRTVEFORElORyIUSVFfU0hBUkVTT1VUU1RBTkRJTkcCAAAADCIzMC0wMy0yMDE3IgozMC0wMy0yMDE3AAAAAAMAAAAAAAAABSJGTFIiA0ZMUgEAAAAWIklRX1NIQVJFU09VVFNUQU5ESU5HIhRJUV9TSEFSRVNPVVRTVEFORElORwIAAAAMIjI5LTAzLTIwMTciCjI5LTAzLTIwMTcAAAAAAwAAAAAAAAAFIkZMUiIDRkxSAQAAABYiSVFfU0hBUkVTT1VUU1RBTkRJTkciFElRX1NIQVJFU09VVFNUQU5ESU5HAgAAAAwiMjgtMDMtMjAxNyIKMjgtMDMtMjAxNwAAAAADAAAAAAAAAAUiRkxSIgNGTFIBAAAAFiJJUV9TSEFSRVNPVVRTVEFORElORyIUSVFfU0hBUkVTT1VUU1RBTkRJTkcCAAAADCIyNy0wMy0yMDE3IgoyNy0wMy0yMDE3AAAAAAMAAAAAAAAABSJGTFIiA0ZMUgEAAAAWIklRX1NIQVJFU09VVFNUQU5ESU5HIhRJUV9TSEFSRVNPVVRTVEFORElORwIAAAAMIjI0LTAzLTIwMTciCjI0LTAzLTIwMTcAAAAAAwAAAAAAAAAFIkZMUiIDRkxSAQAAABYiSVFfU0hBUkVTT1VUU1RBTkRJTkciFElRX1NIQVJFU09VVFNUQU5ESU5HAgAAAAwiMjMtMDMtMjAxNyIKMjMtMDMt</t>
  </si>
  <si>
    <t>MjAxNwAAAAADAAAAAAAAAAUiRkxSIgNGTFIBAAAAFiJJUV9TSEFSRVNPVVRTVEFORElORyIUSVFfU0hBUkVTT1VUU1RBTkRJTkcCAAAADCIyMi0wMy0yMDE3IgoyMi0wMy0yMDE3AAAAAAMAAAAAAAAABSJGTFIiA0ZMUgEAAAAWIklRX1NIQVJFU09VVFNUQU5ESU5HIhRJUV9TSEFSRVNPVVRTVEFORElORwIAAAAMIjIxLTAzLTIwMTciCjIxLTAzLTIwMTcAAAAAAwAAAAAAAAAFIkZMUiIDRkxSAQAAABYiSVFfU0hBUkVTT1VUU1RBTkRJTkciFElRX1NIQVJFU09VVFNUQU5ESU5HAgAAAAwiMjAtMDMtMjAxNyIKMjAtMDMtMjAxNwAAAAADAAAAAAAAAAUiRkxSIgNGTFIBAAAAFiJJUV9TSEFSRVNPVVRTVEFORElORyIUSVFfU0hBUkVTT1VUU1RBTkRJTkcCAAAADCIxNy0wMy0yMDE3IgoxNy0wMy0yMDE3AAAAAAMAAAAAAAAABSJGTFIiA0ZMUgEAAAAWIklRX1NIQVJFU09VVFNUQU5ESU5HIhRJUV9TSEFSRVNPVVRTVEFORElORwIAAAAMIjE2LTAzLTIwMTciCjE2LTAzLTIwMTcAAAAAAwAAAAAAAAAFIkZMUiIDRkxSAQAAABYiSVFfU0hBUkVTT1VUU1RBTkRJTkciFElRX1NIQVJFU09VVFNUQU5ESU5HAgAAAAwiMTUtMDMtMjAxNyIKMTUtMDMtMjAxNwAAAAADAAAAAAAAAAUiRkxSIgNGTFIBAAAAFiJJUV9TSEFSRVNPVVRTVEFORElORyIUSVFfU0hBUkVTT1VUU1RBTkRJTkcCAAAADCIxNC0wMy0yMDE3Igox</t>
  </si>
  <si>
    <t>NC0wMy0yMDE3AAAAAAMAAAAAAAAABSJGTFIiA0ZMUgEAAAAWIklRX1NIQVJFU09VVFNUQU5ESU5HIhRJUV9TSEFSRVNPVVRTVEFORElORwIAAAAMIjEzLTAzLTIwMTciCjEzLTAzLTIwMTcAAAAAAwAAAAAAAAAFIkZMUiIDRkxSAQAAABYiSVFfU0hBUkVTT1VUU1RBTkRJTkciFElRX1NIQVJFU09VVFNUQU5ESU5HAgAAAAwiMTAtMDMtMjAxNyIKMTAtMDMtMjAxNwAAAAADAAAAAAAAAAUiRkxSIgNGTFIBAAAAFiJJUV9TSEFSRVNPVVRTVEFORElORyIUSVFfU0hBUkVTT1VUU1RBTkRJTkcCAAAADCIwOS0wMy0yMDE3IgowOS0wMy0yMDE3AAAAAAMAAAAAAAAABSJGTFIiA0ZMUgEAAAAWIklRX1NIQVJFU09VVFNUQU5ESU5HIhRJUV9TSEFSRVNPVVRTVEFORElORwIAAAAMIjA4LTAzLTIwMTciCjA4LTAzLTIwMTcAAAAAAwAAAAAAAAAFIkZMUiIDRkxSAQAAABYiSVFfU0hBUkVTT1VUU1RBTkRJTkciFElRX1NIQVJFU09VVFNUQU5ESU5HAgAAAAwiMDctMDMtMjAxNyIKMDctMDMtMjAxNwAAAAADAAAAAAAAAAUiRkxSIgNGTFIBAAAAFiJJUV9TSEFSRVNPVVRTVEFORElORyIUSVFfU0hBUkVTT1VUU1RBTkRJTkcCAAAADCIwNi0wMy0yMDE3IgowNi0wMy0yMDE3AAAAAAMAAAAAAAAABSJGTFIiA0ZMUgEAAAAWIklRX1NIQVJFU09VVFNUQU5ESU5HIhRJUV9TSEFSRVNPVVRTVEFORElORwIAAAAMIjAzLTAzLTIw</t>
  </si>
  <si>
    <t>MTciCjAzLTAzLTIwMTcAAAAAAwAAAAAAAAAFIkZMUiIDRkxSAQAAABYiSVFfU0hBUkVTT1VUU1RBTkRJTkciFElRX1NIQVJFU09VVFNUQU5ESU5HAgAAAAwiMDItMDMtMjAxNyIKMDItMDMtMjAxNwAAAAADAAAAAAAAAAUiRkxSIgNGTFIBAAAAFiJJUV9TSEFSRVNPVVRTVEFORElORyIUSVFfU0hBUkVTT1VUU1RBTkRJTkcCAAAADCIwMS0wMy0yMDE3IgowMS0wMy0yMDE3AAAAAAMAAAAAAAAABSJGTFIiA0ZMUgEAAAAWIklRX1NIQVJFU09VVFNUQU5ESU5HIhRJUV9TSEFSRVNPVVRTVEFORElORwIAAAAMIjI4LTAyLTIwMTciCjI4LTAyLTIwMTcAAAAAAwAAAAAAAAAFIkZMUiIDRkxSAQAAABYiSVFfU0hBUkVTT1VUU1RBTkRJTkciFElRX1NIQVJFU09VVFNUQU5ESU5HAgAAAAwiMjctMDItMjAxNyIKMjctMDItMjAxNwAAAAADAAAAAAAAAAUiRkxSIgNGTFIBAAAAFiJJUV9TSEFSRVNPVVRTVEFORElORyIUSVFfU0hBUkVTT1VUU1RBTkRJTkcCAAAADCIyNC0wMi0yMDE3IgoyNC0wMi0yMDE3AAAAAAMAAAAAAAAABSJGTFIiA0ZMUgEAAAAWIklRX1NIQVJFU09VVFNUQU5ESU5HIhRJUV9TSEFSRVNPVVRTVEFORElORwIAAAAMIjIzLTAyLTIwMTciCjIzLTAyLTIwMTcAAAAAAwAAAAAAAAAFIkZMUiIDRkxSAQAAABYiSVFfU0hBUkVTT1VUU1RBTkRJTkciFElRX1NIQVJFU09VVFNUQU5ESU5HAgAAAAwiMjIt</t>
  </si>
  <si>
    <t>MDItMjAxNyIKMjItMDItMjAxNwAAAAADAAAAAAAAAAUiRkxSIgNGTFIBAAAAFiJJUV9TSEFSRVNPVVRTVEFORElORyIUSVFfU0hBUkVTT1VUU1RBTkRJTkcCAAAADCIyMS0wMi0yMDE3IgoyMS0wMi0yMDE3AAAAAAMAAAAAAAAABSJGTFIiA0ZMUgEAAAAWIklRX1NIQVJFU09VVFNUQU5ESU5HIhRJUV9TSEFSRVNPVVRTVEFORElORwIAAAAMIjE3LTAyLTIwMTciCjE3LTAyLTIwMTcAAAAAAwAAAAAAAAAFIkZMUiIDRkxSAQAAABYiSVFfU0hBUkVTT1VUU1RBTkRJTkciFElRX1NIQVJFU09VVFNUQU5ESU5HAgAAAAwiMTYtMDItMjAxNyIKMTYtMDItMjAxNwAAAAADAAAAAAAAAAUiRkxSIgNGTFIBAAAAFiJJUV9TSEFSRVNPVVRTVEFORElORyIUSVFfU0hBUkVTT1VUU1RBTkRJTkcCAAAADCIxNS0wMi0yMDE3IgoxNS0wMi0yMDE3AAAAAAMAAAAAAAAABSJGTFIiA0ZMUgEAAAAWIklRX1NIQVJFU09VVFNUQU5ESU5HIhRJUV9TSEFSRVNPVVRTVEFORElORwIAAAAMIjE0LTAyLTIwMTciCjE0LTAyLTIwMTcAAAAAAwAAAAAAAAAFIkZMUiIDRkxSAQAAABYiSVFfU0hBUkVTT1VUU1RBTkRJTkciFElRX1NIQVJFU09VVFNUQU5ESU5HAgAAAAwiMTMtMDItMjAxNyIKMTMtMDItMjAxNwAAAAADAAAAAAAAAAUiRkxSIgNGTFIBAAAAFiJJUV9TSEFSRVNPVVRTVEFORElORyIUSVFfU0hBUkVTT1VUU1RBTkRJTkcCAAAA</t>
  </si>
  <si>
    <t>DCIxMC0wMi0yMDE3IgoxMC0wMi0yMDE3AAAAAAMAAAAAAAAABSJGTFIiA0ZMUgEAAAAWIklRX1NIQVJFU09VVFNUQU5ESU5HIhRJUV9TSEFSRVNPVVRTVEFORElORwIAAAAMIjA5LTAyLTIwMTciCjA5LTAyLTIwMTcAAAAAAwAAAAAAAAAFIkZMUiIDRkxSAQAAABYiSVFfU0hBUkVTT1VUU1RBTkRJTkciFElRX1NIQVJFU09VVFNUQU5ESU5HAgAAAAwiMDgtMDItMjAxNyIKMDgtMDItMjAxNwAAAAADAAAAAAAAAAUiRkxSIgNGTFIBAAAAFiJJUV9TSEFSRVNPVVRTVEFORElORyIUSVFfU0hBUkVTT1VUU1RBTkRJTkcCAAAADCIwNy0wMi0yMDE3IgowNy0wMi0yMDE3AAAAAAMAAAAAAAAABSJGTFIiA0ZMUgEAAAAWIklRX1NIQVJFU09VVFNUQU5ESU5HIhRJUV9TSEFSRVNPVVRTVEFORElORwIAAAAMIjA2LTAyLTIwMTciCjA2LTAyLTIwMTcAAAAAAwAAAAAAAAAFIkZMUiIDRkxSAQAAABYiSVFfU0hBUkVTT1VUU1RBTkRJTkciFElRX1NIQVJFU09VVFNUQU5ESU5HAgAAAAwiMDMtMDItMjAxNyIKMDMtMDItMjAxNwAAAAADAAAAAAAAAAUiRkxSIgNGTFIBAAAAFiJJUV9TSEFSRVNPVVRTVEFORElORyIUSVFfU0hBUkVTT1VUU1RBTkRJTkcCAAAADCIwMi0wMi0yMDE3IgowMi0wMi0yMDE3AAAAAAMAAAAAAAAABSJGTFIiA0ZMUgEAAAAWIklRX1NIQVJFU09VVFNUQU5ESU5HIhRJUV9TSEFSRVNPVVRTVEFORElO</t>
  </si>
  <si>
    <t>RwIAAAAMIjAxLTAyLTIwMTciCjAxLTAyLTIwMTcAAAAAAwAAAAAAAAAFIkZMUiIDRkxSAQAAABYiSVFfU0hBUkVTT1VUU1RBTkRJTkciFElRX1NIQVJFU09VVFNUQU5ESU5HAgAAAAwiMzEtMDEtMjAxNyIKMzEtMDEtMjAxNwAAAAADAAAAAAAAAAUiRkxSIgNGTFIBAAAAFiJJUV9TSEFSRVNPVVRTVEFORElORyIUSVFfU0hBUkVTT1VUU1RBTkRJTkcCAAAADCIzMC0wMS0yMDE3IgozMC0wMS0yMDE3AAAAAAMAAAAAAAAABSJGTFIiA0ZMUgEAAAAWIklRX1NIQVJFU09VVFNUQU5ESU5HIhRJUV9TSEFSRVNPVVRTVEFORElORwIAAAAMIjI3LTAxLTIwMTciCjI3LTAxLTIwMTcAAAAAAwAAAAAAAAAFIkZMUiIDRkxSAQAAABYiSVFfU0hBUkVTT1VUU1RBTkRJTkciFElRX1NIQVJFU09VVFNUQU5ESU5HAgAAAAwiMjYtMDEtMjAxNyIKMjYtMDEtMjAxNwAAAAADAAAAAAAAAAUiRkxSIgNGTFIBAAAAFiJJUV9TSEFSRVNPVVRTVEFORElORyIUSVFfU0hBUkVTT1VUU1RBTkRJTkcCAAAADCIyNS0wMS0yMDE3IgoyNS0wMS0yMDE3AAAAAAMAAAAAAAAABSJGTFIiA0ZMUgEAAAAWIklRX1NIQVJFU09VVFNUQU5ESU5HIhRJUV9TSEFSRVNPVVRTVEFORElORwIAAAAMIjI0LTAxLTIwMTciCjI0LTAxLTIwMTcAAAAAAwAAAAAAAAAFIkZMUiIDRkxSAQAAABYiSVFfU0hBUkVTT1VUU1RBTkRJTkciFElRX1NIQVJFU09VVFNU</t>
  </si>
  <si>
    <t>QU5ESU5HAgAAAAwiMjMtMDEtMjAxNyIKMjMtMDEtMjAxNwAAAAADAAAAAAAAAAUiRkxSIgNGTFIBAAAAFiJJUV9TSEFSRVNPVVRTVEFORElORyIUSVFfU0hBUkVTT1VUU1RBTkRJTkcCAAAADCIyMC0wMS0yMDE3IgoyMC0wMS0yMDE3AAAAAAMAAAAAAAAABSJGTFIiA0ZMUgEAAAAWIklRX1NIQVJFU09VVFNUQU5ESU5HIhRJUV9TSEFSRVNPVVRTVEFORElORwIAAAAMIjE5LTAxLTIwMTciCjE5LTAxLTIwMTcAAAAAAwAAAAAAAAAFIkZMUiIDRkxSAQAAABYiSVFfU0hBUkVTT1VUU1RBTkRJTkciFElRX1NIQVJFU09VVFNUQU5ESU5HAgAAAAwiMTgtMDEtMjAxNyIKMTgtMDEtMjAxNwAAAAADAAAAAAAAAAUiRkxSIgNGTFIBAAAAFiJJUV9TSEFSRVNPVVRTVEFORElORyIUSVFfU0hBUkVTT1VUU1RBTkRJTkcCAAAADCIxNy0wMS0yMDE3IgoxNy0wMS0yMDE3AAAAAAMAAAAAAAAABSJGTFIiA0ZMUgEAAAAWIklRX1NIQVJFU09VVFNUQU5ESU5HIhRJUV9TSEFSRVNPVVRTVEFORElORwIAAAAMIjEzLTAxLTIwMTciCjEzLTAxLTIwMTcAAAAAAwAAAAAAAAAFIkZMUiIDRkxSAQAAABYiSVFfU0hBUkVTT1VUU1RBTkRJTkciFElRX1NIQVJFU09VVFNUQU5ESU5HAgAAAAwiMTItMDEtMjAxNyIKMTItMDEtMjAxNwAAAAADAAAAAAAAAAUiRkxSIgNGTFIBAAAAFiJJUV9TSEFSRVNPVVRTVEFORElORyIUSVFfU0hBUkVT</t>
  </si>
  <si>
    <t>T1VUU1RBTkRJTkcCAAAADCIxMS0wMS0yMDE3IgoxMS0wMS0yMDE3AAAAAAMAAAAAAAAABSJGTFIiA0ZMUgEAAAAWIklRX1NIQVJFU09VVFNUQU5ESU5HIhRJUV9TSEFSRVNPVVRTVEFORElORwIAAAAMIjEwLTAxLTIwMTciCjEwLTAxLTIwMTcAAAAAAwAAAAAAAAAFIkZMUiIDRkxSAQAAABYiSVFfU0hBUkVTT1VUU1RBTkRJTkciFElRX1NIQVJFU09VVFNUQU5ESU5HAgAAAAwiMDktMDEtMjAxNyIKMDktMDEtMjAxNwAAAAADAAAAAAAAAAUiRkxSIgNGTFIBAAAAFiJJUV9TSEFSRVNPVVRTVEFORElORyIUSVFfU0hBUkVTT1VUU1RBTkRJTkcCAAAADCIwNi0wMS0yMDE3IgowNi0wMS0yMDE3AAAAAAMAAAAAAAAABSJGTFIiA0ZMUgEAAAAWIklRX1NIQVJFU09VVFNUQU5ESU5HIhRJUV9TSEFSRVNPVVRTVEFORElORwIAAAAMIjA1LTAxLTIwMTciCjA1LTAxLTIwMTcAAAAAAwAAAAAAAAAFIkZMUiIDRkxSAQAAABYiSVFfU0hBUkVTT1VUU1RBTkRJTkciFElRX1NIQVJFU09VVFNUQU5ESU5HAgAAAAwiMDQtMDEtMjAxNyIKMDQtMDEtMjAxNwAAAAADAAAAAAAAAAUiRkxSIgNGTFIBAAAAFiJJUV9TSEFSRVNPVVRTVEFORElORyIUSVFfU0hBUkVTT1VUU1RBTkRJTkcCAAAADCIwMy0wMS0yMDE3IgowMy0wMS0yMDE3AAAAAAMAAAAAAAAABSJGTFIiA0ZMUgEAAAAWIklRX1NIQVJFU09VVFNUQU5ESU5HIhRJUV9T</t>
  </si>
  <si>
    <t>SEFSRVNPVVRTVEFORElORwIAAAAMIjMwLTEyLTIwMTYiCjMwLTEyLTIwMTYAAAAAAwAAAAAAAAAFIkZMUiIDRkxSAQAAABYiSVFfU0hBUkVTT1VUU1RBTkRJTkciFElRX1NIQVJFU09VVFNUQU5ESU5HAgAAAAwiMjktMTItMjAxNiIKMjktMTItMjAxNgAAAAADAAAAAAAAAAUiRkxSIgNGTFIBAAAAFiJJUV9TSEFSRVNPVVRTVEFORElORyIUSVFfU0hBUkVTT1VUU1RBTkRJTkcCAAAADCIyOC0xMi0yMDE2IgoyOC0xMi0yMDE2AAAAAAMAAAAAAAAABSJGTFIiA0ZMUgEAAAAWIklRX1NIQVJFU09VVFNUQU5ESU5HIhRJUV9TSEFSRVNPVVRTVEFORElORwIAAAAMIjI3LTEyLTIwMTYiCjI3LTEyLTIwMTYAAAAAAwAAAAAAAAAFIkZMUiIDRkxSAQAAABYiSVFfU0hBUkVTT1VUU1RBTkRJTkciFElRX1NIQVJFU09VVFNUQU5ESU5HAgAAAAwiMjMtMTItMjAxNiIKMjMtMTItMjAxNgAAAAADAAAAAAAAAAUiRkxSIgNGTFIBAAAAFiJJUV9TSEFSRVNPVVRTVEFORElORyIUSVFfU0hBUkVTT1VUU1RBTkRJTkcCAAAADCIyMi0xMi0yMDE2IgoyMi0xMi0yMDE2AAAAAAMAAAAAAAAABSJGTFIiA0ZMUgEAAAAWIklRX1NIQVJFU09VVFNUQU5ESU5HIhRJUV9TSEFSRVNPVVRTVEFORElORwIAAAAMIjIxLTEyLTIwMTYiCjIxLTEyLTIwMTYAAAAAAwAAAAAAAAAFIkZMUiIDRkxSAQAAABYiSVFfU0hBUkVTT1VUU1RBTkRJTkci</t>
  </si>
  <si>
    <t>FElRX1NIQVJFU09VVFNUQU5ESU5HAgAAAAwiMjAtMTItMjAxNiIKMjAtMTItMjAxNgAAAAADAAAAAAAAAAUiRkxSIgNGTFIBAAAAFiJJUV9TSEFSRVNPVVRTVEFORElORyIUSVFfU0hBUkVTT1VUU1RBTkRJTkcCAAAADCIxOS0xMi0yMDE2IgoxOS0xMi0yMDE2AAAAAAMAAAAAAAAABSJGTFIiA0ZMUgEAAAAWIklRX1NIQVJFU09VVFNUQU5ESU5HIhRJUV9TSEFSRVNPVVRTVEFORElORwIAAAAMIjE2LTEyLTIwMTYiCjE2LTEyLTIwMTYAAAAAAwAAAAAAAAAFIkZMUiIDRkxSAQAAABYiSVFfU0hBUkVTT1VUU1RBTkRJTkciFElRX1NIQVJFU09VVFNUQU5ESU5HAgAAAAwiMTUtMTItMjAxNiIKMTUtMTItMjAxNgAAAAADAAAAAAAAAAUiRkxSIgNGTFIBAAAAFiJJUV9TSEFSRVNPVVRTVEFORElORyIUSVFfU0hBUkVTT1VUU1RBTkRJTkcCAAAADCIxNC0xMi0yMDE2IgoxNC0xMi0yMDE2AAAAAAMAAAAAAAAABSJGTFIiA0ZMUgEAAAAWIklRX1NIQVJFU09VVFNUQU5ESU5HIhRJUV9TSEFSRVNPVVRTVEFORElORwIAAAAMIjEzLTEyLTIwMTYiCjEzLTEyLTIwMTYAAAAAAwAAAAAAAAAFIkZMUiIDRkxSAQAAABYiSVFfU0hBUkVTT1VUU1RBTkRJTkciFElRX1NIQVJFU09VVFNUQU5ESU5HAgAAAAwiMTItMTItMjAxNiIKMTItMTItMjAxNgAAAAADAAAAAAAAAAUiRkxSIgNGTFIBAAAAFiJJUV9TSEFSRVNPVVRTVEFO</t>
  </si>
  <si>
    <t>RElORyIUSVFfU0hBUkVTT1VUU1RBTkRJTkcCAAAADCIwOS0xMi0yMDE2IgowOS0xMi0yMDE2AAAAAAMAAAAAAAAABSJGTFIiA0ZMUgEAAAAWIklRX1NIQVJFU09VVFNUQU5ESU5HIhRJUV9TSEFSRVNPVVRTVEFORElORwIAAAAMIjA4LTEyLTIwMTYiCjA4LTEyLTIwMTYAAAAAAwAAAAAAAAAFIkZMUiIDRkxSAQAAABYiSVFfU0hBUkVTT1VUU1RBTkRJTkciFElRX1NIQVJFU09VVFNUQU5ESU5HAgAAAAwiMDctMTItMjAxNiIKMDctMTItMjAxNgAAAAADAAAAAAAAAAUiRkxSIgNGTFIBAAAAFiJJUV9TSEFSRVNPVVRTVEFORElORyIUSVFfU0hBUkVTT1VUU1RBTkRJTkcCAAAADCIwNi0xMi0yMDE2IgowNi0xMi0yMDE2AAAAAAMAAAAAAAAABSJGTFIiA0ZMUgEAAAAWIklRX1NIQVJFU09VVFNUQU5ESU5HIhRJUV9TSEFSRVNPVVRTVEFORElORwIAAAAMIjA1LTEyLTIwMTYiCjA1LTEyLTIwMTYAAAAAAwAAAAAAAAAFIkZMUiIDRkxSAQAAABYiSVFfU0hBUkVTT1VUU1RBTkRJTkciFElRX1NIQVJFU09VVFNUQU5ESU5HAgAAAAwiMDItMTItMjAxNiIKMDItMTItMjAxNgAAAAADAAAAAAAAAAUiRkxSIgNGTFIBAAAAFiJJUV9TSEFSRVNPVVRTVEFORElORyIUSVFfU0hBUkVTT1VUU1RBTkRJTkcCAAAADCIwMS0xMi0yMDE2IgowMS0xMi0yMDE2AAAAAAMAAAAAAAAABSJGTFIiA0ZMUgEAAAAWIklRX1NIQVJFU09V</t>
  </si>
  <si>
    <t>VFNUQU5ESU5HIhRJUV9TSEFSRVNPVVRTVEFORElORwIAAAAMIjMwLTExLTIwMTYiCjMwLTExLTIwMTYAAAAAAwAAAAAAAAAFIkZMUiIDRkxSAQAAABYiSVFfU0hBUkVTT1VUU1RBTkRJTkciFElRX1NIQVJFU09VVFNUQU5ESU5HAgAAAAwiMjktMTEtMjAxNiIKMjktMTEtMjAxNgAAAAADAAAAAAAAAAUiRkxSIgNGTFIBAAAAFiJJUV9TSEFSRVNPVVRTVEFORElORyIUSVFfU0hBUkVTT1VUU1RBTkRJTkcCAAAADCIyOC0xMS0yMDE2IgoyOC0xMS0yMDE2AAAAAAMAAAAAAAAABSJGTFIiA0ZMUgEAAAAWIklRX1NIQVJFU09VVFNUQU5ESU5HIhRJUV9TSEFSRVNPVVRTVEFORElORwIAAAAMIjI1LTExLTIwMTYiCjI1LTExLTIwMTYAAAAAAwAAAAAAAAAFIkZMUiIDRkxSAQAAABYiSVFfU0hBUkVTT1VUU1RBTkRJTkciFElRX1NIQVJFU09VVFNUQU5ESU5HAgAAAAwiMjMtMTEtMjAxNiIKMjMtMTEtMjAxNgAAAAADAAAAAAAAAAUiRkxSIgNGTFIBAAAAFiJJUV9TSEFSRVNPVVRTVEFORElORyIUSVFfU0hBUkVTT1VUU1RBTkRJTkcCAAAADCIyMi0xMS0yMDE2IgoyMi0xMS0yMDE2AAAAAAMAAAAAAAAABSJGTFIiA0ZMUgEAAAAWIklRX1NIQVJFU09VVFNUQU5ESU5HIhRJUV9TSEFSRVNPVVRTVEFORElORwIAAAAMIjIxLTExLTIwMTYiCjIxLTExLTIwMTYAAAAAAwAAAAAAAAAFIkZMUiIDRkxSAQAAABYiSVFfU0hB</t>
  </si>
  <si>
    <t>UkVTT1VUU1RBTkRJTkciFElRX1NIQVJFU09VVFNUQU5ESU5HAgAAAAwiMTgtMTEtMjAxNiIKMTgtMTEtMjAxNgAAAAADAAAAAAAAAAUiRkxSIgNGTFIBAAAAFiJJUV9TSEFSRVNPVVRTVEFORElORyIUSVFfU0hBUkVTT1VUU1RBTkRJTkcCAAAADCIxNy0xMS0yMDE2IgoxNy0xMS0yMDE2AAAAAAMAAAAAAAAABSJGTFIiA0ZMUgEAAAAWIklRX1NIQVJFU09VVFNUQU5ESU5HIhRJUV9TSEFSRVNPVVRTVEFORElORwIAAAAMIjE2LTExLTIwMTYiCjE2LTExLTIwMTYAAAAAAwAAAAAAAAAFIkZMUiIDRkxSAQAAABYiSVFfU0hBUkVTT1VUU1RBTkRJTkciFElRX1NIQVJFU09VVFNUQU5ESU5HAgAAAAwiMTUtMTEtMjAxNiIKMTUtMTEtMjAxNgAAAAADAAAAAAAAAAUiRkxSIgNGTFIBAAAAFiJJUV9TSEFSRVNPVVRTVEFORElORyIUSVFfU0hBUkVTT1VUU1RBTkRJTkcCAAAADCIxNC0xMS0yMDE2IgoxNC0xMS0yMDE2AAAAAAMAAAAAAAAABSJGTFIiA0ZMUgEAAAAWIklRX1NIQVJFU09VVFNUQU5ESU5HIhRJUV9TSEFSRVNPVVRTVEFORElORwIAAAAMIjExLTExLTIwMTYiCjExLTExLTIwMTYAAAAAAwAAAAAAAAAFIkZMUiIDRkxSAQAAABYiSVFfU0hBUkVTT1VUU1RBTkRJTkciFElRX1NIQVJFU09VVFNUQU5ESU5HAgAAAAwiMTAtMTEtMjAxNiIKMTAtMTEtMjAxNgAAAAADAAAAAAAAAAUiRkxSIgNGTFIBAAAAFiJJ</t>
  </si>
  <si>
    <t>UV9TSEFSRVNPVVRTVEFORElORyIUSVFfU0hBUkVTT1VUU1RBTkRJTkcCAAAADCIwOS0xMS0yMDE2IgowOS0xMS0yMDE2AAAAAAMAAAAAAAAABSJGTFIiA0ZMUgEAAAAWIklRX1NIQVJFU09VVFNUQU5ESU5HIhRJUV9TSEFSRVNPVVRTVEFORElORwIAAAAMIjA4LTExLTIwMTYiCjA4LTExLTIwMTYAAAAAAwAAAAAAAAAFIkZMUiIDRkxSAQAAABYiSVFfU0hBUkVTT1VUU1RBTkRJTkciFElRX1NIQVJFU09VVFNUQU5ESU5HAgAAAAwiMDctMTEtMjAxNiIKMDctMTEtMjAxNgAAAAADAAAAAAAAAAUiRkxSIgNGTFIBAAAAFiJJUV9TSEFSRVNPVVRTVEFORElORyIUSVFfU0hBUkVTT1VUU1RBTkRJTkcCAAAADCIwNC0xMS0yMDE2IgowNC0xMS0yMDE2AAAAAAMAAAAAAAAABSJGTFIiA0ZMUgEAAAAWIklRX1NIQVJFU09VVFNUQU5ESU5HIhRJUV9TSEFSRVNPVVRTVEFORElORwIAAAAMIjAzLTExLTIwMTYiCjAzLTExLTIwMTYAAAAAAwAAAAAAAAAFIkZMUiIDRkxSAQAAABYiSVFfU0hBUkVTT1VUU1RBTkRJTkciFElRX1NIQVJFU09VVFNUQU5ESU5HAgAAAAwiMDItMTEtMjAxNiIKMDItMTEtMjAxNgAAAAADAAAAAAAAAAUiRkxSIgNGTFIBAAAAFiJJUV9TSEFSRVNPVVRTVEFORElORyIUSVFfU0hBUkVTT1VUU1RBTkRJTkcCAAAADCIwMS0xMS0yMDE2IgowMS0xMS0yMDE2AAAAAAMAAAAAAAAABSJGTFIiA0ZMUgEA</t>
  </si>
  <si>
    <t>AAAWIklRX1NIQVJFU09VVFNUQU5ESU5HIhRJUV9TSEFSRVNPVVRTVEFORElORwIAAAAMIjMxLTEwLTIwMTYiCjMxLTEwLTIwMTYAAAAAAwAAAAAAAAAFIkZMUiIDRkxSAQAAABYiSVFfU0hBUkVTT1VUU1RBTkRJTkciFElRX1NIQVJFU09VVFNUQU5ESU5HAgAAAAwiMjgtMTAtMjAxNiIKMjgtMTAtMjAxNgAAAAADAAAAAAAAAAUiRkxSIgNGTFIBAAAAFiJJUV9TSEFSRVNPVVRTVEFORElORyIUSVFfU0hBUkVTT1VUU1RBTkRJTkcCAAAADCIyNy0xMC0yMDE2IgoyNy0xMC0yMDE2AAAAAAMAAAAAAAAABSJGTFIiA0ZMUgEAAAAWIklRX1NIQVJFU09VVFNUQU5ESU5HIhRJUV9TSEFSRVNPVVRTVEFORElORwIAAAAMIjI2LTEwLTIwMTYiCjI2LTEwLTIwMTYAAAAAAwAAAAAAAAAFIkZMUiIDRkxSAQAAABYiSVFfU0hBUkVTT1VUU1RBTkRJTkciFElRX1NIQVJFU09VVFNUQU5ESU5HAgAAAAwiMjUtMTAtMjAxNiIKMjUtMTAtMjAxNgAAAAADAAAAAAAAAAUiRkxSIgNGTFIBAAAAFiJJUV9TSEFSRVNPVVRTVEFORElORyIUSVFfU0hBUkVTT1VUU1RBTkRJTkcCAAAADCIyNC0xMC0yMDE2IgoyNC0xMC0yMDE2AAAAAAMAAAAAAAAABSJGTFIiA0ZMUgEAAAAWIklRX1NIQVJFU09VVFNUQU5ESU5HIhRJUV9TSEFSRVNPVVRTVEFORElORwIAAAAMIjIxLTEwLTIwMTYiCjIxLTEwLTIwMTYAAAAAAwAAAAAAAAAFIkZMUiID</t>
  </si>
  <si>
    <t>RkxSAQAAABYiSVFfU0hBUkVTT1VUU1RBTkRJTkciFElRX1NIQVJFU09VVFNUQU5ESU5HAgAAAAwiMjAtMTAtMjAxNiIKMjAtMTAtMjAxNgAAAAADAAAAAAAAAAUiRkxSIgNGTFIBAAAAFiJJUV9TSEFSRVNPVVRTVEFORElORyIUSVFfU0hBUkVTT1VUU1RBTkRJTkcCAAAADCIxOS0xMC0yMDE2IgoxOS0xMC0yMDE2AAAAAAMAAAAAAAAABSJGTFIiA0ZMUgEAAAAWIklRX1NIQVJFU09VVFNUQU5ESU5HIhRJUV9TSEFSRVNPVVRTVEFORElORwIAAAAMIjE4LTEwLTIwMTYiCjE4LTEwLTIwMTYAAAAAAwAAAAAAAAAFIkZMUiIDRkxSAQAAABYiSVFfU0hBUkVTT1VUU1RBTkRJTkciFElRX1NIQVJFU09VVFNUQU5ESU5HAgAAAAwiMTctMTAtMjAxNiIKMTctMTAtMjAxNgAAAAADAAAAAAAAAAUiRkxSIgNGTFIBAAAAFiJJUV9TSEFSRVNPVVRTVEFORElORyIUSVFfU0hBUkVTT1VUU1RBTkRJTkcCAAAADCIxNC0xMC0yMDE2IgoxNC0xMC0yMDE2AAAAAAMAAAAAAAAABSJGTFIiA0ZMUgEAAAAWIklRX1NIQVJFU09VVFNUQU5ESU5HIhRJUV9TSEFSRVNPVVRTVEFORElORwIAAAAMIjEzLTEwLTIwMTYiCjEzLTEwLTIwMTYAAAAAAwAAAAAAAAAFIkZMUiIDRkxSAQAAABYiSVFfU0hBUkVTT1VUU1RBTkRJTkciFElRX1NIQVJFU09VVFNUQU5ESU5HAgAAAAwiMTItMTAtMjAxNiIKMTItMTAtMjAxNgAAAAADAAAAAAAAAAUi</t>
  </si>
  <si>
    <t>RkxSIgNGTFIBAAAAFiJJUV9TSEFSRVNPVVRTVEFORElORyIUSVFfU0hBUkVTT1VUU1RBTkRJTkcCAAAADCIxMS0xMC0yMDE2IgoxMS0xMC0yMDE2AAAAAAMAAAAAAAAABSJGTFIiA0ZMUgEAAAAWIklRX1NIQVJFU09VVFNUQU5ESU5HIhRJUV9TSEFSRVNPVVRTVEFORElORwIAAAAMIjEwLTEwLTIwMTYiCjEwLTEwLTIwMTYAAAAAAwAAAAAAAAAFIkZMUiIDRkxSAQAAABYiSVFfU0hBUkVTT1VUU1RBTkRJTkciFElRX1NIQVJFU09VVFNUQU5ESU5HAgAAAAwiMDctMTAtMjAxNiIKMDctMTAtMjAxNgAAAAADAAAAAAAAAAUiRkxSIgNGTFIBAAAAFiJJUV9TSEFSRVNPVVRTVEFORElORyIUSVFfU0hBUkVTT1VUU1RBTkRJTkcCAAAADCIwNi0xMC0yMDE2IgowNi0xMC0yMDE2AAAAAAMAAAAAAAAABSJGTFIiA0ZMUgEAAAAWIklRX1NIQVJFU09VVFNUQU5ESU5HIhRJUV9TSEFSRVNPVVRTVEFORElORwIAAAAMIjA1LTEwLTIwMTYiCjA1LTEwLTIwMTYAAAAAAwAAAAAAAAAFIkZMUiIDRkxSAQAAABYiSVFfU0hBUkVTT1VUU1RBTkRJTkciFElRX1NIQVJFU09VVFNUQU5ESU5HAgAAAAwiMDQtMTAtMjAxNiIKMDQtMTAtMjAxNgAAAAADAAAAAAAAAAUiRkxSIgNGTFIBAAAAFiJJUV9TSEFSRVNPVVRTVEFORElORyIUSVFfU0hBUkVTT1VUU1RBTkRJTkcCAAAADCIwMy0xMC0yMDE2IgowMy0xMC0yMDE2AAAAAAMAAAAA</t>
  </si>
  <si>
    <t>AAAABSJGTFIiA0ZMUgEAAAAWIklRX1NIQVJFU09VVFNUQU5ESU5HIhRJUV9TSEFSRVNPVVRTVEFORElORwIAAAAMIjMwLTA5LTIwMTYiCjMwLTA5LTIwMTYAAAAAAwAAAAAAAAAFIkZMUiIDRkxSAQAAABYiSVFfU0hBUkVTT1VUU1RBTkRJTkciFElRX1NIQVJFU09VVFNUQU5ESU5HAgAAAAwiMjktMDktMjAxNiIKMjktMDktMjAxNgAAAAADAAAAAAAAAAUiRkxSIgNGTFIBAAAAFiJJUV9TSEFSRVNPVVRTVEFORElORyIUSVFfU0hBUkVTT1VUU1RBTkRJTkcCAAAADCIyOC0wOS0yMDE2IgoyOC0wOS0yMDE2AAAAAAMAAAAAAAAABSJGTFIiA0ZMUgEAAAAWIklRX1NIQVJFU09VVFNUQU5ESU5HIhRJUV9TSEFSRVNPVVRTVEFORElORwIAAAAMIjI3LTA5LTIwMTYiCjI3LTA5LTIwMTYAAAAAAwAAAAAAAAAFIkZMUiIDRkxSAQAAABYiSVFfU0hBUkVTT1VUU1RBTkRJTkciFElRX1NIQVJFU09VVFNUQU5ESU5HAgAAAAwiMjYtMDktMjAxNiIKMjYtMDktMjAxNgAAAAADAAAAAAAAAAUiRkxSIgNGTFIBAAAAFiJJUV9TSEFSRVNPVVRTVEFORElORyIUSVFfU0hBUkVTT1VUU1RBTkRJTkcCAAAADCIyMy0wOS0yMDE2IgoyMy0wOS0yMDE2AAAAAAMAAAAAAAAABSJGTFIiA0ZMUgEAAAAWIklRX1NIQVJFU09VVFNUQU5ESU5HIhRJUV9TSEFSRVNPVVRTVEFORElORwIAAAAMIjIyLTA5LTIwMTYiCjIyLTA5LTIwMTYAAAAA</t>
  </si>
  <si>
    <t>AwAAAAAAAAAFIkZMUiIDRkxSAQAAABYiSVFfU0hBUkVTT1VUU1RBTkRJTkciFElRX1NIQVJFU09VVFNUQU5ESU5HAgAAAAwiMjEtMDktMjAxNiIKMjEtMDktMjAxNgAAAAADAAAAAAAAAAUiRkxSIgNGTFIBAAAAFiJJUV9TSEFSRVNPVVRTVEFORElORyIUSVFfU0hBUkVTT1VUU1RBTkRJTkcCAAAADCIyMC0wOS0yMDE2IgoyMC0wOS0yMDE2AAAAAAMAAAAAAAAABSJGTFIiA0ZMUgEAAAAWIklRX1NIQVJFU09VVFNUQU5ESU5HIhRJUV9TSEFSRVNPVVRTVEFORElORwIAAAAMIjE5LTA5LTIwMTYiCjE5LTA5LTIwMTYAAAAAAwAAAAAAAAAFIkZMUiIDRkxSAQAAABYiSVFfU0hBUkVTT1VUU1RBTkRJTkciFElRX1NIQVJFU09VVFNUQU5ESU5HAgAAAAwiMTYtMDktMjAxNiIKMTYtMDktMjAxNgAAAAADAAAAAAAAAAUiRkxSIgNGTFIBAAAAFiJJUV9TSEFSRVNPVVRTVEFORElORyIUSVFfU0hBUkVTT1VUU1RBTkRJTkcCAAAADCIxNS0wOS0yMDE2IgoxNS0wOS0yMDE2AAAAAAMAAAAAAAAABSJGTFIiA0ZMUgEAAAAWIklRX1NIQVJFU09VVFNUQU5ESU5HIhRJUV9TSEFSRVNPVVRTVEFORElORwIAAAAMIjE0LTA5LTIwMTYiCjE0LTA5LTIwMTYAAAAAAwAAAAAAAAAFIkZMUiIDRkxSAQAAABYiSVFfU0hBUkVTT1VUU1RBTkRJTkciFElRX1NIQVJFU09VVFNUQU5ESU5HAgAAAAwiMTMtMDktMjAxNiIKMTMtMDktMjAx</t>
  </si>
  <si>
    <t>NgAAAAADAAAAAAAAAAUiRkxSIgNGTFIBAAAAFiJJUV9TSEFSRVNPVVRTVEFORElORyIUSVFfU0hBUkVTT1VUU1RBTkRJTkcCAAAADCIxMi0wOS0yMDE2IgoxMi0wOS0yMDE2AAAAAAMAAAAAAAAABSJGTFIiA0ZMUgEAAAAWIklRX1NIQVJFU09VVFNUQU5ESU5HIhRJUV9TSEFSRVNPVVRTVEFORElORwIAAAAMIjA5LTA5LTIwMTYiCjA5LTA5LTIwMTYAAAAAAwAAAAAAAAAFIkZMUiIDRkxSAQAAABYiSVFfU0hBUkVTT1VUU1RBTkRJTkciFElRX1NIQVJFU09VVFNUQU5ESU5HAgAAAAwiMDgtMDktMjAxNiIKMDgtMDktMjAxNgAAAAADAAAAAAAAAAUiRkxSIgNGTFIBAAAAFiJJUV9TSEFSRVNPVVRTVEFORElORyIUSVFfU0hBUkVTT1VUU1RBTkRJTkcCAAAADCIwNy0wOS0yMDE2IgowNy0wOS0yMDE2AAAAAAMAAAAAAAAABSJGTFIiA0ZMUgEAAAAWIklRX1NIQVJFU09VVFNUQU5ESU5HIhRJUV9TSEFSRVNPVVRTVEFORElORwIAAAAMIjA2LTA5LTIwMTYiCjA2LTA5LTIwMTYAAAAAAwAAAAAAAAAFIkZMUiIDRkxSAQAAABYiSVFfU0hBUkVTT1VUU1RBTkRJTkciFElRX1NIQVJFU09VVFNUQU5ESU5HAgAAAAwiMDItMDktMjAxNiIKMDItMDktMjAxNgAAAAADAAAAAAAAAAUiRkxSIgNGTFIBAAAAFiJJUV9TSEFSRVNPVVRTVEFORElORyIUSVFfU0hBUkVTT1VUU1RBTkRJTkcCAAAADCIwMS0wOS0yMDE2IgowMS0w</t>
  </si>
  <si>
    <t>OS0yMDE2AAAAAAMAAAAAAAAABSJGTFIiA0ZMUgEAAAAWIklRX1NIQVJFU09VVFNUQU5ESU5HIhRJUV9TSEFSRVNPVVRTVEFORElORwIAAAAMIjMxLTA4LTIwMTYiCjMxLTA4LTIwMTYAAAAAAwAAAAAAAAAFIkZMUiIDRkxSAQAAABYiSVFfU0hBUkVTT1VUU1RBTkRJTkciFElRX1NIQVJFU09VVFNUQU5ESU5HAgAAAAwiMzAtMDgtMjAxNiIKMzAtMDgtMjAxNgAAAAADAAAAAAAAAAUiRkxSIgNGTFIBAAAAFiJJUV9TSEFSRVNPVVRTVEFORElORyIUSVFfU0hBUkVTT1VUU1RBTkRJTkcCAAAADCIyOS0wOC0yMDE2IgoyOS0wOC0yMDE2AAAAAAMAAAAAAAAABSJGTFIiA0ZMUgEAAAAWIklRX1NIQVJFU09VVFNUQU5ESU5HIhRJUV9TSEFSRVNPVVRTVEFORElORwIAAAAMIjI2LTA4LTIwMTYiCjI2LTA4LTIwMTYAAAAAAwAAAAAAAAAFIkZMUiIDRkxSAQAAABYiSVFfU0hBUkVTT1VUU1RBTkRJTkciFElRX1NIQVJFU09VVFNUQU5ESU5HAgAAAAwiMjUtMDgtMjAxNiIKMjUtMDgtMjAxNgAAAAADAAAAAAAAAAUiRkxSIgNGTFIBAAAAFiJJUV9TSEFSRVNPVVRTVEFORElORyIUSVFfU0hBUkVTT1VUU1RBTkRJTkcCAAAADCIyNC0wOC0yMDE2IgoyNC0wOC0yMDE2AAAAAAMAAAAAAAAABSJGTFIiA0ZMUgEAAAAWIklRX1NIQVJFU09VVFNUQU5ESU5HIhRJUV9TSEFSRVNPVVRTVEFORElORwIAAAAMIjIzLTA4LTIwMTYi</t>
  </si>
  <si>
    <t>CjIzLTA4LTIwMTYAAAAAAwAAAAAAAAAFIkZMUiIDRkxSAQAAABYiSVFfU0hBUkVTT1VUU1RBTkRJTkciFElRX1NIQVJFU09VVFNUQU5ESU5HAgAAAAwiMjItMDgtMjAxNiIKMjItMDgtMjAxNgAAAAADAAAAAAAAAAUiRkxSIgNGTFIBAAAAFiJJUV9TSEFSRVNPVVRTVEFORElORyIUSVFfU0hBUkVTT1VUU1RBTkRJTkcCAAAADCIxOS0wOC0yMDE2IgoxOS0wOC0yMDE2AAAAAAMAAAAAAAAABSJGTFIiA0ZMUgEAAAAWIklRX1NIQVJFU09VVFNUQU5ESU5HIhRJUV9TSEFSRVNPVVRTVEFORElORwIAAAAMIjE4LTA4LTIwMTYiCjE4LTA4LTIwMTYAAAAAAwAAAAAAAAAFIkZMUiIDRkxSAQAAABYiSVFfU0hBUkVTT1VUU1RBTkRJTkciFElRX1NIQVJFU09VVFNUQU5ESU5HAgAAAAwiMTctMDgtMjAxNiIKMTctMDgtMjAxNgAAAAADAAAAAAAAAAUiRkxSIgNGTFIBAAAAFiJJUV9TSEFSRVNPVVRTVEFORElORyIUSVFfU0hBUkVTT1VUU1RBTkRJTkcCAAAADCIxNi0wOC0yMDE2IgoxNi0wOC0yMDE2AAAAAAMAAAAAAAAABSJGTFIiA0ZMUgEAAAAWIklRX1NIQVJFU09VVFNUQU5ESU5HIhRJUV9TSEFSRVNPVVRTVEFORElORwIAAAAMIjE1LTA4LTIwMTYiCjE1LTA4LTIwMTYAAAAAAwAAAAAAAAAFIkZMUiIDRkxSAQAAABYiSVFfU0hBUkVTT1VUU1RBTkRJTkciFElRX1NIQVJFU09VVFNUQU5ESU5HAgAAAAwiMTItMDgt</t>
  </si>
  <si>
    <t>MjAxNiIKMTItMDgtMjAxNgAAAAADAAAAAAAAAAUiRkxSIgNGTFIBAAAAFiJJUV9TSEFSRVNPVVRTVEFORElORyIUSVFfU0hBUkVTT1VUU1RBTkRJTkcCAAAADCIxMS0wOC0yMDE2IgoxMS0wOC0yMDE2AAAAAAMAAAAAAAAABSJGTFIiA0ZMUgEAAAAWIklRX1NIQVJFU09VVFNUQU5ESU5HIhRJUV9TSEFSRVNPVVRTVEFORElORwIAAAAMIjEwLTA4LTIwMTYiCjEwLTA4LTIwMTYAAAAAAwAAAAAAAAAFIkZMUiIDRkxSAQAAABYiSVFfU0hBUkVTT1VUU1RBTkRJTkciFElRX1NIQVJFU09VVFNUQU5ESU5HAgAAAAwiMDktMDgtMjAxNiIKMDktMDgtMjAxNgAAAAADAAAAAAAAAAUiRkxSIgNGTFIBAAAAFiJJUV9TSEFSRVNPVVRTVEFORElORyIUSVFfU0hBUkVTT1VUU1RBTkRJTkcCAAAADCIwOC0wOC0yMDE2IgowOC0wOC0yMDE2AAAAAAMAAAAAAAAABSJGTFIiA0ZMUgEAAAAWIklRX1NIQVJFU09VVFNUQU5ESU5HIhRJUV9TSEFSRVNPVVRTVEFORElORwIAAAAMIjA1LTA4LTIwMTYiCjA1LTA4LTIwMTYAAAAAAwAAAAAAAAAFIkZMUiIDRkxSAQAAABYiSVFfU0hBUkVTT1VUU1RBTkRJTkciFElRX1NIQVJFU09VVFNUQU5ESU5HAgAAAAwiMDQtMDgtMjAxNiIKMDQtMDgtMjAxNgAAAAADAAAAAAAAAAUiRkxSIgNGTFIBAAAAFiJJUV9TSEFSRVNPVVRTVEFORElORyIUSVFfU0hBUkVTT1VUU1RBTkRJTkcCAAAADCIw</t>
  </si>
  <si>
    <t>My0wOC0yMDE2IgowMy0wOC0yMDE2AAAAAAMAAAAAAAAABSJGTFIiA0ZMUgEAAAAWIklRX1NIQVJFU09VVFNUQU5ESU5HIhRJUV9TSEFSRVNPVVRTVEFORElORwIAAAAMIjAyLTA4LTIwMTYiCjAyLTA4LTIwMTYAAAAAAwAAAAAAAAAFIkZMUiIDRkxSAQAAABYiSVFfU0hBUkVTT1VUU1RBTkRJTkciFElRX1NIQVJFU09VVFNUQU5ESU5HAgAAAAwiMDEtMDgtMjAxNiIKMDEtMDgtMjAxNgAAAAADAAAAAAAAAAUiRkxSIgNGTFIBAAAAFiJJUV9TSEFSRVNPVVRTVEFORElORyIUSVFfU0hBUkVTT1VUU1RBTkRJTkcCAAAADCIyOS0wNy0yMDE2IgoyOS0wNy0yMDE2AAAAAAMAAAAAAAAABSJGTFIiA0ZMUgEAAAAWIklRX1NIQVJFU09VVFNUQU5ESU5HIhRJUV9TSEFSRVNPVVRTVEFORElORwIAAAAMIjI4LTA3LTIwMTYiCjI4LTA3LTIwMTYAAAAAAwAAAAAAAAAFIkZMUiIDRkxSAQAAABYiSVFfU0hBUkVTT1VUU1RBTkRJTkciFElRX1NIQVJFU09VVFNUQU5ESU5HAgAAAAwiMjctMDctMjAxNiIKMjctMDctMjAxNgAAAAADAAAAAAAAAAUiRkxSIgNGTFIBAAAAFiJJUV9TSEFSRVNPVVRTVEFORElORyIUSVFfU0hBUkVTT1VUU1RBTkRJTkcCAAAADCIyNi0wNy0yMDE2IgoyNi0wNy0yMDE2AAAAAAMAAAAAAAAABSJGTFIiA0ZMUgEAAAAWIklRX1NIQVJFU09VVFNUQU5ESU5HIhRJUV9TSEFSRVNPVVRTVEFORElORwIA</t>
  </si>
  <si>
    <t>AAAMIjI1LTA3LTIwMTYiCjI1LTA3LTIwMTYAAAAAAwAAAAAAAAAFIkZMUiIDRkxSAQAAABYiSVFfU0hBUkVTT1VUU1RBTkRJTkciFElRX1NIQVJFU09VVFNUQU5ESU5HAgAAAAwiMjItMDctMjAxNiIKMjItMDctMjAxNgAAAAADAAAAAAAAAAUiRkxSIgNGTFIBAAAAFiJJUV9TSEFSRVNPVVRTVEFORElORyIUSVFfU0hBUkVTT1VUU1RBTkRJTkcCAAAADCIyMS0wNy0yMDE2IgoyMS0wNy0yMDE2AAAAAAMAAAAAAAAABSJGTFIiA0ZMUgEAAAAWIklRX1NIQVJFU09VVFNUQU5ESU5HIhRJUV9TSEFSRVNPVVRTVEFORElORwIAAAAMIjIwLTA3LTIwMTYiCjIwLTA3LTIwMTYAAAAAAwAAAAAAAAAFIkZMUiIDRkxSAQAAABYiSVFfU0hBUkVTT1VUU1RBTkRJTkciFElRX1NIQVJFU09VVFNUQU5ESU5HAgAAAAwiMTktMDctMjAxNiIKMTktMDctMjAxNgAAAAADAAAAAAAAAAUiRkxSIgNGTFIBAAAAFiJJUV9TSEFSRVNPVVRTVEFORElORyIUSVFfU0hBUkVTT1VUU1RBTkRJTkcCAAAADCIxOC0wNy0yMDE2IgoxOC0wNy0yMDE2AAAAAAMAAAAAAAAABSJGTFIiA0ZMUgEAAAAWIklRX1NIQVJFU09VVFNUQU5ESU5HIhRJUV9TSEFSRVNPVVRTVEFORElORwIAAAAMIjE1LTA3LTIwMTYiCjE1LTA3LTIwMTYAAAAAAwAAAAAAAAAFIkZMUiIDRkxSAQAAABYiSVFfU0hBUkVTT1VUU1RBTkRJTkciFElRX1NIQVJFU09VVFNUQU5E</t>
  </si>
  <si>
    <t>SU5HAgAAAAwiMTQtMDctMjAxNiIKMTQtMDctMjAxNgAAAAADAAAAAAAAAAUiRkxSIgNGTFIBAAAAFiJJUV9TSEFSRVNPVVRTVEFORElORyIUSVFfU0hBUkVTT1VUU1RBTkRJTkcCAAAADCIxMy0wNy0yMDE2IgoxMy0wNy0yMDE2AAAAAAMAAAAAAAAABSJGTFIiA0ZMUgEAAAAWIklRX1NIQVJFU09VVFNUQU5ESU5HIhRJUV9TSEFSRVNPVVRTVEFORElORwIAAAAMIjEyLTA3LTIwMTYiCjEyLTA3LTIwMTYAAAAAAwAAAAAAAAAFIkZMUiIDRkxSAQAAABYiSVFfU0hBUkVTT1VUU1RBTkRJTkciFElRX1NIQVJFU09VVFNUQU5ESU5HAgAAAAwiMTEtMDctMjAxNiIKMTEtMDctMjAxNgAAAAADAAAAAAAAAAUiRkxSIgNGTFIBAAAAFiJJUV9TSEFSRVNPVVRTVEFORElORyIUSVFfU0hBUkVTT1VUU1RBTkRJTkcCAAAADCIwOC0wNy0yMDE2IgowOC0wNy0yMDE2AAAAAAMAAAAAAAAABSJGTFIiA0ZMUgEAAAAWIklRX1NIQVJFU09VVFNUQU5ESU5HIhRJUV9TSEFSRVNPVVRTVEFORElORwIAAAAMIjA3LTA3LTIwMTYiCjA3LTA3LTIwMTYAAAAAAwAAAAAAAAAFIkZMUiIDRkxSAQAAABYiSVFfU0hBUkVTT1VUU1RBTkRJTkciFElRX1NIQVJFU09VVFNUQU5ESU5HAgAAAAwiMDYtMDctMjAxNiIKMDYtMDctMjAxNgAAAAADAAAAAAAAAAUiRkxSIgNGTFIBAAAAFiJJUV9TSEFSRVNPVVRTVEFORElORyIUSVFfU0hBUkVTT1VU</t>
  </si>
  <si>
    <t>U1RBTkRJTkcCAAAADCIwNS0wNy0yMDE2IgowNS0wNy0yMDE2DgoqceDC1AgOCipx4MLUCC1DSVEuU1ROLklRX0dXX0lOVEFOX0FNT1JUX0NGLjk5OS40MTgyMC5MLlAuLkMBAAAAu20NAAIAAAAGMTMuMDIyAQgAAAAFAAAAATEBAAAACjE2NjA4ODkyNzEDAAAAAjI3AgAAAAQyMTgyBAAAAAEwBwAAAAk2LzMwLzIwMTQIAAAACjEyLzMxLzIwMTIJAAAAATAOCipx4MLUCA4KKnHgwtQIIUNJUS5JUTI3MzUxMS5JUV9WT0xVTUUuMTctMTAtMjAxMwEAAABnLAQAAwAAAAAANNVlh+DC1Ag01WWH4MLUCCFDSVEuSVEyNzM1MTEuSVFfVk9MVU1FLjI4LTA0LTIwMTQBAAAAZywEAAMAAAAAADTVZYfgwtQINNVlh+DC1AghQ0lRLklRMjczNTExLklRX1ZPTFVNRS4xNC0wNC0yMDE0AQAAAGcsBAADAAAAAAA01WWH4MLUCDTVZYfgwtQIHUNJUS5UVEVLLklRX1ZPTFVNRS4xMy0wOC0yMDEzAQAAAAgBAwACAAAACDAuMzM0NzM2AFb0WozgwtQIVvRajODC1AgsQ0lRLk5ZU0U6T1NLLklRX1NIQVJFU09VVFNUQU5ESU5HLjEwLzI3LzIwMTYFAAAAAQAAAAgAAAAOKEludmFsaWQgRGF0ZSlW9FqM4MLUCFb0WozgwtQIJ0NJUS5FTUUuSVFfU0hBUkVTT1VUU1RBTkRJTkcuMTQtMDYtMjAxNwEAAABubQAAAgAAAAk1OS4yMzMwMzgA9JJYjODC1Aj0kliM4MLUCBxDSVEuSkVDLklRX1ZPTFVNRS4xMy0wOC0yMDEzAQAAAC9OBAAC</t>
  </si>
  <si>
    <t>AAAACDAuMjk1Njc0AJY2aIfgwtQIljZoh+DC1AgrQ0lRLk5ZU0U6VEVYLklRX1NIQVJFU09VVFNUQU5ESU5HLjgvMzEvMjAxNgUAAAABAAAACAAAAA4oSW52YWxpZCBEYXRlKbhVXYzgwtQIuFVdjODC1AgcQ0lRLkZMUi5JUV9WT0xVTUUuMjUtMDctMjAxMwEAAAArAQoAAgAAAAgxLjMxNTQwNQD4l2qH4MLUCPiXaofgwtQIH0NJUS5OWVNFOk1UVy5JUV9WT0xVTUUuNi82LzIwMTYBAAAA010EAAIAAAAIMy4xMDc3MTYADgoqceDC1AgOCipx4MLUCBxDSVEuRkxSLklRX1ZPTFVNRS4xNC0wNS0yMDE0AQAAACsBCgACAAAACDEuNDgzNTI1AJY2aIfgwtQIljZoh+DC1AgcQ0lRLkZMUi5JUV9WT0xVTUUuMTMtMDktMjAxMwEAAAArAQoAAgAAAAgwLjk1ODE2NwD4l2qH4MLUCPiXaofgwtQIH0NJUS5FTUUuSVFfUFJJQ0VEQVRFLjI1LTExLTIwMTMBAAAAbm0AAAUAAAAKMjUtMTEtMjAxMwA01WWH4MLUCDTVZYfgwtQIHENJUS5LQlIuSVFfVk9MVU1FLjIzLTEyLTIwMTMBAAAA6oA/AAIAAAAIMS43Njc5MDUAuFVdjODC1Ai4VV2M4MLUCCBDSVEuTllTRTpURVguSVFfVk9MVU1FLjYvMjgvMjAxNgUAAAABAAAACAAAAA4oSW52YWxpZCBEYXRlKVb0WozgwtQIVvRajODC1AgcQ0lRLktCUi5JUV9WT0xVTUUuMjMtMDktMjAxMwEAAADqgD8AAgAAAAgxLjE4NDk5NgC4VV2M4MLUCLhVXYzgwtQIHENJUS5LQlIuSVFf</t>
  </si>
  <si>
    <t>Vk9MVU1FLjE5LTAyLTIwMTQBAAAA6oA/AAIAAAAIMS4yNTYxMjgAljZoh+DC1AiWNmiH4MLUCCBDSVEuTllTRTpURVguSVFfVk9MVU1FLjgvMTcvMjAxNgUAAAABAAAACAAAAA4oSW52YWxpZCBEYXRlKbhVXYzgwtQIuFVdjODC1AgnQ0lRLktCUi5JUV9TSEFSRVNPVVRTVEFORElORy4yNy0wMi0yMDE3AQAAAOqAPwACAAAACjE0Mi44NzgzNjMAuFVdjODC1Ai4VV2M4MLUCCtDSVEuTllTRTpURVguSVFfU0hBUkVTT1VUU1RBTkRJTkcuOC8xOC8yMDE2BQAAAAEAAAAIAAAADihJbnZhbGlkIERhdGUpNNVlh+DC1Ag01WWH4MLUCCpDSVEuTllTRTpDTUkuSVFfU0hBUkVTT1VUU1RBTkRJTkcuMy8xLzIwMTcBAAAAJQwEAAIAAAAGMTY3LjU4APSSWIzgwtQI9JJYjODC1AgqQ0lRLk5ZU0U6Q01JLklRX1NIQVJFU09VVFNUQU5ESU5HLjUvNC8yMDE2AQAAACUMBAACAAAABjE3MC4zNQA01WWH4MLUCDTVZYfgwtQIIUNJUS5OWVNFOkNOSEkuSVFfVk9MVU1FLjUvMTMvMjAxNgUAAAABAAAACAAAAA4oSW52YWxpZCBEYXRlKTTVZYfgwtQINNVlh+DC1AgoQ0lRLlNUTi5JUV9UT1RBTF9SRUNFSVYuOTk3LjQxODIwLkwuUC4uQwEAAAC7bQ0AAgAAAAc0MTIuNzQ5AQgAAAAFAAAAATEBAAAACjE1MjMxNzA1ODMDAAAAAjI3AgAAAAQxMDAxBAAAAAEwBwAAAAk2LzMwLzIwMTQIAAAACjEyLzMxLzIwMTAJAAAAATAOCipx</t>
  </si>
  <si>
    <t>4MLUCA4KKnHgwtQIJ0NJUS5TVE4uSVFfU0hBUkVTT1VUU1RBTkRJTkcuMTQtMDktMjAxNgEAAAC7bQ0AAgAAAAoxMTMuOTI5MDYyAFb0WozgwtQIVvRajODC1AgdQ0lRLlRURUsuSVFfVk9MVU1FLjA1LTA3LTIwMTMBAAAACAEDAAIAAAAIMC4yOTg1MzgAuFVdjODC1Ai4VV2M4MLUCBxDSVEuSkVDLklRX1ZPTFVNRS4xNi0xMC0yMDEzAQAAAC9OBAACAAAACDEuMDAwNzEyAJY2aIfgwtQIljZoh+DC1AgfQ0lRLk5ZU0U6REUuSVFfVk9MVU1FLjgvMTgvMjAxNgUAAAABAAAACAAAAA4oSW52YWxpZCBEYXRlKTTVZYfgwtQINNVlh+DC1AgnQ0lRLkZMUi5JUV9TSEFSRVNPVVRTVEFORElORy4xOC0wNS0yMDE3AQAAACsBCgACAAAACjEzOS43ODIyNDMAuFVdjODC1Ai4VV2M4MLUCCFDSVEuSVExOTA3ODYuSVFfVk9MVU1FLjAzLTA5LTIwMTMBAAAAQukCAAIAAAAIMS4xNTEzODQAuFVdjODC1Ai4VV2M4MLUCB1DSVEuVFRFSy5JUV9WT0xVTUUuMDctMDQtMjAxNAEAAAAIAQMAAgAAAAgwLjI3MzMzMgCWNmiH4MLUCJY2aIfgwtQIKkNJUS5OWVNFOlRFWC5JUV9TSEFSRVNPVVRTVEFORElORy42LzMvMjAxNgEAAAAOswQAAgAAAAUxMDguNgCSMVaM4MLUCJIxVozgwtQIH0NJUS5FTUUuSVFfUFJJQ0VEQVRFLjI4LTA4LTIwMTMBAAAAbm0AAAUAAAAKMjgtMDgtMjAxMwAOCipx4MLUCA4KKnHgwtQIIUNJUS5TVE4u</t>
  </si>
  <si>
    <t>SVFfVFJBRElOR19DVVJSRU5DWS40MTgyMAEAAAC7bQ0AAwAAAANDQUQADgoqceDC1AgOCipx4MLUCBxDSVEuSkVDLklRX1ZPTFVNRS4yNy0wOS0yMDEzAQAAAC9OBAACAAAACDAuNDgyNjk0AJY2aIfgwtQIljZoh+DC1AgnQ0lRLkZMUi5JUV9TSEFSRVNPVVRTVEFORElORy4wMi0wMy0yMDE3AQAAACsBCgACAAAACjEzOS4zNTU0MTIA9JJYjODC1Aj0kliM4MLUCCtDSVEuTllTRTpDTUkuSVFfU0hBUkVTT1VUU1RBTkRJTkcuMS8xNy8yMDE3BQAAAAEAAAAIAAAADihJbnZhbGlkIERhdGUpuFVdjODC1Ai4VV2M4MLUCCxDSVEuTllTRTpPU0suSVFfU0hBUkVTT1VUU1RBTkRJTkcuMTIvMjEvMjAxNgUAAAABAAAACAAAAA4oSW52YWxpZCBEYXRlKTTVZYfgwtQINNVlh+DC1AghQ0lRLklRMjczNTExLklRX1ZPTFVNRS4yNy0xMi0yMDEzAQAAAGcsBAADAAAAAAA01WWH4MLUCDTVZYfgwtQII0NJUS4uSVFfUkVWRU5VRV9FU1QuMTAwMi40MTgyMC5MLlAuBQAAAAEAAAAIAAAAFChJbnZhbGlkIElkZW50aWZpZXIp9JJYjODC1Aj0kliM4MLUCCBDSVEuTllTRTpPU0suSVFfVk9MVU1FLjYvMTYvMjAxNgUAAAABAAAACAAAAA4oSW52YWxpZCBEYXRlKTTVZYfgwtQINNVlh+DC1AgrQ0lRLk5ZU0U6VEVYLklRX1NIQVJFU09VVFNUQU5ESU5HLjcvMTkvMjAxNgUAAAABAAAACAAAAA4oSW52YWxpZCBEYXRlKfSSWIzg</t>
  </si>
  <si>
    <t>wtQI9JJYjODC1AgnQ0lRLkZMUi5JUV9TSEFSRVNPVVRTVEFORElORy4wMy0wNS0yMDE3AQAAACsBCgACAAAACjEzOS43MzY2OTYAVvRajODC1AhW9FqM4MLUCB9DSVEuTllTRTpERS5JUV9WT0xVTUUuMy8xMS8yMDE2AQAAAIAPBAACAAAACDIuMjAxMDY2AA4KKnHgwtQIDgoqceDC1AghQ0lRLklRMjczNTExLklRX1ZPTFVNRS4wMS0wNy0yMDEzAQAAAGcsBAADAAAAAAA01WWH4MLUCDTVZYfgwtQIIENJUS5OWVNFOk5BVi5JUV9WT0xVTUUuNC8yNy8yMDE2BQAAAAEAAAAIAAAADihJbnZhbGlkIERhdGUpNNVlh+DC1Ag01WWH4MLUCCFDSVEuSVEyNzM1MTEuSVFfVk9MVU1FLjIyLTA4LTIwMTMBAAAAZywEAAMAAAAAADTVZYfgwtQINNVlh+DC1AggQ0lRLk5ZU0U6VEVYLklRX1ZPTFVNRS44LzEyLzIwMTYBAAAADrMEAAIAAAAIMC44MjE3OTYAVvRajODC1AhW9FqM4MLUCCBDSVEuTllTRTpOQVYuSVFfVk9MVU1FLjMvMTYvMjAxNgUAAAABAAAACAAAAA4oSW52YWxpZCBEYXRlKTTVZYfgwtQINNVlh+DC1AgjQ0lRLktPU0U6QTAwOTU0MC5JUV9WT0xVTUUuNi85LzIwMTYBAAAAzUslAAIAAAAIMC4yNDExNjUADgoqceDC1AgOCipx4MLUCCdDSVEuSkVDLklRX1NIQVJFU09VVFNUQU5ESU5HLjExLTA3LTIwMTYBAAAAL04EAAIAAAAKMTIxLjkyNTE3OABW9FqM4MLUCFb0WozgwtQIJ0NJUS5KRUMuSVFfU0hB</t>
  </si>
  <si>
    <t>UkVTT1VUU1RBTkRJTkcuMDctMDktMjAxNgEAAAAvTgQAAgAAAAoxMjEuNDI4MTk3APSSWIzgwtQI9JJYjODC1AgfQ0lRLk5ZU0U6REUuSVFfVk9MVU1FLjgvMTYvMjAxNgUAAAABAAAACAAAAA4oSW52YWxpZCBEYXRlKQ4KKnHgwtQIDgoqceDC1AgfQ0lRLk5ZU0U6VEVYLklRX1ZPTFVNRS44LzIvMjAxNgEAAAAOswQAAgAAAAgwLjkxNTEwMwBW9FqM4MLUCFb0WozgwtQIHENJUS5FTUUuSVFfVk9MVU1FLjI1LTA3LTIwMTMBAAAAbm0AAAIAAAAIMC43MzA5MzYAljZoh+DC1AiWNmiH4MLUCCdDSVEuSkVDLklRX1NIQVJFU09VVFNUQU5ESU5HLjA4LTAyLTIwMTcBAAAAL04EAAIAAAAKMTIwLjgzMDA5OQC4VV2M4MLUCLhVXYzgwtQIK0NJUS5OWVNFOk9TSy5JUV9TSEFSRVNPVVRTVEFORElORy40LzIyLzIwMTYFAAAAAQAAAAgAAAAOKEludmFsaWQgRGF0ZSmSMVaM4MLUCJIxVozgwtQIIENJUS5OWVNFOk5BVi5JUV9WT0xVTUUuNC8xMi8yMDE2AQAAALJxBAADAAAAAAAOCipx4MLUCA4KKnHgwtQIJUNJUS5OQVNEQVFHUzpQQ0FSLklRX1ZPTFVNRS4zLzMwLzIwMTcFAAAAAQAAAAgAAAAOKEludmFsaWQgRGF0ZSkOCipx4MLUCA4KKnHgwtQIH0NJUS5OWVNFOk1UVy5JUV9WT0xVTUUuNy82LzIwMTYBAAAA010EAAIAAAAIMS40Njk4MTMANNVlh+DC1Ag01WWH4MLUCChDSVEuVFRFSy5JUV9TSEFSRVNPVVRT</t>
  </si>
  <si>
    <t>VEFORElORy4wNy0wOS0yMDE2AQAAAAgBAwACAAAACTU3LjQyOTU2MQD0kliM4MLUCPSSWIzgwtQII0NJUS5GTFIuSVFfRUJJVF9FU1QuMTAwMS40MTgyMC5MLlAuAQAAACsBCgACAAAACjExOTYuNDA2NDgBDgAAAAUAAAABMwEAAAABMAIAAAAHNDUxNzc4OAMAAAAGMTAwMjE1BAAAAAEyBgAAAAEwBwAAAAMxNjAIAAAAATAJAAAAATEKAAAAATALAAAACjcyNTY3MDM4ODMMAAAAATENAAAACDcvMS8yMDE0EAAAAAk2LzMwLzIwMTQOCipx4MLUCA4KKnHgwtQIH0NJUS5OWVNFOk9TSy5JUV9WT0xVTUUuNi8yLzIwMTYBAAAAF30EAAMAAAAAAA4KKnHgwtQIDgoqceDC1AglQ0lRLkNBVC5JUV9TSEFSRVNPVVRTVEFORElORy4xLzMvMjAxNwEAAAAy9QMAAgAAAAo1ODYuNDg2MDI0ADTVZYfgwtQINNVlh+DC1AgcQ0lRLkpFQy5JUV9WT0xVTUUuMDMtMDktMjAxMwEAAAAvTgQAAgAAAAgxLjA3NTcyMQCSMVaM4MLUCJIxVozgwtQIIENJUS5OWVNFOkNNSS5JUV9WT0xVTUUuOC8xMi8yMDE2AQAAACUMBAACAAAACDEuOTQ2Mzg4ADTVZYfgwtQINNVlh+DC1AgsQ0lRLk5ZU0U6T1NLLklRX1NIQVJFU09VVFNUQU5ESU5HLjExLzE2LzIwMTYFAAAAAQAAAAgAAAAOKEludmFsaWQgRGF0ZSk01WWH4MLUCDTVZYfgwtQIIENJUS5OWVNFOk9TSy5JUV9WT0xVTUUuNi8xMy8yMDE2BQAAAAEAAAAIAAAADihJbnZhbGlkIERh</t>
  </si>
  <si>
    <t>dGUpDgoqceDC1AgOCipx4MLUCB9DSVEuTllTRTpERS5JUV9WT0xVTUUuMy8xNC8yMDE2BQAAAAEAAAAIAAAADihJbnZhbGlkIERhdGUpDgoqceDC1AgOCipx4MLUCBtDSVEuQ0FULklRX1ZPTFVNRS45LzE0LzIwMTYFAAAAAQAAAAgAAAAOKEludmFsaWQgRGF0ZSk01WWH4MLUCDTVZYfgwtQIIUNJUS5OWVNFOkNOSEkuSVFfVk9MVU1FLjQvMjYvMjAxNgUAAAABAAAACAAAAA4oSW52YWxpZCBEYXRlKQ4KKnHgwtQIDgoqceDC1AgnQ0lRLkZMUi5JUV9TSEFSRVNPVVRTVEFORElORy4xMy0wMS0yMDE3AQAAACsBCgACAAAACjEzOS4yNTAyMDQA9JJYjODC1Aj0kliM4MLUCBxDSVEuRU1FLklRX1ZPTFVNRS4yNS0xMC0yMDEzAQAAAG5tAAACAAAACDAuODQ0NzE3AJY2aIfgwtQIljZoh+DC1AgfQ0lRLk5ZU0U6Sk9ZLklRX1ZPTFVNRS42LzIvMjAxNgUAAAAAAAAACAAAABQoSW52YWxpZCBJZGVudGlmaWVyKTTVZYfgwtQINNVlh+DC1AgbQ0lRLkNBVC5JUV9WT0xVTUUuMy8yMC8yMDE3BQAAAAEAAAAIAAAADihJbnZhbGlkIERhdGUpNNVlh+DC1Ag01WWH4MLUCCdDSVEuS0JSLklRX1NIQVJFU09VVFNUQU5ESU5HLjIwLTA0LTIwMTcBAAAA6oA/AAIAAAAKMTQzLjE0MDc5MQBW9FqM4MLUCFb0WozgwtQIHENJUS5GTFIuSVFfVk9MVU1FLjA0LTEwLTIwMTMBAAAAKwEKAAIAAAAIMS4wMDk2NTUA+Jdqh+DC1Aj4</t>
  </si>
  <si>
    <t>l2qH4MLUCBxDSVEuSkVDLklRX1ZPTFVNRS4wNC0wNi0yMDE0AQAAAC9OBAACAAAACDAuNTk4NjE0AJY2aIfgwtQIljZoh+DC1AggQ0lRLk5ZU0U6Sk9ZLklRX1ZPTFVNRS44LzE2LzIwMTYFAAAAAQAAAAgAAAAOKEludmFsaWQgRGF0ZSk01WWH4MLUCDTVZYfgwtQIIUNJUS5OWVNFOkNOSEkuSVFfVk9MVU1FLjYvMjAvMjAxNgUAAAABAAAACAAAAA4oSW52YWxpZCBEYXRlKTTVZYfgwtQINNVlh+DC1AgjQ0lRLktCUi5JUV9QRVJJT0REQVRFLjk5NS40MTgyMC5MLlABAAAA6oA/AAUAAAAKMzEtMTItMjAwOAAOCipx4MLUCA4KKnHgwtQIG0NJUS5DQVQuSVFfVk9MVU1FLjcvMTEvMjAxNgEAAAAy9QMAAgAAAAgzLjc4NjQyNwAOCipx4MLUCA4KKnHgwtQIIUNJUS5JUTE5MDc4Ni5JUV9WT0xVTUUuMjYtMTEtMjAxMwEAAABC6QIAAgAAAAcwLjM2NTEyALhVXYzgwtQIuFVdjODC1AgiQ0lRLkpFQy5JUV9FU1RfREFURS4xMDA2LjQxODIwLkwuUAEAAAAvTgQABQAAAAozMC0wOS0yMDE5AA4KKnHgwtQIDgoqceDC1AgnQ0lRLktCUi5JUV9TSEFSRVNPVVRTVEFORElORy4xNi0wOS0yMDE2AQAAAOqAPwACAAAACjE0Mi40NzU0OTkAVvRajODC1AhW9FqM4MLUCCdDSVEuRU1FLklRX1NIQVJFU09VVFNUQU5ESU5HLjIwLTAzLTIwMTcBAAAAbm0AAAIAAAAJNTkuNjYwNDA0APSSWIzgwtQI9JJYjODC1AgkQ0lRLktP</t>
  </si>
  <si>
    <t>U0U6QTAwOTU0MC5JUV9WT0xVTUUuNi8xNS8yMDE2BQAAAAEAAAAIAAAADihJbnZhbGlkIERhdGUpNNVlh+DC1Ag01WWH4MLUCCdDSVEuRU1FLklRX1NIQVJFU09VVFNUQU5ESU5HLjIzLTAyLTIwMTcBAAAAbm0AAAIAAAAJNTkuNjYwNDA0AFb0WozgwtQIVvRajODC1AgcQ0lRLkVNRS5JUV9WT0xVTUUuMTUtMDUtMjAxNAEAAABubQAAAgAAAAgwLjQyODIzOQA01WWH4MLUCDTVZYfgwtQIIENJUS5OWVNFOkNNSS5JUV9WT0xVTUUuNi8yMy8yMDE2BQAAAAEAAAAIAAAADihJbnZhbGlkIERhdGUpNNVlh+DC1Ag01WWH4MLUCCtDSVEuTllTRTpPU0suSVFfU0hBUkVTT1VUU1RBTkRJTkcuMS8xMy8yMDE3BQAAAAEAAAAIAAAADihJbnZhbGlkIERhdGUpkjFWjODC1AiSMVaM4MLUCCBDSVEuTllTRTpKT1kuSVFfVk9MVU1FLjQvMjUvMjAxNgUAAAABAAAACAAAAA4oSW52YWxpZCBEYXRlKTTVZYfgwtQINNVlh+DC1AggQ0lRLk5ZU0U6TkFWLklRX1ZPTFVNRS43LzI2LzIwMTYFAAAAAQAAAAgAAAAOKEludmFsaWQgRGF0ZSkOCipx4MLUCA4KKnHgwtQIH0NJUS5OWVNFOlRFWC5JUV9WT0xVTUUuMS80LzIwMTcBAAAADrMEAAMAAAAAALhVXYzgwtQIuFVdjODC1AgnQ0lRLjAuSVFfUkVWRU5VRV9FU1QuMTAwNS40MTgyMC5MLlAuVVNEAQAAAFWEdwMDAAAAAAAOCipx4MLUCA4KKnHgwtQIHENJUS5KRUMuSVFfVk9M</t>
  </si>
  <si>
    <t>VU1FLjI0LTAzLTIwMTQBAAAAL04EAAIAAAAIMS4xMjIyNDYAljZoh+DC1AiWNmiH4MLUCBpDSVEuQ0FULklRX1ZPTFVNRS40LzUvMjAxNwEAAAAy9QMAAgAAAAY3LjI3MTYANNVlh+DC1Ag01WWH4MLUCCBDSVEuTllTRTpDTUkuSVFfVk9MVU1FLjgvMTcvMjAxNgUAAAABAAAACAAAAA4oSW52YWxpZCBEYXRlKQ4KKnHgwtQIDgoqceDC1AglQ0lRLk5BU0RBUUdTOlBDQVIuSVFfVk9MVU1FLjcvMjYvMjAxNgUAAAABAAAACAAAAA4oSW52YWxpZCBEYXRlKTTVZYfgwtQINNVlh+DC1AglQ0lRLkNBVC5JUV9TSEFSRVNPVVRTVEFORElORy41LzYvMjAxNgEAAAAy9QMAAgAAAAo1ODMuODkxNjI2AFb0WozgwtQIVvRajODC1AgsQ0lRLk5ZU0U6T1NLLklRX1NIQVJFU09VVFNUQU5ESU5HLjExLzI4LzIwMTYFAAAAAQAAAAgAAAAOKEludmFsaWQgRGF0ZSmSMVaM4MLUCJIxVozgwtQIMENJUS5OQVNEQVFHUzpQQ0FSLklRX1NIQVJFU09VVFNUQU5ESU5HLjQvMjIvMjAxNgUAAAABAAAACAAAAA4oSW52YWxpZCBEYXRlKfSSWIzgwtQI9JJYjODC1AggQ0lRLk5ZU0U6TVRXLklRX1ZPTFVNRS4zLzE1LzIwMTYFAAAAAQAAAAgAAAAOKEludmFsaWQgRGF0ZSk01WWH4MLUCDTVZYfgwtQIJ0NJUS5GTFIuSVFfU0hBUkVTT1VUU1RBTkRJTkcuMjAtMDYtMjAxNwEAAAArAQoAAgAAAAoxMzkuNzgyMjQzAPSSWIzgwtQI9JJY</t>
  </si>
  <si>
    <t>jODC1AgfQ0lRLk5ZU0U6Sk9ZLklRX1ZPTFVNRS42LzcvMjAxNgUAAAAAAAAACAAAABQoSW52YWxpZCBJZGVudGlmaWVyKQ4KKnHgwtQIDgoqceDC1AgkQ0lRLktPU0U6QTAwOTU0MC5JUV9WT0xVTUUuNy8yMi8yMDE2BQAAAAEAAAAIAAAADihJbnZhbGlkIERhdGUpNNVlh+DC1Ag01WWH4MLUCCpDSVEuTllTRTpURVguSVFfU0hBUkVTT1VUU1RBTkRJTkcuMy8xLzIwMTcBAAAADrMEAAIAAAAFMTA1LjkAuFVdjODC1Ai4VV2M4MLUCCdDSVEuS0JSLklRX1NIQVJFU09VVFNUQU5ESU5HLjE1LTEyLTIwMTYBAAAA6oA/AAIAAAAKMTQyLjY2ODE2MQC4VV2M4MLUCLhVXYzgwtQIHENJUS5FTUUuSVFfVk9MVU1FLjE5LTExLTIwMTMBAAAAbm0AAAIAAAAIMC4yOTIyMzQANNVlh+DC1Ag01WWH4MLUCCBDSVEuTllTRTpDTUkuSVFfVk9MVU1FLjYvMTMvMjAxNgUAAAABAAAACAAAAA4oSW52YWxpZCBEYXRlKTTVZYfgwtQINNVlh+DC1AghQ0lRLklRMjczNTExLklRX1ZPTFVNRS4wMi0wNC0yMDE0AQAAAGcsBAADAAAAAAA01WWH4MLUCDTVZYfgwtQIIUNJUS5OWVNFOkNOSEkuSVFfVk9MVU1FLjcvMTIvMjAxNgEAAABOYhkGAgAAAAgyLjMzODM2OQA01WWH4MLUCDTVZYfgwtQIHENJUS5DQVQuSVFfVk9MVU1FLjEwLzMxLzIwMTYFAAAAAQAAAAgAAAAOKEludmFsaWQgRGF0ZSk01WWH4MLUCDTVZYfgwtQIJ0NJUS5G</t>
  </si>
  <si>
    <t>TFIuSVFfU0hBUkVTT1VUU1RBTkRJTkcuMDYtMDEtMjAxNwEAAAArAQoAAgAAAAoxMzkuMjUwMjA0AFb0WozgwtQIVvRajODC1AgrQ0lRLk5ZU0U6VEVYLklRX1NIQVJFU09VVFNUQU5ESU5HLjEvMjcvMjAxNwUAAAABAAAACAAAAA4oSW52YWxpZCBEYXRlKZIxVozgwtQIkjFWjODC1AgnQ0lRLkVNRS5JUV9TSEFSRVNPVVRTVEFORElORy4xNy0wMy0yMDE3AQAAAG5tAAACAAAACTU5LjY2MDQwNABW9FqM4MLUCFb0WozgwtQILENJUS5OWVNFOkNNSS5JUV9TSEFSRVNPVVRTVEFORElORy4xMi8yMC8yMDE2BQAAAAEAAAAIAAAADihJbnZhbGlkIERhdGUpNNVlh+DC1Ag01WWH4MLUCCFDSVEuSVExOTA3ODYuSVFfVk9MVU1FLjMwLTAxLTIwMTQBAAAAQukCAAIAAAAHMC45MTU4MgC4VV2M4MLUCLhVXYzgwtQIJ0NJUS5LQlIuSVFfU0hBUkVTT1VUU1RBTkRJTkcuMDUtMDYtMjAxNwEAAADqgD8AAgAAAAoxNDMuMTU0NDcxALhVXYzgwtQIuFVdjODC1AgrQ0lRLk5ZU0U6Q01JLklRX1NIQVJFU09VVFNUQU5ESU5HLjgvMTAvMjAxNgEAAAAlDAQAAgAAAAYxNjcuOTQANNVlh+DC1Ag01WWH4MLUCBxDSVEuU1ROLklRX1ZPTFVNRS4yOC0wOC0yMDEzAQAAALttDQACAAAACDAuMTMxMjk0AFb0WozgwtQIVvRajODC1AggQ0lRLk5ZU0U6TVRXLklRX1ZPTFVNRS41LzI1LzIwMTYFAAAAAQAAAAgAAAAOKEludmFsaWQg</t>
  </si>
  <si>
    <t>RGF0ZSk01WWH4MLUCDTVZYfgwtQIMENJUS5OQVNEQVFHUzpQQ0FSLklRX1NIQVJFU09VVFNUQU5ESU5HLjExLzgvMjAxNgEAAABBfwQAAgAAAAozNTAuNTI4MzExALhVXYzgwtQIuFVdjODC1AgcQ0lRLlNUTi5JUV9WT0xVTUUuMjMtMDgtMjAxMwEAAAC7bQ0AAgAAAAcwLjE1NzAxALhVXYzgwtQIuFVdjODC1AgcQ0lRLkpFQy5JUV9WT0xVTUUuMDItMDEtMjAxNAEAAAAvTgQAAgAAAAgxLjU0NTcxMwCSMVaM4MLUCJIxVozgwtQIJ0NJUS5KRUMuSVFfU0hBUkVTT1VUU1RBTkRJTkcuMDUtMDYtMjAxNwEAAAAvTgQAAgAAAAoxMjAuNDI0ODY3ALhVXYzgwtQIuFVdjODC1AgoQ0lRLlRURUsuSVFfU0hBUkVTT1VUU1RBTkRJTkcuMTEtMTEtMjAxNgEAAAAIAQMAAgAAAAY1Ny4wNDIAVvRajODC1AhW9FqM4MLUCBxDSVEuRU1FLklRX1ZPTFVNRS4yOS0wNS0yMDE0AQAAAG5tAAACAAAACDAuMTkwOTIzADTVZYfgwtQINNVlh+DC1AgcQ0lRLkpFQy5JUV9WT0xVTUUuMjUtMDMtMjAxNAEAAAAvTgQAAgAAAAcwLjgwNzY5AJY2aIfgwtQIljZoh+DC1AgrQ0lRLk5ZU0U6Q01JLklRX1NIQVJFU09VVFNUQU5ESU5HLjQvMTIvMjAxNwEAAAAlDAQAAgAAAAYxNjcuMzgAuFVdjODC1Ai4VV2M4MLUCCdDSVEuRU1FLklRX1NIQVJFU09VVFNUQU5ESU5HLjA0LTAxLTIwMTcBAAAAbm0AAAIAAAAJNjAuNjQ2NDc2ADTVZYfg</t>
  </si>
  <si>
    <t>wtQINNVlh+DC1AgsQ0lRLk5ZU0U6Q01JLklRX1NIQVJFU09VVFNUQU5ESU5HLjEyLzI4LzIwMTYFAAAAAQAAAAgAAAAOKEludmFsaWQgRGF0ZSm4VV2M4MLUCLhVXYzgwtQIMENJUS5OQVNEQVFHUzpQQ0FSLklRX1NIQVJFU09VVFNUQU5ESU5HLjQvMjcvMjAxNgUAAAABAAAACAAAAA4oSW52YWxpZCBEYXRlKbhVXYzgwtQIuFVdjODC1AgrQ0lRLk5ZU0U6T1NLLklRX1NIQVJFU09VVFNUQU5ESU5HLjgvMTkvMjAxNgUAAAABAAAACAAAAA4oSW52YWxpZCBEYXRlKfSSWIzgwtQI9JJYjODC1AgcQ0lRLkZMUi5JUV9WT0xVTUUuMTItMDctMjAxMwEAAAArAQoAAgAAAAgxLjI1NTE0OAD4l2qH4MLUCPiXaofgwtQIHENJUS5LQlIuSVFfVk9MVU1FLjAzLTA0LTIwMTQBAAAA6oA/AAIAAAAHMS45NjYzMwCWNmiH4MLUCJY2aIfgwtQIIUNJUS5JUTE5MDc4Ni5JUV9WT0xVTUUuMjUtMDItMjAxNAEAAABC6QIAAgAAAAgxLjgwMzcxOAC4VV2M4MLUCLhVXYzgwtQIHENJUS5TVE4uSVFfVk9MVU1FLjE4LTEwLTIwMTMBAAAAu20NAAIAAAAIMC4xNTg0MDIAljZoh+DC1AiWNmiH4MLUCCFDSVEuSVExOTA3ODYuSVFfVk9MVU1FLjE4LTAyLTIwMTQBAAAAQukCAAIAAAAIMS43MTE1MzQAuFVdjODC1Ai4VV2M4MLUCC5DSVEuSVFUUjI0MjY0NTY3NC5JUV9UUl9UQVJHRVRfU1RPQ0tQUkVNSVVNXzFEAQAAAKp6dg4CAAAA</t>
  </si>
  <si>
    <t>BjEuNzcyNQEGAAAABQAAAAI1NAEAAAAGMTAxMDUzAgAAAAkyNDI2NDU2NzQDAAAACTI0MjY0NTk1NAQAAAADMTYwBgAAAAVGYWxzZXeoBjbjwtQILXYeNuPC1AgnQ0lRLktCUi5JUV9TSEFSRVNPVVRTVEFORElORy4xMi0wNS0yMDE3AQAAAOqAPwACAAAACjE0My4xNTQ0NzEAVvRajODC1AhW9FqM4MLUCCdDSVEuS0JSLklRX1NIQVJFU09VVFNUQU5ESU5HLjA3LTA5LTIwMTYBAAAA6oA/AAIAAAAKMTQyLjQ3NTQ5OQD0kliM4MLUCPSSWIzgwtQIJ0NJUS5TVE4uSVFfU0hBUkVTT1VUU1RBTkRJTkcuMjMtMDktMjAxNgEAAAC7bQ0AAgAAAAoxMTMuOTI5MDYyALhVXYzgwtQIuFVdjODC1AgnQ0lRLkVNRS5JUV9TSEFSRVNPVVRTVEFORElORy4xMy0wMS0yMDE3AQAAAG5tAAACAAAACTYwLjY0NjQ3NgD0kliM4MLUCPSSWIzgwtQIHENJUS5KRUMuSVFfVk9MVU1FLjAxLTExLTIwMTMBAAAAL04EAAIAAAAIMC42NTY1MDEAljZoh+DC1AiWNmiH4MLUCDFDSVEuSVFUUjI3MDA3ODY3Ny5JUV9UUl9UQVJHRVRfRUJJVERBX0VRX0lOQy4uVVNEAQAAANUSGRACAAAAAjM2AHeoBjbjwtQILXYeNuPC1AgrQ0lRLk5ZU0U6T1NLLklRX1NIQVJFU09VVFNUQU5ESU5HLjMvMzEvMjAxNwUAAAABAAAACAAAAA4oSW52YWxpZCBEYXRlKQ4KKnHgwtQIDgoqceDC1AgrQ0lRLk5ZU0U6Q01JLklRX1NIQVJFU09VVFNUQU5ESU5H</t>
  </si>
  <si>
    <t>LjIvMTAvMjAxNwEAAAAlDAQAAgAAAAYxNjcuMzgA9JJYjODC1Aj0kliM4MLUCBtDSVEuQ0FULklRX1ZPTFVNRS4xLzExLzIwMTcBAAAAMvUDAAIAAAAIMi40MDQ4OTYADgoqceDC1AgOCipx4MLUCCpDSVEuTllTRTpDTUkuSVFfU0hBUkVTT1VUU1RBTkRJTkcuNi8xLzIwMTYBAAAAJQwEAAIAAAAKMTc2LjYyMTI3OAD0kliM4MLUCPSSWIzgwtQIK0NJUS5OWVNFOk9TSy5JUV9TSEFSRVNPVVRTVEFORElORy44LzE3LzIwMTYFAAAAAQAAAAgAAAAOKEludmFsaWQgRGF0ZSk01WWH4MLUCDTVZYfgwtQIKENJUS5JUTE5MDc4Ni5JUV9QRVJJT0REQVRFLjk5OC40MTgyMC5MLlABAAAAQukCAAUAAAAKMzAtMTItMjAxMQAOCipx4MLUCA4KKnHgwtQIIUNJUS5JUTE5MDc4Ni5JUV9WT0xVTUUuMTMtMTItMjAxMwEAAABC6QIAAgAAAAgwLjYzMTkzOAC4VV2M4MLUCLhVXYzgwtQIHENJUS5FTUUuSVFfVk9MVU1FLjE0LTA1LTIwMTQBAAAAbm0AAAIAAAAIMC4yOTMwNzcANNVlh+DC1Ag01WWH4MLUCB9DSVEuTllTRTpERS5JUV9WT0xVTUUuNy8yMS8yMDE2BQAAAAEAAAAIAAAADihJbnZhbGlkIERhdGUpNNVlh+DC1Ag01WWH4MLUCB9DSVEuRU1FLklRX1BSSUNFREFURS4xMC0wMi0yMDE0AQAAAG5tAAAFAAAACjEwLTAyLTIwMTQANNVlh+DC1Ag01WWH4MLUCB9DSVEuRU1FLklRX1BSSUNFREFURS4xMC0wNy0yMDEz</t>
  </si>
  <si>
    <t>AQAAAG5tAAAFAAAACjEwLTA3LTIwMTMANNVlh+DC1Ag01WWH4MLUCChDSVEuVFRFSy5JUV9TSEFSRVNPVVRTVEFORElORy4yOC0xMC0yMDE2AQAAAAgBAwACAAAACTU3LjQyOTU2MQA01WWH4MLUCDTVZYfgwtQIKENJUS5UVEVLLklRX1NIQVJFU09VVFNUQU5ESU5HLjEwLTEwLTIwMTYBAAAACAEDAAIAAAAJNTcuNDI5NTYxAFb0WozgwtQIVvRajODC1AgqQ0lRLk5ZU0U6T1NLLklRX1NIQVJFU09VVFNUQU5ESU5HLjEvNC8yMDE3AQAAABd9BAACAAAACTc0LjYxMTQ0NwA01WWH4MLUCDTVZYfgwtQIIENJUS5OWVNFOlRFWC5JUV9WT0xVTUUuNi8xNC8yMDE2BQAAAAEAAAAIAAAADihJbnZhbGlkIERhdGUpNNVlh+DC1Ag01WWH4MLUCBxDSVEuS0JSLklRX1ZPTFVNRS4yNC0wOS0yMDEzAQAAAOqAPwACAAAACDAuOTk1ODI1AJY2aIfgwtQIljZoh+DC1AgjQ0lRLktPU0U6QTAwOTU0MC5JUV9WT0xVTUUuNi8zLzIwMTYBAAAAzUslAAMAAAAAAA4KKnHgwtQIDgoqceDC1AgnQ0lRLkZMUi5JUV9TSEFSRVNPVVRTVEFORElORy4yOS0wMy0yMDE3AQAAACsBCgACAAAACjEzOS43MzY2OTYAVvRajODC1AhW9FqM4MLUCCJDSVEuQ1BTRTpDQVJMIEIuSVFfVk9MVU1FLjQvOC8yMDE2AQAAANBEVAACAAAACDAuMTg5ODczADTVZYfgwtQINNVlh+DC1AglQ0lRLk5BU0RBUUdTOlBDQVIuSVFfVk9MVU1FLjUvMTYvMjAx</t>
  </si>
  <si>
    <t>NgUAAAABAAAACAAAAA4oSW52YWxpZCBEYXRlKTTVZYfgwtQINNVlh+DC1AgcQ0lRLlNUTi5JUV9WT0xVTUUuMDktMTItMjAxMwEAAAC7bQ0AAgAAAAgwLjIzNTU4NgA01WWH4MLUCDTVZYfgwtQIHENJUS5LQlIuSVFfVk9MVU1FLjIzLTA4LTIwMTMBAAAA6oA/AAIAAAAIMC44NTE0ODUAuFVdjODC1Ai4VV2M4MLUCB9DSVEuRU1FLklRX1BSSUNFREFURS4yMy0wNS0yMDE0AQAAAG5tAAAFAAAACjIzLTA1LTIwMTQANNVlh+DC1Ag01WWH4MLUCDFDSVEuSVFUUjI4MTc5MjE1Mi5JUV9UUl9UQVJHRVRfRUJJVERBX0VRX0lOQy4uVVNEAQAAAJjOyxACAAAABjIzLjIzOAEGAAAABQAAAAIzNwEAAAAKMTc0MzU1MTQwMwIAAAAFMjE2NzcDAAAAAzE2MAQAAAABMAcAAAAIMS8xLzE5MDB3qAY248LUCC12HjbjwtQIJ0NJUS5LQlIuSVFfU0hBUkVTT1VUU1RBTkRJTkcuMDQtMTAtMjAxNgEAAADqgD8AAgAAAAoxNDIuNDc1NDk5AFb0WozgwtQIVvRajODC1AgnQ0lRLktCUi5JUV9TSEFSRVNPVVRTVEFORElORy4xMC0xMS0yMDE2AQAAAOqAPwACAAAACjE0Mi42NjgxNjEAuFVdjODC1Ai4VV2M4MLUCBxDSVEuU1ROLklRX1ZPTFVNRS4xOC0wMi0yMDE0AQAAALttDQACAAAACDAuMjQwMzc2ADTVZYfgwtQINNVlh+DC1AgrQ0lRLklRMTkwNzg2LklRX1JFVkVOVUVfRVNULjEwMDEuNDE4MjAuTC5QLgEAAABC6QIAAgAA</t>
  </si>
  <si>
    <t>AAsxMDg0NC4zMTQ2MQEOAAAABQAAAAEzAQAAAAEwAgAAAAc0NTQwOTk0AwAAAAYxMDAxODAEAAAAATIGAAAAATAHAAAAAzE2MAgAAAABMAkAAAABMQoAAAABMAsAAAAKNjQxNDUwMzA3NAwAAAABMQ0AAAAINy8xLzIwMTQQAAAACTYvMzAvMjAxNA4KKnHgwtQIDgoqceDC1AgfQ0lRLk5ZU0U6VEVYLklRX1ZPTFVNRS42LzYvMjAxNgEAAAAOswQAAgAAAAgyLjEzNzA0MwBW9FqM4MLUCFb0WozgwtQIJ0NJUS5FTUUuSVFfU0hBUkVTT1VUU1RBTkRJTkcuMDktMDEtMjAxNwEAAABubQAAAgAAAAk2MC42NDY0NzYA9JJYjODC1Aj0kliM4MLUCCdDSVEuU1ROLklRX1NIQVJFU09VVFNUQU5ESU5HLjAzLTExLTIwMTYBAAAAu20NAAIAAAAJMTEzLjk0NTI1ALhVXYzgwtQIuFVdjODC1AgnQ0lRLlNUTi5JUV9TSEFSRVNPVVRTVEFORElORy4xNS0wOS0yMDE2AQAAALttDQACAAAACjExMy45MjkwNjIA9JJYjODC1Aj0kliM4MLUCCBDSVEuTllTRTpURVguSVFfVk9MVU1FLjQvMTkvMjAxNgUAAAABAAAACAAAAA4oSW52YWxpZCBEYXRlKbhVXYzgwtQIuFVdjODC1AgcQ0lRLkpFQy5JUV9WT0xVTUUuMDQtMTItMjAxMwEAAAAvTgQAAgAAAAgwLjU3NzMzMQCWNmiH4MLUCJY2aIfgwtQIHUNJUS5UVEVLLklRX1ZPTFVNRS4xMS0wMy0yMDE0AQAAAAgBAwACAAAACDAuNTcwMTEzAFb0WozgwtQIVvRajODC1AgcQ0lRLkpF</t>
  </si>
  <si>
    <t>Qy5JUV9WT0xVTUUuMDMtMDEtMjAxNAEAAAAvTgQAAgAAAAgxLjI2NTgxNQCWNmiH4MLUCJY2aIfgwtQIJkNJUS5OQVNEQVFHUzpQQ0FSLklRX1ZPTFVNRS4xMS8xMC8yMDE2AQAAAEF/BAACAAAACDIuMTgzNTczADTVZYfgwtQINNVlh+DC1AgrQ0lRLk5ZU0U6Q01JLklRX1NIQVJFU09VVFNUQU5ESU5HLjEvMjYvMjAxNwUAAAABAAAACAAAAA4oSW52YWxpZCBEYXRlKTTVZYfgwtQINNVlh+DC1AgfQ0lRLk5ZU0U6REUuSVFfVk9MVU1FLjQvMTUvMjAxNgUAAAABAAAACAAAAA4oSW52YWxpZCBEYXRlKQ4KKnHgwtQIDgoqceDC1AgcQ0lRLkVNRS5JUV9WT0xVTUUuMjgtMDItMjAxNAEAAABubQAAAgAAAAgwLjM2MTE1OQA01WWH4MLUCDTVZYfgwtQIHENJUS5FTUUuSVFfVk9MVU1FLjEwLTAyLTIwMTQBAAAAbm0AAAIAAAAIMC4zMzE0NzUANNVlh+DC1Ag01WWH4MLUCB9DSVEuRU1FLklRX1BSSUNFREFURS4xNi0wMS0yMDE0AQAAAG5tAAAFAAAACjE2LTAxLTIwMTQANNVlh+DC1Ag01WWH4MLUCCBDSVEuTllTRTpDTUkuSVFfVk9MVU1FLjUvMjQvMjAxNgUAAAABAAAACAAAAA4oSW52YWxpZCBEYXRlKTTVZYfgwtQINNVlh+DC1AgnQ0lRLkpFQy5JUV9TSEFSRVNPVVRTVEFORElORy4xMy0wMy0yMDE3AQAAAC9OBAACAAAACjEyMS4wNzEyOTYA9JJYjODC1Aj0kliM4MLUCB9DSVEuSVE0MTIxMjgwLklRX0NP</t>
  </si>
  <si>
    <t>TVBBTllfVElDS0VSAQAAAMDiPgADAAAAAAA01WWH4MLUCDTVZYfgwtQIHENJUS5LQlIuSVFfVk9MVU1FLjA1LTAzLTIwMTQBAAAA6oA/AAIAAAAINC45MzY2NDYAuFVdjODC1Ai4VV2M4MLUCCtDSVEuTllTRTpDTUkuSVFfU0hBUkVTT1VUU1RBTkRJTkcuMy8yMS8yMDE3BQAAAAEAAAAIAAAADihJbnZhbGlkIERhdGUpuFVdjODC1Ai4VV2M4MLUCCdDSVEuRU1FLklRX1NIQVJFU09VVFNUQU5ESU5HLjI0LTA1LTIwMTcBAAAAbm0AAAIAAAAJNTkuMjMzMDM4ALhVXYzgwtQIuFVdjODC1AggQ0lRLk5ZU0U6T1NLLklRX1ZPTFVNRS42LzI3LzIwMTYFAAAAAQAAAAgAAAAOKEludmFsaWQgRGF0ZSk01WWH4MLUCDTVZYfgwtQIJUNJUS5OQVNEQVFHUzpQQ0FSLklRX1ZPTFVNRS44LzE2LzIwMTYFAAAAAQAAAAgAAAAOKEludmFsaWQgRGF0ZSk01WWH4MLUCDTVZYfgwtQIJkNJUS4wLklRX0VCSVREQV9FU1QuMTAwNS40MTgyMC5MLlAuVVNEAQAAAFWEdwMDAAAAAAAOCipx4MLUCA4KKnHgwtQIKENJUS5UVEVLLklRX1NIQVJFU09VVFNUQU5ESU5HLjExLTA4LTIwMTYBAAAACAEDAAIAAAAJNTcuNDI5NTYxALhVXYzgwtQIuFVdjODC1AgnQ0lRLlNUTi5JUV9TSEFSRVNPVVRTVEFORElORy4xNi0wMS0yMDE3AQAAALttDQACAAAACTExMy45NDUyNQBW9FqM4MLUCFb0WozgwtQIJkNJUS5JUVRSMjcwMDc4Njc3LklR</t>
  </si>
  <si>
    <t>X1RPVEFMX0FTU0VUUy4yMDAwAQAAAMmOQgADAAAAAAB3qAY248LUCLatN2P1wtQIJ0NJUS5LQlIuSVFfU0hBUkVTT1VUU1RBTkRJTkcuMDctMDMtMjAxNwEAAADqgD8AAgAAAAoxNDIuODc4MzYzAPSSWIzgwtQI9JJYjODC1AgnQ0lRLlNUTi5JUV9TSEFSRVNPVVRTVEFORElORy4xMi0wNy0yMDE2AQAAALttDQACAAAACjExMy44OTA2MjUAVvRajODC1AhW9FqM4MLUCChDSVEuVFRFSy5JUV9TSEFSRVNPVVRTVEFORElORy4yOC0wNy0yMDE2AQAAAAgBAwACAAAACTU3LjkyOTYwNQD0kliM4MLUCPSSWIzgwtQIIUNJUS5JUTI3MzUxMS5JUV9WT0xVTUUuMjEtMTEtMjAxMwEAAABnLAQAAgAAAAU3RS0wNQA01WWH4MLUCDTVZYfgwtQIG0NJUS5DQVQuSVFfVk9MVU1FLjgvMjUvMjAxNgUAAAABAAAACAAAAA4oSW52YWxpZCBEYXRlKQ4KKnHgwtQIDgoqceDC1AgdQ0lRLlRURUsuSVFfVk9MVU1FLjE2LTA5LTIwMTMBAAAACAEDAAIAAAAIMC4zMzIzNDcAljZoh+DC1AiWNmiH4MLUCCtDSVEuTllTRTpDTUkuSVFfU0hBUkVTT1VUU1RBTkRJTkcuNi8xMC8yMDE2AQAAACUMBAACAAAABjE2Ny45NABW9FqM4MLUCFb0WozgwtQIHENJUS5GTFIuSVFfVk9MVU1FLjA4LTEwLTIwMTMBAAAAKwEKAAIAAAAIMS4xOTUzNDMA+Jdqh+DC1Aj4l2qH4MLUCCFDSVEuSVExOTA3ODYuSVFfVk9MVU1FLjE1LTEwLTIwMTMBAAAA</t>
  </si>
  <si>
    <t>QukCAAIAAAAGMC43NTc5ALhVXYzgwtQIuFVdjODC1AgwQ0lRLk5BU0RBUUdTOlBDQVIuSVFfU0hBUkVTT1VUU1RBTkRJTkcuNy8yMS8yMDE2BQAAAAEAAAAIAAAADihJbnZhbGlkIERhdGUpNNVlh+DC1Ag01WWH4MLUCBxDSVEuU1ROLklRX1ZPTFVNRS4yMi0wNS0yMDE0AQAAALttDQACAAAACDAuMjc2ODI2ADTVZYfgwtQINNVlh+DC1AgcQ0lRLkVNRS5JUV9WT0xVTUUuMDktMDctMjAxMwEAAABubQAAAgAAAAgwLjMxNDg5NgCWNmiH4MLUCJY2aIfgwtQIJ0NJUS5LQlIuSVFfREFfU1VQUExfQ0YuOTk5LjQxODIwLkwuUC4uQwEAAADqgD8AAgAAAAI1MAEIAAAABQAAAAExAQAAAAoxNzU3MjcwMjAyAwAAAAMxNjACAAAABDIxNzEEAAAAATAHAAAACTYvMzAvMjAxNAgAAAAKMTIvMzEvMjAxMgkAAAABMA4KKnHgwtQIDgoqceDC1AgrQ0lRLk5ZU0U6T1NLLklRX1NIQVJFU09VVFNUQU5ESU5HLjQvMTMvMjAxNgUAAAABAAAACAAAAA4oSW52YWxpZCBEYXRlKTTVZYfgwtQINNVlh+DC1AgfQ0lRLk5ZU0U6VEVYLklRX1ZPTFVNRS4yLzMvMjAxNwEAAAAOswQAAgAAAAgxLjM5ODczMwBW9FqM4MLUCFb0WozgwtQIJ0NJUS5KRUMuSVFfU0hBUkVTT1VUU1RBTkRJTkcuMjQtMDgtMjAxNgEAAAAvTgQAAgAAAAoxMjEuNDI4MTk3AFb0WozgwtQIVvRajODC1AgnQ0lRLkVNRS5JUV9TSEFSRVNPVVRTVEFORElORy4w</t>
  </si>
  <si>
    <t>MS0wOC0yMDE2AQAAAG5tAAACAAAACTYwLjc5OTkxNQA01WWH4MLUCDTVZYfgwtQIK0NJUS5OWVNFOlRFWC5JUV9TSEFSRVNPVVRTVEFORElORy45LzI3LzIwMTYFAAAAAQAAAAgAAAAOKEludmFsaWQgRGF0ZSmSMVaM4MLUCJIxVozgwtQIHENJUS5LQlIuSVFfVk9MVU1FLjA3LTExLTIwMTMBAAAA6oA/AAIAAAAIMi4wMjIzNTgAljZoh+DC1AiWNmiH4MLUCCFDSVEuSVEyNzM1MTEuSVFfVk9MVU1FLjA1LTAzLTIwMTQBAAAAZywEAAMAAAAAADTVZYfgwtQINNVlh+DC1AgnQ0lRLkVNRS5JUV9TSEFSRVNPVVRTVEFORElORy4xNS0wMy0yMDE3AQAAAG5tAAACAAAACTU5LjY2MDQwNAA01WWH4MLUCDTVZYfgwtQIJ0NJUS5GTFIuSVFfU0hBUkVTT1VUU1RBTkRJTkcuMDUtMDUtMjAxNwEAAAArAQoAAgAAAAoxMzkuNzgyMjQzADTVZYfgwtQINNVlh+DC1AgnQ0lRLktCUi5JUV9TSEFSRVNPVVRTVEFORElORy4wNy0wNi0yMDE3AQAAAOqAPwACAAAACjE0My4xNTQ0NzEA9JJYjODC1Aj0kliM4MLUCCdDSVEuS0JSLklRX1NIQVJFU09VVFNUQU5ESU5HLjI1LTAxLTIwMTcBAAAA6oA/AAIAAAAKMTQyLjY2ODE2MQD0kliM4MLUCPSSWIzgwtQIJENJUS5LT1NFOkEwMDk1NDAuSVFfVk9MVU1FLjcvMjgvMjAxNgUAAAABAAAACAAAAA4oSW52YWxpZCBEYXRlKTTVZYfgwtQINNVlh+DC1AggQ0lRLk5ZU0U6T1NLLklR</t>
  </si>
  <si>
    <t>X1ZPTFVNRS41LzI3LzIwMTYFAAAAAQAAAAgAAAAOKEludmFsaWQgRGF0ZSk01WWH4MLUCDTVZYfgwtQIKENJUS5UVEVLLklRX1NIQVJFU09VVFNUQU5ESU5HLjA3LTA3LTIwMTYBAAAACAEDAAIAAAAJNTcuOTI5NjA1ADTVZYfgwtQINNVlh+DC1AgcQ0lRLkZMUi5JUV9WT0xVTUUuMTMtMTItMjAxMwEAAAArAQoAAgAAAAcxLjI4NjA2AJY2aIfgwtQIljZoh+DC1AggQ0lRLk5ZU0U6TkFWLklRX1ZPTFVNRS42LzIzLzIwMTYFAAAAAQAAAAgAAAAOKEludmFsaWQgRGF0ZSk01WWH4MLUCDTVZYfgwtQIJ0NJUS5FTUUuSVFfU0hBUkVTT1VUU1RBTkRJTkcuMDEtMDktMjAxNgEAAABubQAAAgAAAAk2MC43OTk5MTUA9JJYjODC1Aj0kliM4MLUCBpDSVEuQ0FULklRX1ZPTFVNRS4yLzgvMjAxNwEAAAAy9QMAAgAAAAgyLjQwNDg5NgA01WWH4MLUCDTVZYfgwtQIK0NJUS5OWVNFOk9TSy5JUV9TSEFSRVNPVVRTVEFORElORy41LzI0LzIwMTYFAAAAAQAAAAgAAAAOKEludmFsaWQgRGF0ZSm4VV2M4MLUCLhVXYzgwtQIHENJUS5KRUMuSVFfVk9MVU1FLjA0LTExLTIwMTMBAAAAL04EAAIAAAAIMC42ODQ3OTIAkjFWjODC1AiSMVaM4MLUCCdDSVEuRkxSLklRX1NIQVJFU09VVFNUQU5ESU5HLjMxLTAxLTIwMTcBAAAAKwEKAAIAAAAKMTM5LjI1MDIwNABW9FqM4MLUCFb0WozgwtQIJ0NJUS5DQVQuSVFfU0hBUkVTT1VU</t>
  </si>
  <si>
    <t>U1RBTkRJTkcuMTEvMjkvMjAxNgUAAAABAAAACAAAAA4oSW52YWxpZCBEYXRlKbhVXYzgwtQIuFVdjODC1AgcQ0lRLktCUi5JUV9WT0xVTUUuMTktMTEtMjAxMwEAAADqgD8AAgAAAAgwLjg1NjQzMwCWNmiH4MLUCJY2aIfgwtQIIUNJUS5JUTE5MDc4Ni5JUV9WT0xVTUUuMTQtMDEtMjAxNAEAAABC6QIAAgAAAAgwLjM0MjgxNgC4VV2M4MLUCLhVXYzgwtQIHENJUS5KRUMuSVFfVk9MVU1FLjIyLTA0LTIwMTQBAAAAL04EAAIAAAAIMC44MDY1NDMAljZoh+DC1AiWNmiH4MLUCB9DSVEuRU1FLklRX1BSSUNFREFURS4xNy0wNC0yMDE0AQAAAG5tAAAFAAAACjE3LTA0LTIwMTQADgoqceDC1AgOCipx4MLUCCBDSVEuTllTRTpPU0suSVFfVk9MVU1FLjMvMTcvMjAxNgUAAAABAAAACAAAAA4oSW52YWxpZCBEYXRlKTTVZYfgwtQINNVlh+DC1AgoQ0lRLklRMjczNTExLklRX1BFUklPRERBVEUuOTk1LjQxODIwLkwuUAEAAABnLAQABQAAAAoyNi0xMi0yMDA4AA4KKnHgwtQIDgoqceDC1AghQ0lRLk5ZU0U6VEVYLklRX1ZPTFVNRS4xMS8xMS8yMDE2AQAAAA6zBAACAAAACDEuMjM3NDE5AFb0WozgwtQIVvRajODC1AggQ0lRLk5ZU0U6Sk9ZLklRX1ZPTFVNRS41LzMxLzIwMTYFAAAAAQAAAAgAAAAOKEludmFsaWQgRGF0ZSkOCipx4MLUCA4KKnHgwtQIHENJUS5DQVQuSVFfVk9MVU1FLjEwLzEyLzIwMTYBAAAAMvUD</t>
  </si>
  <si>
    <t>AAMAAAAAADTVZYfgwtQINNVlh+DC1AgoQ0lRLlRURUsuSVFfU0hBUkVTT1VUU1RBTkRJTkcuMDgtMDctMjAxNgEAAAAIAQMAAgAAAAk1Ny45Mjk2MDUAuFVdjODC1Ai4VV2M4MLUCB9DSVEuTllTRTpNVFcuSVFfVk9MVU1FLjYvNy8yMDE2AQAAANNdBAACAAAACDQuOTk3NTYzADTVZYfgwtQINNVlh+DC1AgnQ0lRLktCUi5JUV9TSEFSRVNPVVRTVEFORElORy4wNi0wNi0yMDE3AQAAAOqAPwACAAAACjE0My4xNTQ0NzEAVvRajODC1AhW9FqM4MLUCCVDSVEuQ0FULklRX1NIQVJFU09VVFNUQU5ESU5HLjkvMS8yMDE2AQAAADL1AwACAAAACjU4Mi4yMzM4MDEANNVlh+DC1Ag01WWH4MLUCChDSVEuVFRFSy5JUV9TSEFSRVNPVVRTVEFORElORy4xNC0wMi0yMDE3AQAAAAgBAwACAAAACTU3LjMxNzA1MwC4VV2M4MLUCLhVXYzgwtQIIENJUS5OWVNFOkNOSEkuSVFfVk9MVU1FLjUvNS8yMDE2AQAAAE5iGQYCAAAACDEuNTM4NDQ0AA4KKnHgwtQIDgoqceDC1AgnQ0lRLkZMUi5JUV9TSEFSRVNPVVRTVEFORElORy4xNS0wMy0yMDE3AQAAACsBCgACAAAACjEzOS43MzY2OTYADgoqceDC1AgOCipx4MLUCBxDSVEuU1ROLklRX1ZPTFVNRS4xMC0wMS0yMDE0AQAAALttDQACAAAACDAuMzQ5NjI2AJIxVozgwtQIkjFWjODC1AgcQ0lRLkNBVC5JUV9WT0xVTUUuMTIvMTQvMjAxNgUAAAABAAAACAAAAA4oSW52YWxpZCBE</t>
  </si>
  <si>
    <t>YXRlKTTVZYfgwtQINNVlh+DC1AgcQ0lRLkVNRS5JUV9WT0xVTUUuMDYtMDEtMjAxNAEAAABubQAAAgAAAAgwLjM4OTQ2NgA01WWH4MLUCDTVZYfgwtQIK0NJUS5OWVNFOkNNSS5JUV9TSEFSRVNPVVRTVEFORElORy43LzIxLzIwMTYFAAAAAQAAAAgAAAAOKEludmFsaWQgRGF0ZSlW9FqM4MLUCFb0WozgwtQIIENJUS5OWVNFOlRFWC5JUV9WT0xVTUUuNi8yOS8yMDE2BQAAAAEAAAAIAAAADihJbnZhbGlkIERhdGUpkjFWjODC1AiSMVaM4MLUCCdDSVEuU1ROLklRX1NIQVJFU09VVFNUQU5ESU5HLjE5LTEyLTIwMTYBAAAAu20NAAIAAAAJMTEzLjk0NTI1ALhVXYzgwtQIuFVdjODC1AglQ0lRLkNBVC5JUV9TSEFSRVNPVVRTVEFORElORy41LzkvMjAxNgEAAAAy9QMAAgAAAAo1ODQuMjMxMTgxAPSSWIzgwtQI9JJYjODC1AglQ0lRLk5BU0RBUUdTOlBDQVIuSVFfVk9MVU1FLjUvMTkvMjAxNgUAAAABAAAACAAAAA4oSW52YWxpZCBEYXRlKZIxVozgwtQIkjFWjODC1AgdQ0lRLlRURUsuSVFfVk9MVU1FLjA3LTA4LTIwMTMBAAAACAEDAAIAAAAIMC43NzkzMDkAVvRajODC1AhW9FqM4MLUCCRDSVEuTkFTREFRR1M6UENBUi5JUV9WT0xVTUUuMi8zLzIwMTcBAAAAQX8EAAIAAAAIMi43MzkyMDEAVvRajODC1AhW9FqM4MLUCBxDSVEuRU1FLklRX1ZPTFVNRS4yNS0xMS0yMDEzAQAAAG5tAAACAAAACDAuMjgyMzUx</t>
  </si>
  <si>
    <t>ADTVZYfgwtQINNVlh+DC1AgrQ0lRLk5ZU0U6VEVYLklRX1NIQVJFU09VVFNUQU5ESU5HLjgvMTkvMjAxNgUAAAABAAAACAAAAA4oSW52YWxpZCBEYXRlKbhVXYzgwtQIuFVdjODC1AgrQ0lRLk5ZU0U6Q01JLklRX1NIQVJFU09VVFNUQU5ESU5HLjkvMTUvMjAxNgUAAAABAAAACAAAAA4oSW52YWxpZCBEYXRlKbhVXYzgwtQIuFVdjODC1AgnQ0lRLkpFQy5JUV9TSEFSRVNPVVRTVEFORElORy4yMC0wNC0yMDE3AQAAAC9OBAACAAAACjEyMS4wNzEyOTYAVvRajODC1AhW9FqM4MLUCB1DSVEuVFRFSy5JUV9WT0xVTUUuMDYtMDMtMjAxNAEAAAAIAQMAAgAAAAgwLjIwMzgyOAC4VV2M4MLUCLhVXYzgwtQIHENJUS5LQlIuSVFfVk9MVU1FLjA0LTAzLTIwMTQBAAAA6oA/AAIAAAAINC40NjI0NjEAkjFWjODC1AiSMVaM4MLUCCdDSVEuU1ROLklRX1NIQVJFU09VVFNUQU5ESU5HLjE5LTA1LTIwMTcBAAAAu20NAAIAAAAKMTE0LjIyOTMxMgC4VV2M4MLUCLhVXYzgwtQIH0NJUS5FTUUuSVFfUFJJQ0VEQVRFLjExLTEwLTIwMTMBAAAAbm0AAAUAAAAKMTEtMTAtMjAxMwCWNmiH4MLUCJY2aIfgwtQIH0NJUS5OWVNFOkRFLklRX1ZPTFVNRS44LzE5LzIwMTYFAAAAAQAAAAgAAAAOKEludmFsaWQgRGF0ZSkOCipx4MLUCA4KKnHgwtQIIENJUS5OWVNFOk9TSy5JUV9WT0xVTUUuOC8xNS8yMDE2BQAAAAEAAAAIAAAADihJ</t>
  </si>
  <si>
    <t>bnZhbGlkIERhdGUpNNVlh+DC1Ag01WWH4MLUCCdDSVEuSkVDLklRX1NIQVJFU09VVFNUQU5ESU5HLjAzLTExLTIwMTYBAAAAL04EAAIAAAAKMTIxLjQyODE5NwA01WWH4MLUCDTVZYfgwtQIJ0NJUS5TVE4uSVFfU0hBUkVTT1VUU1RBTkRJTkcuMjItMDItMjAxNwEAAAC7bQ0AAgAAAAkxMTMuOTQ1MjUA0swuceDC1AjSzC5x4MLUCBxDSVEuU1ROLklRX1ZPTFVNRS4yMy0wOS0yMDEzAQAAALttDQACAAAACDAuMjA0MDU4ALhVXYzgwtQIuFVdjODC1AgqQ0lRLk5ZU0U6VEVYLklRX1NIQVJFU09VVFNUQU5ESU5HLjYvMi8yMDE2AQAAAA6zBAACAAAABTEwOC41AFb0WozgwtQIVvRajODC1AgmQ0lRLkNBVC5JUV9TSEFSRVNPVVRTVEFORElORy44LzMxLzIwMTYFAAAAAQAAAAgAAAAOKEludmFsaWQgRGF0ZSmSMVaM4MLUCJIxVozgwtQIHENJUS5GTFIuSVFfVk9MVU1FLjI3LTA2LTIwMTQBAAAAKwEKAAIAAAAIMC45NTA4MzkAljZoh+DC1AiWNmiH4MLUCBVDSVEuLklRX1FVSUNLX0NPTVAuMTYFAAAAAQAAAAgAAAAUKEludmFsaWQgSWRlbnRpZmllcikOCipx4MLUCA4KKnHgwtQIHENJUS5TVE4uSVFfVk9MVU1FLjIxLTA4LTIwMTMBAAAAu20NAAIAAAAIMC4xOTg0OTYAljZoh+DC1AiWNmiH4MLUCBxDSVEuRU1FLklRX1ZPTFVNRS4xMi0wNy0yMDEzAQAAAG5tAAACAAAACDAuMzA2NTExAJY2aIfgwtQIljZo</t>
  </si>
  <si>
    <t>h+DC1AgcQ0lRLlNUTi5JUV9WT0xVTUUuMjYtMDktMjAxMwEAAAC7bQ0AAgAAAAgwLjE3NjU3NgBW9FqM4MLUCFb0WozgwtQIHENJUS5FTUUuSVFfVk9MVU1FLjI3LTAzLTIwMTQBAAAAbm0AAAIAAAAIMC4yMjc2MTIANNVlh+DC1Ag01WWH4MLUCB9DSVEuRU1FLklRX1BSSUNFREFURS4xMi0wOC0yMDEzAQAAAG5tAAAFAAAACjEyLTA4LTIwMTMADgoqceDC1AgOCipx4MLUCBxDSVEuSkVDLklRX1ZPTFVNRS4xNC0wMi0yMDE0AQAAAC9OBAACAAAACDEuMTA3MDIyAJY2aIfgwtQIljZoh+DC1AgcQ0lRLkVNRS5JUV9WT0xVTUUuMDQtMTItMjAxMwEAAABubQAAAgAAAAgwLjUxNDgwNwA01WWH4MLUCDTVZYfgwtQIIENJUS5OWVNFOkpPWS5JUV9WT0xVTUUuNS8xNi8yMDE2BQAAAAEAAAAIAAAADihJbnZhbGlkIERhdGUpNNVlh+DC1Ag01WWH4MLUCChDSVEuVFRFSy5JUV9TSEFSRVNPVVRTVEFORElORy4xMS0xMC0yMDE2AQAAAAgBAwACAAAACTU3LjQyOTU2MQD0kliM4MLUCPSSWIzgwtQII0NJUS4uSVFfUkVWRU5VRV9FU1QuMTAwNS40MTgyMC5MLlAuBQAAAAEAAAAIAAAAFChJbnZhbGlkIElkZW50aWZpZXIp9JJYjODC1Aj0kliM4MLUCCBDSVEuTllTRTpOQVYuSVFfVk9MVU1FLjMvMTcvMjAxNgUAAAABAAAACAAAAA4oSW52YWxpZCBEYXRlKTTVZYfgwtQINNVlh+DC1AghQ0lRLklRMjczNTExLklRX1ZP</t>
  </si>
  <si>
    <t>TFVNRS4wNy0wNS0yMDE0AQAAAGcsBAADAAAAAAA01WWH4MLUCDTVZYfgwtQIJ0NJUS5LQlIuSVFfU0hBUkVTT1VUU1RBTkRJTkcuMjEtMDMtMjAxNwEAAADqgD8AAgAAAAoxNDIuODc4MzYzALhVXYzgwtQIuFVdjODC1AgnQ0lRLkVNRS5JUV9TSEFSRVNPVVRTVEFORElORy4yMy0wOC0yMDE2AQAAAG5tAAACAAAACTYwLjc5OTkxNQA01WWH4MLUCDTVZYfgwtQIHENJUS5GTFIuSVFfVk9MVU1FLjA5LTA4LTIwMTMBAAAAKwEKAAIAAAAIMS43ODc2ODEA+Jdqh+DC1Aj4l2qH4MLUCBdDSVEuU1ROLklRX0NPTVBBTllfTkFNRQEAAAC7bQ0AAwAAAAxTdGFudGVjIEluYy4ANNVlh+DC1Ag01WWH4MLUCC9DSVEuTkFTREFRR1M6UENBUi5JUV9TSEFSRVNPVVRTVEFORElORy4zLzgvMjAxNwEAAABBfwQAAgAAAAozNTEuMjc5NjAxAFb0WozgwtQIVvRajODC1AggQ0lRLk5ZU0U6Sk9ZLklRX1ZPTFVNRS43LzEzLzIwMTYFAAAAAQAAAAgAAAAOKEludmFsaWQgRGF0ZSk01WWH4MLUCDTVZYfgwtQIKkNJUS5OWVNFOk9TSy5JUV9TSEFSRVNPVVRTVEFORElORy45LzEvMjAxNgEAAAAXfQQAAgAAAAk3My4wOTc4NzgA9JJYjODC1Aj0kliM4MLUCCtDSVEuTllTRTpURVguSVFfU0hBUkVTT1VUU1RBTkRJTkcuMTEvNy8yMDE2AQAAAA6zBAACAAAABTEwOS4yADTVZYfgwtQINNVlh+DC1AgvQ0lRLk5BU0RBUUdTOlBDQVIu</t>
  </si>
  <si>
    <t>SVFfU0hBUkVTT1VUU1RBTkRJTkcuMi8yLzIwMTcBAAAAQX8EAAIAAAAFMzUwLjcA9JJYjODC1Aj0kliM4MLUCCxDSVEuTllTRTpURVguSVFfU0hBUkVTT1VUU1RBTkRJTkcuMTIvMjAvMjAxNgUAAAABAAAACAAAAA4oSW52YWxpZCBEYXRlKfSSWIzgwtQI9JJYjODC1AgdQ0lRLlRURUsuSVFfVk9MVU1FLjA2LTExLTIwMTMBAAAACAEDAAIAAAAIMC4zMDM0MjgAVvRajODC1AhW9FqM4MLUCCBDSVEuTllTRTpURVguSVFfVk9MVU1FLjcvMTIvMjAxNgEAAAAOswQAAgAAAAgxLjE5NDYwMgCSMVaM4MLUCJIxVozgwtQIHENJUS5LQlIuSVFfVk9MVU1FLjA0LTA5LTIwMTMBAAAA6oA/AAIAAAAIMS44MjU0MzIAkjFWjODC1AiSMVaM4MLUCCdDSVEuRkxSLklRX1NIQVJFU09VVFNUQU5ESU5HLjE3LTExLTIwMTYBAAAAKwEKAAIAAAAKMTM5LjI1MDIwNAC4VV2M4MLUCLhVXYzgwtQIHENJUS5TVE4uSVFfVk9MVU1FLjA0LTEyLTIwMTMBAAAAu20NAAIAAAAHMC4zNzYwNQCSMVaM4MLUCJIxVozgwtQIOENJUVJBTkdFLjAuSVFfU0hBUkVTT1VUU1RBTkRJTkcuLTFZLi4uLkRFU0MuRC5TSEFSRVMgT1VUAwAAAFWEdwMAAAAANNVlh+DC1Ag01WWH4MLUCCRDSVEuS09TRTpBMDA5NTQwLklRX1ZPTFVNRS40LzI4LzIwMTYFAAAAAQAAAAgAAAAOKEludmFsaWQgRGF0ZSkOCipx4MLUCA4KKnHgwtQIHENJUS5LQlIuSVFf</t>
  </si>
  <si>
    <t>Vk9MVU1FLjEyLTAzLTIwMTQBAAAA6oA/AAIAAAAIMS42ODUzMTEAljZoh+DC1AiWNmiH4MLUCBtDSVEuQ0FULklRX1ZPTFVNRS4xLzI3LzIwMTcFAAAAAQAAAAgAAAAOKEludmFsaWQgRGF0ZSk01WWH4MLUCDTVZYfgwtQIHENJUS5FTUUuSVFfVk9MVU1FLjE5LTA3LTIwMTMBAAAAbm0AAAIAAAAIMC4yMDQyMjcAljZoh+DC1AiWNmiH4MLUCCFDSVEuTllTRTpDTkhJLklRX1ZPTFVNRS40LzI3LzIwMTYFAAAAAQAAAAgAAAAOKEludmFsaWQgRGF0ZSk01WWH4MLUCDTVZYfgwtQIJ0NJUS5FTUUuSVFfU0hBUkVTT1VUU1RBTkRJTkcuMDYtMDctMjAxNgEAAABubQAAAgAAAAk2MC43MDA2MjYAVvRajODC1AhW9FqM4MLUCB9DSVEuRU1FLklRX1BSSUNFREFURS4yMS0wMi0yMDE0AQAAAG5tAAAFAAAACjIxLTAyLTIwMTQANNVlh+DC1Ag01WWH4MLUCCdDSVEuS0JSLklRX1NIQVJFU09VVFNUQU5ESU5HLjE0LTAyLTIwMTcBAAAA6oA/AAIAAAAKMTQyLjY2ODE2MQC4VV2M4MLUCLhVXYzgwtQIJ0NJUS5LQlIuSVFfU0hBUkVTT1VUU1RBTkRJTkcuMjMtMTItMjAxNgEAAADqgD8AAgAAAAoxNDIuNjY4MTYxAPSSWIzgwtQI9JJYjODC1AgfQ0lRLkVNRS5JUV9QUklDRURBVEUuMTYtMTAtMjAxMwEAAABubQAABQAAAAoxNi0xMC0yMDEzADTVZYfgwtQINNVlh+DC1AgaQ0lRLkNBVC5JUV9WT0xVTUUuOS83LzIwMTYB</t>
  </si>
  <si>
    <t>AAAAMvUDAAMAAAAAAA4KKnHgwtQIDgoqceDC1AgrQ0lRLk5ZU0U6VEVYLklRX1NIQVJFU09VVFNUQU5ESU5HLjExLzIvMjAxNgEAAAAOswQAAgAAAAUxMDguNQC4VV2M4MLUCLhVXYzgwtQILkNJUS5GTFIuSVFfR1dfSU5UQU5fQU1PUlRfQ0YuMTAwMC40MTgyMC5MLlAuLkMBAAAAKwEKAAIAAAAFMC43NjcBCAAAAAUAAAABMQEAAAAKMTc3Njk1MTUzNwMAAAADMTYwAgAAAAQyMTgyBAAAAAEwBwAAAAk2LzMwLzIwMTQIAAAACjEyLzMxLzIwMTMJAAAAATAOCipx4MLUCA4KKnHgwtQIHENJUS5TVE4uSVFfVk9MVU1FLjA2LTA5LTIwMTMBAAAAu20NAAIAAAAIMC4xMDE5NDgAljZoh+DC1AiWNmiH4MLUCBxDSVEuS0JSLklRX1ZPTFVNRS4yMS0wOC0yMDEzAQAAAOqAPwACAAAACDEuMjM5MTgzAJY2aIfgwtQIljZoh+DC1AghQ0lRLklRMTkwNzg2LklRX1ZPTFVNRS4xMi0wNy0yMDEzAQAAAELpAgACAAAACDAuMzc3NzI4ALhVXYzgwtQIuFVdjODC1AgnQ0lRLkVNRS5JUV9TSEFSRVNPVVRTVEFORElORy4xOS0wNy0yMDE2AQAAAG5tAAACAAAACTYwLjcwMDYyNgD0kliM4MLUCPSSWIzgwtQIHENJUS5FTUUuSVFfVk9MVU1FLjAxLTExLTIwMTMBAAAAbm0AAAIAAAAIMC41OTI0MDkANNVlh+DC1Ag01WWH4MLUCDBDSVEuTkFTREFRR1M6UENBUi5JUV9TSEFSRVNPVVRTVEFORElORy44LzE1LzIwMTYFAAAAAQAA</t>
  </si>
  <si>
    <t>AAgAAAAOKEludmFsaWQgRGF0ZSm4VV2M4MLUCLhVXYzgwtQIJkNJUS5DQVQuSVFfU0hBUkVTT1VUU1RBTkRJTkcuMy8xNi8yMDE3BQAAAAEAAAAIAAAADihJbnZhbGlkIERhdGUpVvRajODC1AhW9FqM4MLUCCtDSVEuTllTRTpURVguSVFfU0hBUkVTT1VUU1RBTkRJTkcuNi8xMy8yMDE2BQAAAAEAAAAIAAAADihJbnZhbGlkIERhdGUpuFVdjODC1Ai4VV2M4MLUCB1DSVEuVFRFSy5JUV9WT0xVTUUuMTMtMTItMjAxMwEAAAAIAQMAAgAAAAgwLjM3Njc3NQCWNmiH4MLUCJY2aIfgwtQILENJUS5OWVNFOk9TSy5JUV9TSEFSRVNPVVRTVEFORElORy4xMS8yOS8yMDE2BQAAAAEAAAAIAAAADihJbnZhbGlkIERhdGUpNNVlh+DC1Ag01WWH4MLUCBxDSVEuS0JSLklRX1ZPTFVNRS4wOS0wNS0yMDE0AQAAAOqAPwACAAAACDMuMDk4MjUzAJY2aIfgwtQIljZoh+DC1AggQ0lRLk5ZU0U6Q05ISS5JUV9WT0xVTUUuOC81LzIwMTYBAAAATmIZBgMAAAAAAA4KKnHgwtQIDgoqceDC1AgoQ0lRLlRURUsuSVFfU0hBUkVTT1VUU1RBTkRJTkcuMzAtMDgtMjAxNgEAAAAIAQMAAgAAAAk1Ny40Mjk1NjEAVvRajODC1AhW9FqM4MLUCCtDSVEuTllTRTpURVguSVFfU0hBUkVTT1VUU1RBTkRJTkcuMy8yMC8yMDE3BQAAAAEAAAAIAAAADihJbnZhbGlkIERhdGUp9JJYjODC1Aj0kliM4MLUCCFDSVEuTllTRTpDTkhJLklRX1ZPTFVN</t>
  </si>
  <si>
    <t>RS43LzEzLzIwMTYFAAAAAQAAAAgAAAAOKEludmFsaWQgRGF0ZSk01WWH4MLUCDTVZYfgwtQIKkNJUS5OWVNFOkNNSS5JUV9TSEFSRVNPVVRTVEFORElORy41LzkvMjAxNgEAAAAlDAQAAgAAAAMxNjgA9JJYjODC1Aj0kliM4MLUCDFDSVEuTkFTREFRR1M6UENBUi5JUV9TSEFSRVNPVVRTVEFORElORy4xMC8zMS8yMDE2BQAAAAEAAAAIAAAADihJbnZhbGlkIERhdGUpkjFWjODC1AiSMVaM4MLUCCdDSVEuU1ROLklRX1NIQVJFU09VVFNUQU5ESU5HLjE1LTExLTIwMTYBAAAAu20NAAIAAAAJMTEzLjk1MDI1ALhVXYzgwtQIuFVdjODC1AghQ0lRLklRMTkwNzg2LklRX1ZPTFVNRS4yNy0wOC0yMDEzAQAAAELpAgACAAAACDEuMjIwOTk4ALhVXYzgwtQIuFVdjODC1AgnQ0lRLkpFQy5JUV9TSEFSRVNPVVRTVEFORElORy4yMi0wNy0yMDE2AQAAAC9OBAACAAAACjEyMS45MjUxNzgA9JJYjODC1Aj0kliM4MLUCB9DSVEuTllTRTpURVguSVFfVk9MVU1FLjgvMS8yMDE2AQAAAA6zBAACAAAACDEuMDQ0OTk5ALhVXYzgwtQIuFVdjODC1AggQ0lRLk5ZU0U6TkFWLklRX1ZPTFVNRS42LzE3LzIwMTYFAAAAAQAAAAgAAAAOKEludmFsaWQgRGF0ZSk01WWH4MLUCDTVZYfgwtQIJENJUS5LT1NFOkEwMDk1NDAuSVFfVk9MVU1FLjMvMjEvMjAxNgUAAAABAAAACAAAAA4oSW52YWxpZCBEYXRlKTTVZYfgwtQINNVlh+DC1Agc</t>
  </si>
  <si>
    <t>Q0lRLkpFQy5JUV9WT0xVTUUuMDMtMDYtMjAxNAEAAAAvTgQAAgAAAAcxLjE5MjkxAJY2aIfgwtQIljZoh+DC1AgaQ0lRLkNBVC5JUV9WT0xVTUUuMi8zLzIwMTcBAAAAMvUDAAIAAAAIMjMuMDU5MTUADgoqceDC1AgOCipx4MLUCC5DSVEuSVFUUjI2NDM2MTE5Mi5JUV9UUl9UQVJHRVRfU1RPQ0tQUkVNSVVNXzFNAQAAAOjUwQ8CAAAAAAB3qAY248LUCC12HjbjwtQIJ0NJUS5LQlIuSVFfU0hBUkVTT1VUU1RBTkRJTkcuMDktMDktMjAxNgEAAADqgD8AAgAAAAoxNDIuNDc1NDk5ALhVXYzgwtQIuFVdjODC1AgrQ0lRLk5ZU0U6VEVYLklRX1NIQVJFU09VVFNUQU5ESU5HLjgvMTYvMjAxNgUAAAABAAAACAAAAA4oSW52YWxpZCBEYXRlKfSSWIzgwtQI9JJYjODC1AgrQ0lRLk5ZU0U6Q01JLklRX1NIQVJFU09VVFNUQU5ESU5HLjMvMTcvMjAxNwUAAAABAAAACAAAAA4oSW52YWxpZCBEYXRlKZIxVozgwtQIkjFWjODC1AgwQ0lRLk5BU0RBUUdTOlBDQVIuSVFfU0hBUkVTT1VUU1RBTkRJTkcuMTEvOS8yMDE2AQAAAEF/BAACAAAACjM1MC41MjgzMTEAVvRajODC1AhW9FqM4MLUCCdDSVEuU1ROLklRX1NIQVJFU09VVFNUQU5ESU5HLjE1LTA1LTIwMTcBAAAAu20NAAIAAAAKMTE0LjIyOTMxMgC4VV2M4MLUCLhVXYzgwtQIIENJUS5OWVNFOkpPWS5JUV9WT0xVTUUuNy8yNi8yMDE2BQAAAAEAAAAIAAAADihJbnZh</t>
  </si>
  <si>
    <t>bGlkIERhdGUpNNVlh+DC1Ag01WWH4MLUCCpDSVEuTllTRTpPU0suSVFfU0hBUkVTT1VUU1RBTkRJTkcuMy83LzIwMTcBAAAAF30EAAIAAAAJNzQuNzk0NTI2AFb0WozgwtQIVvRajODC1AgwQ0lRLk5BU0RBUUdTOlBDQVIuSVFfU0hBUkVTT1VUU1RBTkRJTkcuOS8xOS8yMDE2BQAAAAEAAAAIAAAADihJbnZhbGlkIERhdGUpuFVdjODC1Ai4VV2M4MLUCBxDSVEuSkVDLklRX1ZPTFVNRS4wMi0xMC0yMDEzAQAAAC9OBAACAAAACDAuNzU2NDE3AJY2aIfgwtQIljZoh+DC1AgmQ0lRLk5BU0RBUUdTOlBDQVIuSVFfVk9MVU1FLjEyLzI5LzIwMTYFAAAAAQAAAAgAAAAOKEludmFsaWQgRGF0ZSlW9FqM4MLUCFb0WozgwtQIK0NJUS4wLklRX0dXX0lOVEFOX0FNT1JUX0NGLjk5Ni40MTgyMC5MLlAuLkMBAAAAVYR3AwMAAAAAAA4KKnHgwtQIDgoqceDC1AgqQ0lRLk5ZU0U6T1NLLklRX1NIQVJFU09VVFNUQU5ESU5HLjcvNy8yMDE2AQAAABd9BAACAAAACTczLjM2NjcxNwD0kliM4MLUCPSSWIzgwtQIHENJUS5TVE4uSVFfVk9MVU1FLjEzLTAzLTIwMTQBAAAAu20NAAIAAAAIMC42ODQwMzIANNVlh+DC1Ag01WWH4MLUCB1DSVEuVFRFSy5JUV9WT0xVTUUuMDQtMDMtMjAxNAEAAAAIAQMAAgAAAAgwLjYzMDU1NQCWNmiH4MLUCJY2aIfgwtQIK0NJUS5OWVNFOk9TSy5JUV9TSEFSRVNPVVRTVEFORElORy44LzE4LzIw</t>
  </si>
  <si>
    <t>MTYFAAAAAQAAAAgAAAAOKEludmFsaWQgRGF0ZSm4VV2M4MLUCLhVXYzgwtQIJ0NJUS5GTFIuSVFfU0hBUkVTT1VUU1RBTkRJTkcuMDgtMDgtMjAxNgEAAAArAQoAAgAAAAoxMzkuMjQ4MzY5ALhVXYzgwtQIuFVdjODC1AghQ0lRLklRMjczNTExLklRX1ZPTFVNRS4xMy0wNi0yMDE0AQAAAGcsBAADAAAAAAA01WWH4MLUCDTVZYfgwtQIIUNJUS5JUTI3MzUxMS5JUV9WT0xVTUUuMjAtMTEtMjAxMwEAAABnLAQAAwAAAAAADgoqceDC1AgOCipx4MLUCCdDSVEuSkVDLklRX1NIQVJFU09VVFNUQU5ESU5HLjA1LTAxLTIwMTcBAAAAL04EAAIAAAAKMTIwLjgzMDA5OQBW9FqM4MLUCFb0WozgwtQIIUNJUS5JUTE5MDc4Ni5JUV9WT0xVTUUuMjgtMDMtMjAxNAEAAABC6QIAAgAAAAgwLjU3NDA3MgC4VV2M4MLUCLhVXYzgwtQIJkNJUS5DQVQuSVFfU0hBUkVTT1VUU1RBTkRJTkcuNS8xNi8yMDE2BQAAAAEAAAAIAAAADihJbnZhbGlkIERhdGUpNNVlh+DC1Ag01WWH4MLUCCFDSVEuTllTRTpURVguSVFfVk9MVU1FLjEwLzI0LzIwMTYFAAAAAQAAAAgAAAAOKEludmFsaWQgRGF0ZSk01WWH4MLUCDTVZYfgwtQIH0NJUS5OWVNFOk9TSy5JUV9WT0xVTUUuOC84LzIwMTYBAAAAF30EAAIAAAAIMC41MTUxNzQANNVlh+DC1Ag01WWH4MLUCBpDSVEuQ0FULklRX1ZPTFVNRS42LzYvMjAxNgEAAAAy9QMAAgAAAAg0Ljc3NTEw</t>
  </si>
  <si>
    <t>NwAOCipx4MLUCA4KKnHgwtQIJkNJUS5DQVQuSVFfU0hBUkVTT1VUU1RBTkRJTkcuOC8xOS8yMDE2BQAAAAEAAAAIAAAADihJbnZhbGlkIERhdGUpkjFWjODC1AiSMVaM4MLUCCBDSVEuTllTRTpPU0suSVFfVk9MVU1FLjQvMTMvMjAxNgUAAAABAAAACAAAAA4oSW52YWxpZCBEYXRlKVb0WozgwtQIVvRajODC1AgfQ0lRLkVNRS5JUV9QUklDRURBVEUuMTYtMDctMjAxMwEAAABubQAABQAAAAoxNi0wNy0yMDEzADTVZYfgwtQINNVlh+DC1AgrQ0lRLk5ZU0U6VEVYLklRX1NIQVJFU09VVFNUQU5ESU5HLjEvMTEvMjAxNwEAAAAOswQAAgAAAAQ5Ny42ADTVZYfgwtQINNVlh+DC1AgnQ0lRLktCUi5JUV9TSEFSRVNPVVRTVEFORElORy4yMy0wMy0yMDE3AQAAAOqAPwACAAAACjE0Mi44NzgzNjMA9JJYjODC1Aj0kliM4MLUCBxDSVEuS0JSLklRX1ZPTFVNRS4zMS0wMy0yMDE0AQAAAOqAPwACAAAACDMuMDEwMzIxAJY2aIfgwtQIljZoh+DC1AgnQ0lRLlNUTi5JUV9TSEFSRVNPVVRTVEFORElORy4xOS0wNy0yMDE2AQAAALttDQACAAAACjExMy44OTA2MjUA9JJYjODC1Aj0kliM4MLUCBxDSVEuS0JSLklRX1ZPTFVNRS4wMy0wNi0yMDE0AQAAAOqAPwACAAAACDIuMzc2MDc0AJY2aIfgwtQIljZoh+DC1AgcQ0lRLktCUi5JUV9WT0xVTUUuMjUtMTAtMjAxMwEAAADqgD8AAgAAAAg3LjI0NTAwNAC4VV2M4MLUCLhV</t>
  </si>
  <si>
    <t>XYzgwtQIJ0NJUS5KRUMuSVFfU0hBUkVTT1VUU1RBTkRJTkcuMjYtMDUtMjAxNwEAAAAvTgQAAgAAAAoxMjAuNDI0ODY3AA4KKnHgwtQIDgoqceDC1AgqQ0lRLk5ZU0U6VEVYLklRX1NIQVJFU09VVFNUQU5ESU5HLjQvNS8yMDE3AQAAAA6zBAACAAAABDk3LjYAVvRajODC1AhW9FqM4MLUCCdDSVEuU1ROLklRX1NIQVJFU09VVFNUQU5ESU5HLjA5LTAyLTIwMTcBAAAAu20NAAIAAAAJMTEzLjk0NTI1ADTVZYfgwtQINNVlh+DC1AgnQ0lRLlNUTi5JUV9TSEFSRVNPVVRTVEFORElORy4yOS0xMi0yMDE2AQAAALttDQACAAAACTExMy45NDUyNQD0kliM4MLUCPSSWIzgwtQIHENJUS5FTUUuSVFfVk9MVU1FLjAyLTA4LTIwMTMBAAAAbm0AAAIAAAAIMC4xNzU4ODcAljZoh+DC1AiWNmiH4MLUCCdDSVEuRkxSLklRX1NIQVJFU09VVFNUQU5ESU5HLjIxLTEwLTIwMTYBAAAAKwEKAAIAAAAKMTM5LjI0ODM2OQBW9FqM4MLUCFb0WozgwtQIJkNJUS5DQVQuSVFfU0hBUkVTT1VUU1RBTkRJTkcuNS8xMy8yMDE2BQAAAAEAAAAIAAAADihJbnZhbGlkIERhdGUpkjFWjODC1AiSMVaM4MLUCBxDSVEuU1ROLklRX1ZPTFVNRS4xNS0wOC0yMDEzAQAAALttDQACAAAACDAuMTYxMjY4AJY2aIfgwtQIljZoh+DC1AghQ0lRLkpFQy5JUV9UUkFESU5HX0NVUlJFTkNZLjQxODIwAQAAAC9OBAADAAAAA1VTRAAOCipx4MLUCA4KKnHg</t>
  </si>
  <si>
    <t>wtQIIUNJUS5OWVNFOlRFWC5JUV9WT0xVTUUuMTAvMjEvMjAxNgUAAAABAAAACAAAAA4oSW52YWxpZCBEYXRlKZIxVozgwtQIkjFWjODC1AgfQ0lRLkVNRS5JUV9QUklDRURBVEUuMzEtMDMtMjAxNAEAAABubQAABQAAAAozMS0wMy0yMDE0AJY2aIfgwtQIljZoh+DC1AgnQ0lRLkpFQy5JUV9TSEFSRVNPVVRTVEFORElORy4xMy0xMC0yMDE2AQAAAC9OBAACAAAACjEyMS40MjgxOTcAuFVdjODC1Ai4VV2M4MLUCB9DSVEuTllTRTpURVguSVFfVk9MVU1FLjQvNy8yMDE3AQAAAA6zBAACAAAACDEuNDY0NjE1AFb0WozgwtQIVvRajODC1AgUQ0lRLi5JUV9RVUlDS19DT01QLjUFAAAAAQAAAAgAAAAUKEludmFsaWQgSWRlbnRpZmllcikOCipx4MLUCA4KKnHgwtQIJ0NJUS5TVE4uSVFfU0hBUkVTT1VUU1RBTkRJTkcuMDUtMDctMjAxNgEAAAC7bQ0AAgAAAAoxMTMuODkwNjI1ALhVXYzgwtQIuFVdjODC1AgoQ0lRLlRURUsuSVFfU0hBUkVTT1VUU1RBTkRJTkcuMDQtMDQtMjAxNwEAAAAIAQMAAgAAAAk1Ny4zMTcwNTMA9JJYjODC1Aj0kliM4MLUCCtDSVEuTllTRTpPU0suSVFfU0hBUkVTT1VUU1RBTkRJTkcuNy8yNS8yMDE2BQAAAAEAAAAIAAAADihJbnZhbGlkIERhdGUpkjFWjODC1AiSMVaM4MLUCCdDSVEuSkVDLklRX1NIQVJFU09VVFNUQU5ESU5HLjE4LTA0LTIwMTcBAAAAL04EAAIAAAAKMTIxLjA3MTI5</t>
  </si>
  <si>
    <t>NgA01WWH4MLUCDTVZYfgwtQIKENJUS5UVEVLLklRX1NIQVJFU09VVFNUQU5ESU5HLjI3LTA3LTIwMTYBAAAACAEDAAIAAAAJNTcuOTI5NjA1AFb0WozgwtQIVvRajODC1AgdQ0lRLlRURUsuSVFfVk9MVU1FLjA4LTA1LTIwMTQBAAAACAEDAAIAAAAIMC43MzA3MjcAuFVdjODC1Ai4VV2M4MLUCCVDSVEuTkFTREFRR1M6UENBUi5JUV9WT0xVTUUuMTEvMS8yMDE2AQAAAEF/BAACAAAACDIuNjE5MjA3AFb0WozgwtQIVvRajODC1AgnQ0lRLkVNRS5JUV9TSEFSRVNPVVRTVEFORElORy4yMC0wNi0yMDE3AQAAAG5tAAACAAAACTU5LjIzMzAzOAD0kliM4MLUCPSSWIzgwtQIJ0NJUS5LQlIuSVFfU0hBUkVTT1VUU1RBTkRJTkcuMDgtMDYtMjAxNwEAAADqgD8AAgAAAAoxNDMuMTU0NDcxAA4KKnHgwtQIDgoqceDC1AgmQ0lRLklRMTkwNzg2LklRX1RSQURJTkdfQ1VSUkVOQ1kuNDE4MjABAAAAQukCAAMAAAADVVNEAA4KKnHgwtQIDgoqceDC1AghQ0lRLklRMjczNTExLklRX1ZPTFVNRS4yMi0xMC0yMDEzAQAAAGcsBAADAAAAAAAOCipx4MLUCA4KKnHgwtQIHENJUS5TVE4uSVFfVk9MVU1FLjE1LTExLTIwMTMBAAAAu20NAAIAAAAIMC4yNDEwODQAljZoh+DC1AiWNmiH4MLUCCdDSVEuS0JSLklRX1NIQVJFU09VVFNUQU5ESU5HLjEwLTA0LTIwMTcBAAAA6oA/AAIAAAAKMTQzLjE0MDc5MQD0kliM4MLUCPSSWIzg</t>
  </si>
  <si>
    <t>wtQIJENJUS5OQVNEQVFHUzpQQ0FSLklRX1ZPTFVNRS41LzkvMjAxNgEAAABBfwQAAwAAAAAAkjFWjODC1AiSMVaM4MLUCCBDSVEuTllTRTpDTUkuSVFfVk9MVU1FLjUvMjUvMjAxNgUAAAABAAAACAAAAA4oSW52YWxpZCBEYXRlKTTVZYfgwtQINNVlh+DC1AgcQ0lRLlNUTi5JUV9WT0xVTUUuMjYtMDgtMjAxMwEAAAC7bQ0AAgAAAAgwLjA5Mzg5OACWNmiH4MLUCJY2aIfgwtQIL0NJUS5OQVNEQVFHUzpQQ0FSLklRX1NIQVJFU09VVFNUQU5ESU5HLjcvNS8yMDE2AQAAAEF/BAACAAAACTM1MC40NjI4NQA01WWH4MLUCDTVZYfgwtQIFENJUS4uSVFfUVVJQ0tfQ09NUC4yBQAAAAEAAAAIAAAAFChJbnZhbGlkIElkZW50aWZpZXIpDgoqceDC1AgOCipx4MLUCB9DSVEuTllTRTpOQVYuSVFfVk9MVU1FLjYvMi8yMDE2AQAAALJxBAADAAAAAACWNmiH4MLUCJY2aIfgwtQIIENJUS5OWVNFOkNOSEkuSVFfVk9MVU1FLjQvNC8yMDE2AQAAAE5iGQYCAAAACDAuNTUxOTg0AA4KKnHgwtQIDgoqceDC1AgcQ0lRLlNUTi5JUV9WT0xVTUUuMzAtMTAtMjAxMwEAAAC7bQ0AAgAAAAgwLjE3NDEwNgCWNmiH4MLUCJY2aIfgwtQIK0NJUS5OWVNFOk9TSy5JUV9TSEFSRVNPVVRTVEFORElORy4zLzI5LzIwMTcFAAAAAQAAAAgAAAAOKEludmFsaWQgRGF0ZSlW9FqM4MLUCFb0WozgwtQIJ0NJUS5KRUMuSVFfU0hBUkVTT1VUU1RB</t>
  </si>
  <si>
    <t>TkRJTkcuMTAtMDgtMjAxNgEAAAAvTgQAAgAAAAoxMjEuNDI4MTk3ADTVZYfgwtQINNVlh+DC1AgfQ0lRLk5ZU0U6REUuSVFfVk9MVU1FLjgvMTEvMjAxNgEAAACADwQAAgAAAAcxLjkxNTI5ADTVZYfgwtQINNVlh+DC1AggQ0lRLk5ZU0U6VEVYLklRX1ZPTFVNRS4yLzIyLzIwMTcFAAAAAQAAAAgAAAAOKEludmFsaWQgRGF0ZSlW9FqM4MLUCFb0WozgwtQIHENJUS5KRUMuSVFfVk9MVU1FLjA4LTA3LTIwMTMBAAAAL04EAAIAAAAIMC42OTI2NzkAkjFWjODC1AiSMVaM4MLUCCdDSVEuRU1FLklRX1NIQVJFU09VVFNUQU5ESU5HLjI1LTExLTIwMTYBAAAAbm0AAAIAAAAJNjAuNjQ2NDc2AFb0WozgwtQIVvRajODC1AgnQ0lRLkVNRS5JUV9TSEFSRVNPVVRTVEFORElORy4xNS0xMS0yMDE2AQAAAG5tAAACAAAACTYwLjY0NjQ3NgD0kliM4MLUCPSSWIzgwtQII0NJUS5GTFIuSVFfUEVSSU9EREFURS45OTYuNDE4MjAuTC5QAQAAACsBCgAFAAAACjMxLTEyLTIwMDkANNVlh+DC1Ag01WWH4MLUCCdDSVEuRkxSLklRX1NIQVJFU09VVFNUQU5ESU5HLjE5LTA4LTIwMTYBAAAAKwEKAAIAAAAKMTM5LjI0ODM2OQBW9FqM4MLUCFb0WozgwtQIIENJUS5OWVNFOkNNSS5JUV9WT0xVTUUuNi8zMC8yMDE2BQAAAAEAAAAIAAAADihJbnZhbGlkIERhdGUpNNVlh+DC1Ag01WWH4MLUCB9DSVEuRU1FLklRX1BSSUNFREFURS4y</t>
  </si>
  <si>
    <t>Ni0xMS0yMDEzAQAAAG5tAAAFAAAACjI2LTExLTIwMTMADgoqceDC1AgOCipx4MLUCCdDSVEuRU1FLklRX1NIQVJFU09VVFNUQU5ESU5HLjMwLTA1LTIwMTcBAAAAbm0AAAIAAAAJNTkuMjMzMDM4ADTVZYfgwtQINNVlh+DC1AgnQ0lRLkVNRS5JUV9TSEFSRVNPVVRTVEFORElORy4xOC0wNS0yMDE3AQAAAG5tAAACAAAACTU5LjIzMzAzOAC4VV2M4MLUCLhVXYzgwtQIJ0NJUS5LQlIuSVFfU0hBUkVTT1VUU1RBTkRJTkcuMTItMDctMjAxNgEAAADqgD8AAgAAAAgxNDIuNDIzMwD0kliM4MLUCPSSWIzgwtQIHENJUS5TVE4uSVFfVk9MVU1FLjIzLTEwLTIwMTMBAAAAu20NAAIAAAAIMC4xNjg5NTQAljZoh+DC1AiWNmiH4MLUCCxDSVEuTllTRTpDTUkuSVFfU0hBUkVTT1VUU1RBTkRJTkcuMTAvMjAvMjAxNgUAAAABAAAACAAAAA4oSW52YWxpZCBEYXRlKVb0WozgwtQIVvRajODC1AghQ0lRLklRMTkwNzg2LklRX1ZPTFVNRS4wNi0wMi0yMDE0AQAAAELpAgACAAAACDMuMTQyMTgzALhVXYzgwtQIuFVdjODC1AgmQ0lRLk5BU0RBUUdTOlBDQVIuSVFfVk9MVU1FLjEwLzE0LzIwMTYFAAAAAQAAAAgAAAAOKEludmFsaWQgRGF0ZSlW9FqM4MLUCFb0WozgwtQIH0NJUS5OWVNFOkRFLklRX1ZPTFVNRS41LzExLzIwMTYBAAAAgA8EAAMAAAAAADTVZYfgwtQINNVlh+DC1AgrQ0lRLk5ZU0U6Q01JLklRX1NIQVJFU09V</t>
  </si>
  <si>
    <t>VFNUQU5ESU5HLjgvMjYvMjAxNgUAAAABAAAACAAAAA4oSW52YWxpZCBEYXRlKTTVZYfgwtQINNVlh+DC1AgcQ0lRLkpFQy5JUV9WT0xVTUUuMTItMTItMjAxMwEAAAAvTgQAAgAAAAcwLjg4ODY2AJY2aIfgwtQIljZoh+DC1AgcQ0lRLlNUTi5JUV9WT0xVTUUuMDQtMDQtMjAxNAEAAAC7bQ0AAgAAAAgwLjE0NDI2NAA01WWH4MLUCDTVZYfgwtQIKENJUS5UVEVLLklRX1NIQVJFU09VVFNUQU5ESU5HLjI3LTEwLTIwMTYBAAAACAEDAAIAAAAJNTcuNDI5NTYxAPSSWIzgwtQI9JJYjODC1AggQ0lRLk5ZU0U6Q01JLklRX1ZPTFVNRS44LzIyLzIwMTYFAAAAAQAAAAgAAAAOKEludmFsaWQgRGF0ZSkOCipx4MLUCA4KKnHgwtQIJ0NJUS5GTFIuSVFfU0hBUkVTT1VUU1RBTkRJTkcuMTAtMDgtMjAxNgEAAAArAQoAAgAAAAoxMzkuMjQ4MzY5APSSWIzgwtQI9JJYjODC1AgfQ0lRLk5ZU0U6T1NLLklRX1ZPTFVNRS43LzgvMjAxNgEAAAAXfQQAAwAAAAAANNVlh+DC1Ag01WWH4MLUCCdDSVEuS0JSLklRX1NIQVJFU09VVFNUQU5ESU5HLjMwLTA4LTIwMTYBAAAA6oA/AAIAAAAKMTQyLjQ3NTQ5OQBW9FqM4MLUCFb0WozgwtQIH0NJUS5FTUUuSVFfUFJJQ0VEQVRFLjA2LTExLTIwMTMBAAAAbm0AAAUAAAAKMDYtMTEtMjAxMwA01WWH4MLUCDTVZYfgwtQIHENJUS5GTFIuSVFfVk9MVU1FLjI0LTA2LTIwMTQBAAAAKwEK</t>
  </si>
  <si>
    <t>AAIAAAAIMC45NDkzNjYAljZoh+DC1AiWNmiH4MLUCCdDSVEuU1ROLklRX1NIQVJFU09VVFNUQU5ESU5HLjAxLTA1LTIwMTcBAAAAu20NAAIAAAAKMTE0LjE2MjQzOAD0kliM4MLUCPSSWIzgwtQIIUNJUS5JUTI3MzUxMS5JUV9WT0xVTUUuMDItMDYtMjAxNAEAAABnLAQAAwAAAAAADgoqceDC1AgOCipx4MLUCB9DSVEuTllTRTpERS5JUV9WT0xVTUUuMy8zMS8yMDE2BQAAAAEAAAAIAAAADihJbnZhbGlkIERhdGUpDgoqceDC1AgOCipx4MLUCCxDSVEuTllTRTpDTUkuSVFfU0hBUkVTT1VUU1RBTkRJTkcuMTAvMTEvMjAxNgEAAAAlDAQAAgAAAAYxNjcuNTgA9JJYjODC1Aj0kliM4MLUCCxDSVEuTllTRTpPU0suSVFfU0hBUkVTT1VUU1RBTkRJTkcuMTEvMTAvMjAxNgEAAAAXfQQAAgAAAAk3My40ODQ1ODMADgoqceDC1AgOCipx4MLUCCFDSVEuSVExOTA3ODYuSVFfVk9MVU1FLjA5LTA1LTIwMTQBAAAAQukCAAIAAAAIMC41NTMxNzcAuFVdjODC1Ai4VV2M4MLUCCBDSVEuTllTRTpPU0suSVFfVk9MVU1FLjMvMTYvMjAxNgUAAAABAAAACAAAAA4oSW52YWxpZCBEYXRlKTTVZYfgwtQINNVlh+DC1AgrQ0lRLk5ZU0U6Q01JLklRX1NIQVJFU09VVFNUQU5ESU5HLjIvMjIvMjAxNwUAAAABAAAACAAAAA4oSW52YWxpZCBEYXRlKVb0WozgwtQIVvRajODC1AgcQ0lRLktCUi5JUV9WT0xVTUUuMTItMDctMjAxMwEA</t>
  </si>
  <si>
    <t>AADqgD8AAgAAAAgwLjU2NTQyMwCWNmiH4MLUCJY2aIfgwtQIJ0NJUS5GTFIuSVFfU0hBUkVTT1VUU1RBTkRJTkcuMjgtMDYtMjAxNwEAAAArAQoAAgAAAAoxMzkuNzgyMjQzALhVXYzgwtQIuFVdjODC1AgnQ0lRLktCUi5JUV9TSEFSRVNPVVRTVEFORElORy4yMC0wOS0yMDE2AQAAAOqAPwACAAAACjE0Mi40NzU0OTkANNVlh+DC1Ag01WWH4MLUCBxDSVEuQ0FULklRX1ZPTFVNRS4xMC8xMy8yMDE2BQAAAAEAAAAIAAAADihJbnZhbGlkIERhdGUpNNVlh+DC1Ag01WWH4MLUCCtDSVEuTllTRTpPU0suSVFfU0hBUkVTT1VUU1RBTkRJTkcuMS8zMC8yMDE3BQAAAAEAAAAIAAAADihJbnZhbGlkIERhdGUpuFVdjODC1Ai4VV2M4MLUCBxDSVEuRkxSLklRX1ZPTFVNRS4wMi0wNS0yMDE0AQAAACsBCgACAAAACDIuODM0OTE1AJY2aIfgwtQIljZoh+DC1AgnQ0lRLkVNRS5JUV9TSEFSRVNPVVRTVEFORElORy4yMS0xMi0yMDE2AQAAAG5tAAACAAAACTYwLjY0NjQ3NgDSzC5x4MLUCNLMLnHgwtQIMENJUS5OQVNEQVFHUzpQQ0FSLklRX1NIQVJFU09VVFNUQU5ESU5HLjYvMTUvMjAxNgUAAAABAAAACAAAAA4oSW52YWxpZCBEYXRlKZIxVozgwtQIkjFWjODC1AgnQ0lRLkpFQy5JUV9TSEFSRVNPVVRTVEFORElORy4wMi0wNi0yMDE3AQAAAC9OBAACAAAACjEyMC40MjQ4NjcANNVlh+DC1Ag01WWH4MLUCCVDSVEuTkFT</t>
  </si>
  <si>
    <t>REFRR1M6UENBUi5JUV9WT0xVTUUuOS8yMi8yMDE2BQAAAAEAAAAIAAAADihJbnZhbGlkIERhdGUpVvRajODC1AhW9FqM4MLUCCRDSVEuTkFTREFRR1M6UENBUi5JUV9WT0xVTUUuNy83LzIwMTYBAAAAQX8EAAIAAAAIMi4yNzA4OTQANNVlh+DC1Ag01WWH4MLUCCVDSVEuTkFTREFRR1M6UENBUi5JUV9WT0xVTUUuMy8yMy8yMDE3BQAAAAEAAAAIAAAADihJbnZhbGlkIERhdGUpkjFWjODC1AiSMVaM4MLUCBxDSVEuU1ROLklRX1ZPTFVNRS4wOS0wNy0yMDEzAQAAALttDQACAAAACDAuMDk3MTY4ALhVXYzgwtQIuFVdjODC1AggQ0lRLk5ZU0U6Sk9ZLklRX1ZPTFVNRS4zLzI5LzIwMTYFAAAAAQAAAAgAAAAOKEludmFsaWQgRGF0ZSkOCipx4MLUCA4KKnHgwtQIJENJUS5OQVNEQVFHUzpQQ0FSLklRX1ZPTFVNRS4zLzcvMjAxNwEAAABBfwQAAgAAAAgxLjQxODI5OACSMVaM4MLUCJIxVozgwtQIMENJUS5OQVNEQVFHUzpQQ0FSLklRX1NIQVJFU09VVFNUQU5ESU5HLjkvMjEvMjAxNgUAAAABAAAACAAAAA4oSW52YWxpZCBEYXRlKZIxVozgwtQIkjFWjODC1AgcQ0lRLkNBVC5JUV9WT0xVTUUuMTAvMjYvMjAxNgUAAAABAAAACAAAAA4oSW52YWxpZCBEYXRlKTTVZYfgwtQINNVlh+DC1AghQ0lRLklRMTkwNzg2LklRX1ZPTFVNRS4xMC0wMS0yMDE0AQAAAELpAgACAAAACDAuODE0ODExALhVXYzgwtQIuFVdjODC</t>
  </si>
  <si>
    <t>1AgnQ0lRLkpFQy5JUV9TSEFSRVNPVVRTVEFORElORy4xMi0wNy0yMDE2AQAAAC9OBAACAAAACjEyMS45MjUxNzgA9JJYjODC1Aj0kliM4MLUCCNDSVEuS09TRTpBMDA5NTQwLklRX1ZPTFVNRS44LzQvMjAxNgEAAADNSyUAAgAAAAgwLjMzMDgxNQAOCipx4MLUCA4KKnHgwtQIJUNJUS5OQVNEQVFHUzpQQ0FSLklRX1ZPTFVNRS4yLzIxLzIwMTcFAAAAAQAAAAgAAAAOKEludmFsaWQgRGF0ZSk01WWH4MLUCDTVZYfgwtQIJENJUS5UVEVLLklRX1BFUklPRERBVEUuOTk5LjQxODIwLkwuUAEAAAAIAQMABQAAAAozMC0wOS0yMDEyAA4KKnHgwtQIDgoqceDC1AgoQ0lRLlRURUsuSVFfU0hBUkVTT1VUU1RBTkRJTkcuMjEtMTItMjAxNgEAAAAIAQMAAgAAAAk1Ny4wNjA4MDMAuFVdjODC1Ai4VV2M4MLUCCxDSVEuTllTRTpDTUkuSVFfU0hBUkVTT1VUU1RBTkRJTkcuMTAvMTQvMjAxNgUAAAABAAAACAAAAA4oSW52YWxpZCBEYXRlKVb0WozgwtQIVvRajODC1AgcQ0lRLkpFQy5JUV9WT0xVTUUuMTItMTEtMjAxMwEAAAAvTgQAAgAAAAgwLjUzMTg0NQCWNmiH4MLUCJY2aIfgwtQIKkNJUS5OWVNFOkNNSS5JUV9TSEFSRVNPVVRTVEFORElORy4zLzgvMjAxNwEAAAAlDAQAAgAAAAYxNjcuMzgANNVlh+DC1Ag01WWH4MLUCCFDSVEuTllTRTpDTkhJLklRX1ZPTFVNRS42LzI4LzIwMTYFAAAAAQAAAAgAAAAOKEludmFs</t>
  </si>
  <si>
    <t>aWQgRGF0ZSkOCipx4MLUCA4KKnHgwtQIHENJUS5LQlIuSVFfVk9MVU1FLjEzLTAxLTIwMTQBAAAA6oA/AAIAAAAIMi4zNzg3MTQAljZoh+DC1AiWNmiH4MLUCBxDSVEuRkxSLklRX1ZPTFVNRS4xMS0wNC0yMDE0AQAAACsBCgACAAAACDEuMzgyMTE2AJY2aIfgwtQIljZoh+DC1AgnQ0lRLkZMUi5JUV9TSEFSRVNPVVRTVEFORElORy4yOC0xMi0yMDE2AQAAACsBCgACAAAACjEzOS4yNTAyMDQANNVlh+DC1Ag01WWH4MLUCCpDSVEuTllTRTpDTUkuSVFfU0hBUkVTT1VUU1RBTkRJTkcuOC80LzIwMTYBAAAAJQwEAAIAAAAGMTcwLjM1ADTVZYfgwtQINNVlh+DC1AggQ0lRLk5ZU0U6Q01JLklRX1ZPTFVNRS4zLzIxLzIwMTYFAAAAAQAAAAgAAAAOKEludmFsaWQgRGF0ZSkOCipx4MLUCA4KKnHgwtQIK0NJUS5OWVNFOkNNSS5JUV9TSEFSRVNPVVRTVEFORElORy44LzI0LzIwMTYFAAAAAQAAAAgAAAAOKEludmFsaWQgRGF0ZSlW9FqM4MLUCFb0WozgwtQIJ0NJUS5LQlIuSVFfU0hBUkVTT1VUU1RBTkRJTkcuMDQtMDQtMjAxNwEAAADqgD8AAgAAAAoxNDMuMTQwNzkxAPSSWIzgwtQI9JJYjODC1AgnQ0lRLkVNRS5JUV9TSEFSRVNPVVRTVEFORElORy4xMi0wOC0yMDE2AQAAAG5tAAACAAAACTYwLjc5OTkxNQC4VV2M4MLUCLhVXYzgwtQIJ0NJUS5TVE4uSVFfU0hBUkVTT1VUU1RBTkRJTkcuMjMtMDgtMjAxNgEA</t>
  </si>
  <si>
    <t>AAC7bQ0AAgAAAAoxMTMuOTI5MDYyAPSSWIzgwtQI9JJYjODC1AgcQ0lRLlNUTi5JUV9WT0xVTUUuMDEtMTEtMjAxMwEAAAC7bQ0AAgAAAAgwLjU2MTg3OAC4VV2M4MLUCLhVXYzgwtQIIkNJUS5LQlIuSVFfRVNUX0RBVEUuMTAwNC40MTgyMC5MLlABAAAA6oA/AAUAAAAKMzEtMTItMjAxNwAOCipx4MLUCA4KKnHgwtQIHENJUS5TVE4uSVFfVk9MVU1FLjMxLTAzLTIwMTQBAAAAu20NAAIAAAAHMC4xOTk1MQA01WWH4MLUCDTVZYfgwtQIK0NJUS5OWVNFOkNNSS5JUV9TSEFSRVNPVVRTVEFORElORy4xLzMwLzIwMTcFAAAAAQAAAAgAAAAOKEludmFsaWQgRGF0ZSlW9FqM4MLUCFb0WozgwtQIKENJUS5UVEVLLklRX1NIQVJFU09VVFNUQU5ESU5HLjEyLTA4LTIwMTYBAAAACAEDAAIAAAAJNTcuNDI5NTYxAFb0WozgwtQIVvRajODC1AgvQ0lRLk5BU0RBUUdTOlBDQVIuSVFfU0hBUkVTT1VUU1RBTkRJTkcuNS80LzIwMTYBAAAAQX8EAAIAAAAKMzUxLjUwMTQzNABW9FqM4MLUCFb0WozgwtQIJ0NJUS5TVE4uSVFfU0hBUkVTT1VUU1RBTkRJTkcuMDctMDctMjAxNgEAAAC7bQ0AAgAAAAoxMTMuODkwNjI1APSSWIzgwtQI9JJYjODC1AgcQ0lRLkVNRS5JUV9WT0xVTUUuMDYtMDMtMjAxNAEAAABubQAAAgAAAAcwLjU3NDA1ADTVZYfgwtQINNVlh+DC1AgcQ0lRLkZMUi5JUV9WT0xVTUUuMDQtMDItMjAxNAEAAAAr</t>
  </si>
  <si>
    <t>AQoAAgAAAAgxLjQwNTU2MQCWNmiH4MLUCJY2aIfgwtQIJ0NJUS5FTUUuSVFfU0hBUkVTT1VUU1RBTkRJTkcuMTAtMDgtMjAxNgEAAABubQAAAgAAAAk2MC43OTk5MTUA9JJYjODC1Aj0kliM4MLUCCdDSVEuSkVDLklRX1NIQVJFU09VVFNUQU5ESU5HLjE5LTA4LTIwMTYBAAAAL04EAAIAAAAKMTIxLjQyODE5NwD0kliM4MLUCPSSWIzgwtQIL0NJUS5OQVNEQVFHUzpQQ0FSLklRX1NIQVJFU09VVFNUQU5ESU5HLjEvNC8yMDE3AQAAAEF/BAACAAAACDM1MS4yNTQ5APSSWIzgwtQI9JJYjODC1AgcQ0lRLkVNRS5JUV9WT0xVTUUuMjAtMDktMjAxMwEAAABubQAAAgAAAAgwLjQwMTQ0NACWNmiH4MLUCJY2aIfgwtQIHENJUS5FTUUuSVFfVk9MVU1FLjE4LTA5LTIwMTMBAAAAbm0AAAIAAAAIMC4yODE1NDIAljZoh+DC1AiWNmiH4MLUCChDSVEuVFRFSy5JUV9TSEFSRVNPVVRTVEFORElORy4wMy0wMy0yMDE3AQAAAAgBAwACAAAACTU3LjMxNzA1MwC4VV2M4MLUCLhVXYzgwtQIJkNJUS5DQVQuSVFfU0hBUkVTT1VUU1RBTkRJTkcuMTIvNi8yMDE2AQAAADL1AwACAAAACjU4My44OTE2MjYAVvRajODC1AhW9FqM4MLUCCNDSVEuS09TRTpBMDA5NTQwLklRX1ZPTFVNRS41LzIvMjAxNgEAAADNSyUAAgAAAAgwLjU4NzA5NgA01WWH4MLUCDTVZYfgwtQIIUNJUS4uSVFfQ0FQRVhfRVNULjEwMDUuNDE4MjAuTC5QLgUA</t>
  </si>
  <si>
    <t>AAABAAAACAAAABQoSW52YWxpZCBJZGVudGlmaWVyKfSSWIzgwtQI9JJYjODC1AggQ0lRLk5ZU0U6VEVYLklRX1ZPTFVNRS4zLzEwLzIwMTYBAAAADrMEAAIAAAAIMC45NTU3MjEADgoqceDC1AgOCipx4MLUCDFDSVEuTkFTREFRR1M6UENBUi5JUV9TSEFSRVNPVVRTVEFORElORy4xMi8yOS8yMDE2BQAAAAEAAAAIAAAADihJbnZhbGlkIERhdGUpNNVlh+DC1Ag01WWH4MLUCB9DSVEuRU1FLklRX1BSSUNFREFURS4wNC0xMi0yMDEzAQAAAG5tAAAFAAAACjA0LTEyLTIwMTMADgoqceDC1AgOCipx4MLUCCdDSVEuS0JSLklRX1NIQVJFU09VVFNUQU5ESU5HLjI0LTA0LTIwMTcBAAAA6oA/AAIAAAAKMTQzLjE0MDc5MQAOCipx4MLUCA4KKnHgwtQIJkNJUS5DQVQuSVFfU0hBUkVTT1VUU1RBTkRJTkcuNS8yNy8yMDE2BQAAAAEAAAAIAAAADihJbnZhbGlkIERhdGUpuFVdjODC1Ai4VV2M4MLUCChDSVEuVFRFSy5JUV9EQV9TVVBQTF9DRi45OTkuNDE4MjAuTC5QLi5DAQAAAAgBAwACAAAABjI2LjY1MQEIAAAABQAAAAExAQAAAAoxNzA4MDA0NjU0AwAAAAMxNjACAAAABDIxNzEEAAAAATAHAAAACTYvMzAvMjAxNAgAAAAJOS8zMC8yMDEyCQAAAAEwDgoqceDC1AgOCipx4MLUCCtDSVEuTllTRTpDTUkuSVFfU0hBUkVTT1VUU1RBTkRJTkcuNi8yMi8yMDE2BQAAAAEAAAAIAAAADihJbnZhbGlkIERhdGUpVvRajODC</t>
  </si>
  <si>
    <t>1AhW9FqM4MLUCCFDSVEuSVEyNzM1MTEuSVFfVk9MVU1FLjE2LTA0LTIwMTQBAAAAZywEAAMAAAAAADTVZYfgwtQINNVlh+DC1AgnQ0lRLkZMUi5JUV9TSEFSRVNPVVRTVEFORElORy4xOC0xMC0yMDE2AQAAACsBCgACAAAACjEzOS4yNDgzNjkA9JJYjODC1Aj0kliM4MLUCCFDSVEuSVExOTA3ODYuSVFfVk9MVU1FLjEzLTA4LTIwMTMBAAAAQukCAAIAAAAIMC43NTQwMjcAuFVdjODC1Ai4VV2M4MLUCCtDSVEuTllTRTpPU0suSVFfU0hBUkVTT1VUU1RBTkRJTkcuOS8xOS8yMDE2BQAAAAEAAAAIAAAADihJbnZhbGlkIERhdGUpVvRajODC1AhW9FqM4MLUCBxDSVEuRU1FLklRX1ZPTFVNRS4wNy0wOC0yMDEzAQAAAG5tAAACAAAACDAuMjk4ODA0AJY2aIfgwtQIljZoh+DC1AgcQ0lRLkZMUi5JUV9WT0xVTUUuMTYtMTItMjAxMwEAAAArAQoAAgAAAAgxLjM3MDQwNACWNmiH4MLUCJY2aIfgwtQIIUNJUS5JUTI3MzUxMS5JUV9WT0xVTUUuMjQtMDMtMjAxNAEAAABnLAQAAwAAAAAADgoqceDC1AgOCipx4MLUCCBDSVEuTllTRTpDTkhJLklRX1ZPTFVNRS41LzYvMjAxNgEAAABOYhkGAwAAAAAADgoqceDC1AgOCipx4MLUCCRDSVEuS09TRTpBMDA5NTQwLklRX1ZPTFVNRS40LzI5LzIwMTYFAAAAAQAAAAgAAAAOKEludmFsaWQgRGF0ZSk01WWH4MLUCDTVZYfgwtQIIUNJUS5JUVRSMTQxNTEzMTYyLklRX1RSX1RB</t>
  </si>
  <si>
    <t>UkdFVF9JRAEAAADKUW8IAwAAAAhJUTM1MDE4NQB3qAY248LUCC12HjbjwtQII0NJUS5KRUMuSVFfRUJJVF9FU1QuMTAwMS40MTgyMC5MLlAuAQAAAC9OBAACAAAACTY2Ny4wMzkwMwEOAAAABQAAAAEzAQAAAAEwAgAAAAc0NDE2NDg0AwAAAAYxMDAyMTUEAAAAATIGAAAAATAHAAAAAzE2MAgAAAABMAkAAAABMQoAAAABMAsAAAAKNzk5MDkzNzg0NAwAAAABMQ0AAAAINy8xLzIwMTQQAAAACTYvMzAvMjAxNA4KKnHgwtQIDgoqceDC1AgnQ0lRLklRMjczNTExLklRX0VTVF9EQVRFLjEwMDYuNDE4MjAuTC5QAQAAAGcsBAAFAAAACjMxLTEyLTIwMTkADgoqceDC1AgOCipx4MLUCBxDSVEuRkxSLklRX1ZPTFVNRS4xNy0wMy0yMDE0AQAAACsBCgACAAAACDEuMjYyMjMzAJY2aIfgwtQIljZoh+DC1AgnQ0lRLkZMUi5JUV9TSEFSRVNPVVRTVEFORElORy4wMS0wOS0yMDE2AQAAACsBCgACAAAACjEzOS4yNDgzNjkA9JJYjODC1Aj0kliM4MLUCCdDSVEuU1ROLklRX1NIQVJFU09VVFNUQU5ESU5HLjAyLTA4LTIwMTYBAAAAu20NAAIAAAAKMTEzLjg5MDYyNQA01WWH4MLUCDTVZYfgwtQIMENJUS5OQVNEQVFHUzpQQ0FSLklRX1NIQVJFU09VVFNUQU5ESU5HLjEvMjcvMjAxNwUAAAABAAAACAAAAA4oSW52YWxpZCBEYXRlKZIxVozgwtQIkjFWjODC1AgnQ0lRLlNUTi5JUV9TSEFSRVNPVVRTVEFORElORy4yOC0wMy0y</t>
  </si>
  <si>
    <t>MDE3AQAAALttDQACAAAACjExNC4xMjg1NjIANNVlh+DC1Ag01WWH4MLUCCdDSVEuU1ROLklRX1NIQVJFU09VVFNUQU5ESU5HLjEwLTAzLTIwMTcBAAAAu20NAAIAAAAKMTE0LjEyODU2MgA01WWH4MLUCDTVZYfgwtQIIENJUS5OWVNFOkpPWS5JUV9WT0xVTUUuNC8yOC8yMDE2BQAAAAEAAAAIAAAADihJbnZhbGlkIERhdGUpNNVlh+DC1Ag01WWH4MLUCBxDSVEuRU1FLklRX1ZPTFVNRS4xMS0wNC0yMDE0AQAAAG5tAAACAAAACDAuMzIyMzA3ADTVZYfgwtQINNVlh+DC1AgmQ0lRLkNBVC5JUV9TSEFSRVNPVVRTVEFORElORy42LzI3LzIwMTYFAAAAAQAAAAgAAAAOKEludmFsaWQgRGF0ZSm4VV2M4MLUCLhVXYzgwtQIMENJUS5OQVNEQVFHUzpQQ0FSLklRX1NIQVJFU09VVFNUQU5ESU5HLjEyLzEvMjAxNgEAAABBfwQAAgAAAAczNTMuNDU2ALhVXYzgwtQIuFVdjODC1AgcQ0lRLkpFQy5JUV9WT0xVTUUuMTctMDQtMjAxNAEAAAAvTgQAAgAAAAgwLjQwNjA1NgCWNmiH4MLUCJY2aIfgwtQIIUNJUS5JUTE5MDc4Ni5JUV9WT0xVTUUuMjItMDctMjAxMwEAAABC6QIAAgAAAAgwLjMwNTczNgC4VV2M4MLUCLhVXYzgwtQIHENJUS5LQlIuSVFfVk9MVU1FLjA0LTExLTIwMTMBAAAA6oA/AAIAAAAIMS4xNjM5MjcAljZoh+DC1AiWNmiH4MLUCBxDSVEuRkxSLklRX1ZPTFVNRS4yNi0wNi0yMDE0AQAAACsBCgACAAAA</t>
  </si>
  <si>
    <t>CDAuNjQ2NjEzAJY2aIfgwtQIljZoh+DC1AgcQ0lRLlNUTi5JUV9WT0xVTUUuMDQtMTEtMjAxMwEAAAC7bQ0AAgAAAAgwLjQ1MzEyNgCWNmiH4MLUCJY2aIfgwtQIIENJUS5OWVNFOlRFWC5JUV9WT0xVTUUuOS8xNi8yMDE2BQAAAAEAAAAIAAAADihJbnZhbGlkIERhdGUpVvRajODC1AhW9FqM4MLUCB9DSVEuTllTRTpDTUkuSVFfVk9MVU1FLjcvNS8yMDE2AQAAACUMBAADAAAAAAA01WWH4MLUCDTVZYfgwtQIHUNJUS5UVEVLLklRX1ZPTFVNRS4xOS0wNi0yMDE0AQAAAAgBAwACAAAACDAuMTc4ODg5AJY2aIfgwtQIljZoh+DC1AgqQ0lRLk5ZU0U6VEVYLklRX1NIQVJFU09VVFNUQU5ESU5HLjkvMS8yMDE2AQAAAA6zBAACAAAABTEwOC41AFb0WozgwtQIVvRajODC1AgnQ0lRLkZMUi5JUV9TSEFSRVNPVVRTVEFORElORy4wNS0wNy0yMDE2AQAAACsBCgACAAAACjEzOS4yMzAxNTYAuFVdjODC1Ai4VV2M4MLUCCBDSVEuTllTRTpOQVYuSVFfVk9MVU1FLjUvMTYvMjAxNgUAAAABAAAACAAAAA4oSW52YWxpZCBEYXRlKQ4KKnHgwtQIDgoqceDC1AgcQ0lRLkZMUi5JUV9WT0xVTUUuMjQtMTItMjAxMwEAAAArAQoAAgAAAAgwLjQwMTg2NgCWNmiH4MLUCJY2aIfgwtQIKENJUS5UVEVLLklRX1NIQVJFU09VVFNUQU5ESU5HLjAxLTAyLTIwMTcBAAAACAEDAAIAAAAJNTcuMjc5ODc3ADTVZYfgwtQINNVlh+DC1Agc</t>
  </si>
  <si>
    <t>Q0lRLkVNRS5JUV9WT0xVTUUuMTktMDMtMjAxNAEAAABubQAAAgAAAAgwLjE3OTMwNAA01WWH4MLUCDTVZYfgwtQIHENJUS5FTUUuSVFfVk9MVU1FLjExLTAyLTIwMTQBAAAAbm0AAAIAAAAIMC4zNTE5NDQANNVlh+DC1Ag01WWH4MLUCCFDSVEuRkxSLklRX1RSQURJTkdfQ1VSUkVOQ1kuNDE4MjABAAAAKwEKAAMAAAADVVNEAA4KKnHgwtQIDgoqceDC1AggQ0lRLk5ZU0U6VEVYLklRX1ZPTFVNRS4yLzE2LzIwMTcFAAAAAQAAAAgAAAAOKEludmFsaWQgRGF0ZSmSMVaM4MLUCJIxVozgwtQIHENJUS5GTFIuSVFfVk9MVU1FLjEzLTExLTIwMTMBAAAAKwEKAAIAAAAIMS44NjkxNjQA+Jdqh+DC1Aj4l2qH4MLUCCpDSVEuTllTRTpPU0suSVFfU0hBUkVTT1VUU1RBTkRJTkcuMi8zLzIwMTcBAAAAF30EAAIAAAAJNzQuNjExNDQ3ALhVXYzgwtQIuFVdjODC1AgcQ0lRLlNUTi5JUV9WT0xVTUUuMjUtMTEtMjAxMwEAAAC7bQ0AAgAAAAcwLjIxOTYyALhVXYzgwtQIuFVdjODC1AgkQ0lRLktPU0U6QTAwOTU0MC5JUV9WT0xVTUUuNS8xMi8yMDE2AQAAAM1LJQACAAAACDAuMTIxOTI2AA4KKnHgwtQIDgoqceDC1AglQ0lRLk5BU0RBUUdTOlBDQVIuSVFfVk9MVU1FLjgvMjYvMjAxNgUAAAABAAAACAAAAA4oSW52YWxpZCBEYXRlKTTVZYfgwtQINNVlh+DC1AgcQ0lRLktCUi5JUV9WT0xVTUUuMDEtMDgtMjAxMwEAAADq</t>
  </si>
  <si>
    <t>gD8AAgAAAAcxLjYxMjY3ALhVXYzgwtQIuFVdjODC1AgnQ0lRLkVNRS5JUV9TSEFSRVNPVVRTVEFORElORy4yOS0wMy0yMDE3AQAAAG5tAAACAAAACTU5LjY2MDQwNABW9FqM4MLUCFb0WozgwtQIG0NJUS5DQVQuSVFfVk9MVU1FLjkvMTkvMjAxNgUAAAABAAAACAAAAA4oSW52YWxpZCBEYXRlKQ4KKnHgwtQIDgoqceDC1AgcQ0lRLkZMUi5JUV9WT0xVTUUuMDUtMTItMjAxMwEAAAArAQoAAgAAAAgxLjA1NjU4MwCWNmiH4MLUCJY2aIfgwtQIHUNJUS5UVEVLLklRX1ZPTFVNRS4yNS0wMi0yMDE0AQAAAAgBAwACAAAACDAuMjY5MTg5AJY2aIfgwtQIljZoh+DC1AghQ0lRLklRMTkwNzg2LklRX1ZPTFVNRS4xNC0wMy0yMDE0AQAAAELpAgACAAAABzAuNjY2ODYAuFVdjODC1Ai4VV2M4MLUCBtDSVEuQ0FULklRX1ZPTFVNRS4xMS83LzIwMTYBAAAAMvUDAAIAAAAINC41MTEzMTcANNVlh+DC1Ag01WWH4MLUCCdDSVEuU1ROLklRX1NIQVJFU09VVFNUQU5ESU5HLjIwLTAzLTIwMTcBAAAAu20NAAIAAAAKMTE0LjEyODU2MgBW9FqM4MLUCFb0WozgwtQIJ0NJUS5FTUUuSVFfU0hBUkVTT1VUU1RBTkRJTkcuMjgtMTEtMjAxNgEAAABubQAAAgAAAAk2MC42NDY0NzYA9JJYjODC1Aj0kliM4MLUCB1DSVEuVFRFSy5JUV9WT0xVTUUuMjAtMDktMjAxMwEAAAAIAQMAAgAAAAgwLjg3MjI5MQCWNmiH4MLUCJY2aIfgwtQI</t>
  </si>
  <si>
    <t>KENJUS5UVEVLLklRX1NIQVJFU09VVFNUQU5ESU5HLjEyLTA3LTIwMTYBAAAACAEDAAIAAAAJNTcuOTI5NjA1APSSWIzgwtQI9JJYjODC1AgfQ0lRLk5ZU0U6TkFWLklRX1ZPTFVNRS41LzQvMjAxNgEAAACycQQAAgAAAAgwLjk5OTI4NQAOCipx4MLUCA4KKnHgwtQIH0NJUS5FTUUuSVFfUFJJQ0VEQVRFLjIxLTExLTIwMTMBAAAAbm0AAAUAAAAKMjEtMTEtMjAxMwAOCipx4MLUCA4KKnHgwtQIJ0NJUS5DQVQuSVFfU0hBUkVTT1VUU1RBTkRJTkcuMTIvMjcvMjAxNgUAAAABAAAACAAAAA4oSW52YWxpZCBEYXRlKTTVZYfgwtQINNVlh+DC1AgnQ0lRLlNUTi5JUV9TSEFSRVNPVVRTVEFORElORy4zMC0wOC0yMDE2AQAAALttDQACAAAACjExMy45MjkwNjIANNVlh+DC1Ag01WWH4MLUCCtDSVEuTllTRTpPU0suSVFfU0hBUkVTT1VUU1RBTkRJTkcuMTEvNC8yMDE2AQAAABd9BAACAAAACTczLjExMTI3MQA01WWH4MLUCDTVZYfgwtQIJ0NJUS5TVE4uSVFfU0hBUkVTT1VUU1RBTkRJTkcuMjQtMDItMjAxNwEAAAC7bQ0AAgAAAAoxMTQuMTI4NTYyAFb0WozgwtQIVvRajODC1AgcQ0lRLkZMUi5JUV9WT0xVTUUuMjktMDctMjAxMwEAAAArAQoAAgAAAAgxLjYyOTYzOAD4l2qH4MLUCPiXaofgwtQIJkNJUS5DQVQuSVFfU0hBUkVTT1VUU1RBTkRJTkcuNy8xOS8yMDE2BQAAAAEAAAAIAAAADihJbnZhbGlkIERhdGUp</t>
  </si>
  <si>
    <t>NNVlh+DC1Ag01WWH4MLUCB1DSVEuVFRFSy5JUV9WT0xVTUUuMDYtMTItMjAxMwEAAAAIAQMAAgAAAAcwLjI0MzA3ALhVXYzgwtQIuFVdjODC1AgbQ0lRLkNBVC5JUV9WT0xVTUUuNC8xMy8yMDE2BQAAAAEAAAAIAAAADihJbnZhbGlkIERhdGUpNNVlh+DC1Ag01WWH4MLUCBxDSVEuSkVDLklRX1ZPTFVNRS4wNC0wMy0yMDE0AQAAAC9OBAACAAAABzEuMzQ4ODYAljZoh+DC1AiWNmiH4MLUCBxDSVEuU1ROLklRX1ZPTFVNRS4zMC0wNS0yMDE0AQAAALttDQACAAAACDAuMTU1MDYyALhVXYzgwtQIuFVdjODC1AggQ0lRLk5ZU0U6Sk9ZLklRX1ZPTFVNRS42LzEwLzIwMTYFAAAAAAAAAAgAAAAUKEludmFsaWQgSWRlbnRpZmllcikOCipx4MLUCA4KKnHgwtQIHENJUS5FTUUuSVFfVk9MVU1FLjI0LTA2LTIwMTQBAAAAbm0AAAIAAAAIMC4xOTExNzUANNVlh+DC1Ag01WWH4MLUCCdDSVEuRU1FLklRX1NIQVJFU09VVFNUQU5ESU5HLjAzLTAxLTIwMTcBAAAAbm0AAAIAAAAJNjAuNjQ2NDc2APSSWIzgwtQI9JJYjODC1AghQ0lRLklRMjczNTExLklRX1ZPTFVNRS4yNi0wNS0yMDE0AQAAAGcsBAADAAAAAAA01WWH4MLUCDTVZYfgwtQIJENJUS5LT1NFOkEwMDk1NDAuSVFfVk9MVU1FLjUvMTcvMjAxNgUAAAABAAAACAAAAA4oSW52YWxpZCBEYXRlKQ4KKnHgwtQIDgoqceDC1AggQ0lRLk5ZU0U6Sk9ZLklRX1ZPTFVN</t>
  </si>
  <si>
    <t>RS41LzEzLzIwMTYFAAAAAQAAAAgAAAAOKEludmFsaWQgRGF0ZSkOCipx4MLUCA4KKnHgwtQIMENJUS5OQVNEQVFHUzpQQ0FSLklRX1NIQVJFU09VVFNUQU5ESU5HLjcvMjgvMjAxNgUAAAABAAAACAAAAA4oSW52YWxpZCBEYXRlKbhVXYzgwtQIuFVdjODC1AgmQ0lRLkNBVC5JUV9TSEFSRVNPVVRTVEFORElORy4xMS80LzIwMTYBAAAAMvUDAAIAAAAJNTgyLjMyMTg5ALhVXYzgwtQIuFVdjODC1AgfQ0lRLkVNRS5JUV9QUklDRURBVEUuMDYtMDktMjAxMwEAAABubQAABQAAAAowNi0wOS0yMDEzADTVZYfgwtQINNVlh+DC1AggQ0lRLk5ZU0U6VEVYLklRX1ZPTFVNRS41LzEyLzIwMTYBAAAADrMEAAIAAAAIMC45ODE1NjQAVvRajODC1AhW9FqM4MLUCDFDSVEuTkFTREFRR1M6UENBUi5JUV9TSEFSRVNPVVRTVEFORElORy4xMi8xNC8yMDE2BQAAAAEAAAAIAAAADihJbnZhbGlkIERhdGUp9JJYjODC1Aj0kliM4MLUCBxDSVEuU1ROLklRX1ZPTFVNRS4xOS0wNi0yMDE0AQAAALttDQACAAAACDAuMjkxNDc0ADTVZYfgwtQINNVlh+DC1AgnQ0lRLkZMUi5JUV9TSEFSRVNPVVRTVEFORElORy4xNi0wOS0yMDE2AQAAACsBCgACAAAACjEzOS4yNDgzNjkAuFVdjODC1Ai4VV2M4MLUCCtDSVEuTllTRTpURVguSVFfU0hBUkVTT1VUU1RBTkRJTkcuNy8yNy8yMDE2BQAAAAEAAAAIAAAADihJbnZhbGlkIERhdGUpNNVl</t>
  </si>
  <si>
    <t>h+DC1Ag01WWH4MLUCClDSVEuSVEyNzM1MTEuSVFfUEVSSU9EREFURS4yMDAwLjQxODIwLkwuUAEAAABnLAQABQAAAAozMC0wNi0yMDE0AA4KKnHgwtQIDgoqceDC1AgkQ0lRLk5BU0RBUUdTOlBDQVIuSVFfVk9MVU1FLjgvMS8yMDE2AQAAAEF/BAACAAAACDIuNzk4MzczADTVZYfgwtQINNVlh+DC1AgsQ0lRLk5ZU0U6VEVYLklRX1NIQVJFU09VVFNUQU5ESU5HLjExLzMwLzIwMTYFAAAAAQAAAAgAAAAOKEludmFsaWQgRGF0ZSk01WWH4MLUCDTVZYfgwtQIJkNJUS5DQVQuSVFfU0hBUkVTT1VUU1RBTkRJTkcuOC8xOC8yMDE2BQAAAAEAAAAIAAAADihJbnZhbGlkIERhdGUpVvRajODC1AhW9FqM4MLUCCBDSVEuTllTRTpURVguSVFfVk9MVU1FLjUvMjcvMjAxNgUAAAABAAAACAAAAA4oSW52YWxpZCBEYXRlKbhVXYzgwtQIuFVdjODC1AggQ0lRLk5ZU0U6Sk9ZLklRX1ZPTFVNRS42LzIwLzIwMTYFAAAAAQAAAAgAAAAOKEludmFsaWQgRGF0ZSk01WWH4MLUCDTVZYfgwtQIH0NJUS5FTUUuSVFfUFJJQ0VEQVRFLjI5LTA0LTIwMTQBAAAAbm0AAAUAAAAKMjktMDQtMjAxNAAOCipx4MLUCA4KKnHgwtQIHUNJUS5UVEVLLklRX1ZPTFVNRS4wNi0wMS0yMDE0AQAAAAgBAwACAAAACDAuNDY4NzUyAFb0WozgwtQIVvRajODC1AggQ0lRLk5ZU0U6Q01JLklRX1ZPTFVNRS4zLzI5LzIwMTYFAAAAAQAAAAgAAAAOKElu</t>
  </si>
  <si>
    <t>dmFsaWQgRGF0ZSk01WWH4MLUCDTVZYfgwtQIIENJUS5OWVNFOkNOSEkuSVFfVk9MVU1FLjUvOS8yMDE2AQAAAE5iGQYDAAAAAAA01WWH4MLUCDTVZYfgwtQIHENJUS5LQlIuSVFfVk9MVU1FLjA2LTA5LTIwMTMBAAAA6oA/AAIAAAAIMS4wNTk3OTIAljZoh+DC1AiWNmiH4MLUCCtDSVEuTllTRTpDTUkuSVFfU0hBUkVTT1VUU1RBTkRJTkcuNy8yNi8yMDE2BQAAAAEAAAAIAAAADihJbnZhbGlkIERhdGUpuFVdjODC1Ai4VV2M4MLUCB1DSVEuVFRFSy5JUV9WT0xVTUUuMDEtMDUtMjAxNAEAAAAIAQMAAgAAAAgxLjI5Nzc4OABW9FqM4MLUCFb0WozgwtQIHUNJUS5UVEVLLklRX1ZPTFVNRS4wNC0xMS0yMDEzAQAAAAgBAwACAAAACDAuMzMxMzIyAJY2aIfgwtQIljZoh+DC1AghQ0lRLklRMjczNTExLklRX1ZPTFVNRS4yNi0wMy0yMDE0AQAAAGcsBAADAAAAAAA01WWH4MLUCDTVZYfgwtQIHENJUS5GTFIuSVFfVk9MVU1FLjE2LTA1LTIwMTQBAAAAKwEKAAIAAAAIMS45ODM5MDkAljZoh+DC1AiWNmiH4MLUCCFDSVEuSVExOTA3ODYuSVFfVk9MVU1FLjA4LTExLTIwMTMBAAAAQukCAAIAAAAIMC42ODM3MDQAuFVdjODC1Ai4VV2M4MLUCB9DSVEuRU1FLklRX1BSSUNFREFURS4yMi0xMS0yMDEzAQAAAG5tAAAFAAAACjIyLTExLTIwMTMANNVlh+DC1Ag01WWH4MLUCB9DSVEuRU1FLklRX1BSSUNFREFURS4xOS0x</t>
  </si>
  <si>
    <t>MS0yMDEzAQAAAG5tAAAFAAAACjE5LTExLTIwMTMANNVlh+DC1Ag01WWH4MLUCCZDSVEuQ0FULklRX1NIQVJFU09VVFNUQU5ESU5HLjEwLzUvMjAxNgEAAAAy9QMAAgAAAAo1ODMuODkxNjI2APSSWIzgwtQI9JJYjODC1AggQ0lRLk5ZU0U6VEVYLklRX1ZPTFVNRS41LzE3LzIwMTYFAAAAAQAAAAgAAAAOKEludmFsaWQgRGF0ZSm4VV2M4MLUCLhVXYzgwtQIIUNJUS5JUTE5MDc4Ni5JUV9WT0xVTUUuMjgtMDEtMjAxNAEAAABC6QIAAgAAAAgwLjQ3MzE3MQC4VV2M4MLUCLhVXYzgwtQIJUNJUS5OQVNEQVFHUzpQQ0FSLklRX1ZPTFVNRS42LzE1LzIwMTYFAAAAAQAAAAgAAAAOKEludmFsaWQgRGF0ZSk01WWH4MLUCDTVZYfgwtQIK0NJUS5OWVNFOlRFWC5JUV9TSEFSRVNPVVRTVEFORElORy40LzEzLzIwMTYFAAAAAQAAAAgAAAAOKEludmFsaWQgRGF0ZSmSMVaM4MLUCJIxVozgwtQIIUNJUS5JUTI3MzUxMS5JUV9WT0xVTUUuMjAtMDMtMjAxNAEAAABnLAQAAwAAAAAANNVlh+DC1Ag01WWH4MLUCCFDSVEuSVEyNzM1MTEuSVFfVk9MVU1FLjI5LTA0LTIwMTQBAAAAZywEAAMAAAAAADTVZYfgwtQINNVlh+DC1AgvQ0lRLk5BU0RBUUdTOlBDQVIuSVFfU0hBUkVTT1VUU1RBTkRJTkcuMS8zLzIwMTcBAAAAQX8EAAIAAAAKMzUwLjg5Njg3OQBW9FqM4MLUCFb0WozgwtQIK0NJUS5OWVNFOk9TSy5JUV9TSEFSRVNP</t>
  </si>
  <si>
    <t>VVRTVEFORElORy4yLzE0LzIwMTcFAAAAAQAAAAgAAAAOKEludmFsaWQgRGF0ZSkOCipx4MLUCA4KKnHgwtQIJ0NJUS5GTFIuSVFfU0hBUkVTT1VUU1RBTkRJTkcuMTgtMDEtMjAxNwEAAAArAQoAAgAAAAoxMzkuMjUwMjA0ALhVXYzgwtQIuFVdjODC1AgoQ0lRLlRURUsuSVFfU0hBUkVTT1VUU1RBTkRJTkcuMjktMDYtMjAxNwEAAAAIAQMAAgAAAAk1Ny4xNTY1ODUA9JJYjODC1Aj0kliM4MLUCBxDSVEuSkVDLklRX1ZPTFVNRS4zMS0wNy0yMDEzAQAAAC9OBAACAAAACDEuMDI3NTk3ALhVXYzgwtQIuFVdjODC1AgcQ0lRLktCUi5JUV9WT0xVTUUuMzEtMDEtMjAxNAEAAADqgD8AAgAAAAgxLjQyNDQxNACWNmiH4MLUCJY2aIfgwtQIK0NJUS5OWVNFOlRFWC5JUV9TSEFSRVNPVVRTVEFORElORy40LzI2LzIwMTYFAAAAAQAAAAgAAAAOKEludmFsaWQgRGF0ZSk01WWH4MLUCDTVZYfgwtQIIUNJUS5OWVNFOkNOSEkuSVFfVk9MVU1FLjYvMTUvMjAxNgUAAAABAAAACAAAAA4oSW52YWxpZCBEYXRlKQ4KKnHgwtQIDgoqceDC1AgrQ0lRLk5ZU0U6Q01JLklRX1NIQVJFU09VVFNUQU5ESU5HLjUvMTAvMjAxNgEAAAAlDAQAAgAAAAYxNjcuOTQANNVlh+DC1Ag01WWH4MLUCCBDSVEuTllTRTpURVguSVFfVk9MVU1FLjExLzQvMjAxNgEAAAAOswQAAgAAAAgwLjc4OTg0NwC4VV2M4MLUCLhVXYzgwtQIIENJUS5OWVNF</t>
  </si>
  <si>
    <t>Ok1UVy5JUV9WT0xVTUUuNC8yOC8yMDE2BQAAAAEAAAAIAAAADihJbnZhbGlkIERhdGUpNNVlh+DC1Ag01WWH4MLUCDBDSVEuTkFTREFRR1M6UENBUi5JUV9TSEFSRVNPVVRTVEFORElORy41LzEwLzIwMTYBAAAAQX8EAAIAAAAKMzUwLjUyODMxMQBW9FqM4MLUCFb0WozgwtQIH0NJUS5OWVNFOlRFWC5JUV9WT0xVTUUuMS8zLzIwMTcBAAAADrMEAAIAAAAHMS44NjI0NwA01WWH4MLUCDTVZYfgwtQILENJUS5OWVNFOlRFWC5JUV9TSEFSRVNPVVRTVEFORElORy4xMC8xMC8yMDE2AQAAAA6zBAACAAAABTEwOC42ADTVZYfgwtQINNVlh+DC1AgnQ0lRLkVNRS5JUV9TSEFSRVNPVVRTVEFORElORy4xMy0xMC0yMDE2AQAAAG5tAAACAAAACTYwLjc5OTkxNQDSzC5x4MLUCNLMLnHgwtQIHENJUS5FTUUuSVFfVk9MVU1FLjIwLTA4LTIwMTMBAAAAbm0AAAIAAAAIMC4xMTEzMjMAljZoh+DC1AiWNmiH4MLUCCdDSVEuRU1FLklRX1NIQVJFU09VVFNUQU5ESU5HLjEyLTEyLTIwMTYBAAAAbm0AAAIAAAAJNjAuNjQ2NDc2ALhVXYzgwtQIuFVdjODC1AgdQ0lRLlRURUsuSVFfVk9MVU1FLjEzLTAzLTIwMTQBAAAACAEDAAIAAAAIMC4yNTQwNzkAljZoh+DC1AiWNmiH4MLUCCFDSVEuSVExOTA3ODYuSVFfVk9MVU1FLjIwLTAyLTIwMTQBAAAAQukCAAIAAAAIMS4xNzQ2MjUAuFVdjODC1Ai4VV2M4MLUCCtDSVEuTllTRTpU</t>
  </si>
  <si>
    <t>RVguSVFfU0hBUkVTT1VUU1RBTkRJTkcuMTAvNC8yMDE2AQAAAA6zBAACAAAACjEwOS4xODI4MDQANNVlh+DC1Ag01WWH4MLUCCRDSVEuTkFTREFRR1M6UENBUi5JUV9WT0xVTUUuMS80LzIwMTcBAAAAQX8EAAMAAAAAADTVZYfgwtQINNVlh+DC1AghQ0lRLk5ZU0U6VEVYLklRX1ZPTFVNRS4xMi8xNC8yMDE2BQAAAAEAAAAIAAAADihJbnZhbGlkIERhdGUpDgoqceDC1AgOCipx4MLUCCdDSVEuSkVDLklRX1NIQVJFU09VVFNUQU5ESU5HLjA0LTA0LTIwMTcBAAAAL04EAAIAAAAKMTIxLjA3MTI5NgD0kliM4MLUCPSSWIzgwtQIHENJUS5GTFIuSVFfVk9MVU1FLjI5LTEwLTIwMTMBAAAAKwEKAAIAAAAIMS4xOTIxNjcA+Jdqh+DC1Aj4l2qH4MLUCB9DSVEuRU1FLklRX1BSSUNFREFURS4xMi0wMy0yMDE0AQAAAG5tAAAFAAAACjEyLTAzLTIwMTQANNVlh+DC1Ag01WWH4MLUCCdDSVEuRU1FLklRX1NIQVJFU09VVFNUQU5ESU5HLjMxLTAxLTIwMTcBAAAAbm0AAAIAAAAJNjAuNjQ2NDc2AFb0WozgwtQIVvRajODC1AgnQ0lRLkVNRS5JUV9TSEFSRVNPVVRTVEFORElORy4wNy0xMS0yMDE2AQAAAG5tAAACAAAACTYwLjY0NjQ3NgC4VV2M4MLUCLhVXYzgwtQIIENJUS5OWVNFOk1UVy5JUV9WT0xVTUUuNC8xOC8yMDE2BQAAAAEAAAAIAAAADihJbnZhbGlkIERhdGUpNNVlh+DC1Ag01WWH4MLUCCBDSVEuTllTRTpN</t>
  </si>
  <si>
    <t>VFcuSVFfVk9MVU1FLjQvMjAvMjAxNgUAAAABAAAACAAAAA4oSW52YWxpZCBEYXRlKQ4KKnHgwtQIDgoqceDC1AghQ0lRLklRMTkwNzg2LklRX1ZPTFVNRS4yNC0wMi0yMDE0AQAAAELpAgACAAAACDEuMDEwMDk4ALhVXYzgwtQIuFVdjODC1AgrQ0lRLk5ZU0U6Q01JLklRX1NIQVJFU09VVFNUQU5ESU5HLjMvMjkvMjAxNwUAAAABAAAACAAAAA4oSW52YWxpZCBEYXRlKZIxVozgwtQIkjFWjODC1AgcQ0lRLkVNRS5JUV9WT0xVTUUuMTYtMDUtMjAxNAEAAABubQAAAgAAAAgwLjMyMjgxMgA01WWH4MLUCDTVZYfgwtQIKkNJUS5OWVNFOkNNSS5JUV9TSEFSRVNPVVRTVEFORElORy4yLzkvMjAxNwEAAAAlDAQAAgAAAAYxNjcuMzgAVvRajODC1AhW9FqM4MLUCCBDSVEuTllTRTpURVguSVFfVk9MVU1FLjcvMjIvMjAxNgUAAAABAAAACAAAAA4oSW52YWxpZCBEYXRlKZIxVozgwtQIkjFWjODC1AghQ0lRLklRMTkwNzg2LklRX1ZPTFVNRS4xOS0wMi0yMDE0AQAAAELpAgACAAAABzIuNTQwNTQAuFVdjODC1Ai4VV2M4MLUCB1DSVEuVFRFSy5JUV9WT0xVTUUuMjUtMTAtMjAxMwEAAAAIAQMAAgAAAAgwLjIxOTgzOABW9FqM4MLUCFb0WozgwtQIH0NJUS5FTUUuSVFfUFJJQ0VEQVRFLjExLTEyLTIwMTMBAAAAbm0AAAUAAAAKMTEtMTItMjAxMwA01WWH4MLUCDTVZYfgwtQIIENJUS5OWVNFOlRFWC5JUV9WT0xVTUUu</t>
  </si>
  <si>
    <t>MTEvMS8yMDE2AQAAAA6zBAACAAAACDEuNDM1OTEyAFb0WozgwtQIVvRajODC1AgcQ0lRLkVNRS5JUV9WT0xVTUUuMTctMDMtMjAxNAEAAABubQAAAgAAAAgwLjI5NDIxNgA01WWH4MLUCDTVZYfgwtQIJ0NJUS5GTFIuSVFfU0hBUkVTT1VUU1RBTkRJTkcuMjYtMDQtMjAxNwEAAAArAQoAAgAAAAoxMzkuNzM2Njk2ALhVXYzgwtQIuFVdjODC1AghQ0lRLklRMTkwNzg2LklRX1ZPTFVNRS4wNi0wNi0yMDE0AQAAAELpAgACAAAACDAuNjU4OTU1ALhVXYzgwtQIuFVdjODC1AgmQ0lRLk5BU0RBUUdTOlBDQVIuSVFfVk9MVU1FLjExLzI5LzIwMTYFAAAAAQAAAAgAAAAOKEludmFsaWQgRGF0ZSk01WWH4MLUCDTVZYfgwtQIHENJUS5LQlIuSVFfVk9MVU1FLjE0LTAxLTIwMTQBAAAA6oA/AAIAAAAINi41MTQwNTQAljZoh+DC1AiWNmiH4MLUCCBDSVEuTllTRTpURVguSVFfVk9MVU1FLjgvMzEvMjAxNgUAAAABAAAACAAAAA4oSW52YWxpZCBEYXRlKZIxVozgwtQIkjFWjODC1AgoQ0lRLlRURUsuSVFfU0hBUkVTT1VUU1RBTkRJTkcuMDQtMTEtMjAxNgEAAAAIAQMAAgAAAAk1Ny40Mjk1NjEAuFVdjODC1Ai4VV2M4MLUCCZDSVEuQ0FULklRX1NIQVJFU09VVFNUQU5ESU5HLjIvMTQvMjAxNwUAAAABAAAACAAAAA4oSW52YWxpZCBEYXRlKbhVXYzgwtQIuFVdjODC1AgnQ0lRLlNUTi5JUV9TSEFSRVNPVVRTVEFORElO</t>
  </si>
  <si>
    <t>Ry4wOS0wMS0yMDE3AQAAALttDQACAAAACTExMy45NDUyNQC4VV2M4MLUCLhVXYzgwtQIIUNJUS5JUTE5MDc4Ni5JUV9WT0xVTUUuMzEtMTItMjAxMwEAAABC6QIAAgAAAAgwLjQ2MTY5MgC4VV2M4MLUCLhVXYzgwtQIG0NJUS5DQVQuSVFfVk9MVU1FLjcvMjUvMjAxNgUAAAABAAAACAAAAA4oSW52YWxpZCBEYXRlKTTVZYfgwtQINNVlh+DC1AgnQ0lRLlNUTi5JUV9TSEFSRVNPVVRTVEFORElORy4wOS0xMi0yMDE2AQAAALttDQACAAAACTExMy45NDUyNQD0kliM4MLUCPSSWIzgwtQIKkNJUS5OWVNFOk9TSy5JUV9TSEFSRVNPVVRTVEFORElORy45LzgvMjAxNgEAAAAXfQQAAgAAAAk3My40ODQ1ODMA9JJYjODC1Aj0kliM4MLUCBxDSVEuU1ROLklRX1ZPTFVNRS4yMS0wMi0yMDE0AQAAALttDQACAAAACDAuMTMyMjYyALhVXYzgwtQIuFVdjODC1AgrQ0lRLk5ZU0U6T1NLLklRX1NIQVJFU09VVFNUQU5ESU5HLjcvMTQvMjAxNgUAAAABAAAACAAAAA4oSW52YWxpZCBEYXRlKTTVZYfgwtQINNVlh+DC1AgfQ0lRLk5ZU0U6VEVYLklRX1ZPTFVNRS4yLzgvMjAxNwEAAAAOswQAAgAAAAgxLjQ2NDYxNQC4VV2M4MLUCLhVXYzgwtQIJENJUS5LT1NFOkEwMDk1NDAuSVFfVk9MVU1FLjYvMjEvMjAxNgUAAAABAAAACAAAAA4oSW52YWxpZCBEYXRlKQ4KKnHgwtQIDgoqceDC1AglQ0lRLk5BU0RBUUdTOlBDQVIuSVFf</t>
  </si>
  <si>
    <t>Vk9MVU1FLjExLzIvMjAxNgEAAABBfwQAAgAAAAgxLjgyNjk4OQCSMVaM4MLUCJIxVozgwtQIJ0NJUS5TVE4uSVFfU0hBUkVTT1VUU1RBTkRJTkcuMTItMDktMjAxNgEAAAC7bQ0AAgAAAAoxMTMuOTI5MDYyANLMLnHgwtQI0swuceDC1AgnQ0lRLkZMUi5JUV9TSEFSRVNPVVRTVEFORElORy4wNS0xMi0yMDE2AQAAACsBCgACAAAACjEzOS4yNTAyMDQANNVlh+DC1Ag01WWH4MLUCCFDSVEuTllTRTpDTkhJLklRX1ZPTFVNRS40LzE5LzIwMTYFAAAAAQAAAAgAAAAOKEludmFsaWQgRGF0ZSkOCipx4MLUCA4KKnHgwtQIHENJUS5KRUMuSVFfVk9MVU1FLjAzLTA0LTIwMTQBAAAAL04EAAIAAAAIMC42MjUxMTMAljZoh+DC1AiWNmiH4MLUCDBDSVEuTkFTREFRR1M6UENBUi5JUV9TSEFSRVNPVVRTVEFORElORy4zLzE2LzIwMTcFAAAAAQAAAAgAAAAOKEludmFsaWQgRGF0ZSk01WWH4MLUCDTVZYfgwtQIMUNJUS5OQVNEQVFHUzpQQ0FSLklRX1NIQVJFU09VVFNUQU5ESU5HLjEwLzEzLzIwMTYFAAAAAQAAAAgAAAAOKEludmFsaWQgRGF0ZSmSMVaM4MLUCJIxVozgwtQIJ0NJUS5FTUUuSVFfU0hBUkVTT1VUU1RBTkRJTkcuMDItMDgtMjAxNgEAAABubQAAAgAAAAk2MC43OTk5MTUAuFVdjODC1Ai4VV2M4MLUCDBDSVEuTkFTREFRR1M6UENBUi5JUV9TSEFSRVNPVVRTVEFORElORy42LzE0LzIwMTYFAAAAAQAAAAgA</t>
  </si>
  <si>
    <t>AAAOKEludmFsaWQgRGF0ZSn0kliM4MLUCPSSWIzgwtQIKkNJUS5OWVNFOk9TSy5JUV9TSEFSRVNPVVRTVEFORElORy44LzEvMjAxNgEAAAAXfQQAAgAAAAk3My4wOTc4NzgANNVlh+DC1Ag01WWH4MLUCCdDSVEuS0JSLklRX1NIQVJFU09VVFNUQU5ESU5HLjIyLTA4LTIwMTYBAAAA6oA/AAIAAAAKMTQyLjQ3NTQ5OQA01WWH4MLUCDTVZYfgwtQIJkNJUS5DQVQuSVFfU0hBUkVTT1VUU1RBTkRJTkcuNy8xMy8yMDE2BQAAAAEAAAAIAAAADihJbnZhbGlkIERhdGUpDgoqceDC1AgOCipx4MLUCCVDSVEuQ0FULklRX1NIQVJFU09VVFNUQU5ESU5HLjgvMy8yMDE2AQAAADL1AwACAAAACTU4Mi4zMjE4OQD0kliM4MLUCPSSWIzgwtQIH0NJUS5OWVNFOk5BVi5JUV9WT0xVTUUuNi8xLzIwMTYBAAAAsnEEAAIAAAAIMS44MTg1MjkANNVlh+DC1Ag01WWH4MLUCCdDSVEuRkxSLklRX1NIQVJFU09VVFNUQU5ESU5HLjI3LTA0LTIwMTcBAAAAKwEKAAIAAAAKMTM5LjczNjY5NgBW9FqM4MLUCFb0WozgwtQIHENJUS5TVE4uSVFfVk9MVU1FLjIwLTAyLTIwMTQBAAAAu20NAAIAAAAHMC4yNDg4OACSMVaM4MLUCJIxVozgwtQIJ0NJUS5LQlIuSVFfU0hBUkVTT1VUU1RBTkRJTkcuMDgtMDUtMjAxNwEAAADqgD8AAgAAAAoxNDMuMTU0NDcxAFb0WozgwtQIVvRajODC1AggQ0lRLk5ZU0U6Q05ISS5JUV9WT0xVTUUuNC83LzIw</t>
  </si>
  <si>
    <t>MTYBAAAATmIZBgMAAAAAAA4KKnHgwtQIDgoqceDC1AgfQ0lRLkVNRS5JUV9QUklDRURBVEUuMDEtMDctMjAxMwEAAABubQAABQAAAAowMS0wNy0yMDEzAJY2aIfgwtQIljZoh+DC1AgcQ0lRLkZMUi5JUV9WT0xVTUUuMDMtMTAtMjAxMwEAAAArAQoAAgAAAAcxLjQyODAzAPiXaofgwtQI+Jdqh+DC1AgcQ0lRLlNUTi5JUV9WT0xVTUUuMTMtMDEtMjAxNAEAAAC7bQ0AAgAAAAcwLjc3MDk3ALhVXYzgwtQIuFVdjODC1AggQ0lRLk5ZU0U6TVRXLklRX1ZPTFVNRS43LzE5LzIwMTYFAAAAAQAAAAgAAAAOKEludmFsaWQgRGF0ZSk01WWH4MLUCDTVZYfgwtQIMENJUS5OQVNEQVFHUzpQQ0FSLklRX1NIQVJFU09VVFNUQU5ESU5HLjEvMTAvMjAxNwEAAABBfwQAAgAAAAozNTEuMjc5NjAxAPSSWIzgwtQI9JJYjODC1AgnQ0lRLkZMUi5JUV9TSEFSRVNPVVRTVEFORElORy4wOC0wNi0yMDE3AQAAACsBCgACAAAACjEzOS43ODIyNDMA9JJYjODC1Aj0kliM4MLUCCNDSVEuSkVDLklRX1BFUklPRERBVEUuOTk3LjQxODIwLkwuUAEAAAAvTgQABQAAAAowMS0xMC0yMDEwAA4KKnHgwtQIDgoqceDC1AglQ0lRLk5BU0RBUUdTOlBDQVIuSVFfVk9MVU1FLjQvMTIvMjAxNwEAAABBfwQAAgAAAAgxLjQxODI5OAA01WWH4MLUCDTVZYfgwtQIIENJUS5OWVNFOkNNSS5JUV9WT0xVTUUuNy8xNS8yMDE2BQAAAAEAAAAIAAAADihJ</t>
  </si>
  <si>
    <t>bnZhbGlkIERhdGUpNNVlh+DC1Ag01WWH4MLUCCNDSVEuS09TRTpBMDA5NTQwLklRX1ZPTFVNRS44LzUvMjAxNgEAAADNSyUAAwAAAAAADgoqceDC1AgOCipx4MLUCBxDSVEuU1ROLklRX1ZPTFVNRS4wNS0wMi0yMDE0AQAAALttDQACAAAACDAuMTI2ODUyADTVZYfgwtQINNVlh+DC1AgnQ0lRLkZMUi5JUV9TSEFSRVNPVVRTVEFORElORy4xNi0wOC0yMDE2AQAAACsBCgACAAAACjEzOS4yNDgzNjkA9JJYjODC1Aj0kliM4MLUCCdDSVEuS0JSLklRX1NIQVJFU09VVFNUQU5ESU5HLjA5LTAzLTIwMTcBAAAA6oA/AAIAAAAKMTQyLjg3ODM2MwC4VV2M4MLUCLhVXYzgwtQIH0NJUS5FTUUuSVFfUFJJQ0VEQVRFLjEzLTA1LTIwMTQBAAAAbm0AAAUAAAAKMTMtMDUtMjAxNAA01WWH4MLUCDTVZYfgwtQIK0NJUS5OWVNFOk9TSy5JUV9TSEFSRVNPVVRTVEFORElORy43LzExLzIwMTYBAAAAF30EAAIAAAAJNzMuNDg0NTgzALhVXYzgwtQIuFVdjODC1AggQ0lRLk5ZU0U6TVRXLklRX1ZPTFVNRS41LzExLzIwMTYBAAAA010EAAMAAAAAAJY2aIfgwtQIljZoh+DC1AgwQ0lRLk5BU0RBUUdTOlBDQVIuSVFfU0hBUkVTT1VUU1RBTkRJTkcuMi8yOC8yMDE3BQAAAAEAAAAIAAAADihJbnZhbGlkIERhdGUpDgoqceDC1AgOCipx4MLUCBxDSVEuS0JSLklRX1ZPTFVNRS4xMi0wNi0yMDE0AQAAAOqAPwACAAAABzEuMTc0MzkA</t>
  </si>
  <si>
    <t>ljZoh+DC1AiWNmiH4MLUCCdDSVEuS0JSLklRX1NIQVJFU09VVFNUQU5ESU5HLjMwLTAxLTIwMTcBAAAA6oA/AAIAAAAKMTQyLjY2ODE2MQBW9FqM4MLUCFb0WozgwtQIJ0NJUS5GTFIuSVFfU0hBUkVTT1VUU1RBTkRJTkcuMjctMDEtMjAxNwEAAAArAQoAAgAAAAoxMzkuMjUwMjA0AA4KKnHgwtQIDgoqceDC1AgsQ0lRLk5ZU0U6QUdDTy5JUV9TSEFSRVNPVVRTVEFORElORy40LzEzLzIwMTYFAAAAAQAAAAgAAAAOKEludmFsaWQgRGF0ZSk01WWH4MLUCDTVZYfgwtQIHENJUS5KRUMuSVFfVk9MVU1FLjA5LTEwLTIwMTMBAAAAL04EAAIAAAAIMC42ODc2MzcAljZoh+DC1AiWNmiH4MLUCCBDSVEuTllTRTpOQVYuSVFfVk9MVU1FLjMvMjkvMjAxNgUAAAABAAAACAAAAA4oSW52YWxpZCBEYXRlKTTVZYfgwtQINNVlh+DC1AgfQ0lRLkVNRS5JUV9QUklDRURBVEUuMjgtMTAtMjAxMwEAAABubQAABQAAAAoyOC0xMC0yMDEzADTVZYfgwtQINNVlh+DC1AgaQ0lRLkNBVC5JUV9WT0xVTUUuNy81LzIwMTYBAAAAMvUDAAMAAAAAADTVZYfgwtQINNVlh+DC1AgnQ0lRLkVNRS5JUV9TSEFSRVNPVVRTVEFORElORy4xOS0wNS0yMDE3AQAAAG5tAAACAAAACTU5LjIzMzAzOABW9FqM4MLUCFb0WozgwtQIK0NJUS5OWVNFOlRFWC5JUV9TSEFSRVNPVVRTVEFORElORy4xMi81LzIwMTYBAAAADrMEAAIAAAAFMTA5LjIAkjFW</t>
  </si>
  <si>
    <t>jODC1AiSMVaM4MLUCCtDSVEuTllTRTpDTUkuSVFfU0hBUkVTT1VUU1RBTkRJTkcuNy8yOS8yMDE2BQAAAAEAAAAIAAAADihJbnZhbGlkIERhdGUpDgoqceDC1AgOCipx4MLUCCdDSVEuS0JSLklRX1NIQVJFU09VVFNUQU5ESU5HLjE5LTEyLTIwMTYBAAAA6oA/AAIAAAAKMTQyLjY2ODE2MQD0kliM4MLUCPSSWIzgwtQIIENJUS5OWVNFOlRFWC5JUV9WT0xVTUUuMy8yMi8yMDE3BQAAAAEAAAAIAAAADihJbnZhbGlkIERhdGUpVvRajODC1AhW9FqM4MLUCCdDSVEuS0JSLklRX1NIQVJFU09VVFNUQU5ESU5HLjE4LTEwLTIwMTYBAAAA6oA/AAIAAAAKMTQyLjQ3NTQ5OQAOCipx4MLUCA4KKnHgwtQIJ0NJUS5KRUMuSVFfU0hBUkVTT1VUU1RBTkRJTkcuMTQtMTEtMjAxNgEAAAAvTgQAAgAAAAoxMjEuNDI4MTk3APSSWIzgwtQI9JJYjODC1AgfQ0lRLk5ZU0U6T1NLLklRX1ZPTFVNRS40LzYvMjAxNgEAAAAXfQQAAwAAAAAADgoqceDC1AgOCipx4MLUCCdDSVEuSkVDLklRX1NIQVJFU09VVFNUQU5ESU5HLjE0LTA3LTIwMTYBAAAAL04EAAIAAAAKMTIxLjkyNTE3OAC4VV2M4MLUCLhVXYzgwtQIJUNJUS5DQVQuSVFfU0hBUkVTT1VUU1RBTkRJTkcuMi82LzIwMTcBAAAAMvUDAAIAAAAKNTg5LjA5MDMwOAD0kliM4MLUCPSSWIzgwtQIIENJUS5OWVNFOk9TSy5JUV9WT0xVTUUuNS8xMC8yMDE2AQAAABd9BAACAAAA</t>
  </si>
  <si>
    <t>CDAuODA1MzMzAA4KKnHgwtQIDgoqceDC1AgeQ0lRLlNUTi5JUV9OSS45OTYuNDE4MjAuTC5QLi5DAQAAALttDQACAAAABTU1Ljk0AQgAAAAFAAAAATEBAAAACjE0MzE4NTUxMDYDAAAAAjI3AgAAAAIxNQQAAAABMAcAAAAJNi8zMC8yMDE0CAAAAAoxMi8zMS8yMDA5CQAAAAEwDgoqceDC1AgOCipx4MLUCBxDSVEuU1ROLklRX1ZPTFVNRS4xMC0wMi0yMDE0AQAAALttDQACAAAACDAuMjMyMTcyALhVXYzgwtQIuFVdjODC1AgfQ0lRLkVNRS5JUV9QUklDRURBVEUuMTMtMTEtMjAxMwEAAABubQAABQAAAAoxMy0xMS0yMDEzADTVZYfgwtQINNVlh+DC1AgnQ0lRLkVNRS5JUV9TSEFSRVNPVVRTVEFORElORy4yNi0wNC0yMDE3AQAAAG5tAAACAAAACTU5LjI2NzkxNQC4VV2M4MLUCLhVXYzgwtQIJUNJUS5DQVQuSVFfU0hBUkVTT1VUU1RBTkRJTkcuNi82LzIwMTYBAAAAMvUDAAIAAAAKNTgzLjg5MTYyNgBW9FqM4MLUCFb0WozgwtQIJ0NJUS5TVE4uSVFfU0hBUkVTT1VUU1RBTkRJTkcuMjYtMTAtMjAxNgEAAAC7bQ0AAgAAAAoxMTMuOTI5MDYyAPSSWIzgwtQI9JJYjODC1AgfQ0lRLk5ZU0U6Sk9ZLklRX1ZPTFVNRS43LzUvMjAxNgUAAAAAAAAACAAAABQoSW52YWxpZCBJZGVudGlmaWVyKQ4KKnHgwtQIDgoqceDC1AgmQ0lRLkNBVC5JUV9TSEFSRVNPVVRTVEFORElORy41LzI2LzIwMTYFAAAAAQAAAAgAAAAO</t>
  </si>
  <si>
    <t>KEludmFsaWQgRGF0ZSkOCipx4MLUCA4KKnHgwtQIFENJUS4uSVFfUVVJQ0tfQ09NUC44BQAAAAEAAAAIAAAAFChJbnZhbGlkIElkZW50aWZpZXIpDgoqceDC1AgOCipx4MLUCCtDSVEuTllTRTpDTUkuSVFfU0hBUkVTT1VUU1RBTkRJTkcuNi8yMy8yMDE2BQAAAAEAAAAIAAAADihJbnZhbGlkIERhdGUpkjFWjODC1AiSMVaM4MLUCCVDSVEuTkFTREFRR1M6UENBUi5JUV9WT0xVTUUuOC8xMC8yMDE2AQAAAEF/BAADAAAAAAA01WWH4MLUCDTVZYfgwtQIJUNJUS5OQVNEQVFHUzpQQ0FSLklRX1ZPTFVNRS45LzIxLzIwMTYFAAAAAQAAAAgAAAAOKEludmFsaWQgRGF0ZSk01WWH4MLUCDTVZYfgwtQIHENJUS5GTFIuSVFfVk9MVU1FLjExLTA2LTIwMTQBAAAAKwEKAAIAAAAIMC45MTc4MTEAljZoh+DC1AiWNmiH4MLUCCtDSVEuTllTRTpDTUkuSVFfU0hBUkVTT1VUU1RBTkRJTkcuOC8xOS8yMDE2BQAAAAEAAAAIAAAADihJbnZhbGlkIERhdGUpkjFWjODC1AiSMVaM4MLUCCtDSVEuTllTRTpURVguSVFfU0hBUkVTT1VUU1RBTkRJTkcuMS8yNC8yMDE3BQAAAAEAAAAIAAAADihJbnZhbGlkIERhdGUpDgoqceDC1AgOCipx4MLUCCBDSVEuTllTRTpKT1kuSVFfVk9MVU1FLjMvMTEvMjAxNgUAAAAAAAAACAAAABQoSW52YWxpZCBJZGVudGlmaWVyKQ4KKnHgwtQIDgoqceDC1AgqQ0lRLk5ZU0U6T1NLLklRX1NIQVJF</t>
  </si>
  <si>
    <t>U09VVFNUQU5ESU5HLjYvOC8yMDE2AQAAABd9BAACAAAACTczLjQ4NDU4MwD0kliM4MLUCPSSWIzgwtQIIENJUS5OWVNFOlRFWC5JUV9WT0xVTUUuOS8yNy8yMDE2BQAAAAEAAAAIAAAADihJbnZhbGlkIERhdGUpuFVdjODC1Ai4VV2M4MLUCB9DSVEuTllTRTpOQVYuSVFfVk9MVU1FLjQvNS8yMDE2AQAAALJxBAACAAAACDIuMTUzODk4ADTVZYfgwtQINNVlh+DC1AgcQ0lRLkNBVC5JUV9WT0xVTUUuMTEvMjIvMjAxNgUAAAABAAAACAAAAA4oSW52YWxpZCBEYXRlKTTVZYfgwtQINNVlh+DC1AglQ0lRLkNBVC5JUV9TSEFSRVNPVVRTVEFORElORy42LzMvMjAxNgEAAAAy9QMAAgAAAAk1ODIuMzIxODkAuFVdjODC1Ai4VV2M4MLUCCdDSVEuRU1FLklRX1NIQVJFU09VVFNUQU5ESU5HLjI3LTA0LTIwMTcBAAAAbm0AAAIAAAAJNTkuMjMzMDM4AFb0WozgwtQIVvRajODC1AgcQ0lRLkZMUi5JUV9WT0xVTUUuMjEtMTEtMjAxMwEAAAArAQoAAgAAAAgxLjA4ODE0MwCWNmiH4MLUCJY2aIfgwtQIIENJUS5OWVNFOkNNSS5JUV9WT0xVTUUuOC8xMC8yMDE2AQAAACUMBAADAAAAAAAOCipx4MLUCA4KKnHgwtQILENJUS5OWVNFOkNNSS5JUV9TSEFSRVNPVVRTVEFORElORy4xMC8yNS8yMDE2BQAAAAEAAAAIAAAADihJbnZhbGlkIERhdGUpuFVdjODC1Ai4VV2M4MLUCCBDSVEuTllTRTpKT1kuSVFfVk9MVU1FLjQvMjkv</t>
  </si>
  <si>
    <t>MjAxNgUAAAABAAAACAAAAA4oSW52YWxpZCBEYXRlKTTVZYfgwtQINNVlh+DC1AgoQ0lRLlRURUsuSVFfU0hBUkVTT1VUU1RBTkRJTkcuMTgtMTEtMjAxNgEAAAAIAQMAAgAAAAY1Ny4wNDIA9JJYjODC1Aj0kliM4MLUCCtDSVEuTllTRTpPU0suSVFfU0hBUkVTT1VUU1RBTkRJTkcuOC8xMC8yMDE2AQAAABd9BAACAAAACTczLjQ4NDU4MwD0kliM4MLUCPSSWIzgwtQIJkNJUS5DQVQuSVFfU0hBUkVTT1VUU1RBTkRJTkcuOS8xOS8yMDE2BQAAAAEAAAAIAAAADihJbnZhbGlkIERhdGUpkjFWjODC1AiSMVaM4MLUCB9DSVEuRU1FLklRX1BSSUNFREFURS4wOS0wNy0yMDEzAQAAAG5tAAAFAAAACjA5LTA3LTIwMTMADgoqceDC1AgOCipx4MLUCB9DSVEuRU1FLklRX1BSSUNFREFURS4yOC0wMi0yMDE0AQAAAG5tAAAFAAAACjI4LTAyLTIwMTQANNVlh+DC1Ag01WWH4MLUCCtDSVEuTllTRTpURVguSVFfU0hBUkVTT1VUU1RBTkRJTkcuMy8yOC8yMDE2BQAAAAEAAAAIAAAADihJbnZhbGlkIERhdGUp9JJYjODC1Aj0kliM4MLUCBxDSVEuRkxSLklRX1ZPTFVNRS4yNC0wMi0yMDE0AQAAACsBCgACAAAACDEuMjAwMTI3AJY2aIfgwtQIljZoh+DC1AghQ0lRLklRMTkwNzg2LklRX1ZPTFVNRS4wNC0wOS0yMDEzAQAAAELpAgACAAAACDAuNjIyMTU0ALhVXYzgwtQIuFVdjODC1AgsQ0lRLk5ZU0U6Q01JLklRX1NIQVJF</t>
  </si>
  <si>
    <t>U09VVFNUQU5ESU5HLjExLzI1LzIwMTYFAAAAAQAAAAgAAAAOKEludmFsaWQgRGF0ZSmSMVaM4MLUCJIxVozgwtQIIUNJUS5JUTE5MDc4Ni5JUV9WT0xVTUUuMTgtMDktMjAxMwEAAABC6QIAAgAAAAgxLjQ3NjQ2NAC4VV2M4MLUCLhVXYzgwtQIIENJUS5OWVNFOkpPWS5JUV9WT0xVTUUuMy8xNi8yMDE2BQAAAAEAAAAIAAAADihJbnZhbGlkIERhdGUpDgoqceDC1AgOCipx4MLUCBtDSVEuQ0FULklRX1ZPTFVNRS45LzI4LzIwMTYFAAAAAQAAAAgAAAAOKEludmFsaWQgRGF0ZSkOCipx4MLUCA4KKnHgwtQIIENJUS5OWVNFOk9TSy5JUV9WT0xVTUUuNy8yOC8yMDE2BQAAAAEAAAAIAAAADihJbnZhbGlkIERhdGUpDgoqceDC1AgOCipx4MLUCBxDSVEuRU1FLklRX1ZPTFVNRS4yNy0wNi0yMDE0AQAAAG5tAAACAAAACDAuMzc1ODY2ADTVZYfgwtQINNVlh+DC1AggQ0lRLk5ZU0U6TkFWLklRX1ZPTFVNRS41LzE3LzIwMTYFAAAAAQAAAAgAAAAOKEludmFsaWQgRGF0ZSkOCipx4MLUCA4KKnHgwtQIIENJUS5OWVNFOlRFWC5JUV9WT0xVTUUuOS8yMi8yMDE2BQAAAAEAAAAIAAAADihJbnZhbGlkIERhdGUpVvRajODC1AhW9FqM4MLUCBxDSVEuSkVDLklRX1ZPTFVNRS4xNy0xMi0yMDEzAQAAAC9OBAACAAAACDEuMTM3ODgzAJY2aIfgwtQIljZoh+DC1AggQ0lRLk5ZU0U6Q05ISS5JUV9WT0xVTUUuNC84LzIwMTYB</t>
  </si>
  <si>
    <t>AAAATmIZBgIAAAAIMC44NDY2MTUADgoqceDC1AgOCipx4MLUCCdDSVEuSkVDLklRX1NIQVJFU09VVFNUQU5ESU5HLjA5LTAxLTIwMTcBAAAAL04EAAIAAAAKMTIwLjgzMDA5OQAOCipx4MLUCA4KKnHgwtQIK0NJUS5OWVNFOk9TSy5JUV9TSEFSRVNPVVRTVEFORElORy4zLzE3LzIwMTcFAAAAAQAAAAgAAAAOKEludmFsaWQgRGF0ZSlW9FqM4MLUCFb0WozgwtQIHENJUS5FTUUuSVFfVk9MVU1FLjEzLTA2LTIwMTQBAAAAbm0AAAIAAAAIMC4xNzQzNjQANNVlh+DC1Ag01WWH4MLUCCBDSVEuTllTRTpKT1kuSVFfVk9MVU1FLjgvMTkvMjAxNgUAAAABAAAACAAAAA4oSW52YWxpZCBEYXRlKQ4KKnHgwtQIDgoqceDC1AgcQ0lRLkpFQy5JUV9WT0xVTUUuMTctMDYtMjAxNAEAAAAvTgQAAgAAAAgwLjcyNzE3MgCWNmiH4MLUCJY2aIfgwtQIG0NJUS5DQVQuSVFfVk9MVU1FLjgvMTEvMjAxNgEAAAAy9QMAAgAAAAgzLjQwNzcyNwA01WWH4MLUCDTVZYfgwtQIH0NJUS5OWVNFOkRFLklRX1ZPTFVNRS4zLzE4LzIwMTYFAAAAAQAAAAgAAAAOKEludmFsaWQgRGF0ZSkOCipx4MLUCA4KKnHgwtQIG0NJUS5DQVQuSVFfVk9MVU1FLjkvMjAvMjAxNgUAAAABAAAACAAAAA4oSW52YWxpZCBEYXRlKTTVZYfgwtQINNVlh+DC1AgoQ0lRLlRURUsuSVFfU0hBUkVTT1VUU1RBTkRJTkcuMTAtMDgtMjAxNgEAAAAIAQMAAgAAAAk1</t>
  </si>
  <si>
    <t>Ny40Mjk1NjEADgoqceDC1AgOCipx4MLUCB1DSVEuVFRFSy5JUV9WT0xVTUUuMjEtMDUtMjAxNAEAAAAIAQMAAgAAAAgwLjMxNTEwNwCWNmiH4MLUCJY2aIfgwtQIHENJUS5GTFIuSVFfVk9MVU1FLjI0LTA0LTIwMTQBAAAAKwEKAAIAAAAIMS4xMzQ5MjgAljZoh+DC1AiWNmiH4MLUCCJDSVEuU1ROLklRX0VTVF9EQVRFLjEwMDMuNDE4MjAuTC5QAQAAALttDQAFAAAACjMxLTEyLTIwMTYADgoqceDC1AgOCipx4MLUCCVDSVEuTkFTREFRR1M6UENBUi5JUV9WT0xVTUUuMTEvOC8yMDE2AQAAAEF/BAACAAAACDAuOTU5OTMxAJIxVozgwtQIkjFWjODC1AgfQ0lRLkVNRS5JUV9QUklDRURBVEUuMDMtMDctMjAxMwEAAABubQAABQAAAAowMy0wNy0yMDEzADTVZYfgwtQINNVlh+DC1AgqQ0lRLk5ZU0U6Q01JLklRX1NIQVJFU09VVFNUQU5ESU5HLjQvMy8yMDE3AQAAACUMBAACAAAABjE2Ny40NgBW9FqM4MLUCFb0WozgwtQIK0NJUS5OWVNFOkNNSS5JUV9TSEFSRVNPVVRTVEFORElORy42LzI5LzIwMTYFAAAAAQAAAAgAAAAOKEludmFsaWQgRGF0ZSmSMVaM4MLUCJIxVozgwtQIH0NJUS5OWVNFOlRFWC5JUV9WT0xVTUUuNi85LzIwMTYBAAAADrMEAAIAAAAIMC40NzkwNDkAuFVdjODC1Ai4VV2M4MLUCCFDSVEuTllTRTpDTkhJLklRX1ZPTFVNRS41LzE2LzIwMTYFAAAAAQAAAAgAAAAOKEludmFsaWQgRGF0ZSk0</t>
  </si>
  <si>
    <t>1WWH4MLUCDTVZYfgwtQIHENJUS5TVE4uSVFfVk9MVU1FLjE0LTAyLTIwMTQBAAAAu20NAAIAAAAIMC4xMTI5NjIAuFVdjODC1Ai4VV2M4MLUCCZDSVEuSVFUUjI2NDM2MTE5Mi5JUV9UUl9JTVBMSUVEX0VWX1JFVgEAAADo1MEPAgAAAAgwLjI3MzQ5MQB3qAY248LUCC12HjbjwtQIJ0NJUS5TVE4uSVFfU0hBUkVTT1VUU1RBTkRJTkcuMjctMDctMjAxNgEAAAC7bQ0AAgAAAAoxMTMuODkwNjI1ALhVXYzgwtQIuFVdjODC1AgfQ0lRLk5ZU0U6REUuSVFfVk9MVU1FLjUvMjQvMjAxNgUAAAABAAAACAAAAA4oSW52YWxpZCBEYXRlKTTVZYfgwtQINNVlh+DC1AgnQ0lRLlNUTi5JUV9EQV9TVVBQTF9DRi45OTYuNDE4MjAuTC5QLi5DAQAAALttDQACAAAABjI0LjU0NwEIAAAABQAAAAExAQAAAAoxNDMxODU1MTA2AwAAAAIyNwIAAAAEMjE3MQQAAAABMAcAAAAJNi8zMC8yMDE0CAAAAAoxMi8zMS8yMDA5CQAAAAEwDgoqceDC1AgOCipx4MLUCBxDSVEuRU1FLklRX1ZPTFVNRS4wNS0wOS0yMDEzAQAAAG5tAAACAAAACDAuMjY3NDc4AJY2aIfgwtQIljZoh+DC1AgbQ0lRLkNBVC5JUV9WT0xVTUUuMy8xNi8yMDE3BQAAAAEAAAAIAAAADihJbnZhbGlkIERhdGUpNNVlh+DC1Ag01WWH4MLUCCdDSVEuU1ROLklRX1NIQVJFU09VVFNUQU5ESU5HLjI5LTAzLTIwMTcBAAAAu20NAAIAAAAKMTE0LjEyODU2MgC4VV2M4MLU</t>
  </si>
  <si>
    <t>CLhVXYzgwtQIKENJUS5UVEVLLklRX1NIQVJFU09VVFNUQU5ESU5HLjI3LTA5LTIwMTYBAAAACAEDAAIAAAAJNTcuNDI5NTYxALhVXYzgwtQIuFVdjODC1AgqQ0lRLk5ZU0U6Q01JLklRX1NIQVJFU09VVFNUQU5ESU5HLjMvNi8yMDE3AQAAACUMBAACAAAABjE2Ny4zOABW9FqM4MLUCFb0WozgwtQIG0NJUS5DQVQuSVFfVk9MVU1FLjIvMjMvMjAxNwUAAAABAAAACAAAAA4oSW52YWxpZCBEYXRlKQ4KKnHgwtQIDgoqceDC1AglQ0lRLk5BU0RBUUdTOlBDQVIuSVFfVk9MVU1FLjMvMTYvMjAxNwUAAAABAAAACAAAAA4oSW52YWxpZCBEYXRlKVb0WozgwtQIVvRajODC1AgoQ0lRLktCUi5JUV9EQV9TVVBQTF9DRi4xMDAwLjQxODIwLkwuUC4uQwEAAADqgD8AAgAAAAI1NAEIAAAABQAAAAExAQAAAAoxNzc3ODc5ODkyAwAAAAMxNjACAAAABDIxNzEEAAAAATAHAAAACTYvMzAvMjAxNAgAAAAKMTIvMzEvMjAxMwkAAAABMA4KKnHgwtQIDgoqceDC1AgcQ0lRLktCUi5JUV9WT0xVTUUuMjUtMDctMjAxMwEAAADqgD8AAgAAAAgxLjQxNTM0NgCSMVaM4MLUCJIxVozgwtQIIUNJUS5JUTI3MzUxMS5JUV9WT0xVTUUuMTUtMDctMjAxMwEAAABnLAQAAwAAAAAADgoqceDC1AgOCipx4MLUCChDSVEuVFRFSy5JUV9TSEFSRVNPVVRTVEFORElORy4wMy0xMC0yMDE2AQAAAAgBAwACAAAACTU3LjQyOTU2MQC4VV2M4MLUCLhV</t>
  </si>
  <si>
    <t>XYzgwtQIHENJUS5GTFIuSVFfVk9MVU1FLjA1LTExLTIwMTMBAAAAKwEKAAIAAAAIMi41OTE2MTYA+Jdqh+DC1Aj4l2qH4MLUCCBDSVEuTllTRTpOQVYuSVFfVk9MVU1FLjQvMjIvMjAxNgUAAAABAAAACAAAAA4oSW52YWxpZCBEYXRlKQ4KKnHgwtQIDgoqceDC1AghQ0lRLk5ZU0U6VEVYLklRX1ZPTFVNRS4xMS8yNS8yMDE2BQAAAAEAAAAIAAAADihJbnZhbGlkIERhdGUpkjFWjODC1AiSMVaM4MLUCCFDSVEuSVExOTA3ODYuSVFfVk9MVU1FLjI3LTA2LTIwMTQBAAAAQukCAAIAAAAIMC40MzE5MzQAuFVdjODC1Ai4VV2M4MLUCCFDSVEuSVExOTA3ODYuSVFfVk9MVU1FLjE2LTAxLTIwMTQBAAAAQukCAAIAAAAIMC4zNjMzNjYAuFVdjODC1Ai4VV2M4MLUCB1DSVEuVFRFSy5JUV9WT0xVTUUuMjAtMTEtMjAxMwEAAAAIAQMAAgAAAAgwLjMxNDQyNgCWNmiH4MLUCJY2aIfgwtQIJ0NJUS5TVE4uSVFfU0hBUkVTT1VUU1RBTkRJTkcuMjktMDYtMjAxNwEAAAC7bQ0AAgAAAAoxMTQuMjI5MzEyALhVXYzgwtQIuFVdjODC1AghQ0lRLk5ZU0U6Q05ISS5JUV9WT0xVTUUuMy8yMy8yMDE2BQAAAAEAAAAIAAAADihJbnZhbGlkIERhdGUpNNVlh+DC1Ag01WWH4MLUCCdDSVEuRkxSLklRX1NIQVJFU09VVFNUQU5ESU5HLjEwLTAzLTIwMTcBAAAAKwEKAAIAAAAKMTM5LjczNjY5NgC4VV2M4MLUCLhVXYzgwtQIJ0NJUS5L</t>
  </si>
  <si>
    <t>QlIuSVFfU0hBUkVTT1VUU1RBTkRJTkcuMTEtMTEtMjAxNgEAAADqgD8AAgAAAAoxNDIuNjY4MTYxAFb0WozgwtQIVvRajODC1AgcQ0lRLkVNRS5JUV9WT0xVTUUuMjktMDgtMjAxMwEAAABubQAAAgAAAAgwLjE1ODc5NgCWNmiH4MLUCJY2aIfgwtQIH0NJUS5OWVNFOk9TSy5JUV9WT0xVTUUuNy8xLzIwMTYBAAAAF30EAAIAAAAIMC43MDY4NjkANNVlh+DC1Ag01WWH4MLUCBxDSVEuRkxSLklRX1ZPTFVNRS4zMS0xMi0yMDEzAQAAACsBCgACAAAACDAuOTI5Mzg1AJY2aIfgwtQIljZoh+DC1AgwQ0lRLk5BU0RBUUdTOlBDQVIuSVFfU0hBUkVTT1VUU1RBTkRJTkcuOS8xNC8yMDE2BQAAAAEAAAAIAAAADihJbnZhbGlkIERhdGUp9JJYjODC1Aj0kliM4MLUCCdDSVEuSkVDLklRX1NIQVJFU09VVFNUQU5ESU5HLjA4LTExLTIwMTYBAAAAL04EAAIAAAAKMTIxLjQyODE5NwD0kliM4MLUCPSSWIzgwtQIJ0NJUS5FTUUuSVFfU0hBUkVTT1VUU1RBTkRJTkcuMDEtMDMtMjAxNwEAAABubQAAAgAAAAk1OS42NjA0MDQAVvRajODC1AhW9FqM4MLUCBxDSVEuU1ROLklRX1ZPTFVNRS4yMi0xMS0yMDEzAQAAALttDQACAAAACDAuMjMyNDUyAJIxVozgwtQIkjFWjODC1AgcQ0lRLkVNRS5JUV9WT0xVTUUuMjQtMDQtMjAxNAEAAABubQAAAgAAAAgwLjMwNTAxNgA01WWH4MLUCDTVZYfgwtQIH0NJUS5FTUUuSVFfUFJJQ0VE</t>
  </si>
  <si>
    <t>QVRFLjA2LTA1LTIwMTQBAAAAbm0AAAUAAAAKMDYtMDUtMjAxNAAOCipx4MLUCA4KKnHgwtQIHENJUS5KRUMuSVFfVk9MVU1FLjA4LTA4LTIwMTMBAAAAL04EAAIAAAAIMC42OTU0OTEAljZoh+DC1AiWNmiH4MLUCChDSVEuVFRFSy5JUV9TSEFSRVNPVVRTVEFORElORy4xNS0wOS0yMDE2AQAAAAgBAwACAAAACTU3LjQyOTU2MQC4VV2M4MLUCLhVXYzgwtQIKENJUS5UVEVLLklRX1NIQVJFU09VVFNUQU5ESU5HLjA4LTA2LTIwMTcBAAAACAEDAAIAAAAJNTcuMTU2NTg1AA4KKnHgwtQIDgoqceDC1AghQ0lRLklRMTkwNzg2LklRX1ZPTFVNRS4wMy0wNy0yMDEzAQAAAELpAgACAAAACDAuODM1MTQ1ALhVXYzgwtQIuFVdjODC1AgqQ0lRLk5ZU0U6T1NLLklRX1NIQVJFU09VVFNUQU5ESU5HLjgvOS8yMDE2AQAAABd9BAACAAAACTczLjQ4NDU4MwBW9FqM4MLUCFb0WozgwtQIH0NJUS5OWVNFOlRFWC5JUV9WT0xVTUUuNC83LzIwMTYBAAAADrMEAAMAAAAAAA4KKnHgwtQIDgoqceDC1AgnQ0lRLktCUi5JUV9TSEFSRVNPVVRTVEFORElORy4xMS0wNC0yMDE3AQAAAOqAPwACAAAACjE0My4xNDA3OTEANNVlh+DC1Ag01WWH4MLUCCFDSVEuSVExOTA3ODYuSVFfVk9MVU1FLjIxLTAzLTIwMTQBAAAAQukCAAIAAAAHMi4wNzA5OQC4VV2M4MLUCLhVXYzgwtQIKkNJUS5OWVNFOkNNSS5JUV9TSEFSRVNPVVRTVEFORElO</t>
  </si>
  <si>
    <t>Ry44LzMvMjAxNgEAAAAlDAQAAgAAAAoxNzQuMzIwNzk3APSSWIzgwtQI9JJYjODC1AgrQ0lRLk5ZU0U6Q01JLklRX1NIQVJFU09VVFNUQU5ESU5HLjYvMTcvMjAxNgUAAAABAAAACAAAAA4oSW52YWxpZCBEYXRlKZIxVozgwtQIkjFWjODC1AgbQ0lRLkNBVC5JUV9WT0xVTUUuNi8xNi8yMDE2BQAAAAEAAAAIAAAADihJbnZhbGlkIERhdGUpDgoqceDC1AgOCipx4MLUCB9DSVEuRU1FLklRX1BSSUNFREFURS4wMy0xMC0yMDEzAQAAAG5tAAAFAAAACjAzLTEwLTIwMTMANNVlh+DC1Ag01WWH4MLUCCdDSVEuS0JSLklRX1NIQVJFU09VVFNUQU5ESU5HLjAzLTA1LTIwMTcBAAAA6oA/AAIAAAAKMTQzLjE1NDQ3MQD0kliM4MLUCPSSWIzgwtQIJENJUS5LT1NFOkEwMDk1NDAuSVFfVk9MVU1FLjcvMTIvMjAxNgEAAADNSyUAAgAAAAcwLjA5MjM2ADTVZYfgwtQINNVlh+DC1AggQ0lRLklRNDYzMzc4MTEuSVFfQ09NUEFOWV9USUNLRVIBAAAAEw/DAgMAAAAAAA4KKnHgwtQIDgoqceDC1AgVQ0lRLi5JUV9RVUlDS19DT01QLjIzBQAAAAEAAAAIAAAAFChJbnZhbGlkIElkZW50aWZpZXIpNNVlh+DC1Ag01WWH4MLUCCFDSVEuSVEyNzM1MTEuSVFfVk9MVU1FLjI0LTAxLTIwMTQBAAAAZywEAAMAAAAAADTVZYfgwtQINNVlh+DC1AgnQ0lRLkpFQy5JUV9EQV9TVVBQTF9DRi45OTYuNDE4MjAuTC5QLi5DAQAAAC9OBAAC</t>
  </si>
  <si>
    <t>AAAABTY4LjY3AQgAAAAFAAAAATEBAAAACjE0ODI2NTc4MzEDAAAAAzE2MAIAAAAEMjE3MQQAAAABMAcAAAAJNi8zMC8yMDE0CAAAAAkxMC8yLzIwMDkJAAAAATAOCipx4MLUCA4KKnHgwtQIG0NJUS5DQVQuSVFfVk9MVU1FLjYvMjMvMjAxNgUAAAABAAAACAAAAA4oSW52YWxpZCBEYXRlKQ4KKnHgwtQIDgoqceDC1AgnQ0lRLklRMjczNTExLklRX0VTVF9EQVRFLjEwMDMuNDE4MjAuTC5QAQAAAGcsBAAFAAAACjMxLTEyLTIwMTYADgoqceDC1AgOCipx4MLUCB1DSVEuVFRFSy5JUV9WT0xVTUUuMTktMDItMjAxNAEAAAAIAQMAAgAAAAgwLjI2NzM0MQCWNmiH4MLUCJY2aIfgwtQIJ0NJUS5FTUUuSVFfU0hBUkVTT1VUU1RBTkRJTkcuMDMtMDItMjAxNwEAAABubQAAAgAAAAk2MC42NDY0NzYAuFVdjODC1Ai4VV2M4MLUCCVDSVEuTkFTREFRR1M6UENBUi5JUV9WT0xVTUUuMy8yMS8yMDE2BQAAAAEAAAAIAAAADihJbnZhbGlkIERhdGUpNNVlh+DC1Ag01WWH4MLUCCRDSVEuS09TRTpBMDA5NTQwLklRX1ZPTFVNRS43LzI3LzIwMTYFAAAAAQAAAAgAAAAOKEludmFsaWQgRGF0ZSk01WWH4MLUCDTVZYfgwtQIHENJUS5GTFIuSVFfVk9MVU1FLjE3LTAxLTIwMTQBAAAAKwEKAAIAAAAIMS41ODA5OTkAljZoh+DC1AiWNmiH4MLUCB9DSVEuTllTRTpERS5JUV9WT0xVTUUuNy8xNC8yMDE2BQAAAAEAAAAIAAAADihJ</t>
  </si>
  <si>
    <t>bnZhbGlkIERhdGUpNNVlh+DC1Ag01WWH4MLUCCtDSVEuTllTRTpPU0suSVFfU0hBUkVTT1VUU1RBTkRJTkcuOS8yNy8yMDE2BQAAAAEAAAAIAAAADihJbnZhbGlkIERhdGUpDgoqceDC1AgOCipx4MLUCCRDSVEuTkFTREFRR1M6UENBUi5JUV9WT0xVTUUuOC8yLzIwMTYBAAAAQX8EAAIAAAAIMy4wNzA4MzkAVvRajODC1AhW9FqM4MLUCC1DSVEuS0JSLklRX0dXX0lOVEFOX0FNT1JUX0NGLjk5Ny40MTgyMC5MLlAuLkMBAAAA6oA/AAIAAAACMTIBCAAAAAUAAAABMQEAAAAKMTU4ODI5NTkyOQMAAAADMTYwAgAAAAQyMTgyBAAAAAEwBwAAAAk2LzMwLzIwMTQIAAAACjEyLzMxLzIwMTAJAAAAATAOCipx4MLUCA4KKnHgwtQIHUNJUS5UVEVLLklRX1ZPTFVNRS4yMi0wNy0yMDEzAQAAAAgBAwACAAAACDAuMjM1MzUyAFb0WozgwtQIVvRajODC1AgnQ0lRLlNUTi5JUV9TSEFSRVNPVVRTVEFORElORy4yNS0xMC0yMDE2AQAAALttDQACAAAACjExMy45MjkwNjIAVvRajODC1AhW9FqM4MLUCBxDSVEuRU1FLklRX1ZPTFVNRS4xNS0xMC0yMDEzAQAAAG5tAAACAAAACDAuMjQ2MzU2AJY2aIfgwtQIljZoh+DC1AgfQ0lRLk5ZU0U6Sk9ZLklRX1ZPTFVNRS4zLzkvMjAxNgUAAAAAAAAACAAAABQoSW52YWxpZCBJZGVudGlmaWVyKTTVZYfgwtQINNVlh+DC1AgrQ0lRLk5ZU0U6VEVYLklRX1NIQVJFU09VVFNUQU5ESU5H</t>
  </si>
  <si>
    <t>LjUvMTcvMjAxNgUAAAABAAAACAAAAA4oSW52YWxpZCBEYXRlKZIxVozgwtQIkjFWjODC1AgjQ0lRLktPU0U6QTAwOTU0MC5JUV9WT0xVTUUuNC84LzIwMTYBAAAAzUslAAIAAAAIMC4yNTQ1MDUADgoqceDC1AgOCipx4MLUCC1DSVEuS0JSLklRX0dXX0lOVEFOX0FNT1JUX0NGLjk5OS40MTgyMC5MLlAuLkMBAAAA6oA/AAIAAAACMTUBCAAAAAUAAAABMQEAAAAKMTc1NzI3MDIwMgMAAAADMTYwAgAAAAQyMTgyBAAAAAEwBwAAAAk2LzMwLzIwMTQIAAAACjEyLzMxLzIwMTIJAAAAATAOCipx4MLUCA4KKnHgwtQIH0NJUS5FTUUuSVFfUFJJQ0VEQVRFLjIzLTA2LTIwMTQBAAAAbm0AAAUAAAAKMjMtMDYtMjAxNAA01WWH4MLUCDTVZYfgwtQIG0NJUS5DQVQuSVFfVk9MVU1FLjYvMTMvMjAxNgUAAAABAAAACAAAAA4oSW52YWxpZCBEYXRlKQ4KKnHgwtQIDgoqceDC1AgnQ0lRLkZMUi5JUV9TSEFSRVNPVVRTVEFORElORy4wNi0xMi0yMDE2AQAAACsBCgACAAAACjEzOS4yNTAyMDQAuFVdjODC1Ai4VV2M4MLUCBNDSVEuS0JSLklRX1NQX0xDX0xUAQAAAOqAPwADAAAAAAAOCipx4MLUCA4KKnHgwtQIJ0NJUS5GTFIuSVFfU0hBUkVTT1VUU1RBTkRJTkcuMDEtMDgtMjAxNgEAAAArAQoAAgAAAAoxMzkuMjMwMTU2ADTVZYfgwtQINNVlh+DC1AglQ0lRLk5BU0RBUUdTOlBDQVIuSVFfVk9MVU1FLjEyLzgvMjAxNgEA</t>
  </si>
  <si>
    <t>AABBfwQAAgAAAAgxLjE5MjcxNgA01WWH4MLUCDTVZYfgwtQIJ0NJUS5TVE4uSVFfU0hBUkVTT1VUU1RBTkRJTkcuMTctMDUtMjAxNwEAAAC7bQ0AAgAAAAoxMTQuMjI5MzEyAPSSWIzgwtQI9JJYjODC1AgbQ0lRLkNBVC5JUV9WT0xVTUUuMy8xOC8yMDE2BQAAAAEAAAAIAAAADihJbnZhbGlkIERhdGUpNNVlh+DC1Ag01WWH4MLUCCdDSVEuQ0FULklRX1NIQVJFU09VVFNUQU5ESU5HLjEyLzI5LzIwMTYFAAAAAQAAAAgAAAAOKEludmFsaWQgRGF0ZSlW9FqM4MLUCFb0WozgwtQIIUNJUS5JUTI3MzUxMS5JUV9WT0xVTUUuMTktMDMtMjAxNAEAAABnLAQAAwAAAAAANNVlh+DC1Ag01WWH4MLUCCtDSVEuTllTRTpPU0suSVFfU0hBUkVTT1VUU1RBTkRJTkcuNi8yMi8yMDE2BQAAAAEAAAAIAAAADihJbnZhbGlkIERhdGUpuFVdjODC1Ai4VV2M4MLUCCtDSVEuTllTRTpPU0suSVFfU0hBUkVTT1VUU1RBTkRJTkcuMTAvNS8yMDE2AQAAABd9BAACAAAACTczLjM2NjcxNwBW9FqM4MLUCFb0WozgwtQIJUNJUS5OQVNEQVFHUzpQQ0FSLklRX1ZPTFVNRS4xLzMwLzIwMTcFAAAAAQAAAAgAAAAOKEludmFsaWQgRGF0ZSlW9FqM4MLUCFb0WozgwtQIJ0NJUS5GTFIuSVFfU0hBUkVTT1VUU1RBTkRJTkcuMDctMTAtMjAxNgEAAAArAQoAAgAAAAoxMzkuMjQ4MzY5ADTVZYfgwtQINNVlh+DC1AgcQ0lRLkVNRS5JUV9WT0xV</t>
  </si>
  <si>
    <t>TUUuMDgtMTAtMjAxMwEAAABubQAAAgAAAAgwLjI2MjM5OACWNmiH4MLUCJY2aIfgwtQIHkNJUS4uSVFfRUJJVERBX0VTVC4uNDE4MjAuTC5QLgUAAAABAAAACAAAABQoSW52YWxpZCBJZGVudGlmaWVyKfSSWIzgwtQI9JJYjODC1AgdQ0lRLlRURUsuSVFfVk9MVU1FLjIyLTEwLTIwMTMBAAAACAEDAAIAAAAIMC4xNzQ1OTIAuFVdjODC1Ai4VV2M4MLUCDBDSVEuTkFTREFRR1M6UENBUi5JUV9TSEFSRVNPVVRTVEFORElORy40LzI5LzIwMTYFAAAAAQAAAAgAAAAOKEludmFsaWQgRGF0ZSmSMVaM4MLUCJIxVozgwtQIK0NJUS5OWVNFOlRFWC5JUV9TSEFSRVNPVVRTVEFORElORy4xLzE5LzIwMTcFAAAAAQAAAAgAAAAOKEludmFsaWQgRGF0ZSm4VV2M4MLUCLhVXYzgwtQIJ0NJUS5FTUUuSVFfU0hBUkVTT1VUU1RBTkRJTkcuMDgtMDItMjAxNwEAAABubQAAAgAAAAk2MC42NDY0NzYA0swuceDC1AjSzC5x4MLUCBxDSVEuRU1FLklRX1ZPTFVNRS4yMi0wNS0yMDE0AQAAAG5tAAACAAAACDAuMjgzMjYxADTVZYfgwtQINNVlh+DC1AgoQ0lRLlRURUsuSVFfU0hBUkVTT1VUU1RBTkRJTkcuMTktMDUtMjAxNwEAAAAIAQMAAgAAAAk1Ny4xNTY1ODUA9JJYjODC1Aj0kliM4MLUCCBDSVEuTllTRTpKT1kuSVFfVk9MVU1FLjYvMTUvMjAxNgUAAAABAAAACAAAAA4oSW52YWxpZCBEYXRlKTTVZYfgwtQINNVlh+DC1Agm</t>
  </si>
  <si>
    <t>Q0lRLkNBVC5JUV9TSEFSRVNPVVRTVEFORElORy44LzE3LzIwMTYFAAAAAQAAAAgAAAAOKEludmFsaWQgRGF0ZSm4VV2M4MLUCLhVXYzgwtQILENJUS5OWVNFOlRFWC5JUV9TSEFSRVNPVVRTVEFORElORy4xMi8xOS8yMDE2BQAAAAEAAAAIAAAADihJbnZhbGlkIERhdGUpuFVdjODC1Ai4VV2M4MLUCBtDSVEuQ0FULklRX1ZPTFVNRS4xLzIwLzIwMTcFAAAAAQAAAAgAAAAOKEludmFsaWQgRGF0ZSk01WWH4MLUCDTVZYfgwtQIJ0NJUS5TVE4uSVFfU0hBUkVTT1VUU1RBTkRJTkcuMjktMDgtMjAxNgEAAAC7bQ0AAgAAAAoxMTMuOTI5MDYyAPSSWIzgwtQI9JJYjODC1AghQ0lRLk5ZU0U6Q05ISS5JUV9WT0xVTUUuNC8xOC8yMDE2BQAAAAEAAAAIAAAADihJbnZhbGlkIERhdGUpNNVlh+DC1Ag01WWH4MLUCCFDSVEuTllTRTpDTkhJLklRX1ZPTFVNRS40LzIwLzIwMTYFAAAAAQAAAAgAAAAOKEludmFsaWQgRGF0ZSkOCipx4MLUCA4KKnHgwtQIIUNJUS5JUTE5MDc4Ni5JUV9WT0xVTUUuMDItMDEtMjAxNAEAAABC6QIAAgAAAAgwLjUyMDI4MwC4VV2M4MLUCLhVXYzgwtQIIUNJUS5JUTE5MDc4Ni5JUV9WT0xVTUUuMDktMDctMjAxMwEAAABC6QIAAgAAAAgwLjU4NDY4MwC4VV2M4MLUCLhVXYzgwtQIJ0NJUS5LQlIuSVFfU0hBUkVTT1VUU1RBTkRJTkcuMDctMDctMjAxNgEAAADqgD8AAgAAAAgxNDIuNDIzMwA0</t>
  </si>
  <si>
    <t>1WWH4MLUCDTVZYfgwtQIJ0NJUS5GTFIuSVFfU0hBUkVTT1VUU1RBTkRJTkcuMTktMDEtMjAxNwEAAAArAQoAAgAAAAoxMzkuMjUwMjA0AFb0WozgwtQIVvRajODC1AgnQ0lRLkpFQy5JUV9TSEFSRVNPVVRTVEFORElORy4yMy0wNi0yMDE3AQAAAC9OBAACAAAACjEyMC40MjQ4NjcA9JJYjODC1Aj0kliM4MLUCCdDSVEuU1ROLklRX1NIQVJFU09VVFNUQU5ESU5HLjE3LTAyLTIwMTcBAAAAu20NAAIAAAAJMTEzLjk0NTI1AFb0WozgwtQIVvRajODC1AghQ0lRLklRMTkwNzg2LklRX1ZPTFVNRS4yMC0wOS0yMDEzAQAAAELpAgACAAAACDEuMzAxNDE3ALhVXYzgwtQIuFVdjODC1AgsQ0lRLk5ZU0U6Q01JLklRX1NIQVJFU09VVFNUQU5ESU5HLjEwLzE5LzIwMTYFAAAAAQAAAAgAAAAOKEludmFsaWQgRGF0ZSm4VV2M4MLUCLhVXYzgwtQIIENJUS5OWVNFOk5BVi5JUV9WT0xVTUUuNS8yNi8yMDE2BQAAAAEAAAAIAAAADihJbnZhbGlkIERhdGUpDgoqceDC1AgOCipx4MLUCBxDSVEuSkVDLklRX1ZPTFVNRS4xMC0xMi0yMDEzAQAAAC9OBAACAAAACDAuNTQ5MjA3AJY2aIfgwtQIljZoh+DC1AglQ0lRLk5BU0RBUUdTOlBDQVIuSVFfVk9MVU1FLjMvMjMvMjAxNgUAAAABAAAACAAAAA4oSW52YWxpZCBEYXRlKQ4KKnHgwtQIDgoqceDC1AgxQ0lRLk5BU0RBUUdTOlBDQVIuSVFfU0hBUkVTT1VUU1RBTkRJTkcuMTEv</t>
  </si>
  <si>
    <t>MjIvMjAxNgUAAAABAAAACAAAAA4oSW52YWxpZCBEYXRlKZIxVozgwtQIkjFWjODC1AgrQ0lRLk5ZU0U6Q01JLklRX1NIQVJFU09VVFNUQU5ESU5HLjcvMjAvMjAxNgUAAAABAAAACAAAAA4oSW52YWxpZCBEYXRlKbhVXYzgwtQIuFVdjODC1AgrQ0lRLk5ZU0U6Q01JLklRX1NIQVJFU09VVFNUQU5ESU5HLjcvMTgvMjAxNgUAAAABAAAACAAAAA4oSW52YWxpZCBEYXRlKZIxVozgwtQIkjFWjODC1AgcQ0lRLkpFQy5JUV9WT0xVTUUuMDctMTEtMjAxMwEAAAAvTgQAAgAAAAgwLjYwNDE5NgCWNmiH4MLUCJY2aIfgwtQIG0NJUS5DQVQuSVFfVk9MVU1FLjQvMjYvMjAxNgUAAAABAAAACAAAAA4oSW52YWxpZCBEYXRlKTTVZYfgwtQINNVlh+DC1AgcQ0lRLktCUi5JUV9WT0xVTUUuMTUtMDUtMjAxNAEAAADqgD8AAgAAAAgyLjI4MTM2NwCWNmiH4MLUCJY2aIfgwtQIIENJUS5OWVNFOlRFWC5JUV9WT0xVTUUuMy8yMS8yMDE3BQAAAAEAAAAIAAAADihJbnZhbGlkIERhdGUpNNVlh+DC1Ag01WWH4MLUCCdDSVEuQ0FULklRX1NIQVJFU09VVFNUQU5ESU5HLjEwLzI1LzIwMTYFAAAAAQAAAAgAAAAOKEludmFsaWQgRGF0ZSm4VV2M4MLUCLhVXYzgwtQIJ0NJUS5LQlIuSVFfU0hBUkVTT1VUU1RBTkRJTkcuMjgtMDQtMjAxNwEAAADqgD8AAgAAAAoxNDMuMTU0NDcxADTVZYfgwtQINNVlh+DC1AgnQ0lRLktCUi5JUV9T</t>
  </si>
  <si>
    <t>SEFSRVNPVVRTVEFORElORy4zMS0wNS0yMDE3AQAAAOqAPwACAAAACjE0My4xNTQ0NzEAVvRajODC1AhW9FqM4MLUCBxDSVEuRU1FLklRX1ZPTFVNRS4wNy0wNC0yMDE0AQAAAG5tAAACAAAACDAuMzMzNjYyADTVZYfgwtQINNVlh+DC1AggQ0lRLk5ZU0U6TkFWLklRX1ZPTFVNRS4zLzEwLzIwMTYBAAAAsnEEAAIAAAAIMC44OTQ1NDEANNVlh+DC1Ag01WWH4MLUCCBDSVEuTllTRTpOQVYuSVFfVk9MVU1FLjMvMjgvMjAxNgUAAAABAAAACAAAAA4oSW52YWxpZCBEYXRlKQ4KKnHgwtQIDgoqceDC1AgbQ0lRLkNBVC5JUV9WT0xVTUUuMTIvOC8yMDE2AQAAADL1AwACAAAACDQuMzQyODM5ADTVZYfgwtQINNVlh+DC1AgcQ0lRLlNUTi5JUV9WT0xVTUUuMjItMDQtMjAxNAEAAAC7bQ0AAgAAAAgwLjE3NTM2MgA01WWH4MLUCDTVZYfgwtQIK0NJUS5OWVNFOlRFWC5JUV9TSEFSRVNPVVRTVEFORElORy4zLzI3LzIwMTcFAAAAAQAAAAgAAAAOKEludmFsaWQgRGF0ZSmSMVaM4MLUCJIxVozgwtQIIUNJUS5JUTE5MDc4Ni5JUV9WT0xVTUUuMDQtMTAtMjAxMwEAAABC6QIAAgAAAAgwLjU2MTYzNwC4VV2M4MLUCLhVXYzgwtQIK0NJUS5OWVNFOkNNSS5JUV9TSEFSRVNPVVRTVEFORElORy43LzI4LzIwMTYFAAAAAQAAAAgAAAAOKEludmFsaWQgRGF0ZSmSMVaM4MLUCJIxVozgwtQIJ0NJUS5KRUMuSVFfU0hBUkVTT1VU</t>
  </si>
  <si>
    <t>U1RBTkRJTkcuMjItMDYtMjAxNwEAAAAvTgQAAgAAAAoxMjAuNDI0ODY3AFb0WozgwtQIVvRajODC1AgfQ0lRLkVNRS5JUV9QUklDRURBVEUuMDItMDQtMjAxNAEAAABubQAABQAAAAowMi0wNC0yMDE0ADTVZYfgwtQINNVlh+DC1AgrQ0lRLk5ZU0U6T1NLLklRX1NIQVJFU09VVFNUQU5ESU5HLjEwLzcvMjAxNgEAAAAXfQQAAgAAAAk3My4zNjY3MTcANNVlh+DC1Ag01WWH4MLUCBxDSVEuU1ROLklRX1ZPTFVNRS4zMC0wNy0yMDEzAQAAALttDQACAAAACDAuMTcyODA4AFb0WozgwtQIVvRajODC1AgpQ0lRLkVNRS5JUV9JTlRFUkVTVF9FWFAuMjAwMC40MTgyMC5MLlAuLkMBAAAAbm0AAAIAAAAGLTkuNjMyAQgAAAAFAAAAATEBAAAACjE3NDc3Mzk0MDEDAAAAAzE2MAIAAAACODIEAAAAATAHAAAACTYvMzAvMjAxNAgAAAAJNi8zMC8yMDE0CQAAAAEwDgoqceDC1AgOCipx4MLUCCBDSVEuTllTRTpNVFcuSVFfVk9MVU1FLjYvMTAvMjAxNgEAAADTXQQAAgAAAAgwLjc3NjgwNQAOCipx4MLUCA4KKnHgwtQIIkNJUS5TVE4uSVFfRVNUX0RBVEUuMTAwNS40MTgyMC5MLlABAAAAu20NAAUAAAAKMzEtMTItMjAxOAA01WWH4MLUCDTVZYfgwtQIKENJUS5UVEVLLklRX1NIQVJFU09VVFNUQU5ESU5HLjAxLTA1LTIwMTcBAAAACAEDAAIAAAAJNTcuMzE3MDUzALhVXYzgwtQIuFVdjODC1AgnQ0lRLkVNRS5JUV9TSEFS</t>
  </si>
  <si>
    <t>RVNPVVRTVEFORElORy4yNi0wOC0yMDE2AQAAAG5tAAACAAAACTYwLjc5OTkxNQD0kliM4MLUCPSSWIzgwtQIIUNJUS5JUTI3MzUxMS5JUV9WT0xVTUUuMTQtMDMtMjAxNAEAAABnLAQAAwAAAAAANNVlh+DC1Ag01WWH4MLUCChDSVEuVFRFSy5JUV9TSEFSRVNPVVRTVEFORElORy4wMi0xMS0yMDE2AQAAAAgBAwACAAAACTU3LjQyOTU2MQD0kliM4MLUCPSSWIzgwtQIJENJUS5TVE4uSVFfUEVSSU9EREFURS4xOTk2LjQxODIwLkwuUAEAAAC7bQ0ABQAAAAozMC0wNi0yMDEzAA4KKnHgwtQIDgoqceDC1AgcQ0lRLkVNRS5JUV9WT0xVTUUuMjktMDQtMjAxNAEAAABubQAAAgAAAAgwLjczNTQyMQA01WWH4MLUCDTVZYfgwtQIJ0NJUS5FTUUuSVFfU0hBUkVTT1VUU1RBTkRJTkcuMTktMDgtMjAxNgEAAABubQAAAgAAAAk2MC43OTk5MTUAVvRajODC1AhW9FqM4MLUCCFDSVEuSVEyNzM1MTEuSVFfVk9MVU1FLjAzLTEwLTIwMTMBAAAAZywEAAMAAAAAADTVZYfgwtQINNVlh+DC1AgnQ0lRLkVNRS5JUV9TSEFSRVNPVVRTVEFORElORy4yNi0wMS0yMDE3AQAAAG5tAAACAAAACTYwLjY0NjQ3NgD0kliM4MLUCPSSWIzgwtQIJkNJUS5DQVQuSVFfU0hBUkVTT1VUU1RBTkRJTkcuMTEvMy8yMDE2AQAAADL1AwACAAAACTU4Mi4zMjE4OQAOCipx4MLUCA4KKnHgwtQIHENJUS5GTFIuSVFfVk9MVU1FLjIzLTA5LTIwMTMB</t>
  </si>
  <si>
    <t>AAAAKwEKAAIAAAAIMS41MDEwNDMA+Jdqh+DC1Aj4l2qH4MLUCB9DSVEuTllTRTpERS5JUV9WT0xVTUUuNS8xOS8yMDE2BQAAAAEAAAAIAAAADihJbnZhbGlkIERhdGUpDgoqceDC1AgOCipx4MLUCC1DSVEuRkxSLklRX0dXX0lOVEFOX0FNT1JUX0NGLjk5Ny40MTgyMC5MLlAuLkMBAAAAKwEKAAIAAAAFMS4yMzQBCAAAAAUAAAABMQEAAAAKMTU4ODU1NTUzNQMAAAADMTYwAgAAAAQyMTgyBAAAAAEwBwAAAAk2LzMwLzIwMTQIAAAACjEyLzMxLzIwMTAJAAAAATAOCipx4MLUCA4KKnHgwtQIHENJUS5GTFIuSVFfVk9MVU1FLjI1LTAyLTIwMTQBAAAAKwEKAAIAAAAIMS45OTQ4NzgAljZoh+DC1AiWNmiH4MLUCDBDSVEuTkFTREFRR1M6UENBUi5JUV9TSEFSRVNPVVRTVEFORElORy4xMS8zLzIwMTYBAAAAQX8EAAIAAAAKMzUxLjM1ODQ5NwBW9FqM4MLUCFb0WozgwtQIIENJUS5OWVNFOk1UVy5JUV9WT0xVTUUuNC8xNS8yMDE2BQAAAAEAAAAIAAAADihJbnZhbGlkIERhdGUpNNVlh+DC1Ag01WWH4MLUCB9DSVEuRU1FLklRX1BSSUNFREFURS4yNC0wMy0yMDE0AQAAAG5tAAAFAAAACjI0LTAzLTIwMTQANNVlh+DC1Ag01WWH4MLUCBxDSVEuRkxSLklRX1ZPTFVNRS4yNy0wMi0yMDE0AQAAACsBCgACAAAACDEuNDEwOTU0AJY2aIfgwtQIljZoh+DC1AgdQ0lRLlRURUsuSVFfVk9MVU1FLjEzLTA5LTIwMTMBAAAA</t>
  </si>
  <si>
    <t>CAEDAAIAAAAIMC4yMDI0NDYAljZoh+DC1AiWNmiH4MLUCBtDSVEuQ0FULklRX1ZPTFVNRS4yLzE1LzIwMTcFAAAAAQAAAAgAAAAOKEludmFsaWQgRGF0ZSkOCipx4MLUCA4KKnHgwtQIJUNJUS5OQVNEQVFHUzpQQ0FSLklRX1ZPTFVNRS4yLzE1LzIwMTcFAAAAAQAAAAgAAAAOKEludmFsaWQgRGF0ZSlW9FqM4MLUCFb0WozgwtQIHENJUS5FTUUuSVFfVk9MVU1FLjIzLTA1LTIwMTQBAAAAbm0AAAIAAAAIMC4xODM1NTgANNVlh+DC1Ag01WWH4MLUCCFDSVEuSVExOTA3ODYuSVFfVk9MVU1FLjA3LTAyLTIwMTQBAAAAQukCAAIAAAAIMS4yNDAwMjkAuFVdjODC1Ai4VV2M4MLUCCdDSVEuU1ROLklRX1NIQVJFU09VVFNUQU5ESU5HLjAzLTAxLTIwMTcBAAAAu20NAAIAAAAJMTEzLjk0NTI1ALhVXYzgwtQIuFVdjODC1AgtQ0lRLkVNRS5JUV9HV19JTlRBTl9BTU9SVF9DRi45OTkuNDE4MjAuTC5QLi5DAQAAAG5tAAACAAAABjI5Ljc2MgEIAAAABQAAAAExAQAAAAoxNzIxMDE5NTk1AwAAAAMxNjACAAAABDIxODIEAAAAATAHAAAACTYvMzAvMjAxNAgAAAAKMTIvMzEvMjAxMgkAAAABMA4KKnHgwtQIDgoqceDC1AghQ0lRLklRMjczNTExLklRX1ZPTFVNRS4yNy0wOS0yMDEzAQAAAGcsBAADAAAAAAA01WWH4MLUCDTVZYfgwtQIH0NJUS5FTUUuSVFfUFJJQ0VEQVRFLjMwLTA2LTIwMTQBAAAAbm0AAAUAAAAKMzAt</t>
  </si>
  <si>
    <t>MDYtMjAxNAA01WWH4MLUCDTVZYfgwtQIIUNJUS5JUTI3MzUxMS5JUV9WT0xVTUUuMTktMDctMjAxMwEAAABnLAQAAwAAAAAANNVlh+DC1Ag01WWH4MLUCCFDSVEuSVEyNzM1MTEuSVFfVk9MVU1FLjAyLTEyLTIwMTMBAAAAZywEAAIAAAAIMC4wMDAxNTMANNVlh+DC1Ag01WWH4MLUCCpDSVEuTllTRTpPU0suSVFfU0hBUkVTT1VUU1RBTkRJTkcuNi85LzIwMTYBAAAAF30EAAIAAAAJNzMuNDg0NTgzADTVZYfgwtQINNVlh+DC1AghQ0lRLklRMjczNTExLklRX1ZPTFVNRS4xMi0wNi0yMDE0AQAAAGcsBAADAAAAAAA01WWH4MLUCDTVZYfgwtQIHENJUS5GTFIuSVFfVk9MVU1FLjE5LTExLTIwMTMBAAAAKwEKAAIAAAAIMS4yNjM2NDUAljZoh+DC1AiWNmiH4MLUCBxDSVEuSkVDLklRX1ZPTFVNRS4xNy0wOS0yMDEzAQAAAC9OBAACAAAACDAuNzUxNDk0AJY2aIfgwtQIljZoh+DC1AgfQ0lRLkVNRS5JUV9QUklDRURBVEUuMjQtMTAtMjAxMwEAAABubQAABQAAAAoyNC0xMC0yMDEzAA4KKnHgwtQIDgoqceDC1AgjQ0lRLlNUTi5JUV9QRU5TSU9OLjk5OC40MTgyMC5MLlAuLkMBAAAAu20NAAMAAAAAAA4KKnHgwtQIDgoqceDC1AghQ0lRLklRMTkwNzg2LklRX1ZPTFVNRS4yNi0wNi0yMDE0AQAAAELpAgACAAAACDAuMzE0NjE5ALhVXYzgwtQIuFVdjODC1AgnQ0lRLklRVFIyNzAwNzg2NzcuSVFfVFJfSU1QTElF</t>
  </si>
  <si>
    <t>RF9FVi4uVVNEAQAAANUSGRACAAAAAzQyMAB3qAY248LUCC12HjbjwtQIJENJUS5OQVNEQVFHUzpQQ0FSLklRX1ZPTFVNRS44LzgvMjAxNgEAAABBfwQAAgAAAAgxLjEyMjc0NwBW9FqM4MLUCFb0WozgwtQIJ0NJUS5GTFIuSVFfU0hBUkVTT1VUU1RBTkRJTkcuMjYtMDEtMjAxNwEAAAArAQoAAgAAAAoxMzkuMjUwMjA0APSSWIzgwtQI9JJYjODC1AgqQ0lRLk5ZU0U6Q01JLklRX1NIQVJFU09VVFNUQU5ESU5HLjIvNy8yMDE3AQAAACUMBAACAAAABjE2Ny4zOAA01WWH4MLUCDTVZYfgwtQIK0NJUS5OWVNFOkNNSS5JUV9TSEFSRVNPVVRTVEFORElORy4xLzE4LzIwMTcFAAAAAQAAAAgAAAAOKEludmFsaWQgRGF0ZSlW9FqM4MLUCFb0WozgwtQIJ0NJUS5TVE4uSVFfU0hBUkVTT1VUU1RBTkRJTkcuMTktMDYtMjAxNwEAAAC7bQ0AAgAAAAoxMTQuMjI5MzEyALhVXYzgwtQIuFVdjODC1AgcQ0lRLkZMUi5JUV9WT0xVTUUuMTEtMDctMjAxMwEAAAArAQoAAgAAAAgyLjA5MzM2NwD4l2qH4MLUCPiXaofgwtQIHENJUS5KRUMuSVFfVk9MVU1FLjI0LTA3LTIwMTMBAAAAL04EAAIAAAAIMC41MzIwNTIAkjFWjODC1AiSMVaM4MLUCCBDSVEuTllTRTpNVFcuSVFfVk9MVU1FLjcvMjEvMjAxNgUAAAABAAAACAAAAA4oSW52YWxpZCBEYXRlKQ4KKnHgwtQIDgoqceDC1AghQ0lRLklRMjczNTExLklRX1ZPTFVNRS4wOC0x</t>
  </si>
  <si>
    <t>MC0yMDEzAQAAAGcsBAADAAAAAAA01WWH4MLUCDTVZYfgwtQIG0NJUS5eU1pTRS1BLklRX0NPTVBBTllfTkFNRQEAAABPvrMDAwAAACVTaGVuemhlbiBTdG9jayBFeGNoYW5nZSBBIFNoYXJlIEluZGV4ADTVZYfgwtQINNVlh+DC1AgwQ0lRLk5BU0RBUUdTOlBDQVIuSVFfU0hBUkVTT1VUU1RBTkRJTkcuOC8zMC8yMDE2BQAAAAEAAAAIAAAADihJbnZhbGlkIERhdGUpNNVlh+DC1Ag01WWH4MLUCCdDSVEuSkVDLklRX1NIQVJFU09VVFNUQU5ESU5HLjMxLTA4LTIwMTYBAAAAL04EAAIAAAAKMTIxLjQyODE5NwD0kliM4MLUCPSSWIzgwtQIKkNJUS5OWVNFOk9TSy5JUV9TSEFSRVNPVVRTVEFORElORy4xLzMvMjAxNwEAAAAXfQQAAgAAAAk3NC42MTE0NDcA9JJYjODC1Aj0kliM4MLUCDBDSVEuTkFTREFRR1M6UENBUi5JUV9TSEFSRVNPVVRTVEFORElORy4zLzEwLzIwMTcBAAAAQX8EAAIAAAAKMzUxLjI3OTYwMQA01WWH4MLUCDTVZYfgwtQIIUNJUS5JUTI3MzUxMS5JUV9WT0xVTUUuMTUtMTAtMjAxMwEAAABnLAQAAgAAAAYwLjAwMDUANNVlh+DC1Ag01WWH4MLUCCBDSVEuTllTRTpDTUkuSVFfVk9MVU1FLjcvMjEvMjAxNgUAAAABAAAACAAAAA4oSW52YWxpZCBEYXRlKTTVZYfgwtQINNVlh+DC1AghQ0lRLklRMTkwNzg2LklRX1ZPTFVNRS4xMy0wOS0yMDEzAQAAAELpAgACAAAACDAuOTk1OTAzALhVXYzg</t>
  </si>
  <si>
    <t>wtQIuFVdjODC1AgnQ0lRLktCUi5JUV9TSEFSRVNPVVRTVEFORElORy4wMS0wOS0yMDE2AQAAAOqAPwACAAAACjE0Mi40NzU0OTkADgoqceDC1AgOCipx4MLUCCBDSVEuTllTRTpURVguSVFfVk9MVU1FLjEwLzcvMjAxNgEAAAAOswQAAwAAAAAAuFVdjODC1Ai4VV2M4MLUCCFDSVEuSVEyNzM1MTEuSVFfVk9MVU1FLjE2LTA5LTIwMTMBAAAAZywEAAMAAAAAADTVZYfgwtQINNVlh+DC1AgcQ0lRLkVNRS5JUV9WT0xVTUUuMjUtMDItMjAxNAEAAABubQAAAgAAAAgwLjgzOTczNAA01WWH4MLUCDTVZYfgwtQIKUNJUS5FTUUuSVFfSU5URVJFU1RfRVhQLjEwMDAuNDE4MjAuTC5QLi5DAQAAAG5tAAACAAAABi04Ljc2OQEIAAAABQAAAAExAQAAAAoxNzc3OTM0NDc2AwAAAAMxNjACAAAAAjgyBAAAAAEwBwAAAAk2LzMwLzIwMTQIAAAACjEyLzMxLzIwMTMJAAAAATAOCipx4MLUCA4KKnHgwtQIIUNJUS5JUTE5MDc4Ni5JUV9WT0xVTUUuMjItMDgtMjAxMwEAAABC6QIAAgAAAAgwLjM1NDMzOQC4VV2M4MLUCLhVXYzgwtQIHkNJUS5OWVNFOkRFLklRX1ZPTFVNRS4zLzkvMjAxNgEAAACADwQAAwAAAAAANNVlh+DC1Ag01WWH4MLUCB9DSVEuRU1FLklRX1BSSUNFREFURS4yMS0wOC0yMDEzAQAAAG5tAAAFAAAACjIxLTA4LTIwMTMADgoqceDC1AgOCipx4MLUCBxDSVEuSkVDLklRX1ZPTFVNRS4yNC0wOS0yMDEzAQAA</t>
  </si>
  <si>
    <t>AC9OBAACAAAACDAuNjYwNTIxAJY2aIfgwtQIljZoh+DC1AgsQ0lRLk5ZU0U6VEVYLklRX1NIQVJFU09VVFNUQU5ESU5HLjEyLzIxLzIwMTYFAAAAAQAAAAgAAAAOKEludmFsaWQgRGF0ZSmSMVaM4MLUCJIxVozgwtQIHUNJUS5UVEVLLklRX1ZPTFVNRS4yNS0wNC0yMDE0AQAAAAgBAwACAAAACDAuNDIyMjcyAFb0WozgwtQIVvRajODC1AgnQ0lRLklRMjczNTExLklRX0VTVF9EQVRFLjEwMDUuNDE4MjAuTC5QAQAAAGcsBAAFAAAACjMxLTEyLTIwMTgADgoqceDC1AgOCipx4MLUCBpDSVEuQ0FULklRX1ZPTFVNRS40LzQvMjAxNwEAAAAy9QMAAgAAAAg1Ljc5NzU0OAAOCipx4MLUCA4KKnHgwtQIHENJUS5KRUMuSVFfVk9MVU1FLjA1LTAzLTIwMTQBAAAAL04EAAIAAAAHMC43MTE0NACWNmiH4MLUCJY2aIfgwtQIKkNJUS5OWVNFOlRFWC5JUV9TSEFSRVNPVVRTVEFORElORy4xLzQvMjAxNwEAAAAOswQAAgAAAAUxMDUuOQCSMVaM4MLUCJIxVozgwtQIHENJUS5FTUUuSVFfVk9MVU1FLjA2LTExLTIwMTMBAAAAbm0AAAIAAAAIMC41NTEyNDMANNVlh+DC1Ag01WWH4MLUCB9DSVEuTllTRTpKT1kuSVFfVk9MVU1FLjgvNC8yMDE2BQAAAAAAAAAIAAAAFChJbnZhbGlkIElkZW50aWZpZXIpNNVlh+DC1Ag01WWH4MLUCBxDSVEuU1ROLklRX1ZPTFVNRS4yOS0wNS0yMDE0AQAAALttDQACAAAACDAuMTI1MjQ2AJIx</t>
  </si>
  <si>
    <t>VozgwtQIkjFWjODC1AgkQ0lRLktPU0U6QTAwOTU0MC5JUV9WT0xVTUUuNS8xOC8yMDE2BQAAAAEAAAAIAAAADihJbnZhbGlkIERhdGUpDgoqceDC1AgOCipx4MLUCCpDSVEuTllTRTpPU0suSVFfU0hBUkVTT1VUU1RBTkRJTkcuNS82LzIwMTYBAAAAF30EAAIAAAAJNzMuMzY2NzE3ALhVXYzgwtQIuFVdjODC1AgUQ0lRLlRURUsuSVFfU1BfTENfTFQBAAAACAEDAAMAAAAAAA4KKnHgwtQIDgoqceDC1AghQ0lRLklRMjczNTExLklRX1ZPTFVNRS4wMy0wOS0yMDEzAQAAAGcsBAADAAAAAAA01WWH4MLUCDTVZYfgwtQIIkNJUS5UVEVLLklRX05JX0VTVC4xMDAxLjQxODIwLkwuUC4BAAAACAEDAAIAAAAHMTE0Ljc3MQEOAAAABQAAAAEzAQAAAAEwAgAAAAc0NDA3MDAzAwAAAAYxMDAyNTAEAAAAATIGAAAAATAHAAAAAzE2MAgAAAABMAkAAAABMQoAAAABMAsAAAAKNjQwNTE1Mzk3OQwAAAABMQ0AAAAINy8xLzIwMTQQAAAACTYvMzAvMjAxNA4KKnHgwtQIDgoqceDC1AghQ0lRLklRMTkwNzg2LklRX1ZPTFVNRS4xOC0xMS0yMDEzAQAAAELpAgACAAAACDAuODg4ODUzALhVXYzgwtQIuFVdjODC1AgsQ0lRLk5ZU0U6T1NLLklRX1NIQVJFU09VVFNUQU5ESU5HLjEwLzI0LzIwMTYFAAAAAQAAAAgAAAAOKEludmFsaWQgRGF0ZSmSMVaM4MLUCJIxVozgwtQIL0NJUS5UVEVLLklRX0dXX0lOVEFOX0FNT1JUX0NGLjEw</t>
  </si>
  <si>
    <t>MDAuNDE4MjAuTC5QLi5DAQAAAAgBAwACAAAABDMyLjQBCAAAAAUAAAABMQEAAAAKMTc2NTkwMjI2MwMAAAADMTYwAgAAAAQyMTgyBAAAAAEwBwAAAAk2LzMwLzIwMTQIAAAACTkvMjkvMjAxMwkAAAABMA4KKnHgwtQIDgoqceDC1AgmQ0lRLk5BU0RBUUdTOlBDQVIuSVFfVk9MVU1FLjExLzI1LzIwMTYFAAAAAQAAAAgAAAAOKEludmFsaWQgRGF0ZSmSMVaM4MLUCJIxVozgwtQIH0NJUS5OWVNFOkRFLklRX1ZPTFVNRS41LzI1LzIwMTYFAAAAAQAAAAgAAAAOKEludmFsaWQgRGF0ZSkOCipx4MLUCA4KKnHgwtQIKkNJUS5OWVNFOlRFWC5JUV9TSEFSRVNPVVRTVEFORElORy42LzcvMjAxNgEAAAAOswQAAgAAAAUxMDkuMgC4VV2M4MLUCLhVXYzgwtQIJkNJUS5DQVQuSVFfU0hBUkVTT1VUU1RBTkRJTkcuMi8yMS8yMDE3BQAAAAEAAAAIAAAADihJbnZhbGlkIERhdGUpuFVdjODC1Ai4VV2M4MLUCBxDSVEuRkxSLklRX1ZPTFVNRS4wNS0wOS0yMDEzAQAAACsBCgACAAAACDAuNzc2MTg3APiXaofgwtQI+Jdqh+DC1AgnQ0lRLktCUi5JUV9TSEFSRVNPVVRTVEFORElORy4yMi0wNy0yMDE2AQAAAOqAPwACAAAACDE0Mi40MjMzAPSSWIzgwtQI9JJYjODC1AgnQ0lRLkpFQy5JUV9TSEFSRVNPVVRTVEFORElORy4wMy0wMi0yMDE3AQAAAC9OBAACAAAACjEyMC44MzAwOTkAVvRajODC1AhW9FqM4MLUCBxDSVEuS0JS</t>
  </si>
  <si>
    <t>LklRX1ZPTFVNRS4zMC0wNC0yMDE0AQAAAOqAPwACAAAACDIuNDY4MTk1AJIxVozgwtQIkjFWjODC1AgzQ0lRLlNUTi5JUV9NSU5PUklUWV9JTlRFUkVTVF9UT1RBTC45OTYuNDE4MjAuTC5QLi5DAQAAALttDQACAAAABTAuMTg2AQgAAAAFAAAAATEBAAAACjE0MzE4NTUxMDYDAAAAAjI3AgAAAAQxMzEyBAAAAAEwBwAAAAk2LzMwLzIwMTQIAAAACjEyLzMxLzIwMDkJAAAAATAOCipx4MLUCA4KKnHgwtQIJ0NJUS5KRUMuSVFfU0hBUkVTT1VUU1RBTkRJTkcuMTEtMDUtMjAxNwEAAAAvTgQAAgAAAAoxMjAuNDI0ODY3ALhVXYzgwtQIuFVdjODC1AgbQ0lRLkNBVC5JUV9WT0xVTUUuMy8xNy8yMDE2BQAAAAEAAAAIAAAADihJbnZhbGlkIERhdGUpDgoqceDC1AgOCipx4MLUCBxDSVEuSkVDLklRX1ZPTFVNRS4xNS0wNC0yMDE0AQAAAC9OBAACAAAACDAuNjcyNzk0AJY2aIfgwtQIljZoh+DC1AgbQ0lRLkNBVC5JUV9WT0xVTUUuOS8xNS8yMDE2BQAAAAEAAAAIAAAADihJbnZhbGlkIERhdGUpNNVlh+DC1Ag01WWH4MLUCB9DSVEuRU1FLklRX1BSSUNFREFURS4yNC0wNy0yMDEzAQAAAG5tAAAFAAAACjI0LTA3LTIwMTMAljZoh+DC1AiWNmiH4MLUCBxDSVEuU1ROLklRX1ZPTFVNRS4xNC0wNS0yMDE0AQAAALttDQACAAAACDAuMjQwMjA2ADTVZYfgwtQINNVlh+DC1AgnQ0lRLlNUTi5JUV9TSEFSRVNPVVRTVEFO</t>
  </si>
  <si>
    <t>RElORy4yMS0xMS0yMDE2AQAAALttDQACAAAACTExMy45NDUyNQC4VV2M4MLUCLhVXYzgwtQIMENJUS5OQVNEQVFHUzpQQ0FSLklRX1NIQVJFU09VVFNUQU5ESU5HLjEyLzkvMjAxNgEAAABBfwQAAgAAAAozNTAuNTI4MzExAPSSWIzgwtQI9JJYjODC1AgcQ0lRLktCUi5JUV9WT0xVTUUuMDEtMTEtMjAxMwEAAADqgD8AAgAAAAgxLjI2MTY3MQCWNmiH4MLUCJY2aIfgwtQIIENJUS5OWVNFOk9TSy5JUV9WT0xVTUUuNy8xOS8yMDE2BQAAAAEAAAAIAAAADihJbnZhbGlkIERhdGUpDgoqceDC1AgOCipx4MLUCCdDSVEuS0JSLklRX1NIQVJFU09VVFNUQU5ESU5HLjE3LTEwLTIwMTYBAAAA6oA/AAIAAAAKMTQyLjQ3NTQ5OQD0kliM4MLUCPSSWIzgwtQIMENJUS5OQVNEQVFHUzpQQ0FSLklRX1NIQVJFU09VVFNUQU5ESU5HLjYvMjEvMjAxNgUAAAABAAAACAAAAA4oSW52YWxpZCBEYXRlKZIxVozgwtQIkjFWjODC1AgnQ0lRLktCUi5JUV9TSEFSRVNPVVRTVEFORElORy4xNi0xMi0yMDE2AQAAAOqAPwACAAAACjE0Mi42NjgxNjEAVvRajODC1AhW9FqM4MLUCCFDSVEuSVExOTA3ODYuSVFfVk9MVU1FLjI0LTA3LTIwMTMBAAAAQukCAAIAAAAIMC4yMzU4NjQAuFVdjODC1Ai4VV2M4MLUCB1DSVEuVFRFSy5JUV9WT0xVTUUuMDUtMDktMjAxMwEAAAAIAQMAAgAAAAgwLjI1ODkyOQBW9FqM4MLUCFb0WozgwtQIMENJ</t>
  </si>
  <si>
    <t>US5OQVNEQVFHUzpQQ0FSLklRX1NIQVJFU09VVFNUQU5ESU5HLjIvMTAvMjAxNwEAAABBfwQAAgAAAAozNTEuMjc5NjAxALhVXYzgwtQIuFVdjODC1AgdQ0lRLlRURUsuSVFfVk9MVU1FLjEyLTAzLTIwMTQBAAAACAEDAAIAAAAIMC40MjA5ODIAuFVdjODC1Ai4VV2M4MLUCBxDSVEuSkVDLklRX1ZPTFVNRS4yMy0wOC0yMDEzAQAAAC9OBAACAAAACDAuODA0NzcyAJY2aIfgwtQIljZoh+DC1AgcQ0lRLkpFQy5JUV9WT0xVTUUuMTctMTAtMjAxMwEAAAAvTgQAAgAAAAgwLjg0ODg0OQCSMVaM4MLUCJIxVozgwtQIMENJUS5OQVNEQVFHUzpQQ0FSLklRX1NIQVJFU09VVFNUQU5ESU5HLjkvMTUvMjAxNgUAAAABAAAACAAAAA4oSW52YWxpZCBEYXRlKZIxVozgwtQIkjFWjODC1AgbQ0lRLkNBVC5JUV9WT0xVTUUuMy8yOS8yMDE3BQAAAAEAAAAIAAAADihJbnZhbGlkIERhdGUpDgoqceDC1AgOCipx4MLUCChDSVEuVFRFSy5JUV9TSEFSRVNPVVRTVEFORElORy4wNC0wMS0yMDE3AQAAAAgBAwACAAAACTU3LjA2MDgwMwC4VV2M4MLUCLhVXYzgwtQIKENJUS5UVEVLLklRX1NIQVJFU09VVFNUQU5ESU5HLjI1LTEwLTIwMTYBAAAACAEDAAIAAAAJNTcuNDI5NTYxALhVXYzgwtQIuFVdjODC1AgcQ0lRLkVNRS5JUV9WT0xVTUUuMDMtMTItMjAxMwEAAABubQAAAgAAAAcwLjU0MTQ4ADTVZYfgwtQINNVlh+DC1AgrQ0lR</t>
  </si>
  <si>
    <t>Lk5ZU0U6Q01JLklRX1NIQVJFU09VVFNUQU5ESU5HLjUvMTYvMjAxNgUAAAABAAAACAAAAA4oSW52YWxpZCBEYXRlKTTVZYfgwtQINNVlh+DC1AghQ0lRLk5ZU0U6Q05ISS5JUV9WT0xVTUUuNS8xOS8yMDE2BQAAAAEAAAAIAAAADihJbnZhbGlkIERhdGUpNNVlh+DC1Ag01WWH4MLUCCdDSVEuSkVDLklRX1NIQVJFU09VVFNUQU5ESU5HLjAxLTAzLTIwMTcBAAAAL04EAAIAAAAKMTIxLjA3MTI5NgD0kliM4MLUCPSSWIzgwtQIJkNJUS5OQVNEQVFHUzpQQ0FSLklRX1ZPTFVNRS4xMC8yNS8yMDE2BQAAAAEAAAAIAAAADihJbnZhbGlkIERhdGUpNNVlh+DC1Ag01WWH4MLUCCdDSVEuRU1FLklRX1NIQVJFU09VVFNUQU5ESU5HLjIzLTAzLTIwMTcBAAAAbm0AAAIAAAAJNTkuNjYwNDA0AFb0WozgwtQIVvRajODC1AgcQ0lRLkpFQy5JUV9WT0xVTUUuMjctMDUtMjAxNAEAAAAvTgQAAgAAAAcxLjQ3MDIzAJY2aIfgwtQIljZoh+DC1AgfQ0lRLkVNRS5JUV9QUklDRURBVEUuMTAtMDQtMjAxNAEAAABubQAABQAAAAoxMC0wNC0yMDE0AJY2aIfgwtQIljZoh+DC1AgcQ0lRLkNBVC5JUV9WT0xVTUUuMTAvMTkvMjAxNgUAAAABAAAACAAAAA4oSW52YWxpZCBEYXRlKTTVZYfgwtQINNVlh+DC1AgcQ0lRLkZMUi5JUV9WT0xVTUUuMDItMDgtMjAxMwEAAAArAQoAAgAAAAgyLjYzMDI4OQD4l2qH4MLUCPiXaofgwtQIJENJ</t>
  </si>
  <si>
    <t>AwABTAVMT0NBTAFI/////wFQ1B4AACBDSVEuTllTRTpOQVYuSVFfVk9MVU1FLjUvMjMvMjAxNgUAAAABAAAACAAAAA4oSW52YWxpZCBEYXRlKQ4KKnHgwtQIDgoqceDC1AgcQ0lRLkZMUi5JUV9WT0xVTUUuMTktMDctMjAxMwEAAAArAQoAAgAAAAgxLjQwNjY3NAD4l2qH4MLUCPiXaofgwtQIG0NJUS5DQVQuSVFfVk9MVU1FLjUvMzEvMjAxNgUAAAABAAAACAAAAA4oSW52YWxpZCBEYXRlKTTVZYfgwtQINNVlh+DC1AgnQ0lRLkpFQy5JUV9TSEFSRVNPVVRTVEFORElORy4wNy0wMy0yMDE3AQAAAC9OBAACAAAACjEyMS4wNzEyOTYA9JJYjODC1Aj0kliM4MLUCCdDSVEuRkxSLklRX1NIQVJFU09VVFNUQU5ESU5HLjI5LTEyLTIwMTYBAAAAKwEKAAIAAAAKMTM5LjI1MDIwNAC4VV2M4MLUCLhVXYzgwtQILUNJUS5JUTE5MDc4Ni5JUV9EQV9TVVBQTF9DRi4yMDAwLjQxODIwLkwuUC4uQwEAAABC6QIAAgAAAAUxNTEuOAEIAAAABQAAAAExAQAAAAoxNjc3MjY2NTc0AwAAAAMxNjACAAAABDIxNzEEAAAAATAHAAAACTYvMzAvMjAxNAgAAAAINC80LzIwMTQJAAAAATAOCipx4MLUCA4KKnHgwtQIJUNJUS5OQVNEQVFHUzpQQ0FSLklRX1ZPTFVNRS44LzI0LzIwMTYFAAAAAQAAAAgAAAAOKEludmFsaWQgRGF0ZSlW9FqM4MLUCFb0WozgwtQIJENJUS5LT1NFOkEwMDk1NDAuSVFfVk9MVU1FLjMvMjIvMjAxNgUAAAAB</t>
  </si>
  <si>
    <t>US5TVE4uSVFfUEVOU0lPTi4xOTg5LjQxODIwLkwuUC4uQwEAAAC7bQ0AAwAAAAAA2NoPceDC1AjY2g9x4MLUCCRDSVEuS09TRTpBMDA5NTQwLklRX1ZPTFVNRS4zLzEwLzIwMTYBAAAAzUslAAMAAAAAADTVZYfgwtQINNVlh+DC1AgoQ0lRLlRURUsuSVFfU0hBUkVTT1VUU1RBTkRJTkcuMDEtMDktMjAxNgEAAAAIAQMAAgAAAAk1Ny40Mjk1NjEADgoqceDC1AgOCipx4MLUCC1DSVEuSVEyNzM1MTEuSVFfVE9UQUxfRVFVSVRZLjk5OS40MTgyMC5MLlAuLkMBAAAAZywEAAIAAAAHNzU3LjM5MwEIAAAABQAAAAExAQAAAAoxNzAyMTc0MDcxAwAAAAMxNjACAAAABDEyNzUEAAAAATAHAAAACTYvMzAvMjAxNAgAAAAKMTIvMzEvMjAxMgkAAAABMNjaD3HgwtQI2NoPceDC1AgoQ0lRLlRURUsuSVFfU0hBUkVTT1VUU1RBTkRJTkcuMTctMDUtMjAxNwEAAAAIAQMAAgAAAAk1Ny4xNTY1ODUAuFVdjODC1Ai4VV2M4MLUCCtDSVEuTllTRTpPU0suSVFfU0hBUkVTT1VUU1RBTkRJTkcuMS8xNy8yMDE3BQAAAAEAAAAIAAAADihJbnZhbGlkIERhdGUpNNVlh+DC1Ag01WWH4MLUCCdDSVEuSkVDLklRX1NIQVJFU09VVFNUQU5ESU5HLjE0LTAyLTIwMTcBAAAAL04EAAIAAAAKMTIxLjA3MTI5NgC4VV2M4MLUCLhVXYzgwtQIIENJUS5OWVNFOk5BVi5JUV9WT0xVTUUuNy8yMi8yMDE2BQAAAAEAAAAIAAAADihJbnZhbGlkIERh</t>
  </si>
  <si>
    <t>dGUpNNVlh+DC1Ag01WWH4MLUCChDSVEuVFRFSy5JUV9TSEFSRVNPVVRTVEFORElORy4xMi0wMS0yMDE3AQAAAAgBAwACAAAACTU3LjA2MDgwMwD0kliM4MLUCPSSWIzgwtQIIUNJUS5JUTE5MDc4Ni5JUV9WT0xVTUUuMDYtMDktMjAxMwEAAABC6QIAAgAAAAgwLjY3MDY4OAC4VV2M4MLUCLhVXYzgwtQIHENJUS5TVE4uSVFfVk9MVU1FLjI4LTA1LTIwMTQBAAAAu20NAAIAAAAIMC4yMDQ2NTgANNVlh+DC1Ag01WWH4MLUCBxDSVEuSkVDLklRX1ZPTFVNRS4wNS0wNS0yMDE0AQAAAC9OBAACAAAACDIuNzIwNzU4AJY2aIfgwtQIljZoh+DC1AgnQ0lRLlNUTi5JUV9EQV9TVVBQTF9DRi45OTguNDE4MjAuTC5QLi5DAQAAALttDQACAAAABjI3LjkzMwEIAAAABQAAAAExAQAAAAoxNTg4OTk5MDM5AwAAAAIyNwIAAAAEMjE3MQQAAAABMAcAAAAJNi8zMC8yMDE0CAAAAAoxMi8zMS8yMDExCQAAAAEwDgoqceDC1AgOCipx4MLUCCZDSVEuMC5JUV9FQklUREFfRVNULjEwMDIuNDE4MjAuTC5QLlVTRAEAAABVhHcDAwAAAAAADgoqceDC1AgOCipx4MLUCCVDSVEuRkxSLklRX1JFVkVOVUVfRVNULjEwMDQuNDE4MjAuLlAuAQAAACsBCgACAAAACzI5NDA4Ljk2NjU2AQ4AAAAFAAAAATMBAAAAATACAAAACjEwMDA5MDkyNzUDAAAABjEwMDE4MAQAAAABMgYAAAABMAcAAAADMTYwCAAAAAEwCQAAAAExCgAAAAEwCwAAAAo2</t>
  </si>
  <si>
    <t>MTM3MjI1MjAyDAAAAAExDQAAAAg3LzEvMjAxNBAAAAAJNi8zMC8yMDE02NoPceDC1AjY2g9x4MLUCBtDSVEuQ0FULklRX1ZPTFVNRS42LzIyLzIwMTYFAAAAAQAAAAgAAAAOKEludmFsaWQgRGF0ZSk01WWH4MLUCDTVZYfgwtQIL0NJUS5UVEVLLklRX0dXX0lOVEFOX0FNT1JUX0NGLjIwMDAuNDE4MjAuTC5QLi5DAQAAAAgBAwACAAAABjI5LjU2MQEIAAAABQAAAAExAQAAAAoxNzQ4MTI2NTg4AwAAAAMxNjACAAAABDIxODIEAAAAATAHAAAACTYvMzAvMjAxNAgAAAAJNi8yOS8yMDE0CQAAAAEwDgoqceDC1AgOCipx4MLUCCtDSVEuTllTRTpURVguSVFfU0hBUkVTT1VUU1RBTkRJTkcuNi8xNi8yMDE2BQAAAAEAAAAIAAAADihJbnZhbGlkIERhdGUpNNVlh+DC1Ag01WWH4MLUCBxDSVEuRkxSLklRX1ZPTFVNRS4xNi0wNi0yMDE0AQAAACsBCgACAAAACDAuNzM4MDEzAJY2aIfgwtQIljZoh+DC1AglQ0lRLkNBVC5JUV9TSEFSRVNPVVRTVEFORElORy41LzIvMjAxNgEAAAAy9QMAAgAAAAo1ODIuMjMzODAxAFb0WozgwtQIVvRajODC1AgoQ0lRLlRURUsuSVFfU0hBUkVTT1VUU1RBTkRJTkcuMDMtMDUtMjAxNwEAAAAIAQMAAgAAAAk1Ny4zMTcwNTMA9JJYjODC1Aj0kliM4MLUCB9DSVEuTllTRTpERS5JUV9WT0xVTUUuMy8xNy8yMDE2BQAAAAEAAAAIAAAADihJbnZhbGlkIERhdGUpDgoqceDC1AgOCipx4MLU</t>
  </si>
  <si>
    <t>CCZDSVEuRkxSLklRX1RPVEFMX0RFQlQuOTk5LjQxODIwLkwuUC4uQwEAAAArAQoAAgAAAAc1NDAuOTk3AQgAAAAFAAAAATEBAAAACjE3MTk2NzExMTADAAAAAzE2MAIAAAAENDE3MwQAAAABMAcAAAAJNi8zMC8yMDE0CAAAAAoxMi8zMS8yMDEyCQAAAAEw2NoPceDC1AjY2g9x4MLUCCdDSVEuRkxSLklRX1NIQVJFU09VVFNUQU5ESU5HLjMwLTAxLTIwMTcBAAAAKwEKAAIAAAAKMTM5LjI1MDIwNAC4VV2M4MLUCLhVXYzgwtQIIENJUS5OWVNFOk1UVy5JUV9WT0xVTUUuMy8xMS8yMDE2AQAAANNdBAACAAAACDIuNDQxNTMyADTVZYfgwtQINNVlh+DC1AgkQ0lRLktPU0U6QTAwOTU0MC5JUV9WT0xVTUUuNy8yNi8yMDE2BQAAAAEAAAAIAAAADihJbnZhbGlkIERhdGUpDgoqceDC1AgOCipx4MLUCCBDSVEuTllTRTpKT1kuSVFfVk9MVU1FLjgvMTUvMjAxNgUAAAABAAAACAAAAA4oSW52YWxpZCBEYXRlKQ4KKnHgwtQIDgoqceDC1AgcQ0lRLktCUi5JUV9WT0xVTUUuMjYtMDItMjAxNAEAAADqgD8AAgAAAAgxLjQyNDY0MwCSMVaM4MLUCJIxVozgwtQIHUNJUS5UVEVLLklRX1ZPTFVNRS4wMy0wNy0yMDEzAQAAAAgBAwACAAAACDAuMjQzOTA3AFb0WozgwtQIVvRajODC1AgnQ0lRLktCUi5JUV9TSEFSRVNPVVRTVEFORElORy4xMy0wNi0yMDE3AQAAAOqAPwACAAAACjE0My4xNTQ0NzEA9JJYjODC1Aj0kliM4MLU</t>
  </si>
  <si>
    <t>CCdDSVEuRkxSLklRX1NIQVJFU09VVFNUQU5ESU5HLjIzLTAzLTIwMTcBAAAAKwEKAAIAAAAKMTM5LjczNjY5NgBW9FqM4MLUCFb0WozgwtQIJUNJUS5GTFIuSVFfVE9UQUxfUkVWLjk5Ny40MTgyMC5MLlAuLkMBAAAAKwEKAAIAAAAJMjA4NDkuMzQ5AQgAAAAFAAAAATEBAAAACjE1ODg1NTU1MzUDAAAAAzE2MAIAAAACMjgEAAAAATAHAAAACTYvMzAvMjAxNAgAAAAKMTIvMzEvMjAxMAkAAAABMNjaD3HgwtQI2NoPceDC1AghQ0lRLklRMTkwNzg2LklRX1ZPTFVNRS4yOS0xMC0yMDEzAQAAAELpAgACAAAACDAuNjQ2NjI5ALhVXYzgwtQIuFVdjODC1AgwQ0lRLk5BU0RBUUdTOlBDQVIuSVFfU0hBUkVTT1VUU1RBTkRJTkcuMi8yMS8yMDE3BQAAAAEAAAAIAAAADihJbnZhbGlkIERhdGUpkjFWjODC1AiSMVaM4MLUCBdDSVEuS0JSLklRX0NPTVBBTllfTkFNRQEAAADqgD8AAwAAAAlLQlIsIEluYy4ANNVlh+DC1Ag01WWH4MLUCB9DSVEuRU1FLklRX1BSSUNFREFURS4yOC0wMS0yMDE0AQAAAG5tAAAFAAAACjI4LTAxLTIwMTQADgoqceDC1AgOCipx4MLUCCBDSVEuTllTRTpKT1kuSVFfVk9MVU1FLjQvMjYvMjAxNgUAAAABAAAACAAAAA4oSW52YWxpZCBEYXRlKQ4KKnHgwtQIDgoqceDC1AgkQ0lRLlNUTi5JUV9QRU5TSU9OLjE5OTQuNDE4MjAuTC5QLi5DAQAAALttDQADAAAAAADY2g9x4MLUCNjaD3HgwtQI</t>
  </si>
  <si>
    <t>JkNJUS5OQVNEQVFHUzpQQ0FSLklRX1ZPTFVNRS4xMi8yNy8yMDE2BQAAAAEAAAAIAAAADihJbnZhbGlkIERhdGUpDgoqceDC1AgOCipx4MLUCB5DSVEuRU1FLklRX0VTVF9EQVRFLi40MTgyMC5MLlABAAAAbm0AAAUAAAAKMzEtMDMtMjAxNQAOCipx4MLUCA4KKnHgwtQIIENJUS5OWVNFOlRFWC5JUV9WT0xVTUUuMy8xNy8yMDE2BQAAAAEAAAAIAAAADihJbnZhbGlkIERhdGUpNNVlh+DC1Ag01WWH4MLUCBxDSVEuU1ROLklRX1ZPTFVNRS4wNS0wOS0yMDEzAQAAALttDQACAAAACDAuMjg1MTQ4ALhVXYzgwtQIuFVdjODC1AgoQ0lRLlRURUsuSVFfU0hBUkVTT1VUU1RBTkRJTkcuMDYtMDEtMjAxNwEAAAAIAQMAAgAAAAk1Ny4wNjA4MDMA9JJYjODC1Aj0kliM4MLUCCRDSVEuTkFTREFRR1M6UENBUi5JUV9WT0xVTUUuNi85LzIwMTYBAAAAQX8EAAIAAAAINC4wNTMxNjkANNVlh+DC1Ag01WWH4MLUCCFDSVEuSVEyNzM1MTEuSVFfVk9MVU1FLjIzLTAxLTIwMTQBAAAAZywEAAMAAAAAADTVZYfgwtQINNVlh+DC1AgnQ0lRLkpFQy5JUV9TSEFSRVNPVVRTVEFORElORy4yNC0wNC0yMDE3AQAAAC9OBAACAAAACjEyMS4wNzEyOTYANNVlh+DC1Ag01WWH4MLUCCdDSVEuS0JSLklRX1NIQVJFU09VVFNUQU5ESU5HLjEyLTA2LTIwMTcBAAAA6oA/AAIAAAAKMTQzLjE1NDQ3MQBW9FqM4MLUCFb0WozgwtQIJ0NJUS5F</t>
  </si>
  <si>
    <t>TUUuSVFfU0hBUkVTT1VUU1RBTkRJTkcuMTAtMDMtMjAxNwEAAABubQAAAgAAAAk1OS42NjA0MDQAuFVdjODC1Ai4VV2M4MLUCCpDSVEuTllTRTpDTUkuSVFfU0hBUkVTT1VUU1RBTkRJTkcuMS8zLzIwMTcBAAAAJQwEAAIAAAAGMTY3LjQ2ADTVZYfgwtQINNVlh+DC1AgfQ0lRLkVNRS5JUV9QUklDRURBVEUuMjEtMDQtMjAxNAEAAABubQAABQAAAAoyMS0wNC0yMDE0ADTVZYfgwtQINNVlh+DC1AgcQ0lRLkZMUi5JUV9WT0xVTUUuMTItMDktMjAxMwEAAAArAQoAAgAAAAgxLjU0OTE5NAD4l2qH4MLUCPiXaofgwtQIH0NJUS5OWVNFOkNNSS5JUV9WT0xVTUUuNi8xLzIwMTYBAAAAJQwEAAIAAAAIMi40ODU5NjMANNVlh+DC1Ag01WWH4MLUCCdDSVEuRU1FLklRX1NIQVJFU09VVFNUQU5ESU5HLjI3LTAxLTIwMTcBAAAAbm0AAAIAAAAJNjAuNjQ2NDc2ADTVZYfgwtQINNVlh+DC1AgnQ0lRLkVNRS5JUV9TSEFSRVNPVVRTVEFORElORy4xMi0wMS0yMDE3AQAAAG5tAAACAAAACTYwLjY0NjQ3NgBW9FqM4MLUCFb0WozgwtQIGkNJUS5DQVQuSVFfVk9MVU1FLjQvMy8yMDE3AQAAADL1AwADAAAAAAAOCipx4MLUCA4KKnHgwtQIIUNJUS5JUTI3MzUxMS5JUV9WT0xVTUUuMTEtMDItMjAxNAEAAABnLAQAAgAAAAcwLjAwMDI1AA4KKnHgwtQIDgoqceDC1AgnQ0lRLkZMUi5JUV9TSEFSRVNPVVRTVEFORElORy4wNi0w</t>
  </si>
  <si>
    <t>NC0yMDE3AQAAACsBCgACAAAACjEzOS43MzY2OTYADgoqceDC1AgOCipx4MLUCCRDSVEuTkFTREFRR1M6UENBUi5JUV9WT0xVTUUuNi83LzIwMTYBAAAAQX8EAAIAAAAHMi4zOTQyOQCSMVaM4MLUCJIxVozgwtQIJkNJUS5FTUUuSVFfVE9UQUxfREVCVC45OTguNDE4MjAuTC5QLi5DAQAAAG5tAAACAAAABzE1NC44NTcBCAAAAAUAAAABMQEAAAAKMTY2MDIzMTY1MAMAAAADMTYwAgAAAAQ0MTczBAAAAAEwBwAAAAk2LzMwLzIwMTQIAAAACjEyLzMxLzIwMTEJAAAAATDY2g9x4MLUCNjaD3HgwtQILENJUS5OWVNFOkNNSS5JUV9TSEFSRVNPVVRTVEFORElORy4xMC8xOC8yMDE2BQAAAAEAAAAIAAAADihJbnZhbGlkIERhdGUpNNVlh+DC1Ag01WWH4MLUCCdDSVEuU1ROLklRX1NIQVJFU09VVFNUQU5ESU5HLjIxLTA3LTIwMTYBAAAAu20NAAIAAAAKMTEzLjg5MDYyNQC4VV2M4MLUCLhVXYzgwtQIKENJUS5GTFIuSVFfVE9UQUxfQVNTRVRTLjk5Ny40MTgyMC5MLlAuLkMBAAAAKwEKAAIAAAAINzYxNC45MjMBCAAAAAUAAAABMQEAAAAKMTU4ODU1NTUzNQMAAAADMTYwAgAAAAQxMDA3BAAAAAEwBwAAAAk2LzMwLzIwMTQIAAAACjEyLzMxLzIwMTAJAAAAATDY2g9x4MLUCNjaD3HgwtQIJ0NJUS5GTFIuSVFfU0hBUkVTT1VUU1RBTkRJTkcuMTYtMDMtMjAxNwEAAAArAQoAAgAAAAoxMzkuNzM2Njk2ALhVXYzgwtQI</t>
  </si>
  <si>
    <t>uFVdjODC1AgkQ0lRLklRMTkwNzg2LklRX1RCVi45OTcuNDE4MjAuTC5QLi5DAQAAAELpAgACAAAABTE0MS41AQgAAAAFAAAAATEBAAAACjE2NDY0ODQ3MzUDAAAAAzE2MAIAAAAEMTMxMAQAAAABMAcAAAAJNi8zMC8yMDE0CAAAAAoxMi8zMS8yMDEwCQAAAAEw2NoPceDC1AjY2g9x4MLUCCdDSVEuU1ROLklRX1NIQVJFU09VVFNUQU5ESU5HLjExLTA4LTIwMTYBAAAAu20NAAIAAAAKMTEzLjkyOTA2MgD0kliM4MLUCPSSWIzgwtQIJ0NJUS5FTUUuSVFfU0hBUkVTT1VUU1RBTkRJTkcuMjUtMDgtMjAxNgEAAABubQAAAgAAAAk2MC43OTk5MTUAVvRajODC1AhW9FqM4MLUCCVDSVEuS0JSLklRX1RPVEFMX1JFVi45OTcuNDE4MjAuTC5QLi5DAQAAAOqAPwACAAAABDk5NjIBCAAAAAUAAAABMQEAAAAKMTU4ODI5NTkyOQMAAAADMTYwAgAAAAIyOAQAAAABMAcAAAAJNi8zMC8yMDE0CAAAAAoxMi8zMS8yMDEwCQAAAAEw2NoPceDC1AjY2g9x4MLUCCBDSVEuTllTRTpKT1kuSVFfVk9MVU1FLjMvMzEvMjAxNgUAAAABAAAACAAAAA4oSW52YWxpZCBEYXRlKTTVZYfgwtQINNVlh+DC1AgnQ0lRLkZMUi5JUV9TSEFSRVNPVVRTVEFORElORy4yOC0wNy0yMDE2AQAAACsBCgACAAAACjEzOS4yMzAxNTYAVvRajODC1AhW9FqM4MLUCCBDSVEuU1ROLklRX1RCVi4yMDAwLjQxODIwLkwuUC4uQwEAAAC7bQ0AAgAAAAcxODMu</t>
  </si>
  <si>
    <t>MjI3AQgAAAAFAAAAATEBAAAACjE3NDg5NDQwNzMDAAAAAjI3AgAAAAQxMzEwBAAAAAEwBwAAAAk2LzMwLzIwMTQIAAAACTYvMzAvMjAxNAkAAAABMNjaD3HgwtQI2NoPceDC1AgcQ0lRLkVNRS5JUV9WT0xVTUUuMjItMTAtMjAxMwEAAABubQAAAgAAAAgwLjU3MDEzNQCWNmiH4MLUCJY2aIfgwtQII0NJUS5LT1NFOkEwMDk1NDAuSVFfVk9MVU1FLjYvNy8yMDE2AQAAAM1LJQACAAAACDAuMjg3NzI1ADTVZYfgwtQINNVlh+DC1AgcQ0lRLkpFQy5JUV9WT0xVTUUuMjYtMDktMjAxMwEAAAAvTgQAAgAAAAgwLjQ2OTg0NACWNmiH4MLUCJY2aIfgwtQIHENJUS5TVE4uSVFfVk9MVU1FLjAzLTEyLTIwMTMBAAAAu20NAAIAAAAHMC40MjgyNgCWNmiH4MLUCJY2aIfgwtQILUNJUS5JUTI3MzUxMS5JUV9UT1RBTF9SRUNFSVYuOTk1LjQxODIwLkwuUC4uQwEAAABnLAQAAgAAAAc5NDUuNzYyAQgAAAAFAAAAATEBAAAACjE0MzQwNzY1NjYDAAAAAzE2MAIAAAAEMTAwMQQAAAABMAcAAAAJNi8zMC8yMDE0CAAAAAoxMi8yNi8yMDA4CQAAAAEw2NoPceDC1AjY2g9x4MLUCCRDSVEuTkFTREFRR1M6UENBUi5JUV9WT0xVTUUuOS85LzIwMTYBAAAAQX8EAAIAAAAHMi4yOTE0MwA01WWH4MLUCDTVZYfgwtQIJ0NJUS5FTUUuSVFfU0hBUkVTT1VUU1RBTkRJTkcuMDQtMDQtMjAxNwEAAABubQAAAgAAAAk1OS42NjA0MDQAVvRa</t>
  </si>
  <si>
    <t>jODC1AhW9FqM4MLUCD5DSVFSQU5HRS5UVEVLLklRX1ZPTFVNRS4tMVkuMzAtMDYtMjAxNC4uLkRFU0MuRC5UUkFESU5HIFZPTFVNRQMAAAAIAQMA/AAAAAAAAAADAAAAAAAAAAYiVFRFSyIEVFRFSwEAAAALIklRX1ZPTFVNRSIJSVFfVk9MVU1FAgAAAAwiMzAtMDYtMjAxNCIKMzAtMDYtMjAxNAAAAAADAAAAAAAAAAYiVFRFSyIEVFRFSwEAAAALIklRX1ZPTFVNRSIJSVFfVk9MVU1FAgAAAAwiMjctMDYtMjAxNCIKMjctMDYtMjAxNAAAAAADAAAAAAAAAAYiVFRFSyIEVFRFSwEAAAALIklRX1ZPTFVNRSIJSVFfVk9MVU1FAgAAAAwiMjYtMDYtMjAxNCIKMjYtMDYtMjAxNAAAAAADAAAAAAAAAAYiVFRFSyIEVFRFSwEAAAALIklRX1ZPTFVNRSIJSVFfVk9MVU1FAgAAAAwiMjUtMDYtMjAxNCIKMjUtMDYtMjAxNAAAAAADAAAAAAAAAAYiVFRFSyIEVFRFSwEAAAALIklRX1ZPTFVNRSIJSVFfVk9MVU1FAgAAAAwiMjQtMDYtMjAxNCIKMjQtMDYtMjAxNAAAAAADAAAAAAAAAAYiVFRFSyIEVFRFSwEAAAALIklRX1ZPTFVNRSIJSVFfVk9MVU1FAgAAAAwiMjMtMDYtMjAxNCIKMjMtMDYtMjAxNAAAAAADAAAAAAAAAAYiVFRFSyIEVFRFSwEAAAALIklRX1ZPTFVNRSIJSVFfVk9MVU1FAgAAAAwiMjAtMDYtMjAxNCIKMjAtMDYtMjAxNAAAAAADAAAAAAAAAAYiVFRFSyIEVFRFSwEAAAALIklRX1ZPTFVNRSIJSVFfVk9M</t>
  </si>
  <si>
    <t>VU1FAgAAAAwiMTktMDYtMjAxNCIKMTktMDYtMjAxNAAAAAADAAAAAAAAAAYiVFRFSyIEVFRFSwEAAAALIklRX1ZPTFVNRSIJSVFfVk9MVU1FAgAAAAwiMTgtMDYtMjAxNCIKMTgtMDYtMjAxNAAAAAADAAAAAAAAAAYiVFRFSyIEVFRFSwEAAAALIklRX1ZPTFVNRSIJSVFfVk9MVU1FAgAAAAwiMTctMDYtMjAxNCIKMTctMDYtMjAxNAAAAAADAAAAAAAAAAYiVFRFSyIEVFRFSwEAAAALIklRX1ZPTFVNRSIJSVFfVk9MVU1FAgAAAAwiMTYtMDYtMjAxNCIKMTYtMDYtMjAxNAAAAAADAAAAAAAAAAYiVFRFSyIEVFRFSwEAAAALIklRX1ZPTFVNRSIJSVFfVk9MVU1FAgAAAAwiMTMtMDYtMjAxNCIKMTMtMDYtMjAxNAAAAAADAAAAAAAAAAYiVFRFSyIEVFRFSwEAAAALIklRX1ZPTFVNRSIJSVFfVk9MVU1FAgAAAAwiMTItMDYtMjAxNCIKMTItMDYtMjAxNAAAAAADAAAAAAAAAAYiVFRFSyIEVFRFSwEAAAALIklRX1ZPTFVNRSIJSVFfVk9MVU1FAgAAAAwiMTEtMDYtMjAxNCIKMTEtMDYtMjAxNAAAAAADAAAAAAAAAAYiVFRFSyIEVFRFSwEAAAALIklRX1ZPTFVNRSIJSVFfVk9MVU1FAgAAAAwiMTAtMDYtMjAxNCIKMTAtMDYtMjAxNAAAAAADAAAAAAAAAAYiVFRFSyIEVFRFSwEAAAALIklRX1ZPTFVNRSIJSVFfVk9MVU1FAgAAAAwiMDktMDYtMjAxNCIKMDktMDYtMjAxNAAAAAADAAAAAAAAAAYiVFRFSyIEVFRFSwEA</t>
  </si>
  <si>
    <t>AAALIklRX1ZPTFVNRSIJSVFfVk9MVU1FAgAAAAwiMDYtMDYtMjAxNCIKMDYtMDYtMjAxNAAAAAADAAAAAAAAAAYiVFRFSyIEVFRFSwEAAAALIklRX1ZPTFVNRSIJSVFfVk9MVU1FAgAAAAwiMDUtMDYtMjAxNCIKMDUtMDYtMjAxNAAAAAADAAAAAAAAAAYiVFRFSyIEVFRFSwEAAAALIklRX1ZPTFVNRSIJSVFfVk9MVU1FAgAAAAwiMDQtMDYtMjAxNCIKMDQtMDYtMjAxNAAAAAADAAAAAAAAAAYiVFRFSyIEVFRFSwEAAAALIklRX1ZPTFVNRSIJSVFfVk9MVU1FAgAAAAwiMDMtMDYtMjAxNCIKMDMtMDYtMjAxNAAAAAADAAAAAAAAAAYiVFRFSyIEVFRFSwEAAAALIklRX1ZPTFVNRSIJSVFfVk9MVU1FAgAAAAwiMDItMDYtMjAxNCIKMDItMDYtMjAxNAAAAAADAAAAAAAAAAYiVFRFSyIEVFRFSwEAAAALIklRX1ZPTFVNRSIJSVFfVk9MVU1FAgAAAAwiMzAtMDUtMjAxNCIKMzAtMDUtMjAxNAAAAAADAAAAAAAAAAYiVFRFSyIEVFRFSwEAAAALIklRX1ZPTFVNRSIJSVFfVk9MVU1FAgAAAAwiMjktMDUtMjAxNCIKMjktMDUtMjAxNAAAAAADAAAAAAAAAAYiVFRFSyIEVFRFSwEAAAALIklRX1ZPTFVNRSIJSVFfVk9MVU1FAgAAAAwiMjgtMDUtMjAxNCIKMjgtMDUtMjAxNAAAAAADAAAAAAAAAAYiVFRFSyIEVFRFSwEAAAALIklRX1ZPTFVNRSIJSVFfVk9MVU1FAgAAAAwiMjctMDUtMjAxNCIKMjctMDUtMjAxNAAAAAAD</t>
  </si>
  <si>
    <t>AAAAAAAAAAYiVFRFSyIEVFRFSwEAAAALIklRX1ZPTFVNRSIJSVFfVk9MVU1FAgAAAAwiMjMtMDUtMjAxNCIKMjMtMDUtMjAxNAAAAAADAAAAAAAAAAYiVFRFSyIEVFRFSwEAAAALIklRX1ZPTFVNRSIJSVFfVk9MVU1FAgAAAAwiMjItMDUtMjAxNCIKMjItMDUtMjAxNAAAAAADAAAAAAAAAAYiVFRFSyIEVFRFSwEAAAALIklRX1ZPTFVNRSIJSVFfVk9MVU1FAgAAAAwiMjEtMDUtMjAxNCIKMjEtMDUtMjAxNAAAAAADAAAAAAAAAAYiVFRFSyIEVFRFSwEAAAALIklRX1ZPTFVNRSIJSVFfVk9MVU1FAgAAAAwiMjAtMDUtMjAxNCIKMjAtMDUtMjAxNAAAAAADAAAAAAAAAAYiVFRFSyIEVFRFSwEAAAALIklRX1ZPTFVNRSIJSVFfVk9MVU1FAgAAAAwiMTktMDUtMjAxNCIKMTktMDUtMjAxNAAAAAADAAAAAAAAAAYiVFRFSyIEVFRFSwEAAAALIklRX1ZPTFVNRSIJSVFfVk9MVU1FAgAAAAwiMTYtMDUtMjAxNCIKMTYtMDUtMjAxNAAAAAADAAAAAAAAAAYiVFRFSyIEVFRFSwEAAAALIklRX1ZPTFVNRSIJSVFfVk9MVU1FAgAAAAwiMTUtMDUtMjAxNCIKMTUtMDUtMjAxNAAAAAADAAAAAAAAAAYiVFRFSyIEVFRFSwEAAAALIklRX1ZPTFVNRSIJSVFfVk9MVU1FAgAAAAwiMTQtMDUtMjAxNCIKMTQtMDUtMjAxNAAAAAADAAAAAAAAAAYiVFRFSyIEVFRFSwEAAAALIklRX1ZPTFVNRSIJSVFfVk9MVU1FAgAAAAwiMTMtMDUt</t>
  </si>
  <si>
    <t>MjAxNCIKMTMtMDUtMjAxNAAAAAADAAAAAAAAAAYiVFRFSyIEVFRFSwEAAAALIklRX1ZPTFVNRSIJSVFfVk9MVU1FAgAAAAwiMTItMDUtMjAxNCIKMTItMDUtMjAxNAAAAAADAAAAAAAAAAYiVFRFSyIEVFRFSwEAAAALIklRX1ZPTFVNRSIJSVFfVk9MVU1FAgAAAAwiMDktMDUtMjAxNCIKMDktMDUtMjAxNAAAAAADAAAAAAAAAAYiVFRFSyIEVFRFSwEAAAALIklRX1ZPTFVNRSIJSVFfVk9MVU1FAgAAAAwiMDgtMDUtMjAxNCIKMDgtMDUtMjAxNAAAAAADAAAAAAAAAAYiVFRFSyIEVFRFSwEAAAALIklRX1ZPTFVNRSIJSVFfVk9MVU1FAgAAAAwiMDctMDUtMjAxNCIKMDctMDUtMjAxNAAAAAADAAAAAAAAAAYiVFRFSyIEVFRFSwEAAAALIklRX1ZPTFVNRSIJSVFfVk9MVU1FAgAAAAwiMDYtMDUtMjAxNCIKMDYtMDUtMjAxNAAAAAADAAAAAAAAAAYiVFRFSyIEVFRFSwEAAAALIklRX1ZPTFVNRSIJSVFfVk9MVU1FAgAAAAwiMDUtMDUtMjAxNCIKMDUtMDUtMjAxNAAAAAADAAAAAAAAAAYiVFRFSyIEVFRFSwEAAAALIklRX1ZPTFVNRSIJSVFfVk9MVU1FAgAAAAwiMDItMDUtMjAxNCIKMDItMDUtMjAxNAAAAAADAAAAAAAAAAYiVFRFSyIEVFRFSwEAAAALIklRX1ZPTFVNRSIJSVFfVk9MVU1FAgAAAAwiMDEtMDUtMjAxNCIKMDEtMDUtMjAxNAAAAAADAAAAAAAAAAYiVFRFSyIEVFRFSwEAAAALIklRX1ZPTFVNRSIJ</t>
  </si>
  <si>
    <t>SVFfVk9MVU1FAgAAAAwiMzAtMDQtMjAxNCIKMzAtMDQtMjAxNAAAAAADAAAAAAAAAAYiVFRFSyIEVFRFSwEAAAALIklRX1ZPTFVNRSIJSVFfVk9MVU1FAgAAAAwiMjktMDQtMjAxNCIKMjktMDQtMjAxNAAAAAADAAAAAAAAAAYiVFRFSyIEVFRFSwEAAAALIklRX1ZPTFVNRSIJSVFfVk9MVU1FAgAAAAwiMjgtMDQtMjAxNCIKMjgtMDQtMjAxNAAAAAADAAAAAAAAAAYiVFRFSyIEVFRFSwEAAAALIklRX1ZPTFVNRSIJSVFfVk9MVU1FAgAAAAwiMjUtMDQtMjAxNCIKMjUtMDQtMjAxNAAAAAADAAAAAAAAAAYiVFRFSyIEVFRFSwEAAAALIklRX1ZPTFVNRSIJSVFfVk9MVU1FAgAAAAwiMjQtMDQtMjAxNCIKMjQtMDQtMjAxNAAAAAADAAAAAAAAAAYiVFRFSyIEVFRFSwEAAAALIklRX1ZPTFVNRSIJSVFfVk9MVU1FAgAAAAwiMjMtMDQtMjAxNCIKMjMtMDQtMjAxNAAAAAADAAAAAAAAAAYiVFRFSyIEVFRFSwEAAAALIklRX1ZPTFVNRSIJSVFfVk9MVU1FAgAAAAwiMjItMDQtMjAxNCIKMjItMDQtMjAxNAAAAAADAAAAAAAAAAYiVFRFSyIEVFRFSwEAAAALIklRX1ZPTFVNRSIJSVFfVk9MVU1FAgAAAAwiMjEtMDQtMjAxNCIKMjEtMDQtMjAxNAAAAAADAAAAAAAAAAYiVFRFSyIEVFRFSwEAAAALIklRX1ZPTFVNRSIJSVFfVk9MVU1FAgAAAAwiMTctMDQtMjAxNCIKMTctMDQtMjAxNAAAAAADAAAAAAAAAAYiVFRFSyIE</t>
  </si>
  <si>
    <t>VFRFSwEAAAALIklRX1ZPTFVNRSIJSVFfVk9MVU1FAgAAAAwiMTYtMDQtMjAxNCIKMTYtMDQtMjAxNAAAAAADAAAAAAAAAAYiVFRFSyIEVFRFSwEAAAALIklRX1ZPTFVNRSIJSVFfVk9MVU1FAgAAAAwiMTUtMDQtMjAxNCIKMTUtMDQtMjAxNAAAAAADAAAAAAAAAAYiVFRFSyIEVFRFSwEAAAALIklRX1ZPTFVNRSIJSVFfVk9MVU1FAgAAAAwiMTQtMDQtMjAxNCIKMTQtMDQtMjAxNAAAAAADAAAAAAAAAAYiVFRFSyIEVFRFSwEAAAALIklRX1ZPTFVNRSIJSVFfVk9MVU1FAgAAAAwiMTEtMDQtMjAxNCIKMTEtMDQtMjAxNAAAAAADAAAAAAAAAAYiVFRFSyIEVFRFSwEAAAALIklRX1ZPTFVNRSIJSVFfVk9MVU1FAgAAAAwiMTAtMDQtMjAxNCIKMTAtMDQtMjAxNAAAAAADAAAAAAAAAAYiVFRFSyIEVFRFSwEAAAALIklRX1ZPTFVNRSIJSVFfVk9MVU1FAgAAAAwiMDktMDQtMjAxNCIKMDktMDQtMjAxNAAAAAADAAAAAAAAAAYiVFRFSyIEVFRFSwEAAAALIklRX1ZPTFVNRSIJSVFfVk9MVU1FAgAAAAwiMDgtMDQtMjAxNCIKMDgtMDQtMjAxNAAAAAADAAAAAAAAAAYiVFRFSyIEVFRFSwEAAAALIklRX1ZPTFVNRSIJSVFfVk9MVU1FAgAAAAwiMDctMDQtMjAxNCIKMDctMDQtMjAxNAAAAAADAAAAAAAAAAYiVFRFSyIEVFRFSwEAAAALIklRX1ZPTFVNRSIJSVFfVk9MVU1FAgAAAAwiMDQtMDQtMjAxNCIKMDQtMDQtMjAx</t>
  </si>
  <si>
    <t>NAAAAAADAAAAAAAAAAYiVFRFSyIEVFRFSwEAAAALIklRX1ZPTFVNRSIJSVFfVk9MVU1FAgAAAAwiMDMtMDQtMjAxNCIKMDMtMDQtMjAxNAAAAAADAAAAAAAAAAYiVFRFSyIEVFRFSwEAAAALIklRX1ZPTFVNRSIJSVFfVk9MVU1FAgAAAAwiMDItMDQtMjAxNCIKMDItMDQtMjAxNAAAAAADAAAAAAAAAAYiVFRFSyIEVFRFSwEAAAALIklRX1ZPTFVNRSIJSVFfVk9MVU1FAgAAAAwiMDEtMDQtMjAxNCIKMDEtMDQtMjAxNAAAAAADAAAAAAAAAAYiVFRFSyIEVFRFSwEAAAALIklRX1ZPTFVNRSIJSVFfVk9MVU1FAgAAAAwiMzEtMDMtMjAxNCIKMzEtMDMtMjAxNAAAAAADAAAAAAAAAAYiVFRFSyIEVFRFSwEAAAALIklRX1ZPTFVNRSIJSVFfVk9MVU1FAgAAAAwiMjgtMDMtMjAxNCIKMjgtMDMtMjAxNAAAAAADAAAAAAAAAAYiVFRFSyIEVFRFSwEAAAALIklRX1ZPTFVNRSIJSVFfVk9MVU1FAgAAAAwiMjctMDMtMjAxNCIKMjctMDMtMjAxNAAAAAADAAAAAAAAAAYiVFRFSyIEVFRFSwEAAAALIklRX1ZPTFVNRSIJSVFfVk9MVU1FAgAAAAwiMjYtMDMtMjAxNCIKMjYtMDMtMjAxNAAAAAADAAAAAAAAAAYiVFRFSyIEVFRFSwEAAAALIklRX1ZPTFVNRSIJSVFfVk9MVU1FAgAAAAwiMjUtMDMtMjAxNCIKMjUtMDMtMjAxNAAAAAADAAAAAAAAAAYiVFRFSyIEVFRFSwEAAAALIklRX1ZPTFVNRSIJSVFfVk9MVU1FAgAAAAwi</t>
  </si>
  <si>
    <t>MjQtMDMtMjAxNCIKMjQtMDMtMjAxNAAAAAADAAAAAAAAAAYiVFRFSyIEVFRFSwEAAAALIklRX1ZPTFVNRSIJSVFfVk9MVU1FAgAAAAwiMjEtMDMtMjAxNCIKMjEtMDMtMjAxNAAAAAADAAAAAAAAAAYiVFRFSyIEVFRFSwEAAAALIklRX1ZPTFVNRSIJSVFfVk9MVU1FAgAAAAwiMjAtMDMtMjAxNCIKMjAtMDMtMjAxNAAAAAADAAAAAAAAAAYiVFRFSyIEVFRFSwEAAAALIklRX1ZPTFVNRSIJSVFfVk9MVU1FAgAAAAwiMTktMDMtMjAxNCIKMTktMDMtMjAxNAAAAAADAAAAAAAAAAYiVFRFSyIEVFRFSwEAAAALIklRX1ZPTFVNRSIJSVFfVk9MVU1FAgAAAAwiMTgtMDMtMjAxNCIKMTgtMDMtMjAxNAAAAAADAAAAAAAAAAYiVFRFSyIEVFRFSwEAAAALIklRX1ZPTFVNRSIJSVFfVk9MVU1FAgAAAAwiMTctMDMtMjAxNCIKMTctMDMtMjAxNAAAAAADAAAAAAAAAAYiVFRFSyIEVFRFSwEAAAALIklRX1ZPTFVNRSIJSVFfVk9MVU1FAgAAAAwiMTQtMDMtMjAxNCIKMTQtMDMtMjAxNAAAAAADAAAAAAAAAAYiVFRFSyIEVFRFSwEAAAALIklRX1ZPTFVNRSIJSVFfVk9MVU1FAgAAAAwiMTMtMDMtMjAxNCIKMTMtMDMtMjAxNAAAAAADAAAAAAAAAAYiVFRFSyIEVFRFSwEAAAALIklRX1ZPTFVNRSIJSVFfVk9MVU1FAgAAAAwiMTItMDMtMjAxNCIKMTItMDMtMjAxNAAAAAADAAAAAAAAAAYiVFRFSyIEVFRFSwEAAAALIklRX1ZP</t>
  </si>
  <si>
    <t>TFVNRSIJSVFfVk9MVU1FAgAAAAwiMTEtMDMtMjAxNCIKMTEtMDMtMjAxNAAAAAADAAAAAAAAAAYiVFRFSyIEVFRFSwEAAAALIklRX1ZPTFVNRSIJSVFfVk9MVU1FAgAAAAwiMTAtMDMtMjAxNCIKMTAtMDMtMjAxNAAAAAADAAAAAAAAAAYiVFRFSyIEVFRFSwEAAAALIklRX1ZPTFVNRSIJSVFfVk9MVU1FAgAAAAwiMDctMDMtMjAxNCIKMDctMDMtMjAxNAAAAAADAAAAAAAAAAYiVFRFSyIEVFRFSwEAAAALIklRX1ZPTFVNRSIJSVFfVk9MVU1FAgAAAAwiMDYtMDMtMjAxNCIKMDYtMDMtMjAxNAAAAAADAAAAAAAAAAYiVFRFSyIEVFRFSwEAAAALIklRX1ZPTFVNRSIJSVFfVk9MVU1FAgAAAAwiMDUtMDMtMjAxNCIKMDUtMDMtMjAxNAAAAAADAAAAAAAAAAYiVFRFSyIEVFRFSwEAAAALIklRX1ZPTFVNRSIJSVFfVk9MVU1FAgAAAAwiMDQtMDMtMjAxNCIKMDQtMDMtMjAxNAAAAAADAAAAAAAAAAYiVFRFSyIEVFRFSwEAAAALIklRX1ZPTFVNRSIJSVFfVk9MVU1FAgAAAAwiMDMtMDMtMjAxNCIKMDMtMDMtMjAxNAAAAAADAAAAAAAAAAYiVFRFSyIEVFRFSwEAAAALIklRX1ZPTFVNRSIJSVFfVk9MVU1FAgAAAAwiMjgtMDItMjAxNCIKMjgtMDItMjAxNAAAAAADAAAAAAAAAAYiVFRFSyIEVFRFSwEAAAALIklRX1ZPTFVNRSIJSVFfVk9MVU1FAgAAAAwiMjctMDItMjAxNCIKMjctMDItMjAxNAAAAAADAAAAAAAAAAYi</t>
  </si>
  <si>
    <t>VFRFSyIEVFRFSwEAAAALIklRX1ZPTFVNRSIJSVFfVk9MVU1FAgAAAAwiMjYtMDItMjAxNCIKMjYtMDItMjAxNAAAAAADAAAAAAAAAAYiVFRFSyIEVFRFSwEAAAALIklRX1ZPTFVNRSIJSVFfVk9MVU1FAgAAAAwiMjUtMDItMjAxNCIKMjUtMDItMjAxNAAAAAADAAAAAAAAAAYiVFRFSyIEVFRFSwEAAAALIklRX1ZPTFVNRSIJSVFfVk9MVU1FAgAAAAwiMjQtMDItMjAxNCIKMjQtMDItMjAxNAAAAAADAAAAAAAAAAYiVFRFSyIEVFRFSwEAAAALIklRX1ZPTFVNRSIJSVFfVk9MVU1FAgAAAAwiMjEtMDItMjAxNCIKMjEtMDItMjAxNAAAAAADAAAAAAAAAAYiVFRFSyIEVFRFSwEAAAALIklRX1ZPTFVNRSIJSVFfVk9MVU1FAgAAAAwiMjAtMDItMjAxNCIKMjAtMDItMjAxNAAAAAADAAAAAAAAAAYiVFRFSyIEVFRFSwEAAAALIklRX1ZPTFVNRSIJSVFfVk9MVU1FAgAAAAwiMTktMDItMjAxNCIKMTktMDItMjAxNAAAAAADAAAAAAAAAAYiVFRFSyIEVFRFSwEAAAALIklRX1ZPTFVNRSIJSVFfVk9MVU1FAgAAAAwiMTgtMDItMjAxNCIKMTgtMDItMjAxNAAAAAADAAAAAAAAAAYiVFRFSyIEVFRFSwEAAAALIklRX1ZPTFVNRSIJSVFfVk9MVU1FAgAAAAwiMTQtMDItMjAxNCIKMTQtMDItMjAxNAAAAAADAAAAAAAAAAYiVFRFSyIEVFRFSwEAAAALIklRX1ZPTFVNRSIJSVFfVk9MVU1FAgAAAAwiMTMtMDItMjAxNCIKMTMt</t>
  </si>
  <si>
    <t>MDItMjAxNAAAAAADAAAAAAAAAAYiVFRFSyIEVFRFSwEAAAALIklRX1ZPTFVNRSIJSVFfVk9MVU1FAgAAAAwiMTItMDItMjAxNCIKMTItMDItMjAxNAAAAAADAAAAAAAAAAYiVFRFSyIEVFRFSwEAAAALIklRX1ZPTFVNRSIJSVFfVk9MVU1FAgAAAAwiMTEtMDItMjAxNCIKMTEtMDItMjAxNAAAAAADAAAAAAAAAAYiVFRFSyIEVFRFSwEAAAALIklRX1ZPTFVNRSIJSVFfVk9MVU1FAgAAAAwiMTAtMDItMjAxNCIKMTAtMDItMjAxNAAAAAADAAAAAAAAAAYiVFRFSyIEVFRFSwEAAAALIklRX1ZPTFVNRSIJSVFfVk9MVU1FAgAAAAwiMDctMDItMjAxNCIKMDctMDItMjAxNAAAAAADAAAAAAAAAAYiVFRFSyIEVFRFSwEAAAALIklRX1ZPTFVNRSIJSVFfVk9MVU1FAgAAAAwiMDYtMDItMjAxNCIKMDYtMDItMjAxNAAAAAADAAAAAAAAAAYiVFRFSyIEVFRFSwEAAAALIklRX1ZPTFVNRSIJSVFfVk9MVU1FAgAAAAwiMDUtMDItMjAxNCIKMDUtMDItMjAxNAAAAAADAAAAAAAAAAYiVFRFSyIEVFRFSwEAAAALIklRX1ZPTFVNRSIJSVFfVk9MVU1FAgAAAAwiMDQtMDItMjAxNCIKMDQtMDItMjAxNAAAAAADAAAAAAAAAAYiVFRFSyIEVFRFSwEAAAALIklRX1ZPTFVNRSIJSVFfVk9MVU1FAgAAAAwiMDMtMDItMjAxNCIKMDMtMDItMjAxNAAAAAADAAAAAAAAAAYiVFRFSyIEVFRFSwEAAAALIklRX1ZPTFVNRSIJSVFfVk9MVU1F</t>
  </si>
  <si>
    <t>AgAAAAwiMzEtMDEtMjAxNCIKMzEtMDEtMjAxNAAAAAADAAAAAAAAAAYiVFRFSyIEVFRFSwEAAAALIklRX1ZPTFVNRSIJSVFfVk9MVU1FAgAAAAwiMzAtMDEtMjAxNCIKMzAtMDEtMjAxNAAAAAADAAAAAAAAAAYiVFRFSyIEVFRFSwEAAAALIklRX1ZPTFVNRSIJSVFfVk9MVU1FAgAAAAwiMjktMDEtMjAxNCIKMjktMDEtMjAxNAAAAAADAAAAAAAAAAYiVFRFSyIEVFRFSwEAAAALIklRX1ZPTFVNRSIJSVFfVk9MVU1FAgAAAAwiMjgtMDEtMjAxNCIKMjgtMDEtMjAxNAAAAAADAAAAAAAAAAYiVFRFSyIEVFRFSwEAAAALIklRX1ZPTFVNRSIJSVFfVk9MVU1FAgAAAAwiMjctMDEtMjAxNCIKMjctMDEtMjAxNAAAAAADAAAAAAAAAAYiVFRFSyIEVFRFSwEAAAALIklRX1ZPTFVNRSIJSVFfVk9MVU1FAgAAAAwiMjQtMDEtMjAxNCIKMjQtMDEtMjAxNAAAAAADAAAAAAAAAAYiVFRFSyIEVFRFSwEAAAALIklRX1ZPTFVNRSIJSVFfVk9MVU1FAgAAAAwiMjMtMDEtMjAxNCIKMjMtMDEtMjAxNAAAAAADAAAAAAAAAAYiVFRFSyIEVFRFSwEAAAALIklRX1ZPTFVNRSIJSVFfVk9MVU1FAgAAAAwiMjItMDEtMjAxNCIKMjItMDEtMjAxNAAAAAADAAAAAAAAAAYiVFRFSyIEVFRFSwEAAAALIklRX1ZPTFVNRSIJSVFfVk9MVU1FAgAAAAwiMjEtMDEtMjAxNCIKMjEtMDEtMjAxNAAAAAADAAAAAAAAAAYiVFRFSyIEVFRFSwEAAAAL</t>
  </si>
  <si>
    <t>IklRX1ZPTFVNRSIJSVFfVk9MVU1FAgAAAAwiMTctMDEtMjAxNCIKMTctMDEtMjAxNAAAAAADAAAAAAAAAAYiVFRFSyIEVFRFSwEAAAALIklRX1ZPTFVNRSIJSVFfVk9MVU1FAgAAAAwiMTYtMDEtMjAxNCIKMTYtMDEtMjAxNAAAAAADAAAAAAAAAAYiVFRFSyIEVFRFSwEAAAALIklRX1ZPTFVNRSIJSVFfVk9MVU1FAgAAAAwiMTUtMDEtMjAxNCIKMTUtMDEtMjAxNAAAAAADAAAAAAAAAAYiVFRFSyIEVFRFSwEAAAALIklRX1ZPTFVNRSIJSVFfVk9MVU1FAgAAAAwiMTQtMDEtMjAxNCIKMTQtMDEtMjAxNAAAAAADAAAAAAAAAAYiVFRFSyIEVFRFSwEAAAALIklRX1ZPTFVNRSIJSVFfVk9MVU1FAgAAAAwiMTMtMDEtMjAxNCIKMTMtMDEtMjAxNAAAAAADAAAAAAAAAAYiVFRFSyIEVFRFSwEAAAALIklRX1ZPTFVNRSIJSVFfVk9MVU1FAgAAAAwiMTAtMDEtMjAxNCIKMTAtMDEtMjAxNAAAAAADAAAAAAAAAAYiVFRFSyIEVFRFSwEAAAALIklRX1ZPTFVNRSIJSVFfVk9MVU1FAgAAAAwiMDktMDEtMjAxNCIKMDktMDEtMjAxNAAAAAADAAAAAAAAAAYiVFRFSyIEVFRFSwEAAAALIklRX1ZPTFVNRSIJSVFfVk9MVU1FAgAAAAwiMDgtMDEtMjAxNCIKMDgtMDEtMjAxNAAAAAADAAAAAAAAAAYiVFRFSyIEVFRFSwEAAAALIklRX1ZPTFVNRSIJSVFfVk9MVU1FAgAAAAwiMDctMDEtMjAxNCIKMDctMDEtMjAxNAAAAAADAAAA</t>
  </si>
  <si>
    <t>AAAAAAYiVFRFSyIEVFRFSwEAAAALIklRX1ZPTFVNRSIJSVFfVk9MVU1FAgAAAAwiMDYtMDEtMjAxNCIKMDYtMDEtMjAxNAAAAAADAAAAAAAAAAYiVFRFSyIEVFRFSwEAAAALIklRX1ZPTFVNRSIJSVFfVk9MVU1FAgAAAAwiMDMtMDEtMjAxNCIKMDMtMDEtMjAxNAAAAAADAAAAAAAAAAYiVFRFSyIEVFRFSwEAAAALIklRX1ZPTFVNRSIJSVFfVk9MVU1FAgAAAAwiMDItMDEtMjAxNCIKMDItMDEtMjAxNAAAAAADAAAAAAAAAAYiVFRFSyIEVFRFSwEAAAALIklRX1ZPTFVNRSIJSVFfVk9MVU1FAgAAAAwiMzEtMTItMjAxMyIKMzEtMTItMjAxMwAAAAADAAAAAAAAAAYiVFRFSyIEVFRFSwEAAAALIklRX1ZPTFVNRSIJSVFfVk9MVU1FAgAAAAwiMzAtMTItMjAxMyIKMzAtMTItMjAxMwAAAAADAAAAAAAAAAYiVFRFSyIEVFRFSwEAAAALIklRX1ZPTFVNRSIJSVFfVk9MVU1FAgAAAAwiMjctMTItMjAxMyIKMjctMTItMjAxMwAAAAADAAAAAAAAAAYiVFRFSyIEVFRFSwEAAAALIklRX1ZPTFVNRSIJSVFfVk9MVU1FAgAAAAwiMjYtMTItMjAxMyIKMjYtMTItMjAxMwAAAAADAAAAAAAAAAYiVFRFSyIEVFRFSwEAAAALIklRX1ZPTFVNRSIJSVFfVk9MVU1FAgAAAAwiMjQtMTItMjAxMyIKMjQtMTItMjAxMwAAAAADAAAAAAAAAAYiVFRFSyIEVFRFSwEAAAALIklRX1ZPTFVNRSIJSVFfVk9MVU1FAgAAAAwiMjMtMTItMjAx</t>
  </si>
  <si>
    <t>MyIKMjMtMTItMjAxMwAAAAADAAAAAAAAAAYiVFRFSyIEVFRFSwEAAAALIklRX1ZPTFVNRSIJSVFfVk9MVU1FAgAAAAwiMjAtMTItMjAxMyIKMjAtMTItMjAxMwAAAAADAAAAAAAAAAYiVFRFSyIEVFRFSwEAAAALIklRX1ZPTFVNRSIJSVFfVk9MVU1FAgAAAAwiMTktMTItMjAxMyIKMTktMTItMjAxMwAAAAADAAAAAAAAAAYiVFRFSyIEVFRFSwEAAAALIklRX1ZPTFVNRSIJSVFfVk9MVU1FAgAAAAwiMTgtMTItMjAxMyIKMTgtMTItMjAxMwAAAAADAAAAAAAAAAYiVFRFSyIEVFRFSwEAAAALIklRX1ZPTFVNRSIJSVFfVk9MVU1FAgAAAAwiMTctMTItMjAxMyIKMTctMTItMjAxMwAAAAADAAAAAAAAAAYiVFRFSyIEVFRFSwEAAAALIklRX1ZPTFVNRSIJSVFfVk9MVU1FAgAAAAwiMTYtMTItMjAxMyIKMTYtMTItMjAxMwAAAAADAAAAAAAAAAYiVFRFSyIEVFRFSwEAAAALIklRX1ZPTFVNRSIJSVFfVk9MVU1FAgAAAAwiMTMtMTItMjAxMyIKMTMtMTItMjAxMwAAAAADAAAAAAAAAAYiVFRFSyIEVFRFSwEAAAALIklRX1ZPTFVNRSIJSVFfVk9MVU1FAgAAAAwiMTItMTItMjAxMyIKMTItMTItMjAxMwAAAAADAAAAAAAAAAYiVFRFSyIEVFRFSwEAAAALIklRX1ZPTFVNRSIJSVFfVk9MVU1FAgAAAAwiMTEtMTItMjAxMyIKMTEtMTItMjAxMwAAAAADAAAAAAAAAAYiVFRFSyIEVFRFSwEAAAALIklRX1ZPTFVNRSIJSVFf</t>
  </si>
  <si>
    <t>Vk9MVU1FAgAAAAwiMTAtMTItMjAxMyIKMTAtMTItMjAxMwAAAAADAAAAAAAAAAYiVFRFSyIEVFRFSwEAAAALIklRX1ZPTFVNRSIJSVFfVk9MVU1FAgAAAAwiMDktMTItMjAxMyIKMDktMTItMjAxMwAAAAADAAAAAAAAAAYiVFRFSyIEVFRFSwEAAAALIklRX1ZPTFVNRSIJSVFfVk9MVU1FAgAAAAwiMDYtMTItMjAxMyIKMDYtMTItMjAxMwAAAAADAAAAAAAAAAYiVFRFSyIEVFRFSwEAAAALIklRX1ZPTFVNRSIJSVFfVk9MVU1FAgAAAAwiMDUtMTItMjAxMyIKMDUtMTItMjAxMwAAAAADAAAAAAAAAAYiVFRFSyIEVFRFSwEAAAALIklRX1ZPTFVNRSIJSVFfVk9MVU1FAgAAAAwiMDQtMTItMjAxMyIKMDQtMTItMjAxMwAAAAADAAAAAAAAAAYiVFRFSyIEVFRFSwEAAAALIklRX1ZPTFVNRSIJSVFfVk9MVU1FAgAAAAwiMDMtMTItMjAxMyIKMDMtMTItMjAxMwAAAAADAAAAAAAAAAYiVFRFSyIEVFRFSwEAAAALIklRX1ZPTFVNRSIJSVFfVk9MVU1FAgAAAAwiMDItMTItMjAxMyIKMDItMTItMjAxMwAAAAADAAAAAAAAAAYiVFRFSyIEVFRFSwEAAAALIklRX1ZPTFVNRSIJSVFfVk9MVU1FAgAAAAwiMjktMTEtMjAxMyIKMjktMTEtMjAxMwAAAAADAAAAAAAAAAYiVFRFSyIEVFRFSwEAAAALIklRX1ZPTFVNRSIJSVFfVk9MVU1FAgAAAAwiMjctMTEtMjAxMyIKMjctMTEtMjAxMwAAAAADAAAAAAAAAAYiVFRFSyIEVFRF</t>
  </si>
  <si>
    <t>SwEAAAALIklRX1ZPTFVNRSIJSVFfVk9MVU1FAgAAAAwiMjYtMTEtMjAxMyIKMjYtMTEtMjAxMwAAAAADAAAAAAAAAAYiVFRFSyIEVFRFSwEAAAALIklRX1ZPTFVNRSIJSVFfVk9MVU1FAgAAAAwiMjUtMTEtMjAxMyIKMjUtMTEtMjAxMwAAAAADAAAAAAAAAAYiVFRFSyIEVFRFSwEAAAALIklRX1ZPTFVNRSIJSVFfVk9MVU1FAgAAAAwiMjItMTEtMjAxMyIKMjItMTEtMjAxMwAAAAADAAAAAAAAAAYiVFRFSyIEVFRFSwEAAAALIklRX1ZPTFVNRSIJSVFfVk9MVU1FAgAAAAwiMjEtMTEtMjAxMyIKMjEtMTEtMjAxMwAAAAADAAAAAAAAAAYiVFRFSyIEVFRFSwEAAAALIklRX1ZPTFVNRSIJSVFfVk9MVU1FAgAAAAwiMjAtMTEtMjAxMyIKMjAtMTEtMjAxMwAAAAADAAAAAAAAAAYiVFRFSyIEVFRFSwEAAAALIklRX1ZPTFVNRSIJSVFfVk9MVU1FAgAAAAwiMTktMTEtMjAxMyIKMTktMTEtMjAxMwAAAAADAAAAAAAAAAYiVFRFSyIEVFRFSwEAAAALIklRX1ZPTFVNRSIJSVFfVk9MVU1FAgAAAAwiMTgtMTEtMjAxMyIKMTgtMTEtMjAxMwAAAAADAAAAAAAAAAYiVFRFSyIEVFRFSwEAAAALIklRX1ZPTFVNRSIJSVFfVk9MVU1FAgAAAAwiMTUtMTEtMjAxMyIKMTUtMTEtMjAxMwAAAAADAAAAAAAAAAYiVFRFSyIEVFRFSwEAAAALIklRX1ZPTFVNRSIJSVFfVk9MVU1FAgAAAAwiMTQtMTEtMjAxMyIKMTQtMTEtMjAxMwAA</t>
  </si>
  <si>
    <t>AAADAAAAAAAAAAYiVFRFSyIEVFRFSwEAAAALIklRX1ZPTFVNRSIJSVFfVk9MVU1FAgAAAAwiMTMtMTEtMjAxMyIKMTMtMTEtMjAxMwAAAAADAAAAAAAAAAYiVFRFSyIEVFRFSwEAAAALIklRX1ZPTFVNRSIJSVFfVk9MVU1FAgAAAAwiMTItMTEtMjAxMyIKMTItMTEtMjAxMwAAAAADAAAAAAAAAAYiVFRFSyIEVFRFSwEAAAALIklRX1ZPTFVNRSIJSVFfVk9MVU1FAgAAAAwiMTEtMTEtMjAxMyIKMTEtMTEtMjAxMwAAAAADAAAAAAAAAAYiVFRFSyIEVFRFSwEAAAALIklRX1ZPTFVNRSIJSVFfVk9MVU1FAgAAAAwiMDgtMTEtMjAxMyIKMDgtMTEtMjAxMwAAAAADAAAAAAAAAAYiVFRFSyIEVFRFSwEAAAALIklRX1ZPTFVNRSIJSVFfVk9MVU1FAgAAAAwiMDctMTEtMjAxMyIKMDctMTEtMjAxMwAAAAADAAAAAAAAAAYiVFRFSyIEVFRFSwEAAAALIklRX1ZPTFVNRSIJSVFfVk9MVU1FAgAAAAwiMDYtMTEtMjAxMyIKMDYtMTEtMjAxMwAAAAADAAAAAAAAAAYiVFRFSyIEVFRFSwEAAAALIklRX1ZPTFVNRSIJSVFfVk9MVU1FAgAAAAwiMDUtMTEtMjAxMyIKMDUtMTEtMjAxMwAAAAADAAAAAAAAAAYiVFRFSyIEVFRFSwEAAAALIklRX1ZPTFVNRSIJSVFfVk9MVU1FAgAAAAwiMDQtMTEtMjAxMyIKMDQtMTEtMjAxMwAAAAADAAAAAAAAAAYiVFRFSyIEVFRFSwEAAAALIklRX1ZPTFVNRSIJSVFfVk9MVU1FAgAAAAwiMDEt</t>
  </si>
  <si>
    <t>MTEtMjAxMyIKMDEtMTEtMjAxMwAAAAADAAAAAAAAAAYiVFRFSyIEVFRFSwEAAAALIklRX1ZPTFVNRSIJSVFfVk9MVU1FAgAAAAwiMzEtMTAtMjAxMyIKMzEtMTAtMjAxMwAAAAADAAAAAAAAAAYiVFRFSyIEVFRFSwEAAAALIklRX1ZPTFVNRSIJSVFfVk9MVU1FAgAAAAwiMzAtMTAtMjAxMyIKMzAtMTAtMjAxMwAAAAADAAAAAAAAAAYiVFRFSyIEVFRFSwEAAAALIklRX1ZPTFVNRSIJSVFfVk9MVU1FAgAAAAwiMjktMTAtMjAxMyIKMjktMTAtMjAxMwAAAAADAAAAAAAAAAYiVFRFSyIEVFRFSwEAAAALIklRX1ZPTFVNRSIJSVFfVk9MVU1FAgAAAAwiMjgtMTAtMjAxMyIKMjgtMTAtMjAxMwAAAAADAAAAAAAAAAYiVFRFSyIEVFRFSwEAAAALIklRX1ZPTFVNRSIJSVFfVk9MVU1FAgAAAAwiMjUtMTAtMjAxMyIKMjUtMTAtMjAxMwAAAAADAAAAAAAAAAYiVFRFSyIEVFRFSwEAAAALIklRX1ZPTFVNRSIJSVFfVk9MVU1FAgAAAAwiMjQtMTAtMjAxMyIKMjQtMTAtMjAxMwAAAAADAAAAAAAAAAYiVFRFSyIEVFRFSwEAAAALIklRX1ZPTFVNRSIJSVFfVk9MVU1FAgAAAAwiMjMtMTAtMjAxMyIKMjMtMTAtMjAxMwAAAAADAAAAAAAAAAYiVFRFSyIEVFRFSwEAAAALIklRX1ZPTFVNRSIJSVFfVk9MVU1FAgAAAAwiMjItMTAtMjAxMyIKMjItMTAtMjAxMwAAAAADAAAAAAAAAAYiVFRFSyIEVFRFSwEAAAALIklRX1ZPTFVN</t>
  </si>
  <si>
    <t>RSIJSVFfVk9MVU1FAgAAAAwiMjEtMTAtMjAxMyIKMjEtMTAtMjAxMwAAAAADAAAAAAAAAAYiVFRFSyIEVFRFSwEAAAALIklRX1ZPTFVNRSIJSVFfVk9MVU1FAgAAAAwiMTgtMTAtMjAxMyIKMTgtMTAtMjAxMwAAAAADAAAAAAAAAAYiVFRFSyIEVFRFSwEAAAALIklRX1ZPTFVNRSIJSVFfVk9MVU1FAgAAAAwiMTctMTAtMjAxMyIKMTctMTAtMjAxMwAAAAADAAAAAAAAAAYiVFRFSyIEVFRFSwEAAAALIklRX1ZPTFVNRSIJSVFfVk9MVU1FAgAAAAwiMTYtMTAtMjAxMyIKMTYtMTAtMjAxMwAAAAADAAAAAAAAAAYiVFRFSyIEVFRFSwEAAAALIklRX1ZPTFVNRSIJSVFfVk9MVU1FAgAAAAwiMTUtMTAtMjAxMyIKMTUtMTAtMjAxMwAAAAADAAAAAAAAAAYiVFRFSyIEVFRFSwEAAAALIklRX1ZPTFVNRSIJSVFfVk9MVU1FAgAAAAwiMTQtMTAtMjAxMyIKMTQtMTAtMjAxMwAAAAADAAAAAAAAAAYiVFRFSyIEVFRFSwEAAAALIklRX1ZPTFVNRSIJSVFfVk9MVU1FAgAAAAwiMTEtMTAtMjAxMyIKMTEtMTAtMjAxMwAAAAADAAAAAAAAAAYiVFRFSyIEVFRFSwEAAAALIklRX1ZPTFVNRSIJSVFfVk9MVU1FAgAAAAwiMTAtMTAtMjAxMyIKMTAtMTAtMjAxMwAAAAADAAAAAAAAAAYiVFRFSyIEVFRFSwEAAAALIklRX1ZPTFVNRSIJSVFfVk9MVU1FAgAAAAwiMDktMTAtMjAxMyIKMDktMTAtMjAxMwAAAAADAAAAAAAAAAYiVFRF</t>
  </si>
  <si>
    <t>SyIEVFRFSwEAAAALIklRX1ZPTFVNRSIJSVFfVk9MVU1FAgAAAAwiMDgtMTAtMjAxMyIKMDgtMTAtMjAxMwAAAAADAAAAAAAAAAYiVFRFSyIEVFRFSwEAAAALIklRX1ZPTFVNRSIJSVFfVk9MVU1FAgAAAAwiMDctMTAtMjAxMyIKMDctMTAtMjAxMwAAAAADAAAAAAAAAAYiVFRFSyIEVFRFSwEAAAALIklRX1ZPTFVNRSIJSVFfVk9MVU1FAgAAAAwiMDQtMTAtMjAxMyIKMDQtMTAtMjAxMwAAAAADAAAAAAAAAAYiVFRFSyIEVFRFSwEAAAALIklRX1ZPTFVNRSIJSVFfVk9MVU1FAgAAAAwiMDMtMTAtMjAxMyIKMDMtMTAtMjAxMwAAAAADAAAAAAAAAAYiVFRFSyIEVFRFSwEAAAALIklRX1ZPTFVNRSIJSVFfVk9MVU1FAgAAAAwiMDItMTAtMjAxMyIKMDItMTAtMjAxMwAAAAADAAAAAAAAAAYiVFRFSyIEVFRFSwEAAAALIklRX1ZPTFVNRSIJSVFfVk9MVU1FAgAAAAwiMDEtMTAtMjAxMyIKMDEtMTAtMjAxMwAAAAADAAAAAAAAAAYiVFRFSyIEVFRFSwEAAAALIklRX1ZPTFVNRSIJSVFfVk9MVU1FAgAAAAwiMzAtMDktMjAxMyIKMzAtMDktMjAxMwAAAAADAAAAAAAAAAYiVFRFSyIEVFRFSwEAAAALIklRX1ZPTFVNRSIJSVFfVk9MVU1FAgAAAAwiMjctMDktMjAxMyIKMjctMDktMjAxMwAAAAADAAAAAAAAAAYiVFRFSyIEVFRFSwEAAAALIklRX1ZPTFVNRSIJSVFfVk9MVU1FAgAAAAwiMjYtMDktMjAxMyIKMjYtMDkt</t>
  </si>
  <si>
    <t>MjAxMwAAAAADAAAAAAAAAAYiVFRFSyIEVFRFSwEAAAALIklRX1ZPTFVNRSIJSVFfVk9MVU1FAgAAAAwiMjUtMDktMjAxMyIKMjUtMDktMjAxMwAAAAADAAAAAAAAAAYiVFRFSyIEVFRFSwEAAAALIklRX1ZPTFVNRSIJSVFfVk9MVU1FAgAAAAwiMjQtMDktMjAxMyIKMjQtMDktMjAxMwAAAAADAAAAAAAAAAYiVFRFSyIEVFRFSwEAAAALIklRX1ZPTFVNRSIJSVFfVk9MVU1FAgAAAAwiMjMtMDktMjAxMyIKMjMtMDktMjAxMwAAAAADAAAAAAAAAAYiVFRFSyIEVFRFSwEAAAALIklRX1ZPTFVNRSIJSVFfVk9MVU1FAgAAAAwiMjAtMDktMjAxMyIKMjAtMDktMjAxMwAAAAADAAAAAAAAAAYiVFRFSyIEVFRFSwEAAAALIklRX1ZPTFVNRSIJSVFfVk9MVU1FAgAAAAwiMTktMDktMjAxMyIKMTktMDktMjAxMwAAAAADAAAAAAAAAAYiVFRFSyIEVFRFSwEAAAALIklRX1ZPTFVNRSIJSVFfVk9MVU1FAgAAAAwiMTgtMDktMjAxMyIKMTgtMDktMjAxMwAAAAADAAAAAAAAAAYiVFRFSyIEVFRFSwEAAAALIklRX1ZPTFVNRSIJSVFfVk9MVU1FAgAAAAwiMTctMDktMjAxMyIKMTctMDktMjAxMwAAAAADAAAAAAAAAAYiVFRFSyIEVFRFSwEAAAALIklRX1ZPTFVNRSIJSVFfVk9MVU1FAgAAAAwiMTYtMDktMjAxMyIKMTYtMDktMjAxMwAAAAADAAAAAAAAAAYiVFRFSyIEVFRFSwEAAAALIklRX1ZPTFVNRSIJSVFfVk9MVU1FAgAA</t>
  </si>
  <si>
    <t>AAwiMTMtMDktMjAxMyIKMTMtMDktMjAxMwAAAAADAAAAAAAAAAYiVFRFSyIEVFRFSwEAAAALIklRX1ZPTFVNRSIJSVFfVk9MVU1FAgAAAAwiMTItMDktMjAxMyIKMTItMDktMjAxMwAAAAADAAAAAAAAAAYiVFRFSyIEVFRFSwEAAAALIklRX1ZPTFVNRSIJSVFfVk9MVU1FAgAAAAwiMTEtMDktMjAxMyIKMTEtMDktMjAxMwAAAAADAAAAAAAAAAYiVFRFSyIEVFRFSwEAAAALIklRX1ZPTFVNRSIJSVFfVk9MVU1FAgAAAAwiMTAtMDktMjAxMyIKMTAtMDktMjAxMwAAAAADAAAAAAAAAAYiVFRFSyIEVFRFSwEAAAALIklRX1ZPTFVNRSIJSVFfVk9MVU1FAgAAAAwiMDktMDktMjAxMyIKMDktMDktMjAxMwAAAAADAAAAAAAAAAYiVFRFSyIEVFRFSwEAAAALIklRX1ZPTFVNRSIJSVFfVk9MVU1FAgAAAAwiMDYtMDktMjAxMyIKMDYtMDktMjAxMwAAAAADAAAAAAAAAAYiVFRFSyIEVFRFSwEAAAALIklRX1ZPTFVNRSIJSVFfVk9MVU1FAgAAAAwiMDUtMDktMjAxMyIKMDUtMDktMjAxMwAAAAADAAAAAAAAAAYiVFRFSyIEVFRFSwEAAAALIklRX1ZPTFVNRSIJSVFfVk9MVU1FAgAAAAwiMDQtMDktMjAxMyIKMDQtMDktMjAxMwAAAAADAAAAAAAAAAYiVFRFSyIEVFRFSwEAAAALIklRX1ZPTFVNRSIJSVFfVk9MVU1FAgAAAAwiMDMtMDktMjAxMyIKMDMtMDktMjAxMwAAAAADAAAAAAAAAAYiVFRFSyIEVFRFSwEAAAALIklR</t>
  </si>
  <si>
    <t>X1ZPTFVNRSIJSVFfVk9MVU1FAgAAAAwiMzAtMDgtMjAxMyIKMzAtMDgtMjAxMwAAAAADAAAAAAAAAAYiVFRFSyIEVFRFSwEAAAALIklRX1ZPTFVNRSIJSVFfVk9MVU1FAgAAAAwiMjktMDgtMjAxMyIKMjktMDgtMjAxMwAAAAADAAAAAAAAAAYiVFRFSyIEVFRFSwEAAAALIklRX1ZPTFVNRSIJSVFfVk9MVU1FAgAAAAwiMjgtMDgtMjAxMyIKMjgtMDgtMjAxMwAAAAADAAAAAAAAAAYiVFRFSyIEVFRFSwEAAAALIklRX1ZPTFVNRSIJSVFfVk9MVU1FAgAAAAwiMjctMDgtMjAxMyIKMjctMDgtMjAxMwAAAAADAAAAAAAAAAYiVFRFSyIEVFRFSwEAAAALIklRX1ZPTFVNRSIJSVFfVk9MVU1FAgAAAAwiMjYtMDgtMjAxMyIKMjYtMDgtMjAxMwAAAAADAAAAAAAAAAYiVFRFSyIEVFRFSwEAAAALIklRX1ZPTFVNRSIJSVFfVk9MVU1FAgAAAAwiMjMtMDgtMjAxMyIKMjMtMDgtMjAxMwAAAAADAAAAAAAAAAYiVFRFSyIEVFRFSwEAAAALIklRX1ZPTFVNRSIJSVFfVk9MVU1FAgAAAAwiMjItMDgtMjAxMyIKMjItMDgtMjAxMwAAAAADAAAAAAAAAAYiVFRFSyIEVFRFSwEAAAALIklRX1ZPTFVNRSIJSVFfVk9MVU1FAgAAAAwiMjEtMDgtMjAxMyIKMjEtMDgtMjAxMwAAAAADAAAAAAAAAAYiVFRFSyIEVFRFSwEAAAALIklRX1ZPTFVNRSIJSVFfVk9MVU1FAgAAAAwiMjAtMDgtMjAxMyIKMjAtMDgtMjAxMwAAAAADAAAAAAAA</t>
  </si>
  <si>
    <t>AAYiVFRFSyIEVFRFSwEAAAALIklRX1ZPTFVNRSIJSVFfVk9MVU1FAgAAAAwiMTktMDgtMjAxMyIKMTktMDgtMjAxMwAAAAADAAAAAAAAAAYiVFRFSyIEVFRFSwEAAAALIklRX1ZPTFVNRSIJSVFfVk9MVU1FAgAAAAwiMTYtMDgtMjAxMyIKMTYtMDgtMjAxMwAAAAADAAAAAAAAAAYiVFRFSyIEVFRFSwEAAAALIklRX1ZPTFVNRSIJSVFfVk9MVU1FAgAAAAwiMTUtMDgtMjAxMyIKMTUtMDgtMjAxMwAAAAADAAAAAAAAAAYiVFRFSyIEVFRFSwEAAAALIklRX1ZPTFVNRSIJSVFfVk9MVU1FAgAAAAwiMTQtMDgtMjAxMyIKMTQtMDgtMjAxMwAAAAADAAAAAAAAAAYiVFRFSyIEVFRFSwEAAAALIklRX1ZPTFVNRSIJSVFfVk9MVU1FAgAAAAwiMTMtMDgtMjAxMyIKMTMtMDgtMjAxMwAAAAADAAAAAAAAAAYiVFRFSyIEVFRFSwEAAAALIklRX1ZPTFVNRSIJSVFfVk9MVU1FAgAAAAwiMTItMDgtMjAxMyIKMTItMDgtMjAxMwAAAAADAAAAAAAAAAYiVFRFSyIEVFRFSwEAAAALIklRX1ZPTFVNRSIJSVFfVk9MVU1FAgAAAAwiMDktMDgtMjAxMyIKMDktMDgtMjAxMwAAAAADAAAAAAAAAAYiVFRFSyIEVFRFSwEAAAALIklRX1ZPTFVNRSIJSVFfVk9MVU1FAgAAAAwiMDgtMDgtMjAxMyIKMDgtMDgtMjAxMwAAAAADAAAAAAAAAAYiVFRFSyIEVFRFSwEAAAALIklRX1ZPTFVNRSIJSVFfVk9MVU1FAgAAAAwiMDctMDgtMjAxMyIK</t>
  </si>
  <si>
    <t>MDctMDgtMjAxMwAAAAADAAAAAAAAAAYiVFRFSyIEVFRFSwEAAAALIklRX1ZPTFVNRSIJSVFfVk9MVU1FAgAAAAwiMDYtMDgtMjAxMyIKMDYtMDgtMjAxMwAAAAADAAAAAAAAAAYiVFRFSyIEVFRFSwEAAAALIklRX1ZPTFVNRSIJSVFfVk9MVU1FAgAAAAwiMDUtMDgtMjAxMyIKMDUtMDgtMjAxMwAAAAADAAAAAAAAAAYiVFRFSyIEVFRFSwEAAAALIklRX1ZPTFVNRSIJSVFfVk9MVU1FAgAAAAwiMDItMDgtMjAxMyIKMDItMDgtMjAxMwAAAAADAAAAAAAAAAYiVFRFSyIEVFRFSwEAAAALIklRX1ZPTFVNRSIJSVFfVk9MVU1FAgAAAAwiMDEtMDgtMjAxMyIKMDEtMDgtMjAxMwAAAAADAAAAAAAAAAYiVFRFSyIEVFRFSwEAAAALIklRX1ZPTFVNRSIJSVFfVk9MVU1FAgAAAAwiMzEtMDctMjAxMyIKMzEtMDctMjAxMwAAAAADAAAAAAAAAAYiVFRFSyIEVFRFSwEAAAALIklRX1ZPTFVNRSIJSVFfVk9MVU1FAgAAAAwiMzAtMDctMjAxMyIKMzAtMDctMjAxMwAAAAADAAAAAAAAAAYiVFRFSyIEVFRFSwEAAAALIklRX1ZPTFVNRSIJSVFfVk9MVU1FAgAAAAwiMjktMDctMjAxMyIKMjktMDctMjAxMwAAAAADAAAAAAAAAAYiVFRFSyIEVFRFSwEAAAALIklRX1ZPTFVNRSIJSVFfVk9MVU1FAgAAAAwiMjYtMDctMjAxMyIKMjYtMDctMjAxMwAAAAADAAAAAAAAAAYiVFRFSyIEVFRFSwEAAAALIklRX1ZPTFVNRSIJSVFfVk9M</t>
  </si>
  <si>
    <t>VU1FAgAAAAwiMjUtMDctMjAxMyIKMjUtMDctMjAxMwAAAAADAAAAAAAAAAYiVFRFSyIEVFRFSwEAAAALIklRX1ZPTFVNRSIJSVFfVk9MVU1FAgAAAAwiMjQtMDctMjAxMyIKMjQtMDctMjAxMwAAAAADAAAAAAAAAAYiVFRFSyIEVFRFSwEAAAALIklRX1ZPTFVNRSIJSVFfVk9MVU1FAgAAAAwiMjMtMDctMjAxMyIKMjMtMDctMjAxMwAAAAADAAAAAAAAAAYiVFRFSyIEVFRFSwEAAAALIklRX1ZPTFVNRSIJSVFfVk9MVU1FAgAAAAwiMjItMDctMjAxMyIKMjItMDctMjAxMwAAAAADAAAAAAAAAAYiVFRFSyIEVFRFSwEAAAALIklRX1ZPTFVNRSIJSVFfVk9MVU1FAgAAAAwiMTktMDctMjAxMyIKMTktMDctMjAxMwAAAAADAAAAAAAAAAYiVFRFSyIEVFRFSwEAAAALIklRX1ZPTFVNRSIJSVFfVk9MVU1FAgAAAAwiMTgtMDctMjAxMyIKMTgtMDctMjAxMwAAAAADAAAAAAAAAAYiVFRFSyIEVFRFSwEAAAALIklRX1ZPTFVNRSIJSVFfVk9MVU1FAgAAAAwiMTctMDctMjAxMyIKMTctMDctMjAxMwAAAAADAAAAAAAAAAYiVFRFSyIEVFRFSwEAAAALIklRX1ZPTFVNRSIJSVFfVk9MVU1FAgAAAAwiMTYtMDctMjAxMyIKMTYtMDctMjAxMwAAAAADAAAAAAAAAAYiVFRFSyIEVFRFSwEAAAALIklRX1ZPTFVNRSIJSVFfVk9MVU1FAgAAAAwiMTUtMDctMjAxMyIKMTUtMDctMjAxMwAAAAADAAAAAAAAAAYiVFRFSyIEVFRFSwEA</t>
  </si>
  <si>
    <t>AAALIklRX1ZPTFVNRSIJSVFfVk9MVU1FAgAAAAwiMTItMDctMjAxMyIKMTItMDctMjAxMwAAAAADAAAAAAAAAAYiVFRFSyIEVFRFSwEAAAALIklRX1ZPTFVNRSIJSVFfVk9MVU1FAgAAAAwiMTEtMDctMjAxMyIKMTEtMDctMjAxMwAAAAADAAAAAAAAAAYiVFRFSyIEVFRFSwEAAAALIklRX1ZPTFVNRSIJSVFfVk9MVU1FAgAAAAwiMTAtMDctMjAxMyIKMTAtMDctMjAxMwAAAAADAAAAAAAAAAYiVFRFSyIEVFRFSwEAAAALIklRX1ZPTFVNRSIJSVFfVk9MVU1FAgAAAAwiMDktMDctMjAxMyIKMDktMDctMjAxMwAAAAADAAAAAAAAAAYiVFRFSyIEVFRFSwEAAAALIklRX1ZPTFVNRSIJSVFfVk9MVU1FAgAAAAwiMDgtMDctMjAxMyIKMDgtMDctMjAxMwAAAAADAAAAAAAAAAYiVFRFSyIEVFRFSwEAAAALIklRX1ZPTFVNRSIJSVFfVk9MVU1FAgAAAAwiMDUtMDctMjAxMyIKMDUtMDctMjAxMwAAAAADAAAAAAAAAAYiVFRFSyIEVFRFSwEAAAALIklRX1ZPTFVNRSIJSVFfVk9MVU1FAgAAAAwiMDMtMDctMjAxMyIKMDMtMDctMjAxMwAAAAADAAAAAAAAAAYiVFRFSyIEVFRFSwEAAAALIklRX1ZPTFVNRSIJSVFfVk9MVU1FAgAAAAwiMDItMDctMjAxMyIKMDItMDctMjAxMwAAAAADAAAAAAAAAAYiVFRFSyIEVFRFSwEAAAALIklRX1ZPTFVNRSIJSVFfVk9MVU1FAgAAAAwiMDEtMDctMjAxMyIKMDEtMDctMjAxM5Y2aIfg</t>
  </si>
  <si>
    <t>wtQIljZoh+DC1AgsQ0lRLklRMTkwNzg2LklRX1BSRUZfRVFVSVRZLjk5Ni40MTgyMC5MLlAuLkMBAAAAQukCAAMAAAAAANjaD3HgwtQI2NoPceDC1AgfQ0lRLk5ZU0U6TVRXLklRX1ZPTFVNRS41LzQvMjAxNgEAAADTXQQAAgAAAAgzLjQ5NjY4NAA01WWH4MLUCDTVZYfgwtQIK0NJUS5JUTE5MDc4Ni5JUV9JTlZFTlRPUlkuMTAwMC40MTgyMC5MLlAuLkMBAAAAQukCAAIAAAAENDkuMgEIAAAABQAAAAExAQAAAAoxNjYxMjE0MDY2AwAAAAMxNjACAAAABDEwNDMEAAAAATAHAAAACTYvMzAvMjAxNAgAAAAIMS8zLzIwMTQJAAAAATDY2g9x4MLUCNjaD3HgwtQIMENJUS5JUTI3MzUxMS5JUV9DQVNIX1NUX0lOVkVTVC4xOTk0LjQxODIwLkwuUC4uQwEAAABnLAQAAgAAAAc1ODIuMzIyAQgAAAAFAAAAATEBAAAACjE3MDIxODQ2NDADAAAAAzE2MAIAAAAEMTAwMgQAAAABMAcAAAAJNi8zMC8yMDE0CAAAAAoxMi8zMS8yMDEyCQAAAAEw2NoPceDC1AjY2g9x4MLUCCdDSVEuSkVDLklRX1NIQVJFU09VVFNUQU5ESU5HLjIyLTA4LTIwMTYBAAAAL04EAAIAAAAKMTIxLjQyODE5NwAOCipx4MLUCA4KKnHgwtQIIUNJUS5OWVNFOkNOSEkuSVFfVk9MVU1FLjUvMjYvMjAxNgUAAAABAAAACAAAAA4oSW52YWxpZCBEYXRlKTTVZYfgwtQINNVlh+DC1AghQ0lRLklRMTkwNzg2LklRX1ZPTFVNRS4yOS0wNS0yMDE0AQAAAELp</t>
  </si>
  <si>
    <t>AgACAAAACDAuNjUwMDA2ALhVXYzgwtQIuFVdjODC1AgfQ0lRLk5ZU0U6TVRXLklRX1ZPTFVNRS43LzEvMjAxNgEAAADTXQQAAgAAAAgzLjI1Mjc2MwAOCipx4MLUCA4KKnHgwtQIJ0NJUS5TVE4uSVFfU0hBUkVTT1VUU1RBTkRJTkcuMDYtMDYtMjAxNwEAAAC7bQ0AAgAAAAoxMTQuMjI5MzEyADTVZYfgwtQINNVlh+DC1AgoQ0lRLklRMTkwNzg2LklRX0VCSVREQS4xMDAwLjQxODIwLkwuUC4uQwEAAABC6QIAAgAAAAU3NjEuNAEIAAAABQAAAAExAQAAAAoxNjYxMjE0MDY2AwAAAAMxNjACAAAABDQwNTEEAAAAATAHAAAACTYvMzAvMjAxNAgAAAAIMS8zLzIwMTQJAAAAATDY2g9x4MLUCNjaD3HgwtQIKENJUS5UVEVLLklRX1NIQVJFU09VVFNUQU5ESU5HLjI3LTAxLTIwMTcBAAAACAEDAAIAAAAJNTcuMjc5ODc3ALhVXYzgwtQIuFVdjODC1AgcQ0lRLktCUi5JUV9WT0xVTUUuMDMtMDItMjAxNAEAAADqgD8AAgAAAAgyLjU2MDg3MQCSMVaM4MLUCJIxVozgwtQIJ0NJUS5TVE4uSVFfVE9UQUxfREVCVC4xOTkyLjQxODIwLkwuUC4uQwEAAAC7bQ0AAgAAAAcyOTguMTQ5AQgAAAAFAAAAATEBAAAACjE2MjkxNTUyMzUDAAAAAjI3AgAAAAQ0MTczBAAAAAEwBwAAAAk2LzMwLzIwMTQIAAAACTYvMzAvMjAxMgkAAAABMNjaD3HgwtQI2NoPceDC1AgnQ0lRLkZMUi5JUV9TSEFSRVNPVVRTVEFORElORy4xMi0wMS0y</t>
  </si>
  <si>
    <t>MDE3AQAAACsBCgACAAAACjEzOS4yNTAyMDQAVvRajODC1AhW9FqM4MLUCChDSVEuU1ROLklRX1BSRUZfRVFVSVRZLjE5OTcuNDE4MjAuTC5QLi5DAQAAALttDQADAAAAAADY2g9x4MLUCNjaD3HgwtQIJ0NJUS5FTUUuSVFfU0hBUkVTT1VUU1RBTkRJTkcuMDUtMTItMjAxNgEAAABubQAAAgAAAAk2MC42NDY0NzYANNVlh+DC1Ag01WWH4MLUCCFDSVEuSVExOTA3ODYuSVFfVk9MVU1FLjIwLTExLTIwMTMBAAAAQukCAAIAAAAIMC41ODM3NDMAuFVdjODC1Ai4VV2M4MLUCCtDSVEuSkVDLklRX0NBU0hfU1RfSU5WRVNULjE5OTEuNDE4MjAuTC5QLi5DAQAAAC9OBAACAAAABzkyMS41MDcBCAAAAAUAAAABMQEAAAAKMTYxNTA2MDgxOQMAAAADMTYwAgAAAAQxMDAyBAAAAAEwBwAAAAk2LzMwLzIwMTQIAAAACTMvMzAvMjAxMgkAAAABMNjaD3HgwtQI2NoPceDC1AgqQ0lRLk5ZU0U6VEVYLklRX1NIQVJFU09VVFNUQU5ESU5HLjgvMy8yMDE2AQAAAA6zBAACAAAABTEwOC42ALhVXYzgwtQIuFVdjODC1AgfQ0lRLk5ZU0U6REUuSVFfVk9MVU1FLjQvMTEvMjAxNgEAAACADwQAAgAAAAgxLjk3NDE3NwAOCipx4MLUCA4KKnHgwtQIIENJUS5OWVNFOkpPWS5JUV9WT0xVTUUuNi8xNi8yMDE2BQAAAAEAAAAIAAAADihJbnZhbGlkIERhdGUpNNVlh+DC1Ag01WWH4MLUCB9DSVEuRU1FLklRX1BSSUNFREFURS4wNi0wNi0y</t>
  </si>
  <si>
    <t>MDE0AQAAAG5tAAAFAAAACjA2LTA2LTIwMTQANNVlh+DC1Ag01WWH4MLUCB9DSVEuTllTRTpERS5JUV9WT0xVTUUuNS8xOC8yMDE2BQAAAAEAAAAIAAAADihJbnZhbGlkIERhdGUpNNVlh+DC1Ag01WWH4MLUCCdDSVEuU1ROLklRX1NIQVJFU09VVFNUQU5ESU5HLjMxLTEwLTIwMTYBAAAAu20NAAIAAAAKMTEzLjkyOTA2MgBW9FqM4MLUCFb0WozgwtQIJ0NJUS5LQlIuSVFfU0hBUkVTT1VUU1RBTkRJTkcuMDctMDItMjAxNwEAAADqgD8AAgAAAAoxNDIuNjY4MTYxADTVZYfgwtQINNVlh+DC1AgdQ0lRLlRURUsuSVFfVk9MVU1FLjI2LTEyLTIwMTMBAAAACAEDAAIAAAAIMC4xNTI2NjUAljZoh+DC1AiWNmiH4MLUCBxDSVEuS0JSLklRX1ZPTFVNRS4xNS0xMC0yMDEzAQAAAOqAPwACAAAACDEuNzI4MzEyALhVXYzgwtQIuFVdjODC1AggQ0lRLk5ZU0U6T1NLLklRX1ZPTFVNRS41LzI2LzIwMTYFAAAAAQAAAAgAAAAOKEludmFsaWQgRGF0ZSkOCipx4MLUCA4KKnHgwtQIIENJUS5OWVNFOk9TSy5JUV9WT0xVTUUuNi8yMy8yMDE2BQAAAAEAAAAIAAAADihJbnZhbGlkIERhdGUpDgoqceDC1AgOCipx4MLUCCFDSVEuSVExOTA3ODYuSVFfVk9MVU1FLjE2LTA2LTIwMTQBAAAAQukCAAIAAAAIMC40NjI1NjMAuFVdjODC1Ai4VV2M4MLUCBxDSVEuRkxSLklRX1ZPTFVNRS4xMC0wNi0yMDE0AQAAACsBCgACAAAACDAu</t>
  </si>
  <si>
    <t>NzkwNDQ2AJY2aIfgwtQIljZoh+DC1AgcQ0lRLkVNRS5JUV9WT0xVTUUuMDEtMDctMjAxMwEAAABubQAAAgAAAAgwLjIzNDM2MgCWNmiH4MLUCJY2aIfgwtQIIUNJUS5JUTI3MzUxMS5JUV9WT0xVTUUuMjUtMTAtMjAxMwEAAABnLAQAAwAAAAAANNVlh+DC1Ag01WWH4MLUCCNDSVEuRkxSLklRX1BFTlNJT04uOTk5LjQxODIwLkwuUC4uQwEAAAArAQoAAgAAAAczNTYuNzY4AQgAAAAFAAAAATEBAAAACjE3MTk2NzExMTADAAAAAzE2MAIAAAAEMTIxMwQAAAABMAcAAAAJNi8zMC8yMDE0CAAAAAoxMi8zMS8yMDEyCQAAAAEwDgoqceDC1AgOCipx4MLUCB9DSVEuTllTRTpURVguSVFfVk9MVU1FLjcvNi8yMDE2AQAAAA6zBAACAAAACDAuOTg4Njg0AJIxVozgwtQIkjFWjODC1AgfQ0lRLk5ZU0U6Q01JLklRX1ZPTFVNRS40LzUvMjAxNgEAAAAlDAQAAgAAAAgzLjc1MTMzNQA01WWH4MLUCDTVZYfgwtQIMENJUS5JUTE5MDc4Ni5JUV9ORVRfV09SS0lOR19DQVAuOTk1LjQxODIwLkwuUC4uQwEAAABC6QIAAgAAAAc4NDUuNjM0AQgAAAAFAAAAATEBAAAACjE0NTQ2MDA2NDYDAAAAAzE2MAIAAAAEMTMxMQQAAAABMAcAAAAJNi8zMC8yMDE0CAAAAAgxLzIvMjAwOQkAAAABMNjaD3HgwtQI2NoPceDC1AgnQ0lRLkNBVC5JUV9TSEFSRVNPVVRTVEFORElORy4xMS8xMS8yMDE2AQAAADL1AwACAAAACjU4NS4wNzI1ODUA</t>
  </si>
  <si>
    <t>VvRajODC1AhW9FqM4MLUCBpDSVEuQ0FULklRX1ZPTFVNRS4zLzgvMjAxNwEAAAAy9QMAAgAAAAgyLjQwNDg5NgA01WWH4MLUCDTVZYfgwtQIHENJUS5TVE4uSVFfVk9MVU1FLjE2LTA3LTIwMTMBAAAAu20NAAIAAAAIMC4wNTMzNTYAljZoh+DC1AiWNmiH4MLUCB9DSVEuTllTRTpURVguSVFfVk9MVU1FLjMvNi8yMDE3AQAAAA6zBAADAAAAAABW9FqM4MLUCFb0WozgwtQIJ0NJUS5TVE4uSVFfU0hBUkVTT1VUU1RBTkRJTkcuMDctMDYtMjAxNwEAAAC7bQ0AAgAAAAoxMTQuMjI5MzEyALhVXYzgwtQIuFVdjODC1AgnQ0lRLkVNRS5JUV9TSEFSRVNPVVRTVEFORElORy4xMS0wOC0yMDE2AQAAAG5tAAACAAAACTYwLjc5OTkxNQA01WWH4MLUCDTVZYfgwtQIKkNJUS5UVEVLLklRX1RPVEFMX0FTU0VUUy4xMDAwLjQxODIwLkwuUC4uQwEAAAAIAQMAAgAAAAgxNzk5LjA5MgEIAAAABQAAAAExAQAAAAoxNzY1OTAyMjYzAwAAAAMxNjACAAAABDEwMDcEAAAAATAHAAAACTYvMzAvMjAxNAgAAAAJOS8yOS8yMDEzCQAAAAEw2NoPceDC1AjY2g9x4MLUCCdDSVEuRU1FLklRX1NIQVJFU09VVFNUQU5ESU5HLjI0LTAzLTIwMTcBAAAAbm0AAAIAAAAJNTkuNjYwNDA0APSSWIzgwtQI9JJYjODC1AgmQ0lRLklRMjczNTExLklRX0NBUEVYLjk5NS40MTgyMC5MLlAuLkMBAAAAZywEAAIAAAAILTEwMy45NjUBCAAAAAUAAAAB</t>
  </si>
  <si>
    <t>MQEAAAAKMTQzNDA3NjU2NgMAAAADMTYwAgAAAAQyMDIxBAAAAAEwBwAAAAk2LzMwLzIwMTQIAAAACjEyLzI2LzIwMDgJAAAAATDY2g9x4MLUCNjaD3HgwtQIKkNJUS5OWVNFOlRFWC5JUV9TSEFSRVNPVVRTVEFORElORy43LzYvMjAxNgEAAAAOswQAAgAAAAUxMDkuMgC4VV2M4MLUCLhVXYzgwtQIJ0NJUS5GTFIuSVFfU0hBUkVTT1VUU1RBTkRJTkcuMjktMTEtMjAxNgEAAAArAQoAAgAAAAoxMzkuMjUwMjA0ADTVZYfgwtQINNVlh+DC1AgnQ0lRLkVNRS5JUV9TSEFSRVNPVVRTVEFORElORy4xNi0wMy0yMDE3AQAAAG5tAAACAAAACTU5LjY2MDQwNAC4VV2M4MLUCLhVXYzgwtQIH0NJUS5OWVNFOk1UVy5JUV9WT0xVTUUuOC84LzIwMTYBAAAA010EAAIAAAAIMy40Njc4NTUADgoqceDC1AgOCipx4MLUCCdDSVEuRkxSLklRX1NIQVJFU09VVFNUQU5ESU5HLjExLTExLTIwMTYBAAAAKwEKAAIAAAAKMTM5LjI1MDIwNAC4VV2M4MLUCLhVXYzgwtQIK0NJUS5OWVNFOkNNSS5JUV9TSEFSRVNPVVRTVEFORElORy44LzExLzIwMTYBAAAAJQwEAAIAAAAFMTY3LjYAuFVdjODC1Ai4VV2M4MLUCCBDSVEuTllTRTpPU0suSVFfVk9MVU1FLjUvMjMvMjAxNgUAAAABAAAACAAAAA4oSW52YWxpZCBEYXRlKTTVZYfgwtQINNVlh+DC1AgpQ0lRLlRURUsuSVFfUFJFRl9FUVVJVFkuMTk5Mi40MTgyMC5MLlAuLkMBAAAACAED</t>
  </si>
  <si>
    <t>AAMAAAAAANjaD3HgwtQI2NoPceDC1AggQ0lRLk5ZU0U6Q01JLklRX1ZPTFVNRS42LzE0LzIwMTYFAAAAAQAAAAgAAAAOKEludmFsaWQgRGF0ZSk01WWH4MLUCDTVZYfgwtQIIUNJUS5TVE4uSVFfTklfRVNULjEwMDMuNDE4MjAuTC5QLgEAAAC7bQ0AAgAAAAMyMjcBDgAAAAUAAAABMwEAAAABMAIAAAAKMTAwMDM5Mzg5NgMAAAAGMTAwMjUwBAAAAAEzBgAAAAEwBwAAAAIyNwgAAAABMAkAAAABMQoAAAABMAsAAAAKNzM4MTY3OTIwNQwAAAABMQ0AAAAINy8xLzIwMTQQAAAACTYvMzAvMjAxNA4KKnHgwtQIDgoqceDC1AgcQ0lRLkNBVC5JUV9WT0xVTUUuMTIvMTUvMjAxNgUAAAABAAAACAAAAA4oSW52YWxpZCBEYXRlKTTVZYfgwtQINNVlh+DC1AgcQ0lRLlNUTi5JUV9WT0xVTUUuMzEtMDEtMjAxNAEAAAC7bQ0AAgAAAAgwLjIzOTE2NgA01WWH4MLUCDTVZYfgwtQIHUNJUS5UVEVLLklRX1ZPTFVNRS4xMi0wNi0yMDE0AQAAAAgBAwACAAAACDAuMjgxMDA0ALhVXYzgwtQIuFVdjODC1AglQ0lRLk5BU0RBUUdTOlBDQVIuSVFfVk9MVU1FLjgvMjkvMjAxNgUAAAABAAAACAAAAA4oSW52YWxpZCBEYXRlKTTVZYfgwtQINNVlh+DC1AgoQ0lRLlRURUsuSVFfU0hBUkVTT1VUU1RBTkRJTkcuMjItMTEtMjAxNgEAAAAIAQMAAgAAAAk1Ny4wNjA4MDMAuFVdjODC1Ai4VV2M4MLUCChDSVEuVFRFSy5JUV9EQV9TVVBQ</t>
  </si>
  <si>
    <t>TF9DRi45OTYuNDE4MjAuTC5QLi5DAQAAAAgBAwACAAAABjE3LjQ1NgEIAAAABQAAAAExAQAAAAoxNDgyNzIyMjgwAwAAAAMxNjACAAAABDIxNzEEAAAAATAHAAAACTYvMzAvMjAxNAgAAAAJOS8yNy8yMDA5CQAAAAEwDgoqceDC1AgOCipx4MLUCBxDSVEuS0JSLklRX1ZPTFVNRS4xOS0wMy0yMDE0AQAAAOqAPwACAAAACDEuOTAyOTk4AJY2aIfgwtQIljZoh+DC1AgrQ0lRLk5ZU0U6Q01JLklRX1NIQVJFU09VVFNUQU5ESU5HLjkvMTQvMjAxNgUAAAABAAAACAAAAA4oSW52YWxpZCBEYXRlKQ4KKnHgwtQIDgoqceDC1AgfQ0lRLkVNRS5JUV9QUklDRURBVEUuMjgtMDQtMjAxNAEAAABubQAABQAAAAoyOC0wNC0yMDE0ADTVZYfgwtQINNVlh+DC1AgcQ0lRLkVNRS5JUV9WT0xVTUUuMjAtMTEtMjAxMwEAAABubQAAAgAAAAgwLjMxNzQ5OAA01WWH4MLUCDTVZYfgwtQIHENJUS5FTUUuSVFfVk9MVU1FLjE4LTExLTIwMTMBAAAAbm0AAAIAAAAIMC4yODE4NTEANNVlh+DC1Ag01WWH4MLUCCtDSVEuTllTRTpURVguSVFfU0hBUkVTT1VUU1RBTkRJTkcuMy8yOC8yMDE3BQAAAAEAAAAIAAAADihJbnZhbGlkIERhdGUpNNVlh+DC1Ag01WWH4MLUCCtDSVEuTllTRTpURVguSVFfU0hBUkVTT1VUU1RBTkRJTkcuMy8xMC8yMDE3AQAAAA6zBAACAAAABDk3LjYADgoqceDC1AgOCipx4MLUCB9DSVEuRU1FLklRX1BSSUNF</t>
  </si>
  <si>
    <t>REFURS4wNS0xMS0yMDEzAQAAAG5tAAAFAAAACjA1LTExLTIwMTMADgoqceDC1AgOCipx4MLUCBxDSVEuSVExOTA3ODYuSVFfQ09VTlRSWV9OQU1FAQAAAELpAgADAAAADVVuaXRlZCBTdGF0ZXMADgoqceDC1AgOCipx4MLUCCFDSVEuTllTRTpDTkhJLklRX1ZPTFVNRS42LzIxLzIwMTYFAAAAAQAAAAgAAAAOKEludmFsaWQgRGF0ZSkOCipx4MLUCA4KKnHgwtQIJ0NJUS5LQlIuSVFfU0hBUkVTT1VUU1RBTkRJTkcuMTgtMDEtMjAxNwEAAADqgD8AAgAAAAoxNDIuNjY4MTYxAFb0WozgwtQIVvRajODC1AgnQ0lRLkVNRS5JUV9TSEFSRVNPVVRTVEFORElORy4yOC0wNi0yMDE3AQAAAG5tAAACAAAACTU5LjIzMzAzOAC4VV2M4MLUCLhVXYzgwtQIJ0NJUS5TVE4uSVFfU0hBUkVTT1VUU1RBTkRJTkcuMjMtMDEtMjAxNwEAAAC7bQ0AAgAAAAkxMTMuOTQ1MjUA9JJYjODC1Aj0kliM4MLUCCFDSVEuSVExOTA3ODYuSVFfVk9MVU1FLjE5LTA3LTIwMTMBAAAAQukCAAIAAAAIMC4zNDcwODMAuFVdjODC1Ai4VV2M4MLUCCFDSVEuSkVDLklRX05JX0VTVC4xMDA0LjQxODIwLkwuUC4BAAAAL04EAAIAAAAGNjUzLjMxAQ4AAAAFAAAAATMBAAAAATACAAAACjEwMDA5NzExMDQDAAAABjEwMDI1MAQAAAABMgYAAAABMAcAAAADMTYwCAAAAAEwCQAAAAExCgAAAAEwCwAAAAo2ODI3OTcyMzk5DAAAAAExDQAAAAg3LzEvMjAx</t>
  </si>
  <si>
    <t>NBAAAAAJNi8zMC8yMDE02NoPceDC1AjY2g9x4MLUCCdDSVEuSkVDLklRX1NIQVJFU09VVFNUQU5ESU5HLjIzLTAzLTIwMTcBAAAAL04EAAIAAAAKMTIxLjA3MTI5NgD0kliM4MLUCPSSWIzgwtQIJENJUS5OQVNEQVFHUzpQQ0FSLklRX1ZPTFVNRS40LzMvMjAxNwEAAABBfwQAAwAAAAAAVvRajODC1AhW9FqM4MLUCCdDSVEuS0JSLklRX1NIQVJFU09VVFNUQU5ESU5HLjIwLTEwLTIwMTYBAAAA6oA/AAIAAAAKMTQyLjQ3NTQ5OQBW9FqM4MLUCFb0WozgwtQIJ0NJUS5FTUUuSVFfU0hBUkVTT1VUU1RBTkRJTkcuMTQtMTItMjAxNgEAAABubQAAAgAAAAk2MC42NDY0NzYA9JJYjODC1Aj0kliM4MLUCCtDSVEuTllTRTpDTUkuSVFfU0hBUkVTT1VUU1RBTkRJTkcuMy8yNy8yMDE3BQAAAAEAAAAIAAAADihJbnZhbGlkIERhdGUpuFVdjODC1Ai4VV2M4MLUCCdDSVEuRkxSLklRX1NIQVJFU09VVFNUQU5ESU5HLjI0LTAzLTIwMTcBAAAAKwEKAAIAAAAKMTM5LjczNjY5NgD0kliM4MLUCPSSWIzgwtQIJUNJUS5OQVNEQVFHUzpQQ0FSLklRX1ZPTFVNRS41LzIzLzIwMTYFAAAAAQAAAAgAAAAOKEludmFsaWQgRGF0ZSk01WWH4MLUCDTVZYfgwtQIJ0NJUS5TVE4uSVFfU0hBUkVTT1VUU1RBTkRJTkcuMDItMTItMjAxNgEAAAC7bQ0AAgAAAAkxMTMuOTQ1MjUAVvRajODC1AhW9FqM4MLUCCdDSVEuU1ROLklRX1NIQVJF</t>
  </si>
  <si>
    <t>U09VVFNUQU5ESU5HLjMwLTAzLTIwMTcBAAAAu20NAAIAAAAKMTE0LjEyODU2MgBW9FqM4MLUCFb0WozgwtQIHENJUS5TVE4uSVFfVk9MVU1FLjExLTA3LTIwMTMBAAAAu20NAAIAAAAIMC4xMzkwOTgAljZoh+DC1AiWNmiH4MLUCDBDSVEuTkFTREFRR1M6UENBUi5JUV9TSEFSRVNPVVRTVEFORElORy43LzI3LzIwMTYFAAAAAQAAAAgAAAAOKEludmFsaWQgRGF0ZSk01WWH4MLUCDTVZYfgwtQIIkNJUS5GTFIuSVFfRUJJVERBLjk5Ny40MTgyMC5MLlAuLkMBAAAAKwEKAAIAAAAHNzM5LjU2NgEIAAAABQAAAAExAQAAAAoxNTg4NTU1NTM1AwAAAAMxNjACAAAABDQwNTEEAAAAATAHAAAACTYvMzAvMjAxNAgAAAAKMTIvMzEvMjAxMAkAAAABMNjaD3HgwtQI2NoPceDC1AggQ0lRLk5ZU0U6VEVYLklRX1ZPTFVNRS4xLzIwLzIwMTcFAAAAAQAAAAgAAAAOKEludmFsaWQgRGF0ZSk01WWH4MLUCDTVZYfgwtQIH0NJUS5OWVNFOkpPWS5JUV9WT0xVTUUuOC81LzIwMTYFAAAAAAAAAAgAAAAUKEludmFsaWQgSWRlbnRpZmllcik01WWH4MLUCDTVZYfgwtQIK0NJUS5OWVNFOlRFWC5JUV9TSEFSRVNPVVRTVEFORElORy4xLzEyLzIwMTcBAAAADrMEAAIAAAAEOTcuNgC4VV2M4MLUCLhVXYzgwtQIKUNJUS5JUTE5MDc4Ni5JUV9QRVJJT0REQVRFLjEwMDAuNDE4MjAuTC5QAQAAAELpAgAFAAAACjAzLTAxLTIwMTQADgoq</t>
  </si>
  <si>
    <t>ceDC1AgOCipx4MLUCChDSVEuVFRFSy5JUV9TSEFSRVNPVVRTVEFORElORy4xOC0wOC0yMDE2AQAAAAgBAwACAAAACTU3LjQyOTU2MQBW9FqM4MLUCFb0WozgwtQILENJUS5OWVNFOlRFWC5JUV9TSEFSRVNPVVRTVEFORElORy4xMC8xNy8yMDE2BQAAAAEAAAAIAAAADihJbnZhbGlkIERhdGUpuFVdjODC1Ai4VV2M4MLUCBxDSVEuRU1FLklRX1ZPTFVNRS4xMS0wNi0yMDE0AQAAAG5tAAACAAAACDAuMTYxODQ1ADTVZYfgwtQINNVlh+DC1AgdQ0lRLlRURUsuSVFfVk9MVU1FLjA5LTA4LTIwMTMBAAAACAEDAAIAAAAIMC4zNTUxOTEAljZoh+DC1AiWNmiH4MLUCCBDSVEuTllTRTpNVFcuSVFfVk9MVU1FLjYvMjIvMjAxNgUAAAABAAAACAAAAA4oSW52YWxpZCBEYXRlKQ4KKnHgwtQIDgoqceDC1AgjQ0lRLlNUTi5JUV9QRVJJT0REQVRFLjk5OC40MTgyMC5MLlABAAAAu20NAAUAAAAKMzEtMTItMjAxMQAOCipx4MLUCA4KKnHgwtQIL0NJUS5OQVNEQVFHUzpQQ0FSLklRX1NIQVJFU09VVFNUQU5ESU5HLjIvOC8yMDE3AQAAAEF/BAACAAAACjM1MS4yNzk2MDEA9JJYjODC1Aj0kliM4MLUCBxDSVEuRkxSLklRX1ZPTFVNRS4xNS0wOC0yMDEzAQAAACsBCgACAAAACDEuNDAyNzE3APiXaofgwtQI+Jdqh+DC1Ag0Q0lRLlNUTi5JUV9NSU5PUklUWV9JTlRFUkVTVF9UT1RBTC4xOTk4LjQxODIwLkwuUC4uQwEAAAC7</t>
  </si>
  <si>
    <t>bQ0AAwAAAAAA2NoPceDC1AjY2g9x4MLUCBxDSVEuRkxSLklRX1ZPTFVNRS4xNC0xMS0yMDEzAQAAACsBCgACAAAACDAuODc2ODM2APiXaofgwtQI+Jdqh+DC1AgnQ0lRLlNUTi5JUV9TSEFSRVNPVVRTVEFORElORy4wOC0wOC0yMDE2AQAAALttDQACAAAACjExMy45MjkwNjIANNVlh+DC1Ag01WWH4MLUCBtDSVEuQ0FULklRX1ZPTFVNRS4zLzE2LzIwMTYFAAAAAQAAAAgAAAAOKEludmFsaWQgRGF0ZSkOCipx4MLUCA4KKnHgwtQIKkNJUS5OWVNFOk9TSy5JUV9TSEFSRVNPVVRTVEFORElORy4zLzYvMjAxNwEAAAAXfQQAAgAAAAk3NC43OTQ1MjYAuFVdjODC1Ai4VV2M4MLUCCZDSVEuU1ROLklRX1RPVEFMX0RFQlQuOTk4LjQxODIwLkwuUC4uQwEAAAC7bQ0AAgAAAAcyOTYuMTk0AQgAAAAFAAAAATEBAAAACjE1ODg5OTkwMzkDAAAAAjI3AgAAAAQ0MTczBAAAAAEwBwAAAAk2LzMwLzIwMTQIAAAACjEyLzMxLzIwMTEJAAAAATDY2g9x4MLUCNjaD3HgwtQIK0NJUS5OWVNFOkNNSS5JUV9TSEFSRVNPVVRTVEFORElORy4xMi8yLzIwMTYBAAAAJQwEAAIAAAAKMTc0LjMyMDc5NwA01WWH4MLUCDTVZYfgwtQIIENJUS5OWVNFOlRFWC5JUV9WT0xVTUUuMy8xOC8yMDE2BQAAAAEAAAAIAAAADihJbnZhbGlkIERhdGUpNNVlh+DC1Ag01WWH4MLUCCtDSVEuTllTRTpDTUkuSVFfU0hBUkVTT1VUU1RBTkRJTkcuOS8z</t>
  </si>
  <si>
    <t>MC8yMDE2BQAAAAEAAAAIAAAADihJbnZhbGlkIERhdGUpNNVlh+DC1Ag01WWH4MLUCCVDSVEuTkFTREFRR1M6UENBUi5JUV9WT0xVTUUuMy8xNi8yMDE2BQAAAAEAAAAIAAAADihJbnZhbGlkIERhdGUpDgoqceDC1AgOCipx4MLUCCNDSVEuS09TRTpBMDA5NTQwLklRX1ZPTFVNRS40LzEvMjAxNgEAAADNSyUAAgAAAAgwLjI4MTYwOAA01WWH4MLUCDTVZYfgwtQIJ0NJUS5FTUUuSVFfU0hBUkVTT1VUU1RBTkRJTkcuMTEtMDUtMjAxNwEAAABubQAAAgAAAAk1OS4yMzMwMzgA0swuceDC1AjSzC5x4MLUCCBDSVEuTllTRTpURVguSVFfVk9MVU1FLjYvMTMvMjAxNgUAAAABAAAACAAAAA4oSW52YWxpZCBEYXRlKZIxVozgwtQIkjFWjODC1AghQ0lRLklRVFIyNDI2NDU2NzQuSVFfVFJfQlVZRVJOQU1FAQAAAKp6dg4DAAAADlRoZSBLcm9nZXIgQ28uAHeoBjbjwtQILXYeNuPC1AgnQ0lRLkVNRS5JUV9TSEFSRVNPVVRTVEFORElORy4yOC0wOS0yMDE2AQAAAG5tAAACAAAACTYwLjc5OTkxNQC4VV2M4MLUCLhVXYzgwtQIJ0NJUS5TVE4uSVFfU0hBUkVTT1VUU1RBTkRJTkcuMDgtMDktMjAxNgEAAAC7bQ0AAgAAAAoxMTMuOTI5MDYyAFb0WozgwtQIVvRajODC1AgwQ0lRLk5BU0RBUUdTOlBDQVIuSVFfU0hBUkVTT1VUU1RBTkRJTkcuMTIvOC8yMDE2AQAAAEF/BAACAAAACjM1MC41MjgzMTEAVvRajODC1AhW9FqM</t>
  </si>
  <si>
    <t>4MLUCCtDSVEuU1ROLklRX05FVF9XT1JLSU5HX0NBUC45OTkuNDE4MjAuTC5QLi5DAQAAALttDQACAAAABzIyNi42OTYBCAAAAAUAAAABMQEAAAAKMTY2MDg4OTI3MQMAAAACMjcCAAAABDEzMTEEAAAAATAHAAAACTYvMzAvMjAxNAgAAAAKMTIvMzEvMjAxMgkAAAABMNjaD3HgwtQI2NoPceDC1AgcQ0lRLkZMUi5JUV9WT0xVTUUuMTItMDgtMjAxMwEAAAArAQoAAgAAAAgxLjQxOTkxOAD4l2qH4MLUCPiXaofgwtQIL0NJUS5OQVNEQVFHUzpQQ0FSLklRX1NIQVJFU09VVFNUQU5ESU5HLjMvNy8yMDE3AQAAAEF/BAACAAAACjM1MS4yNzk2MDEAuFVdjODC1Ai4VV2M4MLUCDRDSVEuRkxSLklRX01JTk9SSVRZX0lOVEVSRVNUX1RPVEFMLjE5OTEuNDE4MjAuTC5QLi5DAQAAACsBCgACAAAABjcwLjMxMQEIAAAABQAAAAExAQAAAAoxNjE1MTkzNjAyAwAAAAMxNjACAAAABDEzMTIEAAAAATAHAAAACTYvMzAvMjAxNAgAAAAJMy8zMS8yMDEyCQAAAAEw2NoPceDC1AjY2g9x4MLUCCtDSVEuTllTRTpURVguSVFfU0hBUkVTT1VUU1RBTkRJTkcuMTEvMy8yMDE2AQAAAA6zBAACAAAABTEwOC42AFb0WozgwtQIVvRajODC1AgcQ0lRLlNUTi5JUV9WT0xVTUUuMDktMDgtMjAxMwEAAAC7bQ0AAgAAAAgwLjExNDk5NgCWNmiH4MLUCJY2aIfgwtQIH0NJUS5OWVNFOkRFLklRX1ZPTFVNRS43LzI4LzIwMTYFAAAAAQAAAAgA</t>
  </si>
  <si>
    <t>AAAOKEludmFsaWQgRGF0ZSkOCipx4MLUCA4KKnHgwtQIJENJUS5GTFIuSVFfUEVOU0lPTi4xOTk5LjQxODIwLkwuUC4uQwEAAAArAQoAAwAAAAAA2NoPceDC1AjY2g9x4MLUCCVDSVEuQ0FULklRX1NIQVJFU09VVFNUQU5ESU5HLjkvNy8yMDE2AQAAADL1AwACAAAACjU4My44OTE2MjYA9JJYjODC1Aj0kliM4MLUCDFDSVEuSVEyNzM1MTEuSVFfTkVUX1dPUktJTkdfQ0FQLjEwMDAuNDE4MjAuTC5QLi5DAQAAAGcsBAACAAAACC0xNjcuODk0AQgAAAAFAAAAATEBAAAACjE3MDIxNzM4MzkDAAAAAzE2MAIAAAAEMTMxMQQAAAABMAcAAAAJNi8zMC8yMDE0CAAAAAoxMi8zMS8yMDEzCQAAAAEw2NoPceDC1AjY2g9x4MLUCCBDSVEuTllTRTpURVguSVFfVk9MVU1FLjYvMjMvMjAxNgUAAAABAAAACAAAAA4oSW52YWxpZCBEYXRlKZIxVozgwtQIkjFWjODC1AgxQ0lRLk5BU0RBUUdTOlBDQVIuSVFfU0hBUkVTT1VUU1RBTkRJTkcuMTEvMjUvMjAxNgUAAAABAAAACAAAAA4oSW52YWxpZCBEYXRlKbhVXYzgwtQIuFVdjODC1AgcQ0lRLktCUi5JUV9WT0xVTUUuMTgtMDMtMjAxNAEAAADqgD8AAgAAAAgyLjA0MDUzNgCWNmiH4MLUCJY2aIfgwtQIHENJUS5TVE4uSVFfVk9MVU1FLjA2LTEyLTIwMTMBAAAAu20NAAIAAAAIMC4xOTg2NzQANNVlh+DC1Ag01WWH4MLUCCdDSVEuU1ROLklRX1NIQVJFU09VVFNUQU5ESU5H</t>
  </si>
  <si>
    <t>LjAzLTA0LTIwMTcBAAAAu20NAAIAAAAKMTE0LjEyODU2MgA01WWH4MLUCDTVZYfgwtQIIUNJUS5JUTE5MDc4Ni5JUV9WT0xVTUUuMjMtMDQtMjAxNAEAAABC6QIAAgAAAAgwLjQyMjg5NQC4VV2M4MLUCLhVXYzgwtQIK0NJUS5OWVNFOk9TSy5JUV9TSEFSRVNPVVRTVEFORElORy4zLzMwLzIwMTcFAAAAAQAAAAgAAAAOKEludmFsaWQgRGF0ZSmSMVaM4MLUCJIxVozgwtQIHENJUS5GTFIuSVFfVk9MVU1FLjA4LTExLTIwMTMBAAAAKwEKAAIAAAAHMS44ODE5MQD4l2qH4MLUCPiXaofgwtQIH0NJUS5OWVNFOlRFWC5JUV9WT0xVTUUuOS85LzIwMTYBAAAADrMEAAIAAAAIMS4wNzY3NzQAuFVdjODC1Ai4VV2M4MLUCBxDSVEuS0JSLklRX1ZPTFVNRS4zMC0wNi0yMDE0AQAAAOqAPwACAAAACDEuNTkwMTU4AJY2aIfgwtQIljZoh+DC1AgcQ0lRLkZMUi5JUV9WT0xVTUUuMjUtMTAtMjAxMwEAAAArAQoAAgAAAAgxLjQ1NTQ1OAD4l2qH4MLUCPiXaofgwtQIHENJUS5KRUMuSVFfVk9MVU1FLjI2LTAyLTIwMTQBAAAAL04EAAIAAAAIMS40NTY3MDQAljZoh+DC1AiWNmiH4MLUCCVDSVEuTkFTREFRR1M6UENBUi5JUV9WT0xVTUUuMS8yMy8yMDE3BQAAAAEAAAAIAAAADihJbnZhbGlkIERhdGUpNNVlh+DC1Ag01WWH4MLUCCtDSVEuTllTRTpDTUkuSVFfU0hBUkVTT1VUU1RBTkRJTkcuNS8xNy8yMDE2BQAAAAEAAAAI</t>
  </si>
  <si>
    <t>AAAADihJbnZhbGlkIERhdGUpuFVdjODC1Ai4VV2M4MLUCB9DSVEuRU1FLklRX1BSSUNFREFURS4yNi0wOS0yMDEzAQAAAG5tAAAFAAAACjI2LTA5LTIwMTMADgoqceDC1AgOCipx4MLUCB9DSVEuRU1FLklRX1BSSUNFREFURS4wNi0wMy0yMDE0AQAAAG5tAAAFAAAACjA2LTAzLTIwMTQANNVlh+DC1Ag01WWH4MLUCB1DSVEuVFRFSy5JUV9WT0xVTUUuMjMtMDUtMjAxNAEAAAAIAQMAAgAAAAgwLjIzMDEzNABW9FqM4MLUCFb0WozgwtQIJ0NJUS5GTFIuSVFfU0hBUkVTT1VUU1RBTkRJTkcuMTktMDQtMjAxNwEAAAArAQoAAgAAAAoxMzkuNzM2Njk2ADTVZYfgwtQINNVlh+DC1AgbQ0lRLkNBVC5JUV9WT0xVTUUuMy8yNC8yMDE3BQAAAAEAAAAIAAAADihJbnZhbGlkIERhdGUpNNVlh+DC1Ag01WWH4MLUCB1DSVEuVFRFSy5JUV9WT0xVTUUuMDYtMDUtMjAxNAEAAAAIAQMAAgAAAAgwLjg3Njg2OACWNmiH4MLUCJY2aIfgwtQIHkNJUS5JUTI3ODkzMy5JUV9DT01QQU5ZX1RJQ0tFUgEAAACVQQQAAwAAAAhUU0U6NzI2NwA01WWH4MLUCDTVZYfgwtQIIkNJUS5TVE4uSVFfRVNUX0RBVEUuMTAwMi40MTgyMC5MLlABAAAAu20NAAUAAAAKMzEtMTItMjAxNQAOCipx4MLUCA4KKnHgwtQIJUNJUS5OQVNEQVFHUzpQQ0FSLklRX1ZPTFVNRS4zLzI0LzIwMTcFAAAAAQAAAAgAAAAOKEludmFsaWQgRGF0ZSk01WWH4MLU</t>
  </si>
  <si>
    <t>CDTVZYfgwtQIHENJUS5LQlIuSVFfVk9MVU1FLjE5LTA4LTIwMTMBAAAA6oA/AAIAAAAHMS4xMjgyNAC4VV2M4MLUCLhVXYzgwtQIJkNJUS5DQVQuSVFfU0hBUkVTT1VUU1RBTkRJTkcuMi8xNy8yMDE3BQAAAAEAAAAIAAAADihJbnZhbGlkIERhdGUpNNVlh+DC1Ag01WWH4MLUCBxDSVEuSkVDLklRX1ZPTFVNRS4yNi0wOC0yMDEzAQAAAC9OBAACAAAACDAuNDk0OTI1AJY2aIfgwtQIljZoh+DC1AgwQ0lRLk5BU0RBUUdTOlBDQVIuSVFfU0hBUkVTT1VUU1RBTkRJTkcuMS8xNy8yMDE3BQAAAAEAAAAIAAAADihJbnZhbGlkIERhdGUpkjFWjODC1AiSMVaM4MLUCBxDSVEuRkxSLklRX1ZPTFVNRS4xOS0wNS0yMDE0AQAAACsBCgACAAAACDAuOTI0OTg5AJY2aIfgwtQIljZoh+DC1AgsQ0lRLk5ZU0U6T1NLLklRX1NIQVJFU09VVFNUQU5ESU5HLjEyLzMwLzIwMTYFAAAAAQAAAAgAAAAOKEludmFsaWQgRGF0ZSlW9FqM4MLUCFb0WozgwtQIHENJUS5GTFIuSVFfVk9MVU1FLjExLTEyLTIwMTMBAAAAKwEKAAIAAAAIMS4xMjMwMjMAljZoh+DC1AiWNmiH4MLUCCBDSVEuTllTRTpOQVYuSVFfVk9MVU1FLjYvMjkvMjAxNgUAAAABAAAACAAAAA4oSW52YWxpZCBEYXRlKTTVZYfgwtQINNVlh+DC1AgeQ0lRLkZMUi5JUV9OSS45OTcuNDE4MjAuTC5QLi5DAQAAACsBCgACAAAABzM1Ny40OTYBCAAAAAUAAAABMQEAAAAK</t>
  </si>
  <si>
    <t>MTU4ODU1NTUzNQMAAAADMTYwAgAAAAIxNQQAAAABMAcAAAAJNi8zMC8yMDE0CAAAAAoxMi8zMS8yMDEwCQAAAAEw2NoPceDC1AjY2g9x4MLUCBxDSVEuU1ROLklRX1ZPTFVNRS4yNy0xMi0yMDEzAQAAALttDQACAAAACDAuMjI3NjMyADTVZYfgwtQINNVlh+DC1AgsQ0lRLk5ZU0U6T1NLLklRX1NIQVJFU09VVFNUQU5ESU5HLjEyLzE0LzIwMTYFAAAAAQAAAAgAAAAOKEludmFsaWQgRGF0ZSmSMVaM4MLUCJIxVozgwtQIJ0NJUS5KRUMuSVFfU0hBUkVTT1VUU1RBTkRJTkcuMTctMDQtMjAxNwEAAAAvTgQAAgAAAAoxMjEuMDcxMjk2APSSWIzgwtQI9JJYjODC1AgcQ0lRLkpFQy5JUV9WT0xVTUUuMTYtMDctMjAxMwEAAAAvTgQAAgAAAAgwLjgzMTc0OQCWNmiH4MLUCJY2aIfgwtQIJ0NJUS5LQlIuSVFfU0hBUkVTT1VUU1RBTkRJTkcuMjEtMDYtMjAxNwEAAADqgD8AAgAAAAoxNDMuMTU0NDcxALhVXYzgwtQIuFVdjODC1AgpQ0lRLklRMTkwNzg2LklRX0NBUEVYX0VTVC4xMDA2LjQxODIwLkwuUC4BAAAAQukCAAIAAAAHLTk1LjkwNgEOAAAABQAAAAEzAQAAAAEwAgAAAAoxMDAyNTE0NTEzAwAAAAYxMDQwOTAEAAAAATIGAAAAATAHAAAAAzE2MAgAAAABMAkAAAABMQoAAAABMAsAAAAKNjA0MDQyNjQ5MgwAAAABMQ0AAAAINy8xLzIwMTQQAAAACTYvMzAvMjAxNNjaD3HgwtQI2NoPceDC1AgoQ0lRLlRURUsu</t>
  </si>
  <si>
    <t>SVFfU0hBUkVTT1VUU1RBTkRJTkcuMDYtMDMtMjAxNwEAAAAIAQMAAgAAAAk1Ny4zMTcwNTMAVvRajODC1AhW9FqM4MLUCCdDSVEuSkVDLklRX1NIQVJFU09VVFNUQU5ESU5HLjEzLTA2LTIwMTcBAAAAL04EAAIAAAAKMTIwLjQyNDg2NwD0kliM4MLUCPSSWIzgwtQIK0NJUS5OWVNFOlRFWC5JUV9TSEFSRVNPVVRTVEFORElORy42LzE3LzIwMTYFAAAAAQAAAAgAAAAOKEludmFsaWQgRGF0ZSm4VV2M4MLUCLhVXYzgwtQIHENJUS5KRUMuSVFfVk9MVU1FLjE0LTA0LTIwMTQBAAAAL04EAAIAAAAIMC4zNzE5OTQAljZoh+DC1AiWNmiH4MLUCCFDSVEuSVExOTA3ODYuSVFfVk9MVU1FLjExLTA5LTIwMTMBAAAAQukCAAIAAAAIMC41Njc5ODUAuFVdjODC1Ai4VV2M4MLUCB1DSVEuVFRFSy5JUV9WT0xVTUUuMTUtMTAtMjAxMwEAAAAIAQMAAgAAAAgwLjMwNTMxNgBW9FqM4MLUCFb0WozgwtQIJ0NJUS5KRUMuSVFfU0hBUkVTT1VUU1RBTkRJTkcuMDMtMDEtMjAxNwEAAAAvTgQAAgAAAAoxMjAuODMwMDk5ADTVZYfgwtQINNVlh+DC1AggQ0lRLk5ZU0U6TVRXLklRX1ZPTFVNRS40LzEyLzIwMTYBAAAA010EAAMAAAAAADTVZYfgwtQINNVlh+DC1AgtQ0lRLklRMjczNTExLklRX1BSRUZfRVFVSVRZLjE5OTAuNDE4MjAuTC5QLi5DAQAAAGcsBAADAAAAAADY2g9x4MLUCNjaD3HgwtQIGkNJUS5UQVAuSVFfVk9MVU1F</t>
  </si>
  <si>
    <t>LjQvNi8yMDE2AQAAAFUGBAADAAAAAAA01WWH4MLUCDTVZYfgwtQIHENJUS5LQlIuSVFfVk9MVU1FLjA2LTExLTIwMTMBAAAA6oA/AAIAAAAHMC44OTc1NgC4VV2M4MLUCLhVXYzgwtQIKENJUS5UVEVLLklRX1NIQVJFU09VVFNUQU5ESU5HLjI3LTAyLTIwMTcBAAAACAEDAAIAAAAJNTcuMzE3MDUzALhVXYzgwtQIuFVdjODC1AggQ0lRLk5ZU0U6T1NLLklRX1ZPTFVNRS41LzE3LzIwMTYFAAAAAQAAAAgAAAAOKEludmFsaWQgRGF0ZSk01WWH4MLUCDTVZYfgwtQIJ0NJUS5KRUMuSVFfU0hBUkVTT1VUU1RBTkRJTkcuMjgtMDctMjAxNgEAAAAvTgQAAgAAAAoxMjEuOTI1MTc4APSSWIzgwtQI9JJYjODC1AgnQ0lRLlNUTi5JUV9TSEFSRVNPVVRTVEFORElORy4wNS0xMC0yMDE2AQAAALttDQACAAAACjExMy45MjkwNjIAuFVdjODC1Ai4VV2M4MLUCCtDSVEuSVE0MzY5ODA3LklRX1NIT1JUX0JVU0lORVNTX0RFU0NSSVBUSU9OAQAAAI+tQgADAAAATkRlbCBNb250ZSBNZWF0IENvbXBhbnksIEluYy4gZGlzdHJpYnV0ZXMgbWVhdCBwcm9kdWN0cyBpbiBOb3J0aGVybiBDYWxpZm9ybmlhLgAFrX0248LUCGQOgDbjwtQIHENJUS5LQlIuSVFfVk9MVU1FLjAzLTEyLTIwMTMBAAAA6oA/AAIAAAAIMS4yMzc2NzMAljZoh+DC1AiWNmiH4MLUCBpDSVEuQ0FULklRX1ZPTFVNRS4yLzcvMjAxNwEAAAAy9QMAAwAAAAAA</t>
  </si>
  <si>
    <t>NNVlh+DC1Ag01WWH4MLUCCtDSVEuSVExOTA3ODYuSVFfSU5WRU5UT1JZLjIwMDAuNDE4MjAuTC5QLi5DAQAAAELpAgADAAAAAADY2g9x4MLUCNjaD3HgwtQIJENJUS5KRUMuSVFfUEVSSU9EREFURS4xMDAwLjQxODIwLkwuUAEAAAAvTgQABQAAAAoyNy0wOS0yMDEzAA4KKnHgwtQIDgoqceDC1AgfQ0lRLk5ZU0U6T1NLLklRX1ZPTFVNRS44LzkvMjAxNgEAAAAXfQQAAgAAAAgwLjQ5OTM3OAAOCipx4MLUCA4KKnHgwtQIJUNJUS5OQVNEQVFHUzpQQ0FSLklRX1ZPTFVNRS4xMC83LzIwMTYBAAAAQX8EAAMAAAAAADTVZYfgwtQINNVlh+DC1AgcQ0lRLlNUTi5JUV9WT0xVTUUuMjgtMDItMjAxNAEAAAC7bQ0AAgAAAAcwLjY0MDQyADTVZYfgwtQINNVlh+DC1AgaQ0lRLkNBVC5JUV9WT0xVTUUuNi83LzIwMTYBAAAAMvUDAAIAAAAIMy43NDA0OTkADgoqceDC1AgOCipx4MLUCCtDSVEuTllTRTpDTUkuSVFfU0hBUkVTT1VUU1RBTkRJTkcuNC8yMi8yMDE2BQAAAAEAAAAIAAAADihJbnZhbGlkIERhdGUpNNVlh+DC1Ag01WWH4MLUCCdDSVEuRU1FLklRX1NIQVJFU09VVFNUQU5ESU5HLjIzLTExLTIwMTYBAAAAbm0AAAIAAAAJNjAuNjQ2NDc2ALhVXYzgwtQIuFVdjODC1AgfQ0lRLk5ZU0U6REUuSVFfVk9MVU1FLjQvMTkvMjAxNgUAAAABAAAACAAAAA4oSW52YWxpZCBEYXRlKTTVZYfgwtQINNVlh+DC1AgfQ0lR</t>
  </si>
  <si>
    <t>Lk5ZU0U6TVRXLklRX1ZPTFVNRS40LzUvMjAxNgEAAADTXQQAAgAAAAg0LjE1Mzk1NAA01WWH4MLUCDTVZYfgwtQIIENJUS5OWVNFOk9TSy5JUV9WT0xVTUUuNC8xMi8yMDE2AQAAABd9BAADAAAAAAAOCipx4MLUCA4KKnHgwtQIIENJUS5OWVNFOkNOSEkuSVFfVk9MVU1FLjYvMy8yMDE2AQAAAE5iGQYDAAAAAAAOCipx4MLUCA4KKnHgwtQIJ0NJUS5GTFIuSVFfU0hBUkVTT1VUU1RBTkRJTkcuMjctMTAtMjAxNgEAAAArAQoAAgAAAAoxMzkuMjQ4MzY5AFb0WozgwtQIVvRajODC1AgkQ0lRLk5BU0RBUUdTOlBDQVIuSVFfVk9MVU1FLjYvOC8yMDE2AQAAAEF/BAADAAAAAAA01WWH4MLUCDTVZYfgwtQIJ0NJUS5GTFIuSVFfU0hBUkVTT1VUU1RBTkRJTkcuMDgtMTItMjAxNgEAAAArAQoAAgAAAAoxMzkuMjUwMjA0APSSWIzgwtQI9JJYjODC1AgnQ0lRLktCUi5JUV9TSEFSRVNPVVRTVEFORElORy4xNy0wOC0yMDE2AQAAAOqAPwACAAAACjE0Mi40NzU0OTkAuFVdjODC1Ai4VV2M4MLUCCdDSVEuRU1FLklRX1NIQVJFU09VVFNUQU5ESU5HLjAyLTA2LTIwMTcBAAAAbm0AAAIAAAAJNTkuMjMzMDM4APSSWIzgwtQI9JJYjODC1AgnQ0lRLkVNRS5JUV9TSEFSRVNPVVRTVEFORElORy4yMi0wMy0yMDE3AQAAAG5tAAACAAAACTU5LjY2MDQwNAC4VV2M4MLUCLhVXYzgwtQIJENJUS5OQVNEQVFHUzpQQ0FSLklRX1ZP</t>
  </si>
  <si>
    <t>TFVNRS4zLzkvMjAxNwEAAABBfwQAAgAAAAgxLjQxODI5OAA01WWH4MLUCDTVZYfgwtQIJ0NJUS5KRUMuSVFfU0hBUkVTT1VUU1RBTkRJTkcuMjYtMDEtMjAxNwEAAAAvTgQAAgAAAAoxMjAuODMwMDk5ADTVZYfgwtQINNVlh+DC1AgfQ0lRLkVNRS5JUV9QUklDRURBVEUuMDMtMDEtMjAxNAEAAABubQAABQAAAAowMy0wMS0yMDE0AA4KKnHgwtQIDgoqceDC1AgpQ0lRLklRMTkwNzg2LklRX1BFUklPRERBVEUuMjAwMC40MTgyMC5MLlABAAAAQukCAAUAAAAKMDQtMDQtMjAxNAAOCipx4MLUCA4KKnHgwtQIK0NJUS5OWVNFOk9TSy5JUV9TSEFSRVNPVVRTVEFORElORy44LzI5LzIwMTYFAAAAAQAAAAgAAAAOKEludmFsaWQgRGF0ZSk01WWH4MLUCDTVZYfgwtQIJkNJUS5DQVQuSVFfU0hBUkVTT1VUU1RBTkRJTkcuNC8yNy8yMDE2BQAAAAEAAAAIAAAADihJbnZhbGlkIERhdGUpkjFWjODC1AiSMVaM4MLUCB1DSVEuVFRFSy5JUV9WT0xVTUUuMjUtMDYtMjAxNAEAAAAIAQMAAgAAAAcwLjE5ODMzAJY2aIfgwtQIljZoh+DC1AghQ0lRLklRMTkwNzg2LklRX1ZPTFVNRS4xMy0wNS0yMDE0AQAAAELpAgACAAAACDAuNDQyNDkyALhVXYzgwtQIuFVdjODC1AgcQ0lRLkVNRS5JUV9WT0xVTUUuMDYtMTItMjAxMwEAAABubQAAAgAAAAgwLjc5ODg1NwA01WWH4MLUCDTVZYfgwtQIGkNJUS5DQVQuSVFfVk9MVU1FLjYv</t>
  </si>
  <si>
    <t>Mi8yMDE2AQAAADL1AwADAAAAAAA01WWH4MLUCDTVZYfgwtQIIUNJUS5JUTE5MDc4Ni5JUV9WT0xVTUUuMDUtMDctMjAxMwEAAABC6QIAAgAAAAgwLjYwNDQ4MQC4VV2M4MLUCLhVXYzgwtQIH0NJUS5FTUUuSVFfUFJJQ0VEQVRFLjExLTAyLTIwMTQBAAAAbm0AAAUAAAAKMTEtMDItMjAxNAA01WWH4MLUCDTVZYfgwtQIJ0NJUS5FTUUuSVFfU0hBUkVTT1VUU1RBTkRJTkcuMjItMDYtMjAxNwEAAABubQAAAgAAAAk1OS4yMzMwMzgAuFVdjODC1Ai4VV2M4MLUCBxDSVEuRkxSLklRX1ZPTFVNRS4yMC0wNS0yMDE0AQAAACsBCgACAAAACDAuODYwMzUxAJY2aIfgwtQIljZoh+DC1AgnQ0lRLkZMUi5JUV9TSEFSRVNPVVRTVEFORElORy4wMy0wMy0yMDE3AQAAACsBCgACAAAACjEzOS4zNTU0MTIANNVlh+DC1Ag01WWH4MLUCCRDSVEuU1ROLklRX1BFUklPRERBVEUuMTk5Mi40MTgyMC5MLlABAAAAu20NAAUAAAAKMzAtMDYtMjAxMgDY2g9x4MLUCNjaD3HgwtQIIENJUS5OWVNFOkNOSEkuSVFfVk9MVU1FLjgvMy8yMDE2AQAAAE5iGQYCAAAACDEuMDQzMjQ1ADTVZYfgwtQINNVlh+DC1AgcQ0lRLkVNRS5JUV9WT0xVTUUuMTYtMTAtMjAxMwEAAABubQAAAgAAAAgwLjIxOTg0NQCWNmiH4MLUCJY2aIfgwtQIJ0NJUS5TVE4uSVFfUFJFRl9FUVVJVFkuOTk4LjQxODIwLkwuUC4uQwEAAAC7bQ0AAwAAAAAADgoqceDC</t>
  </si>
  <si>
    <t>1AgOCipx4MLUCB1DSVEuVFRFSy5JUV9WT0xVTUUuMDEtMTEtMjAxMwEAAAAIAQMAAgAAAAgwLjQxODYwNwC4VV2M4MLUCLhVXYzgwtQIJ0NJUS5FTUUuSVFfU0hBUkVTT1VUU1RBTkRJTkcuMDYtMTItMjAxNgEAAABubQAAAgAAAAk2MC42NDY0NzYAuFVdjODC1Ai4VV2M4MLUCBxDSVEuRkxSLklRX1ZPTFVNRS4xOS0wOC0yMDEzAQAAACsBCgACAAAACDEuMjUyNzUxAPiXaofgwtQI+Jdqh+DC1AgoQ0lRLlRURUsuSVFfU0hBUkVTT1VUU1RBTkRJTkcuMTItMDQtMjAxNwEAAAAIAQMAAgAAAAk1Ny4zMTcwNTMAuFVdjODC1Ai4VV2M4MLUCCFDSVEuTllTRTpDTkhJLklRX1ZPTFVNRS43LzE1LzIwMTYFAAAAAQAAAAgAAAAOKEludmFsaWQgRGF0ZSkOCipx4MLUCA4KKnHgwtQIKUNJUS5JUTE5MDc4Ni5JUV9QRVJJT0REQVRFLjE5ODguNDE4MjAuTC5QAQAAAELpAgAFAAAACjAxLTA0LTIwMTEA2NoPceDC1AjY2g9x4MLUCChDSVEuU1ROLklRX1RPVEFMX0FTU0VUUy45OTcuNDE4MjAuTC5QLi5DAQAAALttDQACAAAACDEzMzcuMzU4AQgAAAAFAAAAATEBAAAACjE1MjMxNzA1ODMDAAAAAjI3AgAAAAQxMDA3BAAAAAEwBwAAAAk2LzMwLzIwMTQIAAAACjEyLzMxLzIwMTAJAAAAATDY2g9x4MLUCNjaD3HgwtQIL0NJUS5OQVNEQVFHUzpQQ0FSLklRX1NIQVJFU09VVFNUQU5ESU5HLjYvOS8yMDE2AQAAAEF/BAAC</t>
  </si>
  <si>
    <t>AAAACjM1MC41MjgzMTEA9JJYjODC1Aj0kliM4MLUCCBDSVEuTllTRTpNVFcuSVFfVk9MVU1FLjUvMTAvMjAxNgEAAADTXQQAAgAAAAgxLjI5NjQ3MgA01WWH4MLUCDTVZYfgwtQIK0NJUS5GTFIuSVFfQ0FTSF9TVF9JTlZFU1QuMTk5My40MTgyMC5MLlAuLkMBAAAAKwEKAAIAAAAIMjUyOS4zNTcBCAAAAAUAAAABMQEAAAAKMTY0MjgzMzkzMwMAAAADMTYwAgAAAAQxMDAyBAAAAAEwBwAAAAk2LzMwLzIwMTQIAAAACTkvMzAvMjAxMgkAAAABMNjaD3HgwtQI2NoPceDC1AgcQ0lRLkVNRS5JUV9WT0xVTUUuMjYtMDctMjAxMwEAAABubQAAAgAAAAgwLjMxOTkwNgCWNmiH4MLUCJY2aIfgwtQIHENJUS5LQlIuSVFfVk9MVU1FLjE0LTAzLTIwMTQBAAAA6oA/AAIAAAAIMS45NDk3NzMAkjFWjODC1AiSMVaM4MLUCCFDSVEuSVExOTA3ODYuSVFfVk9MVU1FLjI1LTEwLTIwMTMBAAAAQukCAAIAAAAIMC41NTIyNjcAuFVdjODC1Ai4VV2M4MLUCB1DSVEuVFRFSy5JUV9WT0xVTUUuMDItMTAtMjAxMwEAAAAIAQMAAgAAAAcwLjM4NzAzAJY2aIfgwtQIljZoh+DC1AglQ0lRLklRMTkwNzg2LklRX0VCSVQuOTk2LjQxODIwLkwuUC4uQwEAAABC6QIAAgAAAAU0MDAuOQEIAAAABQAAAAExAQAAAAoxNTI0NjA4NzQwAwAAAAMxNjACAAAAAzQwMAQAAAABMAcAAAAJNi8zMC8yMDE0CAAAAAgxLzEvMjAxMAkAAAABMNjaD3Hg</t>
  </si>
  <si>
    <t>wtQI2NoPceDC1AgcQ0lRLktCUi5JUV9WT0xVTUUuMDItMDUtMjAxNAEAAADqgD8AAgAAAAgxLjg5OTgyNwCWNmiH4MLUCJY2aIfgwtQIJ0NJUS5GTFIuSVFfU0hBUkVTT1VUU1RBTkRJTkcuMjItMTEtMjAxNgEAAAArAQoAAgAAAAoxMzkuMjUwMjA0ADTVZYfgwtQINNVlh+DC1AgnQ0lRLlNUTi5JUV9UT1RBTF9ERUJULjE5OTQuNDE4MjAuTC5QLi5DAQAAALttDQACAAAABzI5OS4yOTYBCAAAAAUAAAABMQEAAAAKMTY2MDg5ODE1MQMAAAACMjcCAAAABDQxNzMEAAAAATAHAAAACTYvMzAvMjAxNAgAAAAKMTIvMzEvMjAxMgkAAAABMNjaD3HgwtQI2NoPceDC1AgnQ0lRLkZMUi5JUV9TSEFSRVNPVVRTVEFORElORy4yMi0wNi0yMDE3AQAAACsBCgACAAAACjEzOS43ODIyNDMAuFVdjODC1Ai4VV2M4MLUCDBDSVEuTkFTREFRR1M6UENBUi5JUV9TSEFSRVNPVVRTVEFORElORy41LzE4LzIwMTYFAAAAAQAAAAgAAAAOKEludmFsaWQgRGF0ZSk01WWH4MLUCDTVZYfgwtQIG0NJUS5DQVQuSVFfVk9MVU1FLjEyLzIvMjAxNgEAAAAy9QMAAgAAAAg0LjI5NzM5OQA01WWH4MLUCDTVZYfgwtQIJ0NJUS5GTFIuSVFfU0hBUkVTT1VUU1RBTkRJTkcuMDQtMTEtMjAxNgEAAAArAQoAAgAAAAoxMzkuMjUwMjA0ADTVZYfgwtQINNVlh+DC1AghQ0lRLklRMjczNTExLklRX1ZPTFVNRS4yMS0wNS0yMDE0AQAAAGcsBAADAAAA</t>
  </si>
  <si>
    <t>AAA01WWH4MLUCDTVZYfgwtQIHENJUS5GTFIuSVFfVk9MVU1FLjAzLTAyLTIwMTQBAAAAKwEKAAIAAAAIMS42NTIzMTMAljZoh+DC1AiWNmiH4MLUCCxDSVEuTllTRTpURVguSVFfU0hBUkVTT1VUU1RBTkRJTkcuMTAvMTgvMjAxNgUAAAABAAAACAAAAA4oSW52YWxpZCBEYXRlKfSSWIzgwtQI9JJYjODC1AgnQ0lRLkVNRS5JUV9TSEFSRVNPVVRTVEFORElORy4xOC0wMS0yMDE3AQAAAG5tAAACAAAACTYwLjY0NjQ3NgC4VV2M4MLUCLhVXYzgwtQIIkNJUS5DUFNFOkNBUkwgQi5JUV9WT0xVTUUuNC82LzIwMTYBAAAA0ERUAAMAAAAAAA4KKnHgwtQIDgoqceDC1AgrQ0lRLk5ZU0U6T1NLLklRX1NIQVJFU09VVFNUQU5ESU5HLjYvMzAvMjAxNgUAAAABAAAACAAAAA4oSW52YWxpZCBEYXRlKZIxVozgwtQIkjFWjODC1AgbQ0lRLkNBVC5JUV9WT0xVTUUuOS8xMi8yMDE2AQAAADL1AwACAAAABzYuNTUwMjIANNVlh+DC1Ag01WWH4MLUCCFDSVEuSVExOTA3ODYuSVFfVk9MVU1FLjI0LTEyLTIwMTMBAAAAQukCAAIAAAAIMC4yMzU1MTIAuFVdjODC1Ai4VV2M4MLUCChDSVEuVFRFSy5JUV9TSEFSRVNPVVRTVEFORElORy4zMC0wMy0yMDE3AQAAAAgBAwACAAAACTU3LjMxNzA1MwAOCipx4MLUCA4KKnHgwtQIIENJUS5OWVNFOk9TSy5JUV9WT0xVTUUuNi8yMi8yMDE2BQAAAAEAAAAIAAAADihJbnZhbGlkIERhdGUp</t>
  </si>
  <si>
    <t>NNVlh+DC1Ag01WWH4MLUCChDSVEuVFRFSy5JUV9TSEFSRVNPVVRTVEFORElORy4wNy0xMi0yMDE2AQAAAAgBAwACAAAACTU3LjA2MDgwMwD0kliM4MLUCPSSWIzgwtQIJENJUS5GTFIuSVFfQ0FQRVhfRVNULjEwMDMuNDE4MjAuTC5QLgEAAAArAQoAAgAAAAotMjk2LjY5NzA1AQ4AAAAFAAAAATMBAAAAATACAAAACjEwMDA5MDkyNzADAAAABjEwNDA5MAQAAAABMgYAAAABMAcAAAADMTYwCAAAAAEwCQAAAAExCgAAAAEwCwAAAAo2NDE4OTg3MjE4DAAAAAExDQAAAAg3LzEvMjAxNBAAAAAJNi8zMC8yMDE02NoPceDC1AjY2g9x4MLUCChDSVEuVFRFSy5JUV9TSEFSRVNPVVRTVEFORElORy4yMC0wNy0yMDE2AQAAAAgBAwACAAAACTU3LjkyOTYwNQC4VV2M4MLUCLhVXYzgwtQIKENJUS5UVEVLLklRX1NIQVJFU09VVFNUQU5ESU5HLjE4LTA3LTIwMTYBAAAACAEDAAIAAAAJNTcuOTI5NjA1APSSWIzgwtQI9JJYjODC1AgcQ0lRLlNUTi5JUV9WT0xVTUUuMDMtMDItMjAxNAEAAAC7bQ0AAgAAAAgwLjIxNjIwNACSMVaM4MLUCJIxVozgwtQIHENJUS5LQlIuSVFfVk9MVU1FLjMwLTA4LTIwMTMBAAAA6oA/AAIAAAAIMS40MDcxMDQAljZoh+DC1AiWNmiH4MLUCB9DSVEuTllTRTpERS5JUV9WT0xVTUUuOC8xNS8yMDE2BQAAAAEAAAAIAAAADihJbnZhbGlkIERhdGUpDgoqceDC1AgOCipx4MLUCCdDSVEuRkxSLklR</t>
  </si>
  <si>
    <t>X1NIQVJFU09VVFNUQU5ESU5HLjE5LTEwLTIwMTYBAAAAKwEKAAIAAAAKMTM5LjI0ODM2OQA01WWH4MLUCDTVZYfgwtQIJ0NJUS5TVE4uSVFfU0hBUkVTT1VUU1RBTkRJTkcuMjEtMDItMjAxNwEAAAC7bQ0AAgAAAAkxMTMuOTQ1MjUA9JJYjODC1Aj0kliM4MLUCCZDSVEuQ0FULklRX1NIQVJFU09VVFNUQU5ESU5HLjkvMTYvMjAxNgUAAAABAAAACAAAAA4oSW52YWxpZCBEYXRlKVb0WozgwtQIVvRajODC1AggQ0lRLk5ZU0U6Sk9ZLklRX1ZPTFVNRS44LzEwLzIwMTYFAAAAAAAAAAgAAAAUKEludmFsaWQgSWRlbnRpZmllcik01WWH4MLUCDTVZYfgwtQIHENJUS5GTFIuSVFfVk9MVU1FLjIzLTEyLTIwMTMBAAAAKwEKAAIAAAAIMC43NDU3ODMAljZoh+DC1AiWNmiH4MLUCBxDSVEuRU1FLklRX1ZPTFVNRS4xOC0wNy0yMDEzAQAAAG5tAAACAAAACDAuMjQ0NzUyAJY2aIfgwtQIljZoh+DC1AgfQ0lRLk5ZU0U6Q01JLklRX1ZPTFVNRS41LzYvMjAxNgEAAAAlDAQAAwAAAAAANNVlh+DC1Ag01WWH4MLUCCdDSVEuRU1FLklRX1NIQVJFU09VVFNUQU5ESU5HLjI3LTEyLTIwMTYBAAAAbm0AAAIAAAAJNjAuNjQ2NDc2APSSWIzgwtQI9JJYjODC1AgcQ0lRLktCUi5JUV9WT0xVTUUuMjItMTAtMjAxMwEAAADqgD8AAgAAAAgyLjM0Mzc3OQCWNmiH4MLUCJY2aIfgwtQIJ0NJUS5KRUMuSVFfU0hBUkVTT1VUU1RBTkRJ</t>
  </si>
  <si>
    <t>TkcuMDYtMDktMjAxNgEAAAAvTgQAAgAAAAoxMjEuNDI4MTk3AFb0WozgwtQIVvRajODC1AggQ0lRLk5ZU0U6VEVYLklRX1ZPTFVNRS40LzIyLzIwMTYFAAAAAQAAAAgAAAAOKEludmFsaWQgRGF0ZSk01WWH4MLUCDTVZYfgwtQIJ0NJUS5KRUMuSVFfU0hBUkVTT1VUU1RBTkRJTkcuMjgtMTEtMjAxNgEAAAAvTgQAAgAAAAoxMjAuOTUwODk5ADTVZYfgwtQINNVlh+DC1AgnQ0lRLkZMUi5JUV9TSEFSRVNPVVRTVEFORElORy4yOC0wMi0yMDE3AQAAACsBCgACAAAACjEzOS4zNTU0MTIAuFVdjODC1Ai4VV2M4MLUCCRDSVEuRkxSLklRX1BFUklPRERBVEUuMTAwMC40MTgyMC5MLlABAAAAKwEKAAUAAAAKMzEtMTItMjAxMwA01WWH4MLUCDTVZYfgwtQIIENJUS5OWVNFOlRFWC5JUV9WT0xVTUUuNy8yNy8yMDE2BQAAAAEAAAAIAAAADihJbnZhbGlkIERhdGUpVvRajODC1AhW9FqM4MLUCCNDSVEuS0JSLklRX0VCSVRfRVNULjEwMDQuNDE4MjAuTC5QLgEAAADqgD8AAgAAAAk1NzkuNjcyMjQBDgAAAAUAAAABMwEAAAABMAIAAAAKMTAwMTgxMzg2NgMAAAAGMTAwMjE1BAAAAAEyBgAAAAEwBwAAAAMxNjAIAAAAATAJAAAAATEKAAAAATALAAAACjcyMjkxMTk1NDEMAAAAATENAAAACDcvMS8yMDE0EAAAAAk2LzMwLzIwMTTY2g9x4MLUCNjaD3HgwtQIJENJUS5GTFIuSVFfUEVSSU9EREFURS4xOTk2LjQxODIwLkwu</t>
  </si>
  <si>
    <t>UAEAAAArAQoABQAAAAozMC0wNi0yMDEzAA4KKnHgwtQIDgoqceDC1AggQ0lRLk5ZU0U6TkFWLklRX1ZPTFVNRS43LzE4LzIwMTYFAAAAAQAAAAgAAAAOKEludmFsaWQgRGF0ZSk01WWH4MLUCDTVZYfgwtQIIENJUS5OWVNFOk5BVi5JUV9WT0xVTUUuNy8yMC8yMDE2BQAAAAEAAAAIAAAADihJbnZhbGlkIERhdGUpDgoqceDC1AgOCipx4MLUCCdDSVEuRU1FLklRX1NIQVJFU09VVFNUQU5ESU5HLjEwLTEwLTIwMTYBAAAAbm0AAAIAAAAJNjAuNzk5OTE1ALhVXYzgwtQIuFVdjODC1AgnQ0lRLkpFQy5JUV9TSEFSRVNPVVRTVEFORElORy4yOC0wMi0yMDE3AQAAAC9OBAACAAAACjEyMS4wNzEyOTYAVvRajODC1AhW9FqM4MLUCCVDSVEuTkFTREFRR1M6UENBUi5JUV9WT0xVTUUuNC8yNS8yMDE2BQAAAAEAAAAIAAAADihJbnZhbGlkIERhdGUpNNVlh+DC1Ag01WWH4MLUCB9DSVEuRU1FLklRX1BSSUNFREFURS4wNC0wNC0yMDE0AQAAAG5tAAAFAAAACjA0LTA0LTIwMTQADgoqceDC1AgOCipx4MLUCB9DSVEuTllTRTpNVFcuSVFfVk9MVU1FLjgvOS8yMDE2AQAAANNdBAACAAAACDEuNTg5MDE4ADTVZYfgwtQINNVlh+DC1AglQ0lRLlNUTi5JUV9UT1RBTF9SRVYuOTk1LjQxODIwLkwuUC4uQwEAAAC7bQ0AAgAAAAgxMTMwLjEyNAEIAAAABQAAAAExAQAAAAoxNDMyOTc3NDUwAwAAAAIyNwIAAAACMjgEAAAAATAH</t>
  </si>
  <si>
    <t>AAAACTYvMzAvMjAxNAgAAAAKMTIvMzEvMjAwOAkAAAABMNjaD3HgwtQI2NoPceDC1AgrQ0lRLk5ZU0U6VEVYLklRX1NIQVJFU09VVFNUQU5ESU5HLjYvMjMvMjAxNgUAAAABAAAACAAAAA4oSW52YWxpZCBEYXRlKbhVXYzgwtQIuFVdjODC1AgcQ0lRLkZMUi5JUV9WT0xVTUUuMDItMTItMjAxMwEAAAArAQoAAgAAAAgwLjk0ODk2OACWNmiH4MLUCJY2aIfgwtQIH0NJUS5GTFIuSVFfVEJWLjk5Ni40MTgyMC5MLlAuLkMBAAAAKwEKAAIAAAAIMzIxNy40NzcBCAAAAAUAAAABMQEAAAAKMTUxOTU1OTQ3MwMAAAADMTYwAgAAAAQxMzEwBAAAAAEwBwAAAAk2LzMwLzIwMTQIAAAACjEyLzMxLzIwMDkJAAAAATDY2g9x4MLUCNjaD3HgwtQIK0NJUS5OWVNFOkNNSS5JUV9TSEFSRVNPVVRTVEFORElORy41LzI2LzIwMTYFAAAAAQAAAAgAAAAOKEludmFsaWQgRGF0ZSk01WWH4MLUCDTVZYfgwtQIKENJUS5LQlIuSVFfVE9UQUxfRVFVSVRZLjk5Ni40MTgyMC5MLlAuLkMBAAAA6oA/AAIAAAAEMjI5NgEIAAAABQAAAAExAQAAAAoxNTE2OTY5ODcxAwAAAAMxNjACAAAABDEyNzUEAAAAATAHAAAACTYvMzAvMjAxNAgAAAAKMTIvMzEvMjAwOQkAAAABMNjaD3HgwtQI2NoPceDC1AgcQ0lRLkZMUi5JUV9WT0xVTUUuMjgtMDQtMjAxNAEAAAArAQoAAgAAAAgxLjE0NzM3NgCWNmiH4MLUCJY2aIfgwtQIHENJUS5GTFIuSVFf</t>
  </si>
  <si>
    <t>Vk9MVU1FLjEwLTA0LTIwMTQBAAAAKwEKAAIAAAAHMS4xMDc5OQCWNmiH4MLUCJY2aIfgwtQIHENJUS5KRUMuSVFfVk9MVU1FLjA1LTA3LTIwMTMBAAAAL04EAAIAAAAIMC4zNTYyODYAljZoh+DC1AiWNmiH4MLUCCVDSVEuVFRFSy5JUV9QRVJJT0REQVRFLjE5OTUuNDE4MjAuTC5QAQAAAAgBAwAFAAAACjMxLTAzLTIwMTMA2NoPceDC1AjY2g9x4MLUCCJDSVEuU1ROLklRX0VTVF9EQVRFLjEwMDQuNDE4MjAuTC5QAQAAALttDQAFAAAACjMxLTEyLTIwMTcADgoqceDC1AgOCipx4MLUCCdDSVEuU1ROLklRX1NIQVJFU09VVFNUQU5ESU5HLjA1LTA0LTIwMTcBAAAAu20NAAIAAAAKMTE0LjEyODU2MgBW9FqM4MLUCFb0WozgwtQIIENJUS5OWVNFOkpPWS5JUV9WT0xVTUUuNy8yMS8yMDE2BQAAAAEAAAAIAAAADihJbnZhbGlkIERhdGUpNNVlh+DC1Ag01WWH4MLUCCFDSVEuSVExOTA3ODYuSVFfVk9MVU1FLjI3LTEyLTIwMTMBAAAAQukCAAIAAAAIMC40MTA5NzIAuFVdjODC1Ai4VV2M4MLUCCBDSVEuTllTRTpURVguSVFfVk9MVU1FLjQvMjcvMjAxNgUAAAABAAAACAAAAA4oSW52YWxpZCBEYXRlKZIxVozgwtQIkjFWjODC1AgrQ0lRLlNUTi5JUV9DQVNIX1NUX0lOVkVTVC4xOTk5LjQxODIwLkwuUC4uQwEAAAC7bQ0AAgAAAAYxNDYuMzUBCAAAAAUAAAABMQEAAAAKMTczNzA5OTY0MgMAAAACMjcCAAAABDEw</t>
  </si>
  <si>
    <t>MDIEAAAAATAHAAAACTYvMzAvMjAxNAgAAAAJMy8zMS8yMDE0CQAAAAEw2NoPceDC1AjY2g9x4MLUCCdDSVEuRU1FLklRX1NIQVJFU09VVFNUQU5ESU5HLjA1LTAxLTIwMTcBAAAAbm0AAAIAAAAJNjAuNjQ2NDc2ALhVXYzgwtQIuFVdjODC1AggQ0lRLk5ZU0U6TVRXLklRX1ZPTFVNRS43LzI5LzIwMTYFAAAAAQAAAAgAAAAOKEludmFsaWQgRGF0ZSk01WWH4MLUCDTVZYfgwtQIJENJUS5OQVNEQVFHUzpQQ0FSLklRX1ZPTFVNRS42LzIvMjAxNgEAAABBfwQAAwAAAAAANNVlh+DC1Ag01WWH4MLUCBxDSVEuS0JSLklRX1ZPTFVNRS4xNC0wNS0yMDE0AQAAAOqAPwACAAAACDIuNjUwNzM0AJY2aIfgwtQIljZoh+DC1AgnQ0lRLlNUTi5JUV9TSEFSRVNPVVRTVEFORElORy4yNS0wOC0yMDE2AQAAALttDQACAAAACjExMy45MjkwNjIAuFVdjODC1Ai4VV2M4MLUCCpDSVEuTllTRTpPU0suSVFfU0hBUkVTT1VUU1RBTkRJTkcuOC80LzIwMTYBAAAAF30EAAIAAAAJNzMuMTExMjcxAPSSWIzgwtQI9JJYjODC1AglQ0lRLk5BU0RBUUdTOlBDQVIuSVFfVk9MVU1FLjkvMTQvMjAxNgUAAAABAAAACAAAAA4oSW52YWxpZCBEYXRlKTTVZYfgwtQINNVlh+DC1AguQ0lRLklRMTkwNzg2LklRX1RPVEFMX0FTU0VUUy4yMDAwLjQxODIwLkwuUC4uQwEAAABC6QIAAgAAAAQ4NzI5AQgAAAAFAAAAATEBAAAACjE2NzcyNjY1NzQD</t>
  </si>
  <si>
    <t>AAAAAzE2MAIAAAAEMTAwNwQAAAABMAcAAAAJNi8zMC8yMDE0CAAAAAg0LzQvMjAxNAkAAAABMNjaD3HgwtQI2NoPceDC1AgnQ0lRLkZMUi5JUV9TSEFSRVNPVVRTVEFORElORy4wMi0wOC0yMDE2AQAAACsBCgACAAAACjEzOS4yMzAxNTYAuFVdjODC1Ai4VV2M4MLUCCFDSVEuSVExOTA3ODYuSVFfVk9MVU1FLjMwLTEyLTIwMTMBAAAAQukCAAIAAAAIMC4yNzg3MTQAuFVdjODC1Ai4VV2M4MLUCCdDSVEuRkxSLklRX1NIQVJFU09VVFNUQU5ESU5HLjE3LTA1LTIwMTcBAAAAKwEKAAIAAAAKMTM5Ljc4MjI0MwA01WWH4MLUCDTVZYfgwtQIHENJUS5LQlIuSVFfVk9MVU1FLjEwLTAyLTIwMTQBAAAA6oA/AAIAAAAIMS4xNDY4NjEAuFVdjODC1Ai4VV2M4MLUCB9DSVEuTllTRTpURVguSVFfVk9MVU1FLjgvOC8yMDE2AQAAAA6zBAACAAAACDEuNTYxNTYxAFb0WozgwtQIVvRajODC1AgdQ0lRLlRURUsuSVFfVk9MVU1FLjI4LTAyLTIwMTQBAAAACAEDAAIAAAAIMC40ODQ0NjUAuFVdjODC1Ai4VV2M4MLUCCNDSVEuRU1FLklRX0VCSVREQS4xOTk2LjQxODIwLkwuUC4uQwEAAABubQAAAgAAAAczMDQuNDU0AQgAAAAFAAAAATEBAAAACjE3MDM1MDAxNDUDAAAAAzE2MAIAAAAENDA1MQQAAAABMAcAAAAJNi8zMC8yMDE0CAAAAAk2LzMwLzIwMTMJAAAAATDY2g9x4MLUCNjaD3HgwtQINENJUS5TVE4uSVFfTUlOT1JJ</t>
  </si>
  <si>
    <t>VFlfSU5URVJFU1RfVE9UQUwuMTk5MS40MTgyMC5MLlAuLkMBAAAAu20NAAIAAAAFMC4xMDMBCAAAAAUAAAABMQEAAAAKMTYxNzcyMDY1NgMAAAACMjcCAAAABDEzMTIEAAAAATAHAAAACTYvMzAvMjAxNAgAAAAJMy8zMS8yMDEyCQAAAAEw2NoPceDC1AjY2g9x4MLUCB9DSVEuTllTRTpDTUkuSVFfVk9MVU1FLjQvNi8yMDE2AQAAACUMBAADAAAAAAAOCipx4MLUCA4KKnHgwtQIHENJUS5LQlIuSVFfVk9MVU1FLjI4LTA4LTIwMTMBAAAA6oA/AAIAAAAHMS4wODgyMwCSMVaM4MLUCJIxVozgwtQIMENJUS5OQVNEQVFHUzpQQ0FSLklRX1NIQVJFU09VVFNUQU5ESU5HLjcvMjYvMjAxNgUAAAABAAAACAAAAA4oSW52YWxpZCBEYXRlKZIxVozgwtQIkjFWjODC1AgcQ0lRLkpFQy5JUV9WT0xVTUUuMTQtMDMtMjAxNAEAAAAvTgQAAgAAAAgwLjc1OTEyNgCWNmiH4MLUCJY2aIfgwtQIJkNJUS4wLklRX0lOVEVSRVNUX0VYUC45OTguNDE4MjAuTC5QLi5DAQAAAFWEdwMDAAAAAAAOCipx4MLUCA4KKnHgwtQIJ0NJUS5LQlIuSVFfU0hBUkVTT1VUU1RBTkRJTkcuMDQtMDUtMjAxNwEAAADqgD8AAgAAAAoxNDMuMTU0NDcxADTVZYfgwtQINNVlh+DC1AgcQ0lRLktCUi5JUV9WT0xVTUUuMDEtMDctMjAxMwEAAADqgD8AAgAAAAgxLjEzMTA1MgCWNmiH4MLUCJY2aIfgwtQIK0NJUS5OWVNFOkNNSS5JUV9TSEFSRVNPVVRT</t>
  </si>
  <si>
    <t>VEFORElORy4xMC80LzIwMTYBAAAAJQwEAAIAAAAGMTcwLjM1AFb0WozgwtQIVvRajODC1AgqQ0lRLktCUi5JUV9DQVNIX1NUX0lOVkVTVC45OTcuNDE4MjAuTC5QLi5DAQAAAOqAPwACAAAAAzc4NgEIAAAABQAAAAExAQAAAAoxNTg4Mjk1OTI5AwAAAAMxNjACAAAABDEwMDIEAAAAATAHAAAACTYvMzAvMjAxNAgAAAAKMTIvMzEvMjAxMAkAAAABMNjaD3HgwtQI2NoPceDC1AghQ0lRLk5ZU0U6VEVYLklRX1ZPTFVNRS4xMS8zMC8yMDE2BQAAAAEAAAAIAAAADihJbnZhbGlkIERhdGUpVvRajODC1AhW9FqM4MLUCCxDSVEuTllTRTpPU0suSVFfU0hBUkVTT1VUU1RBTkRJTkcuMTEvMjUvMjAxNgUAAAABAAAACAAAAA4oSW52YWxpZCBEYXRlKVb0WozgwtQIVvRajODC1AgrQ0lRLk5ZU0U6T1NLLklRX1NIQVJFU09VVFNUQU5ESU5HLjkvMjAvMjAxNgUAAAABAAAACAAAAA4oSW52YWxpZCBEYXRlKZIxVozgwtQIkjFWjODC1AgqQ0lRLk5ZU0U6Q01JLklRX1NIQVJFU09VVFNUQU5ESU5HLjkvMS8yMDE2AQAAACUMBAACAAAACjE3Ni42MjEyNzgANNVlh+DC1Ag01WWH4MLUCChDSVEuVFRFSy5JUV9TSEFSRVNPVVRTVEFORElORy4wNi0xMi0yMDE2AQAAAAgBAwACAAAACTU3LjA2MDgwMwBW9FqM4MLUCFb0WozgwtQIK0NJUS5OWVNFOk9TSy5JUV9TSEFSRVNPVVRTVEFORElORy44LzExLzIwMTYBAAAAF30EAAIA</t>
  </si>
  <si>
    <t>AAAJNzMuNDg0NTgzAA4KKnHgwtQIDgoqceDC1AgjQ0lRLlNUTi5JUV9FQklUX0VTVC4xMDAzLjQxODIwLkwuUC4BAAAAu20NAAMAAAAAANjaD3HgwtQI2NoPceDC1AgcQ0lRLlNUTi5JUV9WT0xVTUUuMTUtMDUtMjAxNAEAAAC7bQ0AAgAAAAgwLjE4OTYzNAA01WWH4MLUCDTVZYfgwtQIIUNJUS5TVE4uSVFfRUJJVC4xMDAwLjQxODIwLkwuUC4uQwEAAAC7bQ0AAgAAAAcyMDIuNjkxAQgAAAAFAAAAATEBAAAACjE3MjA4MTgyMTcDAAAAAjI3AgAAAAM0MDAEAAAAATAHAAAACTYvMzAvMjAxNAgAAAAKMTIvMzEvMjAxMwkAAAABMNjaD3HgwtQI2NoPceDC1AgqQ0lRLklRMjczNTExLklRX1RPVEFMX1JFVi45OTkuNDE4MjAuTC5QLi5DAQAAAGcsBAACAAAACDMzOTEuMzk0AQgAAAAFAAAAATEBAAAACjE3MDIxNzQwNzEDAAAAAzE2MAIAAAACMjgEAAAAATAHAAAACTYvMzAvMjAxNAgAAAAKMTIvMzEvMjAxMgkAAAABMNjaD3HgwtQI2NoPceDC1Ag0Q0lRLkZMUi5JUV9NSU5PUklUWV9JTlRFUkVTVF9UT1RBTC4xOTk4LjQxODIwLkwuUC4uQwEAAAArAQoAAgAAAAcxMjMuODM2AQgAAAAFAAAAATEBAAAACjE3NzY5NTUxNDIDAAAAAzE2MAIAAAAEMTMxMgQAAAABMAcAAAAJNi8zMC8yMDE0CAAAAAoxMi8zMS8yMDEzCQAAAAEw2NoPceDC1AjY2g9x4MLUCCpDSVEuSVExOTA3ODYuSVFfVE9UQUxfUkVWLjk5NS40</t>
  </si>
  <si>
    <t>MTgyMC5MLlAuLkMBAAAAQukCAAIAAAAJMTAwODYuMjg5AQgAAAAFAAAAATEBAAAACjE0NTQ2MDA2NDYDAAAAAzE2MAIAAAACMjgEAAAAATAHAAAACTYvMzAvMjAxNAgAAAAIMS8yLzIwMDkJAAAAATDY2g9x4MLUCNjaD3HgwtQIKENJUS5UVEVLLklRX1NIQVJFU09VVFNUQU5ESU5HLjI1LTAxLTIwMTcBAAAACAEDAAIAAAAJNTcuMjc5ODc3APSSWIzgwtQI9JJYjODC1AgnQ0lRLlNUTi5JUV9TSEFSRVNPVVRTVEFORElORy4wNC0wOC0yMDE2AQAAALttDQACAAAACjExMy44OTA2MjUAVvRajODC1AhW9FqM4MLUCC9DSVEuTkFTREFRR1M6UENBUi5JUV9TSEFSRVNPVVRTVEFORElORy42LzMvMjAxNgEAAABBfwQAAgAAAAozNTEuMzU4NDk3APSSWIzgwtQI9JJYjODC1AgcQ0lRLkpFQy5JUV9WT0xVTUUuMjEtMDEtMjAxNAEAAAAvTgQAAgAAAAgwLjY4OTIyMQCSMVaM4MLUCJIxVozgwtQIHENJUS5LQlIuSVFfVk9MVU1FLjE2LTEyLTIwMTMBAAAA6oA/AAIAAAAIMy40MTIyOTQAkjFWjODC1AiSMVaM4MLUCCdDSVEuRU1FLklRX1NIQVJFU09VVFNUQU5ESU5HLjMwLTAxLTIwMTcBAAAAbm0AAAIAAAAJNjAuNjQ2NDc2ALhVXYzgwtQIuFVdjODC1AgnQ0lRLkpFQy5JUV9TSEFSRVNPVVRTVEFORElORy4xOS0xMi0yMDE2AQAAAC9OBAACAAAACjEyMC44MzAwOTkA9JJYjODC1Aj0kliM4MLUCCtDSVEuTllTRTpP</t>
  </si>
  <si>
    <t>U0suSVFfU0hBUkVTT1VUU1RBTkRJTkcuOS8yOC8yMDE2BQAAAAEAAAAIAAAADihJbnZhbGlkIERhdGUpuFVdjODC1Ai4VV2M4MLUCCJDSVEuLklRX0VCSVREQV9FU1QuMTAwNS40MTgyMC5MLlAuBQAAAAEAAAAIAAAAFChJbnZhbGlkIElkZW50aWZpZXIpuFVdjODC1Ai4VV2M4MLUCCZDSVEuRU1FLklRX1JFVkVOVUVfRVNULjEwMDEuNDE4MjAuTC5QLgEAAABubQAAAgAAAAk2NzQ5Ljc4MzUBDgAAAAUAAAABMwEAAAABMAIAAAAHNDUxNzMyMAMAAAAGMTAwMTgwBAAAAAEyBgAAAAEwBwAAAAMxNjAIAAAAATAJAAAAATEKAAAAATALAAAACjY0ODIwNTAzNDYMAAAAATENAAAACDcvMS8yMDE0EAAAAAk2LzMwLzIwMTQOCipx4MLUCA4KKnHgwtQIHENJUS5FTUUuSVFfVk9MVU1FLjExLTA3LTIwMTMBAAAAbm0AAAIAAAAIMC4yMDAwNjIAljZoh+DC1AiWNmiH4MLUCCZDSVEuSVEyNzM1MTEuSVFfTklfRVNULjEwMDQuNDE4MjAuTC5QLgEAAABnLAQAAgAAAAMzMTQBDgAAAAUAAAABMwEAAAABMAIAAAAKMTAwMTQyODc0NgMAAAAGMTAwMjUwBAAAAAEyBgAAAAEwBwAAAAMxNjAIAAAAATAJAAAAATEKAAAAATALAAAACjc0NDcyOTgwMjkMAAAAATENAAAACDcvMS8yMDE0EAAAAAk2LzMwLzIwMTTY2g9x4MLUCNjaD3HgwtQIIENJUS5OWVNFOk1UVy5JUV9WT0xVTUUuMy8yMS8yMDE2BQAAAAEAAAAIAAAADihJbnZh</t>
  </si>
  <si>
    <t>bGlkIERhdGUpDgoqceDC1AgOCipx4MLUCCdDSVEuS0JSLklRX1NIQVJFU09VVFNUQU5ESU5HLjAxLTAyLTIwMTcBAAAA6oA/AAIAAAAKMTQyLjY2ODE2MQA01WWH4MLUCDTVZYfgwtQIMUNJUS5JUVRSMjcxOTQ4NTUxLklRX1RSX1RBUkdFVF9FQklUREFfRVFfSU5DLi5VU0QBAAAAB5s1EAIAAAAAAHeoBjbjwtQILXYeNuPC1AghQ0lRLklRMTkwNzg2LklRX1ZPTFVNRS4wMi0wNC0yMDE0AQAAAELpAgACAAAABzAuNjg5NzMAuFVdjODC1Ai4VV2M4MLUCCZDSVEuQ0FULklRX1NIQVJFU09VVFNUQU5ESU5HLjUvMjMvMjAxNgUAAAABAAAACAAAAA4oSW52YWxpZCBEYXRlKbhVXYzgwtQIuFVdjODC1AgoQ0lRLlRURUsuSVFfU0hBUkVTT1VUU1RBTkRJTkcuMjMtMDktMjAxNgEAAAAIAQMAAgAAAAk1Ny40Mjk1NjEA9JJYjODC1Aj0kliM4MLUCB1DSVEuVFRFSy5JUV9WT0xVTUUuMjktMDgtMjAxMwEAAAAIAQMAAgAAAAgwLjQ5NDQxNgBW9FqM4MLUCFb0WozgwtQIIENJUS5OWVNFOk1UVy5JUV9WT0xVTUUuOC8xNy8yMDE2BQAAAAEAAAAIAAAADihJbnZhbGlkIERhdGUpDgoqceDC1AgOCipx4MLUCChDSVEuVFRFSy5JUV9UT1RBTF9ERUJULjE5OTcuNDE4MjAuTC5QLi5DAQAAAAgBAwACAAAABzIwOC43MzYBCAAAAAUAAAABMQEAAAAKMTc2NTkwMzkwNQMAAAADMTYwAgAAAAQ0MTczBAAAAAEwBwAAAAk2LzMw</t>
  </si>
  <si>
    <t>LzIwMTQIAAAACTkvMjkvMjAxMwkAAAABMNjaD3HgwtQI2NoPceDC1AglQ0lRLk5BU0RBUUdTOlBDQVIuSVFfVk9MVU1FLjEyLzcvMjAxNgEAAABBfwQAAgAAAAgyLjU3MjE4NwCSMVaM4MLUCJIxVozgwtQIJ0NJUS5GTFIuSVFfREFfU1VQUExfQ0YuOTk4LjQxODIwLkwuUC4uQwEAAAArAQoAAgAAAAcxOTkuMzY1AQgAAAAFAAAAATEBAAAACjE2NTg4NjAzMDUDAAAAAzE2MAIAAAAEMjE3MQQAAAABMAcAAAAJNi8zMC8yMDE0CAAAAAoxMi8zMS8yMDExCQAAAAEwDgoqceDC1AgOCipx4MLUCBxDSVEuRU1FLklRX1ZPTFVNRS4wNS0wMi0yMDE0AQAAAG5tAAACAAAACDAuNDg2NjUyADTVZYfgwtQINNVlh+DC1AgkQ0lRLlNUTi5JUV9QRVJJT0REQVRFLjE5OTAuNDE4MjAuTC5QAQAAALttDQAFAAAACjMxLTEyLTIwMTEA2NoPceDC1AjY2g9x4MLUCCVDSVEuQ0FULklRX1NIQVJFU09VVFNUQU5ESU5HLjkvNi8yMDE2AQAAADL1AwACAAAACjU4My44OTE2MjYAVvRajODC1AhW9FqM4MLUCCBDSVEuTllTRTpDTUkuSVFfVk9MVU1FLjgvMTgvMjAxNgUAAAABAAAACAAAAA4oSW52YWxpZCBEYXRlKTTVZYfgwtQINNVlh+DC1AgbQ0lRLkNBVC5JUV9WT0xVTUUuOC8xMC8yMDE2AQAAADL1AwADAAAAAAA01WWH4MLUCDTVZYfgwtQIJENJUS5OQVNEQVFHUzpQQ0FSLklRX1ZPTFVNRS4zLzEvMjAxNwEAAABBfwQAAgAA</t>
  </si>
  <si>
    <t>AAgyLjExNTc5NQCSMVaM4MLUCJIxVozgwtQIKkNJUS5TVE4uSVFfQ0FTSF9TVF9JTlZFU1QuOTk2LjQxODIwLkwuUC4uQwEAAAC7bQ0AAgAAAAUxNC42OQEIAAAABQAAAAExAQAAAAoxNDMxODU1MTA2AwAAAAIyNwIAAAAEMTAwMgQAAAABMAcAAAAJNi8zMC8yMDE0CAAAAAoxMi8zMS8yMDA5CQAAAAEw2NoPceDC1AjY2g9x4MLUCCNDSVEuS09TRTpBMDA5NTQwLklRX1ZPTFVNRS44LzIvMjAxNgEAAADNSyUAAwAAAAAANNVlh+DC1Ag01WWH4MLUCCdDSVEuRkxSLklRX1NIQVJFU09VVFNUQU5ESU5HLjAyLTA1LTIwMTcBAAAAKwEKAAIAAAAKMTM5LjczNjY5NgC4VV2M4MLUCLhVXYzgwtQIH0NJUS5OWVNFOkpPWS5JUV9WT0xVTUUuNi84LzIwMTYFAAAAAAAAAAgAAAAUKEludmFsaWQgSWRlbnRpZmllcik01WWH4MLUCDTVZYfgwtQII0NJUS5TVE4uSVFfUEVSSU9EREFURS45OTUuNDE4MjAuTC5QAQAAALttDQAFAAAACjMxLTEyLTIwMDgANNVlh+DC1Ag01WWH4MLUCCFDSVEuSVExOTA3ODYuSVFfVk9MVU1FLjEyLTExLTIwMTMBAAAAQukCAAIAAAAIMC42NDE4MjEAuFVdjODC1Ai4VV2M4MLUCBxDSVEuRkxSLklRX1ZPTFVNRS4xOS0wOS0yMDEzAQAAACsBCgACAAAACDEuOTQzOTU5APiXaofgwtQI+Jdqh+DC1AgmQ0lRLkNBVC5JUV9TSEFSRVNPVVRTVEFORElORy4xMi81LzIwMTYBAAAAMvUDAAIAAAAK</t>
  </si>
  <si>
    <t>NTgzLjg5MTYyNgC4VV2M4MLUCLhVXYzgwtQIIUNJUS5OWVNFOlRFWC5JUV9WT0xVTUUuMTAvMTAvMjAxNgEAAAAOswQAAgAAAAgwLjYyMzE0NQBW9FqM4MLUCFb0WozgwtQIJ0NJUS5FTUUuSVFfU0hBUkVTT1VUU1RBTkRJTkcuMTctMDUtMjAxNwEAAABubQAAAgAAAAk1OS4yMzMwMzgANNVlh+DC1Ag01WWH4MLUCCtDSVEuTllTRTpURVguSVFfU0hBUkVTT1VUU1RBTkRJTkcuMS8xMC8yMDE3AQAAAA6zBAACAAAABDk3LjYAkjFWjODC1AiSMVaM4MLUCCZDSVEuQ0FULklRX1NIQVJFU09VVFNUQU5ESU5HLjYvMjMvMjAxNgUAAAABAAAACAAAAA4oSW52YWxpZCBEYXRlKZIxVozgwtQIkjFWjODC1AgcQ0lRLktCUi5JUV9WT0xVTUUuMjQtMTItMjAxMwEAAADqgD8AAgAAAAgwLjcyMDM0MgCWNmiH4MLUCJY2aIfgwtQIHUNJUS5UVEVLLklRX1ZPTFVNRS4yMC0wOC0yMDEzAQAAAAgBAwACAAAACDAuMjcwODk4ALhVXYzgwtQIuFVdjODC1AgnQ0lRLkpFQy5JUV9QUkVGX0VRVUlUWS45OTguNDE4MjAuTC5QLi5DAQAAAC9OBAADAAAAAADY2g9x4MLUCNjaD3HgwtQIHENJUS5KRUMuSVFfVk9MVU1FLjA2LTA1LTIwMTQBAAAAL04EAAIAAAAHMS42ODAwNwCWNmiH4MLUCJY2aIfgwtQILENJUS5JUTI3MzUxMS5JUV9QUkVGX0VRVUlUWS45OTkuNDE4MjAuTC5QLi5DAQAAAGcsBAADAAAAAADY2g9x4MLUCNjaD3Hg</t>
  </si>
  <si>
    <t>wtQIJUNJUS5LQlIuSVFfUkVWRU5VRV9FU1QuMTAwNC40MTgyMC4uUC4BAAAA6oA/AAIAAAAKOTgwNi4xNjAyNQEOAAAABQAAAAEzAQAAAAEwAgAAAAoxMDAxODEzODY2AwAAAAYxMDAxODAEAAAAATIGAAAAATAHAAAAAzE2MAgAAAABMAkAAAABMQoAAAABMAsAAAAKNzIyOTExOTUzNAwAAAABMQ0AAAAINy8xLzIwMTQQAAAACTYvMzAvMjAxNNjaD3HgwtQI2NoPceDC1AggQ0lRLk5ZU0U6VEVYLklRX1ZPTFVNRS45LzEyLzIwMTYBAAAADrMEAAIAAAAHMS4wNjUxOQBW9FqM4MLUCFb0WozgwtQIG0NJUS5DQVQuSVFfVk9MVU1FLjUvMTcvMjAxNgUAAAABAAAACAAAAA4oSW52YWxpZCBEYXRlKTTVZYfgwtQINNVlh+DC1AghQ0lRLk5ZU0U6Q05ISS5JUV9WT0xVTUUuOC8xMC8yMDE2AQAAAE5iGQYDAAAAAAA01WWH4MLUCDTVZYfgwtQIKENJUS5JUTE5MDc4Ni5JUV9FQklUX0VTVC4xMDAzLjQxODIwLkwuUC4BAAAAQukCAAIAAAAJNTUxLjI3MjkxAQ4AAAAFAAAAATMBAAAAATACAAAACjEwMDA5NjYxOTADAAAABjEwMDIxNQQAAAABMgYAAAABMAcAAAADMTYwCAAAAAEwCQAAAAExCgAAAAEwCwAAAAo2MjMyNzczMjU4DAAAAAExDQAAAAg3LzEvMjAxNBAAAAAJNi8zMC8yMDE02NoPceDC1AjY2g9x4MLUCDFDSVEuTkFTREFRR1M6UENBUi5JUV9TSEFSRVNPVVRTVEFORElORy4xMS8xMC8yMDE2AQAAAEF/BAAC</t>
  </si>
  <si>
    <t>AAAACjM1MC41MjgzMTEA9JJYjODC1Aj0kliM4MLUCCdDSVEuU1ROLklRX1NIQVJFU09VVFNUQU5ESU5HLjAxLTA2LTIwMTcBAAAAu20NAAIAAAAKMTE0LjIyOTMxMgC4VV2M4MLUCLhVXYzgwtQIKkNJUS5OWVNFOlRFWC5JUV9TSEFSRVNPVVRTVEFORElORy44LzQvMjAxNgEAAAAOswQAAgAAAAoxMDkuMTgyODA0AFb0WozgwtQIVvRajODC1AgcQ0lRLkpFQy5JUV9WT0xVTUUuMDktMDctMjAxMwEAAAAvTgQAAgAAAAgwLjYyNTY1NwC4VV2M4MLUCLhVXYzgwtQIIUNJUS5JUTE5MDc4Ni5JUV9WT0xVTUUuMjMtMDYtMjAxNAEAAABC6QIAAgAAAAgwLjI5Nzg3MwC4VV2M4MLUCLhVXYzgwtQIJ0NJUS5LQlIuSVFfU0hBUkVTT1VUU1RBTkRJTkcuMjQtMDEtMjAxNwEAAADqgD8AAgAAAAoxNDIuNjY4MTYxAFb0WozgwtQIVvRajODC1AgjQ0lRLlNUTi5JUV9QRVJJT0REQVRFLjk5Ni40MTgyMC5MLlABAAAAu20NAAUAAAAKMzEtMTItMjAwOQA01WWH4MLUCDTVZYfgwtQIIENJUS5OWVNFOk5BVi5JUV9WT0xVTUUuNS8xMi8yMDE2AQAAALJxBAACAAAACDAuODgzOTg0ADTVZYfgwtQINNVlh+DC1AgnQ0lRLktCUi5JUV9TSEFSRVNPVVRTVEFORElORy4xMS0xMC0yMDE2AQAAAOqAPwACAAAACjE0Mi40NzU0OTkA9JJYjODC1Aj0kliM4MLUCBxDSVEuRkxSLklRX1ZPTFVNRS4yNi0xMi0yMDEzAQAAACsBCgACAAAA</t>
  </si>
  <si>
    <t>CDAuNjA4MTQ3AJY2aIfgwtQIljZoh+DC1AguQ0lRLklRVFIyNzAwNzg2NzcuSVFfVFJfVEFSR0VUX1NUT0NLUFJFTUlVTV8xTQEAAADVEhkQAgAAAAAAd6gGNuPC1Agtdh4248LUCClDSVEuVFRFSy5JUV9QUkVGX0VRVUlUWS4xOTkwLjQxODIwLkwuUC4uQwEAAAAIAQMAAwAAAAAA2NoPceDC1AjY2g9x4MLUCCtDSVEuTllTRTpDTUkuSVFfU0hBUkVTT1VUU1RBTkRJTkcuNC8xMy8yMDE2BQAAAAEAAAAIAAAADihJbnZhbGlkIERhdGUpuFVdjODC1Ai4VV2M4MLUCBtDSVEuQ0FULklRX1ZPTFVNRS40LzEyLzIwMTYBAAAAMvUDAAMAAAAAADTVZYfgwtQINNVlh+DC1AgcQ0lRLkZMUi5JUV9WT0xVTUUuMzAtMDQtMjAxNAEAAAArAQoAAgAAAAgxLjI3NDM2MgCWNmiH4MLUCJY2aIfgwtQILENJUS5OWVNFOkNNSS5JUV9TSEFSRVNPVVRTVEFORElORy4xMC8xMC8yMDE2AQAAACUMBAACAAAABjE2Ny45NABW9FqM4MLUCFb0WozgwtQIHENJUS5GTFIuSVFfVk9MVU1FLjE3LTA5LTIwMTMBAAAAKwEKAAIAAAAIMC42ODg1NDYA+Jdqh+DC1Aj4l2qH4MLUCBxDSVEuRU1FLklRX1ZPTFVNRS4xMS0xMS0yMDEzAQAAAG5tAAACAAAABzAuMTkxMjgANNVlh+DC1Ag01WWH4MLUCCRDSVEuS09TRTpBMDA5NTQwLklRX1ZPTFVNRS41LzE2LzIwMTYFAAAAAQAAAAgAAAAOKEludmFsaWQgRGF0ZSk01WWH4MLUCDTVZYfgwtQI</t>
  </si>
  <si>
    <t>H0NJUS5FTUUuSVFfUFJJQ0VEQVRFLjE5LTA3LTIwMTMBAAAAbm0AAAUAAAAKMTktMDctMjAxMwAOCipx4MLUCA4KKnHgwtQIIENJUS5OWVNFOk9TSy5JUV9WT0xVTUUuNS8xNi8yMDE2BQAAAAEAAAAIAAAADihJbnZhbGlkIERhdGUpDgoqceDC1AgOCipx4MLUCCdDSVEuSkVDLklRX1NIQVJFU09VVFNUQU5ESU5HLjA5LTEyLTIwMTYBAAAAL04EAAIAAAAKMTIwLjk1MDg5OQC4VV2M4MLUCLhVXYzgwtQIHENJUS5GTFIuSVFfVk9MVU1FLjI4LTA4LTIwMTMBAAAAKwEKAAIAAAAIMS4wODM4MDcA+Jdqh+DC1Aj4l2qH4MLUCDBDSVEuTkFTREFRR1M6UENBUi5JUV9TSEFSRVNPVVRTVEFORElORy43LzI5LzIwMTYFAAAAAQAAAAgAAAAOKEludmFsaWQgRGF0ZSn0kliM4MLUCPSSWIzgwtQIMENJUS5JUTE5MDc4Ni5JUV9DQVNIX1NUX0lOVkVTVC4xOTk4LjQxODIwLkwuUC4uQwEAAABC6QIAAgAAAAUzMTQuMgEIAAAABQAAAAExAQAAAAoxNjkxMTM0MTk1AwAAAAMxNjACAAAABDEwMDIEAAAAATAHAAAACTYvMzAvMjAxNAgAAAAJOS8yNy8yMDEzCQAAAAEw2NoPceDC1AjY2g9x4MLUCDRDSVEuS0JSLklRX01JTk9SSVRZX0lOVEVSRVNUX1RPVEFMLjE5OTQuNDE4MjAuTC5QLi5DAQAAAOqAPwACAAAAAy0zMQEIAAAABQAAAAExAQAAAAoxNzU3Mjg3NTkxAwAAAAMxNjACAAAABDEzMTIEAAAAATAHAAAACTYvMzAv</t>
  </si>
  <si>
    <t>MjAxNAgAAAAKMTIvMzEvMjAxMgkAAAABMNjaD3HgwtQI2NoPceDC1AgdQ0lRLlRURUsuSVFfVk9MVU1FLjAzLTAzLTIwMTQBAAAACAEDAAIAAAAHMC4zODE3MgCWNmiH4MLUCJY2aIfgwtQIJ0NJUS5DQVQuSVFfU0hBUkVTT1VUU1RBTkRJTkcuMTIvMTYvMjAxNgUAAAABAAAACAAAAA4oSW52YWxpZCBEYXRlKVb0WozgwtQIVvRajODC1AglQ0lRLk5BU0RBUUdTOlBDQVIuSVFfVk9MVU1FLjEwLzYvMjAxNgEAAABBfwQAAgAAAAgxLjc0MzkzNQA01WWH4MLUCDTVZYfgwtQIHENJUS5KRUMuSVFfVk9MVU1FLjA2LTAyLTIwMTQBAAAAL04EAAIAAAAIMC41MzE3MTcAljZoh+DC1AiWNmiH4MLUCB5DSVEuTllTRTpERS5JUV9WT0xVTUUuNS8yLzIwMTYBAAAAgA8EAAIAAAAINC4xNTQxNzgANNVlh+DC1Ag01WWH4MLUCCRDSVEuTkFTREFRR1M6UENBUi5JUV9WT0xVTUUuNS81LzIwMTYBAAAAQX8EAAIAAAAIMS45Mjg2NzkANNVlh+DC1Ag01WWH4MLUCCVDSVEuRU1FLklRX0VCSVREQV9FU1QuMTAwMS40MTgyMC5MLlAuAQAAAG5tAAACAAAACDM3NS40MTcyAQ4AAAAFAAAAATMBAAAAATACAAAABzQ1MTczMjADAAAABjEwMDE4NwQAAAABMgYAAAABMAcAAAADMTYwCAAAAAEwCQAAAAExCgAAAAEwCwAAAAo2MjM4MjQyODE3DAAAAAExDQAAAAg3LzEvMjAxNBAAAAAJNi8zMC8yMDE0DgoqceDC1AgOCipx4MLUCCxD</t>
  </si>
  <si>
    <t>SVEuTllTRTpDTUkuSVFfU0hBUkVTT1VUU1RBTkRJTkcuMTIvMTQvMjAxNgUAAAABAAAACAAAAA4oSW52YWxpZCBEYXRlKQ4KKnHgwtQIDgoqceDC1AggQ0lRLk5ZU0U6Q01JLklRX1ZPTFVNRS4zLzI4LzIwMTYFAAAAAQAAAAgAAAAOKEludmFsaWQgRGF0ZSkOCipx4MLUCA4KKnHgwtQIIENJUS5OWVNFOlRFWC5JUV9WT0xVTUUuNC8xMy8yMDE2BQAAAAEAAAAIAAAADihJbnZhbGlkIERhdGUpuFVdjODC1Ai4VV2M4MLUCCRDSVEuTkFTREFRR1M6UENBUi5JUV9WT0xVTUUuMS81LzIwMTcBAAAAQX8EAAIAAAAIMS42NzEyOTMAVvRajODC1AhW9FqM4MLUCCBDSVEuTllTRTpPU0suSVFfVk9MVU1FLjYvMzAvMjAxNgUAAAABAAAACAAAAA4oSW52YWxpZCBEYXRlKQ4KKnHgwtQIDgoqceDC1AglQ0lRLk5BU0RBUUdTOlBDQVIuSVFfVk9MVU1FLjcvMTEvMjAxNgEAAABBfwQAAgAAAAgxLjgwMDg4MQBW9FqM4MLUCFb0WozgwtQIIENJUS5OWVNFOk9TSy5JUV9WT0xVTUUuMy8yMS8yMDE2BQAAAAEAAAAIAAAADihJbnZhbGlkIERhdGUpNNVlh+DC1Ag01WWH4MLUCCJDSVEuRU1FLklRX0VTVF9EQVRFLjEwMDYuNDE4MjAuTC5QAQAAAG5tAAAFAAAACjMxLTEyLTIwMTkADgoqceDC1AgOCipx4MLUCBxDSVEuU1ROLklRX1ZPTFVNRS4wNy0wOC0yMDEzAQAAALttDQACAAAACDAuMjM5NTM4ALhVXYzgwtQIuFVdjODC</t>
  </si>
  <si>
    <t>1AgnQ0lRLkpFQy5JUV9TSEFSRVNPVVRTVEFORElORy4xMC0wMi0yMDE3AQAAAC9OBAACAAAACjEyMS4wNzEyOTYA9JJYjODC1Aj0kliM4MLUCCtDSVEuTllTRTpDTUkuSVFfU0hBUkVTT1VUU1RBTkRJTkcuNy8yNy8yMDE2BQAAAAEAAAAIAAAADihJbnZhbGlkIERhdGUpVvRajODC1AhW9FqM4MLUCCdDSVEuRkxSLklRX1NIQVJFU09VVFNUQU5ESU5HLjIxLTExLTIwMTYBAAAAKwEKAAIAAAAKMTM5LjI1MDIwNAD0kliM4MLUCPSSWIzgwtQIHENJUS5FTUUuSVFfVk9MVU1FLjEwLTA3LTIwMTMBAAAAbm0AAAIAAAAIMC4xNzczNDkAljZoh+DC1AiWNmiH4MLUCB9DSVEuRU1FLklRX1BSSUNFREFURS4yNy0wMS0yMDE0AQAAAG5tAAAFAAAACjI3LTAxLTIwMTQADgoqceDC1AgOCipx4MLUCB1DSVEuVFRFSy5JUV9WT0xVTUUuMjYtMDMtMjAxNAEAAAAIAQMAAgAAAAgwLjI5MzI1NgCWNmiH4MLUCJY2aIfgwtQIJUNJUS5OQVNEQVFHUzpQQ0FSLklRX1ZPTFVNRS44LzI1LzIwMTYFAAAAAQAAAAgAAAAOKEludmFsaWQgRGF0ZSmSMVaM4MLUCJIxVozgwtQIJ0NJUS5KRUMuSVFfU0hBUkVTT1VUU1RBTkRJTkcuMDctMTItMjAxNgEAAAAvTgQAAgAAAAoxMjAuOTUwODk5APSSWIzgwtQI9JJYjODC1AgnQ0lRLkNBVC5JUV9TSEFSRVNPVVRTVEFORElORy4xMS8xOC8yMDE2BQAAAAEAAAAIAAAADihJbnZhbGlkIERh</t>
  </si>
  <si>
    <t>dGUpkjFWjODC1AiSMVaM4MLUCCZDSVEuQ0FULklRX1NIQVJFU09VVFNUQU5ESU5HLjEwLzQvMjAxNgEAAAAy9QMAAgAAAAk1ODIuMzIxODkAVvRajODC1AhW9FqM4MLUCB9DSVEuTllTRTpERS5JUV9WT0xVTUUuNC8yMS8yMDE2BQAAAAEAAAAIAAAADihJbnZhbGlkIERhdGUpDgoqceDC1AgOCipx4MLUCCdDSVEuU1ROLklRX1NIQVJFU09VVFNUQU5ESU5HLjA3LTAzLTIwMTcBAAAAu20NAAIAAAAKMTE0LjEyODU2MgC4VV2M4MLUCLhVXYzgwtQIH0NJUS5OWVNFOkRFLklRX1ZPTFVNRS41LzEwLzIwMTYBAAAAgA8EAAIAAAAIMS43ODI5NzUADgoqceDC1AgOCipx4MLUCBxDSVEuRkxSLklRX1ZPTFVNRS4yNi0xMS0yMDEzAQAAACsBCgACAAAABzIuMDY1MzEAljZoh+DC1AiWNmiH4MLUCCFDSVEuSVEyNzM1MTEuSVFfVk9MVU1FLjI4LTA4LTIwMTMBAAAAZywEAAMAAAAAADTVZYfgwtQINNVlh+DC1AgrQ0lRLk5ZU0U6Q01JLklRX1NIQVJFU09VVFNUQU5ESU5HLjkvMTMvMjAxNgUAAAABAAAACAAAAA4oSW52YWxpZCBEYXRlKZIxVozgwtQIkjFWjODC1AgXQ0lRLkpFQy5JUV9DT1VOVFJZX05BTUUBAAAAL04EAAMAAAANVW5pdGVkIFN0YXRlcwAOCipx4MLUCA4KKnHgwtQIJUNJUS5OQVNEQVFHUzpQQ0FSLklRX1ZPTFVNRS42LzE0LzIwMTYFAAAAAQAAAAgAAAAOKEludmFsaWQgRGF0ZSk01WWH4MLUCDTV</t>
  </si>
  <si>
    <t>ZYfgwtQIH0NJUS5OWVNFOkNNSS5JUV9WT0xVTUUuOC81LzIwMTYBAAAAJQwEAAMAAAAAAA4KKnHgwtQIDgoqceDC1AgnQ0lRLlNUTi5JUV9EQV9TVVBQTF9DRi45OTcuNDE4MjAuTC5QLi5DAQAAALttDQACAAAABjI1LjQ2MQEIAAAABQAAAAExAQAAAAoxNTIzMTcwNTgzAwAAAAIyNwIAAAAEMjE3MQQAAAABMAcAAAAJNi8zMC8yMDE0CAAAAAoxMi8zMS8yMDEwCQAAAAEwDgoqceDC1AgOCipx4MLUCB1DSVEuVFRFSy5JUV9WT0xVTUUuMjAtMDYtMjAxNAEAAAAIAQMAAgAAAAgwLjY3NjE0NgCWNmiH4MLUCJY2aIfgwtQIG0NJUS5DQVQuSVFfVk9MVU1FLjIvMjQvMjAxNwUAAAABAAAACAAAAA4oSW52YWxpZCBEYXRlKTTVZYfgwtQINNVlh+DC1AgoQ0lRLlRURUsuSVFfU0hBUkVTT1VUU1RBTkRJTkcuMjItMDYtMjAxNwEAAAAIAQMAAgAAAAk1Ny4xNTY1ODUAVvRajODC1AhW9FqM4MLUCCdDSVEuSkVDLklRX1NIQVJFU09VVFNUQU5ESU5HLjEzLTA5LTIwMTYBAAAAL04EAAIAAAAKMTIxLjQyODE5NwD0kliM4MLUCPSSWIzgwtQIJUNJUS5OQVNEQVFHUzpQQ0FSLklRX1ZPTFVNRS4yLzI0LzIwMTcFAAAAAQAAAAgAAAAOKEludmFsaWQgRGF0ZSk01WWH4MLUCDTVZYfgwtQIJUNJUS5DQVQuSVFfU0hBUkVTT1VUU1RBTkRJTkcuMy84LzIwMTcBAAAAMvUDAAIAAAAKNTg5LjA5MDMwOAA01WWH4MLUCDTVZYfg</t>
  </si>
  <si>
    <t>wtQIHENJUS5KRUMuSVFfVk9MVU1FLjA3LTA1LTIwMTQBAAAAL04EAAIAAAAIMS42NTgxNjUAljZoh+DC1AiWNmiH4MLUCCtDSVEuTllTRTpURVguSVFfU0hBUkVTT1VUU1RBTkRJTkcuOS8xNC8yMDE2BQAAAAEAAAAIAAAADihJbnZhbGlkIERhdGUp9JJYjODC1Aj0kliM4MLUCBpDSVEuQ0FULklRX1ZPTFVNRS4zLzEvMjAxNwEAAAAy9QMAAgAAAAg1LjA1NDg4NQAOCipx4MLUCA4KKnHgwtQIH0NJUS5FTUUuSVFfUFJJQ0VEQVRFLjE5LTAzLTIwMTQBAAAAbm0AAAUAAAAKMTktMDMtMjAxNACWNmiH4MLUCJY2aIfgwtQIIENJUS5OWVNFOlRFWC5JUV9WT0xVTUUuMS8xOC8yMDE3BQAAAAEAAAAIAAAADihJbnZhbGlkIERhdGUpVvRajODC1AhW9FqM4MLUCCVDSVEuU1ROLklRX0lOVkVOVE9SWS45OTUuNDE4MjAuTC5QLi5DAQAAALttDQADAAAAAADY2g9x4MLUCNjaD3HgwtQIH0NJUS5OWVNFOk9TSy5JUV9WT0xVTUUuNC84LzIwMTYBAAAAF30EAAIAAAAIMC41OTI1NzMANNVlh+DC1Ag01WWH4MLUCCdDSVEuSkVDLklRX1NIQVJFU09VVFNUQU5ESU5HLjA2LTA3LTIwMTYBAAAAL04EAAIAAAAKMTIxLjkyNTE3OAD0kliM4MLUCPSSWIzgwtQIHENJUS5FTUUuSVFfVk9MVU1FLjE2LTA2LTIwMTQBAAAAbm0AAAIAAAAIMC4xNjEzOTcANNVlh+DC1Ag01WWH4MLUCCtDSVEuTllTRTpDTUkuSVFfU0hBUkVTT1VU</t>
  </si>
  <si>
    <t>U1RBTkRJTkcuNy8yMi8yMDE2BQAAAAEAAAAIAAAADihJbnZhbGlkIERhdGUpkjFWjODC1AiSMVaM4MLUCDBDSVEuTkFTREFRR1M6UENBUi5JUV9TSEFSRVNPVVRTVEFORElORy4zLzE3LzIwMTcFAAAAAQAAAAgAAAAOKEludmFsaWQgRGF0ZSm4VV2M4MLUCLhVXYzgwtQIKENJUS4wLklRX0lOVEVSRVNUX0VYUC45OTcuNDE4MjAuTC5QLi0tLkMFAAAAAQAAAAgAAAAaKEludmFsaWQgQ3VycmVuY3kgUmVxdWVzdCnY2g9x4MLUCNjaD3HgwtQIJ0NJUS5FTUUuSVFfU0hBUkVTT1VUU1RBTkRJTkcuMjktMDctMjAxNgEAAABubQAAAgAAAAk2MC43OTk5MTUA9JJYjODC1Aj0kliM4MLUCC5DSVEuRU1FLklRX0dXX0lOVEFOX0FNT1JUX0NGLjEwMDAuNDE4MjAuTC5QLi5DAQAAAG5tAAACAAAABjMxLjAyOAEIAAAABQAAAAExAQAAAAoxNzc3OTM0NDc2AwAAAAMxNjACAAAABDIxODIEAAAAATAHAAAACTYvMzAvMjAxNAgAAAAKMTIvMzEvMjAxMwkAAAABMA4KKnHgwtQIDgoqceDC1AgpQ0lRLlNUTi5JUV9UT1RBTF9FUVVJVFkuMjAwMC40MTgyMC5MLlAuLkMBAAAAu20NAAIAAAAHOTYzLjc5MwEIAAAABQAAAAExAQAAAAoxNzQ4OTQ0MDczAwAAAAIyNwIAAAAEMTI3NQQAAAABMAcAAAAJNi8zMC8yMDE0CAAAAAk2LzMwLzIwMTQJAAAAATDY2g9x4MLUCNjaD3HgwtQIJENJUS5JUTE5MDc4Ni5JUV9FQlQuOTk5LjQx</t>
  </si>
  <si>
    <t>ODIwLkwuUC4uQwEAAABC6QIAAgAAAAU2MTUuNwEIAAAABQAAAAExAQAAAAoxNjYxMjE0NTIxAwAAAAMxNjACAAAAAzEzOQQAAAABMAcAAAAJNi8zMC8yMDE0CAAAAAoxMi8yOC8yMDEyCQAAAAEw2NoPceDC1AjY2g9x4MLUCCtDSVEuU1ROLklRX05FVF9XT1JLSU5HX0NBUC45OTYuNDE4MjAuTC5QLi5DAQAAALttDQACAAAABzE0OC4zMzcBCAAAAAUAAAABMQEAAAAKMTQzMTg1NTEwNgMAAAACMjcCAAAABDEzMTEEAAAAATAHAAAACTYvMzAvMjAxNAgAAAAKMTIvMzEvMjAwOQkAAAABMNjaD3HgwtQI2NoPceDC1AgfQ0lRLk5ZU0U6VEVYLklRX1ZPTFVNRS4xLzkvMjAxNwEAAAAOswQAAgAAAAgxLjQ2NDYxNQAOCipx4MLUCA4KKnHgwtQIPUNJUVJBTkdFLlNUTi5JUV9WT0xVTUUuLTFZLjMwLTA2LTIwMTQuLi5ERVNDLkQuVFJBRElORyBWT0xVTUUDAAAAu20NAPsAAAAAAAAAAwAAAAAAAAAFIlNUTiIDU1ROAQAAAAsiSVFfVk9MVU1FIglJUV9WT0xVTUUCAAAADCIzMC0wNi0yMDE0IgozMC0wNi0yMDE0AAAAAAMAAAAAAAAABSJTVE4iA1NUTgEAAAALIklRX1ZPTFVNRSIJSVFfVk9MVU1FAgAAAAwiMjctMDYtMjAxNCIKMjctMDYtMjAxNAAAAAADAAAAAAAAAAUiU1ROIgNTVE4BAAAACyJJUV9WT0xVTUUiCUlRX1ZPTFVNRQIAAAAMIjI2LTA2LTIwMTQiCjI2LTA2LTIwMTQAAAAAAwAAAAAAAAAFIlNUTiID</t>
  </si>
  <si>
    <t>U1ROAQAAAAsiSVFfVk9MVU1FIglJUV9WT0xVTUUCAAAADCIyNS0wNi0yMDE0IgoyNS0wNi0yMDE0AAAAAAMAAAAAAAAABSJTVE4iA1NUTgEAAAALIklRX1ZPTFVNRSIJSVFfVk9MVU1FAgAAAAwiMjQtMDYtMjAxNCIKMjQtMDYtMjAxNAAAAAADAAAAAAAAAAUiU1ROIgNTVE4BAAAACyJJUV9WT0xVTUUiCUlRX1ZPTFVNRQIAAAAMIjIzLTA2LTIwMTQiCjIzLTA2LTIwMTQAAAAAAwAAAAAAAAAFIlNUTiIDU1ROAQAAAAsiSVFfVk9MVU1FIglJUV9WT0xVTUUCAAAADCIyMC0wNi0yMDE0IgoyMC0wNi0yMDE0AAAAAAMAAAAAAAAABSJTVE4iA1NUTgEAAAALIklRX1ZPTFVNRSIJSVFfVk9MVU1FAgAAAAwiMTktMDYtMjAxNCIKMTktMDYtMjAxNAAAAAADAAAAAAAAAAUiU1ROIgNTVE4BAAAACyJJUV9WT0xVTUUiCUlRX1ZPTFVNRQIAAAAMIjE4LTA2LTIwMTQiCjE4LTA2LTIwMTQAAAAAAwAAAAAAAAAFIlNUTiIDU1ROAQAAAAsiSVFfVk9MVU1FIglJUV9WT0xVTUUCAAAADCIxNy0wNi0yMDE0IgoxNy0wNi0yMDE0AAAAAAMAAAAAAAAABSJTVE4iA1NUTgEAAAALIklRX1ZPTFVNRSIJSVFfVk9MVU1FAgAAAAwiMTYtMDYtMjAxNCIKMTYtMDYtMjAxNAAAAAADAAAAAAAAAAUiU1ROIgNTVE4BAAAACyJJUV9WT0xVTUUiCUlRX1ZPTFVNRQIAAAAMIjEzLTA2LTIwMTQiCjEzLTA2LTIwMTQAAAAAAwAAAAAAAAAFIlNU</t>
  </si>
  <si>
    <t>TiIDU1ROAQAAAAsiSVFfVk9MVU1FIglJUV9WT0xVTUUCAAAADCIxMi0wNi0yMDE0IgoxMi0wNi0yMDE0AAAAAAMAAAAAAAAABSJTVE4iA1NUTgEAAAALIklRX1ZPTFVNRSIJSVFfVk9MVU1FAgAAAAwiMTEtMDYtMjAxNCIKMTEtMDYtMjAxNAAAAAADAAAAAAAAAAUiU1ROIgNTVE4BAAAACyJJUV9WT0xVTUUiCUlRX1ZPTFVNRQIAAAAMIjEwLTA2LTIwMTQiCjEwLTA2LTIwMTQAAAAAAwAAAAAAAAAFIlNUTiIDU1ROAQAAAAsiSVFfVk9MVU1FIglJUV9WT0xVTUUCAAAADCIwOS0wNi0yMDE0IgowOS0wNi0yMDE0AAAAAAMAAAAAAAAABSJTVE4iA1NUTgEAAAALIklRX1ZPTFVNRSIJSVFfVk9MVU1FAgAAAAwiMDYtMDYtMjAxNCIKMDYtMDYtMjAxNAAAAAADAAAAAAAAAAUiU1ROIgNTVE4BAAAACyJJUV9WT0xVTUUiCUlRX1ZPTFVNRQIAAAAMIjA1LTA2LTIwMTQiCjA1LTA2LTIwMTQAAAAAAwAAAAAAAAAFIlNUTiIDU1ROAQAAAAsiSVFfVk9MVU1FIglJUV9WT0xVTUUCAAAADCIwNC0wNi0yMDE0IgowNC0wNi0yMDE0AAAAAAMAAAAAAAAABSJTVE4iA1NUTgEAAAALIklRX1ZPTFVNRSIJSVFfVk9MVU1FAgAAAAwiMDMtMDYtMjAxNCIKMDMtMDYtMjAxNAAAAAADAAAAAAAAAAUiU1ROIgNTVE4BAAAACyJJUV9WT0xVTUUiCUlRX1ZPTFVNRQIAAAAMIjAyLTA2LTIwMTQiCjAyLTA2LTIwMTQAAAAAAwAAAAAAAAAF</t>
  </si>
  <si>
    <t>IlNUTiIDU1ROAQAAAAsiSVFfVk9MVU1FIglJUV9WT0xVTUUCAAAADCIzMC0wNS0yMDE0IgozMC0wNS0yMDE0AAAAAAMAAAAAAAAABSJTVE4iA1NUTgEAAAALIklRX1ZPTFVNRSIJSVFfVk9MVU1FAgAAAAwiMjktMDUtMjAxNCIKMjktMDUtMjAxNAAAAAADAAAAAAAAAAUiU1ROIgNTVE4BAAAACyJJUV9WT0xVTUUiCUlRX1ZPTFVNRQIAAAAMIjI4LTA1LTIwMTQiCjI4LTA1LTIwMTQAAAAAAwAAAAAAAAAFIlNUTiIDU1ROAQAAAAsiSVFfVk9MVU1FIglJUV9WT0xVTUUCAAAADCIyNy0wNS0yMDE0IgoyNy0wNS0yMDE0AAAAAAMAAAAAAAAABSJTVE4iA1NUTgEAAAALIklRX1ZPTFVNRSIJSVFfVk9MVU1FAgAAAAwiMjYtMDUtMjAxNCIKMjYtMDUtMjAxNAAAAAADAAAAAAAAAAUiU1ROIgNTVE4BAAAACyJJUV9WT0xVTUUiCUlRX1ZPTFVNRQIAAAAMIjIzLTA1LTIwMTQiCjIzLTA1LTIwMTQAAAAAAwAAAAAAAAAFIlNUTiIDU1ROAQAAAAsiSVFfVk9MVU1FIglJUV9WT0xVTUUCAAAADCIyMi0wNS0yMDE0IgoyMi0wNS0yMDE0AAAAAAMAAAAAAAAABSJTVE4iA1NUTgEAAAALIklRX1ZPTFVNRSIJSVFfVk9MVU1FAgAAAAwiMjEtMDUtMjAxNCIKMjEtMDUtMjAxNAAAAAADAAAAAAAAAAUiU1ROIgNTVE4BAAAACyJJUV9WT0xVTUUiCUlRX1ZPTFVNRQIAAAAMIjIwLTA1LTIwMTQiCjIwLTA1LTIwMTQAAAAAAwAAAAAA</t>
  </si>
  <si>
    <t>AAAFIlNUTiIDU1ROAQAAAAsiSVFfVk9MVU1FIglJUV9WT0xVTUUCAAAADCIxNi0wNS0yMDE0IgoxNi0wNS0yMDE0AAAAAAMAAAAAAAAABSJTVE4iA1NUTgEAAAALIklRX1ZPTFVNRSIJSVFfVk9MVU1FAgAAAAwiMTUtMDUtMjAxNCIKMTUtMDUtMjAxNAAAAAADAAAAAAAAAAUiU1ROIgNTVE4BAAAACyJJUV9WT0xVTUUiCUlRX1ZPTFVNRQIAAAAMIjE0LTA1LTIwMTQiCjE0LTA1LTIwMTQAAAAAAwAAAAAAAAAFIlNUTiIDU1ROAQAAAAsiSVFfVk9MVU1FIglJUV9WT0xVTUUCAAAADCIxMy0wNS0yMDE0IgoxMy0wNS0yMDE0AAAAAAMAAAAAAAAABSJTVE4iA1NUTgEAAAALIklRX1ZPTFVNRSIJSVFfVk9MVU1FAgAAAAwiMTItMDUtMjAxNCIKMTItMDUtMjAxNAAAAAADAAAAAAAAAAUiU1ROIgNTVE4BAAAACyJJUV9WT0xVTUUiCUlRX1ZPTFVNRQIAAAAMIjA5LTA1LTIwMTQiCjA5LTA1LTIwMTQAAAAAAwAAAAAAAAAFIlNUTiIDU1ROAQAAAAsiSVFfVk9MVU1FIglJUV9WT0xVTUUCAAAADCIwOC0wNS0yMDE0IgowOC0wNS0yMDE0AAAAAAMAAAAAAAAABSJTVE4iA1NUTgEAAAALIklRX1ZPTFVNRSIJSVFfVk9MVU1FAgAAAAwiMDctMDUtMjAxNCIKMDctMDUtMjAxNAAAAAADAAAAAAAAAAUiU1ROIgNTVE4BAAAACyJJUV9WT0xVTUUiCUlRX1ZPTFVNRQIAAAAMIjA2LTA1LTIwMTQiCjA2LTA1LTIwMTQAAAAAAwAA</t>
  </si>
  <si>
    <t>AAAAAAAFIlNUTiIDU1ROAQAAAAsiSVFfVk9MVU1FIglJUV9WT0xVTUUCAAAADCIwNS0wNS0yMDE0IgowNS0wNS0yMDE0AAAAAAMAAAAAAAAABSJTVE4iA1NUTgEAAAALIklRX1ZPTFVNRSIJSVFfVk9MVU1FAgAAAAwiMDItMDUtMjAxNCIKMDItMDUtMjAxNAAAAAADAAAAAAAAAAUiU1ROIgNTVE4BAAAACyJJUV9WT0xVTUUiCUlRX1ZPTFVNRQIAAAAMIjAxLTA1LTIwMTQiCjAxLTA1LTIwMTQAAAAAAwAAAAAAAAAFIlNUTiIDU1ROAQAAAAsiSVFfVk9MVU1FIglJUV9WT0xVTUUCAAAADCIzMC0wNC0yMDE0IgozMC0wNC0yMDE0AAAAAAMAAAAAAAAABSJTVE4iA1NUTgEAAAALIklRX1ZPTFVNRSIJSVFfVk9MVU1FAgAAAAwiMjktMDQtMjAxNCIKMjktMDQtMjAxNAAAAAADAAAAAAAAAAUiU1ROIgNTVE4BAAAACyJJUV9WT0xVTUUiCUlRX1ZPTFVNRQIAAAAMIjI4LTA0LTIwMTQiCjI4LTA0LTIwMTQAAAAAAwAAAAAAAAAFIlNUTiIDU1ROAQAAAAsiSVFfVk9MVU1FIglJUV9WT0xVTUUCAAAADCIyNS0wNC0yMDE0IgoyNS0wNC0yMDE0AAAAAAMAAAAAAAAABSJTVE4iA1NUTgEAAAALIklRX1ZPTFVNRSIJSVFfVk9MVU1FAgAAAAwiMjQtMDQtMjAxNCIKMjQtMDQtMjAxNAAAAAADAAAAAAAAAAUiU1ROIgNTVE4BAAAACyJJUV9WT0xVTUUiCUlRX1ZPTFVNRQIAAAAMIjIzLTA0LTIwMTQiCjIzLTA0LTIwMTQAAAAA</t>
  </si>
  <si>
    <t>AwAAAAAAAAAFIlNUTiIDU1ROAQAAAAsiSVFfVk9MVU1FIglJUV9WT0xVTUUCAAAADCIyMi0wNC0yMDE0IgoyMi0wNC0yMDE0AAAAAAMAAAAAAAAABSJTVE4iA1NUTgEAAAALIklRX1ZPTFVNRSIJSVFfVk9MVU1FAgAAAAwiMjEtMDQtMjAxNCIKMjEtMDQtMjAxNAAAAAADAAAAAAAAAAUiU1ROIgNTVE4BAAAACyJJUV9WT0xVTUUiCUlRX1ZPTFVNRQIAAAAMIjE3LTA0LTIwMTQiCjE3LTA0LTIwMTQAAAAAAwAAAAAAAAAFIlNUTiIDU1ROAQAAAAsiSVFfVk9MVU1FIglJUV9WT0xVTUUCAAAADCIxNi0wNC0yMDE0IgoxNi0wNC0yMDE0AAAAAAMAAAAAAAAABSJTVE4iA1NUTgEAAAALIklRX1ZPTFVNRSIJSVFfVk9MVU1FAgAAAAwiMTUtMDQtMjAxNCIKMTUtMDQtMjAxNAAAAAADAAAAAAAAAAUiU1ROIgNTVE4BAAAACyJJUV9WT0xVTUUiCUlRX1ZPTFVNRQIAAAAMIjE0LTA0LTIwMTQiCjE0LTA0LTIwMTQAAAAAAwAAAAAAAAAFIlNUTiIDU1ROAQAAAAsiSVFfVk9MVU1FIglJUV9WT0xVTUUCAAAADCIxMS0wNC0yMDE0IgoxMS0wNC0yMDE0AAAAAAMAAAAAAAAABSJTVE4iA1NUTgEAAAALIklRX1ZPTFVNRSIJSVFfVk9MVU1FAgAAAAwiMTAtMDQtMjAxNCIKMTAtMDQtMjAxNAAAAAADAAAAAAAAAAUiU1ROIgNTVE4BAAAACyJJUV9WT0xVTUUiCUlRX1ZPTFVNRQIAAAAMIjA5LTA0LTIwMTQiCjA5LTA0LTIwMTQA</t>
  </si>
  <si>
    <t>AAAAAwAAAAAAAAAFIlNUTiIDU1ROAQAAAAsiSVFfVk9MVU1FIglJUV9WT0xVTUUCAAAADCIwOC0wNC0yMDE0IgowOC0wNC0yMDE0AAAAAAMAAAAAAAAABSJTVE4iA1NUTgEAAAALIklRX1ZPTFVNRSIJSVFfVk9MVU1FAgAAAAwiMDctMDQtMjAxNCIKMDctMDQtMjAxNAAAAAADAAAAAAAAAAUiU1ROIgNTVE4BAAAACyJJUV9WT0xVTUUiCUlRX1ZPTFVNRQIAAAAMIjA0LTA0LTIwMTQiCjA0LTA0LTIwMTQAAAAAAwAAAAAAAAAFIlNUTiIDU1ROAQAAAAsiSVFfVk9MVU1FIglJUV9WT0xVTUUCAAAADCIwMy0wNC0yMDE0IgowMy0wNC0yMDE0AAAAAAMAAAAAAAAABSJTVE4iA1NUTgEAAAALIklRX1ZPTFVNRSIJSVFfVk9MVU1FAgAAAAwiMDItMDQtMjAxNCIKMDItMDQtMjAxNAAAAAADAAAAAAAAAAUiU1ROIgNTVE4BAAAACyJJUV9WT0xVTUUiCUlRX1ZPTFVNRQIAAAAMIjAxLTA0LTIwMTQiCjAxLTA0LTIwMTQAAAAAAwAAAAAAAAAFIlNUTiIDU1ROAQAAAAsiSVFfVk9MVU1FIglJUV9WT0xVTUUCAAAADCIzMS0wMy0yMDE0IgozMS0wMy0yMDE0AAAAAAMAAAAAAAAABSJTVE4iA1NUTgEAAAALIklRX1ZPTFVNRSIJSVFfVk9MVU1FAgAAAAwiMjgtMDMtMjAxNCIKMjgtMDMtMjAxNAAAAAADAAAAAAAAAAUiU1ROIgNTVE4BAAAACyJJUV9WT0xVTUUiCUlRX1ZPTFVNRQIAAAAMIjI3LTAzLTIwMTQiCjI3LTAzLTIw</t>
  </si>
  <si>
    <t>MTQAAAAAAwAAAAAAAAAFIlNUTiIDU1ROAQAAAAsiSVFfVk9MVU1FIglJUV9WT0xVTUUCAAAADCIyNi0wMy0yMDE0IgoyNi0wMy0yMDE0AAAAAAMAAAAAAAAABSJTVE4iA1NUTgEAAAALIklRX1ZPTFVNRSIJSVFfVk9MVU1FAgAAAAwiMjUtMDMtMjAxNCIKMjUtMDMtMjAxNAAAAAADAAAAAAAAAAUiU1ROIgNTVE4BAAAACyJJUV9WT0xVTUUiCUlRX1ZPTFVNRQIAAAAMIjI0LTAzLTIwMTQiCjI0LTAzLTIwMTQAAAAAAwAAAAAAAAAFIlNUTiIDU1ROAQAAAAsiSVFfVk9MVU1FIglJUV9WT0xVTUUCAAAADCIyMS0wMy0yMDE0IgoyMS0wMy0yMDE0AAAAAAMAAAAAAAAABSJTVE4iA1NUTgEAAAALIklRX1ZPTFVNRSIJSVFfVk9MVU1FAgAAAAwiMjAtMDMtMjAxNCIKMjAtMDMtMjAxNAAAAAADAAAAAAAAAAUiU1ROIgNTVE4BAAAACyJJUV9WT0xVTUUiCUlRX1ZPTFVNRQIAAAAMIjE5LTAzLTIwMTQiCjE5LTAzLTIwMTQAAAAAAwAAAAAAAAAFIlNUTiIDU1ROAQAAAAsiSVFfVk9MVU1FIglJUV9WT0xVTUUCAAAADCIxOC0wMy0yMDE0IgoxOC0wMy0yMDE0AAAAAAMAAAAAAAAABSJTVE4iA1NUTgEAAAALIklRX1ZPTFVNRSIJSVFfVk9MVU1FAgAAAAwiMTctMDMtMjAxNCIKMTctMDMtMjAxNAAAAAADAAAAAAAAAAUiU1ROIgNTVE4BAAAACyJJUV9WT0xVTUUiCUlRX1ZPTFVNRQIAAAAMIjE0LTAzLTIwMTQiCjE0LTAz</t>
  </si>
  <si>
    <t>LTIwMTQAAAAAAwAAAAAAAAAFIlNUTiIDU1ROAQAAAAsiSVFfVk9MVU1FIglJUV9WT0xVTUUCAAAADCIxMy0wMy0yMDE0IgoxMy0wMy0yMDE0AAAAAAMAAAAAAAAABSJTVE4iA1NUTgEAAAALIklRX1ZPTFVNRSIJSVFfVk9MVU1FAgAAAAwiMTItMDMtMjAxNCIKMTItMDMtMjAxNAAAAAADAAAAAAAAAAUiU1ROIgNTVE4BAAAACyJJUV9WT0xVTUUiCUlRX1ZPTFVNRQIAAAAMIjExLTAzLTIwMTQiCjExLTAzLTIwMTQAAAAAAwAAAAAAAAAFIlNUTiIDU1ROAQAAAAsiSVFfVk9MVU1FIglJUV9WT0xVTUUCAAAADCIxMC0wMy0yMDE0IgoxMC0wMy0yMDE0AAAAAAMAAAAAAAAABSJTVE4iA1NUTgEAAAALIklRX1ZPTFVNRSIJSVFfVk9MVU1FAgAAAAwiMDctMDMtMjAxNCIKMDctMDMtMjAxNAAAAAADAAAAAAAAAAUiU1ROIgNTVE4BAAAACyJJUV9WT0xVTUUiCUlRX1ZPTFVNRQIAAAAMIjA2LTAzLTIwMTQiCjA2LTAzLTIwMTQAAAAAAwAAAAAAAAAFIlNUTiIDU1ROAQAAAAsiSVFfVk9MVU1FIglJUV9WT0xVTUUCAAAADCIwNS0wMy0yMDE0IgowNS0wMy0yMDE0AAAAAAMAAAAAAAAABSJTVE4iA1NUTgEAAAALIklRX1ZPTFVNRSIJSVFfVk9MVU1FAgAAAAwiMDQtMDMtMjAxNCIKMDQtMDMtMjAxNAAAAAADAAAAAAAAAAUiU1ROIgNTVE4BAAAACyJJUV9WT0xVTUUiCUlRX1ZPTFVNRQIAAAAMIjAzLTAzLTIwMTQiCjAz</t>
  </si>
  <si>
    <t>LTAzLTIwMTQAAAAAAwAAAAAAAAAFIlNUTiIDU1ROAQAAAAsiSVFfVk9MVU1FIglJUV9WT0xVTUUCAAAADCIyOC0wMi0yMDE0IgoyOC0wMi0yMDE0AAAAAAMAAAAAAAAABSJTVE4iA1NUTgEAAAALIklRX1ZPTFVNRSIJSVFfVk9MVU1FAgAAAAwiMjctMDItMjAxNCIKMjctMDItMjAxNAAAAAADAAAAAAAAAAUiU1ROIgNTVE4BAAAACyJJUV9WT0xVTUUiCUlRX1ZPTFVNRQIAAAAMIjI2LTAyLTIwMTQiCjI2LTAyLTIwMTQAAAAAAwAAAAAAAAAFIlNUTiIDU1ROAQAAAAsiSVFfVk9MVU1FIglJUV9WT0xVTUUCAAAADCIyNS0wMi0yMDE0IgoyNS0wMi0yMDE0AAAAAAMAAAAAAAAABSJTVE4iA1NUTgEAAAALIklRX1ZPTFVNRSIJSVFfVk9MVU1FAgAAAAwiMjQtMDItMjAxNCIKMjQtMDItMjAxNAAAAAADAAAAAAAAAAUiU1ROIgNTVE4BAAAACyJJUV9WT0xVTUUiCUlRX1ZPTFVNRQIAAAAMIjIxLTAyLTIwMTQiCjIxLTAyLTIwMTQAAAAAAwAAAAAAAAAFIlNUTiIDU1ROAQAAAAsiSVFfVk9MVU1FIglJUV9WT0xVTUUCAAAADCIyMC0wMi0yMDE0IgoyMC0wMi0yMDE0AAAAAAMAAAAAAAAABSJTVE4iA1NUTgEAAAALIklRX1ZPTFVNRSIJSVFfVk9MVU1FAgAAAAwiMTktMDItMjAxNCIKMTktMDItMjAxNAAAAAADAAAAAAAAAAUiU1ROIgNTVE4BAAAACyJJUV9WT0xVTUUiCUlRX1ZPTFVNRQIAAAAMIjE4LTAyLTIwMTQi</t>
  </si>
  <si>
    <t>CjE4LTAyLTIwMTQAAAAAAwAAAAAAAAAFIlNUTiIDU1ROAQAAAAsiSVFfVk9MVU1FIglJUV9WT0xVTUUCAAAADCIxNC0wMi0yMDE0IgoxNC0wMi0yMDE0AAAAAAMAAAAAAAAABSJTVE4iA1NUTgEAAAALIklRX1ZPTFVNRSIJSVFfVk9MVU1FAgAAAAwiMTMtMDItMjAxNCIKMTMtMDItMjAxNAAAAAADAAAAAAAAAAUiU1ROIgNTVE4BAAAACyJJUV9WT0xVTUUiCUlRX1ZPTFVNRQIAAAAMIjEyLTAyLTIwMTQiCjEyLTAyLTIwMTQAAAAAAwAAAAAAAAAFIlNUTiIDU1ROAQAAAAsiSVFfVk9MVU1FIglJUV9WT0xVTUUCAAAADCIxMS0wMi0yMDE0IgoxMS0wMi0yMDE0AAAAAAMAAAAAAAAABSJTVE4iA1NUTgEAAAALIklRX1ZPTFVNRSIJSVFfVk9MVU1FAgAAAAwiMTAtMDItMjAxNCIKMTAtMDItMjAxNAAAAAADAAAAAAAAAAUiU1ROIgNTVE4BAAAACyJJUV9WT0xVTUUiCUlRX1ZPTFVNRQIAAAAMIjA3LTAyLTIwMTQiCjA3LTAyLTIwMTQAAAAAAwAAAAAAAAAFIlNUTiIDU1ROAQAAAAsiSVFfVk9MVU1FIglJUV9WT0xVTUUCAAAADCIwNi0wMi0yMDE0IgowNi0wMi0yMDE0AAAAAAMAAAAAAAAABSJTVE4iA1NUTgEAAAALIklRX1ZPTFVNRSIJSVFfVk9MVU1FAgAAAAwiMDUtMDItMjAxNCIKMDUtMDItMjAxNAAAAAADAAAAAAAAAAUiU1ROIgNTVE4BAAAACyJJUV9WT0xVTUUiCUlRX1ZPTFVNRQIAAAAMIjA0LTAyLTIw</t>
  </si>
  <si>
    <t>MTQiCjA0LTAyLTIwMTQAAAAAAwAAAAAAAAAFIlNUTiIDU1ROAQAAAAsiSVFfVk9MVU1FIglJUV9WT0xVTUUCAAAADCIwMy0wMi0yMDE0IgowMy0wMi0yMDE0AAAAAAMAAAAAAAAABSJTVE4iA1NUTgEAAAALIklRX1ZPTFVNRSIJSVFfVk9MVU1FAgAAAAwiMzEtMDEtMjAxNCIKMzEtMDEtMjAxNAAAAAADAAAAAAAAAAUiU1ROIgNTVE4BAAAACyJJUV9WT0xVTUUiCUlRX1ZPTFVNRQIAAAAMIjMwLTAxLTIwMTQiCjMwLTAxLTIwMTQAAAAAAwAAAAAAAAAFIlNUTiIDU1ROAQAAAAsiSVFfVk9MVU1FIglJUV9WT0xVTUUCAAAADCIyOS0wMS0yMDE0IgoyOS0wMS0yMDE0AAAAAAMAAAAAAAAABSJTVE4iA1NUTgEAAAALIklRX1ZPTFVNRSIJSVFfVk9MVU1FAgAAAAwiMjgtMDEtMjAxNCIKMjgtMDEtMjAxNAAAAAADAAAAAAAAAAUiU1ROIgNTVE4BAAAACyJJUV9WT0xVTUUiCUlRX1ZPTFVNRQIAAAAMIjI3LTAxLTIwMTQiCjI3LTAxLTIwMTQAAAAAAwAAAAAAAAAFIlNUTiIDU1ROAQAAAAsiSVFfVk9MVU1FIglJUV9WT0xVTUUCAAAADCIyNC0wMS0yMDE0IgoyNC0wMS0yMDE0AAAAAAMAAAAAAAAABSJTVE4iA1NUTgEAAAALIklRX1ZPTFVNRSIJSVFfVk9MVU1FAgAAAAwiMjMtMDEtMjAxNCIKMjMtMDEtMjAxNAAAAAADAAAAAAAAAAUiU1ROIgNTVE4BAAAACyJJUV9WT0xVTUUiCUlRX1ZPTFVNRQIAAAAMIjIyLTAx</t>
  </si>
  <si>
    <t>LTIwMTQiCjIyLTAxLTIwMTQAAAAAAwAAAAAAAAAFIlNUTiIDU1ROAQAAAAsiSVFfVk9MVU1FIglJUV9WT0xVTUUCAAAADCIyMS0wMS0yMDE0IgoyMS0wMS0yMDE0AAAAAAMAAAAAAAAABSJTVE4iA1NUTgEAAAALIklRX1ZPTFVNRSIJSVFfVk9MVU1FAgAAAAwiMjAtMDEtMjAxNCIKMjAtMDEtMjAxNAAAAAADAAAAAAAAAAUiU1ROIgNTVE4BAAAACyJJUV9WT0xVTUUiCUlRX1ZPTFVNRQIAAAAMIjE3LTAxLTIwMTQiCjE3LTAxLTIwMTQAAAAAAwAAAAAAAAAFIlNUTiIDU1ROAQAAAAsiSVFfVk9MVU1FIglJUV9WT0xVTUUCAAAADCIxNi0wMS0yMDE0IgoxNi0wMS0yMDE0AAAAAAMAAAAAAAAABSJTVE4iA1NUTgEAAAALIklRX1ZPTFVNRSIJSVFfVk9MVU1FAgAAAAwiMTUtMDEtMjAxNCIKMTUtMDEtMjAxNAAAAAADAAAAAAAAAAUiU1ROIgNTVE4BAAAACyJJUV9WT0xVTUUiCUlRX1ZPTFVNRQIAAAAMIjE0LTAxLTIwMTQiCjE0LTAxLTIwMTQAAAAAAwAAAAAAAAAFIlNUTiIDU1ROAQAAAAsiSVFfVk9MVU1FIglJUV9WT0xVTUUCAAAADCIxMy0wMS0yMDE0IgoxMy0wMS0yMDE0AAAAAAMAAAAAAAAABSJTVE4iA1NUTgEAAAALIklRX1ZPTFVNRSIJSVFfVk9MVU1FAgAAAAwiMTAtMDEtMjAxNCIKMTAtMDEtMjAxNAAAAAADAAAAAAAAAAUiU1ROIgNTVE4BAAAACyJJUV9WT0xVTUUiCUlRX1ZPTFVNRQIAAAAMIjA5</t>
  </si>
  <si>
    <t>LTAxLTIwMTQiCjA5LTAxLTIwMTQAAAAAAwAAAAAAAAAFIlNUTiIDU1ROAQAAAAsiSVFfVk9MVU1FIglJUV9WT0xVTUUCAAAADCIwOC0wMS0yMDE0IgowOC0wMS0yMDE0AAAAAAMAAAAAAAAABSJTVE4iA1NUTgEAAAALIklRX1ZPTFVNRSIJSVFfVk9MVU1FAgAAAAwiMDctMDEtMjAxNCIKMDctMDEtMjAxNAAAAAADAAAAAAAAAAUiU1ROIgNTVE4BAAAACyJJUV9WT0xVTUUiCUlRX1ZPTFVNRQIAAAAMIjA2LTAxLTIwMTQiCjA2LTAxLTIwMTQAAAAAAwAAAAAAAAAFIlNUTiIDU1ROAQAAAAsiSVFfVk9MVU1FIglJUV9WT0xVTUUCAAAADCIwMy0wMS0yMDE0IgowMy0wMS0yMDE0AAAAAAMAAAAAAAAABSJTVE4iA1NUTgEAAAALIklRX1ZPTFVNRSIJSVFfVk9MVU1FAgAAAAwiMDItMDEtMjAxNCIKMDItMDEtMjAxNAAAAAADAAAAAAAAAAUiU1ROIgNTVE4BAAAACyJJUV9WT0xVTUUiCUlRX1ZPTFVNRQIAAAAMIjMxLTEyLTIwMTMiCjMxLTEyLTIwMTMAAAAAAwAAAAAAAAAFIlNUTiIDU1ROAQAAAAsiSVFfVk9MVU1FIglJUV9WT0xVTUUCAAAADCIzMC0xMi0yMDEzIgozMC0xMi0yMDEzAAAAAAMAAAAAAAAABSJTVE4iA1NUTgEAAAALIklRX1ZPTFVNRSIJSVFfVk9MVU1FAgAAAAwiMjctMTItMjAxMyIKMjctMTItMjAxMwAAAAADAAAAAAAAAAUiU1ROIgNTVE4BAAAACyJJUV9WT0xVTUUiCUlRX1ZPTFVNRQIAAAAM</t>
  </si>
  <si>
    <t>IjI0LTEyLTIwMTMiCjI0LTEyLTIwMTMAAAAAAwAAAAAAAAAFIlNUTiIDU1ROAQAAAAsiSVFfVk9MVU1FIglJUV9WT0xVTUUCAAAADCIyMy0xMi0yMDEzIgoyMy0xMi0yMDEzAAAAAAMAAAAAAAAABSJTVE4iA1NUTgEAAAALIklRX1ZPTFVNRSIJSVFfVk9MVU1FAgAAAAwiMjAtMTItMjAxMyIKMjAtMTItMjAxMwAAAAADAAAAAAAAAAUiU1ROIgNTVE4BAAAACyJJUV9WT0xVTUUiCUlRX1ZPTFVNRQIAAAAMIjE5LTEyLTIwMTMiCjE5LTEyLTIwMTMAAAAAAwAAAAAAAAAFIlNUTiIDU1ROAQAAAAsiSVFfVk9MVU1FIglJUV9WT0xVTUUCAAAADCIxOC0xMi0yMDEzIgoxOC0xMi0yMDEzAAAAAAMAAAAAAAAABSJTVE4iA1NUTgEAAAALIklRX1ZPTFVNRSIJSVFfVk9MVU1FAgAAAAwiMTctMTItMjAxMyIKMTctMTItMjAxMwAAAAADAAAAAAAAAAUiU1ROIgNTVE4BAAAACyJJUV9WT0xVTUUiCUlRX1ZPTFVNRQIAAAAMIjE2LTEyLTIwMTMiCjE2LTEyLTIwMTMAAAAAAwAAAAAAAAAFIlNUTiIDU1ROAQAAAAsiSVFfVk9MVU1FIglJUV9WT0xVTUUCAAAADCIxMy0xMi0yMDEzIgoxMy0xMi0yMDEzAAAAAAMAAAAAAAAABSJTVE4iA1NUTgEAAAALIklRX1ZPTFVNRSIJSVFfVk9MVU1FAgAAAAwiMTItMTItMjAxMyIKMTItMTItMjAxMwAAAAADAAAAAAAAAAUiU1ROIgNTVE4BAAAACyJJUV9WT0xVTUUiCUlRX1ZPTFVNRQIA</t>
  </si>
  <si>
    <t>AAAMIjExLTEyLTIwMTMiCjExLTEyLTIwMTMAAAAAAwAAAAAAAAAFIlNUTiIDU1ROAQAAAAsiSVFfVk9MVU1FIglJUV9WT0xVTUUCAAAADCIxMC0xMi0yMDEzIgoxMC0xMi0yMDEzAAAAAAMAAAAAAAAABSJTVE4iA1NUTgEAAAALIklRX1ZPTFVNRSIJSVFfVk9MVU1FAgAAAAwiMDktMTItMjAxMyIKMDktMTItMjAxMwAAAAADAAAAAAAAAAUiU1ROIgNTVE4BAAAACyJJUV9WT0xVTUUiCUlRX1ZPTFVNRQIAAAAMIjA2LTEyLTIwMTMiCjA2LTEyLTIwMTMAAAAAAwAAAAAAAAAFIlNUTiIDU1ROAQAAAAsiSVFfVk9MVU1FIglJUV9WT0xVTUUCAAAADCIwNS0xMi0yMDEzIgowNS0xMi0yMDEzAAAAAAMAAAAAAAAABSJTVE4iA1NUTgEAAAALIklRX1ZPTFVNRSIJSVFfVk9MVU1FAgAAAAwiMDQtMTItMjAxMyIKMDQtMTItMjAxMwAAAAADAAAAAAAAAAUiU1ROIgNTVE4BAAAACyJJUV9WT0xVTUUiCUlRX1ZPTFVNRQIAAAAMIjAzLTEyLTIwMTMiCjAzLTEyLTIwMTMAAAAAAwAAAAAAAAAFIlNUTiIDU1ROAQAAAAsiSVFfVk9MVU1FIglJUV9WT0xVTUUCAAAADCIwMi0xMi0yMDEzIgowMi0xMi0yMDEzAAAAAAMAAAAAAAAABSJTVE4iA1NUTgEAAAALIklRX1ZPTFVNRSIJSVFfVk9MVU1FAgAAAAwiMjktMTEtMjAxMyIKMjktMTEtMjAxMwAAAAADAAAAAAAAAAUiU1ROIgNTVE4BAAAACyJJUV9WT0xVTUUiCUlRX1ZPTFVN</t>
  </si>
  <si>
    <t>RQIAAAAMIjI4LTExLTIwMTMiCjI4LTExLTIwMTMAAAAAAwAAAAAAAAAFIlNUTiIDU1ROAQAAAAsiSVFfVk9MVU1FIglJUV9WT0xVTUUCAAAADCIyNy0xMS0yMDEzIgoyNy0xMS0yMDEzAAAAAAMAAAAAAAAABSJTVE4iA1NUTgEAAAALIklRX1ZPTFVNRSIJSVFfVk9MVU1FAgAAAAwiMjYtMTEtMjAxMyIKMjYtMTEtMjAxMwAAAAADAAAAAAAAAAUiU1ROIgNTVE4BAAAACyJJUV9WT0xVTUUiCUlRX1ZPTFVNRQIAAAAMIjI1LTExLTIwMTMiCjI1LTExLTIwMTMAAAAAAwAAAAAAAAAFIlNUTiIDU1ROAQAAAAsiSVFfVk9MVU1FIglJUV9WT0xVTUUCAAAADCIyMi0xMS0yMDEzIgoyMi0xMS0yMDEzAAAAAAMAAAAAAAAABSJTVE4iA1NUTgEAAAALIklRX1ZPTFVNRSIJSVFfVk9MVU1FAgAAAAwiMjEtMTEtMjAxMyIKMjEtMTEtMjAxMwAAAAADAAAAAAAAAAUiU1ROIgNTVE4BAAAACyJJUV9WT0xVTUUiCUlRX1ZPTFVNRQIAAAAMIjIwLTExLTIwMTMiCjIwLTExLTIwMTMAAAAAAwAAAAAAAAAFIlNUTiIDU1ROAQAAAAsiSVFfVk9MVU1FIglJUV9WT0xVTUUCAAAADCIxOS0xMS0yMDEzIgoxOS0xMS0yMDEzAAAAAAMAAAAAAAAABSJTVE4iA1NUTgEAAAALIklRX1ZPTFVNRSIJSVFfVk9MVU1FAgAAAAwiMTgtMTEtMjAxMyIKMTgtMTEtMjAxMwAAAAADAAAAAAAAAAUiU1ROIgNTVE4BAAAACyJJUV9WT0xVTUUiCUlRX1ZP</t>
  </si>
  <si>
    <t>TFVNRQIAAAAMIjE1LTExLTIwMTMiCjE1LTExLTIwMTMAAAAAAwAAAAAAAAAFIlNUTiIDU1ROAQAAAAsiSVFfVk9MVU1FIglJUV9WT0xVTUUCAAAADCIxNC0xMS0yMDEzIgoxNC0xMS0yMDEzAAAAAAMAAAAAAAAABSJTVE4iA1NUTgEAAAALIklRX1ZPTFVNRSIJSVFfVk9MVU1FAgAAAAwiMTMtMTEtMjAxMyIKMTMtMTEtMjAxMwAAAAADAAAAAAAAAAUiU1ROIgNTVE4BAAAACyJJUV9WT0xVTUUiCUlRX1ZPTFVNRQIAAAAMIjEyLTExLTIwMTMiCjEyLTExLTIwMTMAAAAAAwAAAAAAAAAFIlNUTiIDU1ROAQAAAAsiSVFfVk9MVU1FIglJUV9WT0xVTUUCAAAADCIxMS0xMS0yMDEzIgoxMS0xMS0yMDEzAAAAAAMAAAAAAAAABSJTVE4iA1NUTgEAAAALIklRX1ZPTFVNRSIJSVFfVk9MVU1FAgAAAAwiMDgtMTEtMjAxMyIKMDgtMTEtMjAxMwAAAAADAAAAAAAAAAUiU1ROIgNTVE4BAAAACyJJUV9WT0xVTUUiCUlRX1ZPTFVNRQIAAAAMIjA3LTExLTIwMTMiCjA3LTExLTIwMTMAAAAAAwAAAAAAAAAFIlNUTiIDU1ROAQAAAAsiSVFfVk9MVU1FIglJUV9WT0xVTUUCAAAADCIwNi0xMS0yMDEzIgowNi0xMS0yMDEzAAAAAAMAAAAAAAAABSJTVE4iA1NUTgEAAAALIklRX1ZPTFVNRSIJSVFfVk9MVU1FAgAAAAwiMDUtMTEtMjAxMyIKMDUtMTEtMjAxMwAAAAADAAAAAAAAAAUiU1ROIgNTVE4BAAAACyJJUV9WT0xVTUUiCUlR</t>
  </si>
  <si>
    <t>X1ZPTFVNRQIAAAAMIjA0LTExLTIwMTMiCjA0LTExLTIwMTMAAAAAAwAAAAAAAAAFIlNUTiIDU1ROAQAAAAsiSVFfVk9MVU1FIglJUV9WT0xVTUUCAAAADCIwMS0xMS0yMDEzIgowMS0xMS0yMDEzAAAAAAMAAAAAAAAABSJTVE4iA1NUTgEAAAALIklRX1ZPTFVNRSIJSVFfVk9MVU1FAgAAAAwiMzEtMTAtMjAxMyIKMzEtMTAtMjAxMwAAAAADAAAAAAAAAAUiU1ROIgNTVE4BAAAACyJJUV9WT0xVTUUiCUlRX1ZPTFVNRQIAAAAMIjMwLTEwLTIwMTMiCjMwLTEwLTIwMTMAAAAAAwAAAAAAAAAFIlNUTiIDU1ROAQAAAAsiSVFfVk9MVU1FIglJUV9WT0xVTUUCAAAADCIyOS0xMC0yMDEzIgoyOS0xMC0yMDEzAAAAAAMAAAAAAAAABSJTVE4iA1NUTgEAAAALIklRX1ZPTFVNRSIJSVFfVk9MVU1FAgAAAAwiMjgtMTAtMjAxMyIKMjgtMTAtMjAxMwAAAAADAAAAAAAAAAUiU1ROIgNTVE4BAAAACyJJUV9WT0xVTUUiCUlRX1ZPTFVNRQIAAAAMIjI1LTEwLTIwMTMiCjI1LTEwLTIwMTMAAAAAAwAAAAAAAAAFIlNUTiIDU1ROAQAAAAsiSVFfVk9MVU1FIglJUV9WT0xVTUUCAAAADCIyNC0xMC0yMDEzIgoyNC0xMC0yMDEzAAAAAAMAAAAAAAAABSJTVE4iA1NUTgEAAAALIklRX1ZPTFVNRSIJSVFfVk9MVU1FAgAAAAwiMjMtMTAtMjAxMyIKMjMtMTAtMjAxMwAAAAADAAAAAAAAAAUiU1ROIgNTVE4BAAAACyJJUV9WT0xVTUUi</t>
  </si>
  <si>
    <t>CUlRX1ZPTFVNRQIAAAAMIjIyLTEwLTIwMTMiCjIyLTEwLTIwMTMAAAAAAwAAAAAAAAAFIlNUTiIDU1ROAQAAAAsiSVFfVk9MVU1FIglJUV9WT0xVTUUCAAAADCIyMS0xMC0yMDEzIgoyMS0xMC0yMDEzAAAAAAMAAAAAAAAABSJTVE4iA1NUTgEAAAALIklRX1ZPTFVNRSIJSVFfVk9MVU1FAgAAAAwiMTgtMTAtMjAxMyIKMTgtMTAtMjAxMwAAAAADAAAAAAAAAAUiU1ROIgNTVE4BAAAACyJJUV9WT0xVTUUiCUlRX1ZPTFVNRQIAAAAMIjE3LTEwLTIwMTMiCjE3LTEwLTIwMTMAAAAAAwAAAAAAAAAFIlNUTiIDU1ROAQAAAAsiSVFfVk9MVU1FIglJUV9WT0xVTUUCAAAADCIxNi0xMC0yMDEzIgoxNi0xMC0yMDEzAAAAAAMAAAAAAAAABSJTVE4iA1NUTgEAAAALIklRX1ZPTFVNRSIJSVFfVk9MVU1FAgAAAAwiMTUtMTAtMjAxMyIKMTUtMTAtMjAxMwAAAAADAAAAAAAAAAUiU1ROIgNTVE4BAAAACyJJUV9WT0xVTUUiCUlRX1ZPTFVNRQIAAAAMIjExLTEwLTIwMTMiCjExLTEwLTIwMTMAAAAAAwAAAAAAAAAFIlNUTiIDU1ROAQAAAAsiSVFfVk9MVU1FIglJUV9WT0xVTUUCAAAADCIxMC0xMC0yMDEzIgoxMC0xMC0yMDEzAAAAAAMAAAAAAAAABSJTVE4iA1NUTgEAAAALIklRX1ZPTFVNRSIJSVFfVk9MVU1FAgAAAAwiMDktMTAtMjAxMyIKMDktMTAtMjAxMwAAAAADAAAAAAAAAAUiU1ROIgNTVE4BAAAACyJJUV9WT0xV</t>
  </si>
  <si>
    <t>TUUiCUlRX1ZPTFVNRQIAAAAMIjA4LTEwLTIwMTMiCjA4LTEwLTIwMTMAAAAAAwAAAAAAAAAFIlNUTiIDU1ROAQAAAAsiSVFfVk9MVU1FIglJUV9WT0xVTUUCAAAADCIwNy0xMC0yMDEzIgowNy0xMC0yMDEzAAAAAAMAAAAAAAAABSJTVE4iA1NUTgEAAAALIklRX1ZPTFVNRSIJSVFfVk9MVU1FAgAAAAwiMDQtMTAtMjAxMyIKMDQtMTAtMjAxMwAAAAADAAAAAAAAAAUiU1ROIgNTVE4BAAAACyJJUV9WT0xVTUUiCUlRX1ZPTFVNRQIAAAAMIjAzLTEwLTIwMTMiCjAzLTEwLTIwMTMAAAAAAwAAAAAAAAAFIlNUTiIDU1ROAQAAAAsiSVFfVk9MVU1FIglJUV9WT0xVTUUCAAAADCIwMi0xMC0yMDEzIgowMi0xMC0yMDEzAAAAAAMAAAAAAAAABSJTVE4iA1NUTgEAAAALIklRX1ZPTFVNRSIJSVFfVk9MVU1FAgAAAAwiMDEtMTAtMjAxMyIKMDEtMTAtMjAxMwAAAAADAAAAAAAAAAUiU1ROIgNTVE4BAAAACyJJUV9WT0xVTUUiCUlRX1ZPTFVNRQIAAAAMIjMwLTA5LTIwMTMiCjMwLTA5LTIwMTMAAAAAAwAAAAAAAAAFIlNUTiIDU1ROAQAAAAsiSVFfVk9MVU1FIglJUV9WT0xVTUUCAAAADCIyNy0wOS0yMDEzIgoyNy0wOS0yMDEzAAAAAAMAAAAAAAAABSJTVE4iA1NUTgEAAAALIklRX1ZPTFVNRSIJSVFfVk9MVU1FAgAAAAwiMjYtMDktMjAxMyIKMjYtMDktMjAxMwAAAAADAAAAAAAAAAUiU1ROIgNTVE4BAAAACyJJUV9W</t>
  </si>
  <si>
    <t>T0xVTUUiCUlRX1ZPTFVNRQIAAAAMIjI1LTA5LTIwMTMiCjI1LTA5LTIwMTMAAAAAAwAAAAAAAAAFIlNUTiIDU1ROAQAAAAsiSVFfVk9MVU1FIglJUV9WT0xVTUUCAAAADCIyNC0wOS0yMDEzIgoyNC0wOS0yMDEzAAAAAAMAAAAAAAAABSJTVE4iA1NUTgEAAAALIklRX1ZPTFVNRSIJSVFfVk9MVU1FAgAAAAwiMjMtMDktMjAxMyIKMjMtMDktMjAxMwAAAAADAAAAAAAAAAUiU1ROIgNTVE4BAAAACyJJUV9WT0xVTUUiCUlRX1ZPTFVNRQIAAAAMIjIwLTA5LTIwMTMiCjIwLTA5LTIwMTMAAAAAAwAAAAAAAAAFIlNUTiIDU1ROAQAAAAsiSVFfVk9MVU1FIglJUV9WT0xVTUUCAAAADCIxOS0wOS0yMDEzIgoxOS0wOS0yMDEzAAAAAAMAAAAAAAAABSJTVE4iA1NUTgEAAAALIklRX1ZPTFVNRSIJSVFfVk9MVU1FAgAAAAwiMTgtMDktMjAxMyIKMTgtMDktMjAxMwAAAAADAAAAAAAAAAUiU1ROIgNTVE4BAAAACyJJUV9WT0xVTUUiCUlRX1ZPTFVNRQIAAAAMIjE3LTA5LTIwMTMiCjE3LTA5LTIwMTMAAAAAAwAAAAAAAAAFIlNUTiIDU1ROAQAAAAsiSVFfVk9MVU1FIglJUV9WT0xVTUUCAAAADCIxNi0wOS0yMDEzIgoxNi0wOS0yMDEzAAAAAAMAAAAAAAAABSJTVE4iA1NUTgEAAAALIklRX1ZPTFVNRSIJSVFfVk9MVU1FAgAAAAwiMTMtMDktMjAxMyIKMTMtMDktMjAxMwAAAAADAAAAAAAAAAUiU1ROIgNTVE4BAAAACyJJ</t>
  </si>
  <si>
    <t>UV9WT0xVTUUiCUlRX1ZPTFVNRQIAAAAMIjEyLTA5LTIwMTMiCjEyLTA5LTIwMTMAAAAAAwAAAAAAAAAFIlNUTiIDU1ROAQAAAAsiSVFfVk9MVU1FIglJUV9WT0xVTUUCAAAADCIxMS0wOS0yMDEzIgoxMS0wOS0yMDEzAAAAAAMAAAAAAAAABSJTVE4iA1NUTgEAAAALIklRX1ZPTFVNRSIJSVFfVk9MVU1FAgAAAAwiMTAtMDktMjAxMyIKMTAtMDktMjAxMwAAAAADAAAAAAAAAAUiU1ROIgNTVE4BAAAACyJJUV9WT0xVTUUiCUlRX1ZPTFVNRQIAAAAMIjA5LTA5LTIwMTMiCjA5LTA5LTIwMTMAAAAAAwAAAAAAAAAFIlNUTiIDU1ROAQAAAAsiSVFfVk9MVU1FIglJUV9WT0xVTUUCAAAADCIwNi0wOS0yMDEzIgowNi0wOS0yMDEzAAAAAAMAAAAAAAAABSJTVE4iA1NUTgEAAAALIklRX1ZPTFVNRSIJSVFfVk9MVU1FAgAAAAwiMDUtMDktMjAxMyIKMDUtMDktMjAxMwAAAAADAAAAAAAAAAUiU1ROIgNTVE4BAAAACyJJUV9WT0xVTUUiCUlRX1ZPTFVNRQIAAAAMIjA0LTA5LTIwMTMiCjA0LTA5LTIwMTMAAAAAAwAAAAAAAAAFIlNUTiIDU1ROAQAAAAsiSVFfVk9MVU1FIglJUV9WT0xVTUUCAAAADCIwMy0wOS0yMDEzIgowMy0wOS0yMDEzAAAAAAMAAAAAAAAABSJTVE4iA1NUTgEAAAALIklRX1ZPTFVNRSIJSVFfVk9MVU1FAgAAAAwiMzAtMDgtMjAxMyIKMzAtMDgtMjAxMwAAAAADAAAAAAAAAAUiU1ROIgNTVE4BAAAA</t>
  </si>
  <si>
    <t>CyJJUV9WT0xVTUUiCUlRX1ZPTFVNRQIAAAAMIjI5LTA4LTIwMTMiCjI5LTA4LTIwMTMAAAAAAwAAAAAAAAAFIlNUTiIDU1ROAQAAAAsiSVFfVk9MVU1FIglJUV9WT0xVTUUCAAAADCIyOC0wOC0yMDEzIgoyOC0wOC0yMDEzAAAAAAMAAAAAAAAABSJTVE4iA1NUTgEAAAALIklRX1ZPTFVNRSIJSVFfVk9MVU1FAgAAAAwiMjctMDgtMjAxMyIKMjctMDgtMjAxMwAAAAADAAAAAAAAAAUiU1ROIgNTVE4BAAAACyJJUV9WT0xVTUUiCUlRX1ZPTFVNRQIAAAAMIjI2LTA4LTIwMTMiCjI2LTA4LTIwMTMAAAAAAwAAAAAAAAAFIlNUTiIDU1ROAQAAAAsiSVFfVk9MVU1FIglJUV9WT0xVTUUCAAAADCIyMy0wOC0yMDEzIgoyMy0wOC0yMDEzAAAAAAMAAAAAAAAABSJTVE4iA1NUTgEAAAALIklRX1ZPTFVNRSIJSVFfVk9MVU1FAgAAAAwiMjItMDgtMjAxMyIKMjItMDgtMjAxMwAAAAADAAAAAAAAAAUiU1ROIgNTVE4BAAAACyJJUV9WT0xVTUUiCUlRX1ZPTFVNRQIAAAAMIjIxLTA4LTIwMTMiCjIxLTA4LTIwMTMAAAAAAwAAAAAAAAAFIlNUTiIDU1ROAQAAAAsiSVFfVk9MVU1FIglJUV9WT0xVTUUCAAAADCIyMC0wOC0yMDEzIgoyMC0wOC0yMDEzAAAAAAMAAAAAAAAABSJTVE4iA1NUTgEAAAALIklRX1ZPTFVNRSIJSVFfVk9MVU1FAgAAAAwiMTktMDgtMjAxMyIKMTktMDgtMjAxMwAAAAADAAAAAAAAAAUiU1ROIgNTVE4B</t>
  </si>
  <si>
    <t>AAAACyJJUV9WT0xVTUUiCUlRX1ZPTFVNRQIAAAAMIjE2LTA4LTIwMTMiCjE2LTA4LTIwMTMAAAAAAwAAAAAAAAAFIlNUTiIDU1ROAQAAAAsiSVFfVk9MVU1FIglJUV9WT0xVTUUCAAAADCIxNS0wOC0yMDEzIgoxNS0wOC0yMDEzAAAAAAMAAAAAAAAABSJTVE4iA1NUTgEAAAALIklRX1ZPTFVNRSIJSVFfVk9MVU1FAgAAAAwiMTQtMDgtMjAxMyIKMTQtMDgtMjAxMwAAAAADAAAAAAAAAAUiU1ROIgNTVE4BAAAACyJJUV9WT0xVTUUiCUlRX1ZPTFVNRQIAAAAMIjEzLTA4LTIwMTMiCjEzLTA4LTIwMTMAAAAAAwAAAAAAAAAFIlNUTiIDU1ROAQAAAAsiSVFfVk9MVU1FIglJUV9WT0xVTUUCAAAADCIxMi0wOC0yMDEzIgoxMi0wOC0yMDEzAAAAAAMAAAAAAAAABSJTVE4iA1NUTgEAAAALIklRX1ZPTFVNRSIJSVFfVk9MVU1FAgAAAAwiMDktMDgtMjAxMyIKMDktMDgtMjAxMwAAAAADAAAAAAAAAAUiU1ROIgNTVE4BAAAACyJJUV9WT0xVTUUiCUlRX1ZPTFVNRQIAAAAMIjA4LTA4LTIwMTMiCjA4LTA4LTIwMTMAAAAAAwAAAAAAAAAFIlNUTiIDU1ROAQAAAAsiSVFfVk9MVU1FIglJUV9WT0xVTUUCAAAADCIwNy0wOC0yMDEzIgowNy0wOC0yMDEzAAAAAAMAAAAAAAAABSJTVE4iA1NUTgEAAAALIklRX1ZPTFVNRSIJSVFfVk9MVU1FAgAAAAwiMDYtMDgtMjAxMyIKMDYtMDgtMjAxMwAAAAADAAAAAAAAAAUiU1ROIgNT</t>
  </si>
  <si>
    <t>VE4BAAAACyJJUV9WT0xVTUUiCUlRX1ZPTFVNRQIAAAAMIjAyLTA4LTIwMTMiCjAyLTA4LTIwMTMAAAAAAwAAAAAAAAAFIlNUTiIDU1ROAQAAAAsiSVFfVk9MVU1FIglJUV9WT0xVTUUCAAAADCIwMS0wOC0yMDEzIgowMS0wOC0yMDEzAAAAAAMAAAAAAAAABSJTVE4iA1NUTgEAAAALIklRX1ZPTFVNRSIJSVFfVk9MVU1FAgAAAAwiMzEtMDctMjAxMyIKMzEtMDctMjAxMwAAAAADAAAAAAAAAAUiU1ROIgNTVE4BAAAACyJJUV9WT0xVTUUiCUlRX1ZPTFVNRQIAAAAMIjMwLTA3LTIwMTMiCjMwLTA3LTIwMTMAAAAAAwAAAAAAAAAFIlNUTiIDU1ROAQAAAAsiSVFfVk9MVU1FIglJUV9WT0xVTUUCAAAADCIyOS0wNy0yMDEzIgoyOS0wNy0yMDEzAAAAAAMAAAAAAAAABSJTVE4iA1NUTgEAAAALIklRX1ZPTFVNRSIJSVFfVk9MVU1FAgAAAAwiMjYtMDctMjAxMyIKMjYtMDctMjAxMwAAAAADAAAAAAAAAAUiU1ROIgNTVE4BAAAACyJJUV9WT0xVTUUiCUlRX1ZPTFVNRQIAAAAMIjI1LTA3LTIwMTMiCjI1LTA3LTIwMTMAAAAAAwAAAAAAAAAFIlNUTiIDU1ROAQAAAAsiSVFfVk9MVU1FIglJUV9WT0xVTUUCAAAADCIyNC0wNy0yMDEzIgoyNC0wNy0yMDEzAAAAAAMAAAAAAAAABSJTVE4iA1NUTgEAAAALIklRX1ZPTFVNRSIJSVFfVk9MVU1FAgAAAAwiMjMtMDctMjAxMyIKMjMtMDctMjAxMwAAAAADAAAAAAAAAAUiU1RO</t>
  </si>
  <si>
    <t>IgNTVE4BAAAACyJJUV9WT0xVTUUiCUlRX1ZPTFVNRQIAAAAMIjIyLTA3LTIwMTMiCjIyLTA3LTIwMTMAAAAAAwAAAAAAAAAFIlNUTiIDU1ROAQAAAAsiSVFfVk9MVU1FIglJUV9WT0xVTUUCAAAADCIxOS0wNy0yMDEzIgoxOS0wNy0yMDEzAAAAAAMAAAAAAAAABSJTVE4iA1NUTgEAAAALIklRX1ZPTFVNRSIJSVFfVk9MVU1FAgAAAAwiMTgtMDctMjAxMyIKMTgtMDctMjAxMwAAAAADAAAAAAAAAAUiU1ROIgNTVE4BAAAACyJJUV9WT0xVTUUiCUlRX1ZPTFVNRQIAAAAMIjE3LTA3LTIwMTMiCjE3LTA3LTIwMTMAAAAAAwAAAAAAAAAFIlNUTiIDU1ROAQAAAAsiSVFfVk9MVU1FIglJUV9WT0xVTUUCAAAADCIxNi0wNy0yMDEzIgoxNi0wNy0yMDEzAAAAAAMAAAAAAAAABSJTVE4iA1NUTgEAAAALIklRX1ZPTFVNRSIJSVFfVk9MVU1FAgAAAAwiMTUtMDctMjAxMyIKMTUtMDctMjAxMwAAAAADAAAAAAAAAAUiU1ROIgNTVE4BAAAACyJJUV9WT0xVTUUiCUlRX1ZPTFVNRQIAAAAMIjEyLTA3LTIwMTMiCjEyLTA3LTIwMTMAAAAAAwAAAAAAAAAFIlNUTiIDU1ROAQAAAAsiSVFfVk9MVU1FIglJUV9WT0xVTUUCAAAADCIxMS0wNy0yMDEzIgoxMS0wNy0yMDEzAAAAAAMAAAAAAAAABSJTVE4iA1NUTgEAAAALIklRX1ZPTFVNRSIJSVFfVk9MVU1FAgAAAAwiMTAtMDctMjAxMyIKMTAtMDctMjAxMwAAAAADAAAAAAAAAAUi</t>
  </si>
  <si>
    <t>U1ROIgNTVE4BAAAACyJJUV9WT0xVTUUiCUlRX1ZPTFVNRQIAAAAMIjA5LTA3LTIwMTMiCjA5LTA3LTIwMTMAAAAAAwAAAAAAAAAFIlNUTiIDU1ROAQAAAAsiSVFfVk9MVU1FIglJUV9WT0xVTUUCAAAADCIwOC0wNy0yMDEzIgowOC0wNy0yMDEzAAAAAAMAAAAAAAAABSJTVE4iA1NUTgEAAAALIklRX1ZPTFVNRSIJSVFfVk9MVU1FAgAAAAwiMDUtMDctMjAxMyIKMDUtMDctMjAxMwAAAAADAAAAAAAAAAUiU1ROIgNTVE4BAAAACyJJUV9WT0xVTUUiCUlRX1ZPTFVNRQIAAAAMIjA0LTA3LTIwMTMiCjA0LTA3LTIwMTMAAAAAAwAAAAAAAAAFIlNUTiIDU1ROAQAAAAsiSVFfVk9MVU1FIglJUV9WT0xVTUUCAAAADCIwMy0wNy0yMDEzIgowMy0wNy0yMDEzAAAAAAMAAAAAAAAABSJTVE4iA1NUTgEAAAALIklRX1ZPTFVNRSIJSVFfVk9MVU1FAgAAAAwiMDItMDctMjAxMyIKMDItMDctMjAxMzTVZYfgwtQINNVlh+DC1AgrQ0lRLk5ZU0U6VEVYLklRX1NIQVJFU09VVFNUQU5ESU5HLjEwLzUvMjAxNgEAAAAOswQAAgAAAAUxMDkuMgC4VV2M4MLUCLhVXYzgwtQIHENJUS5LQlIuSVFfVk9MVU1FLjEzLTEyLTIwMTMBAAAA6oA/AAIAAAAIMS44MjMxNzgAljZoh+DC1AiWNmiH4MLUCDBDSVEuTkFTREFRR1M6UENBUi5JUV9TSEFSRVNPVVRTVEFORElORy41LzE5LzIwMTYFAAAAAQAAAAgAAAAOKEludmFsaWQgRGF0ZSm4</t>
  </si>
  <si>
    <t>VV2M4MLUCLhVXYzgwtQIJ0NJUS5LQlIuSVFfU0hBUkVTT1VUU1RBTkRJTkcuMDItMDItMjAxNwEAAADqgD8AAgAAAAoxNDIuNjY4MTYxALhVXYzgwtQIuFVdjODC1AgkQ0lRLkpFQy5JUV9DQVBFWF9FU1QuMTAwMy40MTgyMC5MLlAuAQAAAC9OBAACAAAACi0xNTIuODMzNDgBDgAAAAUAAAABMwEAAAABMAIAAAAKMTAwMDkwOTM0NQMAAAAGMTA0MDkwBAAAAAEyBgAAAAEwBwAAAAMxNjAIAAAAATAJAAAAATEKAAAAATALAAAACjYzMTQwMDMyMzcMAAAAATENAAAACDcvMS8yMDE0EAAAAAk2LzMwLzIwMTTY2g9x4MLUCNjaD3HgwtQILENJUS5OWVNFOlRFWC5JUV9TSEFSRVNPVVRTVEFORElORy4xMC8xOS8yMDE2BQAAAAEAAAAIAAAADihJbnZhbGlkIERhdGUpkjFWjODC1AiSMVaM4MLUCCdDSVEuRU1FLklRX1NIQVJFU09VVFNUQU5ESU5HLjA3LTEwLTIwMTYBAAAAbm0AAAIAAAAJNjAuNzk5OTE1ADTVZYfgwtQINNVlh+DC1AgjQ0lRLlRURUsuSVFfRVNUX0RBVEUuMTAwNC40MTgyMC5MLlABAAAACAEDAAUAAAAKMzAtMDktMjAxNwAOCipx4MLUCA4KKnHgwtQIH0NJUS5FTUUuSVFfUFJJQ0VEQVRFLjAyLTA4LTIwMTMBAAAAbm0AAAUAAAAKMDItMDgtMjAxMwA01WWH4MLUCDTVZYfgwtQIIkNJUS5JUVRSMjgxNzkyMTUyLklRX1RSX1RBUkdFVE5BTUUBAAAAmM7LEAMAAAAcRGVsIE1vbnRlIE1lYXQgQ29t</t>
  </si>
  <si>
    <t>cGFueSwgSW5jLgB3qAY248LUCIzXIDbjwtQIE0NJUS5GTFIuSVFfU1BfTENfTFQBAAAAKwEKAAMAAAACQS0ADgoqceDC1AgOCipx4MLUCCFDSVEuSVExOTA3ODYuSVFfVk9MVU1FLjEwLTAyLTIwMTQBAAAAQukCAAIAAAAIMC44MTcxNzUAuFVdjODC1Ai4VV2M4MLUCB1DSVEuVFRFSy5JUV9WT0xVTUUuMjQtMDQtMjAxNAEAAAAIAQMAAgAAAAcwLjEzOTk2AJY2aIfgwtQIljZoh+DC1AgqQ0lRLkpFQy5JUV9DQVNIX1NUX0lOVkVTVC45OTguNDE4MjAuTC5QLi5DAQAAAC9OBAACAAAABzkwNS42MzMBCAAAAAUAAAABMQEAAAAKMTY0NjY5NDIwNgMAAAADMTYwAgAAAAQxMDAyBAAAAAEwBwAAAAk2LzMwLzIwMTQIAAAACTkvMzAvMjAxMQkAAAABMNjaD3HgwtQI2NoPceDC1AgnQ0lRLktCUi5JUV9TSEFSRVNPVVRTVEFORElORy4yMi0wMi0yMDE3AQAAAOqAPwACAAAACjE0Mi42NjgxNjEAVvRajODC1AhW9FqM4MLUCDBDSVEuSVExOTA3ODYuSVFfQ0FTSF9TVF9JTlZFU1QuMTk5NC40MTgyMC5MLlAuLkMBAAAAQukCAAIAAAAFMjg5LjIBCAAAAAUAAAABMQEAAAAKMTY0NTAxMDAyMQMAAAADMTYwAgAAAAQxMDAyBAAAAAEwBwAAAAk2LzMwLzIwMTQIAAAACTkvMjgvMjAxMgkAAAABMNjaD3HgwtQI2NoPceDC1AgqQ0lRLk5ZU0U6T1NLLklRX1NIQVJFU09VVFNUQU5ESU5HLjkvOS8yMDE2AQAAABd9BAACAAAA</t>
  </si>
  <si>
    <t>CTczLjQ4NDU4MwA01WWH4MLUCDTVZYfgwtQIJ0NJUS5FTUUuSVFfU0hBUkVTT1VUU1RBTkRJTkcuMjEtMDQtMjAxNwEAAABubQAAAgAAAAk1OS4yNjc5MTUAVvRajODC1AhW9FqM4MLUCBtDSVEuQ0FULklRX1ZPTFVNRS4zLzEwLzIwMTYBAAAAMvUDAAIAAAAINC4yOTQ2NDUADgoqceDC1AgOCipx4MLUCCZDSVEuQ0FULklRX1NIQVJFU09VVFNUQU5ESU5HLjYvMTcvMjAxNgUAAAABAAAACAAAAA4oSW52YWxpZCBEYXRlKZIxVozgwtQIkjFWjODC1AgrQ0lRLk5ZU0U6VEVYLklRX1NIQVJFU09VVFNUQU5ESU5HLjExLzQvMjAxNgEAAAAOswQAAgAAAAoxMDkuMTgyODA0AJIxVozgwtQIkjFWjODC1AgsQ0lRLklRMTkwNzg2LklRX1RPVEFMX0RFQlQuMTk5NS40MTgyMC5MLlAuLkMBAAAAQukCAAIAAAAGMjA2NC4zAQgAAAAFAAAAATEBAAAACjE2NjEyMjYxNDgDAAAAAzE2MAIAAAAENDE3MwQAAAABMAcAAAAJNi8zMC8yMDE0CAAAAAoxMi8yOC8yMDEyCQAAAAEw2NoPceDC1AjY2g9x4MLUCCdDSVEuSkVDLklRX1NIQVJFU09VVFNUQU5ESU5HLjI3LTA0LTIwMTcBAAAAL04EAAIAAAAKMTIxLjA3MTI5NgD0kliM4MLUCPSSWIzgwtQIHENJUS5TVE4uSVFfVk9MVU1FLjI2LTA3LTIwMTMBAAAAu20NAAIAAAAIMC4wOTg1MjYAljZoh+DC1AiWNmiH4MLUCCdDSVEuU1ROLklRX1NIQVJFU09VVFNUQU5ESU5HLjA4</t>
  </si>
  <si>
    <t>LTAzLTIwMTcBAAAAu20NAAIAAAAKMTE0LjEyODU2MgBW9FqM4MLUCFb0WozgwtQIJ0NJUS5TVE4uSVFfU0hBUkVTT1VUU1RBTkRJTkcuMjYtMDYtMjAxNwEAAAC7bQ0AAgAAAAoxMTQuMjI5MzEyAFb0WozgwtQIVvRajODC1AgoQ0lRLlRURUsuSVFfU0hBUkVTT1VUU1RBTkRJTkcuMTQtMDctMjAxNgEAAAAIAQMAAgAAAAk1Ny45Mjk2MDUAuFVdjODC1Ai4VV2M4MLUCCdDSVEuRU1FLklRX1NIQVJFU09VVFNUQU5ESU5HLjA0LTA4LTIwMTYBAAAAbm0AAAIAAAAJNjAuNzk5OTE1APSSWIzgwtQI9JJYjODC1AgcQ0lRLlNUTi5JUV9WT0xVTUUuMDItMTAtMjAxMwEAAAC7bQ0AAgAAAAgwLjE4NzMzMgBW9FqM4MLUCFb0WozgwtQIKkNJUS5JUTE5MDc4Ni5JUV9FQklUREFfRVNULjEwMDUuNDE4MjAuTC5QLgEAAABC6QIAAwAAAAAA2NoPceDC1AjY2g9x4MLUCCFDSVEuSVExOTA3ODYuSVFfVk9MVU1FLjAyLTEwLTIwMTMBAAAAQukCAAIAAAAIMC41ODY3NzEAuFVdjODC1Ai4VV2M4MLUCCdDSVEuRkxSLklRX1NIQVJFU09VVFNUQU5ESU5HLjI2LTA5LTIwMTYBAAAAKwEKAAIAAAAKMTM5LjI0ODM2OQD0kliM4MLUCPSSWIzgwtQIK0NJUS5OWVNFOk9TSy5JUV9TSEFSRVNPVVRTVEFORElORy42LzE1LzIwMTYFAAAAAQAAAAgAAAAOKEludmFsaWQgRGF0ZSk01WWH4MLUCDTVZYfgwtQILUNJUS5LQlIuSVFfR1df</t>
  </si>
  <si>
    <t>SU5UQU5fQU1PUlRfQ0YuOTk2LjQxODIwLkwuUC4uQwEAAADqgD8AAgAAAAIxNQEIAAAABQAAAAExAQAAAAoxNTE2OTY5ODcxAwAAAAMxNjACAAAABDIxODIEAAAAATAHAAAACTYvMzAvMjAxNAgAAAAKMTIvMzEvMjAwOQkAAAABMA4KKnHgwtQIDgoqceDC1AgcQ0lRLkZMUi5JUV9WT0xVTUUuMDItMDQtMjAxNAEAAAArAQoAAgAAAAgxLjI2NTI1OQCWNmiH4MLUCJY2aIfgwtQIK0NJUS5GTFIuSVFfQ0FTSF9TVF9JTlZFU1QuMTk5NC40MTgyMC5MLlAuLkMBAAAAKwEKAAIAAAAIMjI5MS42NjgBCAAAAAUAAAABMQEAAAAKMTcxOTY3NjcyMwMAAAADMTYwAgAAAAQxMDAyBAAAAAEwBwAAAAk2LzMwLzIwMTQIAAAACjEyLzMxLzIwMTIJAAAAATDY2g9x4MLUCNjaD3HgwtQIIENJUS5OWVNFOlRFWC5JUV9WT0xVTUUuOC8yNS8yMDE2BQAAAAEAAAAIAAAADihJbnZhbGlkIERhdGUpkjFWjODC1AiSMVaM4MLUCChDSVEuVFRFSy5JUV9TSEFSRVNPVVRTVEFORElORy4yMS0wNy0yMDE2AQAAAAgBAwACAAAACTU3LjkyOTYwNQBW9FqM4MLUCFb0WozgwtQIHENJUS5KRUMuSVFfVk9MVU1FLjEyLTA2LTIwMTQBAAAAL04EAAIAAAAIMC43NTcyODQAljZoh+DC1AiWNmiH4MLUCDBDSVEuTkFTREFRR1M6UENBUi5JUV9TSEFSRVNPVVRTVEFORElORy4yLzE3LzIwMTcFAAAAAQAAAAgAAAAOKEludmFsaWQgRGF0ZSn0kliM</t>
  </si>
  <si>
    <t>4MLUCPSSWIzgwtQIJ0NJUS5TVE4uSVFfU0hBUkVTT1VUU1RBTkRJTkcuMTAtMDQtMjAxNwEAAAC7bQ0AAgAAAAoxMTQuMTI4NTYyALhVXYzgwtQIuFVdjODC1AgnQ0lRLlNUTi5JUV9TSEFSRVNPVVRTVEFORElORy4yOC0wNC0yMDE3AQAAALttDQACAAAACjExNC4xNjI0MzgAVvRajODC1AhW9FqM4MLUCBxDSVEuS0JSLklRX1ZPTFVNRS4wNi0xMi0yMDEzAQAAAOqAPwACAAAACDEuODg0MjQ2AJY2aIfgwtQIljZoh+DC1AgrQ0lRLklRNDM2MTkyOS5JUV9TSE9SVF9CVVNJTkVTU19ERVNDUklQVElPTgEAAADJjkIAAwAAAElUcmktRWQgRGlzdHJpYnV0aW9uLCBJbmMuIGRpc3RyaWJ1dGVzIHNlY3VyaXR5IHByb2R1Y3RzIGluIE5vcnRoIEFtZXJpY2EuAAWtfTbjwtQIZA6ANuPC1AguQ0lRLklRVFIyNzE5NDg1NTEuSVFfVFJfVEFSR0VUX1NUT0NLUFJFTUlVTV8xVwEAAAAHmzUQAgAAAAAAd6gGNuPC1Agtdh4248LUCB1DSVEuVFRFSy5JUV9WT0xVTUUuMjAtMTItMjAxMwEAAAAIAQMAAgAAAAgxLjIxNjgxNACWNmiH4MLUCJY2aIfgwtQIIUNJUS5JUTI3MzUxMS5JUV9WT0xVTUUuMjItMDUtMjAxNAEAAABnLAQAAwAAAAAANNVlh+DC1Ag01WWH4MLUCCBDSVEuTllTRTpDTUkuSVFfVk9MVU1FLjcvMjAvMjAxNgUAAAABAAAACAAAAA4oSW52YWxpZCBEYXRlKQ4KKnHgwtQIDgoqceDC1AgoQ0lRLlNUTi5J</t>
  </si>
  <si>
    <t>UV9UT1RBTF9SRUNFSVYuOTk2LjQxODIwLkwuUC4uQwEAAAC7bQ0AAgAAAAczNjEuMTQzAQgAAAAFAAAAATEBAAAACjE0MzE4NTUxMDYDAAAAAjI3AgAAAAQxMDAxBAAAAAEwBwAAAAk2LzMwLzIwMTQIAAAACjEyLzMxLzIwMDkJAAAAATDY2g9x4MLUCNjaD3HgwtQIJ0NJUS5JUTE5MDc4Ni5JUV9FU1RfREFURS4xMDAzLjQxODIwLkwuUAEAAABC6QIABQAAAAozMS0xMi0yMDE2AA4KKnHgwtQIDgoqceDC1AgbQ0lRLkNBVC5JUV9WT0xVTUUuMTIvMS8yMDE2AQAAADL1AwACAAAACDguNTkzMDk4AA4KKnHgwtQIDgoqceDC1AgsQ0lRLk5ZU0U6T1NLLklRX1NIQVJFU09VVFNUQU5ESU5HLjEyLzEzLzIwMTYFAAAAAQAAAAgAAAAOKEludmFsaWQgRGF0ZSlW9FqM4MLUCFb0WozgwtQIJ0NJUS5GTFIuSVFfU0hBUkVTT1VUU1RBTkRJTkcuMjEtMDQtMjAxNwEAAAArAQoAAgAAAAoxMzkuNzM2Njk2AFb0WozgwtQIVvRajODC1AgwQ0lRLk5BU0RBUUdTOlBDQVIuSVFfU0hBUkVTT1VUU1RBTkRJTkcuOC8xNi8yMDE2BQAAAAEAAAAIAAAADihJbnZhbGlkIERhdGUp9JJYjODC1Aj0kliM4MLUCCBDSVEuTllTRTpDTUkuSVFfVk9MVU1FLjMvMTYvMjAxNgUAAAABAAAACAAAAA4oSW52YWxpZCBEYXRlKTTVZYfgwtQINNVlh+DC1AggQ0lRLk5ZU0U6TVRXLklRX1ZPTFVNRS43LzI4LzIwMTYFAAAAAQAAAAgAAAAOKElu</t>
  </si>
  <si>
    <t>dmFsaWQgRGF0ZSk01WWH4MLUCDTVZYfgwtQIMENJUS5OQVNEQVFHUzpQQ0FSLklRX1NIQVJFU09VVFNUQU5ESU5HLjEvMTkvMjAxNwUAAAABAAAACAAAAA4oSW52YWxpZCBEYXRlKbhVXYzgwtQIuFVdjODC1AgYQ0lRLlRURUsuSVFfQ09VTlRSWV9OQU1FAQAAAAgBAwADAAAADVVuaXRlZCBTdGF0ZXMADgoqceDC1AgOCipx4MLUCCpDSVEuRkxSLklRX0NBU0hfU1RfSU5WRVNULjk5OC40MTgyMC5MLlAuLkMBAAAAKwEKAAIAAAAIMjI1Ny44NDkBCAAAAAUAAAABMQEAAAAKMTY1ODg2MDMwNQMAAAADMTYwAgAAAAQxMDAyBAAAAAEwBwAAAAk2LzMwLzIwMTQIAAAACjEyLzMxLzIwMTEJAAAAATDY2g9x4MLUCNjaD3HgwtQIKkNJUS5OWVNFOk9TSy5JUV9TSEFSRVNPVVRTVEFORElORy41LzkvMjAxNgEAAAAXfQQAAgAAAAk3My40ODQ1ODMAVvRajODC1AhW9FqM4MLUCC1DSVEuSVExOTA3ODYuSVFfUFJFRl9FUVVJVFkuMTk5NS40MTgyMC5MLlAuLkMBAAAAQukCAAMAAAAAANjaD3HgwtQI2NoPceDC1AgwQ0lRLk5BU0RBUUdTOlBDQVIuSVFfU0hBUkVTT1VUU1RBTkRJTkcuNC8xMi8yMDE3AQAAAEF/BAACAAAACjM1MS4yNzk2MDEA9JJYjODC1Aj0kliM4MLUCChDSVEuVFRFSy5JUV9TSEFSRVNPVVRTVEFORElORy4xNC0xMC0yMDE2AQAAAAgBAwACAAAACTU3LjQyOTU2MQBW9FqM4MLUCFb0WozgwtQIJENJ</t>
  </si>
  <si>
    <t>US5LT1NFOkEwMDk1NDAuSVFfVk9MVU1FLjMvMTcvMjAxNgUAAAABAAAACAAAAA4oSW52YWxpZCBEYXRlKQ4KKnHgwtQIDgoqceDC1AgnQ0lRLkpFQy5JUV9TSEFSRVNPVVRTVEFORElORy4wNC0wMS0yMDE3AQAAAC9OBAACAAAACjEyMC44MzAwOTkAuFVdjODC1Ai4VV2M4MLUCB9DSVEuRU1FLklRX1BSSUNFREFURS4wNC0wMy0yMDE0AQAAAG5tAAAFAAAACjA0LTAzLTIwMTQADgoqceDC1AgOCipx4MLUCCdDSVEuRU1FLklRX1NIQVJFU09VVFNUQU5ESU5HLjIzLTA5LTIwMTYBAAAAbm0AAAIAAAAJNjAuNzk5OTE1AFb0WozgwtQIVvRajODC1AgcQ0lRLkZMUi5JUV9WT0xVTUUuMjgtMDMtMjAxNAEAAAArAQoAAgAAAAgwLjc5NTg3OQCWNmiH4MLUCJY2aIfgwtQIHENJUS5GTFIuSVFfVk9MVU1FLjEwLTAzLTIwMTQBAAAAKwEKAAIAAAAIMS4xMDQzMzIAljZoh+DC1AiWNmiH4MLUCBtDSVEuQ0FULklRX1ZPTFVNRS43LzI2LzIwMTYFAAAAAQAAAAgAAAAOKEludmFsaWQgRGF0ZSk01WWH4MLUCDTVZYfgwtQIJENJUS5LT1NFOkEwMDk1NDAuSVFfVk9MVU1FLjMvMjkvMjAxNgUAAAABAAAACAAAAA4oSW52YWxpZCBEYXRlKQ4KKnHgwtQIDgoqceDC1AgnQ0lRLkVNRS5JUV9TSEFSRVNPVVRTVEFORElORy4wNS0wNi0yMDE3AQAAAG5tAAACAAAACTU5LjIzMzAzOADSzC5x4MLUCNLMLnHgwtQIIENJUS5OWVNF</t>
  </si>
  <si>
    <t>Ok5BVi5JUV9WT0xVTUUuNi8xNC8yMDE2BQAAAAEAAAAIAAAADihJbnZhbGlkIERhdGUpNNVlh+DC1Ag01WWH4MLUCB1DSVEuVFRFSy5JUV9WT0xVTUUuMjItMDgtMjAxMwEAAAAIAQMAAgAAAAgwLjM2MjczMQCWNmiH4MLUCJY2aIfgwtQIJ0NJUS5FTUUuSVFfU0hBUkVTT1VUU1RBTkRJTkcuMTktMDQtMjAxNwEAAABubQAAAgAAAAk1OS42NjA0MDQA0swuceDC1AjSzC5x4MLUCDRDSVEuVFRFSy5JUV9NSU5PUklUWV9JTlRFUkVTVF9UT1RBTC45OTguNDE4MjAuTC5QLi5DAQAAAAgBAwACAAAABTAuNTI1AQgAAAAFAAAAATEBAAAACjE2NDYyNDU2NDEDAAAAAzE2MAIAAAAEMTMxMgQAAAABMAcAAAAJNi8zMC8yMDE0CAAAAAkxMC8yLzIwMTEJAAAAATDY2g9x4MLUCNjaD3HgwtQIIUNJUS5OWVNFOlRFWC5JUV9WT0xVTUUuMTIvMTIvMjAxNgEAAAAOswQAAgAAAAgyLjI3NzkxNgBW9FqM4MLUCFb0WozgwtQIJENJUS5LT1NFOkEwMDk1NDAuSVFfVk9MVU1FLjYvMjIvMjAxNgUAAAABAAAACAAAAA4oSW52YWxpZCBEYXRlKQ4KKnHgwtQIDgoqceDC1AgkQ0lRLktPU0U6QTAwOTU0MC5JUV9WT0xVTUUuNS8yNy8yMDE2BQAAAAEAAAAIAAAADihJbnZhbGlkIERhdGUpDgoqceDC1AgOCipx4MLUCBxDSVEuRkxSLklRX1ZPTFVNRS4xMC0wOS0yMDEzAQAAACsBCgACAAAACDIuMDg4ODc0APiXaofgwtQI+Jdqh+DC</t>
  </si>
  <si>
    <t>1AgrQ0lRLk5ZU0U6Q01JLklRX1NIQVJFU09VVFNUQU5ESU5HLjEwLzUvMjAxNgEAAAAlDAQAAgAAAAYxNjkuNTYA9JJYjODC1Aj0kliM4MLUCBpDSVEuQ0FULklRX1ZPTFVNRS43LzEvMjAxNgEAAAAy9QMAAgAAAAg4LjYwMTQ2OQA01WWH4MLUCDTVZYfgwtQIIkNJUS5GTFIuSVFfRVNUX0RBVEUuMTAwMi40MTgyMC5MLlABAAAAKwEKAAUAAAAKMzEtMTItMjAxNQAOCipx4MLUCA4KKnHgwtQIHENJUS5KRUMuSVFfVk9MVU1FLjA4LTA0LTIwMTQBAAAAL04EAAIAAAAIMC44MTE4NzIAljZoh+DC1AiWNmiH4MLUCBxDSVEuRkxSLklRX1ZPTFVNRS4xMS0wMy0yMDE0AQAAACsBCgACAAAACDEuMjI1OTgxAJY2aIfgwtQIljZoh+DC1AggQ0lRLk5ZU0U6T1NLLklRX1ZPTFVNRS40LzE1LzIwMTYFAAAAAQAAAAgAAAAOKEludmFsaWQgRGF0ZSkOCipx4MLUCA4KKnHgwtQIIUNJUS5OWVNFOkNOSEkuSVFfVk9MVU1FLjcvMjkvMjAxNgUAAAABAAAACAAAAA4oSW52YWxpZCBEYXRlKTTVZYfgwtQINNVlh+DC1AgtQ0lRLklRVFIyODE3OTIxNTIuSVFfVFJfVEFSR0VUX1RPVEFMX1JFVi4uVVNEAQAAAJjOyxACAAAABzIxOC41NjEBBgAAAAUAAAACMzcBAAAACjE3NDM1NTE0MDMCAAAAAjI4AwAAAAMxNjAEAAAAATAHAAAACDEvMS8xOTAwd6gGNuPC1Agtdh4248LUCCdDSVEuSkVDLklRX1NIQVJFU09VVFNUQU5ESU5H</t>
  </si>
  <si>
    <t>LjIxLTA3LTIwMTYBAAAAL04EAAIAAAAKMTIxLjkyNTE3OABW9FqM4MLUCFb0WozgwtQIH0NJUS5FTUUuSVFfUFJJQ0VEQVRFLjIzLTA3LTIwMTMBAAAAbm0AAAUAAAAKMjMtMDctMjAxMwA01WWH4MLUCDTVZYfgwtQIIUNJUS5JUTE5MDc4Ni5JUV9WT0xVTUUuMTgtMTItMjAxMwEAAABC6QIAAgAAAAgwLjY4MjAxNAC4VV2M4MLUCLhVXYzgwtQIJUNJUS5DQVQuSVFfU0hBUkVTT1VUU1RBTkRJTkcuMy8zLzIwMTcBAAAAMvUDAAIAAAAKNTg2LjQ4NjAyNAC4VV2M4MLUCLhVXYzgwtQIK0NJUS5OWVNFOk9TSy5JUV9TSEFSRVNPVVRTVEFORElORy41LzIwLzIwMTYFAAAAAQAAAAgAAAAOKEludmFsaWQgRGF0ZSmSMVaM4MLUCJIxVozgwtQIIUNJUS5JUTI3MzUxMS5JUV9WT0xVTUUuMTMtMTEtMjAxMwEAAABnLAQAAgAAAAcwLjAwMDM1ADTVZYfgwtQINNVlh+DC1AghQ0lRLklRMjczNTExLklRX1ZPTFVNRS4xMC0wMy0yMDE0AQAAAGcsBAADAAAAAAA01WWH4MLUCDTVZYfgwtQIJkNJUS5OQVNEQVFHUzpQQ0FSLklRX1ZPTFVNRS4xMi8zMC8yMDE2BQAAAAEAAAAIAAAADihJbnZhbGlkIERhdGUpkjFWjODC1AiSMVaM4MLUCDBDSVEuTkFTREFRR1M6UENBUi5JUV9TSEFSRVNPVVRTVEFORElORy44LzMxLzIwMTYFAAAAAQAAAAgAAAAOKEludmFsaWQgRGF0ZSm4VV2M4MLUCLhVXYzgwtQIHENJUS5TVE4uSVFf</t>
  </si>
  <si>
    <t>Vk9MVU1FLjE2LTEwLTIwMTMBAAAAu20NAAIAAAAIMC4xMDE1NTIAuFVdjODC1Ai4VV2M4MLUCCVDSVEuQ0FULklRX1NIQVJFU09VVFNUQU5ESU5HLjYvMi8yMDE2AQAAADL1AwACAAAACjU4Mi4yMzM4MDEANNVlh+DC1Ag01WWH4MLUCCdDSVEuRkxSLklRX1NIQVJFU09VVFNUQU5ESU5HLjA3LTAyLTIwMTcBAAAAKwEKAAIAAAAKMTM5LjI1MDIwNAD0kliM4MLUCPSSWIzgwtQIJENJUS5LT1NFOkEwMDk1NDAuSVFfVk9MVU1FLjYvMjcvMjAxNgUAAAABAAAACAAAAA4oSW52YWxpZCBEYXRlKQ4KKnHgwtQIDgoqceDC1AgdQ0lRLlRURUsuSVFfVk9MVU1FLjA3LTEwLTIwMTMBAAAACAEDAAIAAAAIMC4zNDQ5NTIAljZoh+DC1AiWNmiH4MLUCBxDSVEuSkVDLklRX1ZPTFVNRS4xNC0wMS0yMDE0AQAAAC9OBAACAAAACDAuODUxMDgyAJIxVozgwtQIkjFWjODC1AgrQ0lRLk5ZU0U6T1NLLklRX1NIQVJFU09VVFNUQU5ESU5HLjUvMTAvMjAxNgEAAAAXfQQAAgAAAAk3My40ODQ1ODMA9JJYjODC1Aj0kliM4MLUCCtDSVEuTllTRTpURVguSVFfU0hBUkVTT1VUU1RBTkRJTkcuMTIvNi8yMDE2AQAAAA6zBAACAAAABTEwOS4yAA4KKnHgwtQIDgoqceDC1AgeQ0lRLlNUTi5JUV9FU1RfREFURS4uNDE4MjAuTC5QAQAAALttDQAFAAAACjMxLTAzLTIwMTUANNVlh+DC1Ag01WWH4MLUCCdDSVEuRkxSLklRX1NIQVJFU09V</t>
  </si>
  <si>
    <t>VFNUQU5ESU5HLjA5LTAyLTIwMTcBAAAAKwEKAAIAAAAKMTM5LjI1MDIwNAC4VV2M4MLUCLhVXYzgwtQIIENJUS5OWVNFOk1UVy5JUV9WT0xVTUUuOC8xNi8yMDE2BQAAAAEAAAAIAAAADihJbnZhbGlkIERhdGUpNNVlh+DC1Ag01WWH4MLUCDBDSVEuTkFTREFRR1M6UENBUi5JUV9TSEFSRVNPVVRTVEFORElORy45LzMwLzIwMTYFAAAAAQAAAAgAAAAOKEludmFsaWQgRGF0ZSn0kliM4MLUCPSSWIzgwtQIH0NJUS5OWVNFOk9TSy5JUV9WT0xVTUUuNC81LzIwMTYBAAAAF30EAAIAAAAIMS4wMDE3MDEADgoqceDC1AgOCipx4MLUCB1DSVEuVFRFSy5JUV9WT0xVTUUuMjUtMDktMjAxMwEAAAAIAQMAAgAAAAgwLjQzMzExMwCWNmiH4MLUCJY2aIfgwtQIJ0NJUS5LQlIuSVFfU0hBUkVTT1VUU1RBTkRJTkcuMTItMDgtMjAxNgEAAADqgD8AAgAAAAoxNDIuNDc1NDk5AFb0WozgwtQIVvRajODC1AghQ0lRLklRMjczNTExLklRX1ZPTFVNRS4xNy0wMi0yMDE0AQAAAGcsBAADAAAAAAA01WWH4MLUCDTVZYfgwtQII0NJUS5LT1NFOkEwMDk1NDAuSVFfVk9MVU1FLjgvMy8yMDE2AQAAAM1LJQACAAAACDAuNDgxNzEzADTVZYfgwtQINNVlh+DC1AglQ0lRLkNBVC5JUV9TSEFSRVNPVVRTVEFORElORy43LzYvMjAxNgEAAAAy9QMAAgAAAAo1ODMuODkxNjI2APSSWIzgwtQI9JJYjODC1AgfQ0lRLk5ZU0U6TkFWLklRX1ZP</t>
  </si>
  <si>
    <t>TFVNRS40LzEvMjAxNgEAAACycQQAAgAAAAcyLjM4MjA5AA4KKnHgwtQIDgoqceDC1AgfQ0lRLk5ZU0U6Sk9ZLklRX1ZPTFVNRS42LzkvMjAxNgUAAAAAAAAACAAAABQoSW52YWxpZCBJZGVudGlmaWVyKTTVZYfgwtQINNVlh+DC1AgcQ0lRLkpFQy5JUV9WT0xVTUUuMTQtMTAtMjAxMwEAAAAvTgQAAgAAAAgwLjM3NjIxOQCWNmiH4MLUCJY2aIfgwtQIHENJUS5TVE4uSVFfVk9MVU1FLjE0LTAxLTIwMTQBAAAAu20NAAIAAAAIMC4zNjE0MjQANNVlh+DC1Ag01WWH4MLUCB1DSVEuVFRFSy5JUV9WT0xVTUUuMTMtMDYtMjAxNAEAAAAIAQMAAgAAAAgwLjI5MDU2NACWNmiH4MLUCJY2aIfgwtQILENJUS5OWVNFOk9TSy5JUV9TSEFSRVNPVVRTVEFORElORy4xMC8xMS8yMDE2AQAAABd9BAACAAAACTczLjQ4NDU4MwBW9FqM4MLUCFb0WozgwtQIHENJUS5TVE4uSVFfVk9MVU1FLjA4LTExLTIwMTMBAAAAu20NAAIAAAAHMC4yODI1OQCWNmiH4MLUCJY2aIfgwtQIH0NJUS5OWVNFOkpPWS5JUV9WT0xVTUUuNC83LzIwMTYFAAAAAAAAAAgAAAAUKEludmFsaWQgSWRlbnRpZmllcik01WWH4MLUCDTVZYfgwtQIH0NJUS5FTUUuSVFfUFJJQ0VEQVRFLjE5LTA4LTIwMTMBAAAAbm0AAAUAAAAKMTktMDgtMjAxMwA01WWH4MLUCDTVZYfgwtQIIENJUS5OWVNFOk1UVy5JUV9WT0xVTUUuNS8xNy8yMDE2BQAAAAEAAAAIAAAA</t>
  </si>
  <si>
    <t>DihJbnZhbGlkIERhdGUpDgoqceDC1AgOCipx4MLUCCBDSVEuTllTRTpOQVYuSVFfVk9MVU1FLjgvMTIvMjAxNgEAAACycQQAAgAAAAgwLjU0NDM1OAA01WWH4MLUCDTVZYfgwtQIJ0NJUS5TVE4uSVFfU0hBUkVTT1VUU1RBTkRJTkcuMjAtMDktMjAxNgEAAAC7bQ0AAgAAAAoxMTMuOTI5MDYyAFb0WozgwtQIVvRajODC1AgcQ0lRLkpFQy5JUV9WT0xVTUUuMDctMDItMjAxNAEAAAAvTgQAAgAAAAgwLjcxNTA5OQCWNmiH4MLUCJY2aIfgwtQIK0NJUS5OWVNFOkNNSS5JUV9TSEFSRVNPVVRTVEFORElORy41LzIwLzIwMTYFAAAAAQAAAAgAAAAOKEludmFsaWQgRGF0ZSkOCipx4MLUCA4KKnHgwtQIHUNJUS5UVEVLLklRX1ZPTFVNRS4xNS0wNy0yMDEzAQAAAAgBAwACAAAACDAuMzk3NDI0AJY2aIfgwtQIljZoh+DC1AgrQ0lRLk5ZU0U6T1NLLklRX1NIQVJFU09VVFNUQU5ESU5HLjIvMjMvMjAxNwUAAAABAAAACAAAAA4oSW52YWxpZCBEYXRlKVb0WozgwtQIVvRajODC1AgcQ0lRLkVNRS5JUV9WT0xVTUUuMTEtMDMtMjAxNAEAAABubQAAAgAAAAgwLjMyMjQyOQA01WWH4MLUCDTVZYfgwtQIMENJUS5OQVNEQVFHUzpQQ0FSLklRX1NIQVJFU09VVFNUQU5ESU5HLjUvMjAvMjAxNgUAAAABAAAACAAAAA4oSW52YWxpZCBEYXRlKfSSWIzgwtQI9JJYjODC1AgnQ0lRLktCUi5JUV9TSEFSRVNPVVRTVEFORElORy4w</t>
  </si>
  <si>
    <t>NS0wNS0yMDE3AQAAAOqAPwACAAAACjE0My4xNTQ0NzEAuFVdjODC1Ai4VV2M4MLUCCBDSVEuTllTRTpURVguSVFfVk9MVU1FLjIvMjQvMjAxNwUAAAABAAAACAAAAA4oSW52YWxpZCBEYXRlKQ4KKnHgwtQIDgoqceDC1AgoQ0lRLlRURUsuSVFfU0hBUkVTT1VUU1RBTkRJTkcuMzEtMDMtMjAxNwEAAAAIAQMAAgAAAAk1Ny4zMTcwNTMAuFVdjODC1Ai4VV2M4MLUCBtDSVEuQ0FULklRX1ZPTFVNRS41LzE2LzIwMTYFAAAAAQAAAAgAAAAOKEludmFsaWQgRGF0ZSk01WWH4MLUCDTVZYfgwtQIJkNJUS5DQVQuSVFfU0hBUkVTT1VUU1RBTkRJTkcuOS8yMy8yMDE2BQAAAAEAAAAIAAAADihJbnZhbGlkIERhdGUpkjFWjODC1AiSMVaM4MLUCClDSVEuVFRFSy5JUV9UT1RBTF9BU1NFVFMuOTk2LjQxODIwLkwuUC4uQwEAAAAIAQMAAgAAAAgxMDk3LjkwNQEIAAAABQAAAAExAQAAAAoxNDgyNzIyMjgwAwAAAAMxNjACAAAABDEwMDcEAAAAATAHAAAACTYvMzAvMjAxNAgAAAAJOS8yNy8yMDA5CQAAAAEw2NoPceDC1AjY2g9x4MLUCBxDSVEuRU1FLklRX1ZPTFVNRS4yOS0xMC0yMDEzAQAAAG5tAAACAAAACDAuNTQ2MTQ0AJY2aIfgwtQIljZoh+DC1AgnQ0lRLkZMUi5JUV9TSEFSRVNPVVRTVEFORElORy4yMC0wMS0yMDE3AQAAACsBCgACAAAACjEzOS4yNTAyMDQA9JJYjODC1Aj0kliM4MLUCCRDSVEuS09TRTpBMDA5</t>
  </si>
  <si>
    <t>NTQwLklRX1ZPTFVNRS40LzEyLzIwMTYBAAAAzUslAAMAAAAAADTVZYfgwtQINNVlh+DC1AgfQ0lRLkZMUi5JUV9FQlQuOTk3LjQxODIwLkwuUC4uQwEAAAArAQoAAgAAAAc1NTkuNTk2AQgAAAAFAAAAATEBAAAACjE1ODg1NTU1MzUDAAAAAzE2MAIAAAADMTM5BAAAAAEwBwAAAAk2LzMwLzIwMTQIAAAACjEyLzMxLzIwMTAJAAAAATDY2g9x4MLUCNjaD3HgwtQIOUNJUS5JUTE5MDc4Ni5JUV9NSU5PUklUWV9JTlRFUkVTVF9UT1RBTC4xOTk1LjQxODIwLkwuUC4uQwEAAABC6QIAAgAAAAUxNDEuOQEIAAAABQAAAAExAQAAAAoxNjYxMjI2MTQ4AwAAAAMxNjACAAAABDEzMTIEAAAAATAHAAAACTYvMzAvMjAxNAgAAAAKMTIvMjgvMjAxMgkAAAABMNjaD3HgwtQI2NoPceDC1AgnQ0lRLktCUi5JUV9TSEFSRVNPVVRTVEFORElORy4zMC0wNS0yMDE3AQAAAOqAPwACAAAACjE0My4xNTQ0NzEAuFVdjODC1Ai4VV2M4MLUCBxDSVEuQ0FULklRX1ZPTFVNRS4xMS8yMS8yMDE2BQAAAAEAAAAIAAAADihJbnZhbGlkIERhdGUpNNVlh+DC1Ag01WWH4MLUCClDSVEuSVEyNzM1MTEuSVFfUEVSSU9EREFURS4xMDAwLjQxODIwLkwuUAEAAABnLAQABQAAAAozMS0xMi0yMDEzAA4KKnHgwtQIDgoqceDC1Ag9Q0lRUkFOR0UuRU1FLklRX1ZPTFVNRS4tMVkuMzAtMDYtMjAxNC4uLkRFU0MuRC5UUkFESU5HIFZPTFVNRQMAAABu</t>
  </si>
  <si>
    <t>bQAA/AAAAAAAAAADAAAAAAAAAAUiRU1FIgNFTUUBAAAACyJJUV9WT0xVTUUiCUlRX1ZPTFVNRQIAAAAMIjMwLTA2LTIwMTQiCjMwLTA2LTIwMTQAAAAAAwAAAAAAAAAFIkVNRSIDRU1FAQAAAAsiSVFfVk9MVU1FIglJUV9WT0xVTUUCAAAADCIyNy0wNi0yMDE0IgoyNy0wNi0yMDE0AAAAAAMAAAAAAAAABSJFTUUiA0VNRQEAAAALIklRX1ZPTFVNRSIJSVFfVk9MVU1FAgAAAAwiMjYtMDYtMjAxNCIKMjYtMDYtMjAxNAAAAAADAAAAAAAAAAUiRU1FIgNFTUUBAAAACyJJUV9WT0xVTUUiCUlRX1ZPTFVNRQIAAAAMIjI1LTA2LTIwMTQiCjI1LTA2LTIwMTQAAAAAAwAAAAAAAAAFIkVNRSIDRU1FAQAAAAsiSVFfVk9MVU1FIglJUV9WT0xVTUUCAAAADCIyNC0wNi0yMDE0IgoyNC0wNi0yMDE0AAAAAAMAAAAAAAAABSJFTUUiA0VNRQEAAAALIklRX1ZPTFVNRSIJSVFfVk9MVU1FAgAAAAwiMjMtMDYtMjAxNCIKMjMtMDYtMjAxNAAAAAADAAAAAAAAAAUiRU1FIgNFTUUBAAAACyJJUV9WT0xVTUUiCUlRX1ZPTFVNRQIAAAAMIjIwLTA2LTIwMTQiCjIwLTA2LTIwMTQAAAAAAwAAAAAAAAAFIkVNRSIDRU1FAQAAAAsiSVFfVk9MVU1FIglJUV9WT0xVTUUCAAAADCIxOS0wNi0yMDE0IgoxOS0wNi0yMDE0AAAAAAMAAAAAAAAABSJFTUUiA0VNRQEAAAALIklRX1ZPTFVNRSIJSVFfVk9MVU1FAgAAAAwiMTgtMDYtMjAxNCIK</t>
  </si>
  <si>
    <t>MTgtMDYtMjAxNAAAAAADAAAAAAAAAAUiRU1FIgNFTUUBAAAACyJJUV9WT0xVTUUiCUlRX1ZPTFVNRQIAAAAMIjE3LTA2LTIwMTQiCjE3LTA2LTIwMTQAAAAAAwAAAAAAAAAFIkVNRSIDRU1FAQAAAAsiSVFfVk9MVU1FIglJUV9WT0xVTUUCAAAADCIxNi0wNi0yMDE0IgoxNi0wNi0yMDE0AAAAAAMAAAAAAAAABSJFTUUiA0VNRQEAAAALIklRX1ZPTFVNRSIJSVFfVk9MVU1FAgAAAAwiMTMtMDYtMjAxNCIKMTMtMDYtMjAxNAAAAAADAAAAAAAAAAUiRU1FIgNFTUUBAAAACyJJUV9WT0xVTUUiCUlRX1ZPTFVNRQIAAAAMIjEyLTA2LTIwMTQiCjEyLTA2LTIwMTQAAAAAAwAAAAAAAAAFIkVNRSIDRU1FAQAAAAsiSVFfVk9MVU1FIglJUV9WT0xVTUUCAAAADCIxMS0wNi0yMDE0IgoxMS0wNi0yMDE0AAAAAAMAAAAAAAAABSJFTUUiA0VNRQEAAAALIklRX1ZPTFVNRSIJSVFfVk9MVU1FAgAAAAwiMTAtMDYtMjAxNCIKMTAtMDYtMjAxNAAAAAADAAAAAAAAAAUiRU1FIgNFTUUBAAAACyJJUV9WT0xVTUUiCUlRX1ZPTFVNRQIAAAAMIjA5LTA2LTIwMTQiCjA5LTA2LTIwMTQAAAAAAwAAAAAAAAAFIkVNRSIDRU1FAQAAAAsiSVFfVk9MVU1FIglJUV9WT0xVTUUCAAAADCIwNi0wNi0yMDE0IgowNi0wNi0yMDE0AAAAAAMAAAAAAAAABSJFTUUiA0VNRQEAAAALIklRX1ZPTFVNRSIJSVFfVk9MVU1FAgAAAAwiMDUtMDYtMjAx</t>
  </si>
  <si>
    <t>NCIKMDUtMDYtMjAxNAAAAAADAAAAAAAAAAUiRU1FIgNFTUUBAAAACyJJUV9WT0xVTUUiCUlRX1ZPTFVNRQIAAAAMIjA0LTA2LTIwMTQiCjA0LTA2LTIwMTQAAAAAAwAAAAAAAAAFIkVNRSIDRU1FAQAAAAsiSVFfVk9MVU1FIglJUV9WT0xVTUUCAAAADCIwMy0wNi0yMDE0IgowMy0wNi0yMDE0AAAAAAMAAAAAAAAABSJFTUUiA0VNRQEAAAALIklRX1ZPTFVNRSIJSVFfVk9MVU1FAgAAAAwiMDItMDYtMjAxNCIKMDItMDYtMjAxNAAAAAADAAAAAAAAAAUiRU1FIgNFTUUBAAAACyJJUV9WT0xVTUUiCUlRX1ZPTFVNRQIAAAAMIjMwLTA1LTIwMTQiCjMwLTA1LTIwMTQAAAAAAwAAAAAAAAAFIkVNRSIDRU1FAQAAAAsiSVFfVk9MVU1FIglJUV9WT0xVTUUCAAAADCIyOS0wNS0yMDE0IgoyOS0wNS0yMDE0AAAAAAMAAAAAAAAABSJFTUUiA0VNRQEAAAALIklRX1ZPTFVNRSIJSVFfVk9MVU1FAgAAAAwiMjgtMDUtMjAxNCIKMjgtMDUtMjAxNAAAAAADAAAAAAAAAAUiRU1FIgNFTUUBAAAACyJJUV9WT0xVTUUiCUlRX1ZPTFVNRQIAAAAMIjI3LTA1LTIwMTQiCjI3LTA1LTIwMTQAAAAAAwAAAAAAAAAFIkVNRSIDRU1FAQAAAAsiSVFfVk9MVU1FIglJUV9WT0xVTUUCAAAADCIyMy0wNS0yMDE0IgoyMy0wNS0yMDE0AAAAAAMAAAAAAAAABSJFTUUiA0VNRQEAAAALIklRX1ZPTFVNRSIJSVFfVk9MVU1FAgAAAAwiMjItMDUt</t>
  </si>
  <si>
    <t>MjAxNCIKMjItMDUtMjAxNAAAAAADAAAAAAAAAAUiRU1FIgNFTUUBAAAACyJJUV9WT0xVTUUiCUlRX1ZPTFVNRQIAAAAMIjIxLTA1LTIwMTQiCjIxLTA1LTIwMTQAAAAAAwAAAAAAAAAFIkVNRSIDRU1FAQAAAAsiSVFfVk9MVU1FIglJUV9WT0xVTUUCAAAADCIyMC0wNS0yMDE0IgoyMC0wNS0yMDE0AAAAAAMAAAAAAAAABSJFTUUiA0VNRQEAAAALIklRX1ZPTFVNRSIJSVFfVk9MVU1FAgAAAAwiMTktMDUtMjAxNCIKMTktMDUtMjAxNAAAAAADAAAAAAAAAAUiRU1FIgNFTUUBAAAACyJJUV9WT0xVTUUiCUlRX1ZPTFVNRQIAAAAMIjE2LTA1LTIwMTQiCjE2LTA1LTIwMTQAAAAAAwAAAAAAAAAFIkVNRSIDRU1FAQAAAAsiSVFfVk9MVU1FIglJUV9WT0xVTUUCAAAADCIxNS0wNS0yMDE0IgoxNS0wNS0yMDE0AAAAAAMAAAAAAAAABSJFTUUiA0VNRQEAAAALIklRX1ZPTFVNRSIJSVFfVk9MVU1FAgAAAAwiMTQtMDUtMjAxNCIKMTQtMDUtMjAxNAAAAAADAAAAAAAAAAUiRU1FIgNFTUUBAAAACyJJUV9WT0xVTUUiCUlRX1ZPTFVNRQIAAAAMIjEzLTA1LTIwMTQiCjEzLTA1LTIwMTQAAAAAAwAAAAAAAAAFIkVNRSIDRU1FAQAAAAsiSVFfVk9MVU1FIglJUV9WT0xVTUUCAAAADCIxMi0wNS0yMDE0IgoxMi0wNS0yMDE0AAAAAAMAAAAAAAAABSJFTUUiA0VNRQEAAAALIklRX1ZPTFVNRSIJSVFfVk9MVU1FAgAAAAwiMDkt</t>
  </si>
  <si>
    <t>MDUtMjAxNCIKMDktMDUtMjAxNAAAAAADAAAAAAAAAAUiRU1FIgNFTUUBAAAACyJJUV9WT0xVTUUiCUlRX1ZPTFVNRQIAAAAMIjA4LTA1LTIwMTQiCjA4LTA1LTIwMTQAAAAAAwAAAAAAAAAFIkVNRSIDRU1FAQAAAAsiSVFfVk9MVU1FIglJUV9WT0xVTUUCAAAADCIwNy0wNS0yMDE0IgowNy0wNS0yMDE0AAAAAAMAAAAAAAAABSJFTUUiA0VNRQEAAAALIklRX1ZPTFVNRSIJSVFfVk9MVU1FAgAAAAwiMDYtMDUtMjAxNCIKMDYtMDUtMjAxNAAAAAADAAAAAAAAAAUiRU1FIgNFTUUBAAAACyJJUV9WT0xVTUUiCUlRX1ZPTFVNRQIAAAAMIjA1LTA1LTIwMTQiCjA1LTA1LTIwMTQAAAAAAwAAAAAAAAAFIkVNRSIDRU1FAQAAAAsiSVFfVk9MVU1FIglJUV9WT0xVTUUCAAAADCIwMi0wNS0yMDE0IgowMi0wNS0yMDE0AAAAAAMAAAAAAAAABSJFTUUiA0VNRQEAAAALIklRX1ZPTFVNRSIJSVFfVk9MVU1FAgAAAAwiMDEtMDUtMjAxNCIKMDEtMDUtMjAxNAAAAAADAAAAAAAAAAUiRU1FIgNFTUUBAAAACyJJUV9WT0xVTUUiCUlRX1ZPTFVNRQIAAAAMIjMwLTA0LTIwMTQiCjMwLTA0LTIwMTQAAAAAAwAAAAAAAAAFIkVNRSIDRU1FAQAAAAsiSVFfVk9MVU1FIglJUV9WT0xVTUUCAAAADCIyOS0wNC0yMDE0IgoyOS0wNC0yMDE0AAAAAAMAAAAAAAAABSJFTUUiA0VNRQEAAAALIklRX1ZPTFVNRSIJSVFfVk9MVU1FAgAAAAwi</t>
  </si>
  <si>
    <t>MjgtMDQtMjAxNCIKMjgtMDQtMjAxNAAAAAADAAAAAAAAAAUiRU1FIgNFTUUBAAAACyJJUV9WT0xVTUUiCUlRX1ZPTFVNRQIAAAAMIjI1LTA0LTIwMTQiCjI1LTA0LTIwMTQAAAAAAwAAAAAAAAAFIkVNRSIDRU1FAQAAAAsiSVFfVk9MVU1FIglJUV9WT0xVTUUCAAAADCIyNC0wNC0yMDE0IgoyNC0wNC0yMDE0AAAAAAMAAAAAAAAABSJFTUUiA0VNRQEAAAALIklRX1ZPTFVNRSIJSVFfVk9MVU1FAgAAAAwiMjMtMDQtMjAxNCIKMjMtMDQtMjAxNAAAAAADAAAAAAAAAAUiRU1FIgNFTUUBAAAACyJJUV9WT0xVTUUiCUlRX1ZPTFVNRQIAAAAMIjIyLTA0LTIwMTQiCjIyLTA0LTIwMTQAAAAAAwAAAAAAAAAFIkVNRSIDRU1FAQAAAAsiSVFfVk9MVU1FIglJUV9WT0xVTUUCAAAADCIyMS0wNC0yMDE0IgoyMS0wNC0yMDE0AAAAAAMAAAAAAAAABSJFTUUiA0VNRQEAAAALIklRX1ZPTFVNRSIJSVFfVk9MVU1FAgAAAAwiMTctMDQtMjAxNCIKMTctMDQtMjAxNAAAAAADAAAAAAAAAAUiRU1FIgNFTUUBAAAACyJJUV9WT0xVTUUiCUlRX1ZPTFVNRQIAAAAMIjE2LTA0LTIwMTQiCjE2LTA0LTIwMTQAAAAAAwAAAAAAAAAFIkVNRSIDRU1FAQAAAAsiSVFfVk9MVU1FIglJUV9WT0xVTUUCAAAADCIxNS0wNC0yMDE0IgoxNS0wNC0yMDE0AAAAAAMAAAAAAAAABSJFTUUiA0VNRQEAAAALIklRX1ZPTFVNRSIJSVFfVk9MVU1FAgAA</t>
  </si>
  <si>
    <t>AAwiMTQtMDQtMjAxNCIKMTQtMDQtMjAxNAAAAAADAAAAAAAAAAUiRU1FIgNFTUUBAAAACyJJUV9WT0xVTUUiCUlRX1ZPTFVNRQIAAAAMIjExLTA0LTIwMTQiCjExLTA0LTIwMTQAAAAAAwAAAAAAAAAFIkVNRSIDRU1FAQAAAAsiSVFfVk9MVU1FIglJUV9WT0xVTUUCAAAADCIxMC0wNC0yMDE0IgoxMC0wNC0yMDE0AAAAAAMAAAAAAAAABSJFTUUiA0VNRQEAAAALIklRX1ZPTFVNRSIJSVFfVk9MVU1FAgAAAAwiMDktMDQtMjAxNCIKMDktMDQtMjAxNAAAAAADAAAAAAAAAAUiRU1FIgNFTUUBAAAACyJJUV9WT0xVTUUiCUlRX1ZPTFVNRQIAAAAMIjA4LTA0LTIwMTQiCjA4LTA0LTIwMTQAAAAAAwAAAAAAAAAFIkVNRSIDRU1FAQAAAAsiSVFfVk9MVU1FIglJUV9WT0xVTUUCAAAADCIwNy0wNC0yMDE0IgowNy0wNC0yMDE0AAAAAAMAAAAAAAAABSJFTUUiA0VNRQEAAAALIklRX1ZPTFVNRSIJSVFfVk9MVU1FAgAAAAwiMDQtMDQtMjAxNCIKMDQtMDQtMjAxNAAAAAADAAAAAAAAAAUiRU1FIgNFTUUBAAAACyJJUV9WT0xVTUUiCUlRX1ZPTFVNRQIAAAAMIjAzLTA0LTIwMTQiCjAzLTA0LTIwMTQAAAAAAwAAAAAAAAAFIkVNRSIDRU1FAQAAAAsiSVFfVk9MVU1FIglJUV9WT0xVTUUCAAAADCIwMi0wNC0yMDE0IgowMi0wNC0yMDE0AAAAAAMAAAAAAAAABSJFTUUiA0VNRQEAAAALIklRX1ZPTFVNRSIJSVFfVk9MVU1F</t>
  </si>
  <si>
    <t>AgAAAAwiMDEtMDQtMjAxNCIKMDEtMDQtMjAxNAAAAAADAAAAAAAAAAUiRU1FIgNFTUUBAAAACyJJUV9WT0xVTUUiCUlRX1ZPTFVNRQIAAAAMIjMxLTAzLTIwMTQiCjMxLTAzLTIwMTQAAAAAAwAAAAAAAAAFIkVNRSIDRU1FAQAAAAsiSVFfVk9MVU1FIglJUV9WT0xVTUUCAAAADCIyOC0wMy0yMDE0IgoyOC0wMy0yMDE0AAAAAAMAAAAAAAAABSJFTUUiA0VNRQEAAAALIklRX1ZPTFVNRSIJSVFfVk9MVU1FAgAAAAwiMjctMDMtMjAxNCIKMjctMDMtMjAxNAAAAAADAAAAAAAAAAUiRU1FIgNFTUUBAAAACyJJUV9WT0xVTUUiCUlRX1ZPTFVNRQIAAAAMIjI2LTAzLTIwMTQiCjI2LTAzLTIwMTQAAAAAAwAAAAAAAAAFIkVNRSIDRU1FAQAAAAsiSVFfVk9MVU1FIglJUV9WT0xVTUUCAAAADCIyNS0wMy0yMDE0IgoyNS0wMy0yMDE0AAAAAAMAAAAAAAAABSJFTUUiA0VNRQEAAAALIklRX1ZPTFVNRSIJSVFfVk9MVU1FAgAAAAwiMjQtMDMtMjAxNCIKMjQtMDMtMjAxNAAAAAADAAAAAAAAAAUiRU1FIgNFTUUBAAAACyJJUV9WT0xVTUUiCUlRX1ZPTFVNRQIAAAAMIjIxLTAzLTIwMTQiCjIxLTAzLTIwMTQAAAAAAwAAAAAAAAAFIkVNRSIDRU1FAQAAAAsiSVFfVk9MVU1FIglJUV9WT0xVTUUCAAAADCIyMC0wMy0yMDE0IgoyMC0wMy0yMDE0AAAAAAMAAAAAAAAABSJFTUUiA0VNRQEAAAALIklRX1ZPTFVNRSIJSVFfVk9M</t>
  </si>
  <si>
    <t>VU1FAgAAAAwiMTktMDMtMjAxNCIKMTktMDMtMjAxNAAAAAADAAAAAAAAAAUiRU1FIgNFTUUBAAAACyJJUV9WT0xVTUUiCUlRX1ZPTFVNRQIAAAAMIjE4LTAzLTIwMTQiCjE4LTAzLTIwMTQAAAAAAwAAAAAAAAAFIkVNRSIDRU1FAQAAAAsiSVFfVk9MVU1FIglJUV9WT0xVTUUCAAAADCIxNy0wMy0yMDE0IgoxNy0wMy0yMDE0AAAAAAMAAAAAAAAABSJFTUUiA0VNRQEAAAALIklRX1ZPTFVNRSIJSVFfVk9MVU1FAgAAAAwiMTQtMDMtMjAxNCIKMTQtMDMtMjAxNAAAAAADAAAAAAAAAAUiRU1FIgNFTUUBAAAACyJJUV9WT0xVTUUiCUlRX1ZPTFVNRQIAAAAMIjEzLTAzLTIwMTQiCjEzLTAzLTIwMTQAAAAAAwAAAAAAAAAFIkVNRSIDRU1FAQAAAAsiSVFfVk9MVU1FIglJUV9WT0xVTUUCAAAADCIxMi0wMy0yMDE0IgoxMi0wMy0yMDE0AAAAAAMAAAAAAAAABSJFTUUiA0VNRQEAAAALIklRX1ZPTFVNRSIJSVFfVk9MVU1FAgAAAAwiMTEtMDMtMjAxNCIKMTEtMDMtMjAxNAAAAAADAAAAAAAAAAUiRU1FIgNFTUUBAAAACyJJUV9WT0xVTUUiCUlRX1ZPTFVNRQIAAAAMIjEwLTAzLTIwMTQiCjEwLTAzLTIwMTQAAAAAAwAAAAAAAAAFIkVNRSIDRU1FAQAAAAsiSVFfVk9MVU1FIglJUV9WT0xVTUUCAAAADCIwNy0wMy0yMDE0IgowNy0wMy0yMDE0AAAAAAMAAAAAAAAABSJFTUUiA0VNRQEAAAALIklRX1ZPTFVNRSIJSVFf</t>
  </si>
  <si>
    <t>Vk9MVU1FAgAAAAwiMDYtMDMtMjAxNCIKMDYtMDMtMjAxNAAAAAADAAAAAAAAAAUiRU1FIgNFTUUBAAAACyJJUV9WT0xVTUUiCUlRX1ZPTFVNRQIAAAAMIjA1LTAzLTIwMTQiCjA1LTAzLTIwMTQAAAAAAwAAAAAAAAAFIkVNRSIDRU1FAQAAAAsiSVFfVk9MVU1FIglJUV9WT0xVTUUCAAAADCIwNC0wMy0yMDE0IgowNC0wMy0yMDE0AAAAAAMAAAAAAAAABSJFTUUiA0VNRQEAAAALIklRX1ZPTFVNRSIJSVFfVk9MVU1FAgAAAAwiMDMtMDMtMjAxNCIKMDMtMDMtMjAxNAAAAAADAAAAAAAAAAUiRU1FIgNFTUUBAAAACyJJUV9WT0xVTUUiCUlRX1ZPTFVNRQIAAAAMIjI4LTAyLTIwMTQiCjI4LTAyLTIwMTQAAAAAAwAAAAAAAAAFIkVNRSIDRU1FAQAAAAsiSVFfVk9MVU1FIglJUV9WT0xVTUUCAAAADCIyNy0wMi0yMDE0IgoyNy0wMi0yMDE0AAAAAAMAAAAAAAAABSJFTUUiA0VNRQEAAAALIklRX1ZPTFVNRSIJSVFfVk9MVU1FAgAAAAwiMjYtMDItMjAxNCIKMjYtMDItMjAxNAAAAAADAAAAAAAAAAUiRU1FIgNFTUUBAAAACyJJUV9WT0xVTUUiCUlRX1ZPTFVNRQIAAAAMIjI1LTAyLTIwMTQiCjI1LTAyLTIwMTQAAAAAAwAAAAAAAAAFIkVNRSIDRU1FAQAAAAsiSVFfVk9MVU1FIglJUV9WT0xVTUUCAAAADCIyNC0wMi0yMDE0IgoyNC0wMi0yMDE0AAAAAAMAAAAAAAAABSJFTUUiA0VNRQEAAAALIklRX1ZPTFVNRSIJ</t>
  </si>
  <si>
    <t>SVFfVk9MVU1FAgAAAAwiMjEtMDItMjAxNCIKMjEtMDItMjAxNAAAAAADAAAAAAAAAAUiRU1FIgNFTUUBAAAACyJJUV9WT0xVTUUiCUlRX1ZPTFVNRQIAAAAMIjIwLTAyLTIwMTQiCjIwLTAyLTIwMTQAAAAAAwAAAAAAAAAFIkVNRSIDRU1FAQAAAAsiSVFfVk9MVU1FIglJUV9WT0xVTUUCAAAADCIxOS0wMi0yMDE0IgoxOS0wMi0yMDE0AAAAAAMAAAAAAAAABSJFTUUiA0VNRQEAAAALIklRX1ZPTFVNRSIJSVFfVk9MVU1FAgAAAAwiMTgtMDItMjAxNCIKMTgtMDItMjAxNAAAAAADAAAAAAAAAAUiRU1FIgNFTUUBAAAACyJJUV9WT0xVTUUiCUlRX1ZPTFVNRQIAAAAMIjE0LTAyLTIwMTQiCjE0LTAyLTIwMTQAAAAAAwAAAAAAAAAFIkVNRSIDRU1FAQAAAAsiSVFfVk9MVU1FIglJUV9WT0xVTUUCAAAADCIxMy0wMi0yMDE0IgoxMy0wMi0yMDE0AAAAAAMAAAAAAAAABSJFTUUiA0VNRQEAAAALIklRX1ZPTFVNRSIJSVFfVk9MVU1FAgAAAAwiMTItMDItMjAxNCIKMTItMDItMjAxNAAAAAADAAAAAAAAAAUiRU1FIgNFTUUBAAAACyJJUV9WT0xVTUUiCUlRX1ZPTFVNRQIAAAAMIjExLTAyLTIwMTQiCjExLTAyLTIwMTQAAAAAAwAAAAAAAAAFIkVNRSIDRU1FAQAAAAsiSVFfVk9MVU1FIglJUV9WT0xVTUUCAAAADCIxMC0wMi0yMDE0IgoxMC0wMi0yMDE0AAAAAAMAAAAAAAAABSJFTUUiA0VNRQEAAAALIklRX1ZPTFVN</t>
  </si>
  <si>
    <t>RSIJSVFfVk9MVU1FAgAAAAwiMDctMDItMjAxNCIKMDctMDItMjAxNAAAAAADAAAAAAAAAAUiRU1FIgNFTUUBAAAACyJJUV9WT0xVTUUiCUlRX1ZPTFVNRQIAAAAMIjA2LTAyLTIwMTQiCjA2LTAyLTIwMTQAAAAAAwAAAAAAAAAFIkVNRSIDRU1FAQAAAAsiSVFfVk9MVU1FIglJUV9WT0xVTUUCAAAADCIwNS0wMi0yMDE0IgowNS0wMi0yMDE0AAAAAAMAAAAAAAAABSJFTUUiA0VNRQEAAAALIklRX1ZPTFVNRSIJSVFfVk9MVU1FAgAAAAwiMDQtMDItMjAxNCIKMDQtMDItMjAxNAAAAAADAAAAAAAAAAUiRU1FIgNFTUUBAAAACyJJUV9WT0xVTUUiCUlRX1ZPTFVNRQIAAAAMIjAzLTAyLTIwMTQiCjAzLTAyLTIwMTQAAAAAAwAAAAAAAAAFIkVNRSIDRU1FAQAAAAsiSVFfVk9MVU1FIglJUV9WT0xVTUUCAAAADCIzMS0wMS0yMDE0IgozMS0wMS0yMDE0AAAAAAMAAAAAAAAABSJFTUUiA0VNRQEAAAALIklRX1ZPTFVNRSIJSVFfVk9MVU1FAgAAAAwiMzAtMDEtMjAxNCIKMzAtMDEtMjAxNAAAAAADAAAAAAAAAAUiRU1FIgNFTUUBAAAACyJJUV9WT0xVTUUiCUlRX1ZPTFVNRQIAAAAMIjI5LTAxLTIwMTQiCjI5LTAxLTIwMTQAAAAAAwAAAAAAAAAFIkVNRSIDRU1FAQAAAAsiSVFfVk9MVU1FIglJUV9WT0xVTUUCAAAADCIyOC0wMS0yMDE0IgoyOC0wMS0yMDE0AAAAAAMAAAAAAAAABSJFTUUiA0VNRQEAAAALIklRX1ZP</t>
  </si>
  <si>
    <t>TFVNRSIJSVFfVk9MVU1FAgAAAAwiMjctMDEtMjAxNCIKMjctMDEtMjAxNAAAAAADAAAAAAAAAAUiRU1FIgNFTUUBAAAACyJJUV9WT0xVTUUiCUlRX1ZPTFVNRQIAAAAMIjI0LTAxLTIwMTQiCjI0LTAxLTIwMTQAAAAAAwAAAAAAAAAFIkVNRSIDRU1FAQAAAAsiSVFfVk9MVU1FIglJUV9WT0xVTUUCAAAADCIyMy0wMS0yMDE0IgoyMy0wMS0yMDE0AAAAAAMAAAAAAAAABSJFTUUiA0VNRQEAAAALIklRX1ZPTFVNRSIJSVFfVk9MVU1FAgAAAAwiMjItMDEtMjAxNCIKMjItMDEtMjAxNAAAAAADAAAAAAAAAAUiRU1FIgNFTUUBAAAACyJJUV9WT0xVTUUiCUlRX1ZPTFVNRQIAAAAMIjIxLTAxLTIwMTQiCjIxLTAxLTIwMTQAAAAAAwAAAAAAAAAFIkVNRSIDRU1FAQAAAAsiSVFfVk9MVU1FIglJUV9WT0xVTUUCAAAADCIxNy0wMS0yMDE0IgoxNy0wMS0yMDE0AAAAAAMAAAAAAAAABSJFTUUiA0VNRQEAAAALIklRX1ZPTFVNRSIJSVFfVk9MVU1FAgAAAAwiMTYtMDEtMjAxNCIKMTYtMDEtMjAxNAAAAAADAAAAAAAAAAUiRU1FIgNFTUUBAAAACyJJUV9WT0xVTUUiCUlRX1ZPTFVNRQIAAAAMIjE1LTAxLTIwMTQiCjE1LTAxLTIwMTQAAAAAAwAAAAAAAAAFIkVNRSIDRU1FAQAAAAsiSVFfVk9MVU1FIglJUV9WT0xVTUUCAAAADCIxNC0wMS0yMDE0IgoxNC0wMS0yMDE0AAAAAAMAAAAAAAAABSJFTUUiA0VNRQEAAAALIklR</t>
  </si>
  <si>
    <t>X1ZPTFVNRSIJSVFfVk9MVU1FAgAAAAwiMTMtMDEtMjAxNCIKMTMtMDEtMjAxNAAAAAADAAAAAAAAAAUiRU1FIgNFTUUBAAAACyJJUV9WT0xVTUUiCUlRX1ZPTFVNRQIAAAAMIjEwLTAxLTIwMTQiCjEwLTAxLTIwMTQAAAAAAwAAAAAAAAAFIkVNRSIDRU1FAQAAAAsiSVFfVk9MVU1FIglJUV9WT0xVTUUCAAAADCIwOS0wMS0yMDE0IgowOS0wMS0yMDE0AAAAAAMAAAAAAAAABSJFTUUiA0VNRQEAAAALIklRX1ZPTFVNRSIJSVFfVk9MVU1FAgAAAAwiMDgtMDEtMjAxNCIKMDgtMDEtMjAxNAAAAAADAAAAAAAAAAUiRU1FIgNFTUUBAAAACyJJUV9WT0xVTUUiCUlRX1ZPTFVNRQIAAAAMIjA3LTAxLTIwMTQiCjA3LTAxLTIwMTQAAAAAAwAAAAAAAAAFIkVNRSIDRU1FAQAAAAsiSVFfVk9MVU1FIglJUV9WT0xVTUUCAAAADCIwNi0wMS0yMDE0IgowNi0wMS0yMDE0AAAAAAMAAAAAAAAABSJFTUUiA0VNRQEAAAALIklRX1ZPTFVNRSIJSVFfVk9MVU1FAgAAAAwiMDMtMDEtMjAxNCIKMDMtMDEtMjAxNAAAAAADAAAAAAAAAAUiRU1FIgNFTUUBAAAACyJJUV9WT0xVTUUiCUlRX1ZPTFVNRQIAAAAMIjAyLTAxLTIwMTQiCjAyLTAxLTIwMTQAAAAAAwAAAAAAAAAFIkVNRSIDRU1FAQAAAAsiSVFfVk9MVU1FIglJUV9WT0xVTUUCAAAADCIzMS0xMi0yMDEzIgozMS0xMi0yMDEzAAAAAAMAAAAAAAAABSJFTUUiA0VNRQEAAAAL</t>
  </si>
  <si>
    <t>IklRX1ZPTFVNRSIJSVFfVk9MVU1FAgAAAAwiMzAtMTItMjAxMyIKMzAtMTItMjAxMwAAAAADAAAAAAAAAAUiRU1FIgNFTUUBAAAACyJJUV9WT0xVTUUiCUlRX1ZPTFVNRQIAAAAMIjI3LTEyLTIwMTMiCjI3LTEyLTIwMTMAAAAAAwAAAAAAAAAFIkVNRSIDRU1FAQAAAAsiSVFfVk9MVU1FIglJUV9WT0xVTUUCAAAADCIyNi0xMi0yMDEzIgoyNi0xMi0yMDEzAAAAAAMAAAAAAAAABSJFTUUiA0VNRQEAAAALIklRX1ZPTFVNRSIJSVFfVk9MVU1FAgAAAAwiMjQtMTItMjAxMyIKMjQtMTItMjAxMwAAAAADAAAAAAAAAAUiRU1FIgNFTUUBAAAACyJJUV9WT0xVTUUiCUlRX1ZPTFVNRQIAAAAMIjIzLTEyLTIwMTMiCjIzLTEyLTIwMTMAAAAAAwAAAAAAAAAFIkVNRSIDRU1FAQAAAAsiSVFfVk9MVU1FIglJUV9WT0xVTUUCAAAADCIyMC0xMi0yMDEzIgoyMC0xMi0yMDEzAAAAAAMAAAAAAAAABSJFTUUiA0VNRQEAAAALIklRX1ZPTFVNRSIJSVFfVk9MVU1FAgAAAAwiMTktMTItMjAxMyIKMTktMTItMjAxMwAAAAADAAAAAAAAAAUiRU1FIgNFTUUBAAAACyJJUV9WT0xVTUUiCUlRX1ZPTFVNRQIAAAAMIjE4LTEyLTIwMTMiCjE4LTEyLTIwMTMAAAAAAwAAAAAAAAAFIkVNRSIDRU1FAQAAAAsiSVFfVk9MVU1FIglJUV9WT0xVTUUCAAAADCIxNy0xMi0yMDEzIgoxNy0xMi0yMDEzAAAAAAMAAAAAAAAABSJFTUUiA0VNRQEA</t>
  </si>
  <si>
    <t>AAALIklRX1ZPTFVNRSIJSVFfVk9MVU1FAgAAAAwiMTYtMTItMjAxMyIKMTYtMTItMjAxMwAAAAADAAAAAAAAAAUiRU1FIgNFTUUBAAAACyJJUV9WT0xVTUUiCUlRX1ZPTFVNRQIAAAAMIjEzLTEyLTIwMTMiCjEzLTEyLTIwMTMAAAAAAwAAAAAAAAAFIkVNRSIDRU1FAQAAAAsiSVFfVk9MVU1FIglJUV9WT0xVTUUCAAAADCIxMi0xMi0yMDEzIgoxMi0xMi0yMDEzAAAAAAMAAAAAAAAABSJFTUUiA0VNRQEAAAALIklRX1ZPTFVNRSIJSVFfVk9MVU1FAgAAAAwiMTEtMTItMjAxMyIKMTEtMTItMjAxMwAAAAADAAAAAAAAAAUiRU1FIgNFTUUBAAAACyJJUV9WT0xVTUUiCUlRX1ZPTFVNRQIAAAAMIjEwLTEyLTIwMTMiCjEwLTEyLTIwMTMAAAAAAwAAAAAAAAAFIkVNRSIDRU1FAQAAAAsiSVFfVk9MVU1FIglJUV9WT0xVTUUCAAAADCIwOS0xMi0yMDEzIgowOS0xMi0yMDEzAAAAAAMAAAAAAAAABSJFTUUiA0VNRQEAAAALIklRX1ZPTFVNRSIJSVFfVk9MVU1FAgAAAAwiMDYtMTItMjAxMyIKMDYtMTItMjAxMwAAAAADAAAAAAAAAAUiRU1FIgNFTUUBAAAACyJJUV9WT0xVTUUiCUlRX1ZPTFVNRQIAAAAMIjA1LTEyLTIwMTMiCjA1LTEyLTIwMTMAAAAAAwAAAAAAAAAFIkVNRSIDRU1FAQAAAAsiSVFfVk9MVU1FIglJUV9WT0xVTUUCAAAADCIwNC0xMi0yMDEzIgowNC0xMi0yMDEzAAAAAAMAAAAAAAAABSJFTUUiA0VN</t>
  </si>
  <si>
    <t>RQEAAAALIklRX1ZPTFVNRSIJSVFfVk9MVU1FAgAAAAwiMDMtMTItMjAxMyIKMDMtMTItMjAxMwAAAAADAAAAAAAAAAUiRU1FIgNFTUUBAAAACyJJUV9WT0xVTUUiCUlRX1ZPTFVNRQIAAAAMIjAyLTEyLTIwMTMiCjAyLTEyLTIwMTMAAAAAAwAAAAAAAAAFIkVNRSIDRU1FAQAAAAsiSVFfVk9MVU1FIglJUV9WT0xVTUUCAAAADCIyOS0xMS0yMDEzIgoyOS0xMS0yMDEzAAAAAAMAAAAAAAAABSJFTUUiA0VNRQEAAAALIklRX1ZPTFVNRSIJSVFfVk9MVU1FAgAAAAwiMjctMTEtMjAxMyIKMjctMTEtMjAxMwAAAAADAAAAAAAAAAUiRU1FIgNFTUUBAAAACyJJUV9WT0xVTUUiCUlRX1ZPTFVNRQIAAAAMIjI2LTExLTIwMTMiCjI2LTExLTIwMTMAAAAAAwAAAAAAAAAFIkVNRSIDRU1FAQAAAAsiSVFfVk9MVU1FIglJUV9WT0xVTUUCAAAADCIyNS0xMS0yMDEzIgoyNS0xMS0yMDEzAAAAAAMAAAAAAAAABSJFTUUiA0VNRQEAAAALIklRX1ZPTFVNRSIJSVFfVk9MVU1FAgAAAAwiMjItMTEtMjAxMyIKMjItMTEtMjAxMwAAAAADAAAAAAAAAAUiRU1FIgNFTUUBAAAACyJJUV9WT0xVTUUiCUlRX1ZPTFVNRQIAAAAMIjIxLTExLTIwMTMiCjIxLTExLTIwMTMAAAAAAwAAAAAAAAAFIkVNRSIDRU1FAQAAAAsiSVFfVk9MVU1FIglJUV9WT0xVTUUCAAAADCIyMC0xMS0yMDEzIgoyMC0xMS0yMDEzAAAAAAMAAAAAAAAABSJFTUUi</t>
  </si>
  <si>
    <t>A0VNRQEAAAALIklRX1ZPTFVNRSIJSVFfVk9MVU1FAgAAAAwiMTktMTEtMjAxMyIKMTktMTEtMjAxMwAAAAADAAAAAAAAAAUiRU1FIgNFTUUBAAAACyJJUV9WT0xVTUUiCUlRX1ZPTFVNRQIAAAAMIjE4LTExLTIwMTMiCjE4LTExLTIwMTMAAAAAAwAAAAAAAAAFIkVNRSIDRU1FAQAAAAsiSVFfVk9MVU1FIglJUV9WT0xVTUUCAAAADCIxNS0xMS0yMDEzIgoxNS0xMS0yMDEzAAAAAAMAAAAAAAAABSJFTUUiA0VNRQEAAAALIklRX1ZPTFVNRSIJSVFfVk9MVU1FAgAAAAwiMTQtMTEtMjAxMyIKMTQtMTEtMjAxMwAAAAADAAAAAAAAAAUiRU1FIgNFTUUBAAAACyJJUV9WT0xVTUUiCUlRX1ZPTFVNRQIAAAAMIjEzLTExLTIwMTMiCjEzLTExLTIwMTMAAAAAAwAAAAAAAAAFIkVNRSIDRU1FAQAAAAsiSVFfVk9MVU1FIglJUV9WT0xVTUUCAAAADCIxMi0xMS0yMDEzIgoxMi0xMS0yMDEzAAAAAAMAAAAAAAAABSJFTUUiA0VNRQEAAAALIklRX1ZPTFVNRSIJSVFfVk9MVU1FAgAAAAwiMTEtMTEtMjAxMyIKMTEtMTEtMjAxMwAAAAADAAAAAAAAAAUiRU1FIgNFTUUBAAAACyJJUV9WT0xVTUUiCUlRX1ZPTFVNRQIAAAAMIjA4LTExLTIwMTMiCjA4LTExLTIwMTMAAAAAAwAAAAAAAAAFIkVNRSIDRU1FAQAAAAsiSVFfVk9MVU1FIglJUV9WT0xVTUUCAAAADCIwNy0xMS0yMDEzIgowNy0xMS0yMDEzAAAAAAMAAAAAAAAABSJF</t>
  </si>
  <si>
    <t>TUUiA0VNRQEAAAALIklRX1ZPTFVNRSIJSVFfVk9MVU1FAgAAAAwiMDYtMTEtMjAxMyIKMDYtMTEtMjAxMwAAAAADAAAAAAAAAAUiRU1FIgNFTUUBAAAACyJJUV9WT0xVTUUiCUlRX1ZPTFVNRQIAAAAMIjA1LTExLTIwMTMiCjA1LTExLTIwMTMAAAAAAwAAAAAAAAAFIkVNRSIDRU1FAQAAAAsiSVFfVk9MVU1FIglJUV9WT0xVTUUCAAAADCIwNC0xMS0yMDEzIgowNC0xMS0yMDEzAAAAAAMAAAAAAAAABSJFTUUiA0VNRQEAAAALIklRX1ZPTFVNRSIJSVFfVk9MVU1FAgAAAAwiMDEtMTEtMjAxMyIKMDEtMTEtMjAxMwAAAAADAAAAAAAAAAUiRU1FIgNFTUUBAAAACyJJUV9WT0xVTUUiCUlRX1ZPTFVNRQIAAAAMIjMxLTEwLTIwMTMiCjMxLTEwLTIwMTMAAAAAAwAAAAAAAAAFIkVNRSIDRU1FAQAAAAsiSVFfVk9MVU1FIglJUV9WT0xVTUUCAAAADCIzMC0xMC0yMDEzIgozMC0xMC0yMDEzAAAAAAMAAAAAAAAABSJFTUUiA0VNRQEAAAALIklRX1ZPTFVNRSIJSVFfVk9MVU1FAgAAAAwiMjktMTAtMjAxMyIKMjktMTAtMjAxMwAAAAADAAAAAAAAAAUiRU1FIgNFTUUBAAAACyJJUV9WT0xVTUUiCUlRX1ZPTFVNRQIAAAAMIjI4LTEwLTIwMTMiCjI4LTEwLTIwMTMAAAAAAwAAAAAAAAAFIkVNRSIDRU1FAQAAAAsiSVFfVk9MVU1FIglJUV9WT0xVTUUCAAAADCIyNS0xMC0yMDEzIgoyNS0xMC0yMDEzAAAAAAMAAAAAAAAA</t>
  </si>
  <si>
    <t>BSJFTUUiA0VNRQEAAAALIklRX1ZPTFVNRSIJSVFfVk9MVU1FAgAAAAwiMjQtMTAtMjAxMyIKMjQtMTAtMjAxMwAAAAADAAAAAAAAAAUiRU1FIgNFTUUBAAAACyJJUV9WT0xVTUUiCUlRX1ZPTFVNRQIAAAAMIjIzLTEwLTIwMTMiCjIzLTEwLTIwMTMAAAAAAwAAAAAAAAAFIkVNRSIDRU1FAQAAAAsiSVFfVk9MVU1FIglJUV9WT0xVTUUCAAAADCIyMi0xMC0yMDEzIgoyMi0xMC0yMDEzAAAAAAMAAAAAAAAABSJFTUUiA0VNRQEAAAALIklRX1ZPTFVNRSIJSVFfVk9MVU1FAgAAAAwiMjEtMTAtMjAxMyIKMjEtMTAtMjAxMwAAAAADAAAAAAAAAAUiRU1FIgNFTUUBAAAACyJJUV9WT0xVTUUiCUlRX1ZPTFVNRQIAAAAMIjE4LTEwLTIwMTMiCjE4LTEwLTIwMTMAAAAAAwAAAAAAAAAFIkVNRSIDRU1FAQAAAAsiSVFfVk9MVU1FIglJUV9WT0xVTUUCAAAADCIxNy0xMC0yMDEzIgoxNy0xMC0yMDEzAAAAAAMAAAAAAAAABSJFTUUiA0VNRQEAAAALIklRX1ZPTFVNRSIJSVFfVk9MVU1FAgAAAAwiMTYtMTAtMjAxMyIKMTYtMTAtMjAxMwAAAAADAAAAAAAAAAUiRU1FIgNFTUUBAAAACyJJUV9WT0xVTUUiCUlRX1ZPTFVNRQIAAAAMIjE1LTEwLTIwMTMiCjE1LTEwLTIwMTMAAAAAAwAAAAAAAAAFIkVNRSIDRU1FAQAAAAsiSVFfVk9MVU1FIglJUV9WT0xVTUUCAAAADCIxNC0xMC0yMDEzIgoxNC0xMC0yMDEzAAAAAAMAAAAA</t>
  </si>
  <si>
    <t>AAAABSJFTUUiA0VNRQEAAAALIklRX1ZPTFVNRSIJSVFfVk9MVU1FAgAAAAwiMTEtMTAtMjAxMyIKMTEtMTAtMjAxMwAAAAADAAAAAAAAAAUiRU1FIgNFTUUBAAAACyJJUV9WT0xVTUUiCUlRX1ZPTFVNRQIAAAAMIjEwLTEwLTIwMTMiCjEwLTEwLTIwMTMAAAAAAwAAAAAAAAAFIkVNRSIDRU1FAQAAAAsiSVFfVk9MVU1FIglJUV9WT0xVTUUCAAAADCIwOS0xMC0yMDEzIgowOS0xMC0yMDEzAAAAAAMAAAAAAAAABSJFTUUiA0VNRQEAAAALIklRX1ZPTFVNRSIJSVFfVk9MVU1FAgAAAAwiMDgtMTAtMjAxMyIKMDgtMTAtMjAxMwAAAAADAAAAAAAAAAUiRU1FIgNFTUUBAAAACyJJUV9WT0xVTUUiCUlRX1ZPTFVNRQIAAAAMIjA3LTEwLTIwMTMiCjA3LTEwLTIwMTMAAAAAAwAAAAAAAAAFIkVNRSIDRU1FAQAAAAsiSVFfVk9MVU1FIglJUV9WT0xVTUUCAAAADCIwNC0xMC0yMDEzIgowNC0xMC0yMDEzAAAAAAMAAAAAAAAABSJFTUUiA0VNRQEAAAALIklRX1ZPTFVNRSIJSVFfVk9MVU1FAgAAAAwiMDMtMTAtMjAxMyIKMDMtMTAtMjAxMwAAAAADAAAAAAAAAAUiRU1FIgNFTUUBAAAACyJJUV9WT0xVTUUiCUlRX1ZPTFVNRQIAAAAMIjAyLTEwLTIwMTMiCjAyLTEwLTIwMTMAAAAAAwAAAAAAAAAFIkVNRSIDRU1FAQAAAAsiSVFfVk9MVU1FIglJUV9WT0xVTUUCAAAADCIwMS0xMC0yMDEzIgowMS0xMC0yMDEzAAAAAAMA</t>
  </si>
  <si>
    <t>AAAAAAAABSJFTUUiA0VNRQEAAAALIklRX1ZPTFVNRSIJSVFfVk9MVU1FAgAAAAwiMzAtMDktMjAxMyIKMzAtMDktMjAxMwAAAAADAAAAAAAAAAUiRU1FIgNFTUUBAAAACyJJUV9WT0xVTUUiCUlRX1ZPTFVNRQIAAAAMIjI3LTA5LTIwMTMiCjI3LTA5LTIwMTMAAAAAAwAAAAAAAAAFIkVNRSIDRU1FAQAAAAsiSVFfVk9MVU1FIglJUV9WT0xVTUUCAAAADCIyNi0wOS0yMDEzIgoyNi0wOS0yMDEzAAAAAAMAAAAAAAAABSJFTUUiA0VNRQEAAAALIklRX1ZPTFVNRSIJSVFfVk9MVU1FAgAAAAwiMjUtMDktMjAxMyIKMjUtMDktMjAxMwAAAAADAAAAAAAAAAUiRU1FIgNFTUUBAAAACyJJUV9WT0xVTUUiCUlRX1ZPTFVNRQIAAAAMIjI0LTA5LTIwMTMiCjI0LTA5LTIwMTMAAAAAAwAAAAAAAAAFIkVNRSIDRU1FAQAAAAsiSVFfVk9MVU1FIglJUV9WT0xVTUUCAAAADCIyMy0wOS0yMDEzIgoyMy0wOS0yMDEzAAAAAAMAAAAAAAAABSJFTUUiA0VNRQEAAAALIklRX1ZPTFVNRSIJSVFfVk9MVU1FAgAAAAwiMjAtMDktMjAxMyIKMjAtMDktMjAxMwAAAAADAAAAAAAAAAUiRU1FIgNFTUUBAAAACyJJUV9WT0xVTUUiCUlRX1ZPTFVNRQIAAAAMIjE5LTA5LTIwMTMiCjE5LTA5LTIwMTMAAAAAAwAAAAAAAAAFIkVNRSIDRU1FAQAAAAsiSVFfVk9MVU1FIglJUV9WT0xVTUUCAAAADCIxOC0wOS0yMDEzIgoxOC0wOS0yMDEzAAAA</t>
  </si>
  <si>
    <t>AAMAAAAAAAAABSJFTUUiA0VNRQEAAAALIklRX1ZPTFVNRSIJSVFfVk9MVU1FAgAAAAwiMTctMDktMjAxMyIKMTctMDktMjAxMwAAAAADAAAAAAAAAAUiRU1FIgNFTUUBAAAACyJJUV9WT0xVTUUiCUlRX1ZPTFVNRQIAAAAMIjE2LTA5LTIwMTMiCjE2LTA5LTIwMTMAAAAAAwAAAAAAAAAFIkVNRSIDRU1FAQAAAAsiSVFfVk9MVU1FIglJUV9WT0xVTUUCAAAADCIxMy0wOS0yMDEzIgoxMy0wOS0yMDEzAAAAAAMAAAAAAAAABSJFTUUiA0VNRQEAAAALIklRX1ZPTFVNRSIJSVFfVk9MVU1FAgAAAAwiMTItMDktMjAxMyIKMTItMDktMjAxMwAAAAADAAAAAAAAAAUiRU1FIgNFTUUBAAAACyJJUV9WT0xVTUUiCUlRX1ZPTFVNRQIAAAAMIjExLTA5LTIwMTMiCjExLTA5LTIwMTMAAAAAAwAAAAAAAAAFIkVNRSIDRU1FAQAAAAsiSVFfVk9MVU1FIglJUV9WT0xVTUUCAAAADCIxMC0wOS0yMDEzIgoxMC0wOS0yMDEzAAAAAAMAAAAAAAAABSJFTUUiA0VNRQEAAAALIklRX1ZPTFVNRSIJSVFfVk9MVU1FAgAAAAwiMDktMDktMjAxMyIKMDktMDktMjAxMwAAAAADAAAAAAAAAAUiRU1FIgNFTUUBAAAACyJJUV9WT0xVTUUiCUlRX1ZPTFVNRQIAAAAMIjA2LTA5LTIwMTMiCjA2LTA5LTIwMTMAAAAAAwAAAAAAAAAFIkVNRSIDRU1FAQAAAAsiSVFfVk9MVU1FIglJUV9WT0xVTUUCAAAADCIwNS0wOS0yMDEzIgowNS0wOS0yMDEz</t>
  </si>
  <si>
    <t>AAAAAAMAAAAAAAAABSJFTUUiA0VNRQEAAAALIklRX1ZPTFVNRSIJSVFfVk9MVU1FAgAAAAwiMDQtMDktMjAxMyIKMDQtMDktMjAxMwAAAAADAAAAAAAAAAUiRU1FIgNFTUUBAAAACyJJUV9WT0xVTUUiCUlRX1ZPTFVNRQIAAAAMIjAzLTA5LTIwMTMiCjAzLTA5LTIwMTMAAAAAAwAAAAAAAAAFIkVNRSIDRU1FAQAAAAsiSVFfVk9MVU1FIglJUV9WT0xVTUUCAAAADCIzMC0wOC0yMDEzIgozMC0wOC0yMDEzAAAAAAMAAAAAAAAABSJFTUUiA0VNRQEAAAALIklRX1ZPTFVNRSIJSVFfVk9MVU1FAgAAAAwiMjktMDgtMjAxMyIKMjktMDgtMjAxMwAAAAADAAAAAAAAAAUiRU1FIgNFTUUBAAAACyJJUV9WT0xVTUUiCUlRX1ZPTFVNRQIAAAAMIjI4LTA4LTIwMTMiCjI4LTA4LTIwMTMAAAAAAwAAAAAAAAAFIkVNRSIDRU1FAQAAAAsiSVFfVk9MVU1FIglJUV9WT0xVTUUCAAAADCIyNy0wOC0yMDEzIgoyNy0wOC0yMDEzAAAAAAMAAAAAAAAABSJFTUUiA0VNRQEAAAALIklRX1ZPTFVNRSIJSVFfVk9MVU1FAgAAAAwiMjYtMDgtMjAxMyIKMjYtMDgtMjAxMwAAAAADAAAAAAAAAAUiRU1FIgNFTUUBAAAACyJJUV9WT0xVTUUiCUlRX1ZPTFVNRQIAAAAMIjIzLTA4LTIwMTMiCjIzLTA4LTIwMTMAAAAAAwAAAAAAAAAFIkVNRSIDRU1FAQAAAAsiSVFfVk9MVU1FIglJUV9WT0xVTUUCAAAADCIyMi0wOC0yMDEzIgoyMi0wOC0y</t>
  </si>
  <si>
    <t>MDEzAAAAAAMAAAAAAAAABSJFTUUiA0VNRQEAAAALIklRX1ZPTFVNRSIJSVFfVk9MVU1FAgAAAAwiMjEtMDgtMjAxMyIKMjEtMDgtMjAxMwAAAAADAAAAAAAAAAUiRU1FIgNFTUUBAAAACyJJUV9WT0xVTUUiCUlRX1ZPTFVNRQIAAAAMIjIwLTA4LTIwMTMiCjIwLTA4LTIwMTMAAAAAAwAAAAAAAAAFIkVNRSIDRU1FAQAAAAsiSVFfVk9MVU1FIglJUV9WT0xVTUUCAAAADCIxOS0wOC0yMDEzIgoxOS0wOC0yMDEzAAAAAAMAAAAAAAAABSJFTUUiA0VNRQEAAAALIklRX1ZPTFVNRSIJSVFfVk9MVU1FAgAAAAwiMTYtMDgtMjAxMyIKMTYtMDgtMjAxMwAAAAADAAAAAAAAAAUiRU1FIgNFTUUBAAAACyJJUV9WT0xVTUUiCUlRX1ZPTFVNRQIAAAAMIjE1LTA4LTIwMTMiCjE1LTA4LTIwMTMAAAAAAwAAAAAAAAAFIkVNRSIDRU1FAQAAAAsiSVFfVk9MVU1FIglJUV9WT0xVTUUCAAAADCIxNC0wOC0yMDEzIgoxNC0wOC0yMDEzAAAAAAMAAAAAAAAABSJFTUUiA0VNRQEAAAALIklRX1ZPTFVNRSIJSVFfVk9MVU1FAgAAAAwiMTMtMDgtMjAxMyIKMTMtMDgtMjAxMwAAAAADAAAAAAAAAAUiRU1FIgNFTUUBAAAACyJJUV9WT0xVTUUiCUlRX1ZPTFVNRQIAAAAMIjEyLTA4LTIwMTMiCjEyLTA4LTIwMTMAAAAAAwAAAAAAAAAFIkVNRSIDRU1FAQAAAAsiSVFfVk9MVU1FIglJUV9WT0xVTUUCAAAADCIwOS0wOC0yMDEzIgowOS0w</t>
  </si>
  <si>
    <t>OC0yMDEzAAAAAAMAAAAAAAAABSJFTUUiA0VNRQEAAAALIklRX1ZPTFVNRSIJSVFfVk9MVU1FAgAAAAwiMDgtMDgtMjAxMyIKMDgtMDgtMjAxMwAAAAADAAAAAAAAAAUiRU1FIgNFTUUBAAAACyJJUV9WT0xVTUUiCUlRX1ZPTFVNRQIAAAAMIjA3LTA4LTIwMTMiCjA3LTA4LTIwMTMAAAAAAwAAAAAAAAAFIkVNRSIDRU1FAQAAAAsiSVFfVk9MVU1FIglJUV9WT0xVTUUCAAAADCIwNi0wOC0yMDEzIgowNi0wOC0yMDEzAAAAAAMAAAAAAAAABSJFTUUiA0VNRQEAAAALIklRX1ZPTFVNRSIJSVFfVk9MVU1FAgAAAAwiMDUtMDgtMjAxMyIKMDUtMDgtMjAxMwAAAAADAAAAAAAAAAUiRU1FIgNFTUUBAAAACyJJUV9WT0xVTUUiCUlRX1ZPTFVNRQIAAAAMIjAyLTA4LTIwMTMiCjAyLTA4LTIwMTMAAAAAAwAAAAAAAAAFIkVNRSIDRU1FAQAAAAsiSVFfVk9MVU1FIglJUV9WT0xVTUUCAAAADCIwMS0wOC0yMDEzIgowMS0wOC0yMDEzAAAAAAMAAAAAAAAABSJFTUUiA0VNRQEAAAALIklRX1ZPTFVNRSIJSVFfVk9MVU1FAgAAAAwiMzEtMDctMjAxMyIKMzEtMDctMjAxMwAAAAADAAAAAAAAAAUiRU1FIgNFTUUBAAAACyJJUV9WT0xVTUUiCUlRX1ZPTFVNRQIAAAAMIjMwLTA3LTIwMTMiCjMwLTA3LTIwMTMAAAAAAwAAAAAAAAAFIkVNRSIDRU1FAQAAAAsiSVFfVk9MVU1FIglJUV9WT0xVTUUCAAAADCIyOS0wNy0yMDEzIgoy</t>
  </si>
  <si>
    <t>OS0wNy0yMDEzAAAAAAMAAAAAAAAABSJFTUUiA0VNRQEAAAALIklRX1ZPTFVNRSIJSVFfVk9MVU1FAgAAAAwiMjYtMDctMjAxMyIKMjYtMDctMjAxMwAAAAADAAAAAAAAAAUiRU1FIgNFTUUBAAAACyJJUV9WT0xVTUUiCUlRX1ZPTFVNRQIAAAAMIjI1LTA3LTIwMTMiCjI1LTA3LTIwMTMAAAAAAwAAAAAAAAAFIkVNRSIDRU1FAQAAAAsiSVFfVk9MVU1FIglJUV9WT0xVTUUCAAAADCIyNC0wNy0yMDEzIgoyNC0wNy0yMDEzAAAAAAMAAAAAAAAABSJFTUUiA0VNRQEAAAALIklRX1ZPTFVNRSIJSVFfVk9MVU1FAgAAAAwiMjMtMDctMjAxMyIKMjMtMDctMjAxMwAAAAADAAAAAAAAAAUiRU1FIgNFTUUBAAAACyJJUV9WT0xVTUUiCUlRX1ZPTFVNRQIAAAAMIjIyLTA3LTIwMTMiCjIyLTA3LTIwMTMAAAAAAwAAAAAAAAAFIkVNRSIDRU1FAQAAAAsiSVFfVk9MVU1FIglJUV9WT0xVTUUCAAAADCIxOS0wNy0yMDEzIgoxOS0wNy0yMDEzAAAAAAMAAAAAAAAABSJFTUUiA0VNRQEAAAALIklRX1ZPTFVNRSIJSVFfVk9MVU1FAgAAAAwiMTgtMDctMjAxMyIKMTgtMDctMjAxMwAAAAADAAAAAAAAAAUiRU1FIgNFTUUBAAAACyJJUV9WT0xVTUUiCUlRX1ZPTFVNRQIAAAAMIjE3LTA3LTIwMTMiCjE3LTA3LTIwMTMAAAAAAwAAAAAAAAAFIkVNRSIDRU1FAQAAAAsiSVFfVk9MVU1FIglJUV9WT0xVTUUCAAAADCIxNi0wNy0yMDEz</t>
  </si>
  <si>
    <t>IgoxNi0wNy0yMDEzAAAAAAMAAAAAAAAABSJFTUUiA0VNRQEAAAALIklRX1ZPTFVNRSIJSVFfVk9MVU1FAgAAAAwiMTUtMDctMjAxMyIKMTUtMDctMjAxMwAAAAADAAAAAAAAAAUiRU1FIgNFTUUBAAAACyJJUV9WT0xVTUUiCUlRX1ZPTFVNRQIAAAAMIjEyLTA3LTIwMTMiCjEyLTA3LTIwMTMAAAAAAwAAAAAAAAAFIkVNRSIDRU1FAQAAAAsiSVFfVk9MVU1FIglJUV9WT0xVTUUCAAAADCIxMS0wNy0yMDEzIgoxMS0wNy0yMDEzAAAAAAMAAAAAAAAABSJFTUUiA0VNRQEAAAALIklRX1ZPTFVNRSIJSVFfVk9MVU1FAgAAAAwiMTAtMDctMjAxMyIKMTAtMDctMjAxMwAAAAADAAAAAAAAAAUiRU1FIgNFTUUBAAAACyJJUV9WT0xVTUUiCUlRX1ZPTFVNRQIAAAAMIjA5LTA3LTIwMTMiCjA5LTA3LTIwMTMAAAAAAwAAAAAAAAAFIkVNRSIDRU1FAQAAAAsiSVFfVk9MVU1FIglJUV9WT0xVTUUCAAAADCIwOC0wNy0yMDEzIgowOC0wNy0yMDEzAAAAAAMAAAAAAAAABSJFTUUiA0VNRQEAAAALIklRX1ZPTFVNRSIJSVFfVk9MVU1FAgAAAAwiMDUtMDctMjAxMyIKMDUtMDctMjAxMwAAAAADAAAAAAAAAAUiRU1FIgNFTUUBAAAACyJJUV9WT0xVTUUiCUlRX1ZPTFVNRQIAAAAMIjAzLTA3LTIwMTMiCjAzLTA3LTIwMTMAAAAAAwAAAAAAAAAFIkVNRSIDRU1FAQAAAAsiSVFfVk9MVU1FIglJUV9WT0xVTUUCAAAADCIwMi0wNy0y</t>
  </si>
  <si>
    <t>MDEzIgowMi0wNy0yMDEzAAAAAAMAAAAAAAAABSJFTUUiA0VNRQEAAAALIklRX1ZPTFVNRSIJSVFfVk9MVU1FAgAAAAwiMDEtMDctMjAxMyIKMDEtMDctMjAxMzTVZYfgwtQINNVlh+DC1AgcQ0lRLkVNRS5JUV9WT0xVTUUuMDYtMDktMjAxMwEAAABubQAAAgAAAAgwLjQzMjg2NwCWNmiH4MLUCJY2aIfgwtQIJ0NJUS5KRUMuSVFfU0hBUkVTT1VUU1RBTkRJTkcuMTUtMDktMjAxNgEAAAAvTgQAAgAAAAoxMjEuNDI4MTk3ALhVXYzgwtQIuFVdjODC1AgwQ0lRLk5BU0RBUUdTOlBDQVIuSVFfU0hBUkVTT1VUU1RBTkRJTkcuNi8yMC8yMDE2BQAAAAEAAAAIAAAADihJbnZhbGlkIERhdGUp9JJYjODC1Aj0kliM4MLUCCNDSVEuVFRFSy5JUV9FU1RfREFURS4xMDAyLjQxODIwLkwuUAEAAAAIAQMABQAAAAozMC0wOS0yMDE1AA4KKnHgwtQIDgoqceDC1AgnQ0lRLktCUi5JUV9TSEFSRVNPVVRTVEFORElORy4wMi0xMi0yMDE2AQAAAOqAPwACAAAACjE0Mi42NjgxNjEADgoqceDC1AgOCipx4MLUCB1DSVEuVFRFSy5JUV9WT0xVTUUuMjktMDUtMjAxNAEAAAAIAQMAAgAAAAgwLjM5NDY3NwCWNmiH4MLUCJY2aIfgwtQIH0NJUS5TVE4uSVFfVEJWLjk5Ni40MTgyMC5MLlAuLkMBAAAAu20NAAIAAAAGMTQuNDI1AQgAAAAFAAAAATEBAAAACjE0MzE4NTUxMDYDAAAAAjI3AgAAAAQxMzEwBAAAAAEwBwAAAAk2LzMwLzIw</t>
  </si>
  <si>
    <t>MTQIAAAACjEyLzMxLzIwMDkJAAAAATDY2g9x4MLUCNjaD3HgwtQIH0NJUS5FTUUuSVFfUFJJQ0VEQVRFLjAxLTExLTIwMTMBAAAAbm0AAAUAAAAKMDEtMTEtMjAxMwA01WWH4MLUCDTVZYfgwtQIG0NJUS5DQVQuSVFfVk9MVU1FLjgvMTUvMjAxNgUAAAABAAAACAAAAA4oSW52YWxpZCBEYXRlKQ4KKnHgwtQIDgoqceDC1AgrQ0lRLk5ZU0U6T1NLLklRX1NIQVJFU09VVFNUQU5ESU5HLjcvMjgvMjAxNgUAAAABAAAACAAAAA4oSW52YWxpZCBEYXRlKfSSWIzgwtQI9JJYjODC1AgcQ0lRLktCUi5JUV9WT0xVTUUuMTEtMDctMjAxMwEAAADqgD8AAgAAAAgwLjk4NDA3MQCWNmiH4MLUCJY2aIfgwtQIJENJUS5UVEVLLklRX1BFTlNJT04uOTk2LjQxODIwLkwuUC4uQwEAAAAIAQMAAwAAAAAA2NoPceDC1AjY2g9x4MLUCCBDSVEuTllTRTpNVFcuSVFfVk9MVU1FLjUvMTgvMjAxNgUAAAABAAAACAAAAA4oSW52YWxpZCBEYXRlKQ4KKnHgwtQIDgoqceDC1AgmQ0lRLkNBVC5JUV9TSEFSRVNPVVRTVEFORElORy45LzI2LzIwMTYFAAAAAQAAAAgAAAAOKEludmFsaWQgRGF0ZSk01WWH4MLUCDTVZYfgwtQIHENJUS5LQlIuSVFfVk9MVU1FLjE4LTA2LTIwMTQBAAAA6oA/AAIAAAAIMS41MDc3NjMAljZoh+DC1AiWNmiH4MLUCB5DSVEuTllTRTpERS5JUV9WT0xVTUUuNS8zLzIwMTYBAAAAgA8EAAMAAAAAAA4KKnHgwtQI</t>
  </si>
  <si>
    <t>DgoqceDC1AgnQ0lRLkpFQy5JUV9TSEFSRVNPVVRTVEFORElORy4xNS0wOC0yMDE2AQAAAC9OBAACAAAACjEyMS40MjgxOTcA9JJYjODC1Aj0kliM4MLUCBxDSVEuSkVDLklRX1ZPTFVNRS4xNS0wMS0yMDE0AQAAAC9OBAACAAAACDAuNzMyMjk1AJY2aIfgwtQIljZoh+DC1AgcQ0lRLkVNRS5JUV9WT0xVTUUuMDYtMDItMjAxNAEAAABubQAAAgAAAAgwLjM1OTQ5NQA01WWH4MLUCDTVZYfgwtQII0NJUS5TVE4uSVFfUEVSSU9EREFURS45OTcuNDE4MjAuTC5QAQAAALttDQAFAAAACjMxLTEyLTIwMTAADgoqceDC1AgOCipx4MLUCCVDSVEuTkFTREFRR1M6UENBUi5JUV9WT0xVTUUuNC8yOS8yMDE2BQAAAAEAAAAIAAAADihJbnZhbGlkIERhdGUpNNVlh+DC1Ag01WWH4MLUCCFDSVEuSVExOTA3ODYuSVFfVk9MVU1FLjIxLTA0LTIwMTQBAAAAQukCAAIAAAAHMC4yODAzNgC4VV2M4MLUCLhVXYzgwtQIJUNJUS4wLklRX0RBX1NVUFBMX0NGLjk5OS40MTgyMC5MLlAuLkMBAAAAVYR3AwMAAAAAAA4KKnHgwtQIDgoqceDC1AgrQ0lRLk5ZU0U6Q01JLklRX1NIQVJFU09VVFNUQU5ESU5HLjEvMTEvMjAxNwEAAAAlDAQAAgAAAAYxNjcuMzgAVvRajODC1AhW9FqM4MLUCCdDSVEuS0JSLklRX1NIQVJFU09VVFNUQU5ESU5HLjEwLTAyLTIwMTcBAAAA6oA/AAIAAAAKMTQyLjY2ODE2MQD0kliM4MLUCPSSWIzgwtQIHENJ</t>
  </si>
  <si>
    <t>US5LQlIuSVFfVk9MVU1FLjI0LTA2LTIwMTQBAAAA6oA/AAIAAAAIMi4wNDA5MzQAljZoh+DC1AiWNmiH4MLUCBxDSVEuU1ROLklRX1ZPTFVNRS4wOC0wNC0yMDE0AQAAALttDQACAAAABzAuMjA5MzMAuFVdjODC1Ai4VV2M4MLUCCBDSVEuTllTRTpURVguSVFfVk9MVU1FLjQvMTIvMjAxNgEAAAAOswQAAwAAAAAANNVlh+DC1Ag01WWH4MLUCCVDSVEuVFRFSy5JUV9QRVJJT0REQVRFLjE5ODkuNDE4MjAuTC5QAQAAAAgBAwAFAAAACjAyLTEwLTIwMTEA2NoPceDC1AjY2g9x4MLUCCdDSVEuS0JSLklRX1NIQVJFU09VVFNUQU5ESU5HLjEzLTAzLTIwMTcBAAAA6oA/AAIAAAAKMTQyLjg3ODM2MwD0kliM4MLUCPSSWIzgwtQIJ0NJUS5KRUMuSVFfU0hBUkVTT1VUU1RBTkRJTkcuMjEtMDMtMjAxNwEAAAAvTgQAAgAAAAoxMjEuMDcxMjk2ALhVXYzgwtQIuFVdjODC1AgdQ0lRLlRURUsuSVFfVk9MVU1FLjE4LTA5LTIwMTMBAAAACAEDAAIAAAAIMC40MTQ4MjgAuFVdjODC1Ai4VV2M4MLUCC9DSVEuTkFTREFRR1M6UENBUi5JUV9TSEFSRVNPVVRTVEFORElORy44LzQvMjAxNgEAAABBfwQAAgAAAAozNTEuNTAxNDM0AFb0WozgwtQIVvRajODC1AgiQ0lRLlRURUsuSVFfTklfRVNULjEwMDYuNDE4MjAuTC5QLgEAAAAIAQMAAwAAAAAA2NoPceDC1AjY2g9x4MLUCCdDSVEuS0JSLklRX1NIQVJFU09VVFNUQU5ESU5H</t>
  </si>
  <si>
    <t>LjEzLTA3LTIwMTYBAAAA6oA/AAIAAAAIMTQyLjQyMzMANNVlh+DC1Ag01WWH4MLUCCFDSVEuSVExOTA3ODYuSVFfVk9MVU1FLjExLTAzLTIwMTQBAAAAQukCAAIAAAAIMS4yMTk5NjEAuFVdjODC1Ai4VV2M4MLUCCdDSVEuRkxSLklRX1NIQVJFU09VVFNUQU5ESU5HLjI3LTA5LTIwMTYBAAAAKwEKAAIAAAAKMTM5LjI0ODM2OQA01WWH4MLUCDTVZYfgwtQIHENJUS5GTFIuSVFfVk9MVU1FLjMwLTA2LTIwMTQBAAAAKwEKAAIAAAAIMC42OTQyNzcAljZoh+DC1AiWNmiH4MLUCBxDSVEuQ0FULklRX1ZPTFVNRS4xMi8yMS8yMDE2BQAAAAEAAAAIAAAADihJbnZhbGlkIERhdGUpNNVlh+DC1Ag01WWH4MLUCCdDSVEuRU1FLklRX1NIQVJFU09VVFNUQU5ESU5HLjEzLTA0LTIwMTcBAAAAbm0AAAIAAAAJNTkuNjYwNDA0ALhVXYzgwtQIuFVdjODC1AgwQ0lRLklRMjczNTExLklRX05FVF9XT1JLSU5HX0NBUC45OTguNDE4MjAuTC5QLi5DAQAAAGcsBAACAAAACC0yNzQuNDU3AQgAAAAFAAAAATEBAAAACjE3MDIxNzMxOTUDAAAAAzE2MAIAAAAEMTMxMQQAAAABMAcAAAAJNi8zMC8yMDE0CAAAAAoxMi8zMS8yMDExCQAAAAEw2NoPceDC1AjY2g9x4MLUCCRDSVEuTkFTREFRR1M6UENBUi5JUV9WT0xVTUUuMy85LzIwMTYBAAAAQX8EAAMAAAAAADTVZYfgwtQINNVlh+DC1AgcQ0lRLktCUi5JUV9WT0xVTUUuMTgtMTEt</t>
  </si>
  <si>
    <t>MjAxMwEAAADqgD8AAgAAAAgxLjMxMjUwOAC4VV2M4MLUCLhVXYzgwtQIIUNJUS5JUTE5MDc4Ni5JUV9WT0xVTUUuMTctMDYtMjAxNAEAAABC6QIAAgAAAAgwLjU4NDE0OQC4VV2M4MLUCLhVXYzgwtQIHENJUS5GTFIuSVFfVk9MVU1FLjE2LTA0LTIwMTQBAAAAKwEKAAIAAAAHMC45NzM5OQCWNmiH4MLUCJY2aIfgwtQIIENJUS5OWVNFOk5BVi5JUV9WT0xVTUUuOC8xOC8yMDE2BQAAAAEAAAAIAAAADihJbnZhbGlkIERhdGUpNNVlh+DC1Ag01WWH4MLUCBtDSVEuQ0FULklRX1ZPTFVNRS4xMS85LzIwMTYBAAAAMvUDAAMAAAAAADTVZYfgwtQINNVlh+DC1AghQ0lRLklRMjczNTExLklRX1ZPTFVNRS4yOS0xMC0yMDEzAQAAAGcsBAADAAAAAAA01WWH4MLUCDTVZYfgwtQIH0NJUS5FTUUuSVFfUFJJQ0VEQVRFLjAzLTEyLTIwMTMBAAAAbm0AAAUAAAAKMDMtMTItMjAxMwCWNmiH4MLUCJY2aIfgwtQIKENJUS5FTUUuSVFfREFfU1VQUExfQ0YuMTAwMC40MTgyMC5MLlAuLkMBAAAAbm0AAAIAAAAFMzYuMzEBCAAAAAUAAAABMQEAAAAKMTc3NzkzNDQ3NgMAAAADMTYwAgAAAAQyMTcxBAAAAAEwBwAAAAk2LzMwLzIwMTQIAAAACjEyLzMxLzIwMTMJAAAAATAOCipx4MLUCA4KKnHgwtQIIENJUS5OWVNFOkNNSS5JUV9WT0xVTUUuNS8xMS8yMDE2AQAAACUMBAADAAAAAAA01WWH4MLUCDTVZYfgwtQIIENJUS5OWVNF</t>
  </si>
  <si>
    <t>Ok1UVy5JUV9WT0xVTUUuMy8yNC8yMDE2BQAAAAEAAAAIAAAADihJbnZhbGlkIERhdGUpNNVlh+DC1Ag01WWH4MLUCB9DSVEuRU1FLklRX1BSSUNFREFURS4xNC0wNS0yMDE0AQAAAG5tAAAFAAAACjE0LTA1LTIwMTQANNVlh+DC1Ag01WWH4MLUCCFDSVEuTllTRTpURVguSVFfVk9MVU1FLjExLzIxLzIwMTYFAAAAAQAAAAgAAAAOKEludmFsaWQgRGF0ZSkOCipx4MLUCA4KKnHgwtQIIUNJUS5JUTE5MDc4Ni5JUV9WT0xVTUUuMjItMDQtMjAxNAEAAABC6QIAAgAAAAgwLjUxNzE4NwC4VV2M4MLUCLhVXYzgwtQIKkNJUS5OWVNFOk9TSy5JUV9TSEFSRVNPVVRTVEFORElORy44LzgvMjAxNgEAAAAXfQQAAgAAAAk3My40ODQ1ODMAuFVdjODC1Ai4VV2M4MLUCCZDSVEuTkFTREFRR1M6UENBUi5JUV9WT0xVTUUuMTAvMTkvMjAxNgUAAAABAAAACAAAAA4oSW52YWxpZCBEYXRlKTTVZYfgwtQINNVlh+DC1AgtQ0lRLkpFQy5JUV9HV19JTlRBTl9BTU9SVF9DRi45OTkuNDE4MjAuTC5QLi5DAQAAAC9OBAACAAAABjQwLjQwMQEIAAAABQAAAAExAQAAAAoxNzA4OTA2NDAyAwAAAAMxNjACAAAABDIxODIEAAAAATAHAAAACTYvMzAvMjAxNAgAAAAJOS8yOC8yMDEyCQAAAAEwDgoqceDC1AgOCipx4MLUCB9DSVEuTllTRTpURVguSVFfVk9MVU1FLjQvNi8yMDE2AQAAAA6zBAADAAAAAAA01WWH4MLUCDTVZYfgwtQIJ0NJ</t>
  </si>
  <si>
    <t>US5TVE4uSVFfVE9UQUxfREVCVC4xOTk5LjQxODIwLkwuUC4uQwEAAAC7bQ0AAgAAAAczMTYuNzcxAQgAAAAFAAAAATEBAAAACjE3MzcwOTk2NDIDAAAAAjI3AgAAAAQ0MTczBAAAAAEwBwAAAAk2LzMwLzIwMTQIAAAACTMvMzEvMjAxNAkAAAABMNjaD3HgwtQI2NoPceDC1AgoQ0lRLlRURUsuSVFfU0hBUkVTT1VUU1RBTkRJTkcuMjEtMDktMjAxNgEAAAAIAQMAAgAAAAk1Ny40Mjk1NjEAuFVdjODC1Ai4VV2M4MLUCCpDSVEuTllTRTpDTUkuSVFfU0hBUkVTT1VUU1RBTkRJTkcuOC8yLzIwMTYBAAAAJQwEAAIAAAAFMTc0LjMAVvRajODC1AhW9FqM4MLUCDNDSVEuSVExOTA3ODYuSVFfR1dfSU5UQU5fQU1PUlRfQ0YuMTAwMC40MTgyMC5MLlAuLkMBAAAAQukCAAIAAAAFMTA3LjQBCAAAAAUAAAABMQEAAAAKMTY2MTIxNDA2NgMAAAADMTYwAgAAAAQyMTgyBAAAAAEwBwAAAAk2LzMwLzIwMTQIAAAACDEvMy8yMDE0CQAAAAEwDgoqceDC1AgOCipx4MLUCCdDSVEuS0JSLklRX1NIQVJFU09VVFNUQU5ESU5HLjE3LTAxLTIwMTcBAAAA6oA/AAIAAAAKMTQyLjY2ODE2MQC4VV2M4MLUCLhVXYzgwtQIK0NJUS5OWVNFOlRFWC5JUV9TSEFSRVNPVVRTVEFORElORy42LzMwLzIwMTYFAAAAAQAAAAgAAAAOKEludmFsaWQgRGF0ZSn0kliM4MLUCPSSWIzgwtQIJ0NJUS5JUTE5MDc4Ni5JUV9FU1RfREFURS4xMDA1LjQx</t>
  </si>
  <si>
    <t>ODIwLkwuUAEAAABC6QIABQAAAAozMS0xMi0yMDE4AA4KKnHgwtQIDgoqceDC1AgnQ0lRLktCUi5JUV9TSEFSRVNPVVRTVEFORElORy4xOC0wNS0yMDE3AQAAAOqAPwACAAAACjE0My4xNTQ0NzEAVvRajODC1AhW9FqM4MLUCCRDSVEuSkVDLklRX1BFUklPRERBVEUuMTk5OS40MTgyMC5MLlABAAAAL04EAAUAAAAKMjgtMDMtMjAxNADY2g9x4MLUCNjaD3HgwtQIL0NJUS5OQVNEQVFHUzpQQ0FSLklRX1NIQVJFU09VVFNUQU5ESU5HLjUvMi8yMDE2AQAAAEF/BAACAAAABTM1MS4zAA4KKnHgwtQIDgoqceDC1AgjQ0lRLkNQU0U6Q0FSTCBCLklRX1ZPTFVNRS40LzExLzIwMTYBAAAA0ERUAAIAAAAIMC4yMDU1MTcANNVlh+DC1Ag01WWH4MLUCCtDSVEuTllTRTpURVguSVFfU0hBUkVTT1VUU1RBTkRJTkcuMy8xNy8yMDE3BQAAAAEAAAAIAAAADihJbnZhbGlkIERhdGUpuFVdjODC1Ai4VV2M4MLUCBxDSVEuS0JSLklRX1ZPTFVNRS4wMS0wNS0yMDE0AQAAAOqAPwACAAAACDEuNjc3MzE1ALhVXYzgwtQIuFVdjODC1AgnQ0lRLlNUTi5JUV9TSEFSRVNPVVRTVEFORElORy4yNC0wNS0yMDE3AQAAALttDQACAAAACjExNC4yMjkzMTIA9JJYjODC1Aj0kliM4MLUCCpDSVEuSVExOTA3ODYuSVFfUkVWRU5VRV9FU1QuMTAwMy40MTgyMC4uUC4BAAAAQukCAAIAAAALMTE2MTUuMzEyNDIBDgAAAAUAAAABMwEAAAABMAIA</t>
  </si>
  <si>
    <t>AAAKMTAwMDk2NjE5MAMAAAAGMTAwMTgwBAAAAAEyBgAAAAEwBwAAAAMxNjAIAAAAATAJAAAAATEKAAAAATALAAAACjYyMzM2MjgyMDMMAAAAATENAAAACDcvMS8yMDE0EAAAAAk2LzMwLzIwMTTY2g9x4MLUCNjaD3HgwtQII0NJUS5LT1NFOkEwMDk1NDAuSVFfVk9MVU1FLjcvNy8yMDE2AQAAAM1LJQACAAAACDAuMTY0ODYzAA4KKnHgwtQIDgoqceDC1AgcQ0lRLkpFQy5JUV9WT0xVTUUuMjMtMTAtMjAxMwEAAAAvTgQAAgAAAAgwLjUzNDkyMwCSMVaM4MLUCJIxVozgwtQII0NJUS5JUVRSMjgxNzkyMTUyLklRX1RSX0NMT1NFRF9EQVRFAQAAAJjOyxAFAAAACjA2LTA0LTIwMTUAd6gGNuPC1AiM1yA248LUCCpDSVEuSVEyNzM1MTEuSVFfRUJJVERBX0VTVC4xMDA1LjQxODIwLkwuUC4BAAAAZywEAAMAAAAAANjaD3HgwtQI2NoPceDC1AgnQ0lRLkZMUi5JUV9TSEFSRVNPVVRTVEFORElORy4xMy0wNC0yMDE3AQAAACsBCgACAAAACjEzOS43MzY2OTYAuFVdjODC1Ai4VV2M4MLUCCtDSVEuTllTRTpPU0suSVFfU0hBUkVTT1VUU1RBTkRJTkcuNC8yMS8yMDE2BQAAAAEAAAAIAAAADihJbnZhbGlkIERhdGUp9JJYjODC1Aj0kliM4MLUCCVDSVEuRkxSLklRX0lOVkVOVE9SWS45OTkuNDE4MjAuTC5QLi5DAQAAACsBCgADAAAAAADY2g9x4MLUCNjaD3HgwtQIJENJUS5LT1NFOkEwMDk1NDAuSVFfVk9MVU1FLjYv</t>
  </si>
  <si>
    <t>MTMvMjAxNgUAAAABAAAACAAAAA4oSW52YWxpZCBEYXRlKTTVZYfgwtQINNVlh+DC1AgfQ0lRLk5ZU0U6VEVYLklRX1ZPTFVNRS41LzIvMjAxNgEAAAAOswQAAgAAAAgxLjY4NTUzMgBW9FqM4MLUCFb0WozgwtQIHENJUS5KRUMuSVFfVk9MVU1FLjA1LTAyLTIwMTQBAAAAL04EAAIAAAAHMC42MDM3OQCWNmiH4MLUCJY2aIfgwtQIIENJUS5OWVNFOk5BVi5JUV9WT0xVTUUuNy8xMi8yMDE2AQAAALJxBAACAAAACDAuNzgzNTYxADTVZYfgwtQINNVlh+DC1AgnQ0lRLklRMTkwNzg2LklRX0VTVF9EQVRFLjEwMDYuNDE4MjAuTC5QAQAAAELpAgAFAAAACjMxLTEyLTIwMTkADgoqceDC1AgOCipx4MLUCCFDSVEuSVEyNzM1MTEuSVFfVk9MVU1FLjI1LTA2LTIwMTQBAAAAZywEAAMAAAAAADTVZYfgwtQINNVlh+DC1AghQ0lRLklRMTkwNzg2LklRX1ZPTFVNRS4wMi0wNi0yMDE0AQAAAELpAgACAAAACDAuODEwMjY3ALhVXYzgwtQIuFVdjODC1AgnQ0lRLktCUi5JUV9EQV9TVVBQTF9DRi45OTguNDE4MjAuTC5QLi5DAQAAAOqAPwACAAAAAjU1AQgAAAAFAAAAATEBAAAACjE2ODE1ODkwMzQDAAAAAzE2MAIAAAAEMjE3MQQAAAABMAcAAAAJNi8zMC8yMDE0CAAAAAoxMi8zMS8yMDExCQAAAAEwDgoqceDC1AgOCipx4MLUCCtDSVEuTllTRTpURVguSVFfU0hBUkVTT1VUU1RBTkRJTkcuOS8xOS8yMDE2BQAAAAEAAAAI</t>
  </si>
  <si>
    <t>AAAADihJbnZhbGlkIERhdGUpuFVdjODC1Ai4VV2M4MLUCCtDSVEuTllTRTpDTUkuSVFfU0hBUkVTT1VUU1RBTkRJTkcuNi8xMy8yMDE2BQAAAAEAAAAIAAAADihJbnZhbGlkIERhdGUpkjFWjODC1AiSMVaM4MLUCCtDSVEuTllTRTpPU0suSVFfU0hBUkVTT1VUU1RBTkRJTkcuMS8xOS8yMDE3BQAAAAEAAAAIAAAADihJbnZhbGlkIERhdGUpVvRajODC1AhW9FqM4MLUCCZDSVEuQ0FULklRX1NIQVJFU09VVFNUQU5ESU5HLjEvMzAvMjAxNwUAAAABAAAACAAAAA4oSW52YWxpZCBEYXRlKVb0WozgwtQIVvRajODC1AggQ0lRLk5ZU0U6Q01JLklRX1ZPTFVNRS44LzExLzIwMTYBAAAAJQwEAAIAAAAHMS43MDAzMgAOCipx4MLUCA4KKnHgwtQIHENJUS5LQlIuSVFfVk9MVU1FLjE3LTA5LTIwMTMBAAAA6oA/AAIAAAAIMS4wMTg5MDkAuFVdjODC1Ai4VV2M4MLUCCJDSVEuRkxSLklRX0VTVF9EQVRFLjEwMDQuNDE4MjAuTC5QAQAAACsBCgAFAAAACjMxLTEyLTIwMTcADgoqceDC1AgOCipx4MLUCCNDSVEuS09TRTpBMDA5NTQwLklRX1ZPTFVNRS44LzkvMjAxNgEAAADNSyUAAgAAAAgwLjI4MTEwOAA01WWH4MLUCDTVZYfgwtQIIENJUS5OWVNFOlRFWC5JUV9WT0xVTUUuMS8yNy8yMDE3BQAAAAEAAAAIAAAADihJbnZhbGlkIERhdGUpuFVdjODC1Ai4VV2M4MLUCCdDSVEuU1ROLklRX1NIQVJFU09VVFNUQU5ESU5H</t>
  </si>
  <si>
    <t>LjE2LTA2LTIwMTcBAAAAu20NAAIAAAAKMTE0LjIyOTMxMgDSzC5x4MLUCNLMLnHgwtQIHkNJUS5TVE4uSVFfTkkuOTk3LjQxODIwLkwuUC4uQwEAAAC7bQ0AAgAAAAY5NC43NDEBCAAAAAUAAAABMQEAAAAKMTUyMzE3MDU4MwMAAAACMjcCAAAAAjE1BAAAAAEwBwAAAAk2LzMwLzIwMTQIAAAACjEyLzMxLzIwMTAJAAAAATAOCipx4MLUCA4KKnHgwtQIJ0NJUS5GTFIuSVFfU0hBUkVTT1VUU1RBTkRJTkcuMDgtMDktMjAxNgEAAAArAQoAAgAAAAoxMzkuMjQ4MzY5APSSWIzgwtQI9JJYjODC1AgqQ0lRLk5ZU0U6VEVYLklRX1NIQVJFU09VVFNUQU5ESU5HLjUvMi8yMDE2AQAAAA6zBAACAAAABTEwOC41ADTVZYfgwtQINNVlh+DC1AgcQ0lRLlNUTi5JUV9WT0xVTUUuMDMtMDQtMjAxNAEAAAC7bQ0AAgAAAAgwLjE2NzY0NAA01WWH4MLUCDTVZYfgwtQIJENJUS5TVE4uSVFfUEVOU0lPTi4xMDAwLjQxODIwLkwuUC4uQwEAAAC7bQ0AAwAAAAAA2NoPceDC1AjY2g9x4MLUCCZDSVEuSVFUUjI0MzQwMDg3OC5JUV9UT1RBTF9BU1NFVFMuMjAwMAEAAAAqbAQAAgAAAAgxMDkzLjY4NAEIAAAABQAAAAExAQAAAAoxNjQ1MzQ4MzY1AwAAAAMxNjACAAAABDEwMDcEAAAAATAHAAAACDcvNC8yMDE3CAAAAAkxMC81LzIwMTMJAAAAATB3qAY248LUCFdMNWP1wtQIIkNJUS5UVEVLLklRX1RSQURJTkdfQ1VSUkVOQ1kuNDE4</t>
  </si>
  <si>
    <t>MjABAAAACAEDAAMAAAADVVNEAA4KKnHgwtQIDgoqceDC1AgoQ0lRLlRURUsuSVFfU0hBUkVTT1VUU1RBTkRJTkcuMTgtMDUtMjAxNwEAAAAIAQMAAgAAAAk1Ny4xNTY1ODUAVvRajODC1AhW9FqM4MLUCCdDSVEuU1ROLklRX1NIQVJFU09VVFNUQU5ESU5HLjA2LTAzLTIwMTcBAAAAu20NAAIAAAAKMTE0LjEyODU2MgA01WWH4MLUCDTVZYfgwtQIHENJUS5LQlIuSVFfVk9MVU1FLjEwLTA3LTIwMTMBAAAA6oA/AAIAAAAIMC41Njk5NTUAuFVdjODC1Ai4VV2M4MLUCDFDSVEuTkFTREFRR1M6UENBUi5JUV9TSEFSRVNPVVRTVEFORElORy4xMi8zMC8yMDE2BQAAAAEAAAAIAAAADihJbnZhbGlkIERhdGUpuFVdjODC1Ai4VV2M4MLUCCFDSVEuSVEyNzM1MTEuSVFfVk9MVU1FLjI4LTAzLTIwMTQBAAAAZywEAAMAAAAAADTVZYfgwtQINNVlh+DC1AgfQ0lRLkpFQy5JUV9UQlYuOTk2LjQxODIwLkwuUC4uQwEAAAAvTgQAAgAAAAgxNjM4LjYxMgEIAAAABQAAAAExAQAAAAoxNDgyNjU3ODMxAwAAAAMxNjACAAAABDEzMTAEAAAAATAHAAAACTYvMzAvMjAxNAgAAAAJMTAvMi8yMDA5CQAAAAEw2NoPceDC1AjY2g9x4MLUCCdDSVEuU1ROLklRX1NIQVJFU09VVFNUQU5ESU5HLjA2LTA3LTIwMTYBAAAAu20NAAIAAAAKMTEzLjg5MDYyNQBW9FqM4MLUCFb0WozgwtQIH0NJUS5TVE4uSVFfTkkuMTAwMC40MTgyMC5MLlAu</t>
  </si>
  <si>
    <t>LkMBAAAAu20NAAIAAAAHMTQ2LjIwMQEIAAAABQAAAAExAQAAAAoxNzIwODE4MjE3AwAAAAIyNwIAAAACMTUEAAAAATAHAAAACTYvMzAvMjAxNAgAAAAKMTIvMzEvMjAxMwkAAAABMA4KKnHgwtQIDgoqceDC1AgfQ0lRLk5ZU0U6VEVYLklRX1ZPTFVNRS40LzQvMjAxNgEAAAAOswQAAgAAAAcxLjQwNzI0AA4KKnHgwtQIDgoqceDC1AgnQ0lRLkpFQy5JUV9TSEFSRVNPVVRTVEFORElORy4wNi0wMi0yMDE3AQAAAC9OBAACAAAACjEyMC44MzAwOTkA9JJYjODC1Aj0kliM4MLUCBxDSVEuU1ROLklRX1ZPTFVNRS4yMS0wMy0yMDE0AQAAALttDQACAAAACDAuMjA3NDUyALhVXYzgwtQIuFVdjODC1AgnQ0lRLkZMUi5JUV9TSEFSRVNPVVRTVEFORElORy4wMi0wNi0yMDE3AQAAACsBCgACAAAACjEzOS43ODIyNDMA9JJYjODC1Aj0kliM4MLUCCFDSVEuTllTRTpURVguSVFfVk9MVU1FLjEwLzI4LzIwMTYFAAAAAQAAAAgAAAAOKEludmFsaWQgRGF0ZSkOCipx4MLUCA4KKnHgwtQIJENJUS5LT1NFOkEwMDk1NDAuSVFfVk9MVU1FLjQvMTgvMjAxNgUAAAABAAAACAAAAA4oSW52YWxpZCBEYXRlKQ4KKnHgwtQIDgoqceDC1AgrQ0lRLk5ZU0U6T1NLLklRX1NIQVJFU09VVFNUQU5ESU5HLjIvMjQvMjAxNwUAAAABAAAACAAAAA4oSW52YWxpZCBEYXRlKZIxVozgwtQIkjFWjODC1AgfQ0lRLkVNRS5JUV9QUklDRURBVEUu</t>
  </si>
  <si>
    <t>MDgtMDEtMjAxNAEAAABubQAABQAAAAowOC0wMS0yMDE0AJY2aIfgwtQIljZoh+DC1AgtQ0lRLklRVFIyNzE5NDg1NTEuSVFfVFJfVEFSR0VUX1RPVEFMX1JFVi4uVVNEAQAAAAebNRACAAAABDExMDAAd6gGNuPC1Agtdh4248LUCCdDSVEuRU1FLklRX1NIQVJFU09VVFNUQU5ESU5HLjA4LTAzLTIwMTcBAAAAbm0AAAIAAAAJNTkuNjYwNDA0APSSWIzgwtQI9JJYjODC1AgmQ0lRLk5BU0RBUUdTOlBDQVIuSVFfVk9MVU1FLjEyLzIyLzIwMTYFAAAAAQAAAAgAAAAOKEludmFsaWQgRGF0ZSlW9FqM4MLUCFb0WozgwtQIK0NJUS5OWVNFOk9TSy5JUV9TSEFSRVNPVVRTVEFORElORy42LzE0LzIwMTYFAAAAAQAAAAgAAAAOKEludmFsaWQgRGF0ZSmSMVaM4MLUCJIxVozgwtQIJ0NJUS5KRUMuSVFfU0hBUkVTT1VUU1RBTkRJTkcuMjEtMDktMjAxNgEAAAAvTgQAAgAAAAoxMjEuNDI4MTk3ALhVXYzgwtQIuFVdjODC1AgfQ0lRLkVNRS5JUV9QUklDRURBVEUuMDktMDgtMjAxMwEAAABubQAABQAAAAowOS0wOC0yMDEzAA4KKnHgwtQIDgoqceDC1AggQ0lRLk5ZU0U6TkFWLklRX1ZPTFVNRS41LzI3LzIwMTYFAAAAAQAAAAgAAAAOKEludmFsaWQgRGF0ZSkOCipx4MLUCA4KKnHgwtQIH0NJUS5FTUUuSVFfUFJJQ0VEQVRFLjI5LTAxLTIwMTQBAAAAbm0AAAUAAAAKMjktMDEtMjAxNAA01WWH4MLUCDTVZYfgwtQIMENJ</t>
  </si>
  <si>
    <t>US5OQVNEQVFHUzpQQ0FSLklRX1NIQVJFU09VVFNUQU5ESU5HLjEwLzUvMjAxNgEAAABBfwQAAgAAAAkzNTAuNDYyODUAuFVdjODC1Ai4VV2M4MLUCCVDSVEuTkFTREFRR1M6UENBUi5JUV9WT0xVTUUuMy8yMi8yMDE2BQAAAAEAAAAIAAAADihJbnZhbGlkIERhdGUpNNVlh+DC1Ag01WWH4MLUCB1DSVEuVFRFSy5JUV9WT0xVTUUuMjQtMDYtMjAxNAEAAAAIAQMAAgAAAAgwLjI5MTE2NwC4VV2M4MLUCLhVXYzgwtQIJ0NJUS5FTUUuSVFfU0hBUkVTT1VUU1RBTkRJTkcuMzAtMTItMjAxNgEAAABubQAAAgAAAAk2MC42NDY0NzYAVvRajODC1AhW9FqM4MLUCCVDSVEuRkxSLklRX1RPVEFMX1JFVi45OTYuNDE4MjAuTC5QLi5DAQAAACsBCgACAAAACTIxOTkwLjI5NwEIAAAABQAAAAExAQAAAAoxNTE5NTU5NDczAwAAAAMxNjACAAAAAjI4BAAAAAEwBwAAAAk2LzMwLzIwMTQIAAAACjEyLzMxLzIwMDkJAAAAATDY2g9x4MLUCNjaD3HgwtQIMUNJUS5OQVNEQVFHUzpQQ0FSLklRX1NIQVJFU09VVFNUQU5ESU5HLjExLzI4LzIwMTYFAAAAAQAAAAgAAAAOKEludmFsaWQgRGF0ZSn0kliM4MLUCPSSWIzgwtQIJ0NJUS5FTUUuSVFfU0hBUkVTT1VUU1RBTkRJTkcuMDQtMTEtMjAxNgEAAABubQAAAgAAAAk2MC42NDY0NzYA0swuceDC1AjSzC5x4MLUCChDSVEuVFRFSy5JUV9TSEFSRVNPVVRTVEFORElORy4yOS0xMi0y</t>
  </si>
  <si>
    <t>MDE2AQAAAAgBAwACAAAACTU3LjA2MDgwMwBW9FqM4MLUCFb0WozgwtQIJ0NJUS5KRUMuSVFfU0hBUkVTT1VUU1RBTkRJTkcuMDUtMDgtMjAxNgEAAAAvTgQAAgAAAAoxMjEuOTI1MTc4ALhVXYzgwtQIuFVdjODC1AgnQ0lRLkNBVC5JUV9TSEFSRVNPVVRTVEFORElORy4xMC8yNC8yMDE2BQAAAAEAAAAIAAAADihJbnZhbGlkIERhdGUpNNVlh+DC1Ag01WWH4MLUCCdDSVEuU1ROLklRX1NIQVJFU09VVFNUQU5ESU5HLjE3LTAzLTIwMTcBAAAAu20NAAIAAAAKMTE0LjEyODU2MgC4VV2M4MLUCLhVXYzgwtQIHENJUS5LQlIuSVFfVk9MVU1FLjIwLTAzLTIwMTQBAAAA6oA/AAIAAAAIMi4wNjQ4MjIAkjFWjODC1AiSMVaM4MLUCC9DSVEuTkFTREFRR1M6UENBUi5JUV9TSEFSRVNPVVRTVEFORElORy45LzYvMjAxNgEAAABBfwQAAgAAAAkzNTAuNDYyODUANNVlh+DC1Ag01WWH4MLUCCdDSVEuSkVDLklRX1NIQVJFU09VVFNUQU5ESU5HLjA0LTEwLTIwMTYBAAAAL04EAAIAAAAKMTIxLjQyODE5NwBW9FqM4MLUCFb0WozgwtQIHUNJUS5UVEVLLklRX1ZPTFVNRS4wOC0xMC0yMDEzAQAAAAgBAwACAAAACDAuMzk0NTExAJY2aIfgwtQIljZoh+DC1AghQ0lRLklRMTkwNzg2LklRX1ZPTFVNRS4xMi0xMi0yMDEzAQAAAELpAgACAAAACDAuODYwMDY2ALhVXYzgwtQIuFVdjODC1AgoQ0lRLlRURUsuSVFfU0hBUkVTT1VU</t>
  </si>
  <si>
    <t>U1RBTkRJTkcuMTUtMDItMjAxNwEAAAAIAQMAAgAAAAk1Ny4zMTcwNTMAVvRajODC1AhW9FqM4MLUCB1DSVEuVFRFSy5JUV9WT0xVTUUuMDMtMDEtMjAxNAEAAAAIAQMAAgAAAAgwLjE4NjMzNACWNmiH4MLUCJY2aIfgwtQIIUNJUS5JUTE5MDc4Ni5JUV9WT0xVTUUuMTYtMDQtMjAxNAEAAABC6QIAAgAAAAgwLjQwODA3OQC4VV2M4MLUCLhVXYzgwtQIKENJUS5JUTI3MzUxMS5JUV9QRU5TSU9OLjk5Ni40MTgyMC5MLlAuLkMBAAAAZywEAAIAAAAHMjcwLjI2OQEIAAAABQAAAAExAQAAAAoxNTE3NTgyOTIzAwAAAAMxNjACAAAABDEyMTMEAAAAATAHAAAACTYvMzAvMjAxNAgAAAAKMTIvMzEvMjAwOQkAAAABMNjaD3HgwtQI2NoPceDC1AgrQ0lRLk5ZU0U6T1NLLklRX1NIQVJFU09VVFNUQU5ESU5HLjEwLzYvMjAxNgEAAAAXfQQAAgAAAAk3My4zNjY3MTcA9JJYjODC1Aj0kliM4MLUCBxDSVEuRkxSLklRX1ZPTFVNRS4yMi0xMC0yMDEzAQAAACsBCgACAAAACDAuOTYzNjQ4APiXaofgwtQI+Jdqh+DC1AgmQ0lRLkNBVC5JUV9TSEFSRVNPVVRTVEFORElORy4yLzEwLzIwMTcBAAAAMvUDAAIAAAAKNTg5LjA5MDMwOAD0kliM4MLUCPSSWIzgwtQIIENJUS5OWVNFOkpPWS5JUV9WT0xVTUUuMy8yMy8yMDE2BQAAAAEAAAAIAAAADihJbnZhbGlkIERhdGUpDgoqceDC1AgOCipx4MLUCCdDSVEuS0JSLklRX1NIQVJF</t>
  </si>
  <si>
    <t>U09VVFNUQU5ESU5HLjI4LTA5LTIwMTYBAAAA6oA/AAIAAAAKMTQyLjQ3NTQ5OQBW9FqM4MLUCFb0WozgwtQIHENJUS5KRUMuSVFfVk9MVU1FLjI3LTEyLTIwMTMBAAAAL04EAAIAAAAIMC4zMTYxNDMAljZoh+DC1AiWNmiH4MLUCCFDSVEuSVExOTA3ODYuSVFfVk9MVU1FLjE3LTEwLTIwMTMBAAAAQukCAAIAAAAIMC44MjMwMTUAuFVdjODC1Ai4VV2M4MLUCCpDSVEuTllTRTpDTUkuSVFfU0hBUkVTT1VUU1RBTkRJTkcuMS80LzIwMTcBAAAAJQwEAAIAAAAGMTY3LjI3ALhVXYzgwtQIuFVdjODC1AgcQ0lRLkZMUi5JUV9WT0xVTUUuMDItMDYtMjAxNAEAAAArAQoAAgAAAAgxLjEyNTA0MwCWNmiH4MLUCJY2aIfgwtQIIUNJUS4uSVFfQ0FQRVhfRVNULjEwMDIuNDE4MjAuTC5QLgUAAAABAAAACAAAABQoSW52YWxpZCBJZGVudGlmaWVyKfSSWIzgwtQI9JJYjODC1AgnQ0lRLlNUTi5JUV9TSEFSRVNPVVRTVEFORElORy4wMi0wOS0yMDE2AQAAALttDQACAAAACjExMy45MjkwNjIA9JJYjODC1Aj0kliM4MLUCBdDSVEuRU1FLklRX0NPTVBBTllfTkFNRQEAAABubQAAAwAAABFFTUNPUiBHcm91cCwgSW5jLgA01WWH4MLUCDTVZYfgwtQIH0NJUS5OWVNFOkRFLklRX1ZPTFVNRS43LzEyLzIwMTYBAAAAgA8EAAIAAAAINC45MjEwODYADgoqceDC1AgOCipx4MLUCCZDSVEuU1ROLklRX1JFVkVOVUVfRVNULjEwMDEu</t>
  </si>
  <si>
    <t>NDE4MjAuTC5QLgEAAAC7bQ0AAgAAAAoyMDkwLjYwODMxAQ4AAAAFAAAAATMBAAAAATACAAAABzQ1MTgwMzkDAAAABjEwMDE4MAQAAAABMwYAAAABMAcAAAACMjcIAAAAATAJAAAAATEKAAAAATALAAAACjY3MzU2MzcxODAMAAAAATENAAAACDcvMS8yMDE0EAAAAAk2LzMwLzIwMTQOCipx4MLUCA4KKnHgwtQIKENJUS5UVEVLLklRX1NIQVJFU09VVFNUQU5ESU5HLjAyLTAzLTIwMTcBAAAACAEDAAIAAAAJNTcuMzE3MDUzADTVZYfgwtQINNVlh+DC1AgbQ0lRLkNBVC5JUV9WT0xVTUUuOC8xOC8yMDE2BQAAAAEAAAAIAAAADihJbnZhbGlkIERhdGUpNNVlh+DC1Ag01WWH4MLUCBtDSVEuQ0FULklRX1ZPTFVNRS40LzIyLzIwMTYFAAAAAQAAAAgAAAAOKEludmFsaWQgRGF0ZSk01WWH4MLUCDTVZYfgwtQIIUNJUS5JUTE5MDc4Ni5JUV9WT0xVTUUuMjUtMDMtMjAxNAEAAABC6QIAAgAAAAgwLjk3MTc3NAC4VV2M4MLUCLhVXYzgwtQIJkNJUS5DQVQuSVFfU0hBUkVTT1VUU1RBTkRJTkcuMTEvMi8yMDE2AQAAADL1AwACAAAACjU4Mi4yMzM4MDEA9JJYjODC1Aj0kliM4MLUCCZDSVEuQ0FULklRX1NIQVJFU09VVFNUQU5ESU5HLjYvMTQvMjAxNgUAAAABAAAACAAAAA4oSW52YWxpZCBEYXRlKTTVZYfgwtQINNVlh+DC1AgnQ0lRLktCUi5JUV9TSEFSRVNPVVRTVEFORElORy4yMi0xMS0yMDE2AQAAAOqAPwACAAAA</t>
  </si>
  <si>
    <t>CjE0Mi42NjgxNjEAuFVdjODC1Ai4VV2M4MLUCC1DSVEuSVExOTA3ODYuSVFfVE9UQUxfUkVDRUlWLjk5OS40MTgyMC5MLlAuLkMBAAAAQukCAAIAAAAGMjg2OS40AQgAAAAFAAAAATEBAAAACjE2NjEyMTQ1MjEDAAAAAzE2MAIAAAAEMTAwMQQAAAABMAcAAAAJNi8zMC8yMDE0CAAAAAoxMi8yOC8yMDEyCQAAAAEw2NoPceDC1AjY2g9x4MLUCCRDSVEuS09TRTpBMDA5NTQwLklRX1ZPTFVNRS41LzI2LzIwMTYFAAAAAQAAAAgAAAAOKEludmFsaWQgRGF0ZSk01WWH4MLUCDTVZYfgwtQIJ0NJUS5TVE4uSVFfU0hBUkVTT1VUU1RBTkRJTkcuMjYtMDktMjAxNgEAAAC7bQ0AAgAAAAoxMTMuOTI5MDYyAFb0WozgwtQIVvRajODC1AgcQ0lRLkVNRS5JUV9WT0xVTUUuMDQtMDktMjAxMwEAAABubQAAAgAAAAcwLjY0NDUxAJY2aIfgwtQIljZoh+DC1AgrQ0lRLk5ZU0U6VEVYLklRX1NIQVJFU09VVFNUQU5ESU5HLjcvMjEvMjAxNgUAAAABAAAACAAAAA4oSW52YWxpZCBEYXRlKQ4KKnHgwtQIDgoqceDC1AgwQ0lRLk5BU0RBUUdTOlBDQVIuSVFfU0hBUkVTT1VUU1RBTkRJTkcuNS8xNi8yMDE2BQAAAAEAAAAIAAAADihJbnZhbGlkIERhdGUp9JJYjODC1Aj0kliM4MLUCCFDSVEuSVExOTA3ODYuSVFfVk9MVU1FLjA1LTA1LTIwMTQBAAAAQukCAAIAAAAIMC44ODYwMTIAuFVdjODC1Ai4VV2M4MLUCCdDSVEuU1ROLklR</t>
  </si>
  <si>
    <t>X1NIQVJFU09VVFNUQU5ESU5HLjEzLTEyLTIwMTYBAAAAu20NAAIAAAAJMTEzLjk0NTI1ALhVXYzgwtQIuFVdjODC1AgcQ0lRLkVNRS5JUV9WT0xVTUUuMDktMDYtMjAxNAEAAABubQAAAgAAAAgwLjMyMDA3MgA01WWH4MLUCDTVZYfgwtQIIUNJUS5JUTI3MzUxMS5JUV9WT0xVTUUuMDgtMDctMjAxMwEAAABnLAQAAwAAAAAANNVlh+DC1Ag01WWH4MLUCCdDSVEuU1ROLklRX1NIQVJFU09VVFNUQU5ESU5HLjMwLTA2LTIwMTcBAAAAu20NAAIAAAAKMTE0LjIyOTMxMgBW9FqM4MLUCFb0WozgwtQIJ0NJUS5LQlIuSVFfU0hBUkVTT1VUU1RBTkRJTkcuMDItMDgtMjAxNgEAAADqgD8AAgAAAAoxNDIuNDc1NDk5AFb0WozgwtQIVvRajODC1AgmQ0lRLjAuSVFfREFfU1VQUExfQ0YuMjAwMC40MTgyMC5MLlAuLkMBAAAAVYR3AwMAAAAAAA4KKnHgwtQIDgoqceDC1AgnQ0lRLkVNRS5JUV9TSEFSRVNPVVRTVEFORElORy4yOS0xMi0yMDE2AQAAAG5tAAACAAAACTYwLjY0NjQ3NgC4VV2M4MLUCLhVXYzgwtQIIENJUS5OWVNFOkNOSEkuSVFfVk9MVU1FLjcvNy8yMDE2AQAAAE5iGQYCAAAACDYuNDY2NjMzADTVZYfgwtQINNVlh+DC1AgcQ0lRLkVNRS5JUV9WT0xVTUUuMjAtMTItMjAxMwEAAABubQAAAgAAAAgwLjYyOTg0MgA01WWH4MLUCDTVZYfgwtQIJ0NJUS5TVE4uSVFfU0hBUkVTT1VUU1RBTkRJTkcuMjYtMDgt</t>
  </si>
  <si>
    <t>MjAxNgEAAAC7bQ0AAgAAAAoxMTMuOTI5MDYyAFb0WozgwtQIVvRajODC1AgcQ0lRLkVNRS5JUV9WT0xVTUUuMTgtMTItMjAxMwEAAABubQAAAgAAAAcwLjc1OTUzADTVZYfgwtQINNVlh+DC1AghQ0lRLklRMjczNTExLklRX1ZPTFVNRS4xMC0wNi0yMDE0AQAAAGcsBAADAAAAAAA01WWH4MLUCDTVZYfgwtQIJkNJUS5DQVQuSVFfU0hBUkVTT1VUU1RBTkRJTkcuNy8yOC8yMDE2BQAAAAEAAAAIAAAADihJbnZhbGlkIERhdGUpkjFWjODC1AiSMVaM4MLUCCdDSVEuRkxSLklRX1NIQVJFU09VVFNUQU5ESU5HLjEzLTEwLTIwMTYBAAAAKwEKAAIAAAAKMTM5LjI0ODM2OQA01WWH4MLUCDTVZYfgwtQIJ0NJUS5LQlIuSVFfU0hBUkVTT1VUU1RBTkRJTkcuMzEtMDMtMjAxNwEAAADqgD8AAgAAAAoxNDIuODc4MzYzALhVXYzgwtQIuFVdjODC1AghQ0lRLklRMjczNTExLklRX1ZPTFVNRS4yNC0wNC0yMDE0AQAAAGcsBAADAAAAAAAOCipx4MLUCA4KKnHgwtQIIUNJUS5JUTI3MzUxMS5JUV9WT0xVTUUuMDctMTEtMjAxMwEAAABnLAQAAwAAAAAANNVlh+DC1Ag01WWH4MLUCCZDSVEuQ0FULklRX1NIQVJFU09VVFNUQU5ESU5HLjExLzcvMjAxNgEAAAAy9QMAAgAAAAo1ODMuODkxNjI2AFb0WozgwtQIVvRajODC1AgqQ0lRLk5ZU0U6Q01JLklRX1NIQVJFU09VVFNUQU5ESU5HLjkvOS8yMDE2AQAAACUMBAACAAAAAzE2</t>
  </si>
  <si>
    <t>OAC4VV2M4MLUCLhVXYzgwtQIH0NJUS5OWVNFOkRFLklRX1ZPTFVNRS40LzI2LzIwMTYFAAAAAQAAAAgAAAAOKEludmFsaWQgRGF0ZSk01WWH4MLUCDTVZYfgwtQIIENJUS5OWVNFOlRFWC5JUV9WT0xVTUUuNS8xMS8yMDE2AQAAAA6zBAADAAAAAAC4VV2M4MLUCLhVXYzgwtQIIUNJUS5OWVNFOkNOSEkuSVFfVk9MVU1FLjMvMTQvMjAxNgUAAAABAAAACAAAAA4oSW52YWxpZCBEYXRlKTTVZYfgwtQINNVlh+DC1AgsQ0lRLklRMjczNTExLklRX1RPVEFMX0RFQlQuMTk4OC40MTgyMC5MLlAuLkMBAAAAZywEAAIAAAAHMTcxLjczNgEIAAAABQAAAAExAQAAAAoxNTU3MDM3MzQyAwAAAAMxNjACAAAABDQxNzMEAAAAATAHAAAACTYvMzAvMjAxNAgAAAAJNi8zMC8yMDExCQAAAAEw2NoPceDC1AjY2g9x4MLUCCdDSVEuS0JSLklRX1NIQVJFU09VVFNUQU5ESU5HLjE4LTA3LTIwMTYBAAAA6oA/AAIAAAAIMTQyLjQyMzMA9JJYjODC1Aj0kliM4MLUCCJDSVEuVFRFSy5JUV9OSV9FU1QuMTAwNS40MTgyMC5MLlAuAQAAAAgBAwACAAAABTE2Mi4yAQ4AAAAFAAAAATMBAAAAATACAAAACjEwMDEyNjk0MDUDAAAABjEwMDI1MAQAAAABMgYAAAABMAcAAAADMTYwCAAAAAEwCQAAAAExCgAAAAEwCwAAAAo2MTI5MDM4Nzc5DAAAAAExDQAAAAg3LzEvMjAxNBAAAAAJNi8zMC8yMDE02NoPceDC1AjY2g9x4MLUCB9DSVEuTllT</t>
  </si>
  <si>
    <t>RTpDTUkuSVFfVk9MVU1FLjgvMi8yMDE2AQAAACUMBAACAAAABzMuMzg1NjIANNVlh+DC1Ag01WWH4MLUCBxDSVEuS0JSLklRX1ZPTFVNRS4yMC0xMS0yMDEzAQAAAOqAPwACAAAACDEuNTA1NzA1AJY2aIfgwtQIljZoh+DC1AgoQ0lRLlNUTi5JUV9QUkVGX0VRVUlUWS4xOTk2LjQxODIwLkwuUC4uQwEAAAC7bQ0AAwAAAAAA2NoPceDC1AjY2g9x4MLUCCdDSVEuS0JSLklRX1NIQVJFU09VVFNUQU5ESU5HLjE1LTA2LTIwMTcBAAAA6oA/AAIAAAAKMTQzLjE1NDQ3MQC4VV2M4MLUCLhVXYzgwtQIHENJUS5GTFIuSVFfVk9MVU1FLjA4LTA1LTIwMTQBAAAAKwEKAAIAAAAIMC45Nzk0NjUAljZoh+DC1AiWNmiH4MLUCBxDSVEuS0JSLklRX1ZPTFVNRS4xMy0xMS0yMDEzAQAAAOqAPwACAAAACDEuMTUzODY1AJY2aIfgwtQIljZoh+DC1AgcQ0lRLktCUi5JUV9WT0xVTUUuMTYtMDUtMjAxNAEAAADqgD8AAgAAAAgyLjA5MTU5MgCSMVaM4MLUCJIxVozgwtQIHENJUS5DQVQuSVFfVk9MVU1FLjEyLzI5LzIwMTYFAAAAAQAAAAgAAAAOKEludmFsaWQgRGF0ZSkOCipx4MLUCA4KKnHgwtQILkNJUS5JUVRSMjgxNzkyMTUyLklRX1RSX1RBUkdFVF9TVE9DS1BSRU1JVU1fMU0BAAAAmM7LEAIAAAAAAHeoBjbjwtQILXYeNuPC1AgnQ0lRLkVNRS5JUV9TSEFSRVNPVVRTVEFORElORy4wOC0wNy0yMDE2AQAAAG5tAAACAAAA</t>
  </si>
  <si>
    <t>CTYwLjcwMDYyNgA01WWH4MLUCDTVZYfgwtQIK0NJUS5OWVNFOk9TSy5JUV9TSEFSRVNPVVRTVEFORElORy4xLzEyLzIwMTcBAAAAF30EAAIAAAAJNzQuNzk0NTI2AFb0WozgwtQIVvRajODC1AggQ0lRLk5ZU0U6T1NLLklRX1ZPTFVNRS41LzMxLzIwMTYFAAAAAQAAAAgAAAAOKEludmFsaWQgRGF0ZSk01WWH4MLUCDTVZYfgwtQIJENJUS5TVE4uSVFfUEVSSU9EREFURS4xOTk3LjQxODIwLkwuUAEAAAC7bQ0ABQAAAAozMC0wOS0yMDEzANjaD3HgwtQI2NoPceDC1AggQ0lRLk5ZU0U6VEVYLklRX1ZPTFVNRS4xMC82LzIwMTYBAAAADrMEAAIAAAAIMS43NDk1NjkADgoqceDC1AgOCipx4MLUCCFDSVEuSVEyNzM1MTEuSVFfVk9MVU1FLjEwLTAxLTIwMTQBAAAAZywEAAMAAAAAADTVZYfgwtQINNVlh+DC1AgkQ0lRLlNUTi5JUV9QRU5TSU9OLjE5OTguNDE4MjAuTC5QLi5DAQAAALttDQADAAAAAADY2g9x4MLUCNjaD3HgwtQIHENJUS5FTUUuSVFfVk9MVU1FLjMwLTEyLTIwMTMBAAAAbm0AAAIAAAAIMC4yMDc0MjYANNVlh+DC1Ag01WWH4MLUCB9DSVEuTllTRTpURVguSVFfVk9MVU1FLjEvNS8yMDE3AQAAAA6zBAACAAAACDEuMzIwMjk5AFb0WozgwtQIVvRajODC1AgcQ0lRLlNUTi5JUV9WT0xVTUUuMTktMDktMjAxMwEAAAC7bQ0AAgAAAAgwLjExMjAwNACWNmiH4MLUCJY2aIfgwtQIIENJUS5OWVNFOkNN</t>
  </si>
  <si>
    <t>SS5JUV9WT0xVTUUuMy8zMC8yMDE2BQAAAAEAAAAIAAAADihJbnZhbGlkIERhdGUpNNVlh+DC1Ag01WWH4MLUCB9DSVEuVFRFSy5JUV9FU1RfREFURS4uNDE4MjAuTC5QAQAAAAgBAwAFAAAACjMxLTAzLTIwMTUADgoqceDC1AgOCipx4MLUCCtDSVEuTllTRTpPU0suSVFfU0hBUkVTT1VUU1RBTkRJTkcuMS8yNy8yMDE3BQAAAAEAAAAIAAAADihJbnZhbGlkIERhdGUpNNVlh+DC1Ag01WWH4MLUCCNDSVEuSVEyNzM1MTEuSVFfRVNUX0RBVEUuLjQxODIwLkwuUAEAAABnLAQABQAAAAozMS0wMy0yMDE1ADTVZYfgwtQINNVlh+DC1AgmQ0lRLlRURUsuSVFfRUJJVERBX0VTVC4xMDAxLjQxODIwLkwuUC4BAAAACAEDAAIAAAAHMjMxLjM4MwEOAAAABQAAAAEzAQAAAAEwAgAAAAc0NDA3MDAzAwAAAAYxMDAxODcEAAAAATIGAAAAATAHAAAAAzE2MAgAAAABMAkAAAABMQoAAAABMAsAAAAKNjQwNTE1Mzk1NQwAAAABMQ0AAAAINy8xLzIwMTQQAAAACTYvMzAvMjAxNA4KKnHgwtQIDgoqceDC1AgrQ0lRLk5ZU0U6VEVYLklRX1NIQVJFU09VVFNUQU5ESU5HLjMvMjEvMjAxNwUAAAABAAAACAAAAA4oSW52YWxpZCBEYXRlKZIxVozgwtQIkjFWjODC1AglQ0lRLkNBVC5JUV9TSEFSRVNPVVRTVEFORElORy4xLzYvMjAxNwEAAAAy9QMAAgAAAAo1ODkuMDkwMzA4APSSWIzgwtQI9JJYjODC1AgnQ0lRLlNUTi5JUV9TSEFS</t>
  </si>
  <si>
    <t>RVNPVVRTVEFORElORy4xNS0wNi0yMDE3AQAAALttDQACAAAACjExNC4yMjkzMTIA9JJYjODC1Aj0kliM4MLUCCdDSVEuU1ROLklRX1NIQVJFU09VVFNUQU5ESU5HLjMwLTA5LTIwMTYBAAAAu20NAAIAAAAKMTEzLjkyOTA2MgBW9FqM4MLUCFb0WozgwtQIJkNJUS5JUVRSMjcxOTQ4NTUxLklRX1RPVEFMX0FTU0VUUy4yMDAwAQAAAFhSDwADAAAAAAB3qAY248LUCLatN2P1wtQIIUNJUS5JUTI3MzUxMS5JUV9WT0xVTUUuMjAtMDgtMjAxMwEAAABnLAQAAwAAAAAADgoqceDC1AgOCipx4MLUCBtDSVEuQ0FULklRX1ZPTFVNRS4xMC83LzIwMTYBAAAAMvUDAAMAAAAAADTVZYfgwtQINNVlh+DC1AghQ0lRLklRMTkwNzg2LklRX1ZPTFVNRS4yNy0wNS0yMDE0AQAAAELpAgACAAAACDAuNzEzNTMyALhVXYzgwtQIuFVdjODC1AghQ0lRLklRMTkwNzg2LklRX1ZPTFVNRS4wOS0wNi0yMDE0AQAAAELpAgACAAAACDAuNjQ1NjQ5ALhVXYzgwtQIuFVdjODC1AgnQ0lRLktCUi5JUV9TSEFSRVNPVVRTVEFORElORy4yNS0wOC0yMDE2AQAAAOqAPwACAAAACjE0Mi40NzU0OTkA9JJYjODC1Aj0kliM4MLUCCdDSVEuS0JSLklRX1NIQVJFU09VVFNUQU5ESU5HLjA2LTAxLTIwMTcBAAAA6oA/AAIAAAAKMTQyLjY2ODE2MQD0kliM4MLUCPSSWIzgwtQIHUNJUS5UVEVLLklRX1ZPTFVNRS4yMy0wMS0yMDE0AQAAAAgBAwACAAAA</t>
  </si>
  <si>
    <t>CDAuNDg2MjQzAFb0WozgwtQIVvRajODC1Ag5Q0lRLklRMTkwNzg2LklRX01JTk9SSVRZX0lOVEVSRVNUX1RPVEFMLjE5OTMuNDE4MjAuTC5QLi5DAQAAAELpAgACAAAABTEyNy44AQgAAAAFAAAAATEBAAAACjE2NTQwMzY4MTMDAAAAAzE2MAIAAAAEMTMxMgQAAAABMAcAAAAJNi8zMC8yMDE0CAAAAAk2LzI5LzIwMTIJAAAAATDY2g9x4MLUCNjaD3HgwtQIIUNJUS5OWVNFOkNOSEkuSVFfVk9MVU1FLjYvMjQvMjAxNgUAAAABAAAACAAAAA4oSW52YWxpZCBEYXRlKTTVZYfgwtQINNVlh+DC1AgcQ0lRLkVNRS5JUV9WT0xVTUUuMTQtMTAtMjAxMwEAAABubQAAAgAAAAgwLjIxNzE1MQCWNmiH4MLUCJY2aIfgwtQIIENJUS5OWVNFOlRFWC5JUV9WT0xVTUUuMTAvMy8yMDE2AQAAAA6zBAACAAAACDEuMDgzNTM0ALhVXYzgwtQIuFVdjODC1AgdQ0lRLlRURUsuSVFfVk9MVU1FLjExLTA0LTIwMTQBAAAACAEDAAIAAAAIMC40Mzg0NzEAljZoh+DC1AiWNmiH4MLUCCdDSVEuS0JSLklRX1NIQVJFU09VVFNUQU5ESU5HLjA5LTEyLTIwMTYBAAAA6oA/AAIAAAAKMTQyLjY2ODE2MQC4VV2M4MLUCLhVXYzgwtQIIENJUS5OWVNFOkNOSEkuSVFfVk9MVU1FLjMvOS8yMDE2AQAAAE5iGQYDAAAAAAAOCipx4MLUCA4KKnHgwtQIHENJUS5GTFIuSVFfVk9MVU1FLjAxLTA4LTIwMTMBAAAAKwEKAAIAAAAIMi41OTM4MTYA+Jdq</t>
  </si>
  <si>
    <t>h+DC1Aj4l2qH4MLUCChDSVEuRkxSLklRX1RPVEFMX0VRVUlUWS45OTcuNDE4MjAuTC5QLi5DAQAAACsBCgACAAAACDM1MjguNjI1AQgAAAAFAAAAATEBAAAACjE1ODg1NTU1MzUDAAAAAzE2MAIAAAAEMTI3NQQAAAABMAcAAAAJNi8zMC8yMDE0CAAAAAoxMi8zMS8yMDEwCQAAAAEw2NoPceDC1AjY2g9x4MLUCChDSVEuVFRFSy5JUV9TSEFSRVNPVVRTVEFORElORy4zMC0wNS0yMDE3AQAAAAgBAwACAAAACTU3LjE1NjU4NQC4VV2M4MLUCLhVXYzgwtQIJ0NJUS5GTFIuSVFfU0hBUkVTT1VUU1RBTkRJTkcuMjktMDYtMjAxNwEAAAArAQoAAgAAAAoxMzkuNzgyMjQzAFb0WozgwtQIVvRajODC1AgdQ0lRLlRURUsuSVFfVk9MVU1FLjA2LTA4LTIwMTMBAAAACAEDAAIAAAAHMC40OTI1NQCWNmiH4MLUCJY2aIfgwtQIIENJUS5OWVNFOlRFWC5JUV9WT0xVTUUuMS8xMS8yMDE3AQAAAA6zBAACAAAACDEuNDY0NjE1AFb0WozgwtQIVvRajODC1AgbQ0lRLkNBVC5JUV9WT0xVTUUuNC8xMi8yMDE3AQAAADL1AwACAAAACDIuNDA0ODk2ADTVZYfgwtQINNVlh+DC1AgnQ0lRLkpFQy5JUV9TSEFSRVNPVVRTVEFORElORy4xOS0wOS0yMDE2AQAAAC9OBAACAAAACjEyMS40MjgxOTcA9JJYjODC1Aj0kliM4MLUCCxDSVEuVFRFSy5JUV9DQVNIX1NUX0lOVkVTVC4xMDAwLjQxODIwLkwuUC4uQwEAAAAIAQMAAgAAAAcxMjku</t>
  </si>
  <si>
    <t>MzA1AQgAAAAFAAAAATEBAAAACjE3NjU5MDIyNjMDAAAAAzE2MAIAAAAEMTAwMgQAAAABMAcAAAAJNi8zMC8yMDE0CAAAAAk5LzI5LzIwMTMJAAAAATDY2g9x4MLUCNjaD3HgwtQIJ0NJUS5LQlIuSVFfREFfU1VQUExfQ0YuOTk2LjQxODIwLkwuUC4uQwEAAADqgD8AAgAAAAI0MAEIAAAABQAAAAExAQAAAAoxNTE2OTY5ODcxAwAAAAMxNjACAAAABDIxNzEEAAAAATAHAAAACTYvMzAvMjAxNAgAAAAKMTIvMzEvMjAwOQkAAAABMA4KKnHgwtQIDgoqceDC1AgdQ0lRLlRURUsuSVFfVk9MVU1FLjMwLTA3LTIwMTMBAAAACAEDAAIAAAAIMC4yOTU5OTIAljZoh+DC1AiWNmiH4MLUCCZDSVEuSVFUUjE0MTUxMzE2Mi5JUV9UUl9JTVBMSUVEX0VWX1JFVgEAAADKUW8IAgAAAAgwLjkyNjA0MwEGAAAABQAAAAI1NAEAAAAGMTAyMDkzAgAAAAkxNDE1MTMxNjIDAAAACTE0MTUxMzI2NQQAAAADMTYwBgAAAAVGYWxzZXeoBjbjwtQILXYeNuPC1AggQ0lRLk5ZU0U6T1NLLklRX1ZPTFVNRS43LzI2LzIwMTYFAAAAAQAAAAgAAAAOKEludmFsaWQgRGF0ZSk01WWH4MLUCDTVZYfgwtQIIENJUS5OWVNFOk5BVi5JUV9WT0xVTUUuMy8yMS8yMDE2BQAAAAEAAAAIAAAADihJbnZhbGlkIERhdGUpDgoqceDC1AgOCipx4MLUCCtDSVEuS0JSLklRX05FVF9XT1JLSU5HX0NBUC45OTUuNDE4MjAuTC5QLi5DAQAAAOqAPwACAAAAAy00</t>
  </si>
  <si>
    <t>NgEIAAAABQAAAAExAQAAAAoxNDMyODM2MjI1AwAAAAMxNjACAAAABDEzMTEEAAAAATAHAAAACTYvMzAvMjAxNAgAAAAKMTIvMzEvMjAwOAkAAAABMNjaD3HgwtQI2NoPceDC1AgmQ0lRLkNBVC5JUV9TSEFSRVNPVVRTVEFORElORy40LzI4LzIwMTYFAAAAAQAAAAgAAAAOKEludmFsaWQgRGF0ZSk01WWH4MLUCDTVZYfgwtQIKkNJUS5OWVNFOk9TSy5JUV9TSEFSRVNPVVRTVEFORElORy41LzIvMjAxNgEAAAAXfQQAAgAAAAk3My4xMTEyNzEAuFVdjODC1Ai4VV2M4MLUCC9DSVEuTkFTREFRR1M6UENBUi5JUV9TSEFSRVNPVVRTVEFORElORy4xLzkvMjAxNwEAAABBfwQAAgAAAAozNTEuMjc5NjAxAFb0WozgwtQIVvRajODC1AgcQ0lRLkZMUi5JUV9WT0xVTUUuMzAtMDgtMjAxMwEAAAArAQoAAgAAAAgwLjkyNjk2MwD4l2qH4MLUCPiXaofgwtQIIENJUS5OWVNFOk9TSy5JUV9WT0xVTUUuNy8xMy8yMDE2BQAAAAEAAAAIAAAADihJbnZhbGlkIERhdGUpDgoqceDC1AgOCipx4MLUCCVDSVEuTkFTREFRR1M6UENBUi5JUV9WT0xVTUUuNC8xMS8yMDE2AQAAAEF/BAACAAAACDIuMjgzNDY3AA4KKnHgwtQIDgoqceDC1AgsQ0lRLk5ZU0U6T1NLLklRX1NIQVJFU09VVFNUQU5ESU5HLjEwLzEyLzIwMTYBAAAAF30EAAIAAAAJNzQuNDY1MzU5APSSWIzgwtQI9JJYjODC1AgcQ0lRLktCUi5JUV9WT0xVTUUuMTUtMDgt</t>
  </si>
  <si>
    <t>MjAxMwEAAADqgD8AAgAAAAcxLjI2ODQ3AJY2aIfgwtQIljZoh+DC1AgfQ0lRLk5ZU0U6REUuSVFfVk9MVU1FLjYvMTAvMjAxNgEAAACADwQAAgAAAAgyLjAyOTQzMwA01WWH4MLUCDTVZYfgwtQIHUNJUS5UVEVLLklRX1ZPTFVNRS4zMC0wNS0yMDE0AQAAAAgBAwACAAAACDAuMjkxNTYyAFb0WozgwtQIVvRajODC1AgoQ0lRLlRURUsuSVFfU0hBUkVTT1VUU1RBTkRJTkcuMjMtMDItMjAxNwEAAAAIAQMAAgAAAAk1Ny4zMTcwNTMA9JJYjODC1Aj0kliM4MLUCCdDSVEuS0JSLklRX1NIQVJFU09VVFNUQU5ESU5HLjE3LTExLTIwMTYBAAAA6oA/AAIAAAAKMTQyLjY2ODE2MQBW9FqM4MLUCFb0WozgwtQIH0NJUS5FTUUuSVFfUFJJQ0VEQVRFLjE2LTA5LTIwMTMBAAAAbm0AAAUAAAAKMTYtMDktMjAxMwAOCipx4MLUCA4KKnHgwtQIH0NJUS5FTUUuSVFfUFJJQ0VEQVRFLjMwLTA1LTIwMTQBAAAAbm0AAAUAAAAKMzAtMDUtMjAxNAA01WWH4MLUCDTVZYfgwtQIKkNJUS5OWVNFOlRFWC5JUV9TSEFSRVNPVVRTVEFORElORy45LzgvMjAxNgEAAAAOswQAAgAAAAUxMDguNgBW9FqM4MLUCFb0WozgwtQIJ0NJUS5LQlIuSVFfU0hBUkVTT1VUU1RBTkRJTkcuMDMtMTAtMjAxNgEAAADqgD8AAgAAAAoxNDIuNDc1NDk5ALhVXYzgwtQIuFVdjODC1AggQ0lRLklRODI1MTU0NjkuSVFfQ09NUEFOWV9USUNLRVIBAAAADRbr</t>
  </si>
  <si>
    <t>BAMAAAAAADTVZYfgwtQINNVlh+DC1AggQ0lRLk5ZU0U6TVRXLklRX1ZPTFVNRS43LzI3LzIwMTYFAAAAAQAAAAgAAAAOKEludmFsaWQgRGF0ZSkOCipx4MLUCA4KKnHgwtQIIUNJUS5JUTE5MDc4Ni5JUV9WT0xVTUUuMDktMDktMjAxMwEAAABC6QIAAgAAAAgwLjQzMjkyNwC4VV2M4MLUCLhVXYzgwtQIKENJUS5UVEVLLklRX1NIQVJFU09VVFNUQU5ESU5HLjA1LTEyLTIwMTYBAAAACAEDAAIAAAAJNTcuMDYwODAzALhVXYzgwtQIuFVdjODC1AgcQ0lRLkVNRS5JUV9WT0xVTUUuMDktMTItMjAxMwEAAABubQAAAgAAAAcwLjcxNzE0ADTVZYfgwtQINNVlh+DC1AghQ0lRLk5ZU0U6Q05ISS5JUV9WT0xVTUUuNS8xOC8yMDE2BQAAAAEAAAAIAAAADihJbnZhbGlkIERhdGUpDgoqceDC1AgOCipx4MLUCCNDSVEuS09TRTpBMDA5NTQwLklRX1ZPTFVNRS43LzgvMjAxNgEAAADNSyUAAwAAAAAADgoqceDC1AgOCipx4MLUCCFDSVEuTllTRTpDTkhJLklRX1ZPTFVNRS40LzExLzIwMTYBAAAATmIZBgIAAAAIMS4xNzYyMTUANNVlh+DC1Ag01WWH4MLUCCpDSVEuTllTRTpPU0suSVFfU0hBUkVTT1VUU1RBTkRJTkcuMS81LzIwMTcBAAAAF30EAAIAAAAJNzQuNzk0NTI2ALhVXYzgwtQIuFVdjODC1AgoQ0lRLlRURUsuSVFfU0hBUkVTT1VUU1RBTkRJTkcuMzAtMDktMjAxNgEAAAAIAQMAAgAAAAk1Ny40Mjk1NjEANNVl</t>
  </si>
  <si>
    <t>h+DC1Ag01WWH4MLUCCBDSVEuTllTRTpOQVYuSVFfVk9MVU1FLjMvMjQvMjAxNgUAAAABAAAACAAAAA4oSW52YWxpZCBEYXRlKTTVZYfgwtQINNVlh+DC1Ag1Q0lRLlRURUsuSVFfTUlOT1JJVFlfSU5URVJFU1RfVE9UQUwuMTk5Ni40MTgyMC5MLlAuLkMBAAAACAEDAAIAAAAFMC44ODUBCAAAAAUAAAABMQEAAAAKMTY4OTQ2ODAzOQMAAAADMTYwAgAAAAQxMzEyBAAAAAEwBwAAAAk2LzMwLzIwMTQIAAAACTYvMzAvMjAxMwkAAAABMNjaD3HgwtQI2NoPceDC1AgcQ0lRLkpFQy5JUV9WT0xVTUUuMjAtMDYtMjAxNAEAAAAvTgQAAgAAAAgxLjM2NDg2NQCWNmiH4MLUCJY2aIfgwtQIHENJUS5KRUMuSVFfVk9MVU1FLjE4LTA2LTIwMTQBAAAAL04EAAIAAAAIMS4zNjk0NTEAljZoh+DC1AiWNmiH4MLUCCpDSVEuTllTRTpPU0suSVFfU0hBUkVTT1VUU1RBTkRJTkcuNS81LzIwMTYBAAAAF30EAAIAAAAJNzMuMzY2NzE3ADTVZYfgwtQINNVlh+DC1AggQ0lRLk5ZU0U6VEVYLklRX1ZPTFVNRS4zLzI0LzIwMTcFAAAAAQAAAAgAAAAOKEludmFsaWQgRGF0ZSk01WWH4MLUCDTVZYfgwtQIKUNJUS5JUTE5MDc4Ni5JUV9QRU5TSU9OLjE5ODkuNDE4MjAuTC5QLi5DAQAAAELpAgACAAAABTIxMy4zAQgAAAAFAAAAATEBAAAACjE1NTgzMzQ4OTUDAAAAAzE2MAIAAAAEMTIxMwQAAAABMAcAAAAJNi8zMC8yMDE0CAAAAAg3</t>
  </si>
  <si>
    <t>LzEvMjAxMQkAAAABMNjaD3HgwtQI2NoPceDC1AgdQ0lRLlRURUsuSVFfVk9MVU1FLjE4LTExLTIwMTMBAAAACAEDAAIAAAAIMC41NTMyODcAVvRajODC1AhW9FqM4MLUCCdDSVEuS0JSLklRX1NIQVJFU09VVFNUQU5ESU5HLjI1LTA0LTIwMTcBAAAA6oA/AAIAAAAKMTQzLjE0MDc5MQC4VV2M4MLUCLhVXYzgwtQILkNJUS5JUTE5MDc4Ni5JUV9UT1RBTF9FUVVJVFkuMTAwMC40MTgyMC5MLlAuLkMBAAAAQukCAAIAAAAENDIyNwEIAAAABQAAAAExAQAAAAoxNjYxMjE0MDY2AwAAAAMxNjACAAAABDEyNzUEAAAAATAHAAAACTYvMzAvMjAxNAgAAAAIMS8zLzIwMTQJAAAAATDY2g9x4MLUCNjaD3HgwtQIHENJUS5GTFIuSVFfVk9MVU1FLjMwLTAxLTIwMTQBAAAAKwEKAAIAAAAGMS40MzExAJY2aIfgwtQIljZoh+DC1AgcQ0lRLkZMUi5JUV9WT0xVTUUuMzAtMDctMjAxMwEAAAArAQoAAgAAAAgyLjA1NzMxNAD4l2qH4MLUCPiXaofgwtQIIUNJUS5JUTE5MDc4Ni5JUV9WT0xVTUUuMTYtMDktMjAxMwEAAABC6QIAAgAAAAgxLjE2NjI4NwC4VV2M4MLUCLhVXYzgwtQIK0NJUS5GTFIuSVFfQ0FTSF9TVF9JTlZFU1QuMTk5MC40MTgyMC5MLlAuLkMBAAAAKwEKAAIAAAAIMjI1Ny44NDkBCAAAAAUAAAABMQEAAAAKMTY1ODg3MjI0NgMAAAADMTYwAgAAAAQxMDAyBAAAAAEwBwAAAAk2LzMwLzIwMTQIAAAACjEyLzMx</t>
  </si>
  <si>
    <t>LzIwMTEJAAAAATDY2g9x4MLUCNjaD3HgwtQIHENJUS5LQlIuSVFfVk9MVU1FLjE4LTEyLTIwMTMBAAAA6oA/AAIAAAAINC44NzU2NzkAljZoh+DC1AiWNmiH4MLUCBxDSVEuU1ROLklRX1ZPTFVNRS4xNy0wMy0yMDE0AQAAALttDQACAAAACDAuMTgyNDY2ALhVXYzgwtQIuFVdjODC1AgrQ0lRLk5ZU0U6Q01JLklRX1NIQVJFU09VVFNUQU5ESU5HLjUvMTIvMjAxNgEAAAAlDAQAAgAAAAYxNjcuNTgAVvRajODC1AhW9FqM4MLUCCtDSVEuTllTRTpDTUkuSVFfU0hBUkVTT1VUU1RBTkRJTkcuMS8yNy8yMDE3BQAAAAEAAAAIAAAADihJbnZhbGlkIERhdGUpuFVdjODC1Ai4VV2M4MLUCCFDSVEuTllTRTpDTkhJLklRX1ZPTFVNRS40LzE0LzIwMTYFAAAAAQAAAAgAAAAOKEludmFsaWQgRGF0ZSkOCipx4MLUCA4KKnHgwtQIIUNJUS5OWVNFOlRFWC5JUV9WT0xVTUUuMTIvMjIvMjAxNgUAAAABAAAACAAAAA4oSW52YWxpZCBEYXRlKVb0WozgwtQIVvRajODC1AgdQ0lRLlRURUsuSVFfVk9MVU1FLjExLTAyLTIwMTQBAAAACAEDAAIAAAAIMC4yNTA4ODkAuFVdjODC1Ai4VV2M4MLUCCdDSVEuRkxSLklRX1RPVEFMX0RFQlQuMjAwMC40MTgyMC5MLlAuLkMBAAAAKwEKAAIAAAAHNTI2LjA0MgEIAAAABQAAAAExAQAAAAoxNzQ4MDIxNzMzAwAAAAMxNjACAAAABDQxNzMEAAAAATAHAAAACTYvMzAvMjAxNAgAAAAJNi8z</t>
  </si>
  <si>
    <t>MC8yMDE0CQAAAAEw2NoPceDC1AjY2g9x4MLUCBxDSVEuRkxSLklRX1ZPTFVNRS4wNy0wNC0yMDE0AQAAACsBCgACAAAACDEuNjM0NTE5AJY2aIfgwtQIljZoh+DC1AgwQ0lRLk5BU0RBUUdTOlBDQVIuSVFfU0hBUkVTT1VUU1RBTkRJTkcuNi8yMi8yMDE2BQAAAAEAAAAIAAAADihJbnZhbGlkIERhdGUpNNVlh+DC1Ag01WWH4MLUCCxDSVEuTllTRTpURVguSVFfU0hBUkVTT1VUU1RBTkRJTkcuMTEvMTYvMjAxNgUAAAABAAAACAAAAA4oSW52YWxpZCBEYXRlKZIxVozgwtQIkjFWjODC1AggQ0lRLk5ZU0U6Sk9ZLklRX1ZPTFVNRS41LzE4LzIwMTYFAAAAAQAAAAgAAAAOKEludmFsaWQgRGF0ZSkOCipx4MLUCA4KKnHgwtQIJ0NJUS5TVE4uSVFfU0hBUkVTT1VUU1RBTkRJTkcuMTEtMDQtMjAxNwEAAAC7bQ0AAgAAAAoxMTQuMTI4NTYyAFb0WozgwtQIVvRajODC1AgfQ0lRLk5ZU0U6REUuSVFfVk9MVU1FLjUvMjMvMjAxNgUAAAABAAAACAAAAA4oSW52YWxpZCBEYXRlKTTVZYfgwtQINNVlh+DC1AggQ0lRLk5ZU0U6VEVYLklRX1ZPTFVNRS4zLzIwLzIwMTcFAAAAAQAAAAgAAAAOKEludmFsaWQgRGF0ZSkOCipx4MLUCA4KKnHgwtQIJ0NJUS5KRUMuSVFfU0hBUkVTT1VUU1RBTkRJTkcuMDEtMTItMjAxNgEAAAAvTgQAAgAAAAoxMjAuOTUwODk5APSSWIzgwtQI9JJYjODC1AgeQ0lRLktCUi5JUV9FU1RfREFU</t>
  </si>
  <si>
    <t>RS4uNDE4MjAuTC5QAQAAAOqAPwAFAAAACjMxLTAzLTIwMTUADgoqceDC1AgOCipx4MLUCB1DSVEuVFRFSy5JUV9WT0xVTUUuMTItMTItMjAxMwEAAAAIAQMAAgAAAAcwLjM0MjI2ALhVXYzgwtQIuFVdjODC1AgcQ0lRLktCUi5JUV9WT0xVTUUuMjctMDYtMjAxNAEAAADqgD8AAgAAAAgxLjQ4OTU2OQC4VV2M4MLUCLhVXYzgwtQINUNJUS5UVEVLLklRX01JTk9SSVRZX0lOVEVSRVNUX1RPVEFMLjE5ODkuNDE4MjAuTC5QLi5DAQAAAAgBAwACAAAABTAuNTI1AQgAAAAFAAAAATEBAAAACjE2NDYyNjcwNjQDAAAAAzE2MAIAAAAEMTMxMgQAAAABMAcAAAAJNi8zMC8yMDE0CAAAAAkxMC8yLzIwMTEJAAAAATDY2g9x4MLUCNjaD3HgwtQIJUNJUS5UVEVLLklRX0NBUEVYX0VTVC4xMDAyLjQxODIwLkwuUC4BAAAACAEDAAIAAAAILTMxLjg5MjgBDgAAAAUAAAABMwEAAAABMAIAAAAKMTAwMDE2NjI3NwMAAAAGMTA0MDkwBAAAAAEyBgAAAAEwBwAAAAMxNjAIAAAAATAJAAAAATEKAAAAATALAAAACjY0MDUxNTQwNjMMAAAAATENAAAACDcvMS8yMDE0EAAAAAk2LzMwLzIwMTTY2g9x4MLUCNjaD3HgwtQIJENJUS5KRUMuSVFfUEVSSU9EREFURS4xOTk4LjQxODIwLkwuUAEAAAAvTgQABQAAAAoyNy0xMi0yMDEzANjaD3HgwtQI2NoPceDC1AgnQ0lRLkZMUi5JUV9TSEFSRVNPVVRTVEFORElORy4wMy0xMS0yMDE2AQAA</t>
  </si>
  <si>
    <t>ACsBCgACAAAACjEzOS4yNTAyMDQA9JJYjODC1Aj0kliM4MLUCChDSVEuVFRFSy5JUV9TSEFSRVNPVVRTVEFORElORy4yMS0wMy0yMDE3AQAAAAgBAwACAAAACTU3LjMxNzA1MwC4VV2M4MLUCLhVXYzgwtQIIENJUS5TVE4uSVFfRUJJVC45OTkuNDE4MjAuTC5QLi5DAQAAALttDQACAAAABzE3NC43MjYBCAAAAAUAAAABMQEAAAAKMTY2MDg4OTI3MQMAAAACMjcCAAAAAzQwMAQAAAABMAcAAAAJNi8zMC8yMDE0CAAAAAoxMi8zMS8yMDEyCQAAAAEw2NoPceDC1AjY2g9x4MLUCCBDSVEuTllTRTpNVFcuSVFfVk9MVU1FLjQvMjIvMjAxNgUAAAABAAAACAAAAA4oSW52YWxpZCBEYXRlKTTVZYfgwtQINNVlh+DC1AgsQ0lRLk5ZU0U6VEVYLklRX1NIQVJFU09VVFNUQU5ESU5HLjExLzIzLzIwMTYFAAAAAQAAAAgAAAAOKEludmFsaWQgRGF0ZSk01WWH4MLUCDTVZYfgwtQII0NJUS5JUTE5MDc4Ni5JUV9BUC45OTcuNDE4MjAuTC5QLi5DAQAAAELpAgACAAAABTY3My45AQgAAAAFAAAAATEBAAAACjE2NDY0ODQ3MzUDAAAAAzE2MAIAAAAEMTAxOAQAAAABMAcAAAAJNi8zMC8yMDE0CAAAAAoxMi8zMS8yMDEwCQAAAAEw2NoPceDC1AjY2g9x4MLUCCNDSVEuRU1FLklRX1BFUklPRERBVEUuOTk1LjQxODIwLkwuUAEAAABubQAABQAAAAozMS0xMi0yMDA4AA4KKnHgwtQIDgoqceDC1AgrQ0lRLk5ZU0U6Q01JLklRX1NI</t>
  </si>
  <si>
    <t>QVJFU09VVFNUQU5ESU5HLjEyLzUvMjAxNgEAAAAlDAQAAgAAAAYxNjkuNTYAuFVdjODC1Ai4VV2M4MLUCCdDSVEuRkxSLklRX1NIQVJFU09VVFNUQU5ESU5HLjIwLTA0LTIwMTcBAAAAKwEKAAIAAAAKMTM5LjczNjY5NgC4VV2M4MLUCLhVXYzgwtQIH0NJUS5OWVNFOlRFWC5JUV9WT0xVTUUuMi8yLzIwMTcBAAAADrMEAAIAAAAIMS41NTAwNzMAuFVdjODC1Ai4VV2M4MLUCCdDSVEuRkxSLklRX1NIQVJFU09VVFNUQU5ESU5HLjMxLTEwLTIwMTYBAAAAKwEKAAIAAAAKMTM5LjI0ODM2OQA01WWH4MLUCDTVZYfgwtQIIkNJUS5JUVRSMjgxNzkyMTUyLklRX1RSX1BDVF9TT1VHSFQBAAAAmM7LEAIAAAADMTAwAHeoBjbjwtQILXYeNuPC1AgxQ0lRLk5BU0RBUUdTOlBDQVIuSVFfU0hBUkVTT1VUU1RBTkRJTkcuMTAvMTkvMjAxNgUAAAABAAAACAAAAA4oSW52YWxpZCBEYXRlKZIxVozgwtQIkjFWjODC1AgcQ0lRLkZMUi5JUV9WT0xVTUUuMTUtMTAtMjAxMwEAAAArAQoAAgAAAAgxLjMwMjA1NwD4l2qH4MLUCPiXaofgwtQIH0NJUS5FTUUuSVFfUFJJQ0VEQVRFLjIyLTA1LTIwMTQBAAAAbm0AAAUAAAAKMjItMDUtMjAxNAAOCipx4MLUCA4KKnHgwtQIHENJUS5GTFIuSVFfVk9MVU1FLjE4LTExLTIwMTMBAAAAKwEKAAIAAAAIMS4zODg5ODUA+Jdqh+DC1Aj4l2qH4MLUCBxDSVEuRkxSLklRX1ZPTFVNRS4yMC0x</t>
  </si>
  <si>
    <t>MS0yMDEzAQAAACsBCgACAAAACDAuOTc0NTI1AJY2aIfgwtQIljZoh+DC1AgnQ0lRLlNUTi5JUV9TSEFSRVNPVVRTVEFORElORy4wMS0xMi0yMDE2AQAAALttDQACAAAACTExMy45NDUyNQC4VV2M4MLUCLhVXYzgwtQIKkNJUS5OWVNFOk9TSy5JUV9TSEFSRVNPVVRTVEFORElORy4zLzEvMjAxNwEAAAAXfQQAAgAAAAk3NC41Njg4NDcAVvRajODC1AhW9FqM4MLUCB9DSVEuRU1FLklRX1BSSUNFREFURS4yMS0wMy0yMDE0AQAAAG5tAAAFAAAACjIxLTAzLTIwMTQANNVlh+DC1Ag01WWH4MLUCCdDSVEuRkxSLklRX1NIQVJFU09VVFNUQU5ESU5HLjEzLTEyLTIwMTYBAAAAKwEKAAIAAAAKMTM5LjI1MDIwNABW9FqM4MLUCFb0WozgwtQILENJUS5OWVNFOkNNSS5JUV9TSEFSRVNPVVRTVEFORElORy4xMi8zMC8yMDE2BQAAAAEAAAAIAAAADihJbnZhbGlkIERhdGUpkjFWjODC1AiSMVaM4MLUCB9DSVEuTllTRTpNVFcuSVFfVk9MVU1FLjgvMy8yMDE2AQAAANNdBAACAAAACDkuOTA3MDg4ADTVZYfgwtQINNVlh+DC1AgzQ0lRLlNUTi5JUV9NSU5PUklUWV9JTlRFUkVTVF9UT1RBTC45OTkuNDE4MjAuTC5QLi5DAQAAALttDQACAAAABTAuMTAzAQgAAAAFAAAAATEBAAAACjE2NjA4ODkyNzEDAAAAAjI3AgAAAAQxMzEyBAAAAAEwBwAAAAk2LzMwLzIwMTQIAAAACjEyLzMxLzIwMTIJAAAAATDY2g9x4MLUCNjaD3Hg</t>
  </si>
  <si>
    <t>wtQIG0NJUS5DQVQuSVFfVk9MVU1FLjEvMzAvMjAxNwUAAAABAAAACAAAAA4oSW52YWxpZCBEYXRlKTTVZYfgwtQINNVlh+DC1AgfQ0lRLkVNRS5JUV9QUklDRURBVEUuMDUtMDYtMjAxNAEAAABubQAABQAAAAowNS0wNi0yMDE0ADTVZYfgwtQINNVlh+DC1AgrQ0lRLk5ZU0U6VEVYLklRX1NIQVJFU09VVFNUQU5ESU5HLjgvMjUvMjAxNgUAAAABAAAACAAAAA4oSW52YWxpZCBEYXRlKbhVXYzgwtQIuFVdjODC1AgcQ0lRLkpFQy5JUV9WT0xVTUUuMDktMDktMjAxMwEAAAAvTgQAAgAAAAgxLjE4NzgxNQCSMVaM4MLUCJIxVozgwtQIMENJUS5OQVNEQVFHUzpQQ0FSLklRX1NIQVJFU09VVFNUQU5ESU5HLjkvMTMvMjAxNgUAAAABAAAACAAAAA4oSW52YWxpZCBEYXRlKbhVXYzgwtQIuFVdjODC1AgrQ0lRLk5ZU0U6Q01JLklRX1NIQVJFU09VVFNUQU5ESU5HLjMvMjQvMjAxNwUAAAABAAAACAAAAA4oSW52YWxpZCBEYXRlKTTVZYfgwtQINNVlh+DC1AgnQ0lRLkpFQy5JUV9TSEFSRVNPVVRTVEFORElORy4wMS0wNi0yMDE3AQAAAC9OBAACAAAACjEyMC40MjQ4NjcA9JJYjODC1Aj0kliM4MLUCCZDSVEuTkFTREFRR1M6UENBUi5JUV9WT0xVTUUuMTIvMjMvMjAxNgUAAAABAAAACAAAAA4oSW52YWxpZCBEYXRlKZIxVozgwtQIkjFWjODC1AgoQ0lRLlRURUsuSVFfU0hBUkVTT1VUU1RBTkRJTkcuMTMtMTItMjAx</t>
  </si>
  <si>
    <t>NgEAAAAIAQMAAgAAAAk1Ny4wNjA4MDMA9JJYjODC1Aj0kliM4MLUCCBDSVEuTllTRTpDTUkuSVFfVk9MVU1FLjcvMjYvMjAxNgUAAAABAAAACAAAAA4oSW52YWxpZCBEYXRlKQ4KKnHgwtQIDgoqceDC1AgnQ0lRLlNUTi5JUV9TSEFSRVNPVVRTVEFORElORy4xOC0wOC0yMDE2AQAAALttDQACAAAACjExMy45MjkwNjIA0swuceDC1AjSzC5x4MLUCCdDSVEuU1ROLklRX1NIQVJFU09VVFNUQU5ESU5HLjEyLTAxLTIwMTcBAAAAu20NAAIAAAAJMTEzLjk0NTI1ADTVZYfgwtQINNVlh+DC1AgnQ0lRLlNUTi5JUV9TSEFSRVNPVVRTVEFORElORy4xNy0wOC0yMDE2AQAAALttDQACAAAACjExMy45MjkwNjIA9JJYjODC1Aj0kliM4MLUCCdDSVEuRkxSLklRX1NIQVJFU09VVFNUQU5ESU5HLjIzLTEyLTIwMTYBAAAAKwEKAAIAAAAKMTM5LjI1MDIwNABW9FqM4MLUCFb0WozgwtQIHENJUS5TVE4uSVFfVk9MVU1FLjAzLTA2LTIwMTQBAAAAu20NAAIAAAAIMC4yOTAzMTYANNVlh+DC1Ag01WWH4MLUCCBDSVEuTllTRTpPU0suSVFfVk9MVU1FLjQvMjUvMjAxNgUAAAABAAAACAAAAA4oSW52YWxpZCBEYXRlKTTVZYfgwtQINNVlh+DC1AgfQ0lRLkVNRS5JUV9QUklDRURBVEUuMTctMDEtMjAxNAEAAABubQAABQAAAAoxNy0wMS0yMDE0ADTVZYfgwtQINNVlh+DC1AggQ0lRLk5ZU0U6Q05ISS5JUV9WT0xVTUUuNi82LzIw</t>
  </si>
  <si>
    <t>MTYBAAAATmIZBgIAAAAINi4wMDQxODgADgoqceDC1AgOCipx4MLUCCRDSVEuRU1FLklRX1BFTlNJT04uMTk5Ni40MTgyMC5MLlAuLkMBAAAAbm0AAAMAAAAAANjaD3HgwtQI2NoPceDC1AgcQ0lRLkZMUi5JUV9WT0xVTUUuMjMtMDQtMjAxNAEAAAArAQoAAgAAAAgwLjU4NzE2MwCWNmiH4MLUCJY2aIfgwtQIJENJUS5TVE4uSVFfUEVSSU9EREFURS4xOTkxLjQxODIwLkwuUAEAAAC7bQ0ABQAAAAozMS0wMy0yMDEyANjaD3HgwtQI2NoPceDC1AgnQ0lRLkZMUi5JUV9TSEFSRVNPVVRTVEFORElORy4yMy0wNS0yMDE3AQAAACsBCgACAAAACjEzOS43ODIyNDMADgoqceDC1AgOCipx4MLUCCdDSVEuRkxSLklRX1NIQVJFU09VVFNUQU5ESU5HLjE2LTEyLTIwMTYBAAAAKwEKAAIAAAAKMTM5LjI1MDIwNAC4VV2M4MLUCLhVXYzgwtQIHENJUS5TVE4uSVFfVk9MVU1FLjE5LTA4LTIwMTMBAAAAu20NAAIAAAAIMC4wNjUyODYAuFVdjODC1Ai4VV2M4MLUCCdDSVEuS0JSLklRX1NIQVJFU09VVFNUQU5ESU5HLjA0LTA4LTIwMTYBAAAA6oA/AAIAAAAKMTQyLjQ3NTQ5OQA01WWH4MLUCDTVZYfgwtQIIENJUS5OWVNFOk5BVi5JUV9WT0xVTUUuNy8xMS8yMDE2AQAAALJxBAACAAAACDAuNzIzNjUxADTVZYfgwtQINNVlh+DC1AgoQ0lRLlNUTi5JUV9QUkVGX0VRVUlUWS4xOTg5LjQxODIwLkwuUC4uQwEAAAC7bQ0AAwAA</t>
  </si>
  <si>
    <t>AAAA2NoPceDC1AjY2g9x4MLUCBxDSVEuRkxSLklRX1ZPTFVNRS4yMC0wMi0yMDE0AQAAACsBCgACAAAACDIuNDUwMjE4AJY2aIfgwtQIljZoh+DC1AgcQ0lRLkZMUi5JUV9WT0xVTUUuMTgtMDItMjAxNAEAAAArAQoAAgAAAAgxLjkyNzU2OQCWNmiH4MLUCJY2aIfgwtQIHUNJUS5UVEVLLklRX1ZPTFVNRS4wMi0wNi0yMDE0AQAAAAgBAwACAAAACDAuMzU1NDA4ALhVXYzgwtQIuFVdjODC1AgnQ0lRLkVNRS5JUV9TSEFSRVNPVVRTVEFORElORy4xNi0xMS0yMDE2AQAAAG5tAAACAAAACTYwLjY0NjQ3NgA01WWH4MLUCDTVZYfgwtQIG0NJUS5eU1pTRS1BLklRX0NPVU5UUllfTkFNRQEAAABPvrMDAwAAAAAADgoqceDC1AgOCipx4MLUCBtDSVEuQ0FULklRX1ZPTFVNRS42LzI4LzIwMTYFAAAAAQAAAAgAAAAOKEludmFsaWQgRGF0ZSkOCipx4MLUCA4KKnHgwtQIIUNJUS5OWVNFOlRFWC5JUV9WT0xVTUUuMTAvMTcvMjAxNgUAAAABAAAACAAAAA4oSW52YWxpZCBEYXRlKZIxVozgwtQIkjFWjODC1AghQ0lRLklRMjczNTExLklRX1ZPTFVNRS4xMS0xMS0yMDEzAQAAAGcsBAADAAAAAAAOCipx4MLUCA4KKnHgwtQIKENJUS5UVEVLLklRX1NIQVJFU09VVFNUQU5ESU5HLjIxLTEwLTIwMTYBAAAACAEDAAIAAAAJNTcuNDI5NTYxAPSSWIzgwtQI9JJYjODC1AgsQ0lRLklRMjczNTExLklRX0RBX1NVUFBMX0NGLjk5</t>
  </si>
  <si>
    <t>OS40MTgyMC5MLlAuLkMBAAAAZywEAAIAAAAGMzYuODk0AQgAAAAFAAAAATEBAAAACjE3MDIxNzQwNzEDAAAAAzE2MAIAAAAEMjE3MQQAAAABMAcAAAAJNi8zMC8yMDE0CAAAAAoxMi8zMS8yMDEyCQAAAAEwDgoqceDC1AgOCipx4MLUCCxDSVEuSVEyNzM1MTEuSVFfVE9UQUxfREVCVC4xMDAwLjQxODIwLkwuUC4uQwEAAABnLAQAAgAAAAcxMzQuMDk4AQgAAAAFAAAAATEBAAAACjE3MDIxNzM4MzkDAAAAAzE2MAIAAAAENDE3MwQAAAABMAcAAAAJNi8zMC8yMDE0CAAAAAoxMi8zMS8yMDEzCQAAAAEw2NoPceDC1AjY2g9x4MLUCCtDSVEuTllTRTpURVguSVFfU0hBUkVTT1VUU1RBTkRJTkcuMS8xNy8yMDE3BQAAAAEAAAAIAAAADihJbnZhbGlkIERhdGUpkjFWjODC1AiSMVaM4MLUCCVDSVEuRkxSLklRX0VCSVREQV9FU1QuMTAwNC40MTgyMC5MLlAuAQAAACsBCgACAAAACjIwMDIuNDk1MjUBDgAAAAUAAAABMwEAAAABMAIAAAAKMTAwMDkwOTI3NQMAAAAGMTAwMTg3BAAAAAEyBgAAAAEwBwAAAAMxNjAIAAAAATAJAAAAATEKAAAAATALAAAACjYxNDQxODQ1MTMMAAAAATENAAAACDcvMS8yMDE0EAAAAAk2LzMwLzIwMTTY2g9x4MLUCNjaD3HgwtQILENJUS5OWVNFOk9TSy5JUV9TSEFSRVNPVVRTVEFORElORy4xMC8xOC8yMDE2BQAAAAEAAAAIAAAADihJbnZhbGlkIERhdGUpkjFWjODC1AiSMVaM4MLUCCBD</t>
  </si>
  <si>
    <t>SVEuTllTRTpPU0suSVFfVk9MVU1FLjQvMTkvMjAxNgUAAAABAAAACAAAAA4oSW52YWxpZCBEYXRlKTTVZYfgwtQINNVlh+DC1AggQ0lRLk5ZU0U6Sk9ZLklRX1ZPTFVNRS4zLzIyLzIwMTYFAAAAAQAAAAgAAAAOKEludmFsaWQgRGF0ZSk01WWH4MLUCDTVZYfgwtQILUNJUS5UVEVLLklRX05FVF9XT1JLSU5HX0NBUC4yMDAwLjQxODIwLkwuUC4uQwEAAAAIAQMAAgAAAAcyNzMuNTAyAQgAAAAFAAAAATEBAAAACjE3NDgxMjY1ODgDAAAAAzE2MAIAAAAEMTMxMQQAAAABMAcAAAAJNi8zMC8yMDE0CAAAAAk2LzI5LzIwMTQJAAAAATDY2g9x4MLUCNjaD3HgwtQIKkNJUS5OWVNFOlRFWC5JUV9TSEFSRVNPVVRTVEFORElORy40LzMvMjAxNwEAAAAOswQAAgAAAAUxMDUuOQAOCipx4MLUCA4KKnHgwtQIJUNJUS5OQVNEQVFHUzpQQ0FSLklRX1ZPTFVNRS4xLzExLzIwMTcBAAAAQX8EAAIAAAAIMS40MTgyOTgAVvRajODC1AhW9FqM4MLUCCFDSVEuSVExOTA3ODYuSVFfVk9MVU1FLjA3LTExLTIwMTMBAAAAQukCAAIAAAAIMS4xMzMwNTEAuFVdjODC1Ai4VV2M4MLUCBxDSVEuS0JSLklRX1ZPTFVNRS4yNi0wNy0yMDEzAQAAAOqAPwACAAAACDIuMTE1MzA1ALhVXYzgwtQIuFVdjODC1AgnQ0lRLlNUTi5JUV9TSEFSRVNPVVRTVEFORElORy4wMS0wOS0yMDE2AQAAALttDQACAAAACjExMy45MjkwNjIAVvRajODC1AhW</t>
  </si>
  <si>
    <t>9FqM4MLUCBxDSVEuS0JSLklRX1ZPTFVNRS4yNC0wNC0yMDE0AQAAAOqAPwACAAAACDMuNDA1NjU4AJIxVozgwtQIkjFWjODC1AghQ0lRLklRMTkwNzg2LklRX1ZPTFVNRS4xOC0wNi0yMDE0AQAAAELpAgACAAAACDAuNDkwNDg4ALhVXYzgwtQIuFVdjODC1AghQ0lRLk5ZU0U6Q05ISS5JUV9WT0xVTUUuOC8xNy8yMDE2BQAAAAEAAAAIAAAADihJbnZhbGlkIERhdGUpDgoqceDC1AgOCipx4MLUCBxDSVEuU1ROLklRX1ZPTFVNRS4yMS0xMC0yMDEzAQAAALttDQACAAAABzAuMjI1MDYAVvRajODC1AhW9FqM4MLUCCdDSVEuS0JSLklRX1NIQVJFU09VVFNUQU5ESU5HLjI0LTEwLTIwMTYBAAAA6oA/AAIAAAAKMTQyLjQ3NTQ5OQA01WWH4MLUCDTVZYfgwtQIIENJUS5OWVNFOlRFWC5JUV9WT0xVTUUuMTEvOC8yMDE2AQAAAA6zBAACAAAACDAuNzE1MzYzAJIxVozgwtQIkjFWjODC1AgwQ0lRLklRMTkwNzg2LklRX0NBU0hfU1RfSU5WRVNULjE5OTIuNDE4MjAuTC5QLi5DAQAAAELpAgACAAAABjEzMDkuNQEIAAAABQAAAAExAQAAAAoxNjU0MjkzMzQ0AwAAAAMxNjACAAAABDEwMDIEAAAAATAHAAAACTYvMzAvMjAxNAgAAAAJMy8zMC8yMDEyCQAAAAEw2NoPceDC1AjY2g9x4MLUCCxDSVEuTllTRTpPU0suSVFfU0hBUkVTT1VUU1RBTkRJTkcuMTAvMzEvMjAxNgUAAAABAAAACAAAAA4oSW52YWxpZCBEYXRlKTTV</t>
  </si>
  <si>
    <t>ZYfgwtQINNVlh+DC1AgcQ0lRLkZMUi5JUV9WT0xVTUUuMDQtMDktMjAxMwEAAAArAQoAAgAAAAgwLjY3NjM1OQD4l2qH4MLUCPiXaofgwtQIIUNJUS5OWVNFOlRFWC5JUV9WT0xVTUUuMTAvMTkvMjAxNgUAAAABAAAACAAAAA4oSW52YWxpZCBEYXRlKbhVXYzgwtQIuFVdjODC1AgcQ0lRLktCUi5JUV9WT0xVTUUuMDktMTItMjAxMwEAAADqgD8AAgAAAAgxLjYyNDExNACWNmiH4MLUCJY2aIfgwtQIIENJUS5OWVNFOkNNSS5JUV9WT0xVTUUuNy8xOS8yMDE2BQAAAAEAAAAIAAAADihJbnZhbGlkIERhdGUpDgoqceDC1AgOCipx4MLUCBxDSVEuSkVDLklRX1ZPTFVNRS4yOS0wNS0yMDE0AQAAAC9OBAACAAAACDEuMTE2MTY5AJY2aIfgwtQIljZoh+DC1AgnQ0lRLkVNRS5JUV9TSEFSRVNPVVRTVEFORElORy4wOS0wMy0yMDE3AQAAAG5tAAACAAAACTU5LjY2MDQwNAA01WWH4MLUCDTVZYfgwtQIHENJUS5KRUMuSVFfVk9MVU1FLjI3LTExLTIwMTMBAAAAL04EAAIAAAAIMS4wNTA4MTUAljZoh+DC1AiWNmiH4MLUCB9DSVEuTllTRTpPU0suSVFfVk9MVU1FLjcvNy8yMDE2AQAAABd9BAACAAAACDAuNzAwMjU1AA4KKnHgwtQIDgoqceDC1AgnQ0lRLkVNRS5JUV9TSEFSRVNPVVRTVEFORElORy4yMC0wMS0yMDE3AQAAAG5tAAACAAAACTYwLjY0NjQ3NgD0kliM4MLUCPSSWIzgwtQIIENJUS5OWVNFOkNOSEkuSVFf</t>
  </si>
  <si>
    <t>Vk9MVU1FLjcvNi8yMDE2AQAAAE5iGQYCAAAACDEuODYyNjk0ADTVZYfgwtQINNVlh+DC1AgnQ0lRLkpFQy5JUV9TSEFSRVNPVVRTVEFORElORy4xNS0wMi0yMDE3AQAAAC9OBAACAAAACjEyMS4wNzEyOTYAVvRajODC1AhW9FqM4MLUCBxDSVEuRU1FLklRX1ZPTFVNRS4yMy0wNC0yMDE0AQAAAG5tAAACAAAACDAuMzAyNzAxADTVZYfgwtQINNVlh+DC1AgjQ0lRLlNUTi5JUV9FQklUREEuMTAwMC40MTgyMC5MLlAuLkMBAAAAu20NAAIAAAAGMjQ2LjY0AQgAAAAFAAAAATEBAAAACjE3MjA4MTgyMTcDAAAAAjI3AgAAAAQ0MDUxBAAAAAEwBwAAAAk2LzMwLzIwMTQIAAAACjEyLzMxLzIwMTMJAAAAATDY2g9x4MLUCNjaD3HgwtQIHENJUS5TVE4uSVFfVk9MVU1FLjEyLTEyLTIwMTMBAAAAu20NAAIAAAAIMC4yMjcxNzgANNVlh+DC1Ag01WWH4MLUCB9DSVEuTllTRTpERS5JUV9WT0xVTUUuMy8yMi8yMDE2BQAAAAEAAAAIAAAADihJbnZhbGlkIERhdGUpNNVlh+DC1Ag01WWH4MLUCBxDSVEuRkxSLklRX1ZPTFVNRS4zMC0wOS0yMDEzAQAAACsBCgACAAAACDEuMDA1MjI0APiXaofgwtQI+Jdqh+DC1AgbQ0lRLkNBVC5JUV9WT0xVTUUuOS8yMi8yMDE2BQAAAAEAAAAIAAAADihJbnZhbGlkIERhdGUpNNVlh+DC1Ag01WWH4MLUCClDSVEuVFRFSy5JUV9JTlRFUkVTVF9FWFAuOTk3LjQxODIwLkwuUC4uQwEAAAAI</t>
  </si>
  <si>
    <t>AQMAAgAAAAYtMi4xODgBCAAAAAUAAAABMQEAAAAKMTU3NjM5NDIzMQMAAAADMTYwAgAAAAI4MgQAAAABMAcAAAAJNi8zMC8yMDE0CAAAAAkxMC8zLzIwMTAJAAAAATAOCipx4MLUCA4KKnHgwtQIH0NJUS5FTUUuSVFfUFJJQ0VEQVRFLjI5LTExLTIwMTMBAAAAbm0AAAUAAAAKMjktMTEtMjAxMwA01WWH4MLUCDTVZYfgwtQIIUNJUS5JUTI3MzUxMS5JUV9WT0xVTUUuMjktMDgtMjAxMwEAAABnLAQAAwAAAAAANNVlh+DC1Ag01WWH4MLUCBxDSVEuRkxSLklRX1ZPTFVNRS4xNS0wNy0yMDEzAQAAACsBCgACAAAACDAuODgyNDI2APiXaofgwtQI+Jdqh+DC1AgmQ0lRLkNBVC5JUV9TSEFSRVNPVVRTVEFORElORy4zLzMxLzIwMTcFAAAAAQAAAAgAAAAOKEludmFsaWQgRGF0ZSm4VV2M4MLUCLhVXYzgwtQIK0NJUS5OWVNFOk9TSy5JUV9TSEFSRVNPVVRTVEFORElORy4zLzI0LzIwMTcFAAAAAQAAAAgAAAAOKEludmFsaWQgRGF0ZSmSMVaM4MLUCJIxVozgwtQIK0NJUS5OWVNFOkNNSS5JUV9TSEFSRVNPVVRTVEFORElORy42LzMwLzIwMTYFAAAAAQAAAAgAAAAOKEludmFsaWQgRGF0ZSk01WWH4MLUCDTVZYfgwtQIM0NJUS5TVE4uSVFfTUlOT1JJVFlfSU5URVJFU1RfVE9UQUwuOTk3LjQxODIwLkwuUC4uQwEAAAC7bQ0AAgAAAAUwLjEwMwEIAAAABQAAAAExAQAAAAoxNTIzMTcwNTgzAwAAAAIyNwIAAAAEMTMx</t>
  </si>
  <si>
    <t>MgQAAAABMAcAAAAJNi8zMC8yMDE0CAAAAAoxMi8zMS8yMDEwCQAAAAEw2NoPceDC1AjY2g9x4MLUCCdDSVEuRU1FLklRX1NIQVJFU09VVFNUQU5ESU5HLjE5LTEyLTIwMTYBAAAAbm0AAAIAAAAJNjAuNjQ2NDc2AFb0WozgwtQIVvRajODC1AgqQ0lRLk5ZU0U6Q01JLklRX1NIQVJFU09VVFNUQU5ESU5HLjkvOC8yMDE2AQAAACUMBAACAAAAAzE2OAA01WWH4MLUCDTVZYfgwtQIJ0NJUS5FTUUuSVFfU0hBUkVTT1VUU1RBTkRJTkcuMTgtMTAtMjAxNgEAAABubQAAAgAAAAk2MC43OTk5MTUA9JJYjODC1Aj0kliM4MLUCB1DSVEuVFRFSy5JUV9WT0xVTUUuMTAtMDctMjAxMwEAAAAIAQMAAgAAAAgwLjQ0MTc2NgBW9FqM4MLUCFb0WozgwtQIIUNJUS5OWVNFOkNOSEkuSVFfVk9MVU1FLjMvMTUvMjAxNgUAAAABAAAACAAAAA4oSW52YWxpZCBEYXRlKQ4KKnHgwtQIDgoqceDC1AggQ0lRLk5ZU0U6TVRXLklRX1ZPTFVNRS4zLzE4LzIwMTYFAAAAAQAAAAgAAAAOKEludmFsaWQgRGF0ZSk01WWH4MLUCDTVZYfgwtQIHENJUS5KRUMuSVFfVk9MVU1FLjEzLTAyLTIwMTQBAAAAL04EAAIAAAAIMC45Mjk1OTQAljZoh+DC1AiWNmiH4MLUCCBDSVEuTllTRTpDTUkuSVFfVk9MVU1FLjUvMTYvMjAxNgUAAAABAAAACAAAAA4oSW52YWxpZCBEYXRlKTTVZYfgwtQINNVlh+DC1AgnQ0lRLlNUTi5JUV9TSEFSRVNPVVRTVEFO</t>
  </si>
  <si>
    <t>RElORy4xNi0wMy0yMDE3AQAAALttDQACAAAACjExNC4xMjg1NjIA0swuceDC1AjSzC5x4MLUCChDSVEuVFRFSy5JUV9TSEFSRVNPVVRTVEFORElORy4xNy0xMS0yMDE2AQAAAAgBAwACAAAABjU3LjA0MgBW9FqM4MLUCFb0WozgwtQIJENJUS5GTFIuSVFfUEVOU0lPTi4xOTg4LjQxODIwLkwuUC4uQwEAAAArAQoAAwAAAAAA2NoPceDC1AjY2g9x4MLUCCNDSVEuSVExOTA3ODYuSVFfTkkuOTk5LjQxODIwLkwuUC4uQwEAAABC6QIAAgAAAAUzMTAuNgEIAAAABQAAAAExAQAAAAoxNjYxMjE0NTIxAwAAAAMxNjACAAAAAjE1BAAAAAEwBwAAAAk2LzMwLzIwMTQIAAAACjEyLzI4LzIwMTIJAAAAATDY2g9x4MLUCNjaD3HgwtQIH0NJUS5OWVNFOlRFWC5JUV9WT0xVTUUuNC8xLzIwMTYBAAAADrMEAAIAAAAIMS4zMzgyNTMADgoqceDC1AgOCipx4MLUCBxDSVEuRU1FLklRX1ZPTFVNRS4wOS0wNC0yMDE0AQAAAG5tAAACAAAABzAuNTA2ODkANNVlh+DC1Ag01WWH4MLUCCxDSVEuTllTRTpDTUkuSVFfU0hBUkVTT1VUU1RBTkRJTkcuMTEvMzAvMjAxNgUAAAABAAAACAAAAA4oSW52YWxpZCBEYXRlKVb0WozgwtQIVvRajODC1AgrQ0lRLk5ZU0U6T1NLLklRX1NIQVJFU09VVFNUQU5ESU5HLjcvMTgvMjAxNgUAAAABAAAACAAAAA4oSW52YWxpZCBEYXRlKfSSWIzgwtQI9JJYjODC1AghQ0lRLk5ZU0U6Q05ISS5JUV9W</t>
  </si>
  <si>
    <t>T0xVTUUuNS8yNS8yMDE2BQAAAAEAAAAIAAAADihJbnZhbGlkIERhdGUpNNVlh+DC1Ag01WWH4MLUCBpDSVEuQ0FULklRX1ZPTFVNRS41LzkvMjAxNgEAAAAy9QMAAwAAAAAADgoqceDC1AgOCipx4MLUCCdDSVEuRU1FLklRX1NIQVJFU09VVFNUQU5ESU5HLjI4LTEwLTIwMTYBAAAAbm0AAAIAAAAJNjAuNjQ2NDc2APSSWIzgwtQI9JJYjODC1AggQ0lRLk5ZU0U6TVRXLklRX1ZPTFVNRS4zLzEwLzIwMTYBAAAA010EAAIAAAAIMS4wODczNDcADgoqceDC1AgOCipx4MLUCCBDSVEuTllTRTpNVFcuSVFfVk9MVU1FLjMvMjgvMjAxNgUAAAABAAAACAAAAA4oSW52YWxpZCBEYXRlKTTVZYfgwtQINNVlh+DC1AgfQ0lRLk5ZU0U6REUuSVFfVk9MVU1FLjUvMTcvMjAxNgUAAAABAAAACAAAAA4oSW52YWxpZCBEYXRlKTTVZYfgwtQINNVlh+DC1AgnQ0lRLkpFQy5JUV9TSEFSRVNPVVRTVEFORElORy4wNS0wNC0yMDE3AQAAAC9OBAACAAAACjEyMS4wNzEyOTYANNVlh+DC1Ag01WWH4MLUCBxDSVEuS0JSLklRX1ZPTFVNRS4xMC0wMy0yMDE0AQAAAOqAPwACAAAACDEuNTE1Mjg0AJIxVozgwtQIkjFWjODC1AgoQ0lRLlRURUsuSVFfU0hBUkVTT1VUU1RBTkRJTkcuMjItMTItMjAxNgEAAAAIAQMAAgAAAAk1Ny4wNjA4MDMAVvRajODC1AhW9FqM4MLUCCtDSVEuTllTRTpDTUkuSVFfU0hBUkVTT1VUU1RBTkRJTkcuOC8x</t>
  </si>
  <si>
    <t>NS8yMDE2BQAAAAEAAAAIAAAADihJbnZhbGlkIERhdGUpkjFWjODC1AiSMVaM4MLUCBxDSVEuS0JSLklRX1ZPTFVNRS4yMC0xMi0yMDEzAQAAAOqAPwACAAAABzIuNzkxODkAkjFWjODC1AiSMVaM4MLUCCVDSVEuU1ROLklRX0VCSVREQV9FU1QuMTAwMy40MTgyMC5MLlAuAQAAALttDQADAAAAAADY2g9x4MLUCNjaD3HgwtQIHENJUS5KRUMuSVFfVk9MVU1FLjIxLTAzLTIwMTQBAAAAL04EAAIAAAAIMS44MDI5NzgAljZoh+DC1AiWNmiH4MLUCClDSVEuSVFUUjI0MzQwMDg3OC5JUV9UUl9JTVBMSUVEX0VWX0VCSVREQQEAAACuAIIOAgAAAAg3LjEwMjMwOAEGAAAABQAAAAI1NAEAAAAGMTAyMDk0AgAAAAkyNDM0MDA4NzgDAAAACTI0MzQwMTUwNwQAAAADMTYwBgAAAAVGYWxzZXeoBjbjwtQILXYeNuPC1AghQ0lRLk5ZU0U6VEVYLklRX1ZPTFVNRS4xMS8xNi8yMDE2BQAAAAEAAAAIAAAADihJbnZhbGlkIERhdGUpuFVdjODC1Ai4VV2M4MLUCCdDSVEuS0JSLklRX1NIQVJFU09VVFNUQU5ESU5HLjE3LTA0LTIwMTcBAAAA6oA/AAIAAAAKMTQzLjE0MDc5MQD0kliM4MLUCPSSWIzgwtQIIkNJUS5GTFIuSVFfRVNUX0RBVEUuMTAwMy40MTgyMC5MLlABAAAAKwEKAAUAAAAKMzEtMTItMjAxNgAOCipx4MLUCA4KKnHgwtQIHENJUS5LQlIuSVFfVk9MVU1FLjE0LTAyLTIwMTQBAAAA6oA/AAIAAAAIMC40ODIwOTkA</t>
  </si>
  <si>
    <t>uFVdjODC1Ai4VV2M4MLUCCRDSVEuS09TRTpBMDA5NTQwLklRX1ZPTFVNRS42LzMwLzIwMTYFAAAAAQAAAAgAAAAOKEludmFsaWQgRGF0ZSk01WWH4MLUCDTVZYfgwtQIK0NJUS5LQlIuSVFfQ0FTSF9TVF9JTlZFU1QuMTk4OS40MTgyMC5MLlAuLkMBAAAA6oA/AAIAAAADNjkwAQgAAAAFAAAAATEBAAAACjE1NzI4MjkwMTEDAAAAAzE2MAIAAAAEMTAwMgQAAAABMAcAAAAJNi8zMC8yMDE0CAAAAAk5LzMwLzIwMTEJAAAAATDY2g9x4MLUCNjaD3HgwtQIK0NJUS5OWVNFOkNNSS5JUV9TSEFSRVNPVVRTVEFORElORy42LzE0LzIwMTYFAAAAAQAAAAgAAAAOKEludmFsaWQgRGF0ZSkOCipx4MLUCA4KKnHgwtQIG0NJUS5DQVQuSVFfVk9MVU1FLjYvMTUvMjAxNgUAAAABAAAACAAAAA4oSW52YWxpZCBEYXRlKTTVZYfgwtQINNVlh+DC1AgbQ0lRLkNBVC5JUV9WT0xVTUUuMTAvNi8yMDE2AQAAADL1AwACAAAACDQuODc5NDkyADTVZYfgwtQINNVlh+DC1AghQ0lRLk5ZU0U6Q05ISS5JUV9WT0xVTUUuMy8yOS8yMDE2BQAAAAEAAAAIAAAADihJbnZhbGlkIERhdGUpDgoqceDC1AgOCipx4MLUCC5DSVEuSVEyNzM1MTEuSVFfSU5URVJFU1RfRVhQLjIwMDAuNDE4MjAuTC5QLi5DAQAAAGcsBAACAAAABi04LjQ1NQEIAAAABQAAAAExAQAAAAoxNzAyMTg0ODY5AwAAAAMxNjACAAAAAjgyBAAAAAEwBwAAAAk2LzMwLzIw</t>
  </si>
  <si>
    <t>MTQIAAAACTYvMzAvMjAxNAkAAAABMA4KKnHgwtQIDgoqceDC1AgkQ0lRLktPU0U6QTAwOTU0MC5JUV9WT0xVTUUuNy8xMS8yMDE2AQAAAM1LJQACAAAACDAuMTc4NDA1ADTVZYfgwtQINNVlh+DC1AghQ0lRLlRURUsuSVFfRUJJVC45OTcuNDE4MjAuTC5QLi5DAQAAAAgBAwACAAAABzEyNC4yMDkBCAAAAAUAAAABMQEAAAAKMTU3NjM5NDIzMQMAAAADMTYwAgAAAAM0MDAEAAAAATAHAAAACTYvMzAvMjAxNAgAAAAJMTAvMy8yMDEwCQAAAAEw2NoPceDC1AjY2g9x4MLUCCdDSVEuSkVDLklRX1NIQVJFU09VVFNUQU5ESU5HLjEyLTA0LTIwMTcBAAAAL04EAAIAAAAKMTIxLjA3MTI5NgC4VV2M4MLUCLhVXYzgwtQIJkNJUS5DQVQuSVFfU0hBUkVTT1VUU1RBTkRJTkcuMS8xMy8yMDE3BQAAAAEAAAAIAAAADihJbnZhbGlkIERhdGUpDgoqceDC1AgOCipx4MLUCB9DSVEuRU1FLklRX1BSSUNFREFURS4yNS0wMi0yMDE0AQAAAG5tAAAFAAAACjI1LTAyLTIwMTQAljZoh+DC1AiWNmiH4MLUCCdDSVEuRkxSLklRX1NIQVJFU09VVFNUQU5ESU5HLjI0LTAyLTIwMTcBAAAAKwEKAAIAAAAKMTM5LjM1NTQxMgD0kliM4MLUCPSSWIzgwtQIHENJUS5KRUMuSVFfVk9MVU1FLjI4LTA1LTIwMTQBAAAAL04EAAIAAAAIMi4wNTA3MzMAljZoh+DC1AiWNmiH4MLUCB1DSVEuVFRFSy5JUV9WT0xVTUUuMTItMDgtMjAxMwEAAAAI</t>
  </si>
  <si>
    <t>AQMAAgAAAAgwLjQxODU0NgCWNmiH4MLUCJY2aIfgwtQIMENJUS5OQVNEQVFHUzpQQ0FSLklRX1NIQVJFU09VVFNUQU5ESU5HLjkvMjcvMjAxNgUAAAABAAAACAAAAA4oSW52YWxpZCBEYXRlKZIxVozgwtQIkjFWjODC1AgoQ0lRLlRURUsuSVFfU0hBUkVTT1VUU1RBTkRJTkcuMDYtMTAtMjAxNgEAAAAIAQMAAgAAAAk1Ny40Mjk1NjEANNVlh+DC1Ag01WWH4MLUCCdDSVEuRkxSLklRX1NIQVJFU09VVFNUQU5ESU5HLjI5LTA4LTIwMTYBAAAAKwEKAAIAAAAKMTM5LjI0ODM2OQA01WWH4MLUCDTVZYfgwtQIHUNJUS5UVEVLLklRX1ZPTFVNRS4xMC0wMi0yMDE0AQAAAAgBAwACAAAACDAuNjE0OTU2AFb0WozgwtQIVvRajODC1AgoQ0lRLlRURUsuSVFfVE9UQUxfREVCVC4xOTkyLjQxODIwLkwuUC4uQwEAAAAIAQMAAgAAAAcxNDIuNzkyAQgAAAAFAAAAATEBAAAACjE2MzA2NDA5MjQDAAAAAzE2MAIAAAAENDE3MwQAAAABMAcAAAAJNi8zMC8yMDE0CAAAAAg3LzEvMjAxMgkAAAABMNjaD3HgwtQI2NoPceDC1AghQ0lRLklRMTkwNzg2LklRX1ZPTFVNRS4wNC0wMy0yMDE0AQAAAELpAgACAAAACDMuMDYzNTQ3ALhVXYzgwtQIuFVdjODC1AghQ0lRLklRMjczNTExLklRX1ZPTFVNRS4wNC0wMy0yMDE0AQAAAGcsBAADAAAAAAA01WWH4MLUCDTVZYfgwtQIJ0NJUS5DQVQuSVFfU0hBUkVTT1VUU1RBTkRJTkcuMTEv</t>
  </si>
  <si>
    <t>MjIvMjAxNgUAAAABAAAACAAAAA4oSW52YWxpZCBEYXRlKbhVXYzgwtQIuFVdjODC1AgeQ0lRLk5ZU0U6REUuSVFfVk9MVU1FLjQvOC8yMDE2AQAAAIAPBAACAAAACDIuMjM1NDY3ADTVZYfgwtQINNVlh+DC1AgsQ0lRLk5ZU0U6Q01JLklRX1NIQVJFU09VVFNUQU5ESU5HLjEwLzEyLzIwMTYBAAAAJQwEAAIAAAAGMTY3LjU4ADTVZYfgwtQINNVlh+DC1AgfQ0lRLkVNRS5JUV9QUklDRURBVEUuMTEtMDctMjAxMwEAAABubQAABQAAAAoxMS0wNy0yMDEzADTVZYfgwtQINNVlh+DC1AgfQ0lRLkVNRS5JUV9QUklDRURBVEUuMzAtMDgtMjAxMwEAAABubQAABQAAAAozMC0wOC0yMDEzADTVZYfgwtQINNVlh+DC1AgcQ0lRLktCUi5JUV9WT0xVTUUuMzAtMDUtMjAxNAEAAADqgD8AAgAAAAgxLjc2ODUyMQC4VV2M4MLUCLhVXYzgwtQIJ0NJUS5TVE4uSVFfU0hBUkVTT1VUU1RBTkRJTkcuMDQtMTAtMjAxNgEAAAC7bQ0AAgAAAAoxMTMuOTI5MDYyANLMLnHgwtQI0swuceDC1AgcQ0lRLktCUi5JUV9WT0xVTUUuMDctMDQtMjAxNAEAAADqgD8AAgAAAAgyLjI1ODQ0NACSMVaM4MLUCJIxVozgwtQII0NJUS5JUTE5MDc4Ni5JUV9BUC45OTkuNDE4MjAuTC5QLi5DAQAAAELpAgACAAAABTgwMy41AQgAAAAFAAAAATEBAAAACjE2NjEyMTQ1MjEDAAAAAzE2MAIAAAAEMTAxOAQAAAABMAcAAAAJNi8zMC8yMDE0CAAAAAox</t>
  </si>
  <si>
    <t>Mi8yOC8yMDEyCQAAAAEw2NoPceDC1AjY2g9x4MLUCCdDSVEuQ0FULklRX1NIQVJFU09VVFNUQU5ESU5HLjExLzE3LzIwMTYFAAAAAQAAAAgAAAAOKEludmFsaWQgRGF0ZSlW9FqM4MLUCFb0WozgwtQIHENJUS5LQlIuSVFfVk9MVU1FLjMwLTEyLTIwMTMBAAAA6oA/AAIAAAAIMS4zMDQyNzEAuFVdjODC1Ai4VV2M4MLUCCdDSVEuRU1FLklRX1NIQVJFU09VVFNUQU5ESU5HLjEwLTExLTIwMTYBAAAAbm0AAAIAAAAJNjAuNjQ2NDc2ADTVZYfgwtQINNVlh+DC1AgpQ0lRLklRMTkwNzg2LklRX0NBUEVYX0VTVC4xMDAyLjQxODIwLkwuUC4BAAAAQukCAAIAAAAKLTEwNi4zOTE2NAEOAAAABQAAAAEzAQAAAAEwAgAAAAoxMDAwOTY2MTg1AwAAAAYxMDQwOTAEAAAAATIGAAAAATAHAAAAAzE2MAgAAAABMAkAAAABMQoAAAABMAsAAAAKNjI0MDQxNzI0OAwAAAABMQ0AAAAINy8xLzIwMTQQAAAACTYvMzAvMjAxNNjaD3HgwtQI2NoPceDC1AgmQ0lRLkNBVC5JUV9TSEFSRVNPVVRTVEFORElORy40LzI5LzIwMTYFAAAAAQAAAAgAAAAOKEludmFsaWQgRGF0ZSm4VV2M4MLUCLhVXYzgwtQIIUNJUS5JUTE5MDc4Ni5JUV9WT0xVTUUuMTUtMDEtMjAxNAEAAABC6QIAAgAAAAgwLjM2NjU4NwC4VV2M4MLUCLhVXYzgwtQIK0NJUS5OWVNFOlRFWC5JUV9TSEFSRVNPVVRTVEFORElORy41LzIwLzIwMTYFAAAAAQAAAAgAAAAO</t>
  </si>
  <si>
    <t>KEludmFsaWQgRGF0ZSn0kliM4MLUCPSSWIzgwtQIMENJUS5OQVNEQVFHUzpQQ0FSLklRX1NIQVJFU09VVFNUQU5ESU5HLjMvMzEvMjAxNwUAAAABAAAACAAAAA4oSW52YWxpZCBEYXRlKZIxVozgwtQIkjFWjODC1AgnQ0lRLkpFQy5JUV9TSEFSRVNPVVRTVEFORElORy4wMi0xMi0yMDE2AQAAAC9OBAACAAAACjEyMC45NTA4OTkANNVlh+DC1Ag01WWH4MLUCCdDSVEuRU1FLklRX1NIQVJFU09VVFNUQU5ESU5HLjI1LTEwLTIwMTYBAAAAbm0AAAIAAAAJNjAuNzk5OTE1ADTVZYfgwtQINNVlh+DC1AghQ0lRLklRMTkwNzg2LklRX1ZPTFVNRS4yOC0wMi0yMDE0AQAAAELpAgACAAAABzIuNDM0MDMAuFVdjODC1Ai4VV2M4MLUCCdDSVEuRkxSLklRX1NIQVJFU09VVFNUQU5ESU5HLjI2LTEwLTIwMTYBAAAAKwEKAAIAAAAKMTM5LjI0ODM2OQC4VV2M4MLUCLhVXYzgwtQIJkNJUS5OQVNEQVFHUzpQQ0FSLklRX1ZPTFVNRS4xMi8xMi8yMDE2AQAAAEF/BAACAAAACDEuOTE1NTc4AFb0WozgwtQIVvRajODC1AgXQ0lRLktCUi5JUV9DT1VOVFJZX05BTUUBAAAA6oA/AAMAAAANVW5pdGVkIFN0YXRlcwAOCipx4MLUCA4KKnHgwtQIMENJUS5OQVNEQVFHUzpQQ0FSLklRX1NIQVJFU09VVFNUQU5ESU5HLjQvMTgvMjAxNgUAAAABAAAACAAAAA4oSW52YWxpZCBEYXRlKfSSWIzgwtQI9JJYjODC1AgaQ0lRLkNBVC5JUV9W</t>
  </si>
  <si>
    <t>T0xVTUUuMi82LzIwMTcBAAAAMvUDAAIAAAAIMy43MDI4MDkADgoqceDC1AgOCipx4MLUCBhDSVEuVFRFSy5JUV9DT01QQU5ZX05BTUUBAAAACAEDAAMAAAAQVGV0cmEgVGVjaCwgSW5jLgA01WWH4MLUCDTVZYfgwtQIIENJUS5OWVNFOlRFWC5JUV9WT0xVTUUuNi8yMi8yMDE2BQAAAAEAAAAIAAAADihJbnZhbGlkIERhdGUpVvRajODC1AhW9FqM4MLUCBxDSVEuRkxSLklRX1ZPTFVNRS4xMi0wNS0yMDE0AQAAACsBCgACAAAACDEuMTc1Mzk0AJY2aIfgwtQIljZoh+DC1AgnQ0lRLkVNRS5JUV9TSEFSRVNPVVRTVEFORElORy4wMy0wNC0yMDE3AQAAAG5tAAACAAAACTU5LjY2MDQwNAC4VV2M4MLUCLhVXYzgwtQII0NJUS5GTFIuSVFfUEVOU0lPTi45OTYuNDE4MjAuTC5QLi5DAQAAACsBCgACAAAAAzMxOAEIAAAABQAAAAExAQAAAAoxNTE5NTU5NDczAwAAAAMxNjACAAAABDEyMTMEAAAAATAHAAAACTYvMzAvMjAxNAgAAAAKMTIvMzEvMjAwOQkAAAABMA4KKnHgwtQIDgoqceDC1AggQ0lRLk5ZU0U6TkFWLklRX1ZPTFVNRS41LzIwLzIwMTYFAAAAAQAAAAgAAAAOKEludmFsaWQgRGF0ZSk01WWH4MLUCDTVZYfgwtQIKkNJUS5OWVNFOlRFWC5JUV9TSEFSRVNPVVRTVEFORElORy45LzkvMjAxNgEAAAAOswQAAgAAAAUxMDguNgCSMVaM4MLUCJIxVozgwtQIKUNJUS5JUTI3MzUxMS5JUV9QRU5TSU9OLjEwMDAu</t>
  </si>
  <si>
    <t>NDE4MjAuTC5QLi5DAQAAAGcsBAACAAAABzExMS4yMjEBCAAAAAUAAAABMQEAAAAKMTcwMjE3MzgzOQMAAAADMTYwAgAAAAQxMjEzBAAAAAEwBwAAAAk2LzMwLzIwMTQIAAAACjEyLzMxLzIwMTMJAAAAATDY2g9x4MLUCNjaD3HgwtQIJ0NJUS5FTUUuSVFfU0hBUkVTT1VUU1RBTkRJTkcuMDctMDYtMjAxNwEAAABubQAAAgAAAAk1OS4yMzMwMzgAVvRajODC1AhW9FqM4MLUCCNDSVEuS09TRTpBMDA5NTQwLklRX1ZPTFVNRS40LzUvMjAxNgEAAADNSyUAAgAAAAcwLjM0Mzg5AA4KKnHgwtQIDgoqceDC1AgvQ0lRLk5BU0RBUUdTOlBDQVIuSVFfU0hBUkVTT1VUU1RBTkRJTkcuNC82LzIwMTcBAAAAQX8EAAIAAAAKMzUxLjI3OTYwMQD0kliM4MLUCPSSWIzgwtQIIENJUS5OWVNFOkpPWS5JUV9WT0xVTUUuNS8yNC8yMDE2BQAAAAEAAAAIAAAADihJbnZhbGlkIERhdGUpNNVlh+DC1Ag01WWH4MLUCCdDSVEuSkVDLklRX1NIQVJFU09VVFNUQU5ESU5HLjEzLTAxLTIwMTcBAAAAL04EAAIAAAAKMTIwLjgzMDA5OQA01WWH4MLUCDTVZYfgwtQIIUNJUS5JUTE5MDc4Ni5JUV9WT0xVTUUuMTItMDgtMjAxMwEAAABC6QIAAgAAAAgwLjY0MzMwMQC4VV2M4MLUCLhVXYzgwtQIKkNJUS5OWVNFOlRFWC5JUV9TSEFSRVNPVVRTVEFORElORy42LzkvMjAxNgEAAAAOswQAAgAAAAUxMDguNgCSMVaM4MLUCJIxVozgwtQIFUNJ</t>
  </si>
  <si>
    <t>US4uSVFfUVVJQ0tfQ09NUC4xMgUAAAABAAAACAAAABQoSW52YWxpZCBJZGVudGlmaWVyKQ4KKnHgwtQIDgoqceDC1AgfQ0lRLk5ZU0U6TkFWLklRX1ZPTFVNRS44LzQvMjAxNgEAAACycQQAAgAAAAgwLjY5MjU0NgAOCipx4MLUCA4KKnHgwtQIH0NJUS5OWVNFOk1UVy5JUV9WT0xVTUUuNS8zLzIwMTYBAAAA010EAAMAAAAAADTVZYfgwtQINNVlh+DC1AgpQ0lRLkZMUi5JUV9UT1RBTF9FUVVJVFkuMjAwMC40MTgyMC5MLlAuLkMBAAAAKwEKAAIAAAAIMzc4OS4wNDQBCAAAAAUAAAABMQEAAAAKMTc0ODAyMTczMwMAAAADMTYwAgAAAAQxMjc1BAAAAAEwBwAAAAk2LzMwLzIwMTQIAAAACTYvMzAvMjAxNAkAAAABMNjaD3HgwtQI2NoPceDC1AgvQ0lRLk5BU0RBUUdTOlBDQVIuSVFfU0hBUkVTT1VUU1RBTkRJTkcuMy8zLzIwMTcBAAAAQX8EAAIAAAAKMzUwLjg5Njg3OQD0kliM4MLUCPSSWIzgwtQIK0NJUS5GTFIuSVFfTkVUX1dPUktJTkdfQ0FQLjk5Ny40MTgyMC5MLlAuLkMBAAAAKwEKAAIAAAAILTE5Mi4xNDIBCAAAAAUAAAABMQEAAAAKMTU4ODU1NTUzNQMAAAADMTYwAgAAAAQxMzExBAAAAAEwBwAAAAk2LzMwLzIwMTQIAAAACjEyLzMxLzIwMTAJAAAAATDY2g9x4MLUCNjaD3HgwtQIIENJUS5OWVNFOk5BVi5JUV9WT0xVTUUuNi8yOC8yMDE2BQAAAAEAAAAIAAAADihJbnZhbGlkIERhdGUpNNVlh+DC</t>
  </si>
  <si>
    <t>1Ag01WWH4MLUCBxDSVEuRU1FLklRX1ZPTFVNRS4yMy0xMC0yMDEzAQAAAG5tAAACAAAACDAuNjM3NzUyAJY2aIfgwtQIljZoh+DC1AggQ0lRLkZMUi5JUV9FQlQuMjAwMC40MTgyMC5MLlAuLkMBAAAAKwEKAAIAAAAIMTEyOS4zMTcBCAAAAAUAAAABMQEAAAAKMTc0ODAyMTczMwMAAAADMTYwAgAAAAMxMzkEAAAAATAHAAAACTYvMzAvMjAxNAgAAAAJNi8zMC8yMDE0CQAAAAEw2NoPceDC1AjY2g9x4MLUCB9DSVEuTllTRTpURVguSVFfVk9MVU1FLjQvNi8yMDE3AQAAAA6zBAADAAAAAAA01WWH4MLUCDTVZYfgwtQIHUNJUS5UVEVLLklRX1ZPTFVNRS4wNS0wMy0yMDE0AQAAAAgBAwACAAAACDAuMzY4Mzc4AFb0WozgwtQIVvRajODC1AglQ0lRLk5BU0RBUUdTOlBDQVIuSVFfVk9MVU1FLjEyLzIvMjAxNgEAAABBfwQAAgAAAAgyLjE0MjA2MQAOCipx4MLUCA4KKnHgwtQIHUNJUS5UVEVLLklRX1ZPTFVNRS4wMy0wOS0yMDEzAQAAAAgBAwACAAAACDAuNDYwNTkyAJY2aIfgwtQIljZoh+DC1AgmQ0lRLkNBVC5JUV9TSEFSRVNPVVRTVEFORElORy4xLzI2LzIwMTcFAAAAAQAAAAgAAAAOKEludmFsaWQgRGF0ZSk01WWH4MLUCDTVZYfgwtQIIENJUS5OWVNFOlRFWC5JUV9WT0xVTUUuNi8yNy8yMDE2BQAAAAEAAAAIAAAADihJbnZhbGlkIERhdGUpuFVdjODC1Ai4VV2M4MLUCDFDSVEuTkFTREFRR1M6UENBUi5J</t>
  </si>
  <si>
    <t>UV9TSEFSRVNPVVRTVEFORElORy4xMS8yMS8yMDE2BQAAAAEAAAAIAAAADihJbnZhbGlkIERhdGUp9JJYjODC1Aj0kliM4MLUCB9DSVEuRU1FLklRX1BSSUNFREFURS4zMS0wNy0yMDEzAQAAAG5tAAAFAAAACjMxLTA3LTIwMTMADgoqceDC1AgOCipx4MLUCCdDSVEuSkVDLklRX1NIQVJFU09VVFNUQU5ESU5HLjEwLTA1LTIwMTcBAAAAL04EAAIAAAAKMTIwLjQyNDg2NwA01WWH4MLUCDTVZYfgwtQIHENJUS5GTFIuSVFfVk9MVU1FLjEzLTA1LTIwMTQBAAAAKwEKAAIAAAAIMS4zMTUzNjkAljZoh+DC1AiWNmiH4MLUCCVDSVEuTkFTREFRR1M6UENBUi5JUV9WT0xVTUUuNS8yNS8yMDE2BQAAAAEAAAAIAAAADihJbnZhbGlkIERhdGUpkjFWjODC1AiSMVaM4MLUCCFDSVEuSVEyNzM1MTEuSVFfVk9MVU1FLjI3LTAxLTIwMTQBAAAAZywEAAMAAAAAADTVZYfgwtQINNVlh+DC1AgcQ0lRLktCUi5JUV9WT0xVTUUuMTEtMTEtMjAxMwEAAADqgD8AAgAAAAgwLjUwNTM3NACSMVaM4MLUCJIxVozgwtQIK0NJUS5OWVNFOkNNSS5JUV9TSEFSRVNPVVRTVEFORElORy45LzI5LzIwMTYFAAAAAQAAAAgAAAAOKEludmFsaWQgRGF0ZSmSMVaM4MLUCJIxVozgwtQIHENJUS5DQVQuSVFfVk9MVU1FLjExLzI5LzIwMTYFAAAAAQAAAAgAAAAOKEludmFsaWQgRGF0ZSk01WWH4MLUCDTVZYfgwtQIHUNJUS5UVEVLLklRX1ZPTFVN</t>
  </si>
  <si>
    <t>RS4yMC0wMi0yMDE0AQAAAAgBAwACAAAACDAuNDE5Mzg2AJY2aIfgwtQIljZoh+DC1AgfQ0lRLkVNRS5JUV9QUklDRURBVEUuMDgtMTAtMjAxMwEAAABubQAABQAAAAowOC0xMC0yMDEzAA4KKnHgwtQIDgoqceDC1AgnQ0lRLkpFQy5JUV9TSEFSRVNPVVRTVEFORElORy4wMy0wNS0yMDE3AQAAAC9OBAACAAAACjEyMS4wNzEyOTYA9JJYjODC1Aj0kliM4MLUCChDSVEuRkxSLklRX0lOVEVSRVNUX0VYUC45OTcuNDE4MjAuTC5QLi5DAQAAACsBCgACAAAABy0xMC42MTYBCAAAAAUAAAABMQEAAAAKMTU4ODU1NTUzNQMAAAADMTYwAgAAAAI4MgQAAAABMAcAAAAJNi8zMC8yMDE0CAAAAAoxMi8zMS8yMDEwCQAAAAEwDgoqceDC1AgOCipx4MLUCB1DSVEuVFRFSy5JUV9WT0xVTUUuMjEtMTAtMjAxMwEAAAAIAQMAAgAAAAgwLjI3Mzc2MwBW9FqM4MLUCFb0WozgwtQIH0NJUS5FTUUuSVFfUFJJQ0VEQVRFLjI3LTAyLTIwMTQBAAAAbm0AAAUAAAAKMjctMDItMjAxNAA01WWH4MLUCDTVZYfgwtQIK0NJUS5OWVNFOlRFWC5JUV9TSEFSRVNPVVRTVEFORElORy4yLzE0LzIwMTcFAAAAAQAAAAgAAAAOKEludmFsaWQgRGF0ZSmSMVaM4MLUCJIxVozgwtQIMUNJUS5OQVNEQVFHUzpQQ0FSLklRX1NIQVJFU09VVFNUQU5ESU5HLjEwLzI0LzIwMTYFAAAAAQAAAAgAAAAOKEludmFsaWQgRGF0ZSn0kliM4MLUCPSSWIzgwtQI</t>
  </si>
  <si>
    <t>J0NJUS5TVE4uSVFfU0hBUkVTT1VUU1RBTkRJTkcuMTMtMDEtMjAxNwEAAAC7bQ0AAgAAAAkxMTMuOTQ1MjUAuFVdjODC1Ai4VV2M4MLUCCFDSVEuSVExOTA3ODYuSVFfVk9MVU1FLjA2LTA1LTIwMTQBAAAAQukCAAIAAAAIMC40NTA3MTYAuFVdjODC1Ai4VV2M4MLUCBxDSVEuS0JSLklRX1ZPTFVNRS4yNC0wMy0yMDE0AQAAAOqAPwACAAAACDIuMTY3MDU3AJY2aIfgwtQIljZoh+DC1AgwQ0lRLk5BU0RBUUdTOlBDQVIuSVFfU0hBUkVTT1VUU1RBTkRJTkcuMS8xMy8yMDE3BQAAAAEAAAAIAAAADihJbnZhbGlkIERhdGUp9JJYjODC1Aj0kliM4MLUCBVDSVEuLklRX1FVSUNLX0NPTVAuMjAFAAAAAQAAAAgAAAAUKEludmFsaWQgSWRlbnRpZmllcikOCipx4MLUCA4KKnHgwtQIHENJUS5TVE4uSVFfVk9MVU1FLjA4LTAxLTIwMTQBAAAAu20NAAIAAAAIMC40NTY3NTIANNVlh+DC1Ag01WWH4MLUCCBDSVEuTllTRTpKT1kuSVFfVk9MVU1FLjUvMTkvMjAxNgUAAAABAAAACAAAAA4oSW52YWxpZCBEYXRlKQ4KKnHgwtQIDgoqceDC1AgwQ0lRLk5BU0RBUUdTOlBDQVIuSVFfU0hBUkVTT1VUU1RBTkRJTkcuNS8yNi8yMDE2BQAAAAEAAAAIAAAADihJbnZhbGlkIERhdGUp9JJYjODC1Aj0kliM4MLUCCdDSVEuSkVDLklRX1NIQVJFU09VVFNUQU5ESU5HLjAyLTAzLTIwMTcBAAAAL04EAAIAAAAKMTIxLjA3MTI5NgA0</t>
  </si>
  <si>
    <t>1WWH4MLUCDTVZYfgwtQIIUNJUS5JUTI3MzUxMS5JUV9WT0xVTUUuMzAtMDQtMjAxNAEAAABnLAQAAwAAAAAANNVlh+DC1Ag01WWH4MLUCCBDSVEuTllTRTpKT1kuSVFfVk9MVU1FLjYvMjEvMjAxNgUAAAABAAAACAAAAA4oSW52YWxpZCBEYXRlKTTVZYfgwtQINNVlh+DC1AgzQ0lRLklRMTkwNzg2LklRX0dXX0lOVEFOX0FNT1JUX0NGLjIwMDAuNDE4MjAuTC5QLi5DAQAAAELpAgACAAAABTEwNC40AQgAAAAFAAAAATEBAAAACjE2NzcyNjY1NzQDAAAAAzE2MAIAAAAEMjE4MgQAAAABMAcAAAAJNi8zMC8yMDE0CAAAAAg0LzQvMjAxNAkAAAABMA4KKnHgwtQIDgoqceDC1AgnQ0lRLkVNRS5JUV9TSEFSRVNPVVRTVEFORElORy4yOS0wNi0yMDE3AQAAAG5tAAACAAAACTU5LjIzMzAzOABW9FqM4MLUCFb0WozgwtQIH0NJUS5OWVNFOkRFLklRX1ZPTFVNRS40LzE4LzIwMTYFAAAAAQAAAAgAAAAOKEludmFsaWQgRGF0ZSkOCipx4MLUCA4KKnHgwtQIH0NJUS5OWVNFOkRFLklRX1ZPTFVNRS40LzIwLzIwMTYFAAAAAQAAAAgAAAAOKEludmFsaWQgRGF0ZSk01WWH4MLUCDTVZYfgwtQIHENJUS5TVE4uSVFfVk9MVU1FLjE3LTA3LTIwMTMBAAAAu20NAAIAAAAGMC4wODc4AJY2aIfgwtQIljZoh+DC1AgcQ0lRLlNUTi5JUV9WT0xVTUUuMTctMDEtMjAxNAEAAAC7bQ0AAgAAAAcwLjI0NDYyALhVXYzgwtQIuFVdjODC</t>
  </si>
  <si>
    <t>1AgwQ0lRLk5BU0RBUUdTOlBDQVIuSVFfU0hBUkVTT1VUU1RBTkRJTkcuNC8xMS8yMDE3AQAAAEF/BAACAAAACjM1MS4yNzk2MDEAVvRajODC1AhW9FqM4MLUCCdDSVEuRU1FLklRX1NIQVJFU09VVFNUQU5ESU5HLjAyLTAyLTIwMTcBAAAAbm0AAAIAAAAJNjAuNjQ2NDc2ADTVZYfgwtQINNVlh+DC1AgrQ0lRLk5ZU0U6T1NLLklRX1NIQVJFU09VVFNUQU5ESU5HLjUvMjcvMjAxNgUAAAABAAAACAAAAA4oSW52YWxpZCBEYXRlKTTVZYfgwtQINNVlh+DC1AgxQ0lRLk5BU0RBUUdTOlBDQVIuSVFfU0hBUkVTT1VUU1RBTkRJTkcuMTAvMjEvMjAxNgUAAAABAAAACAAAAA4oSW52YWxpZCBEYXRlKbhVXYzgwtQIuFVdjODC1AggQ0lRLk5ZU0U6T1NLLklRX1ZPTFVNRS41LzEzLzIwMTYFAAAAAQAAAAgAAAAOKEludmFsaWQgRGF0ZSk01WWH4MLUCDTVZYfgwtQIJ0NJUS5KRUMuSVFfU0hBUkVTT1VUU1RBTkRJTkcuMjctMDItMjAxNwEAAAAvTgQAAgAAAAoxMjEuMDcxMjk2ALhVXYzgwtQIuFVdjODC1AgsQ0lRLk5ZU0U6T1NLLklRX1NIQVJFU09VVFNUQU5ESU5HLjEyLzI5LzIwMTYFAAAAAQAAAAgAAAAOKEludmFsaWQgRGF0ZSm4VV2M4MLUCLhVXYzgwtQIH0NJUS5OWVNFOkRFLklRX1ZPTFVNRS40LzI4LzIwMTYFAAAAAQAAAAgAAAAOKEludmFsaWQgRGF0ZSkOCipx4MLUCA4KKnHgwtQIJENJUS5LT1NFOkEw</t>
  </si>
  <si>
    <t>MDk1NDAuSVFfVk9MVU1FLjMvMzEvMjAxNgUAAAABAAAACAAAAA4oSW52YWxpZCBEYXRlKTTVZYfgwtQINNVlh+DC1AgbQ0lRLkNBVC5JUV9WT0xVTUUuMTEvMS8yMDE2AQAAADL1AwACAAAABzkuNjY5NDIADgoqceDC1AgOCipx4MLUCCdDSVEuRkxSLklRX1NIQVJFU09VVFNUQU5ESU5HLjA0LTA4LTIwMTYBAAAAKwEKAAIAAAAKMTM5LjI0ODM2OQD0kliM4MLUCPSSWIzgwtQIIUNJUS5FTUUuSVFfTklfRVNULjEwMDEuNDE4MjAuTC5QLgEAAABubQAAAgAAAAkxNzkuMjQzMTcBDgAAAAUAAAABMwEAAAABMAIAAAAHNDUxNzMyMAMAAAAGMTAwMjUwBAAAAAEyBgAAAAEwBwAAAAMxNjAIAAAAATAJAAAAATEKAAAAATALAAAACjYyMzgyNDI4ODMMAAAAATENAAAACDcvMS8yMDE0EAAAAAk2LzMwLzIwMTQOCipx4MLUCA4KKnHgwtQIJkNJUS4wLklRX0lOVEVSRVNUX0VYUC45OTYuNDE4MjAuTC5QLi5DAQAAAFWEdwMDAAAAAAAOCipx4MLUCA4KKnHgwtQIJkNJUS5DQVQuSVFfU0hBUkVTT1VUU1RBTkRJTkcuNC8yNi8yMDE2BQAAAAEAAAAIAAAADihJbnZhbGlkIERhdGUpVvRajODC1AhW9FqM4MLUCCFDSVEuSVEyNzM1MTEuSVFfVk9MVU1FLjE4LTA5LTIwMTMBAAAAZywEAAMAAAAAAA4KKnHgwtQIDgoqceDC1AgcQ0lRLkVNRS5JUV9WT0xVTUUuMTMtMDUtMjAxNAEAAABubQAAAgAAAAgwLjQ0NjEzOQA01WWH</t>
  </si>
  <si>
    <t>4MLUCDTVZYfgwtQIHENJUS5GTFIuSVFfVk9MVU1FLjAxLTA3LTIwMTMBAAAAKwEKAAIAAAAIMS44MDAxMDkA+Jdqh+DC1Aj4l2qH4MLUCCVDSVEuTkFTREFRR1M6UENBUi5JUV9WT0xVTUUuMTAvMy8yMDE2AQAAAEF/BAACAAAACDIuMDY0Njc4ADTVZYfgwtQINNVlh+DC1AgoQ0lRLlRURUsuSVFfU0hBUkVTT1VUU1RBTkRJTkcuMjMtMDEtMjAxNwEAAAAIAQMAAgAAAAk1Ny4yNzk4NzcAuFVdjODC1Ai4VV2M4MLUCCBDSVEuTllTRTpDTUkuSVFfVk9MVU1FLjcvMjcvMjAxNgUAAAABAAAACAAAAA4oSW52YWxpZCBEYXRlKTTVZYfgwtQINNVlh+DC1AgnQ0lRLkVNRS5JUV9TSEFSRVNPVVRTVEFORElORy4yNi0wOS0yMDE2AQAAAG5tAAACAAAACTYwLjc5OTkxNQD0kliM4MLUCPSSWIzgwtQIK0NJUS5OWVNFOk9TSy5JUV9TSEFSRVNPVVRTVEFORElORy41LzE3LzIwMTYFAAAAAQAAAAgAAAAOKEludmFsaWQgRGF0ZSk01WWH4MLUCDTVZYfgwtQIIENJUS5OWVNFOkNOSEkuSVFfVk9MVU1FLjYvNy8yMDE2AQAAAE5iGQYCAAAACDMuMTk2NjgxADTVZYfgwtQINNVlh+DC1AggQ0lRLk5ZU0U6Q05ISS5JUV9WT0xVTUUuOC8yLzIwMTYBAAAATmIZBgIAAAAIMi4yMDcxODUADgoqceDC1AgOCipx4MLUCChDSVEuVFRFSy5JUV9UT1RBTF9ERUJULjE5OTAuNDE4MjAuTC5QLi5DAQAAAAgBAwACAAAABzEzNi44MjkB</t>
  </si>
  <si>
    <t>CAAAAAUAAAABMQEAAAAKMTU4NTgzNjYxOAMAAAADMTYwAgAAAAQ0MTczBAAAAAEwBwAAAAk2LzMwLzIwMTQIAAAACDEvMS8yMDEyCQAAAAEw2NoPceDC1AjY2g9x4MLUCCdDSVEuRU1FLklRX1NIQVJFU09VVFNUQU5ESU5HLjE5LTA5LTIwMTYBAAAAbm0AAAIAAAAJNjAuNzk5OTE1AFb0WozgwtQIVvRajODC1AgkQ0lRLlNUTi5JUV9QRU5TSU9OLjIwMDAuNDE4MjAuTC5QLi5DAQAAALttDQADAAAAAAAOCipx4MLUCA4KKnHgwtQIHENJUS5TVE4uSVFfVk9MVU1FLjE2LTAxLTIwMTQBAAAAu20NAAIAAAAHMC40MTM2NgCSMVaM4MLUCJIxVozgwtQIHENJUS5GTFIuSVFfVk9MVU1FLjIwLTEyLTIwMTMBAAAAKwEKAAIAAAAIMS44OTUxNTYAljZoh+DC1AiWNmiH4MLUCBxDSVEuRkxSLklRX1ZPTFVNRS4xOC0xMi0yMDEzAQAAACsBCgACAAAACDEuNzEwMDI2AJY2aIfgwtQIljZoh+DC1AglQ0lRLk5BU0RBUUdTOlBDQVIuSVFfVk9MVU1FLjMvMjIvMjAxNwUAAAABAAAACAAAAA4oSW52YWxpZCBEYXRlKVb0WozgwtQIVvRajODC1AgoQ0lRLlRURUsuSVFfU0hBUkVTT1VUU1RBTkRJTkcuMTQtMDYtMjAxNwEAAAAIAQMAAgAAAAk1Ny4xNTY1ODUANNVlh+DC1Ag01WWH4MLUCC1DSVEuSVEyNzM1MTEuSVFfSU5URVJFU1RfRVhQLjk5Ny40MTgyMC5MLlAuLkMBAAAAZywEAAIAAAAGLTE1LjYxAQgAAAAFAAAAATEB</t>
  </si>
  <si>
    <t>AAAACjE1ODk5NDYzNDYDAAAAAzE2MAIAAAACODIEAAAAATAHAAAACTYvMzAvMjAxNAgAAAAKMTIvMzEvMjAxMAkAAAABMA4KKnHgwtQIDgoqceDC1AgnQ0lRLkZMUi5JUV9TSEFSRVNPVVRTVEFORElORy4xOS0wNy0yMDE2AQAAACsBCgACAAAACjEzOS4yMzAxNTYA9JJYjODC1Aj0kliM4MLUCBxDSVEuRU1FLklRX1ZPTFVNRS4xMi0xMS0yMDEzAQAAAG5tAAACAAAACDAuMjg3MzIyADTVZYfgwtQINNVlh+DC1AgkQ0lRLk5BU0RBUUdTOlBDQVIuSVFfVk9MVU1FLjMvNi8yMDE3AQAAAEF/BAADAAAAAABW9FqM4MLUCFb0WozgwtQIH0NJUS5OWVNFOkpPWS5JUV9WT0xVTUUuOC85LzIwMTYFAAAAAAAAAAgAAAAUKEludmFsaWQgSWRlbnRpZmllcikOCipx4MLUCA4KKnHgwtQIMUNJUS5OQVNEQVFHUzpQQ0FSLklRX1NIQVJFU09VVFNUQU5ESU5HLjEyLzI3LzIwMTYFAAAAAQAAAAgAAAAOKEludmFsaWQgRGF0ZSn0kliM4MLUCPSSWIzgwtQIH0NJUS5OWVNFOkRFLklRX1ZPTFVNRS42LzE0LzIwMTYFAAAAAQAAAAgAAAAOKEludmFsaWQgRGF0ZSkOCipx4MLUCA4KKnHgwtQIKENJUS5UVEVLLklRX1NIQVJFU09VVFNUQU5ESU5HLjA1LTAxLTIwMTcBAAAACAEDAAIAAAAJNTcuMDYwODAzAFb0WozgwtQIVvRajODC1AglQ0lRLk5BU0RBUUdTOlBDQVIuSVFfVk9MVU1FLjYvMjMvMjAxNgUAAAABAAAACAAAAA4o</t>
  </si>
  <si>
    <t>SW52YWxpZCBEYXRlKZIxVozgwtQIkjFWjODC1AggQ0lRLk5ZU0U6TVRXLklRX1ZPTFVNRS40LzIxLzIwMTYFAAAAAQAAAAgAAAAOKEludmFsaWQgRGF0ZSk01WWH4MLUCDTVZYfgwtQIKENJUS5TVE4uSVFfREFfU1VQUExfQ0YuMjAwMC40MTgyMC5MLlAuLkMBAAAAu20NAAIAAAAGMzUuMzg5AQgAAAAFAAAAATEBAAAACjE3NDg5NDQwNzMDAAAAAjI3AgAAAAQyMTcxBAAAAAEwBwAAAAk2LzMwLzIwMTQIAAAACTYvMzAvMjAxNAkAAAABMA4KKnHgwtQIDgoqceDC1AgmQ0lRLklRMjczNTExLklRX1RSQURJTkdfQ1VSUkVOQ1kuNDE4MjABAAAAZywEAAMAAAADRVVSAA4KKnHgwtQIDgoqceDC1AgrQ0lRLklRMjczNTExLklRX1RPVEFMX0RFQlQuOTk5LjQxODIwLkwuUC4uQwEAAABnLAQAAgAAAAcxNDguMTk2AQgAAAAFAAAAATEBAAAACjE3MDIxNzQwNzEDAAAAAzE2MAIAAAAENDE3MwQAAAABMAcAAAAJNi8zMC8yMDE0CAAAAAoxMi8zMS8yMDEyCQAAAAEw2NoPceDC1AjY2g9x4MLUCCJDSVEuRkxSLklRX0VTVF9EQVRFLjEwMDUuNDE4MjAuTC5QAQAAACsBCgAFAAAACjMxLTEyLTIwMTgADgoqceDC1AgOCipx4MLUCChDSVEuVFRFSy5JUV9TSEFSRVNPVVRTVEFORElORy4yMS0wNi0yMDE3AQAAAAgBAwACAAAACTU3LjE1NjU4NQC4VV2M4MLUCLhVXYzgwtQIHENJUS5LQlIuSVFfVk9MVU1FLjI1LTAzLTIw</t>
  </si>
  <si>
    <t>MTQBAAAA6oA/AAIAAAAIMy41NzI3NTcAljZoh+DC1AiWNmiH4MLUCCpDSVEuTllTRTpDTUkuSVFfU0hBUkVTT1VUU1RBTkRJTkcuMy85LzIwMTcBAAAAJQwEAAIAAAAGMTY3LjM4ALhVXYzgwtQIuFVdjODC1AgcQ0lRLlNUTi5JUV9WT0xVTUUuMDEtMDQtMjAxNAEAAAC7bQ0AAgAAAAgwLjE0NDgyNgCSMVaM4MLUCJIxVozgwtQIK0NJUS5OWVNFOkNNSS5JUV9TSEFSRVNPVVRTVEFORElORy43LzEyLzIwMTYBAAAAJQwEAAIAAAAGMTY3LjU4APSSWIzgwtQI9JJYjODC1AgnQ0lRLkVNRS5JUV9TSEFSRVNPVVRTVEFORElORy4yMi0wNS0yMDE3AQAAAG5tAAACAAAACTU5LjIzMzAzOAD0kliM4MLUCPSSWIzgwtQIIUNJUS5JUTI3MzUxMS5JUV9WT0xVTUUuMTQtMDItMjAxNAEAAABnLAQAAwAAAAAANNVlh+DC1Ag01WWH4MLUCCdDSVEuRU1FLklRX1NIQVJFU09VVFNUQU5ESU5HLjA3LTA5LTIwMTYBAAAAbm0AAAIAAAAJNjAuNzk5OTE1AFb0WozgwtQIVvRajODC1AgbQ0lRLkNBVC5JUV9WT0xVTUUuMy8xMS8yMDE2AQAAADL1AwACAAAACDMuODU5MDAxAA4KKnHgwtQIDgoqceDC1AghQ0lRLk5ZU0U6Q05ISS5JUV9WT0xVTUUuOC8xNi8yMDE2BQAAAAEAAAAIAAAADihJbnZhbGlkIERhdGUpNNVlh+DC1Ag01WWH4MLUCBxDSVEuRkxSLklRX1ZPTFVNRS4yMy0wNi0yMDE0AQAAACsBCgACAAAACDAuNjU4MDY4</t>
  </si>
  <si>
    <t>AJY2aIfgwtQIljZoh+DC1AgnQ0lRLktCUi5JUV9TSEFSRVNPVVRTVEFORElORy4xMi0xMC0yMDE2AQAAAOqAPwACAAAACjE0Mi40NzU0OTkANNVlh+DC1Ag01WWH4MLUCCFDSVEuSVExOTA3ODYuSVFfVk9MVU1FLjAzLTA2LTIwMTQBAAAAQukCAAIAAAAIMC41NTU1MTYAuFVdjODC1Ai4VV2M4MLUCCtDSVEuTllTRTpURVguSVFfU0hBUkVTT1VUU1RBTkRJTkcuOC8yNi8yMDE2BQAAAAEAAAAIAAAADihJbnZhbGlkIERhdGUp9JJYjODC1Aj0kliM4MLUCCtDSVEuRkxSLklRX0NBU0hfU1RfSU5WRVNULjE5OTEuNDE4MjAuTC5QLi5DAQAAACsBCgACAAAACDIyMjguNDI0AQgAAAAFAAAAATEBAAAACjE2MTUxOTM2MDIDAAAAAzE2MAIAAAAEMTAwMgQAAAABMAcAAAAJNi8zMC8yMDE0CAAAAAkzLzMxLzIwMTIJAAAAATDY2g9x4MLUCNjaD3HgwtQIHENJUS5GTFIuSVFfVk9MVU1FLjMwLTEyLTIwMTMBAAAAKwEKAAIAAAAIMC43MzQwMDUAljZoh+DC1AiWNmiH4MLUCC9DSVEuSVFUUjI3MDA3ODY3Ny5JUV9UUl9UQVJHRVRfRUJJVF9FUV9JTkMuLlVTRAEAAADVEhkQAgAAAAAAd6gGNuPC1Agtdh4248LUCChDSVEuVFRFSy5JUV9TSEFSRVNPVVRTVEFORElORy4yNS0wNy0yMDE2AQAAAAgBAwACAAAACTU3LjkyOTYwNQA01WWH4MLUCDTVZYfgwtQIIkNJUS5GTFIuSVFfRUJJVERBLjk5OS40MTgyMC5MLlAuLkMB</t>
  </si>
  <si>
    <t>AAAAKwEKAAIAAAAHOTQ2LjM2OAEIAAAABQAAAAExAQAAAAoxNzE5NjcxMTEwAwAAAAMxNjACAAAABDQwNTEEAAAAATAHAAAACTYvMzAvMjAxNAgAAAAKMTIvMzEvMjAxMgkAAAABMNjaD3HgwtQI2NoPceDC1AgaQ0lRLkNBVC5JUV9WT0xVTUUuNi8xLzIwMTYBAAAAMvUDAAIAAAAINi42MzkzMzEADgoqceDC1AgOCipx4MLUCCRDSVEuS09TRTpBMDA5NTQwLklRX1ZPTFVNRS44LzE5LzIwMTYFAAAAAQAAAAgAAAAOKEludmFsaWQgRGF0ZSk01WWH4MLUCDTVZYfgwtQIHENJUS5FTUUuSVFfVk9MVU1FLjEyLTEyLTIwMTMBAAAAbm0AAAIAAAAIMC4zMDU1OTQANNVlh+DC1Ag01WWH4MLUCDpDSVFSQU5HRS5TVE4uSVFfU0hBUkVTT1VUU1RBTkRJTkcuLTFZLi4uLkRFU0MuRC5TSEFSRVMgT1VUAwAAALttDQD7AAAAAAAAAAMAAAAAAAAABSJTVE4iA1NUTgEAAAAWIklRX1NIQVJFU09VVFNUQU5ESU5HIhRJUV9TSEFSRVNPVVRTVEFORElORwIAAAAMIjMwLTA2LTIwMTciCjMwLTA2LTIwMTcAAAAAAwAAAAAAAAAFIlNUTiIDU1ROAQAAABYiSVFfU0hBUkVTT1VUU1RBTkRJTkciFElRX1NIQVJFU09VVFNUQU5ESU5HAgAAAAwiMjktMDYtMjAxNyIKMjktMDYtMjAxNwAAAAADAAAAAAAAAAUiU1ROIgNTVE4BAAAAFiJJUV9TSEFSRVNPVVRTVEFORElORyIUSVFfU0hBUkVTT1VUU1RBTkRJTkcCAAAADCIyOC0wNi0y</t>
  </si>
  <si>
    <t>MDE3IgoyOC0wNi0yMDE3AAAAAAMAAAAAAAAABSJTVE4iA1NUTgEAAAAWIklRX1NIQVJFU09VVFNUQU5ESU5HIhRJUV9TSEFSRVNPVVRTVEFORElORwIAAAAMIjI3LTA2LTIwMTciCjI3LTA2LTIwMTcAAAAAAwAAAAAAAAAFIlNUTiIDU1ROAQAAABYiSVFfU0hBUkVTT1VUU1RBTkRJTkciFElRX1NIQVJFU09VVFNUQU5ESU5HAgAAAAwiMjYtMDYtMjAxNyIKMjYtMDYtMjAxNwAAAAADAAAAAAAAAAUiU1ROIgNTVE4BAAAAFiJJUV9TSEFSRVNPVVRTVEFORElORyIUSVFfU0hBUkVTT1VUU1RBTkRJTkcCAAAADCIyMy0wNi0yMDE3IgoyMy0wNi0yMDE3AAAAAAMAAAAAAAAABSJTVE4iA1NUTgEAAAAWIklRX1NIQVJFU09VVFNUQU5ESU5HIhRJUV9TSEFSRVNPVVRTVEFORElORwIAAAAMIjIyLTA2LTIwMTciCjIyLTA2LTIwMTcAAAAAAwAAAAAAAAAFIlNUTiIDU1ROAQAAABYiSVFfU0hBUkVTT1VUU1RBTkRJTkciFElRX1NIQVJFU09VVFNUQU5ESU5HAgAAAAwiMjEtMDYtMjAxNyIKMjEtMDYtMjAxNwAAAAADAAAAAAAAAAUiU1ROIgNTVE4BAAAAFiJJUV9TSEFSRVNPVVRTVEFORElORyIUSVFfU0hBUkVTT1VUU1RBTkRJTkcCAAAADCIyMC0wNi0yMDE3IgoyMC0wNi0yMDE3AAAAAAMAAAAAAAAABSJTVE4iA1NUTgEAAAAWIklRX1NIQVJFU09VVFNUQU5ESU5HIhRJUV9TSEFSRVNPVVRTVEFORElORwIAAAAMIjE5</t>
  </si>
  <si>
    <t>LTA2LTIwMTciCjE5LTA2LTIwMTcAAAAAAwAAAAAAAAAFIlNUTiIDU1ROAQAAABYiSVFfU0hBUkVTT1VUU1RBTkRJTkciFElRX1NIQVJFU09VVFNUQU5ESU5HAgAAAAwiMTYtMDYtMjAxNyIKMTYtMDYtMjAxNwAAAAADAAAAAAAAAAUiU1ROIgNTVE4BAAAAFiJJUV9TSEFSRVNPVVRTVEFORElORyIUSVFfU0hBUkVTT1VUU1RBTkRJTkcCAAAADCIxNS0wNi0yMDE3IgoxNS0wNi0yMDE3AAAAAAMAAAAAAAAABSJTVE4iA1NUTgEAAAAWIklRX1NIQVJFU09VVFNUQU5ESU5HIhRJUV9TSEFSRVNPVVRTVEFORElORwIAAAAMIjE0LTA2LTIwMTciCjE0LTA2LTIwMTcAAAAAAwAAAAAAAAAFIlNUTiIDU1ROAQAAABYiSVFfU0hBUkVTT1VUU1RBTkRJTkciFElRX1NIQVJFU09VVFNUQU5ESU5HAgAAAAwiMTMtMDYtMjAxNyIKMTMtMDYtMjAxNwAAAAADAAAAAAAAAAUiU1ROIgNTVE4BAAAAFiJJUV9TSEFSRVNPVVRTVEFORElORyIUSVFfU0hBUkVTT1VUU1RBTkRJTkcCAAAADCIxMi0wNi0yMDE3IgoxMi0wNi0yMDE3AAAAAAMAAAAAAAAABSJTVE4iA1NUTgEAAAAWIklRX1NIQVJFU09VVFNUQU5ESU5HIhRJUV9TSEFSRVNPVVRTVEFORElORwIAAAAMIjA5LTA2LTIwMTciCjA5LTA2LTIwMTcAAAAAAwAAAAAAAAAFIlNUTiIDU1ROAQAAABYiSVFfU0hBUkVTT1VUU1RBTkRJTkciFElRX1NIQVJFU09VVFNUQU5ESU5HAgAA</t>
  </si>
  <si>
    <t>AAwiMDgtMDYtMjAxNyIKMDgtMDYtMjAxNwAAAAADAAAAAAAAAAUiU1ROIgNTVE4BAAAAFiJJUV9TSEFSRVNPVVRTVEFORElORyIUSVFfU0hBUkVTT1VUU1RBTkRJTkcCAAAADCIwNy0wNi0yMDE3IgowNy0wNi0yMDE3AAAAAAMAAAAAAAAABSJTVE4iA1NUTgEAAAAWIklRX1NIQVJFU09VVFNUQU5ESU5HIhRJUV9TSEFSRVNPVVRTVEFORElORwIAAAAMIjA2LTA2LTIwMTciCjA2LTA2LTIwMTcAAAAAAwAAAAAAAAAFIlNUTiIDU1ROAQAAABYiSVFfU0hBUkVTT1VUU1RBTkRJTkciFElRX1NIQVJFU09VVFNUQU5ESU5HAgAAAAwiMDUtMDYtMjAxNyIKMDUtMDYtMjAxNwAAAAADAAAAAAAAAAUiU1ROIgNTVE4BAAAAFiJJUV9TSEFSRVNPVVRTVEFORElORyIUSVFfU0hBUkVTT1VUU1RBTkRJTkcCAAAADCIwMi0wNi0yMDE3IgowMi0wNi0yMDE3AAAAAAMAAAAAAAAABSJTVE4iA1NUTgEAAAAWIklRX1NIQVJFU09VVFNUQU5ESU5HIhRJUV9TSEFSRVNPVVRTVEFORElORwIAAAAMIjAxLTA2LTIwMTciCjAxLTA2LTIwMTcAAAAAAwAAAAAAAAAFIlNUTiIDU1ROAQAAABYiSVFfU0hBUkVTT1VUU1RBTkRJTkciFElRX1NIQVJFU09VVFNUQU5ESU5HAgAAAAwiMzEtMDUtMjAxNyIKMzEtMDUtMjAxNwAAAAADAAAAAAAAAAUiU1ROIgNTVE4BAAAAFiJJUV9TSEFSRVNPVVRTVEFORElORyIUSVFfU0hBUkVTT1VUU1RBTkRJ</t>
  </si>
  <si>
    <t>TkcCAAAADCIzMC0wNS0yMDE3IgozMC0wNS0yMDE3AAAAAAMAAAAAAAAABSJTVE4iA1NUTgEAAAAWIklRX1NIQVJFU09VVFNUQU5ESU5HIhRJUV9TSEFSRVNPVVRTVEFORElORwIAAAAMIjI5LTA1LTIwMTciCjI5LTA1LTIwMTcAAAAAAwAAAAAAAAAFIlNUTiIDU1ROAQAAABYiSVFfU0hBUkVTT1VUU1RBTkRJTkciFElRX1NIQVJFU09VVFNUQU5ESU5HAgAAAAwiMjYtMDUtMjAxNyIKMjYtMDUtMjAxNwAAAAADAAAAAAAAAAUiU1ROIgNTVE4BAAAAFiJJUV9TSEFSRVNPVVRTVEFORElORyIUSVFfU0hBUkVTT1VUU1RBTkRJTkcCAAAADCIyNS0wNS0yMDE3IgoyNS0wNS0yMDE3AAAAAAMAAAAAAAAABSJTVE4iA1NUTgEAAAAWIklRX1NIQVJFU09VVFNUQU5ESU5HIhRJUV9TSEFSRVNPVVRTVEFORElORwIAAAAMIjI0LTA1LTIwMTciCjI0LTA1LTIwMTcAAAAAAwAAAAAAAAAFIlNUTiIDU1ROAQAAABYiSVFfU0hBUkVTT1VUU1RBTkRJTkciFElRX1NIQVJFU09VVFNUQU5ESU5HAgAAAAwiMjMtMDUtMjAxNyIKMjMtMDUtMjAxNwAAAAADAAAAAAAAAAUiU1ROIgNTVE4BAAAAFiJJUV9TSEFSRVNPVVRTVEFORElORyIUSVFfU0hBUkVTT1VUU1RBTkRJTkcCAAAADCIxOS0wNS0yMDE3IgoxOS0wNS0yMDE3AAAAAAMAAAAAAAAABSJTVE4iA1NUTgEAAAAWIklRX1NIQVJFU09VVFNUQU5ESU5HIhRJUV9TSEFSRVNPVVRT</t>
  </si>
  <si>
    <t>VEFORElORwIAAAAMIjE4LTA1LTIwMTciCjE4LTA1LTIwMTcAAAAAAwAAAAAAAAAFIlNUTiIDU1ROAQAAABYiSVFfU0hBUkVTT1VUU1RBTkRJTkciFElRX1NIQVJFU09VVFNUQU5ESU5HAgAAAAwiMTctMDUtMjAxNyIKMTctMDUtMjAxNwAAAAADAAAAAAAAAAUiU1ROIgNTVE4BAAAAFiJJUV9TSEFSRVNPVVRTVEFORElORyIUSVFfU0hBUkVTT1VUU1RBTkRJTkcCAAAADCIxNi0wNS0yMDE3IgoxNi0wNS0yMDE3AAAAAAMAAAAAAAAABSJTVE4iA1NUTgEAAAAWIklRX1NIQVJFU09VVFNUQU5ESU5HIhRJUV9TSEFSRVNPVVRTVEFORElORwIAAAAMIjE1LTA1LTIwMTciCjE1LTA1LTIwMTcAAAAAAwAAAAAAAAAFIlNUTiIDU1ROAQAAABYiSVFfU0hBUkVTT1VUU1RBTkRJTkciFElRX1NIQVJFU09VVFNUQU5ESU5HAgAAAAwiMTItMDUtMjAxNyIKMTItMDUtMjAxNwAAAAADAAAAAAAAAAUiU1ROIgNTVE4BAAAAFiJJUV9TSEFSRVNPVVRTVEFORElORyIUSVFfU0hBUkVTT1VUU1RBTkRJTkcCAAAADCIxMS0wNS0yMDE3IgoxMS0wNS0yMDE3AAAAAAMAAAAAAAAABSJTVE4iA1NUTgEAAAAWIklRX1NIQVJFU09VVFNUQU5ESU5HIhRJUV9TSEFSRVNPVVRTVEFORElORwIAAAAMIjEwLTA1LTIwMTciCjEwLTA1LTIwMTcAAAAAAwAAAAAAAAAFIlNUTiIDU1ROAQAAABYiSVFfU0hBUkVTT1VUU1RBTkRJTkciFElRX1NIQVJF</t>
  </si>
  <si>
    <t>U09VVFNUQU5ESU5HAgAAAAwiMDktMDUtMjAxNyIKMDktMDUtMjAxNwAAAAADAAAAAAAAAAUiU1ROIgNTVE4BAAAAFiJJUV9TSEFSRVNPVVRTVEFORElORyIUSVFfU0hBUkVTT1VUU1RBTkRJTkcCAAAADCIwOC0wNS0yMDE3IgowOC0wNS0yMDE3AAAAAAMAAAAAAAAABSJTVE4iA1NUTgEAAAAWIklRX1NIQVJFU09VVFNUQU5ESU5HIhRJUV9TSEFSRVNPVVRTVEFORElORwIAAAAMIjA1LTA1LTIwMTciCjA1LTA1LTIwMTcAAAAAAwAAAAAAAAAFIlNUTiIDU1ROAQAAABYiSVFfU0hBUkVTT1VUU1RBTkRJTkciFElRX1NIQVJFU09VVFNUQU5ESU5HAgAAAAwiMDQtMDUtMjAxNyIKMDQtMDUtMjAxNwAAAAADAAAAAAAAAAUiU1ROIgNTVE4BAAAAFiJJUV9TSEFSRVNPVVRTVEFORElORyIUSVFfU0hBUkVTT1VUU1RBTkRJTkcCAAAADCIwMy0wNS0yMDE3IgowMy0wNS0yMDE3AAAAAAMAAAAAAAAABSJTVE4iA1NUTgEAAAAWIklRX1NIQVJFU09VVFNUQU5ESU5HIhRJUV9TSEFSRVNPVVRTVEFORElORwIAAAAMIjAyLTA1LTIwMTciCjAyLTA1LTIwMTcAAAAAAwAAAAAAAAAFIlNUTiIDU1ROAQAAABYiSVFfU0hBUkVTT1VUU1RBTkRJTkciFElRX1NIQVJFU09VVFNUQU5ESU5HAgAAAAwiMDEtMDUtMjAxNyIKMDEtMDUtMjAxNwAAAAADAAAAAAAAAAUiU1ROIgNTVE4BAAAAFiJJUV9TSEFSRVNPVVRTVEFORElORyIUSVFf</t>
  </si>
  <si>
    <t>U0hBUkVTT1VUU1RBTkRJTkcCAAAADCIyOC0wNC0yMDE3IgoyOC0wNC0yMDE3AAAAAAMAAAAAAAAABSJTVE4iA1NUTgEAAAAWIklRX1NIQVJFU09VVFNUQU5ESU5HIhRJUV9TSEFSRVNPVVRTVEFORElORwIAAAAMIjI3LTA0LTIwMTciCjI3LTA0LTIwMTcAAAAAAwAAAAAAAAAFIlNUTiIDU1ROAQAAABYiSVFfU0hBUkVTT1VUU1RBTkRJTkciFElRX1NIQVJFU09VVFNUQU5ESU5HAgAAAAwiMjYtMDQtMjAxNyIKMjYtMDQtMjAxNwAAAAADAAAAAAAAAAUiU1ROIgNTVE4BAAAAFiJJUV9TSEFSRVNPVVRTVEFORElORyIUSVFfU0hBUkVTT1VUU1RBTkRJTkcCAAAADCIyNS0wNC0yMDE3IgoyNS0wNC0yMDE3AAAAAAMAAAAAAAAABSJTVE4iA1NUTgEAAAAWIklRX1NIQVJFU09VVFNUQU5ESU5HIhRJUV9TSEFSRVNPVVRTVEFORElORwIAAAAMIjI0LTA0LTIwMTciCjI0LTA0LTIwMTcAAAAAAwAAAAAAAAAFIlNUTiIDU1ROAQAAABYiSVFfU0hBUkVTT1VUU1RBTkRJTkciFElRX1NIQVJFU09VVFNUQU5ESU5HAgAAAAwiMjEtMDQtMjAxNyIKMjEtMDQtMjAxNwAAAAADAAAAAAAAAAUiU1ROIgNTVE4BAAAAFiJJUV9TSEFSRVNPVVRTVEFORElORyIUSVFfU0hBUkVTT1VUU1RBTkRJTkcCAAAADCIyMC0wNC0yMDE3IgoyMC0wNC0yMDE3AAAAAAMAAAAAAAAABSJTVE4iA1NUTgEAAAAWIklRX1NIQVJFU09VVFNUQU5ESU5H</t>
  </si>
  <si>
    <t>IhRJUV9TSEFSRVNPVVRTVEFORElORwIAAAAMIjE5LTA0LTIwMTciCjE5LTA0LTIwMTcAAAAAAwAAAAAAAAAFIlNUTiIDU1ROAQAAABYiSVFfU0hBUkVTT1VUU1RBTkRJTkciFElRX1NIQVJFU09VVFNUQU5ESU5HAgAAAAwiMTgtMDQtMjAxNyIKMTgtMDQtMjAxNwAAAAADAAAAAAAAAAUiU1ROIgNTVE4BAAAAFiJJUV9TSEFSRVNPVVRTVEFORElORyIUSVFfU0hBUkVTT1VUU1RBTkRJTkcCAAAADCIxNy0wNC0yMDE3IgoxNy0wNC0yMDE3AAAAAAMAAAAAAAAABSJTVE4iA1NUTgEAAAAWIklRX1NIQVJFU09VVFNUQU5ESU5HIhRJUV9TSEFSRVNPVVRTVEFORElORwIAAAAMIjEzLTA0LTIwMTciCjEzLTA0LTIwMTcAAAAAAwAAAAAAAAAFIlNUTiIDU1ROAQAAABYiSVFfU0hBUkVTT1VUU1RBTkRJTkciFElRX1NIQVJFU09VVFNUQU5ESU5HAgAAAAwiMTItMDQtMjAxNyIKMTItMDQtMjAxNwAAAAADAAAAAAAAAAUiU1ROIgNTVE4BAAAAFiJJUV9TSEFSRVNPVVRTVEFORElORyIUSVFfU0hBUkVTT1VUU1RBTkRJTkcCAAAADCIxMS0wNC0yMDE3IgoxMS0wNC0yMDE3AAAAAAMAAAAAAAAABSJTVE4iA1NUTgEAAAAWIklRX1NIQVJFU09VVFNUQU5ESU5HIhRJUV9TSEFSRVNPVVRTVEFORElORwIAAAAMIjEwLTA0LTIwMTciCjEwLTA0LTIwMTcAAAAAAwAAAAAAAAAFIlNUTiIDU1ROAQAAABYiSVFfU0hBUkVTT1VUU1RB</t>
  </si>
  <si>
    <t>TkRJTkciFElRX1NIQVJFU09VVFNUQU5ESU5HAgAAAAwiMDctMDQtMjAxNyIKMDctMDQtMjAxNwAAAAADAAAAAAAAAAUiU1ROIgNTVE4BAAAAFiJJUV9TSEFSRVNPVVRTVEFORElORyIUSVFfU0hBUkVTT1VUU1RBTkRJTkcCAAAADCIwNi0wNC0yMDE3IgowNi0wNC0yMDE3AAAAAAMAAAAAAAAABSJTVE4iA1NUTgEAAAAWIklRX1NIQVJFU09VVFNUQU5ESU5HIhRJUV9TSEFSRVNPVVRTVEFORElORwIAAAAMIjA1LTA0LTIwMTciCjA1LTA0LTIwMTcAAAAAAwAAAAAAAAAFIlNUTiIDU1ROAQAAABYiSVFfU0hBUkVTT1VUU1RBTkRJTkciFElRX1NIQVJFU09VVFNUQU5ESU5HAgAAAAwiMDQtMDQtMjAxNyIKMDQtMDQtMjAxNwAAAAADAAAAAAAAAAUiU1ROIgNTVE4BAAAAFiJJUV9TSEFSRVNPVVRTVEFORElORyIUSVFfU0hBUkVTT1VUU1RBTkRJTkcCAAAADCIwMy0wNC0yMDE3IgowMy0wNC0yMDE3AAAAAAMAAAAAAAAABSJTVE4iA1NUTgEAAAAWIklRX1NIQVJFU09VVFNUQU5ESU5HIhRJUV9TSEFSRVNPVVRTVEFORElORwIAAAAMIjMxLTAzLTIwMTciCjMxLTAzLTIwMTcAAAAAAwAAAAAAAAAFIlNUTiIDU1ROAQAAABYiSVFfU0hBUkVTT1VUU1RBTkRJTkciFElRX1NIQVJFU09VVFNUQU5ESU5HAgAAAAwiMzAtMDMtMjAxNyIKMzAtMDMtMjAxNwAAAAADAAAAAAAAAAUiU1ROIgNTVE4BAAAAFiJJUV9TSEFSRVNP</t>
  </si>
  <si>
    <t>VVRTVEFORElORyIUSVFfU0hBUkVTT1VUU1RBTkRJTkcCAAAADCIyOS0wMy0yMDE3IgoyOS0wMy0yMDE3AAAAAAMAAAAAAAAABSJTVE4iA1NUTgEAAAAWIklRX1NIQVJFU09VVFNUQU5ESU5HIhRJUV9TSEFSRVNPVVRTVEFORElORwIAAAAMIjI4LTAzLTIwMTciCjI4LTAzLTIwMTcAAAAAAwAAAAAAAAAFIlNUTiIDU1ROAQAAABYiSVFfU0hBUkVTT1VUU1RBTkRJTkciFElRX1NIQVJFU09VVFNUQU5ESU5HAgAAAAwiMjctMDMtMjAxNyIKMjctMDMtMjAxNwAAAAADAAAAAAAAAAUiU1ROIgNTVE4BAAAAFiJJUV9TSEFSRVNPVVRTVEFORElORyIUSVFfU0hBUkVTT1VUU1RBTkRJTkcCAAAADCIyNC0wMy0yMDE3IgoyNC0wMy0yMDE3AAAAAAMAAAAAAAAABSJTVE4iA1NUTgEAAAAWIklRX1NIQVJFU09VVFNUQU5ESU5HIhRJUV9TSEFSRVNPVVRTVEFORElORwIAAAAMIjIzLTAzLTIwMTciCjIzLTAzLTIwMTcAAAAAAwAAAAAAAAAFIlNUTiIDU1ROAQAAABYiSVFfU0hBUkVTT1VUU1RBTkRJTkciFElRX1NIQVJFU09VVFNUQU5ESU5HAgAAAAwiMjItMDMtMjAxNyIKMjItMDMtMjAxNwAAAAADAAAAAAAAAAUiU1ROIgNTVE4BAAAAFiJJUV9TSEFSRVNPVVRTVEFORElORyIUSVFfU0hBUkVTT1VUU1RBTkRJTkcCAAAADCIyMS0wMy0yMDE3IgoyMS0wMy0yMDE3AAAAAAMAAAAAAAAABSJTVE4iA1NUTgEAAAAWIklRX1NI</t>
  </si>
  <si>
    <t>QVJFU09VVFNUQU5ESU5HIhRJUV9TSEFSRVNPVVRTVEFORElORwIAAAAMIjIwLTAzLTIwMTciCjIwLTAzLTIwMTcAAAAAAwAAAAAAAAAFIlNUTiIDU1ROAQAAABYiSVFfU0hBUkVTT1VUU1RBTkRJTkciFElRX1NIQVJFU09VVFNUQU5ESU5HAgAAAAwiMTctMDMtMjAxNyIKMTctMDMtMjAxNwAAAAADAAAAAAAAAAUiU1ROIgNTVE4BAAAAFiJJUV9TSEFSRVNPVVRTVEFORElORyIUSVFfU0hBUkVTT1VUU1RBTkRJTkcCAAAADCIxNi0wMy0yMDE3IgoxNi0wMy0yMDE3AAAAAAMAAAAAAAAABSJTVE4iA1NUTgEAAAAWIklRX1NIQVJFU09VVFNUQU5ESU5HIhRJUV9TSEFSRVNPVVRTVEFORElORwIAAAAMIjE1LTAzLTIwMTciCjE1LTAzLTIwMTcAAAAAAwAAAAAAAAAFIlNUTiIDU1ROAQAAABYiSVFfU0hBUkVTT1VUU1RBTkRJTkciFElRX1NIQVJFU09VVFNUQU5ESU5HAgAAAAwiMTQtMDMtMjAxNyIKMTQtMDMtMjAxNwAAAAADAAAAAAAAAAUiU1ROIgNTVE4BAAAAFiJJUV9TSEFSRVNPVVRTVEFORElORyIUSVFfU0hBUkVTT1VUU1RBTkRJTkcCAAAADCIxMy0wMy0yMDE3IgoxMy0wMy0yMDE3AAAAAAMAAAAAAAAABSJTVE4iA1NUTgEAAAAWIklRX1NIQVJFU09VVFNUQU5ESU5HIhRJUV9TSEFSRVNPVVRTVEFORElORwIAAAAMIjEwLTAzLTIwMTciCjEwLTAzLTIwMTcAAAAAAwAAAAAAAAAFIlNUTiIDU1ROAQAAABYi</t>
  </si>
  <si>
    <t>SVFfU0hBUkVTT1VUU1RBTkRJTkciFElRX1NIQVJFU09VVFNUQU5ESU5HAgAAAAwiMDktMDMtMjAxNyIKMDktMDMtMjAxNwAAAAADAAAAAAAAAAUiU1ROIgNTVE4BAAAAFiJJUV9TSEFSRVNPVVRTVEFORElORyIUSVFfU0hBUkVTT1VUU1RBTkRJTkcCAAAADCIwOC0wMy0yMDE3IgowOC0wMy0yMDE3AAAAAAMAAAAAAAAABSJTVE4iA1NUTgEAAAAWIklRX1NIQVJFU09VVFNUQU5ESU5HIhRJUV9TSEFSRVNPVVRTVEFORElORwIAAAAMIjA3LTAzLTIwMTciCjA3LTAzLTIwMTcAAAAAAwAAAAAAAAAFIlNUTiIDU1ROAQAAABYiSVFfU0hBUkVTT1VUU1RBTkRJTkciFElRX1NIQVJFU09VVFNUQU5ESU5HAgAAAAwiMDYtMDMtMjAxNyIKMDYtMDMtMjAxNwAAAAADAAAAAAAAAAUiU1ROIgNTVE4BAAAAFiJJUV9TSEFSRVNPVVRTVEFORElORyIUSVFfU0hBUkVTT1VUU1RBTkRJTkcCAAAADCIwMy0wMy0yMDE3IgowMy0wMy0yMDE3AAAAAAMAAAAAAAAABSJTVE4iA1NUTgEAAAAWIklRX1NIQVJFU09VVFNUQU5ESU5HIhRJUV9TSEFSRVNPVVRTVEFORElORwIAAAAMIjAyLTAzLTIwMTciCjAyLTAzLTIwMTcAAAAAAwAAAAAAAAAFIlNUTiIDU1ROAQAAABYiSVFfU0hBUkVTT1VUU1RBTkRJTkciFElRX1NIQVJFU09VVFNUQU5ESU5HAgAAAAwiMDEtMDMtMjAxNyIKMDEtMDMtMjAxNwAAAAADAAAAAAAAAAUiU1ROIgNTVE4B</t>
  </si>
  <si>
    <t>AAAAFiJJUV9TSEFSRVNPVVRTVEFORElORyIUSVFfU0hBUkVTT1VUU1RBTkRJTkcCAAAADCIyOC0wMi0yMDE3IgoyOC0wMi0yMDE3AAAAAAMAAAAAAAAABSJTVE4iA1NUTgEAAAAWIklRX1NIQVJFU09VVFNUQU5ESU5HIhRJUV9TSEFSRVNPVVRTVEFORElORwIAAAAMIjI3LTAyLTIwMTciCjI3LTAyLTIwMTcAAAAAAwAAAAAAAAAFIlNUTiIDU1ROAQAAABYiSVFfU0hBUkVTT1VUU1RBTkRJTkciFElRX1NIQVJFU09VVFNUQU5ESU5HAgAAAAwiMjQtMDItMjAxNyIKMjQtMDItMjAxNwAAAAADAAAAAAAAAAUiU1ROIgNTVE4BAAAAFiJJUV9TSEFSRVNPVVRTVEFORElORyIUSVFfU0hBUkVTT1VUU1RBTkRJTkcCAAAADCIyMy0wMi0yMDE3IgoyMy0wMi0yMDE3AAAAAAMAAAAAAAAABSJTVE4iA1NUTgEAAAAWIklRX1NIQVJFU09VVFNUQU5ESU5HIhRJUV9TSEFSRVNPVVRTVEFORElORwIAAAAMIjIyLTAyLTIwMTciCjIyLTAyLTIwMTcAAAAAAwAAAAAAAAAFIlNUTiIDU1ROAQAAABYiSVFfU0hBUkVTT1VUU1RBTkRJTkciFElRX1NIQVJFU09VVFNUQU5ESU5HAgAAAAwiMjEtMDItMjAxNyIKMjEtMDItMjAxNwAAAAADAAAAAAAAAAUiU1ROIgNTVE4BAAAAFiJJUV9TSEFSRVNPVVRTVEFORElORyIUSVFfU0hBUkVTT1VUU1RBTkRJTkcCAAAADCIxNy0wMi0yMDE3IgoxNy0wMi0yMDE3AAAAAAMAAAAAAAAABSJTVE4i</t>
  </si>
  <si>
    <t>A1NUTgEAAAAWIklRX1NIQVJFU09VVFNUQU5ESU5HIhRJUV9TSEFSRVNPVVRTVEFORElORwIAAAAMIjE2LTAyLTIwMTciCjE2LTAyLTIwMTcAAAAAAwAAAAAAAAAFIlNUTiIDU1ROAQAAABYiSVFfU0hBUkVTT1VUU1RBTkRJTkciFElRX1NIQVJFU09VVFNUQU5ESU5HAgAAAAwiMTUtMDItMjAxNyIKMTUtMDItMjAxNwAAAAADAAAAAAAAAAUiU1ROIgNTVE4BAAAAFiJJUV9TSEFSRVNPVVRTVEFORElORyIUSVFfU0hBUkVTT1VUU1RBTkRJTkcCAAAADCIxNC0wMi0yMDE3IgoxNC0wMi0yMDE3AAAAAAMAAAAAAAAABSJTVE4iA1NUTgEAAAAWIklRX1NIQVJFU09VVFNUQU5ESU5HIhRJUV9TSEFSRVNPVVRTVEFORElORwIAAAAMIjEzLTAyLTIwMTciCjEzLTAyLTIwMTcAAAAAAwAAAAAAAAAFIlNUTiIDU1ROAQAAABYiSVFfU0hBUkVTT1VUU1RBTkRJTkciFElRX1NIQVJFU09VVFNUQU5ESU5HAgAAAAwiMTAtMDItMjAxNyIKMTAtMDItMjAxNwAAAAADAAAAAAAAAAUiU1ROIgNTVE4BAAAAFiJJUV9TSEFSRVNPVVRTVEFORElORyIUSVFfU0hBUkVTT1VUU1RBTkRJTkcCAAAADCIwOS0wMi0yMDE3IgowOS0wMi0yMDE3AAAAAAMAAAAAAAAABSJTVE4iA1NUTgEAAAAWIklRX1NIQVJFU09VVFNUQU5ESU5HIhRJUV9TSEFSRVNPVVRTVEFORElORwIAAAAMIjA4LTAyLTIwMTciCjA4LTAyLTIwMTcAAAAAAwAAAAAAAAAF</t>
  </si>
  <si>
    <t>IlNUTiIDU1ROAQAAABYiSVFfU0hBUkVTT1VUU1RBTkRJTkciFElRX1NIQVJFU09VVFNUQU5ESU5HAgAAAAwiMDctMDItMjAxNyIKMDctMDItMjAxNwAAAAADAAAAAAAAAAUiU1ROIgNTVE4BAAAAFiJJUV9TSEFSRVNPVVRTVEFORElORyIUSVFfU0hBUkVTT1VUU1RBTkRJTkcCAAAADCIwNi0wMi0yMDE3IgowNi0wMi0yMDE3AAAAAAMAAAAAAAAABSJTVE4iA1NUTgEAAAAWIklRX1NIQVJFU09VVFNUQU5ESU5HIhRJUV9TSEFSRVNPVVRTVEFORElORwIAAAAMIjAzLTAyLTIwMTciCjAzLTAyLTIwMTcAAAAAAwAAAAAAAAAFIlNUTiIDU1ROAQAAABYiSVFfU0hBUkVTT1VUU1RBTkRJTkciFElRX1NIQVJFU09VVFNUQU5ESU5HAgAAAAwiMDItMDItMjAxNyIKMDItMDItMjAxNwAAAAADAAAAAAAAAAUiU1ROIgNTVE4BAAAAFiJJUV9TSEFSRVNPVVRTVEFORElORyIUSVFfU0hBUkVTT1VUU1RBTkRJTkcCAAAADCIwMS0wMi0yMDE3IgowMS0wMi0yMDE3AAAAAAMAAAAAAAAABSJTVE4iA1NUTgEAAAAWIklRX1NIQVJFU09VVFNUQU5ESU5HIhRJUV9TSEFSRVNPVVRTVEFORElORwIAAAAMIjMxLTAxLTIwMTciCjMxLTAxLTIwMTcAAAAAAwAAAAAAAAAFIlNUTiIDU1ROAQAAABYiSVFfU0hBUkVTT1VUU1RBTkRJTkciFElRX1NIQVJFU09VVFNUQU5ESU5HAgAAAAwiMzAtMDEtMjAxNyIKMzAtMDEtMjAxNwAAAAADAAAA</t>
  </si>
  <si>
    <t>AAAAAAUiU1ROIgNTVE4BAAAAFiJJUV9TSEFSRVNPVVRTVEFORElORyIUSVFfU0hBUkVTT1VUU1RBTkRJTkcCAAAADCIyNy0wMS0yMDE3IgoyNy0wMS0yMDE3AAAAAAMAAAAAAAAABSJTVE4iA1NUTgEAAAAWIklRX1NIQVJFU09VVFNUQU5ESU5HIhRJUV9TSEFSRVNPVVRTVEFORElORwIAAAAMIjI2LTAxLTIwMTciCjI2LTAxLTIwMTcAAAAAAwAAAAAAAAAFIlNUTiIDU1ROAQAAABYiSVFfU0hBUkVTT1VUU1RBTkRJTkciFElRX1NIQVJFU09VVFNUQU5ESU5HAgAAAAwiMjUtMDEtMjAxNyIKMjUtMDEtMjAxNwAAAAADAAAAAAAAAAUiU1ROIgNTVE4BAAAAFiJJUV9TSEFSRVNPVVRTVEFORElORyIUSVFfU0hBUkVTT1VUU1RBTkRJTkcCAAAADCIyNC0wMS0yMDE3IgoyNC0wMS0yMDE3AAAAAAMAAAAAAAAABSJTVE4iA1NUTgEAAAAWIklRX1NIQVJFU09VVFNUQU5ESU5HIhRJUV9TSEFSRVNPVVRTVEFORElORwIAAAAMIjIzLTAxLTIwMTciCjIzLTAxLTIwMTcAAAAAAwAAAAAAAAAFIlNUTiIDU1ROAQAAABYiSVFfU0hBUkVTT1VUU1RBTkRJTkciFElRX1NIQVJFU09VVFNUQU5ESU5HAgAAAAwiMjAtMDEtMjAxNyIKMjAtMDEtMjAxNwAAAAADAAAAAAAAAAUiU1ROIgNTVE4BAAAAFiJJUV9TSEFSRVNPVVRTVEFORElORyIUSVFfU0hBUkVTT1VUU1RBTkRJTkcCAAAADCIxOS0wMS0yMDE3IgoxOS0wMS0yMDE3AAAA</t>
  </si>
  <si>
    <t>AAMAAAAAAAAABSJTVE4iA1NUTgEAAAAWIklRX1NIQVJFU09VVFNUQU5ESU5HIhRJUV9TSEFSRVNPVVRTVEFORElORwIAAAAMIjE4LTAxLTIwMTciCjE4LTAxLTIwMTcAAAAAAwAAAAAAAAAFIlNUTiIDU1ROAQAAABYiSVFfU0hBUkVTT1VUU1RBTkRJTkciFElRX1NIQVJFU09VVFNUQU5ESU5HAgAAAAwiMTctMDEtMjAxNyIKMTctMDEtMjAxNwAAAAADAAAAAAAAAAUiU1ROIgNTVE4BAAAAFiJJUV9TSEFSRVNPVVRTVEFORElORyIUSVFfU0hBUkVTT1VUU1RBTkRJTkcCAAAADCIxNi0wMS0yMDE3IgoxNi0wMS0yMDE3AAAAAAMAAAAAAAAABSJTVE4iA1NUTgEAAAAWIklRX1NIQVJFU09VVFNUQU5ESU5HIhRJUV9TSEFSRVNPVVRTVEFORElORwIAAAAMIjEzLTAxLTIwMTciCjEzLTAxLTIwMTcAAAAAAwAAAAAAAAAFIlNUTiIDU1ROAQAAABYiSVFfU0hBUkVTT1VUU1RBTkRJTkciFElRX1NIQVJFU09VVFNUQU5ESU5HAgAAAAwiMTItMDEtMjAxNyIKMTItMDEtMjAxNwAAAAADAAAAAAAAAAUiU1ROIgNTVE4BAAAAFiJJUV9TSEFSRVNPVVRTVEFORElORyIUSVFfU0hBUkVTT1VUU1RBTkRJTkcCAAAADCIxMS0wMS0yMDE3IgoxMS0wMS0yMDE3AAAAAAMAAAAAAAAABSJTVE4iA1NUTgEAAAAWIklRX1NIQVJFU09VVFNUQU5ESU5HIhRJUV9TSEFSRVNPVVRTVEFORElORwIAAAAMIjEwLTAxLTIwMTciCjEwLTAxLTIw</t>
  </si>
  <si>
    <t>MTcAAAAAAwAAAAAAAAAFIlNUTiIDU1ROAQAAABYiSVFfU0hBUkVTT1VUU1RBTkRJTkciFElRX1NIQVJFU09VVFNUQU5ESU5HAgAAAAwiMDktMDEtMjAxNyIKMDktMDEtMjAxNwAAAAADAAAAAAAAAAUiU1ROIgNTVE4BAAAAFiJJUV9TSEFSRVNPVVRTVEFORElORyIUSVFfU0hBUkVTT1VUU1RBTkRJTkcCAAAADCIwNi0wMS0yMDE3IgowNi0wMS0yMDE3AAAAAAMAAAAAAAAABSJTVE4iA1NUTgEAAAAWIklRX1NIQVJFU09VVFNUQU5ESU5HIhRJUV9TSEFSRVNPVVRTVEFORElORwIAAAAMIjA1LTAxLTIwMTciCjA1LTAxLTIwMTcAAAAAAwAAAAAAAAAFIlNUTiIDU1ROAQAAABYiSVFfU0hBUkVTT1VUU1RBTkRJTkciFElRX1NIQVJFU09VVFNUQU5ESU5HAgAAAAwiMDQtMDEtMjAxNyIKMDQtMDEtMjAxNwAAAAADAAAAAAAAAAUiU1ROIgNTVE4BAAAAFiJJUV9TSEFSRVNPVVRTVEFORElORyIUSVFfU0hBUkVTT1VUU1RBTkRJTkcCAAAADCIwMy0wMS0yMDE3IgowMy0wMS0yMDE3AAAAAAMAAAAAAAAABSJTVE4iA1NUTgEAAAAWIklRX1NIQVJFU09VVFNUQU5ESU5HIhRJUV9TSEFSRVNPVVRTVEFORElORwIAAAAMIjMwLTEyLTIwMTYiCjMwLTEyLTIwMTYAAAAAAwAAAAAAAAAFIlNUTiIDU1ROAQAAABYiSVFfU0hBUkVTT1VUU1RBTkRJTkciFElRX1NIQVJFU09VVFNUQU5ESU5HAgAAAAwiMjktMTItMjAxNiIKMjkt</t>
  </si>
  <si>
    <t>MTItMjAxNgAAAAADAAAAAAAAAAUiU1ROIgNTVE4BAAAAFiJJUV9TSEFSRVNPVVRTVEFORElORyIUSVFfU0hBUkVTT1VUU1RBTkRJTkcCAAAADCIyOC0xMi0yMDE2IgoyOC0xMi0yMDE2AAAAAAMAAAAAAAAABSJTVE4iA1NUTgEAAAAWIklRX1NIQVJFU09VVFNUQU5ESU5HIhRJUV9TSEFSRVNPVVRTVEFORElORwIAAAAMIjIzLTEyLTIwMTYiCjIzLTEyLTIwMTYAAAAAAwAAAAAAAAAFIlNUTiIDU1ROAQAAABYiSVFfU0hBUkVTT1VUU1RBTkRJTkciFElRX1NIQVJFU09VVFNUQU5ESU5HAgAAAAwiMjItMTItMjAxNiIKMjItMTItMjAxNgAAAAADAAAAAAAAAAUiU1ROIgNTVE4BAAAAFiJJUV9TSEFSRVNPVVRTVEFORElORyIUSVFfU0hBUkVTT1VUU1RBTkRJTkcCAAAADCIyMS0xMi0yMDE2IgoyMS0xMi0yMDE2AAAAAAMAAAAAAAAABSJTVE4iA1NUTgEAAAAWIklRX1NIQVJFU09VVFNUQU5ESU5HIhRJUV9TSEFSRVNPVVRTVEFORElORwIAAAAMIjIwLTEyLTIwMTYiCjIwLTEyLTIwMTYAAAAAAwAAAAAAAAAFIlNUTiIDU1ROAQAAABYiSVFfU0hBUkVTT1VUU1RBTkRJTkciFElRX1NIQVJFU09VVFNUQU5ESU5HAgAAAAwiMTktMTItMjAxNiIKMTktMTItMjAxNgAAAAADAAAAAAAAAAUiU1ROIgNTVE4BAAAAFiJJUV9TSEFSRVNPVVRTVEFORElORyIUSVFfU0hBUkVTT1VUU1RBTkRJTkcCAAAADCIxNi0xMi0yMDE2</t>
  </si>
  <si>
    <t>IgoxNi0xMi0yMDE2AAAAAAMAAAAAAAAABSJTVE4iA1NUTgEAAAAWIklRX1NIQVJFU09VVFNUQU5ESU5HIhRJUV9TSEFSRVNPVVRTVEFORElORwIAAAAMIjE1LTEyLTIwMTYiCjE1LTEyLTIwMTYAAAAAAwAAAAAAAAAFIlNUTiIDU1ROAQAAABYiSVFfU0hBUkVTT1VUU1RBTkRJTkciFElRX1NIQVJFU09VVFNUQU5ESU5HAgAAAAwiMTQtMTItMjAxNiIKMTQtMTItMjAxNgAAAAADAAAAAAAAAAUiU1ROIgNTVE4BAAAAFiJJUV9TSEFSRVNPVVRTVEFORElORyIUSVFfU0hBUkVTT1VUU1RBTkRJTkcCAAAADCIxMy0xMi0yMDE2IgoxMy0xMi0yMDE2AAAAAAMAAAAAAAAABSJTVE4iA1NUTgEAAAAWIklRX1NIQVJFU09VVFNUQU5ESU5HIhRJUV9TSEFSRVNPVVRTVEFORElORwIAAAAMIjEyLTEyLTIwMTYiCjEyLTEyLTIwMTYAAAAAAwAAAAAAAAAFIlNUTiIDU1ROAQAAABYiSVFfU0hBUkVTT1VUU1RBTkRJTkciFElRX1NIQVJFU09VVFNUQU5ESU5HAgAAAAwiMDktMTItMjAxNiIKMDktMTItMjAxNgAAAAADAAAAAAAAAAUiU1ROIgNTVE4BAAAAFiJJUV9TSEFSRVNPVVRTVEFORElORyIUSVFfU0hBUkVTT1VUU1RBTkRJTkcCAAAADCIwOC0xMi0yMDE2IgowOC0xMi0yMDE2AAAAAAMAAAAAAAAABSJTVE4iA1NUTgEAAAAWIklRX1NIQVJFU09VVFNUQU5ESU5HIhRJUV9TSEFSRVNPVVRTVEFORElORwIAAAAMIjA3LTEy</t>
  </si>
  <si>
    <t>LTIwMTYiCjA3LTEyLTIwMTYAAAAAAwAAAAAAAAAFIlNUTiIDU1ROAQAAABYiSVFfU0hBUkVTT1VUU1RBTkRJTkciFElRX1NIQVJFU09VVFNUQU5ESU5HAgAAAAwiMDYtMTItMjAxNiIKMDYtMTItMjAxNgAAAAADAAAAAAAAAAUiU1ROIgNTVE4BAAAAFiJJUV9TSEFSRVNPVVRTVEFORElORyIUSVFfU0hBUkVTT1VUU1RBTkRJTkcCAAAADCIwNS0xMi0yMDE2IgowNS0xMi0yMDE2AAAAAAMAAAAAAAAABSJTVE4iA1NUTgEAAAAWIklRX1NIQVJFU09VVFNUQU5ESU5HIhRJUV9TSEFSRVNPVVRTVEFORElORwIAAAAMIjAyLTEyLTIwMTYiCjAyLTEyLTIwMTYAAAAAAwAAAAAAAAAFIlNUTiIDU1ROAQAAABYiSVFfU0hBUkVTT1VUU1RBTkRJTkciFElRX1NIQVJFU09VVFNUQU5ESU5HAgAAAAwiMDEtMTItMjAxNiIKMDEtMTItMjAxNgAAAAADAAAAAAAAAAUiU1ROIgNTVE4BAAAAFiJJUV9TSEFSRVNPVVRTVEFORElORyIUSVFfU0hBUkVTT1VUU1RBTkRJTkcCAAAADCIzMC0xMS0yMDE2IgozMC0xMS0yMDE2AAAAAAMAAAAAAAAABSJTVE4iA1NUTgEAAAAWIklRX1NIQVJFU09VVFNUQU5ESU5HIhRJUV9TSEFSRVNPVVRTVEFORElORwIAAAAMIjI5LTExLTIwMTYiCjI5LTExLTIwMTYAAAAAAwAAAAAAAAAFIlNUTiIDU1ROAQAAABYiSVFfU0hBUkVTT1VUU1RBTkRJTkciFElRX1NIQVJFU09VVFNUQU5ESU5HAgAAAAwi</t>
  </si>
  <si>
    <t>MjgtMTEtMjAxNiIKMjgtMTEtMjAxNgAAAAADAAAAAAAAAAUiU1ROIgNTVE4BAAAAFiJJUV9TSEFSRVNPVVRTVEFORElORyIUSVFfU0hBUkVTT1VUU1RBTkRJTkcCAAAADCIyNS0xMS0yMDE2IgoyNS0xMS0yMDE2AAAAAAMAAAAAAAAABSJTVE4iA1NUTgEAAAAWIklRX1NIQVJFU09VVFNUQU5ESU5HIhRJUV9TSEFSRVNPVVRTVEFORElORwIAAAAMIjI0LTExLTIwMTYiCjI0LTExLTIwMTYAAAAAAwAAAAAAAAAFIlNUTiIDU1ROAQAAABYiSVFfU0hBUkVTT1VUU1RBTkRJTkciFElRX1NIQVJFU09VVFNUQU5ESU5HAgAAAAwiMjMtMTEtMjAxNiIKMjMtMTEtMjAxNgAAAAADAAAAAAAAAAUiU1ROIgNTVE4BAAAAFiJJUV9TSEFSRVNPVVRTVEFORElORyIUSVFfU0hBUkVTT1VUU1RBTkRJTkcCAAAADCIyMi0xMS0yMDE2IgoyMi0xMS0yMDE2AAAAAAMAAAAAAAAABSJTVE4iA1NUTgEAAAAWIklRX1NIQVJFU09VVFNUQU5ESU5HIhRJUV9TSEFSRVNPVVRTVEFORElORwIAAAAMIjIxLTExLTIwMTYiCjIxLTExLTIwMTYAAAAAAwAAAAAAAAAFIlNUTiIDU1ROAQAAABYiSVFfU0hBUkVTT1VUU1RBTkRJTkciFElRX1NIQVJFU09VVFNUQU5ESU5HAgAAAAwiMTgtMTEtMjAxNiIKMTgtMTEtMjAxNgAAAAADAAAAAAAAAAUiU1ROIgNTVE4BAAAAFiJJUV9TSEFSRVNPVVRTVEFORElORyIUSVFfU0hBUkVTT1VUU1RBTkRJTkcC</t>
  </si>
  <si>
    <t>AAAADCIxNy0xMS0yMDE2IgoxNy0xMS0yMDE2AAAAAAMAAAAAAAAABSJTVE4iA1NUTgEAAAAWIklRX1NIQVJFU09VVFNUQU5ESU5HIhRJUV9TSEFSRVNPVVRTVEFORElORwIAAAAMIjE2LTExLTIwMTYiCjE2LTExLTIwMTYAAAAAAwAAAAAAAAAFIlNUTiIDU1ROAQAAABYiSVFfU0hBUkVTT1VUU1RBTkRJTkciFElRX1NIQVJFU09VVFNUQU5ESU5HAgAAAAwiMTUtMTEtMjAxNiIKMTUtMTEtMjAxNgAAAAADAAAAAAAAAAUiU1ROIgNTVE4BAAAAFiJJUV9TSEFSRVNPVVRTVEFORElORyIUSVFfU0hBUkVTT1VUU1RBTkRJTkcCAAAADCIxNC0xMS0yMDE2IgoxNC0xMS0yMDE2AAAAAAMAAAAAAAAABSJTVE4iA1NUTgEAAAAWIklRX1NIQVJFU09VVFNUQU5ESU5HIhRJUV9TSEFSRVNPVVRTVEFORElORwIAAAAMIjExLTExLTIwMTYiCjExLTExLTIwMTYAAAAAAwAAAAAAAAAFIlNUTiIDU1ROAQAAABYiSVFfU0hBUkVTT1VUU1RBTkRJTkciFElRX1NIQVJFU09VVFNUQU5ESU5HAgAAAAwiMTAtMTEtMjAxNiIKMTAtMTEtMjAxNgAAAAADAAAAAAAAAAUiU1ROIgNTVE4BAAAAFiJJUV9TSEFSRVNPVVRTVEFORElORyIUSVFfU0hBUkVTT1VUU1RBTkRJTkcCAAAADCIwOS0xMS0yMDE2IgowOS0xMS0yMDE2AAAAAAMAAAAAAAAABSJTVE4iA1NUTgEAAAAWIklRX1NIQVJFU09VVFNUQU5ESU5HIhRJUV9TSEFSRVNPVVRTVEFO</t>
  </si>
  <si>
    <t>RElORwIAAAAMIjA4LTExLTIwMTYiCjA4LTExLTIwMTYAAAAAAwAAAAAAAAAFIlNUTiIDU1ROAQAAABYiSVFfU0hBUkVTT1VUU1RBTkRJTkciFElRX1NIQVJFU09VVFNUQU5ESU5HAgAAAAwiMDctMTEtMjAxNiIKMDctMTEtMjAxNgAAAAADAAAAAAAAAAUiU1ROIgNTVE4BAAAAFiJJUV9TSEFSRVNPVVRTVEFORElORyIUSVFfU0hBUkVTT1VUU1RBTkRJTkcCAAAADCIwNC0xMS0yMDE2IgowNC0xMS0yMDE2AAAAAAMAAAAAAAAABSJTVE4iA1NUTgEAAAAWIklRX1NIQVJFU09VVFNUQU5ESU5HIhRJUV9TSEFSRVNPVVRTVEFORElORwIAAAAMIjAzLTExLTIwMTYiCjAzLTExLTIwMTYAAAAAAwAAAAAAAAAFIlNUTiIDU1ROAQAAABYiSVFfU0hBUkVTT1VUU1RBTkRJTkciFElRX1NIQVJFU09VVFNUQU5ESU5HAgAAAAwiMDItMTEtMjAxNiIKMDItMTEtMjAxNgAAAAADAAAAAAAAAAUiU1ROIgNTVE4BAAAAFiJJUV9TSEFSRVNPVVRTVEFORElORyIUSVFfU0hBUkVTT1VUU1RBTkRJTkcCAAAADCIwMS0xMS0yMDE2IgowMS0xMS0yMDE2AAAAAAMAAAAAAAAABSJTVE4iA1NUTgEAAAAWIklRX1NIQVJFU09VVFNUQU5ESU5HIhRJUV9TSEFSRVNPVVRTVEFORElORwIAAAAMIjMxLTEwLTIwMTYiCjMxLTEwLTIwMTYAAAAAAwAAAAAAAAAFIlNUTiIDU1ROAQAAABYiSVFfU0hBUkVTT1VUU1RBTkRJTkciFElRX1NIQVJFU09V</t>
  </si>
  <si>
    <t>VFNUQU5ESU5HAgAAAAwiMjgtMTAtMjAxNiIKMjgtMTAtMjAxNgAAAAADAAAAAAAAAAUiU1ROIgNTVE4BAAAAFiJJUV9TSEFSRVNPVVRTVEFORElORyIUSVFfU0hBUkVTT1VUU1RBTkRJTkcCAAAADCIyNy0xMC0yMDE2IgoyNy0xMC0yMDE2AAAAAAMAAAAAAAAABSJTVE4iA1NUTgEAAAAWIklRX1NIQVJFU09VVFNUQU5ESU5HIhRJUV9TSEFSRVNPVVRTVEFORElORwIAAAAMIjI2LTEwLTIwMTYiCjI2LTEwLTIwMTYAAAAAAwAAAAAAAAAFIlNUTiIDU1ROAQAAABYiSVFfU0hBUkVTT1VUU1RBTkRJTkciFElRX1NIQVJFU09VVFNUQU5ESU5HAgAAAAwiMjUtMTAtMjAxNiIKMjUtMTAtMjAxNgAAAAADAAAAAAAAAAUiU1ROIgNTVE4BAAAAFiJJUV9TSEFSRVNPVVRTVEFORElORyIUSVFfU0hBUkVTT1VUU1RBTkRJTkcCAAAADCIyNC0xMC0yMDE2IgoyNC0xMC0yMDE2AAAAAAMAAAAAAAAABSJTVE4iA1NUTgEAAAAWIklRX1NIQVJFU09VVFNUQU5ESU5HIhRJUV9TSEFSRVNPVVRTVEFORElORwIAAAAMIjIxLTEwLTIwMTYiCjIxLTEwLTIwMTYAAAAAAwAAAAAAAAAFIlNUTiIDU1ROAQAAABYiSVFfU0hBUkVTT1VUU1RBTkRJTkciFElRX1NIQVJFU09VVFNUQU5ESU5HAgAAAAwiMjAtMTAtMjAxNiIKMjAtMTAtMjAxNgAAAAADAAAAAAAAAAUiU1ROIgNTVE4BAAAAFiJJUV9TSEFSRVNPVVRTVEFORElORyIUSVFfU0hB</t>
  </si>
  <si>
    <t>UkVTT1VUU1RBTkRJTkcCAAAADCIxOS0xMC0yMDE2IgoxOS0xMC0yMDE2AAAAAAMAAAAAAAAABSJTVE4iA1NUTgEAAAAWIklRX1NIQVJFU09VVFNUQU5ESU5HIhRJUV9TSEFSRVNPVVRTVEFORElORwIAAAAMIjE4LTEwLTIwMTYiCjE4LTEwLTIwMTYAAAAAAwAAAAAAAAAFIlNUTiIDU1ROAQAAABYiSVFfU0hBUkVTT1VUU1RBTkRJTkciFElRX1NIQVJFU09VVFNUQU5ESU5HAgAAAAwiMTctMTAtMjAxNiIKMTctMTAtMjAxNgAAAAADAAAAAAAAAAUiU1ROIgNTVE4BAAAAFiJJUV9TSEFSRVNPVVRTVEFORElORyIUSVFfU0hBUkVTT1VUU1RBTkRJTkcCAAAADCIxNC0xMC0yMDE2IgoxNC0xMC0yMDE2AAAAAAMAAAAAAAAABSJTVE4iA1NUTgEAAAAWIklRX1NIQVJFU09VVFNUQU5ESU5HIhRJUV9TSEFSRVNPVVRTVEFORElORwIAAAAMIjEzLTEwLTIwMTYiCjEzLTEwLTIwMTYAAAAAAwAAAAAAAAAFIlNUTiIDU1ROAQAAABYiSVFfU0hBUkVTT1VUU1RBTkRJTkciFElRX1NIQVJFU09VVFNUQU5ESU5HAgAAAAwiMTItMTAtMjAxNiIKMTItMTAtMjAxNgAAAAADAAAAAAAAAAUiU1ROIgNTVE4BAAAAFiJJUV9TSEFSRVNPVVRTVEFORElORyIUSVFfU0hBUkVTT1VUU1RBTkRJTkcCAAAADCIxMS0xMC0yMDE2IgoxMS0xMC0yMDE2AAAAAAMAAAAAAAAABSJTVE4iA1NUTgEAAAAWIklRX1NIQVJFU09VVFNUQU5ESU5HIhRJ</t>
  </si>
  <si>
    <t>UV9TSEFSRVNPVVRTVEFORElORwIAAAAMIjA3LTEwLTIwMTYiCjA3LTEwLTIwMTYAAAAAAwAAAAAAAAAFIlNUTiIDU1ROAQAAABYiSVFfU0hBUkVTT1VUU1RBTkRJTkciFElRX1NIQVJFU09VVFNUQU5ESU5HAgAAAAwiMDYtMTAtMjAxNiIKMDYtMTAtMjAxNgAAAAADAAAAAAAAAAUiU1ROIgNTVE4BAAAAFiJJUV9TSEFSRVNPVVRTVEFORElORyIUSVFfU0hBUkVTT1VUU1RBTkRJTkcCAAAADCIwNS0xMC0yMDE2IgowNS0xMC0yMDE2AAAAAAMAAAAAAAAABSJTVE4iA1NUTgEAAAAWIklRX1NIQVJFU09VVFNUQU5ESU5HIhRJUV9TSEFSRVNPVVRTVEFORElORwIAAAAMIjA0LTEwLTIwMTYiCjA0LTEwLTIwMTYAAAAAAwAAAAAAAAAFIlNUTiIDU1ROAQAAABYiSVFfU0hBUkVTT1VUU1RBTkRJTkciFElRX1NIQVJFU09VVFNUQU5ESU5HAgAAAAwiMDMtMTAtMjAxNiIKMDMtMTAtMjAxNgAAAAADAAAAAAAAAAUiU1ROIgNTVE4BAAAAFiJJUV9TSEFSRVNPVVRTVEFORElORyIUSVFfU0hBUkVTT1VUU1RBTkRJTkcCAAAADCIzMC0wOS0yMDE2IgozMC0wOS0yMDE2AAAAAAMAAAAAAAAABSJTVE4iA1NUTgEAAAAWIklRX1NIQVJFU09VVFNUQU5ESU5HIhRJUV9TSEFSRVNPVVRTVEFORElORwIAAAAMIjI5LTA5LTIwMTYiCjI5LTA5LTIwMTYAAAAAAwAAAAAAAAAFIlNUTiIDU1ROAQAAABYiSVFfU0hBUkVTT1VUU1RBTkRJ</t>
  </si>
  <si>
    <t>TkciFElRX1NIQVJFU09VVFNUQU5ESU5HAgAAAAwiMjgtMDktMjAxNiIKMjgtMDktMjAxNgAAAAADAAAAAAAAAAUiU1ROIgNTVE4BAAAAFiJJUV9TSEFSRVNPVVRTVEFORElORyIUSVFfU0hBUkVTT1VUU1RBTkRJTkcCAAAADCIyNy0wOS0yMDE2IgoyNy0wOS0yMDE2AAAAAAMAAAAAAAAABSJTVE4iA1NUTgEAAAAWIklRX1NIQVJFU09VVFNUQU5ESU5HIhRJUV9TSEFSRVNPVVRTVEFORElORwIAAAAMIjI2LTA5LTIwMTYiCjI2LTA5LTIwMTYAAAAAAwAAAAAAAAAFIlNUTiIDU1ROAQAAABYiSVFfU0hBUkVTT1VUU1RBTkRJTkciFElRX1NIQVJFU09VVFNUQU5ESU5HAgAAAAwiMjMtMDktMjAxNiIKMjMtMDktMjAxNgAAAAADAAAAAAAAAAUiU1ROIgNTVE4BAAAAFiJJUV9TSEFSRVNPVVRTVEFORElORyIUSVFfU0hBUkVTT1VUU1RBTkRJTkcCAAAADCIyMi0wOS0yMDE2IgoyMi0wOS0yMDE2AAAAAAMAAAAAAAAABSJTVE4iA1NUTgEAAAAWIklRX1NIQVJFU09VVFNUQU5ESU5HIhRJUV9TSEFSRVNPVVRTVEFORElORwIAAAAMIjIxLTA5LTIwMTYiCjIxLTA5LTIwMTYAAAAAAwAAAAAAAAAFIlNUTiIDU1ROAQAAABYiSVFfU0hBUkVTT1VUU1RBTkRJTkciFElRX1NIQVJFU09VVFNUQU5ESU5HAgAAAAwiMjAtMDktMjAxNiIKMjAtMDktMjAxNgAAAAADAAAAAAAAAAUiU1ROIgNTVE4BAAAAFiJJUV9TSEFSRVNPVVRT</t>
  </si>
  <si>
    <t>VEFORElORyIUSVFfU0hBUkVTT1VUU1RBTkRJTkcCAAAADCIxOS0wOS0yMDE2IgoxOS0wOS0yMDE2AAAAAAMAAAAAAAAABSJTVE4iA1NUTgEAAAAWIklRX1NIQVJFU09VVFNUQU5ESU5HIhRJUV9TSEFSRVNPVVRTVEFORElORwIAAAAMIjE2LTA5LTIwMTYiCjE2LTA5LTIwMTYAAAAAAwAAAAAAAAAFIlNUTiIDU1ROAQAAABYiSVFfU0hBUkVTT1VUU1RBTkRJTkciFElRX1NIQVJFU09VVFNUQU5ESU5HAgAAAAwiMTUtMDktMjAxNiIKMTUtMDktMjAxNgAAAAADAAAAAAAAAAUiU1ROIgNTVE4BAAAAFiJJUV9TSEFSRVNPVVRTVEFORElORyIUSVFfU0hBUkVTT1VUU1RBTkRJTkcCAAAADCIxNC0wOS0yMDE2IgoxNC0wOS0yMDE2AAAAAAMAAAAAAAAABSJTVE4iA1NUTgEAAAAWIklRX1NIQVJFU09VVFNUQU5ESU5HIhRJUV9TSEFSRVNPVVRTVEFORElORwIAAAAMIjEzLTA5LTIwMTYiCjEzLTA5LTIwMTYAAAAAAwAAAAAAAAAFIlNUTiIDU1ROAQAAABYiSVFfU0hBUkVTT1VUU1RBTkRJTkciFElRX1NIQVJFU09VVFNUQU5ESU5HAgAAAAwiMTItMDktMjAxNiIKMTItMDktMjAxNgAAAAADAAAAAAAAAAUiU1ROIgNTVE4BAAAAFiJJUV9TSEFSRVNPVVRTVEFORElORyIUSVFfU0hBUkVTT1VUU1RBTkRJTkcCAAAADCIwOS0wOS0yMDE2IgowOS0wOS0yMDE2AAAAAAMAAAAAAAAABSJTVE4iA1NUTgEAAAAWIklRX1NIQVJF</t>
  </si>
  <si>
    <t>U09VVFNUQU5ESU5HIhRJUV9TSEFSRVNPVVRTVEFORElORwIAAAAMIjA4LTA5LTIwMTYiCjA4LTA5LTIwMTYAAAAAAwAAAAAAAAAFIlNUTiIDU1ROAQAAABYiSVFfU0hBUkVTT1VUU1RBTkRJTkciFElRX1NIQVJFU09VVFNUQU5ESU5HAgAAAAwiMDctMDktMjAxNiIKMDctMDktMjAxNgAAAAADAAAAAAAAAAUiU1ROIgNTVE4BAAAAFiJJUV9TSEFSRVNPVVRTVEFORElORyIUSVFfU0hBUkVTT1VUU1RBTkRJTkcCAAAADCIwNi0wOS0yMDE2IgowNi0wOS0yMDE2AAAAAAMAAAAAAAAABSJTVE4iA1NUTgEAAAAWIklRX1NIQVJFU09VVFNUQU5ESU5HIhRJUV9TSEFSRVNPVVRTVEFORElORwIAAAAMIjAyLTA5LTIwMTYiCjAyLTA5LTIwMTYAAAAAAwAAAAAAAAAFIlNUTiIDU1ROAQAAABYiSVFfU0hBUkVTT1VUU1RBTkRJTkciFElRX1NIQVJFU09VVFNUQU5ESU5HAgAAAAwiMDEtMDktMjAxNiIKMDEtMDktMjAxNgAAAAADAAAAAAAAAAUiU1ROIgNTVE4BAAAAFiJJUV9TSEFSRVNPVVRTVEFORElORyIUSVFfU0hBUkVTT1VUU1RBTkRJTkcCAAAADCIzMS0wOC0yMDE2IgozMS0wOC0yMDE2AAAAAAMAAAAAAAAABSJTVE4iA1NUTgEAAAAWIklRX1NIQVJFU09VVFNUQU5ESU5HIhRJUV9TSEFSRVNPVVRTVEFORElORwIAAAAMIjMwLTA4LTIwMTYiCjMwLTA4LTIwMTYAAAAAAwAAAAAAAAAFIlNUTiIDU1ROAQAAABYiSVFf</t>
  </si>
  <si>
    <t>U0hBUkVTT1VUU1RBTkRJTkciFElRX1NIQVJFU09VVFNUQU5ESU5HAgAAAAwiMjktMDgtMjAxNiIKMjktMDgtMjAxNgAAAAADAAAAAAAAAAUiU1ROIgNTVE4BAAAAFiJJUV9TSEFSRVNPVVRTVEFORElORyIUSVFfU0hBUkVTT1VUU1RBTkRJTkcCAAAADCIyNi0wOC0yMDE2IgoyNi0wOC0yMDE2AAAAAAMAAAAAAAAABSJTVE4iA1NUTgEAAAAWIklRX1NIQVJFU09VVFNUQU5ESU5HIhRJUV9TSEFSRVNPVVRTVEFORElORwIAAAAMIjI1LTA4LTIwMTYiCjI1LTA4LTIwMTYAAAAAAwAAAAAAAAAFIlNUTiIDU1ROAQAAABYiSVFfU0hBUkVTT1VUU1RBTkRJTkciFElRX1NIQVJFU09VVFNUQU5ESU5HAgAAAAwiMjQtMDgtMjAxNiIKMjQtMDgtMjAxNgAAAAADAAAAAAAAAAUiU1ROIgNTVE4BAAAAFiJJUV9TSEFSRVNPVVRTVEFORElORyIUSVFfU0hBUkVTT1VUU1RBTkRJTkcCAAAADCIyMy0wOC0yMDE2IgoyMy0wOC0yMDE2AAAAAAMAAAAAAAAABSJTVE4iA1NUTgEAAAAWIklRX1NIQVJFU09VVFNUQU5ESU5HIhRJUV9TSEFSRVNPVVRTVEFORElORwIAAAAMIjIyLTA4LTIwMTYiCjIyLTA4LTIwMTYAAAAAAwAAAAAAAAAFIlNUTiIDU1ROAQAAABYiSVFfU0hBUkVTT1VUU1RBTkRJTkciFElRX1NIQVJFU09VVFNUQU5ESU5HAgAAAAwiMTktMDgtMjAxNiIKMTktMDgtMjAxNgAAAAADAAAAAAAAAAUiU1ROIgNTVE4BAAAA</t>
  </si>
  <si>
    <t>FiJJUV9TSEFSRVNPVVRTVEFORElORyIUSVFfU0hBUkVTT1VUU1RBTkRJTkcCAAAADCIxOC0wOC0yMDE2IgoxOC0wOC0yMDE2AAAAAAMAAAAAAAAABSJTVE4iA1NUTgEAAAAWIklRX1NIQVJFU09VVFNUQU5ESU5HIhRJUV9TSEFSRVNPVVRTVEFORElORwIAAAAMIjE3LTA4LTIwMTYiCjE3LTA4LTIwMTYAAAAAAwAAAAAAAAAFIlNUTiIDU1ROAQAAABYiSVFfU0hBUkVTT1VUU1RBTkRJTkciFElRX1NIQVJFU09VVFNUQU5ESU5HAgAAAAwiMTYtMDgtMjAxNiIKMTYtMDgtMjAxNgAAAAADAAAAAAAAAAUiU1ROIgNTVE4BAAAAFiJJUV9TSEFSRVNPVVRTVEFORElORyIUSVFfU0hBUkVTT1VUU1RBTkRJTkcCAAAADCIxNS0wOC0yMDE2IgoxNS0wOC0yMDE2AAAAAAMAAAAAAAAABSJTVE4iA1NUTgEAAAAWIklRX1NIQVJFU09VVFNUQU5ESU5HIhRJUV9TSEFSRVNPVVRTVEFORElORwIAAAAMIjEyLTA4LTIwMTYiCjEyLTA4LTIwMTYAAAAAAwAAAAAAAAAFIlNUTiIDU1ROAQAAABYiSVFfU0hBUkVTT1VUU1RBTkRJTkciFElRX1NIQVJFU09VVFNUQU5ESU5HAgAAAAwiMTEtMDgtMjAxNiIKMTEtMDgtMjAxNgAAAAADAAAAAAAAAAUiU1ROIgNTVE4BAAAAFiJJUV9TSEFSRVNPVVRTVEFORElORyIUSVFfU0hBUkVTT1VUU1RBTkRJTkcCAAAADCIxMC0wOC0yMDE2IgoxMC0wOC0yMDE2AAAAAAMAAAAAAAAABSJTVE4iA1NU</t>
  </si>
  <si>
    <t>TgEAAAAWIklRX1NIQVJFU09VVFNUQU5ESU5HIhRJUV9TSEFSRVNPVVRTVEFORElORwIAAAAMIjA5LTA4LTIwMTYiCjA5LTA4LTIwMTYAAAAAAwAAAAAAAAAFIlNUTiIDU1ROAQAAABYiSVFfU0hBUkVTT1VUU1RBTkRJTkciFElRX1NIQVJFU09VVFNUQU5ESU5HAgAAAAwiMDgtMDgtMjAxNiIKMDgtMDgtMjAxNgAAAAADAAAAAAAAAAUiU1ROIgNTVE4BAAAAFiJJUV9TSEFSRVNPVVRTVEFORElORyIUSVFfU0hBUkVTT1VUU1RBTkRJTkcCAAAADCIwNS0wOC0yMDE2IgowNS0wOC0yMDE2AAAAAAMAAAAAAAAABSJTVE4iA1NUTgEAAAAWIklRX1NIQVJFU09VVFNUQU5ESU5HIhRJUV9TSEFSRVNPVVRTVEFORElORwIAAAAMIjA0LTA4LTIwMTYiCjA0LTA4LTIwMTYAAAAAAwAAAAAAAAAFIlNUTiIDU1ROAQAAABYiSVFfU0hBUkVTT1VUU1RBTkRJTkciFElRX1NIQVJFU09VVFNUQU5ESU5HAgAAAAwiMDMtMDgtMjAxNiIKMDMtMDgtMjAxNgAAAAADAAAAAAAAAAUiU1ROIgNTVE4BAAAAFiJJUV9TSEFSRVNPVVRTVEFORElORyIUSVFfU0hBUkVTT1VUU1RBTkRJTkcCAAAADCIwMi0wOC0yMDE2IgowMi0wOC0yMDE2AAAAAAMAAAAAAAAABSJTVE4iA1NUTgEAAAAWIklRX1NIQVJFU09VVFNUQU5ESU5HIhRJUV9TSEFSRVNPVVRTVEFORElORwIAAAAMIjI5LTA3LTIwMTYiCjI5LTA3LTIwMTYAAAAAAwAAAAAAAAAFIlNU</t>
  </si>
  <si>
    <t>TiIDU1ROAQAAABYiSVFfU0hBUkVTT1VUU1RBTkRJTkciFElRX1NIQVJFU09VVFNUQU5ESU5HAgAAAAwiMjgtMDctMjAxNiIKMjgtMDctMjAxNgAAAAADAAAAAAAAAAUiU1ROIgNTVE4BAAAAFiJJUV9TSEFSRVNPVVRTVEFORElORyIUSVFfU0hBUkVTT1VUU1RBTkRJTkcCAAAADCIyNy0wNy0yMDE2IgoyNy0wNy0yMDE2AAAAAAMAAAAAAAAABSJTVE4iA1NUTgEAAAAWIklRX1NIQVJFU09VVFNUQU5ESU5HIhRJUV9TSEFSRVNPVVRTVEFORElORwIAAAAMIjI2LTA3LTIwMTYiCjI2LTA3LTIwMTYAAAAAAwAAAAAAAAAFIlNUTiIDU1ROAQAAABYiSVFfU0hBUkVTT1VUU1RBTkRJTkciFElRX1NIQVJFU09VVFNUQU5ESU5HAgAAAAwiMjUtMDctMjAxNiIKMjUtMDctMjAxNgAAAAADAAAAAAAAAAUiU1ROIgNTVE4BAAAAFiJJUV9TSEFSRVNPVVRTVEFORElORyIUSVFfU0hBUkVTT1VUU1RBTkRJTkcCAAAADCIyMi0wNy0yMDE2IgoyMi0wNy0yMDE2AAAAAAMAAAAAAAAABSJTVE4iA1NUTgEAAAAWIklRX1NIQVJFU09VVFNUQU5ESU5HIhRJUV9TSEFSRVNPVVRTVEFORElORwIAAAAMIjIxLTA3LTIwMTYiCjIxLTA3LTIwMTYAAAAAAwAAAAAAAAAFIlNUTiIDU1ROAQAAABYiSVFfU0hBUkVTT1VUU1RBTkRJTkciFElRX1NIQVJFU09VVFNUQU5ESU5HAgAAAAwiMjAtMDctMjAxNiIKMjAtMDctMjAxNgAAAAADAAAAAAAA</t>
  </si>
  <si>
    <t>AAUiU1ROIgNTVE4BAAAAFiJJUV9TSEFSRVNPVVRTVEFORElORyIUSVFfU0hBUkVTT1VUU1RBTkRJTkcCAAAADCIxOS0wNy0yMDE2IgoxOS0wNy0yMDE2AAAAAAMAAAAAAAAABSJTVE4iA1NUTgEAAAAWIklRX1NIQVJFU09VVFNUQU5ESU5HIhRJUV9TSEFSRVNPVVRTVEFORElORwIAAAAMIjE4LTA3LTIwMTYiCjE4LTA3LTIwMTYAAAAAAwAAAAAAAAAFIlNUTiIDU1ROAQAAABYiSVFfU0hBUkVTT1VUU1RBTkRJTkciFElRX1NIQVJFU09VVFNUQU5ESU5HAgAAAAwiMTUtMDctMjAxNiIKMTUtMDctMjAxNgAAAAADAAAAAAAAAAUiU1ROIgNTVE4BAAAAFiJJUV9TSEFSRVNPVVRTVEFORElORyIUSVFfU0hBUkVTT1VUU1RBTkRJTkcCAAAADCIxNC0wNy0yMDE2IgoxNC0wNy0yMDE2AAAAAAMAAAAAAAAABSJTVE4iA1NUTgEAAAAWIklRX1NIQVJFU09VVFNUQU5ESU5HIhRJUV9TSEFSRVNPVVRTVEFORElORwIAAAAMIjEzLTA3LTIwMTYiCjEzLTA3LTIwMTYAAAAAAwAAAAAAAAAFIlNUTiIDU1ROAQAAABYiSVFfU0hBUkVTT1VUU1RBTkRJTkciFElRX1NIQVJFU09VVFNUQU5ESU5HAgAAAAwiMTItMDctMjAxNiIKMTItMDctMjAxNgAAAAADAAAAAAAAAAUiU1ROIgNTVE4BAAAAFiJJUV9TSEFSRVNPVVRTVEFORElORyIUSVFfU0hBUkVTT1VUU1RBTkRJTkcCAAAADCIxMS0wNy0yMDE2IgoxMS0wNy0yMDE2AAAAAAMA</t>
  </si>
  <si>
    <t>AAAAAAAABSJTVE4iA1NUTgEAAAAWIklRX1NIQVJFU09VVFNUQU5ESU5HIhRJUV9TSEFSRVNPVVRTVEFORElORwIAAAAMIjA4LTA3LTIwMTYiCjA4LTA3LTIwMTYAAAAAAwAAAAAAAAAFIlNUTiIDU1ROAQAAABYiSVFfU0hBUkVTT1VUU1RBTkRJTkciFElRX1NIQVJFU09VVFNUQU5ESU5HAgAAAAwiMDctMDctMjAxNiIKMDctMDctMjAxNgAAAAADAAAAAAAAAAUiU1ROIgNTVE4BAAAAFiJJUV9TSEFSRVNPVVRTVEFORElORyIUSVFfU0hBUkVTT1VUU1RBTkRJTkcCAAAADCIwNi0wNy0yMDE2IgowNi0wNy0yMDE2AAAAAAMAAAAAAAAABSJTVE4iA1NUTgEAAAAWIklRX1NIQVJFU09VVFNUQU5ESU5HIhRJUV9TSEFSRVNPVVRTVEFORElORwIAAAAMIjA1LTA3LTIwMTYiCjA1LTA3LTIwMTYAAAAAAwAAAAAAAAAFIlNUTiIDU1ROAQAAABYiSVFfU0hBUkVTT1VUU1RBTkRJTkciFElRX1NIQVJFU09VVFNUQU5ESU5HAgAAAAwiMDQtMDctMjAxNiIKMDQtMDctMjAxNtLMLnHgwtQI0swuceDC1AgbQ0lRLkNBVC5JUV9WT0xVTUUuOS8yMy8yMDE2BQAAAAEAAAAIAAAADihJbnZhbGlkIERhdGUpDgoqceDC1AgOCipx4MLUCCRDSVEuU1ROLklRX1BFUklPRERBVEUuMTk5My40MTgyMC5MLlABAAAAu20NAAUAAAAKMzAtMDktMjAxMgDY2g9x4MLUCNjaD3HgwtQIKUNJUS5JUTE5MDc4Ni5JUV9QRVJJT0REQVRFLjE5OTgu</t>
  </si>
  <si>
    <t>NDE4MjAuTC5QAQAAAELpAgAFAAAACjI3LTA5LTIwMTMA2NoPceDC1AjY2g9x4MLUCBxDSVEuS0JSLklRX1ZPTFVNRS4yNi0wMy0yMDE0AQAAAOqAPwACAAAACDUuMzc0NDMzAJIxVozgwtQIkjFWjODC1AggQ0lRLk5ZU0U6VEVYLklRX1ZPTFVNRS4xMi8xLzIwMTYBAAAADrMEAAIAAAAIMS40NDg2OTgAkjFWjODC1AiSMVaM4MLUCBxDSVEuSkVDLklRX1ZPTFVNRS4wNi0wOS0yMDEzAQAAAC9OBAACAAAACDEuMjEyMjEyAJY2aIfgwtQIljZoh+DC1AgnQ0lRLkZMUi5JUV9TSEFSRVNPVVRTVEFORElORy4yMi0wNS0yMDE3AQAAACsBCgACAAAACjEzOS43ODIyNDMA9JJYjODC1Aj0kliM4MLUCBxDSVEuS0JSLklRX1ZPTFVNRS4yMC0wNi0yMDE0AQAAAOqAPwACAAAACDMuMzE0NDQ1AJIxVozgwtQIkjFWjODC1AgcQ0lRLkZMUi5JUV9WT0xVTUUuMTktMDItMjAxNAEAAAArAQoAAgAAAAgzLjQ3NTc5MgCWNmiH4MLUCJY2aIfgwtQIHENJUS5GTFIuSVFfVk9MVU1FLjAxLTEwLTIwMTMBAAAAKwEKAAIAAAAIMC45Njg3ODYA+Jdqh+DC1Aj4l2qH4MLUCBRDSVEuLklRX1FVSUNLX0NPTVAuMQUAAAABAAAACAAAABQoSW52YWxpZCBJZGVudGlmaWVyKQ4KKnHgwtQIDgoqceDC1AglQ0lRLk5BU0RBUUdTOlBDQVIuSVFfVk9MVU1FLjMvMzAvMjAxNgUAAAABAAAACAAAAA4oSW52YWxpZCBEYXRlKQ4KKnHgwtQIDgoq</t>
  </si>
  <si>
    <t>ceDC1AgfQ0lRLkVNRS5JUV9QUklDRURBVEUuMTYtMDQtMjAxNAEAAABubQAABQAAAAoxNi0wNC0yMDE0AA4KKnHgwtQIDgoqceDC1AgeQ0lRLk5ZU0U6REUuSVFfVk9MVU1FLjUvOS8yMDE2AQAAAIAPBAADAAAAAAAOCipx4MLUCA4KKnHgwtQIK0NJUS5OWVNFOkNNSS5JUV9TSEFSRVNPVVRTVEFORElORy41LzI3LzIwMTYFAAAAAQAAAAgAAAAOKEludmFsaWQgRGF0ZSm4VV2M4MLUCLhVXYzgwtQIJ0NJUS5LQlIuSVFfU0hBUkVTT1VUU1RBTkRJTkcuMjgtMDItMjAxNwEAAADqgD8AAgAAAAoxNDIuODc4MzYzAFb0WozgwtQIVvRajODC1AghQ0lRLklRMjczNTExLklRX1ZPTFVNRS4wMy0wMy0yMDE0AQAAAGcsBAADAAAAAAA01WWH4MLUCDTVZYfgwtQIJkNJUS5JUVRSMjgxNzkyMTUyLklRX1RSX0lNUExJRURfRVZfUkVWAQAAAJjOyxACAAAACDAuODY2NTU5AQYAAAAFAAAAAjU0AQAAAAYxMDIwOTMCAAAACTI4MTc5MjE1MgMAAAAJMjgxNzkyMTkxBAAAAAMxNjAGAAAABUZhbHNld6gGNuPC1Agtdh4248LUCCdDSVEuRkxSLklRX1NIQVJFU09VVFNUQU5ESU5HLjE3LTAyLTIwMTcBAAAAKwEKAAIAAAAKMTM5LjM1NTQxMgD0kliM4MLUCPSSWIzgwtQIJ0NJUS5LQlIuSVFfU0hBUkVTT1VUU1RBTkRJTkcuMDEtMDgtMjAxNgEAAADqgD8AAgAAAAoxNDIuNDc1NDk5ALhVXYzgwtQIuFVdjODC1AgrQ0lRLk5Z</t>
  </si>
  <si>
    <t>U0U6T1NLLklRX1NIQVJFU09VVFNUQU5ESU5HLjcvMTkvMjAxNgUAAAABAAAACAAAAA4oSW52YWxpZCBEYXRlKZIxVozgwtQIkjFWjODC1AgfQ0lRLk5ZU0U6Q01JLklRX1ZPTFVNRS41LzIvMjAxNgEAAAAlDAQAAgAAAAgzLjkwMjU2NgA01WWH4MLUCDTVZYfgwtQILENJUS5OWVNFOlRFWC5JUV9TSEFSRVNPVVRTVEFORElORy4xMC8yNS8yMDE2BQAAAAEAAAAIAAAADihJbnZhbGlkIERhdGUpkjFWjODC1AiSMVaM4MLUCCpDSVEuTllTRTpURVguSVFfU0hBUkVTT1VUU1RBTkRJTkcuMS85LzIwMTcBAAAADrMEAAIAAAAEOTcuNgBW9FqM4MLUCFb0WozgwtQII0NJUS5GTFIuSVFfSU5DX1RBWC45OTYuNDE4MjAuTC5QLi5DAQAAACsBCgACAAAABzQwMy45MTMBCAAAAAUAAAABMQEAAAAKMTUxOTU1OTQ3MwMAAAADMTYwAgAAAAI3NQQAAAABMAcAAAAJNi8zMC8yMDE0CAAAAAoxMi8zMS8yMDA5CQAAAAEw2NoPceDC1AjY2g9x4MLUCBtDSVEuQ0FULklRX1ZPTFVNRS4zLzMxLzIwMTcFAAAAAQAAAAgAAAAOKEludmFsaWQgRGF0ZSk01WWH4MLUCDTVZYfgwtQIHUNJUS5UVEVLLklRX1ZPTFVNRS4wOS0wNS0yMDE0AQAAAAgBAwACAAAACDAuODk2OTU1AJY2aIfgwtQIljZoh+DC1AgnQ0lRLlNUTi5JUV9TSEFSRVNPVVRTVEFORElORy4xNS0xMi0yMDE2AQAAALttDQACAAAACTExMy45NDUyNQD0kliM4MLUCPSS</t>
  </si>
  <si>
    <t>WIzgwtQIJ0NJUS5KRUMuSVFfU0hBUkVTT1VUU1RBTkRJTkcuMjYtMTAtMjAxNgEAAAAvTgQAAgAAAAoxMjEuNDI4MTk3AFb0WozgwtQIVvRajODC1AggQ0lRLklRMzA3OTMzOTAuSVFfQ09NUEFOWV9USUNLRVIBAAAArt7VAQMAAAAAADTVZYfgwtQINNVlh+DC1AgmQ0lRLk5BU0RBUUdTOlBDQVIuSVFfVk9MVU1FLjEwLzI2LzIwMTYFAAAAAQAAAAgAAAAOKEludmFsaWQgRGF0ZSlW9FqM4MLUCFb0WozgwtQIIUNJUS5OWVNFOkNOSEkuSVFfVk9MVU1FLjMvMTgvMjAxNgUAAAABAAAACAAAAA4oSW52YWxpZCBEYXRlKTTVZYfgwtQINNVlh+DC1AgmQ0lRLkNBVC5JUV9TSEFSRVNPVVRTVEFORElORy43LzI1LzIwMTYFAAAAAQAAAAgAAAAOKEludmFsaWQgRGF0ZSk01WWH4MLUCDTVZYfgwtQIIUNJUS5JUTE5MDc4Ni5JUV9WT0xVTUUuMzEtMDctMjAxMwEAAABC6QIAAgAAAAgwLjc4MDA2NwC4VV2M4MLUCLhVXYzgwtQIK0NJUS5OWVNFOlRFWC5JUV9TSEFSRVNPVVRTVEFORElORy42LzI3LzIwMTYFAAAAAQAAAAgAAAAOKEludmFsaWQgRGF0ZSmSMVaM4MLUCJIxVozgwtQIKUNJUS5JUVRSMjcwMDc4Njc3LklRX1RSX0lNUExJRURfRVZfRUJJVERBAQAAANUSGRACAAAACTExLjY2NjY2NwB3qAY248LUCC12HjbjwtQIHENJUS5GTFIuSVFfVk9MVU1FLjIyLTA3LTIwMTMBAAAAKwEKAAIAAAAIMS4wMTc4MzkA</t>
  </si>
  <si>
    <t>+Jdqh+DC1Aj4l2qH4MLUCBxDSVEuSkVDLklRX1ZPTFVNRS4yMi0wNy0yMDEzAQAAAC9OBAACAAAACDAuNTYyMjczAJY2aIfgwtQIljZoh+DC1AgdQ0lRLlRURUsuSVFfVk9MVU1FLjE4LTEyLTIwMTMBAAAACAEDAAIAAAAIMC43NzM4ODgAuFVdjODC1Ai4VV2M4MLUCCdDSVEuU1ROLklRX1NIQVJFU09VVFNUQU5ESU5HLjA1LTA1LTIwMTcBAAAAu20NAAIAAAAKMTE0LjE2MjQzOAD0kliM4MLUCPSSWIzgwtQILUNJUS5TVE4uSVFfR1dfSU5UQU5fQU1PUlRfQ0YuOTk2LjQxODIwLkwuUC4uQwEAAAC7bQ0AAgAAAAUxOS44MgEIAAAABQAAAAExAQAAAAoxNDMxODU1MTA2AwAAAAIyNwIAAAAEMjE4MgQAAAABMAcAAAAJNi8zMC8yMDE0CAAAAAoxMi8zMS8yMDA5CQAAAAEwDgoqceDC1AgOCipx4MLUCDBDSVEuTkFTREFRR1M6UENBUi5JUV9TSEFSRVNPVVRTVEFORElORy44LzI2LzIwMTYFAAAAAQAAAAgAAAAOKEludmFsaWQgRGF0ZSn0kliM4MLUCPSSWIzgwtQIJUNJUS5FTUUuSVFfVE9UQUxfUkVWLjk5Ny40MTgyMC5MLlAuLkMBAAAAbm0AAAIAAAAINDg1MS45NTMBCAAAAAUAAAABMQEAAAAKMTU4OTMyNjM2MQMAAAADMTYwAgAAAAIyOAQAAAABMAcAAAAJNi8zMC8yMDE0CAAAAAoxMi8zMS8yMDEwCQAAAAEw2NoPceDC1AjY2g9x4MLUCCZDSVEuTkFTREFRR1M6UENBUi5JUV9WT0xVTUUuMTEvMTYvMjAx</t>
  </si>
  <si>
    <t>NgUAAAABAAAACAAAAA4oSW52YWxpZCBEYXRlKTTVZYfgwtQINNVlh+DC1AgqQ0lRLk5ZU0U6T1NLLklRX1NIQVJFU09VVFNUQU5ESU5HLjIvMi8yMDE3AQAAABd9BAACAAAACTc0LjYxMTQ0NwA01WWH4MLUCDTVZYfgwtQIGkNJUS5DQVQuSVFfVk9MVU1FLjQvNS8yMDE2AQAAADL1AwACAAAACDYuOTM4MDgzAA4KKnHgwtQIDgoqceDC1AgfQ0lRLkVNRS5JUV9QUklDRURBVEUuMTUtMDctMjAxMwEAAABubQAABQAAAAoxNS0wNy0yMDEzAA4KKnHgwtQIDgoqceDC1AgwQ0lRLk5BU0RBUUdTOlBDQVIuSVFfU0hBUkVTT1VUU1RBTkRJTkcuMi8yNy8yMDE3BQAAAAEAAAAIAAAADihJbnZhbGlkIERhdGUpkjFWjODC1AiSMVaM4MLUCB9DSVEuTllTRTpERS5JUV9WT0xVTUUuMy8yMS8yMDE2BQAAAAEAAAAIAAAADihJbnZhbGlkIERhdGUpNNVlh+DC1Ag01WWH4MLUCBxDSVEuS0JSLklRX1ZPTFVNRS4xNi0wNi0yMDE0AQAAAOqAPwACAAAACDEuMzQzMzI5AJIxVozgwtQIkjFWjODC1AghQ0lRLk5ZU0U6Q05ISS5JUV9WT0xVTUUuMy8xMC8yMDE2AQAAAE5iGQYCAAAACDEuMjYxNzg5AA4KKnHgwtQIDgoqceDC1AghQ0lRLk5ZU0U6Q05ISS5JUV9WT0xVTUUuMy8yOC8yMDE2BQAAAAEAAAAIAAAADihJbnZhbGlkIERhdGUpDgoqceDC1AgOCipx4MLUCCBDSVEuTllTRTpKT1kuSVFfVk9MVU1FLjcvMjUvMjAxNgUA</t>
  </si>
  <si>
    <t>AAABAAAACAAAAA4oSW52YWxpZCBEYXRlKTTVZYfgwtQINNVlh+DC1AgnQ0lRLlNUTi5JUV9TSEFSRVNPVVRTVEFORElORy4zMS0wMS0yMDE3AQAAALttDQACAAAACTExMy45NDUyNQC4VV2M4MLUCLhVXYzgwtQIKkNJUS5OWVNFOlRFWC5JUV9TSEFSRVNPVVRTVEFORElORy43LzgvMjAxNgEAAAAOswQAAgAAAAUxMDguNgCSMVaM4MLUCJIxVozgwtQIK0NJUS5UVEVLLklRX0NBU0hfU1RfSU5WRVNULjk5Ny40MTgyMC5MLlAuLkMBAAAACAEDAAIAAAAHMjIwLjkzMwEIAAAABQAAAAExAQAAAAoxNTc2Mzk0MjMxAwAAAAMxNjACAAAABDEwMDIEAAAAATAHAAAACTYvMzAvMjAxNAgAAAAJMTAvMy8yMDEwCQAAAAEw2NoPceDC1AjY2g9x4MLUCCJDSVEuS0JSLklRX0VTVF9EQVRFLjEwMDMuNDE4MjAuTC5QAQAAAOqAPwAFAAAACjMxLTEyLTIwMTYADgoqceDC1AgOCipx4MLUCCRDSVEuRkxSLklRX0lOQ19UQVguMjAwMC40MTgyMC5MLlAuLkMBAAAAKwEKAAIAAAAHMzM4LjQxNAEIAAAABQAAAAExAQAAAAoxNzQ4MDIxNzMzAwAAAAMxNjACAAAAAjc1BAAAAAEwBwAAAAk2LzMwLzIwMTQIAAAACTYvMzAvMjAxNAkAAAABMNjaD3HgwtQI2NoPceDC1AgnQ0lRLktCUi5JUV9TSEFSRVNPVVRTVEFORElORy4xOC0xMS0yMDE2AQAAAOqAPwACAAAACjE0Mi42NjgxNjEA9JJYjODC1Aj0kliM4MLUCB9DSVEuRU1FLklR</t>
  </si>
  <si>
    <t>X1BSSUNFREFURS4yNi0wMi0yMDE0AQAAAG5tAAAFAAAACjI2LTAyLTIwMTQADgoqceDC1AgOCipx4MLUCCVDSVEuTkFTREFRR1M6UENBUi5JUV9WT0xVTUUuOC8xOS8yMDE2BQAAAAEAAAAIAAAADihJbnZhbGlkIERhdGUpkjFWjODC1AiSMVaM4MLUCCdDSVEuSkVDLklRX1NIQVJFU09VVFNUQU5ESU5HLjI0LTAyLTIwMTcBAAAAL04EAAIAAAAKMTIxLjA3MTI5NgAOCipx4MLUCA4KKnHgwtQIH0NJUS5OWVNFOkpPWS5JUV9WT0xVTUUuNS85LzIwMTYFAAAAAAAAAAgAAAAUKEludmFsaWQgSWRlbnRpZmllcikOCipx4MLUCA4KKnHgwtQIJ0NJUS5KRUMuSVFfU0hBUkVTT1VUU1RBTkRJTkcuMTUtMTItMjAxNgEAAAAvTgQAAgAAAAoxMjAuODMwMDk5ALhVXYzgwtQIuFVdjODC1AgcQ0lRLkpFQy5JUV9WT0xVTUUuMTItMDItMjAxNAEAAAAvTgQAAgAAAAgwLjcxMzY1NQCWNmiH4MLUCJY2aIfgwtQIGkNJUS5DQVQuSVFfVk9MVU1FLjgvOC8yMDE2AQAAADL1AwACAAAACDMuNTQ0ODI3ADTVZYfgwtQINNVlh+DC1AgdQ0lRLlRURUsuSVFfVk9MVU1FLjI1LTAzLTIwMTQBAAAACAEDAAIAAAAHMC4yMTkzNwCWNmiH4MLUCJY2aIfgwtQIHENJUS5KRUMuSVFfVk9MVU1FLjAxLTEwLTIwMTMBAAAAL04EAAIAAAAIMC44ODY0MzUAkjFWjODC1AiSMVaM4MLUCChDSVEuVFRFSy5JUV9TSEFSRVNPVVRTVEFORElORy4y</t>
  </si>
  <si>
    <t>NS0wOC0yMDE2AQAAAAgBAwACAAAACTU3LjQyOTU2MQD0kliM4MLUCPSSWIzgwtQIJ0NJUS5KRUMuSVFfU0hBUkVTT1VUU1RBTkRJTkcuMTQtMTAtMjAxNgEAAAAvTgQAAgAAAAoxMjEuNDI4MTk3AFb0WozgwtQIVvRajODC1AgnQ0lRLktCUi5JUV9TSEFSRVNPVVRTVEFORElORy4yNy0xMC0yMDE2AQAAAOqAPwACAAAACjE0Mi40NzU0OTkA9JJYjODC1Aj0kliM4MLUCBxDSVEuU1ROLklRX1ZPTFVNRS4xNy0xMi0yMDEzAQAAALttDQACAAAACDAuMzY3ODEyALhVXYzgwtQIuFVdjODC1Ag2Q0lRLihJTlZBTElEIElERU5USUZJRVIpLklRX1NIT1JUX0JVU0lORVNTX0RFU0NSSVBUSU9OBQAAAAAAAAAIAAAAFChJbnZhbGlkIElkZW50aWZpZXIpBa19NuPC1AhkDoA248LUCChDSVEuVFRFSy5JUV9TSEFSRVNPVVRTVEFORElORy4xMC0wNS0yMDE3AQAAAAgBAwACAAAACTU3LjE1NjU4NQA01WWH4MLUCDTVZYfgwtQIJ0NJUS5DQVQuSVFfU0hBUkVTT1VUU1RBTkRJTkcuMTEvMTYvMjAxNgUAAAABAAAACAAAAA4oSW52YWxpZCBEYXRlKbhVXYzgwtQIuFVdjODC1AgoQ0lRLlRURUsuSVFfU0hBUkVTT1VUU1RBTkRJTkcuMjEtMDQtMjAxNwEAAAAIAQMAAgAAAAk1Ny4zMTcwNTMA9JJYjODC1Aj0kliM4MLUCBtDSVEuQ0FULklRX1ZPTFVNRS42LzIwLzIwMTYFAAAAAQAAAAgAAAAOKEludmFsaWQgRGF0ZSk01WWH</t>
  </si>
  <si>
    <t>4MLUCDTVZYfgwtQIHENJUS5GTFIuSVFfVk9MVU1FLjA2LTA5LTIwMTMBAAAAKwEKAAIAAAAIMC45ODQxNzYA+Jdqh+DC1Aj4l2qH4MLUCBxDSVEuS0JSLklRX1ZPTFVNRS4xMi0wOC0yMDEzAQAAAOqAPwACAAAACDAuODgwNDY2AJIxVozgwtQIkjFWjODC1AgqQ0lRLk5ZU0U6T1NLLklRX1NIQVJFU09VVFNUQU5ESU5HLjYvNy8yMDE2AQAAABd9BAACAAAACTczLjM2NjcxNwBW9FqM4MLUCFb0WozgwtQIK0NJUS5OWVNFOkNNSS5JUV9TSEFSRVNPVVRTVEFORElORy4xLzEwLzIwMTcBAAAAJQwEAAIAAAAGMTY3LjM4ALhVXYzgwtQIuFVdjODC1AgnQ0lRLktCUi5JUV9TSEFSRVNPVVRTVEFORElORy4yMC0wNy0yMDE2AQAAAOqAPwACAAAACDE0Mi40MjMzALhVXYzgwtQIuFVdjODC1AgnQ0lRLkVNRS5JUV9TSEFSRVNPVVRTVEFORElORy4xNy0wMi0yMDE3AQAAAG5tAAACAAAACTYwLjY0NjQ3NgD0kliM4MLUCPSSWIzgwtQIIENJUS5OWVNFOk5BVi5JUV9WT0xVTUUuNC8xOS8yMDE2BQAAAAEAAAAIAAAADihJbnZhbGlkIERhdGUpDgoqceDC1AgOCipx4MLUCCdDSVEuU1ROLklRX1NIQVJFU09VVFNUQU5ESU5HLjI5LTExLTIwMTYBAAAAu20NAAIAAAAJMTEzLjk0NTI1APSSWIzgwtQI9JJYjODC1AgoQ0lRLlRURUsuSVFfU0hBUkVTT1VUU1RBTkRJTkcuMTMtMDYtMjAxNwEAAAAIAQMAAgAAAAk1Ny4xNTY1</t>
  </si>
  <si>
    <t>ODUA9JJYjODC1Aj0kliM4MLUCBxDSVEuRkxSLklRX1ZPTFVNRS4yOS0wMS0yMDE0AQAAACsBCgACAAAACDEuOTQ4Njc4AJY2aIfgwtQIljZoh+DC1AgkQ0lRLk5BU0RBUUdTOlBDQVIuSVFfVk9MVU1FLjYvMS8yMDE2AQAAAEF/BAACAAAACDIuODU2OTM2AJIxVozgwtQIkjFWjODC1AgdQ0lRLlRURUsuSVFfVk9MVU1FLjI5LTAxLTIwMTQBAAAACAEDAAIAAAAIMC40MTg1MDgAVvRajODC1AhW9FqM4MLUCCtDSVEuTllTRTpDTUkuSVFfU0hBUkVTT1VUU1RBTkRJTkcuOC8xNi8yMDE2BQAAAAEAAAAIAAAADihJbnZhbGlkIERhdGUpNNVlh+DC1Ag01WWH4MLUCCFDSVEuSVEyNzM1MTEuSVFfVk9MVU1FLjIwLTA1LTIwMTQBAAAAZywEAAMAAAAAADTVZYfgwtQINNVlh+DC1AglQ0lRLktCUi5JUV9SRVZFTlVFX0VTVC4xMDAyLjQxODIwLi5QLgEAAADqgD8AAgAAAAo2OTUwLjQwNzI2AQ4AAAAFAAAAATMBAAAAATACAAAACjEwMDA0OTg5NDcDAAAABjEwMDE4MAQAAAABMgYAAAABMAcAAAADMTYwCAAAAAEwCQAAAAExCgAAAAEwCwAAAAo2NzYyOTEzNDAyDAAAAAExDQAAAAg3LzEvMjAxNBAAAAAJNi8zMC8yMDE02NoPceDC1AjY2g9x4MLUCBtDSVEuQ0FULklRX1ZPTFVNRS42LzEwLzIwMTYBAAAAMvUDAAIAAAAIMy43ODY5MzkANNVlh+DC1Ag01WWH4MLUCBxDSVEuSkVDLklRX1ZPTFVNRS4yOS0wMS0yMDE0</t>
  </si>
  <si>
    <t>AQAAAC9OBAACAAAACDAuOTU4OTExAJY2aIfgwtQIljZoh+DC1AgdQ0lRLlRURUsuSVFfVk9MVU1FLjExLTEwLTIwMTMBAAAACAEDAAIAAAAIMC4zMTg0NDQAljZoh+DC1AiWNmiH4MLUCB9DSVEuRU1FLklRX1BSSUNFREFURS4yOS0wNS0yMDE0AQAAAG5tAAAFAAAACjI5LTA1LTIwMTQADgoqceDC1AgOCipx4MLUCCFDSVEuSVEyNzM1MTEuSVFfVk9MVU1FLjA5LTA2LTIwMTQBAAAAZywEAAMAAAAAAA4KKnHgwtQIDgoqceDC1AgsQ0lRLk5ZU0U6T1NLLklRX1NIQVJFU09VVFNUQU5ESU5HLjEwLzIwLzIwMTYFAAAAAQAAAAgAAAAOKEludmFsaWQgRGF0ZSm4VV2M4MLUCLhVXYzgwtQIIENJUS5OWVNFOkNNSS5JUV9WT0xVTUUuNS8xMC8yMDE2AQAAACUMBAACAAAACDEuMzIwODg0ADTVZYfgwtQINNVlh+DC1AgvQ0lRLk5BU0RBUUdTOlBDQVIuSVFfU0hBUkVTT1VUU1RBTkRJTkcuMi83LzIwMTcBAAAAQX8EAAIAAAAKMzUxLjI3OTYwMQBW9FqM4MLUCFb0WozgwtQIJkNJUS5DQVQuSVFfU0hBUkVTT1VUU1RBTkRJTkcuMS8yNS8yMDE3BQAAAAEAAAAIAAAADihJbnZhbGlkIERhdGUpkjFWjODC1AiSMVaM4MLUCBxDSVEuSkVDLklRX1ZPTFVNRS4yMy0wNi0yMDE0AQAAAC9OBAACAAAACDEuMDk1NTIyAJY2aIfgwtQIljZoh+DC1AgfQ0lRLkVNRS5JUV9QUklDRURBVEUuMTUtMDgtMjAxMwEAAABubQAABQAA</t>
  </si>
  <si>
    <t>AAoxNS0wOC0yMDEzAJY2aIfgwtQIljZoh+DC1AgqQ0lRLk5ZU0U6VEVYLklRX1NIQVJFU09VVFNUQU5ESU5HLjQvNC8yMDE3AQAAAA6zBAACAAAACjEwMy41MTI5NjkAuFVdjODC1Ai4VV2M4MLUCCdDSVEuSkVDLklRX1NIQVJFU09VVFNUQU5ESU5HLjE2LTA4LTIwMTYBAAAAL04EAAIAAAAKMTIxLjQyODE5NwA01WWH4MLUCDTVZYfgwtQIKENJUS5UVEVLLklRX1NIQVJFU09VVFNUQU5ESU5HLjE2LTA1LTIwMTcBAAAACAEDAAIAAAAJNTcuMTU2NTg1AA4KKnHgwtQIDgoqceDC1AgfQ0lRLk5ZU0U6TVRXLklRX1ZPTFVNRS41LzIvMjAxNgEAAADTXQQAAgAAAAgyLjc2MDg1NAAOCipx4MLUCA4KKnHgwtQIKUNJUS5JUTE5MDc4Ni5JUV9QRVJJT0REQVRFLjE5OTMuNDE4MjAuTC5QAQAAAELpAgAFAAAACjI5LTA2LTIwMTIA2NoPceDC1AjY2g9x4MLUCCpDSVEuVFRFSy5JUV9UT1RBTF9FUVVJVFkuMTAwMC40MTgyMC5MLlAuLkMBAAAACAEDAAIAAAAHOTk4LjgwMwEIAAAABQAAAAExAQAAAAoxNzY1OTAyMjYzAwAAAAMxNjACAAAABDEyNzUEAAAAATAHAAAACTYvMzAvMjAxNAgAAAAJOS8yOS8yMDEzCQAAAAEw2NoPceDC1AjY2g9x4MLUCCBDSVEuTllTRTpURVguSVFfVk9MVU1FLjMvMjQvMjAxNgUAAAABAAAACAAAAA4oSW52YWxpZCBEYXRlKTTVZYfgwtQINNVlh+DC1AgcQ0lRLkZMUi5JUV9WT0xVTUUu</t>
  </si>
  <si>
    <t>MTItMDItMjAxNAEAAAArAQoAAgAAAAgyLjA2MzE0NwCWNmiH4MLUCJY2aIfgwtQIIENJUS5OWVNFOkNNSS5JUV9WT0xVTUUuNS8yMC8yMDE2BQAAAAEAAAAIAAAADihJbnZhbGlkIERhdGUpNNVlh+DC1Ag01WWH4MLUCCBDSVEuTllTRTpDTUkuSVFfVk9MVU1FLjUvMTgvMjAxNgUAAAABAAAACAAAAA4oSW52YWxpZCBEYXRlKTTVZYfgwtQINNVlh+DC1AgoQ0lRLlRURUsuSVFfU0hBUkVTT1VUU1RBTkRJTkcuMjgtMDktMjAxNgEAAAAIAQMAAgAAAAk1Ny40Mjk1NjEAVvRajODC1AhW9FqM4MLUCChDSVEuRkxSLklRX1RPVEFMX1JFQ0VJVi45OTUuNDE4MjAuTC5QLi5DAQAAACsBCgACAAAACDIyMDguMzQ5AQgAAAAFAAAAATEBAAAACjE0MzI3NzY0MjQDAAAAAzE2MAIAAAAEMTAwMQQAAAABMAcAAAAJNi8zMC8yMDE0CAAAAAoxMi8zMS8yMDA4CQAAAAEw2NoPceDC1AjY2g9x4MLUCB9DSVEuTllTRTpERS5JUV9WT0xVTUUuNi8yOS8yMDE2BQAAAAEAAAAIAAAADihJbnZhbGlkIERhdGUpDgoqceDC1AgOCipx4MLUCBxDSVEuU1ROLklRX1ZPTFVNRS4xMi0xMS0yMDEzAQAAALttDQACAAAACDAuMTg2MTMyAJIxVozgwtQIkjFWjODC1AgdQ0lRLlRURUsuSVFfVk9MVU1FLjEwLTEyLTIwMTMBAAAACAEDAAIAAAAIMC4yOTE1MDcAljZoh+DC1AiWNmiH4MLUCCBDSVEuTllTRTpOQVYuSVFfVk9MVU1FLjgvMjIv</t>
  </si>
  <si>
    <t>MjAxNgUAAAABAAAACAAAAA4oSW52YWxpZCBEYXRlKTTVZYfgwtQINNVlh+DC1AghQ0lRLklRMTkwNzg2LklRX1ZPTFVNRS4xOC0xMC0yMDEzAQAAAELpAgACAAAACDAuNTE2NDkyALhVXYzgwtQIuFVdjODC1AgqQ0lRLk5ZU0U6VEVYLklRX1NIQVJFU09VVFNUQU5ESU5HLjgvNS8yMDE2AQAAAA6zBAACAAAABTEwOS4yAJIxVozgwtQIkjFWjODC1AgcQ0lRLkVNRS5JUV9WT0xVTUUuMjMtMDYtMjAxNAEAAABubQAAAgAAAAgwLjIzOTUwOAA01WWH4MLUCDTVZYfgwtQIHENJUS5DQVQuSVFfVk9MVU1FLjExLzI4LzIwMTYFAAAAAQAAAAgAAAAOKEludmFsaWQgRGF0ZSk01WWH4MLUCDTVZYfgwtQIJUNJUS5DQVQuSVFfU0hBUkVTT1VUU1RBTkRJTkcuNi85LzIwMTYBAAAAMvUDAAIAAAAKNTg0LjIzMTE4MQC4VV2M4MLUCLhVXYzgwtQIKENJUS5UVEVLLklRX1NIQVJFU09VVFNUQU5ESU5HLjE5LTA5LTIwMTYBAAAACAEDAAIAAAAJNTcuNDI5NTYxAPSSWIzgwtQI9JJYjODC1AgrQ0lRLk5ZU0U6VEVYLklRX1NIQVJFU09VVFNUQU5ESU5HLjUvMjUvMjAxNgUAAAABAAAACAAAAA4oSW52YWxpZCBEYXRlKbhVXYzgwtQIuFVdjODC1AgoQ0lRLlRURUsuSVFfU0hBUkVTT1VUU1RBTkRJTkcuMDktMDYtMjAxNwEAAAAIAQMAAgAAAAk1Ny4xNTY1ODUAuFVdjODC1Ai4VV2M4MLUCBxDSVEuRU1FLklRX1ZPTFVNRS4x</t>
  </si>
  <si>
    <t>Ny0xMi0yMDEzAQAAAG5tAAACAAAACDAuNDQ4NDg0ADTVZYfgwtQINNVlh+DC1AggQ0lRLk5ZU0U6TkFWLklRX1ZPTFVNRS44LzE3LzIwMTYFAAAAAQAAAAgAAAAOKEludmFsaWQgRGF0ZSkOCipx4MLUCA4KKnHgwtQIHENJUS5KRUMuSVFfVk9MVU1FLjIwLTEyLTIwMTMBAAAAL04EAAIAAAAIMS42MDgxNTUAljZoh+DC1AiWNmiH4MLUCBxDSVEuSkVDLklRX1ZPTFVNRS4xOC0xMi0yMDEzAQAAAC9OBAACAAAACDEuNjQyMDI2AJY2aIfgwtQIljZoh+DC1AgbQ0lRLkNBVC5JUV9WT0xVTUUuNS8yNi8yMDE2BQAAAAEAAAAIAAAADihJbnZhbGlkIERhdGUpNNVlh+DC1Ag01WWH4MLUCB5DSVEuS0JSLklRX0FQLjk5OS40MTgyMC5MLlAuLkMBAAAA6oA/AAIAAAADNzU2AQgAAAAFAAAAATEBAAAACjE3NTcyNzAyMDIDAAAAAzE2MAIAAAAEMTAxOAQAAAABMAcAAAAJNi8zMC8yMDE0CAAAAAoxMi8zMS8yMDEyCQAAAAEw2NoPceDC1AjY2g9x4MLUCCZDSVEuQ0FULklRX1NIQVJFU09VVFNUQU5ESU5HLjMvMTMvMjAxNwUAAAABAAAACAAAAA4oSW52YWxpZCBEYXRlKZIxVozgwtQIkjFWjODC1AgsQ0lRLk5ZU0U6Q01JLklRX1NIQVJFU09VVFNUQU5ESU5HLjExLzIzLzIwMTYFAAAAAQAAAAgAAAAOKEludmFsaWQgRGF0ZSlW9FqM4MLUCFb0WozgwtQIJENJUS5LT1NFOkEwMDk1NDAuSVFfVk9MVU1FLjQvMjIvMjAx</t>
  </si>
  <si>
    <t>NgUAAAABAAAACAAAAA4oSW52YWxpZCBEYXRlKQ4KKnHgwtQIDgoqceDC1AgqQ0lRLk5ZU0U6Q01JLklRX1NIQVJFU09VVFNUQU5ESU5HLjkvNy8yMDE2AQAAACUMBAACAAAABjE2OS41NgD0kliM4MLUCPSSWIzgwtQIHUNJUS5UVEVLLklRX1ZPTFVNRS4wNy0wMS0yMDE0AQAAAAgBAwACAAAACDAuMzc2ODExALhVXYzgwtQIuFVdjODC1AghQ0lRLklRMTkwNzg2LklRX1ZPTFVNRS4xNy0wNC0yMDE0AQAAAELpAgACAAAACDAuNjU2MTExALhVXYzgwtQIuFVdjODC1AgoQ0lRLkVNRS5JUV9JTlRFUkVTVF9FWFAuOTk3LjQxODIwLkwuUC4uQwEAAABubQAAAgAAAActMTIuMTUzAQgAAAAFAAAAATEBAAAACjE1ODkzMjYzNjEDAAAAAzE2MAIAAAACODIEAAAAATAHAAAACTYvMzAvMjAxNAgAAAAKMTIvMzEvMjAxMAkAAAABMA4KKnHgwtQIDgoqceDC1AgbQ0lRLkNBVC5JUV9WT0xVTUUuNS8xMy8yMDE2BQAAAAEAAAAIAAAADihJbnZhbGlkIERhdGUpDgoqceDC1AgOCipx4MLUCBxDSVEuU1ROLklRX1ZPTFVNRS4yNy0wNi0yMDE0AQAAALttDQACAAAACDAuMjQxOTA2ALhVXYzgwtQIuFVdjODC1AgrQ0lRLkpFQy5JUV9DQVNIX1NUX0lOVkVTVC4xOTk4LjQxODIwLkwuUC4uQwEAAAAvTgQAAgAAAAgxMDExLjIzNgEIAAAABQAAAAExAQAAAAoxNzE3MzI1MzMwAwAAAAMxNjACAAAABDEwMDIEAAAAATAHAAAACTYv</t>
  </si>
  <si>
    <t>MzAvMjAxNAgAAAAKMTIvMjcvMjAxMwkAAAABMNjaD3HgwtQI2NoPceDC1AguQ0lRLklRMTkwNzg2LklRX1RPVEFMX0VRVUlUWS4yMDAwLjQxODIwLkwuUC4uQwEAAABC6QIAAgAAAAQzOTY1AQgAAAAFAAAAATEBAAAACjE2NzcyNjY1NzQDAAAAAzE2MAIAAAAEMTI3NQQAAAABMAcAAAAJNi8zMC8yMDE0CAAAAAg0LzQvMjAxNAkAAAABMNjaD3HgwtQI2NoPceDC1AgcQ0lRLkpFQy5JUV9WT0xVTUUuMDEtMDctMjAxMwEAAAAvTgQAAgAAAAgwLjUyNDYyOACSMVaM4MLUCJIxVozgwtQIJ0NJUS5FTUUuSVFfU0hBUkVTT1VUU1RBTkRJTkcuMTctMDgtMjAxNgEAAABubQAAAgAAAAk2MC43OTk5MTUANNVlh+DC1Ag01WWH4MLUCCxDSVEuTllTRTpDTUkuSVFfU0hBUkVTT1VUU1RBTkRJTkcuMTEvMTYvMjAxNgUAAAABAAAACAAAAA4oSW52YWxpZCBEYXRlKbhVXYzgwtQIuFVdjODC1AgoQ0lRLlRURUsuSVFfU0hBUkVTT1VUU1RBTkRJTkcuMDYtMDktMjAxNgEAAAAIAQMAAgAAAAk1Ny40Mjk1NjEAVvRajODC1AhW9FqM4MLUCB9DSVEuRU1FLklRX1BSSUNFREFURS4yMy0xMC0yMDEzAQAAAG5tAAAFAAAACjIzLTEwLTIwMTMADgoqceDC1AgOCipx4MLUCDBDSVEuTkFTREFRR1M6UENBUi5JUV9TSEFSRVNPVVRTVEFORElORy42LzI4LzIwMTYFAAAAAQAAAAgAAAAOKEludmFsaWQgRGF0ZSk01WWH4MLUCDTVZYfg</t>
  </si>
  <si>
    <t>wtQIIUNJUS5JUTI3MzUxMS5JUV9WT0xVTUUuMjctMDMtMjAxNAEAAABnLAQAAwAAAAAANNVlh+DC1Ag01WWH4MLUCCBDSVEuTllTRTpURVguSVFfVk9MVU1FLjMvMTYvMjAxNwUAAAABAAAACAAAAA4oSW52YWxpZCBEYXRlKVb0WozgwtQIVvRajODC1AgcQ0lRLkVNRS5JUV9WT0xVTUUuMDQtMTAtMjAxMwEAAABubQAAAgAAAAgwLjI1NzI0NACWNmiH4MLUCJY2aIfgwtQIKkNJUS5OWVNFOkNNSS5JUV9TSEFSRVNPVVRTVEFORElORy4yLzgvMjAxNwEAAAAlDAQAAgAAAAYxNjcuMzgAuFVdjODC1Ai4VV2M4MLUCCtDSVEuTllTRTpPU0suSVFfU0hBUkVTT1VUU1RBTkRJTkcuNy8yMC8yMDE2BQAAAAEAAAAIAAAADihJbnZhbGlkIERhdGUpDgoqceDC1AgOCipx4MLUCCdDSVEuS0JSLklRX1NIQVJFU09VVFNUQU5ESU5HLjE2LTAyLTIwMTcBAAAA6oA/AAIAAAAKMTQyLjY2ODE2MQD0kliM4MLUCPSSWIzgwtQIK0NJUS5OWVNFOkNNSS5JUV9TSEFSRVNPVVRTVEFORElORy4xMS8xLzIwMTYBAAAAJQwEAAIAAAAKMTc2LjYyMTI3OABW9FqM4MLUCFb0WozgwtQIJUNJUS5OQVNEQVFHUzpQQ0FSLklRX1ZPTFVNRS4xLzMxLzIwMTcFAAAAAQAAAAgAAAAOKEludmFsaWQgRGF0ZSmSMVaM4MLUCJIxVozgwtQIG0NJUS5DQVQuSVFfVk9MVU1FLjUvMjMvMjAxNgUAAAABAAAACAAAAA4oSW52YWxpZCBEYXRlKTTVZYfg</t>
  </si>
  <si>
    <t>wtQINNVlh+DC1AgnQ0lRLkVNRS5JUV9TSEFSRVNPVVRTVEFORElORy4wOS0wNi0yMDE3AQAAAG5tAAACAAAACTU5LjIzMzAzOAA01WWH4MLUCDTVZYfgwtQIKENJUS5UVEVLLklRX1NIQVJFU09VVFNUQU5ESU5HLjAyLTEyLTIwMTYBAAAACAEDAAIAAAAJNTcuMDYwODAzAA4KKnHgwtQIDgoqceDC1AgkQ0lRLlNUTi5JUV9QRU5TSU9OLjE5OTMuNDE4MjAuTC5QLi5DAQAAALttDQADAAAAAADY2g9x4MLUCNjaD3HgwtQIJ0NJUS5FTUUuSVFfU0hBUkVTT1VUU1RBTkRJTkcuMjMtMDUtMjAxNwEAAABubQAAAgAAAAk1OS4yMzMwMzgANNVlh+DC1Ag01WWH4MLUCC1DSVEuSVExOTA3ODYuSVFfSU5URVJFU1RfRVhQLjk5Ni40MTgyMC5MLlAuLkMBAAAAQukCAAIAAAAFLTQ4LjQBCAAAAAUAAAABMQEAAAAKMTUyNDYwODc0MAMAAAADMTYwAgAAAAI4MgQAAAABMAcAAAAJNi8zMC8yMDE0CAAAAAgxLzEvMjAxMAkAAAABMA4KKnHgwtQIDgoqceDC1AgkQ0lRLktPU0U6QTAwOTU0MC5JUV9WT0xVTUUuNC8yNy8yMDE2BQAAAAEAAAAIAAAADihJbnZhbGlkIERhdGUpNNVlh+DC1Ag01WWH4MLUCCBDSVEuTllTRTpDTUkuSVFfVk9MVU1FLjQvMTEvMjAxNgEAAAAlDAQAAgAAAAgxLjU0NDc4MgA01WWH4MLUCDTVZYfgwtQIJ0NJUS5TVE4uSVFfU0hBUkVTT1VUU1RBTkRJTkcuMjctMDQtMjAxNwEAAAC7bQ0AAgAAAAox</t>
  </si>
  <si>
    <t>MTQuMTYyNDM4ALhVXYzgwtQIuFVdjODC1AghQ0lRLklRMjczNTExLklRX1ZPTFVNRS4zMC0wNi0yMDE0AQAAAGcsBAADAAAAAAA01WWH4MLUCDTVZYfgwtQIH0NJUS5FTUUuSVFfUFJJQ0VEQVRFLjIxLTA1LTIwMTQBAAAAbm0AAAUAAAAKMjEtMDUtMjAxNAAOCipx4MLUCA4KKnHgwtQILENJUS5JUTE5MDc4Ni5JUV9UT1RBTF9ERUJULjE5OTIuNDE4MjAuTC5QLi5DAQAAAELpAgACAAAABjE3NjUuNgEIAAAABQAAAAExAQAAAAoxNjU0MjkzMzQ0AwAAAAMxNjACAAAABDQxNzMEAAAAATAHAAAACTYvMzAvMjAxNAgAAAAJMy8zMC8yMDEyCQAAAAEw2NoPceDC1AjY2g9x4MLUCCdDSVEuSkVDLklRX1NIQVJFU09VVFNUQU5ESU5HLjIzLTA1LTIwMTcBAAAAL04EAAIAAAAKMTIwLjQyNDg2NwC4VV2M4MLUCLhVXYzgwtQIHENJUS5KRUMuSVFfVk9MVU1FLjE5LTAyLTIwMTQBAAAAL04EAAIAAAAIMS4xNTg2MzIAljZoh+DC1AiWNmiH4MLUCCdDSVEuRU1FLklRX0RBX1NVUFBMX0NGLjk5OC40MTgyMC5MLlAuLkMBAAAAbm0AAAIAAAAGMjcuNDI2AQgAAAAFAAAAATEBAAAACjE2NjAyMzE2NTADAAAAAzE2MAIAAAAEMjE3MQQAAAABMAcAAAAJNi8zMC8yMDE0CAAAAAoxMi8zMS8yMDExCQAAAAEwDgoqceDC1AgOCipx4MLUCCdDSVEuU1ROLklRX1NIQVJFU09VVFNUQU5ESU5HLjIwLTAxLTIwMTcBAAAAu20NAAIA</t>
  </si>
  <si>
    <t>AAAJMTEzLjk0NTI1AFb0WozgwtQIVvRajODC1AgnQ0lRLlNUTi5JUV9TSEFSRVNPVVRTVEFORElORy4xOC0wMS0yMDE3AQAAALttDQACAAAACTExMy45NDUyNQA01WWH4MLUCDTVZYfgwtQIH0NJUS5FTUUuSVFfUFJJQ0VEQVRFLjI3LTA4LTIwMTMBAAAAbm0AAAUAAAAKMjctMDgtMjAxMwCWNmiH4MLUCJY2aIfgwtQINkNJUVJBTkdFLkVNRS5JUV9QUklDRURBVEUuLTFZLjMwLTA2LTIwMTQuLi5ERVNDLkQuREFURQMAAABubQAA/AAAAAAAAAADAAAAAAAAAAUiRU1FIgNFTUUBAAAADiJJUV9QUklDRURBVEUiDElRX1BSSUNFREFURQIAAAAMIjMwLTA2LTIwMTQiCjMwLTA2LTIwMTQAAAAAAwAAAAAAAAAFIkVNRSIDRU1FAQAAAA4iSVFfUFJJQ0VEQVRFIgxJUV9QUklDRURBVEUCAAAADCIyNy0wNi0yMDE0IgoyNy0wNi0yMDE0AAAAAAMAAAAAAAAABSJFTUUiA0VNRQEAAAAOIklRX1BSSUNFREFURSIMSVFfUFJJQ0VEQVRFAgAAAAwiMjYtMDYtMjAxNCIKMjYtMDYtMjAxNAAAAAADAAAAAAAAAAUiRU1FIgNFTUUBAAAADiJJUV9QUklDRURBVEUiDElRX1BSSUNFREFURQIAAAAMIjI1LTA2LTIwMTQiCjI1LTA2LTIwMTQAAAAAAwAAAAAAAAAFIkVNRSIDRU1FAQAAAA4iSVFfUFJJQ0VEQVRFIgxJUV9QUklDRURBVEUCAAAADCIyNC0wNi0yMDE0IgoyNC0wNi0yMDE0AAAAAAMAAAAAAAAABSJFTUUiA0VNRQEA</t>
  </si>
  <si>
    <t>AAAOIklRX1BSSUNFREFURSIMSVFfUFJJQ0VEQVRFAgAAAAwiMjMtMDYtMjAxNCIKMjMtMDYtMjAxNAAAAAADAAAAAAAAAAUiRU1FIgNFTUUBAAAADiJJUV9QUklDRURBVEUiDElRX1BSSUNFREFURQIAAAAMIjIwLTA2LTIwMTQiCjIwLTA2LTIwMTQAAAAAAwAAAAAAAAAFIkVNRSIDRU1FAQAAAA4iSVFfUFJJQ0VEQVRFIgxJUV9QUklDRURBVEUCAAAADCIxOS0wNi0yMDE0IgoxOS0wNi0yMDE0AAAAAAMAAAAAAAAABSJFTUUiA0VNRQEAAAAOIklRX1BSSUNFREFURSIMSVFfUFJJQ0VEQVRFAgAAAAwiMTgtMDYtMjAxNCIKMTgtMDYtMjAxNAAAAAADAAAAAAAAAAUiRU1FIgNFTUUBAAAADiJJUV9QUklDRURBVEUiDElRX1BSSUNFREFURQIAAAAMIjE3LTA2LTIwMTQiCjE3LTA2LTIwMTQAAAAAAwAAAAAAAAAFIkVNRSIDRU1FAQAAAA4iSVFfUFJJQ0VEQVRFIgxJUV9QUklDRURBVEUCAAAADCIxNi0wNi0yMDE0IgoxNi0wNi0yMDE0AAAAAAMAAAAAAAAABSJFTUUiA0VNRQEAAAAOIklRX1BSSUNFREFURSIMSVFfUFJJQ0VEQVRFAgAAAAwiMTMtMDYtMjAxNCIKMTMtMDYtMjAxNAAAAAADAAAAAAAAAAUiRU1FIgNFTUUBAAAADiJJUV9QUklDRURBVEUiDElRX1BSSUNFREFURQIAAAAMIjEyLTA2LTIwMTQiCjEyLTA2LTIwMTQAAAAAAwAAAAAAAAAFIkVNRSIDRU1FAQAAAA4iSVFfUFJJQ0VEQVRFIgxJUV9QUklD</t>
  </si>
  <si>
    <t>RURBVEUCAAAADCIxMS0wNi0yMDE0IgoxMS0wNi0yMDE0AAAAAAMAAAAAAAAABSJFTUUiA0VNRQEAAAAOIklRX1BSSUNFREFURSIMSVFfUFJJQ0VEQVRFAgAAAAwiMTAtMDYtMjAxNCIKMTAtMDYtMjAxNAAAAAADAAAAAAAAAAUiRU1FIgNFTUUBAAAADiJJUV9QUklDRURBVEUiDElRX1BSSUNFREFURQIAAAAMIjA5LTA2LTIwMTQiCjA5LTA2LTIwMTQAAAAAAwAAAAAAAAAFIkVNRSIDRU1FAQAAAA4iSVFfUFJJQ0VEQVRFIgxJUV9QUklDRURBVEUCAAAADCIwNi0wNi0yMDE0IgowNi0wNi0yMDE0AAAAAAMAAAAAAAAABSJFTUUiA0VNRQEAAAAOIklRX1BSSUNFREFURSIMSVFfUFJJQ0VEQVRFAgAAAAwiMDUtMDYtMjAxNCIKMDUtMDYtMjAxNAAAAAADAAAAAAAAAAUiRU1FIgNFTUUBAAAADiJJUV9QUklDRURBVEUiDElRX1BSSUNFREFURQIAAAAMIjA0LTA2LTIwMTQiCjA0LTA2LTIwMTQAAAAAAwAAAAAAAAAFIkVNRSIDRU1FAQAAAA4iSVFfUFJJQ0VEQVRFIgxJUV9QUklDRURBVEUCAAAADCIwMy0wNi0yMDE0IgowMy0wNi0yMDE0AAAAAAMAAAAAAAAABSJFTUUiA0VNRQEAAAAOIklRX1BSSUNFREFURSIMSVFfUFJJQ0VEQVRFAgAAAAwiMDItMDYtMjAxNCIKMDItMDYtMjAxNAAAAAADAAAAAAAAAAUiRU1FIgNFTUUBAAAADiJJUV9QUklDRURBVEUiDElRX1BSSUNFREFURQIAAAAMIjMwLTA1LTIwMTQiCjMw</t>
  </si>
  <si>
    <t>LTA1LTIwMTQAAAAAAwAAAAAAAAAFIkVNRSIDRU1FAQAAAA4iSVFfUFJJQ0VEQVRFIgxJUV9QUklDRURBVEUCAAAADCIyOS0wNS0yMDE0IgoyOS0wNS0yMDE0AAAAAAMAAAAAAAAABSJFTUUiA0VNRQEAAAAOIklRX1BSSUNFREFURSIMSVFfUFJJQ0VEQVRFAgAAAAwiMjgtMDUtMjAxNCIKMjgtMDUtMjAxNAAAAAADAAAAAAAAAAUiRU1FIgNFTUUBAAAADiJJUV9QUklDRURBVEUiDElRX1BSSUNFREFURQIAAAAMIjI3LTA1LTIwMTQiCjI3LTA1LTIwMTQAAAAAAwAAAAAAAAAFIkVNRSIDRU1FAQAAAA4iSVFfUFJJQ0VEQVRFIgxJUV9QUklDRURBVEUCAAAADCIyMy0wNS0yMDE0IgoyMy0wNS0yMDE0AAAAAAMAAAAAAAAABSJFTUUiA0VNRQEAAAAOIklRX1BSSUNFREFURSIMSVFfUFJJQ0VEQVRFAgAAAAwiMjItMDUtMjAxNCIKMjItMDUtMjAxNAAAAAADAAAAAAAAAAUiRU1FIgNFTUUBAAAADiJJUV9QUklDRURBVEUiDElRX1BSSUNFREFURQIAAAAMIjIxLTA1LTIwMTQiCjIxLTA1LTIwMTQAAAAAAwAAAAAAAAAFIkVNRSIDRU1FAQAAAA4iSVFfUFJJQ0VEQVRFIgxJUV9QUklDRURBVEUCAAAADCIyMC0wNS0yMDE0IgoyMC0wNS0yMDE0AAAAAAMAAAAAAAAABSJFTUUiA0VNRQEAAAAOIklRX1BSSUNFREFURSIMSVFfUFJJQ0VEQVRFAgAAAAwiMTktMDUtMjAxNCIKMTktMDUtMjAxNAAAAAADAAAAAAAAAAUiRU1F</t>
  </si>
  <si>
    <t>IgNFTUUBAAAADiJJUV9QUklDRURBVEUiDElRX1BSSUNFREFURQIAAAAMIjE2LTA1LTIwMTQiCjE2LTA1LTIwMTQAAAAAAwAAAAAAAAAFIkVNRSIDRU1FAQAAAA4iSVFfUFJJQ0VEQVRFIgxJUV9QUklDRURBVEUCAAAADCIxNS0wNS0yMDE0IgoxNS0wNS0yMDE0AAAAAAMAAAAAAAAABSJFTUUiA0VNRQEAAAAOIklRX1BSSUNFREFURSIMSVFfUFJJQ0VEQVRFAgAAAAwiMTQtMDUtMjAxNCIKMTQtMDUtMjAxNAAAAAADAAAAAAAAAAUiRU1FIgNFTUUBAAAADiJJUV9QUklDRURBVEUiDElRX1BSSUNFREFURQIAAAAMIjEzLTA1LTIwMTQiCjEzLTA1LTIwMTQAAAAAAwAAAAAAAAAFIkVNRSIDRU1FAQAAAA4iSVFfUFJJQ0VEQVRFIgxJUV9QUklDRURBVEUCAAAADCIxMi0wNS0yMDE0IgoxMi0wNS0yMDE0AAAAAAMAAAAAAAAABSJFTUUiA0VNRQEAAAAOIklRX1BSSUNFREFURSIMSVFfUFJJQ0VEQVRFAgAAAAwiMDktMDUtMjAxNCIKMDktMDUtMjAxNAAAAAADAAAAAAAAAAUiRU1FIgNFTUUBAAAADiJJUV9QUklDRURBVEUiDElRX1BSSUNFREFURQIAAAAMIjA4LTA1LTIwMTQiCjA4LTA1LTIwMTQAAAAAAwAAAAAAAAAFIkVNRSIDRU1FAQAAAA4iSVFfUFJJQ0VEQVRFIgxJUV9QUklDRURBVEUCAAAADCIwNy0wNS0yMDE0IgowNy0wNS0yMDE0AAAAAAMAAAAAAAAABSJFTUUiA0VNRQEAAAAOIklRX1BSSUNFREFURSIM</t>
  </si>
  <si>
    <t>SVFfUFJJQ0VEQVRFAgAAAAwiMDYtMDUtMjAxNCIKMDYtMDUtMjAxNAAAAAADAAAAAAAAAAUiRU1FIgNFTUUBAAAADiJJUV9QUklDRURBVEUiDElRX1BSSUNFREFURQIAAAAMIjA1LTA1LTIwMTQiCjA1LTA1LTIwMTQAAAAAAwAAAAAAAAAFIkVNRSIDRU1FAQAAAA4iSVFfUFJJQ0VEQVRFIgxJUV9QUklDRURBVEUCAAAADCIwMi0wNS0yMDE0IgowMi0wNS0yMDE0AAAAAAMAAAAAAAAABSJFTUUiA0VNRQEAAAAOIklRX1BSSUNFREFURSIMSVFfUFJJQ0VEQVRFAgAAAAwiMDEtMDUtMjAxNCIKMDEtMDUtMjAxNAAAAAADAAAAAAAAAAUiRU1FIgNFTUUBAAAADiJJUV9QUklDRURBVEUiDElRX1BSSUNFREFURQIAAAAMIjMwLTA0LTIwMTQiCjMwLTA0LTIwMTQAAAAAAwAAAAAAAAAFIkVNRSIDRU1FAQAAAA4iSVFfUFJJQ0VEQVRFIgxJUV9QUklDRURBVEUCAAAADCIyOS0wNC0yMDE0IgoyOS0wNC0yMDE0AAAAAAMAAAAAAAAABSJFTUUiA0VNRQEAAAAOIklRX1BSSUNFREFURSIMSVFfUFJJQ0VEQVRFAgAAAAwiMjgtMDQtMjAxNCIKMjgtMDQtMjAxNAAAAAADAAAAAAAAAAUiRU1FIgNFTUUBAAAADiJJUV9QUklDRURBVEUiDElRX1BSSUNFREFURQIAAAAMIjI1LTA0LTIwMTQiCjI1LTA0LTIwMTQAAAAAAwAAAAAAAAAFIkVNRSIDRU1FAQAAAA4iSVFfUFJJQ0VEQVRFIgxJUV9QUklDRURBVEUCAAAADCIyNC0wNC0y</t>
  </si>
  <si>
    <t>MDE0IgoyNC0wNC0yMDE0AAAAAAMAAAAAAAAABSJFTUUiA0VNRQEAAAAOIklRX1BSSUNFREFURSIMSVFfUFJJQ0VEQVRFAgAAAAwiMjMtMDQtMjAxNCIKMjMtMDQtMjAxNAAAAAADAAAAAAAAAAUiRU1FIgNFTUUBAAAADiJJUV9QUklDRURBVEUiDElRX1BSSUNFREFURQIAAAAMIjIyLTA0LTIwMTQiCjIyLTA0LTIwMTQAAAAAAwAAAAAAAAAFIkVNRSIDRU1FAQAAAA4iSVFfUFJJQ0VEQVRFIgxJUV9QUklDRURBVEUCAAAADCIyMS0wNC0yMDE0IgoyMS0wNC0yMDE0AAAAAAMAAAAAAAAABSJFTUUiA0VNRQEAAAAOIklRX1BSSUNFREFURSIMSVFfUFJJQ0VEQVRFAgAAAAwiMTctMDQtMjAxNCIKMTctMDQtMjAxNAAAAAADAAAAAAAAAAUiRU1FIgNFTUUBAAAADiJJUV9QUklDRURBVEUiDElRX1BSSUNFREFURQIAAAAMIjE2LTA0LTIwMTQiCjE2LTA0LTIwMTQAAAAAAwAAAAAAAAAFIkVNRSIDRU1FAQAAAA4iSVFfUFJJQ0VEQVRFIgxJUV9QUklDRURBVEUCAAAADCIxNS0wNC0yMDE0IgoxNS0wNC0yMDE0AAAAAAMAAAAAAAAABSJFTUUiA0VNRQEAAAAOIklRX1BSSUNFREFURSIMSVFfUFJJQ0VEQVRFAgAAAAwiMTQtMDQtMjAxNCIKMTQtMDQtMjAxNAAAAAADAAAAAAAAAAUiRU1FIgNFTUUBAAAADiJJUV9QUklDRURBVEUiDElRX1BSSUNFREFURQIAAAAMIjExLTA0LTIwMTQiCjExLTA0LTIwMTQAAAAAAwAAAAAA</t>
  </si>
  <si>
    <t>AAAFIkVNRSIDRU1FAQAAAA4iSVFfUFJJQ0VEQVRFIgxJUV9QUklDRURBVEUCAAAADCIxMC0wNC0yMDE0IgoxMC0wNC0yMDE0AAAAAAMAAAAAAAAABSJFTUUiA0VNRQEAAAAOIklRX1BSSUNFREFURSIMSVFfUFJJQ0VEQVRFAgAAAAwiMDktMDQtMjAxNCIKMDktMDQtMjAxNAAAAAADAAAAAAAAAAUiRU1FIgNFTUUBAAAADiJJUV9QUklDRURBVEUiDElRX1BSSUNFREFURQIAAAAMIjA4LTA0LTIwMTQiCjA4LTA0LTIwMTQAAAAAAwAAAAAAAAAFIkVNRSIDRU1FAQAAAA4iSVFfUFJJQ0VEQVRFIgxJUV9QUklDRURBVEUCAAAADCIwNy0wNC0yMDE0IgowNy0wNC0yMDE0AAAAAAMAAAAAAAAABSJFTUUiA0VNRQEAAAAOIklRX1BSSUNFREFURSIMSVFfUFJJQ0VEQVRFAgAAAAwiMDQtMDQtMjAxNCIKMDQtMDQtMjAxNAAAAAADAAAAAAAAAAUiRU1FIgNFTUUBAAAADiJJUV9QUklDRURBVEUiDElRX1BSSUNFREFURQIAAAAMIjAzLTA0LTIwMTQiCjAzLTA0LTIwMTQAAAAAAwAAAAAAAAAFIkVNRSIDRU1FAQAAAA4iSVFfUFJJQ0VEQVRFIgxJUV9QUklDRURBVEUCAAAADCIwMi0wNC0yMDE0IgowMi0wNC0yMDE0AAAAAAMAAAAAAAAABSJFTUUiA0VNRQEAAAAOIklRX1BSSUNFREFURSIMSVFfUFJJQ0VEQVRFAgAAAAwiMDEtMDQtMjAxNCIKMDEtMDQtMjAxNAAAAAADAAAAAAAAAAUiRU1FIgNFTUUBAAAADiJJUV9QUklD</t>
  </si>
  <si>
    <t>RURBVEUiDElRX1BSSUNFREFURQIAAAAMIjMxLTAzLTIwMTQiCjMxLTAzLTIwMTQAAAAAAwAAAAAAAAAFIkVNRSIDRU1FAQAAAA4iSVFfUFJJQ0VEQVRFIgxJUV9QUklDRURBVEUCAAAADCIyOC0wMy0yMDE0IgoyOC0wMy0yMDE0AAAAAAMAAAAAAAAABSJFTUUiA0VNRQEAAAAOIklRX1BSSUNFREFURSIMSVFfUFJJQ0VEQVRFAgAAAAwiMjctMDMtMjAxNCIKMjctMDMtMjAxNAAAAAADAAAAAAAAAAUiRU1FIgNFTUUBAAAADiJJUV9QUklDRURBVEUiDElRX1BSSUNFREFURQIAAAAMIjI2LTAzLTIwMTQiCjI2LTAzLTIwMTQAAAAAAwAAAAAAAAAFIkVNRSIDRU1FAQAAAA4iSVFfUFJJQ0VEQVRFIgxJUV9QUklDRURBVEUCAAAADCIyNS0wMy0yMDE0IgoyNS0wMy0yMDE0AAAAAAMAAAAAAAAABSJFTUUiA0VNRQEAAAAOIklRX1BSSUNFREFURSIMSVFfUFJJQ0VEQVRFAgAAAAwiMjQtMDMtMjAxNCIKMjQtMDMtMjAxNAAAAAADAAAAAAAAAAUiRU1FIgNFTUUBAAAADiJJUV9QUklDRURBVEUiDElRX1BSSUNFREFURQIAAAAMIjIxLTAzLTIwMTQiCjIxLTAzLTIwMTQAAAAAAwAAAAAAAAAFIkVNRSIDRU1FAQAAAA4iSVFfUFJJQ0VEQVRFIgxJUV9QUklDRURBVEUCAAAADCIyMC0wMy0yMDE0IgoyMC0wMy0yMDE0AAAAAAMAAAAAAAAABSJFTUUiA0VNRQEAAAAOIklRX1BSSUNFREFURSIMSVFfUFJJQ0VEQVRFAgAAAAwi</t>
  </si>
  <si>
    <t>MTktMDMtMjAxNCIKMTktMDMtMjAxNAAAAAADAAAAAAAAAAUiRU1FIgNFTUUBAAAADiJJUV9QUklDRURBVEUiDElRX1BSSUNFREFURQIAAAAMIjE4LTAzLTIwMTQiCjE4LTAzLTIwMTQAAAAAAwAAAAAAAAAFIkVNRSIDRU1FAQAAAA4iSVFfUFJJQ0VEQVRFIgxJUV9QUklDRURBVEUCAAAADCIxNy0wMy0yMDE0IgoxNy0wMy0yMDE0AAAAAAMAAAAAAAAABSJFTUUiA0VNRQEAAAAOIklRX1BSSUNFREFURSIMSVFfUFJJQ0VEQVRFAgAAAAwiMTQtMDMtMjAxNCIKMTQtMDMtMjAxNAAAAAADAAAAAAAAAAUiRU1FIgNFTUUBAAAADiJJUV9QUklDRURBVEUiDElRX1BSSUNFREFURQIAAAAMIjEzLTAzLTIwMTQiCjEzLTAzLTIwMTQAAAAAAwAAAAAAAAAFIkVNRSIDRU1FAQAAAA4iSVFfUFJJQ0VEQVRFIgxJUV9QUklDRURBVEUCAAAADCIxMi0wMy0yMDE0IgoxMi0wMy0yMDE0AAAAAAMAAAAAAAAABSJFTUUiA0VNRQEAAAAOIklRX1BSSUNFREFURSIMSVFfUFJJQ0VEQVRFAgAAAAwiMTEtMDMtMjAxNCIKMTEtMDMtMjAxNAAAAAADAAAAAAAAAAUiRU1FIgNFTUUBAAAADiJJUV9QUklDRURBVEUiDElRX1BSSUNFREFURQIAAAAMIjEwLTAzLTIwMTQiCjEwLTAzLTIwMTQAAAAAAwAAAAAAAAAFIkVNRSIDRU1FAQAAAA4iSVFfUFJJQ0VEQVRFIgxJUV9QUklDRURBVEUCAAAADCIwNy0wMy0yMDE0IgowNy0wMy0yMDE0AAAA</t>
  </si>
  <si>
    <t>AAMAAAAAAAAABSJFTUUiA0VNRQEAAAAOIklRX1BSSUNFREFURSIMSVFfUFJJQ0VEQVRFAgAAAAwiMDYtMDMtMjAxNCIKMDYtMDMtMjAxNAAAAAADAAAAAAAAAAUiRU1FIgNFTUUBAAAADiJJUV9QUklDRURBVEUiDElRX1BSSUNFREFURQIAAAAMIjA1LTAzLTIwMTQiCjA1LTAzLTIwMTQAAAAAAwAAAAAAAAAFIkVNRSIDRU1FAQAAAA4iSVFfUFJJQ0VEQVRFIgxJUV9QUklDRURBVEUCAAAADCIwNC0wMy0yMDE0IgowNC0wMy0yMDE0AAAAAAMAAAAAAAAABSJFTUUiA0VNRQEAAAAOIklRX1BSSUNFREFURSIMSVFfUFJJQ0VEQVRFAgAAAAwiMDMtMDMtMjAxNCIKMDMtMDMtMjAxNAAAAAADAAAAAAAAAAUiRU1FIgNFTUUBAAAADiJJUV9QUklDRURBVEUiDElRX1BSSUNFREFURQIAAAAMIjI4LTAyLTIwMTQiCjI4LTAyLTIwMTQAAAAAAwAAAAAAAAAFIkVNRSIDRU1FAQAAAA4iSVFfUFJJQ0VEQVRFIgxJUV9QUklDRURBVEUCAAAADCIyNy0wMi0yMDE0IgoyNy0wMi0yMDE0AAAAAAMAAAAAAAAABSJFTUUiA0VNRQEAAAAOIklRX1BSSUNFREFURSIMSVFfUFJJQ0VEQVRFAgAAAAwiMjYtMDItMjAxNCIKMjYtMDItMjAxNAAAAAADAAAAAAAAAAUiRU1FIgNFTUUBAAAADiJJUV9QUklDRURBVEUiDElRX1BSSUNFREFURQIAAAAMIjI1LTAyLTIwMTQiCjI1LTAyLTIwMTQAAAAAAwAAAAAAAAAFIkVNRSIDRU1FAQAAAA4i</t>
  </si>
  <si>
    <t>SVFfUFJJQ0VEQVRFIgxJUV9QUklDRURBVEUCAAAADCIyNC0wMi0yMDE0IgoyNC0wMi0yMDE0AAAAAAMAAAAAAAAABSJFTUUiA0VNRQEAAAAOIklRX1BSSUNFREFURSIMSVFfUFJJQ0VEQVRFAgAAAAwiMjEtMDItMjAxNCIKMjEtMDItMjAxNAAAAAADAAAAAAAAAAUiRU1FIgNFTUUBAAAADiJJUV9QUklDRURBVEUiDElRX1BSSUNFREFURQIAAAAMIjIwLTAyLTIwMTQiCjIwLTAyLTIwMTQAAAAAAwAAAAAAAAAFIkVNRSIDRU1FAQAAAA4iSVFfUFJJQ0VEQVRFIgxJUV9QUklDRURBVEUCAAAADCIxOS0wMi0yMDE0IgoxOS0wMi0yMDE0AAAAAAMAAAAAAAAABSJFTUUiA0VNRQEAAAAOIklRX1BSSUNFREFURSIMSVFfUFJJQ0VEQVRFAgAAAAwiMTgtMDItMjAxNCIKMTgtMDItMjAxNAAAAAADAAAAAAAAAAUiRU1FIgNFTUUBAAAADiJJUV9QUklDRURBVEUiDElRX1BSSUNFREFURQIAAAAMIjE0LTAyLTIwMTQiCjE0LTAyLTIwMTQAAAAAAwAAAAAAAAAFIkVNRSIDRU1FAQAAAA4iSVFfUFJJQ0VEQVRFIgxJUV9QUklDRURBVEUCAAAADCIxMy0wMi0yMDE0IgoxMy0wMi0yMDE0AAAAAAMAAAAAAAAABSJFTUUiA0VNRQEAAAAOIklRX1BSSUNFREFURSIMSVFfUFJJQ0VEQVRFAgAAAAwiMTItMDItMjAxNCIKMTItMDItMjAxNAAAAAADAAAAAAAAAAUiRU1FIgNFTUUBAAAADiJJUV9QUklDRURBVEUiDElRX1BSSUNFREFU</t>
  </si>
  <si>
    <t>RQIAAAAMIjExLTAyLTIwMTQiCjExLTAyLTIwMTQAAAAAAwAAAAAAAAAFIkVNRSIDRU1FAQAAAA4iSVFfUFJJQ0VEQVRFIgxJUV9QUklDRURBVEUCAAAADCIxMC0wMi0yMDE0IgoxMC0wMi0yMDE0AAAAAAMAAAAAAAAABSJFTUUiA0VNRQEAAAAOIklRX1BSSUNFREFURSIMSVFfUFJJQ0VEQVRFAgAAAAwiMDctMDItMjAxNCIKMDctMDItMjAxNAAAAAADAAAAAAAAAAUiRU1FIgNFTUUBAAAADiJJUV9QUklDRURBVEUiDElRX1BSSUNFREFURQIAAAAMIjA2LTAyLTIwMTQiCjA2LTAyLTIwMTQAAAAAAwAAAAAAAAAFIkVNRSIDRU1FAQAAAA4iSVFfUFJJQ0VEQVRFIgxJUV9QUklDRURBVEUCAAAADCIwNS0wMi0yMDE0IgowNS0wMi0yMDE0AAAAAAMAAAAAAAAABSJFTUUiA0VNRQEAAAAOIklRX1BSSUNFREFURSIMSVFfUFJJQ0VEQVRFAgAAAAwiMDQtMDItMjAxNCIKMDQtMDItMjAxNAAAAAADAAAAAAAAAAUiRU1FIgNFTUUBAAAADiJJUV9QUklDRURBVEUiDElRX1BSSUNFREFURQIAAAAMIjAzLTAyLTIwMTQiCjAzLTAyLTIwMTQAAAAAAwAAAAAAAAAFIkVNRSIDRU1FAQAAAA4iSVFfUFJJQ0VEQVRFIgxJUV9QUklDRURBVEUCAAAADCIzMS0wMS0yMDE0IgozMS0wMS0yMDE0AAAAAAMAAAAAAAAABSJFTUUiA0VNRQEAAAAOIklRX1BSSUNFREFURSIMSVFfUFJJQ0VEQVRFAgAAAAwiMzAtMDEtMjAxNCIKMzAtMDEt</t>
  </si>
  <si>
    <t>MjAxNAAAAAADAAAAAAAAAAUiRU1FIgNFTUUBAAAADiJJUV9QUklDRURBVEUiDElRX1BSSUNFREFURQIAAAAMIjI5LTAxLTIwMTQiCjI5LTAxLTIwMTQAAAAAAwAAAAAAAAAFIkVNRSIDRU1FAQAAAA4iSVFfUFJJQ0VEQVRFIgxJUV9QUklDRURBVEUCAAAADCIyOC0wMS0yMDE0IgoyOC0wMS0yMDE0AAAAAAMAAAAAAAAABSJFTUUiA0VNRQEAAAAOIklRX1BSSUNFREFURSIMSVFfUFJJQ0VEQVRFAgAAAAwiMjctMDEtMjAxNCIKMjctMDEtMjAxNAAAAAADAAAAAAAAAAUiRU1FIgNFTUUBAAAADiJJUV9QUklDRURBVEUiDElRX1BSSUNFREFURQIAAAAMIjI0LTAxLTIwMTQiCjI0LTAxLTIwMTQAAAAAAwAAAAAAAAAFIkVNRSIDRU1FAQAAAA4iSVFfUFJJQ0VEQVRFIgxJUV9QUklDRURBVEUCAAAADCIyMy0wMS0yMDE0IgoyMy0wMS0yMDE0AAAAAAMAAAAAAAAABSJFTUUiA0VNRQEAAAAOIklRX1BSSUNFREFURSIMSVFfUFJJQ0VEQVRFAgAAAAwiMjItMDEtMjAxNCIKMjItMDEtMjAxNAAAAAADAAAAAAAAAAUiRU1FIgNFTUUBAAAADiJJUV9QUklDRURBVEUiDElRX1BSSUNFREFURQIAAAAMIjIxLTAxLTIwMTQiCjIxLTAxLTIwMTQAAAAAAwAAAAAAAAAFIkVNRSIDRU1FAQAAAA4iSVFfUFJJQ0VEQVRFIgxJUV9QUklDRURBVEUCAAAADCIxNy0wMS0yMDE0IgoxNy0wMS0yMDE0AAAAAAMAAAAAAAAABSJFTUUiA0VN</t>
  </si>
  <si>
    <t>RQEAAAAOIklRX1BSSUNFREFURSIMSVFfUFJJQ0VEQVRFAgAAAAwiMTYtMDEtMjAxNCIKMTYtMDEtMjAxNAAAAAADAAAAAAAAAAUiRU1FIgNFTUUBAAAADiJJUV9QUklDRURBVEUiDElRX1BSSUNFREFURQIAAAAMIjE1LTAxLTIwMTQiCjE1LTAxLTIwMTQAAAAAAwAAAAAAAAAFIkVNRSIDRU1FAQAAAA4iSVFfUFJJQ0VEQVRFIgxJUV9QUklDRURBVEUCAAAADCIxNC0wMS0yMDE0IgoxNC0wMS0yMDE0AAAAAAMAAAAAAAAABSJFTUUiA0VNRQEAAAAOIklRX1BSSUNFREFURSIMSVFfUFJJQ0VEQVRFAgAAAAwiMTMtMDEtMjAxNCIKMTMtMDEtMjAxNAAAAAADAAAAAAAAAAUiRU1FIgNFTUUBAAAADiJJUV9QUklDRURBVEUiDElRX1BSSUNFREFURQIAAAAMIjEwLTAxLTIwMTQiCjEwLTAxLTIwMTQAAAAAAwAAAAAAAAAFIkVNRSIDRU1FAQAAAA4iSVFfUFJJQ0VEQVRFIgxJUV9QUklDRURBVEUCAAAADCIwOS0wMS0yMDE0IgowOS0wMS0yMDE0AAAAAAMAAAAAAAAABSJFTUUiA0VNRQEAAAAOIklRX1BSSUNFREFURSIMSVFfUFJJQ0VEQVRFAgAAAAwiMDgtMDEtMjAxNCIKMDgtMDEtMjAxNAAAAAADAAAAAAAAAAUiRU1FIgNFTUUBAAAADiJJUV9QUklDRURBVEUiDElRX1BSSUNFREFURQIAAAAMIjA3LTAxLTIwMTQiCjA3LTAxLTIwMTQAAAAAAwAAAAAAAAAFIkVNRSIDRU1FAQAAAA4iSVFfUFJJQ0VEQVRFIgxJUV9Q</t>
  </si>
  <si>
    <t>UklDRURBVEUCAAAADCIwNi0wMS0yMDE0IgowNi0wMS0yMDE0AAAAAAMAAAAAAAAABSJFTUUiA0VNRQEAAAAOIklRX1BSSUNFREFURSIMSVFfUFJJQ0VEQVRFAgAAAAwiMDMtMDEtMjAxNCIKMDMtMDEtMjAxNAAAAAADAAAAAAAAAAUiRU1FIgNFTUUBAAAADiJJUV9QUklDRURBVEUiDElRX1BSSUNFREFURQIAAAAMIjAyLTAxLTIwMTQiCjAyLTAxLTIwMTQAAAAAAwAAAAAAAAAFIkVNRSIDRU1FAQAAAA4iSVFfUFJJQ0VEQVRFIgxJUV9QUklDRURBVEUCAAAADCIzMS0xMi0yMDEzIgozMS0xMi0yMDEzAAAAAAMAAAAAAAAABSJFTUUiA0VNRQEAAAAOIklRX1BSSUNFREFURSIMSVFfUFJJQ0VEQVRFAgAAAAwiMzAtMTItMjAxMyIKMzAtMTItMjAxMwAAAAADAAAAAAAAAAUiRU1FIgNFTUUBAAAADiJJUV9QUklDRURBVEUiDElRX1BSSUNFREFURQIAAAAMIjI3LTEyLTIwMTMiCjI3LTEyLTIwMTMAAAAAAwAAAAAAAAAFIkVNRSIDRU1FAQAAAA4iSVFfUFJJQ0VEQVRFIgxJUV9QUklDRURBVEUCAAAADCIyNi0xMi0yMDEzIgoyNi0xMi0yMDEzAAAAAAMAAAAAAAAABSJFTUUiA0VNRQEAAAAOIklRX1BSSUNFREFURSIMSVFfUFJJQ0VEQVRFAgAAAAwiMjQtMTItMjAxMyIKMjQtMTItMjAxMwAAAAADAAAAAAAAAAUiRU1FIgNFTUUBAAAADiJJUV9QUklDRURBVEUiDElRX1BSSUNFREFURQIAAAAMIjIzLTEyLTIwMTMi</t>
  </si>
  <si>
    <t>CjIzLTEyLTIwMTMAAAAAAwAAAAAAAAAFIkVNRSIDRU1FAQAAAA4iSVFfUFJJQ0VEQVRFIgxJUV9QUklDRURBVEUCAAAADCIyMC0xMi0yMDEzIgoyMC0xMi0yMDEzAAAAAAMAAAAAAAAABSJFTUUiA0VNRQEAAAAOIklRX1BSSUNFREFURSIMSVFfUFJJQ0VEQVRFAgAAAAwiMTktMTItMjAxMyIKMTktMTItMjAxMwAAAAADAAAAAAAAAAUiRU1FIgNFTUUBAAAADiJJUV9QUklDRURBVEUiDElRX1BSSUNFREFURQIAAAAMIjE4LTEyLTIwMTMiCjE4LTEyLTIwMTMAAAAAAwAAAAAAAAAFIkVNRSIDRU1FAQAAAA4iSVFfUFJJQ0VEQVRFIgxJUV9QUklDRURBVEUCAAAADCIxNy0xMi0yMDEzIgoxNy0xMi0yMDEzAAAAAAMAAAAAAAAABSJFTUUiA0VNRQEAAAAOIklRX1BSSUNFREFURSIMSVFfUFJJQ0VEQVRFAgAAAAwiMTYtMTItMjAxMyIKMTYtMTItMjAxMwAAAAADAAAAAAAAAAUiRU1FIgNFTUUBAAAADiJJUV9QUklDRURBVEUiDElRX1BSSUNFREFURQIAAAAMIjEzLTEyLTIwMTMiCjEzLTEyLTIwMTMAAAAAAwAAAAAAAAAFIkVNRSIDRU1FAQAAAA4iSVFfUFJJQ0VEQVRFIgxJUV9QUklDRURBVEUCAAAADCIxMi0xMi0yMDEzIgoxMi0xMi0yMDEzAAAAAAMAAAAAAAAABSJFTUUiA0VNRQEAAAAOIklRX1BSSUNFREFURSIMSVFfUFJJQ0VEQVRFAgAAAAwiMTEtMTItMjAxMyIKMTEtMTItMjAxMwAAAAADAAAAAAAAAAUi</t>
  </si>
  <si>
    <t>RU1FIgNFTUUBAAAADiJJUV9QUklDRURBVEUiDElRX1BSSUNFREFURQIAAAAMIjEwLTEyLTIwMTMiCjEwLTEyLTIwMTMAAAAAAwAAAAAAAAAFIkVNRSIDRU1FAQAAAA4iSVFfUFJJQ0VEQVRFIgxJUV9QUklDRURBVEUCAAAADCIwOS0xMi0yMDEzIgowOS0xMi0yMDEzAAAAAAMAAAAAAAAABSJFTUUiA0VNRQEAAAAOIklRX1BSSUNFREFURSIMSVFfUFJJQ0VEQVRFAgAAAAwiMDYtMTItMjAxMyIKMDYtMTItMjAxMwAAAAADAAAAAAAAAAUiRU1FIgNFTUUBAAAADiJJUV9QUklDRURBVEUiDElRX1BSSUNFREFURQIAAAAMIjA1LTEyLTIwMTMiCjA1LTEyLTIwMTMAAAAAAwAAAAAAAAAFIkVNRSIDRU1FAQAAAA4iSVFfUFJJQ0VEQVRFIgxJUV9QUklDRURBVEUCAAAADCIwNC0xMi0yMDEzIgowNC0xMi0yMDEzAAAAAAMAAAAAAAAABSJFTUUiA0VNRQEAAAAOIklRX1BSSUNFREFURSIMSVFfUFJJQ0VEQVRFAgAAAAwiMDMtMTItMjAxMyIKMDMtMTItMjAxMwAAAAADAAAAAAAAAAUiRU1FIgNFTUUBAAAADiJJUV9QUklDRURBVEUiDElRX1BSSUNFREFURQIAAAAMIjAyLTEyLTIwMTMiCjAyLTEyLTIwMTMAAAAAAwAAAAAAAAAFIkVNRSIDRU1FAQAAAA4iSVFfUFJJQ0VEQVRFIgxJUV9QUklDRURBVEUCAAAADCIyOS0xMS0yMDEzIgoyOS0xMS0yMDEzAAAAAAMAAAAAAAAABSJFTUUiA0VNRQEAAAAOIklRX1BSSUNFREFU</t>
  </si>
  <si>
    <t>RSIMSVFfUFJJQ0VEQVRFAgAAAAwiMjctMTEtMjAxMyIKMjctMTEtMjAxMwAAAAADAAAAAAAAAAUiRU1FIgNFTUUBAAAADiJJUV9QUklDRURBVEUiDElRX1BSSUNFREFURQIAAAAMIjI2LTExLTIwMTMiCjI2LTExLTIwMTMAAAAAAwAAAAAAAAAFIkVNRSIDRU1FAQAAAA4iSVFfUFJJQ0VEQVRFIgxJUV9QUklDRURBVEUCAAAADCIyNS0xMS0yMDEzIgoyNS0xMS0yMDEzAAAAAAMAAAAAAAAABSJFTUUiA0VNRQEAAAAOIklRX1BSSUNFREFURSIMSVFfUFJJQ0VEQVRFAgAAAAwiMjItMTEtMjAxMyIKMjItMTEtMjAxMwAAAAADAAAAAAAAAAUiRU1FIgNFTUUBAAAADiJJUV9QUklDRURBVEUiDElRX1BSSUNFREFURQIAAAAMIjIxLTExLTIwMTMiCjIxLTExLTIwMTMAAAAAAwAAAAAAAAAFIkVNRSIDRU1FAQAAAA4iSVFfUFJJQ0VEQVRFIgxJUV9QUklDRURBVEUCAAAADCIyMC0xMS0yMDEzIgoyMC0xMS0yMDEzAAAAAAMAAAAAAAAABSJFTUUiA0VNRQEAAAAOIklRX1BSSUNFREFURSIMSVFfUFJJQ0VEQVRFAgAAAAwiMTktMTEtMjAxMyIKMTktMTEtMjAxMwAAAAADAAAAAAAAAAUiRU1FIgNFTUUBAAAADiJJUV9QUklDRURBVEUiDElRX1BSSUNFREFURQIAAAAMIjE4LTExLTIwMTMiCjE4LTExLTIwMTMAAAAAAwAAAAAAAAAFIkVNRSIDRU1FAQAAAA4iSVFfUFJJQ0VEQVRFIgxJUV9QUklDRURBVEUCAAAADCIxNS0x</t>
  </si>
  <si>
    <t>MS0yMDEzIgoxNS0xMS0yMDEzAAAAAAMAAAAAAAAABSJFTUUiA0VNRQEAAAAOIklRX1BSSUNFREFURSIMSVFfUFJJQ0VEQVRFAgAAAAwiMTQtMTEtMjAxMyIKMTQtMTEtMjAxMwAAAAADAAAAAAAAAAUiRU1FIgNFTUUBAAAADiJJUV9QUklDRURBVEUiDElRX1BSSUNFREFURQIAAAAMIjEzLTExLTIwMTMiCjEzLTExLTIwMTMAAAAAAwAAAAAAAAAFIkVNRSIDRU1FAQAAAA4iSVFfUFJJQ0VEQVRFIgxJUV9QUklDRURBVEUCAAAADCIxMi0xMS0yMDEzIgoxMi0xMS0yMDEzAAAAAAMAAAAAAAAABSJFTUUiA0VNRQEAAAAOIklRX1BSSUNFREFURSIMSVFfUFJJQ0VEQVRFAgAAAAwiMTEtMTEtMjAxMyIKMTEtMTEtMjAxMwAAAAADAAAAAAAAAAUiRU1FIgNFTUUBAAAADiJJUV9QUklDRURBVEUiDElRX1BSSUNFREFURQIAAAAMIjA4LTExLTIwMTMiCjA4LTExLTIwMTMAAAAAAwAAAAAAAAAFIkVNRSIDRU1FAQAAAA4iSVFfUFJJQ0VEQVRFIgxJUV9QUklDRURBVEUCAAAADCIwNy0xMS0yMDEzIgowNy0xMS0yMDEzAAAAAAMAAAAAAAAABSJFTUUiA0VNRQEAAAAOIklRX1BSSUNFREFURSIMSVFfUFJJQ0VEQVRFAgAAAAwiMDYtMTEtMjAxMyIKMDYtMTEtMjAxMwAAAAADAAAAAAAAAAUiRU1FIgNFTUUBAAAADiJJUV9QUklDRURBVEUiDElRX1BSSUNFREFURQIAAAAMIjA1LTExLTIwMTMiCjA1LTExLTIwMTMAAAAAAwAA</t>
  </si>
  <si>
    <t>AAAAAAAFIkVNRSIDRU1FAQAAAA4iSVFfUFJJQ0VEQVRFIgxJUV9QUklDRURBVEUCAAAADCIwNC0xMS0yMDEzIgowNC0xMS0yMDEzAAAAAAMAAAAAAAAABSJFTUUiA0VNRQEAAAAOIklRX1BSSUNFREFURSIMSVFfUFJJQ0VEQVRFAgAAAAwiMDEtMTEtMjAxMyIKMDEtMTEtMjAxMwAAAAADAAAAAAAAAAUiRU1FIgNFTUUBAAAADiJJUV9QUklDRURBVEUiDElRX1BSSUNFREFURQIAAAAMIjMxLTEwLTIwMTMiCjMxLTEwLTIwMTMAAAAAAwAAAAAAAAAFIkVNRSIDRU1FAQAAAA4iSVFfUFJJQ0VEQVRFIgxJUV9QUklDRURBVEUCAAAADCIzMC0xMC0yMDEzIgozMC0xMC0yMDEzAAAAAAMAAAAAAAAABSJFTUUiA0VNRQEAAAAOIklRX1BSSUNFREFURSIMSVFfUFJJQ0VEQVRFAgAAAAwiMjktMTAtMjAxMyIKMjktMTAtMjAxMwAAAAADAAAAAAAAAAUiRU1FIgNFTUUBAAAADiJJUV9QUklDRURBVEUiDElRX1BSSUNFREFURQIAAAAMIjI4LTEwLTIwMTMiCjI4LTEwLTIwMTMAAAAAAwAAAAAAAAAFIkVNRSIDRU1FAQAAAA4iSVFfUFJJQ0VEQVRFIgxJUV9QUklDRURBVEUCAAAADCIyNS0xMC0yMDEzIgoyNS0xMC0yMDEzAAAAAAMAAAAAAAAABSJFTUUiA0VNRQEAAAAOIklRX1BSSUNFREFURSIMSVFfUFJJQ0VEQVRFAgAAAAwiMjQtMTAtMjAxMyIKMjQtMTAtMjAxMwAAAAADAAAAAAAAAAUiRU1FIgNFTUUBAAAADiJJUV9Q</t>
  </si>
  <si>
    <t>UklDRURBVEUiDElRX1BSSUNFREFURQIAAAAMIjIzLTEwLTIwMTMiCjIzLTEwLTIwMTMAAAAAAwAAAAAAAAAFIkVNRSIDRU1FAQAAAA4iSVFfUFJJQ0VEQVRFIgxJUV9QUklDRURBVEUCAAAADCIyMi0xMC0yMDEzIgoyMi0xMC0yMDEzAAAAAAMAAAAAAAAABSJFTUUiA0VNRQEAAAAOIklRX1BSSUNFREFURSIMSVFfUFJJQ0VEQVRFAgAAAAwiMjEtMTAtMjAxMyIKMjEtMTAtMjAxMwAAAAADAAAAAAAAAAUiRU1FIgNFTUUBAAAADiJJUV9QUklDRURBVEUiDElRX1BSSUNFREFURQIAAAAMIjE4LTEwLTIwMTMiCjE4LTEwLTIwMTMAAAAAAwAAAAAAAAAFIkVNRSIDRU1FAQAAAA4iSVFfUFJJQ0VEQVRFIgxJUV9QUklDRURBVEUCAAAADCIxNy0xMC0yMDEzIgoxNy0xMC0yMDEzAAAAAAMAAAAAAAAABSJFTUUiA0VNRQEAAAAOIklRX1BSSUNFREFURSIMSVFfUFJJQ0VEQVRFAgAAAAwiMTYtMTAtMjAxMyIKMTYtMTAtMjAxMwAAAAADAAAAAAAAAAUiRU1FIgNFTUUBAAAADiJJUV9QUklDRURBVEUiDElRX1BSSUNFREFURQIAAAAMIjE1LTEwLTIwMTMiCjE1LTEwLTIwMTMAAAAAAwAAAAAAAAAFIkVNRSIDRU1FAQAAAA4iSVFfUFJJQ0VEQVRFIgxJUV9QUklDRURBVEUCAAAADCIxNC0xMC0yMDEzIgoxNC0xMC0yMDEzAAAAAAMAAAAAAAAABSJFTUUiA0VNRQEAAAAOIklRX1BSSUNFREFURSIMSVFfUFJJQ0VEQVRFAgAA</t>
  </si>
  <si>
    <t>AAwiMTEtMTAtMjAxMyIKMTEtMTAtMjAxMwAAAAADAAAAAAAAAAUiRU1FIgNFTUUBAAAADiJJUV9QUklDRURBVEUiDElRX1BSSUNFREFURQIAAAAMIjEwLTEwLTIwMTMiCjEwLTEwLTIwMTMAAAAAAwAAAAAAAAAFIkVNRSIDRU1FAQAAAA4iSVFfUFJJQ0VEQVRFIgxJUV9QUklDRURBVEUCAAAADCIwOS0xMC0yMDEzIgowOS0xMC0yMDEzAAAAAAMAAAAAAAAABSJFTUUiA0VNRQEAAAAOIklRX1BSSUNFREFURSIMSVFfUFJJQ0VEQVRFAgAAAAwiMDgtMTAtMjAxMyIKMDgtMTAtMjAxMwAAAAADAAAAAAAAAAUiRU1FIgNFTUUBAAAADiJJUV9QUklDRURBVEUiDElRX1BSSUNFREFURQIAAAAMIjA3LTEwLTIwMTMiCjA3LTEwLTIwMTMAAAAAAwAAAAAAAAAFIkVNRSIDRU1FAQAAAA4iSVFfUFJJQ0VEQVRFIgxJUV9QUklDRURBVEUCAAAADCIwNC0xMC0yMDEzIgowNC0xMC0yMDEzAAAAAAMAAAAAAAAABSJFTUUiA0VNRQEAAAAOIklRX1BSSUNFREFURSIMSVFfUFJJQ0VEQVRFAgAAAAwiMDMtMTAtMjAxMyIKMDMtMTAtMjAxMwAAAAADAAAAAAAAAAUiRU1FIgNFTUUBAAAADiJJUV9QUklDRURBVEUiDElRX1BSSUNFREFURQIAAAAMIjAyLTEwLTIwMTMiCjAyLTEwLTIwMTMAAAAAAwAAAAAAAAAFIkVNRSIDRU1FAQAAAA4iSVFfUFJJQ0VEQVRFIgxJUV9QUklDRURBVEUCAAAADCIwMS0xMC0yMDEzIgowMS0xMC0yMDEz</t>
  </si>
  <si>
    <t>AAAAAAMAAAAAAAAABSJFTUUiA0VNRQEAAAAOIklRX1BSSUNFREFURSIMSVFfUFJJQ0VEQVRFAgAAAAwiMzAtMDktMjAxMyIKMzAtMDktMjAxMwAAAAADAAAAAAAAAAUiRU1FIgNFTUUBAAAADiJJUV9QUklDRURBVEUiDElRX1BSSUNFREFURQIAAAAMIjI3LTA5LTIwMTMiCjI3LTA5LTIwMTMAAAAAAwAAAAAAAAAFIkVNRSIDRU1FAQAAAA4iSVFfUFJJQ0VEQVRFIgxJUV9QUklDRURBVEUCAAAADCIyNi0wOS0yMDEzIgoyNi0wOS0yMDEzAAAAAAMAAAAAAAAABSJFTUUiA0VNRQEAAAAOIklRX1BSSUNFREFURSIMSVFfUFJJQ0VEQVRFAgAAAAwiMjUtMDktMjAxMyIKMjUtMDktMjAxMwAAAAADAAAAAAAAAAUiRU1FIgNFTUUBAAAADiJJUV9QUklDRURBVEUiDElRX1BSSUNFREFURQIAAAAMIjI0LTA5LTIwMTMiCjI0LTA5LTIwMTMAAAAAAwAAAAAAAAAFIkVNRSIDRU1FAQAAAA4iSVFfUFJJQ0VEQVRFIgxJUV9QUklDRURBVEUCAAAADCIyMy0wOS0yMDEzIgoyMy0wOS0yMDEzAAAAAAMAAAAAAAAABSJFTUUiA0VNRQEAAAAOIklRX1BSSUNFREFURSIMSVFfUFJJQ0VEQVRFAgAAAAwiMjAtMDktMjAxMyIKMjAtMDktMjAxMwAAAAADAAAAAAAAAAUiRU1FIgNFTUUBAAAADiJJUV9QUklDRURBVEUiDElRX1BSSUNFREFURQIAAAAMIjE5LTA5LTIwMTMiCjE5LTA5LTIwMTMAAAAAAwAAAAAAAAAFIkVNRSIDRU1FAQAA</t>
  </si>
  <si>
    <t>AA4iSVFfUFJJQ0VEQVRFIgxJUV9QUklDRURBVEUCAAAADCIxOC0wOS0yMDEzIgoxOC0wOS0yMDEzAAAAAAMAAAAAAAAABSJFTUUiA0VNRQEAAAAOIklRX1BSSUNFREFURSIMSVFfUFJJQ0VEQVRFAgAAAAwiMTctMDktMjAxMyIKMTctMDktMjAxMwAAAAADAAAAAAAAAAUiRU1FIgNFTUUBAAAADiJJUV9QUklDRURBVEUiDElRX1BSSUNFREFURQIAAAAMIjE2LTA5LTIwMTMiCjE2LTA5LTIwMTMAAAAAAwAAAAAAAAAFIkVNRSIDRU1FAQAAAA4iSVFfUFJJQ0VEQVRFIgxJUV9QUklDRURBVEUCAAAADCIxMy0wOS0yMDEzIgoxMy0wOS0yMDEzAAAAAAMAAAAAAAAABSJFTUUiA0VNRQEAAAAOIklRX1BSSUNFREFURSIMSVFfUFJJQ0VEQVRFAgAAAAwiMTItMDktMjAxMyIKMTItMDktMjAxMwAAAAADAAAAAAAAAAUiRU1FIgNFTUUBAAAADiJJUV9QUklDRURBVEUiDElRX1BSSUNFREFURQIAAAAMIjExLTA5LTIwMTMiCjExLTA5LTIwMTMAAAAAAwAAAAAAAAAFIkVNRSIDRU1FAQAAAA4iSVFfUFJJQ0VEQVRFIgxJUV9QUklDRURBVEUCAAAADCIxMC0wOS0yMDEzIgoxMC0wOS0yMDEzAAAAAAMAAAAAAAAABSJFTUUiA0VNRQEAAAAOIklRX1BSSUNFREFURSIMSVFfUFJJQ0VEQVRFAgAAAAwiMDktMDktMjAxMyIKMDktMDktMjAxMwAAAAADAAAAAAAAAAUiRU1FIgNFTUUBAAAADiJJUV9QUklDRURBVEUiDElRX1BSSUNF</t>
  </si>
  <si>
    <t>REFURQIAAAAMIjA2LTA5LTIwMTMiCjA2LTA5LTIwMTMAAAAAAwAAAAAAAAAFIkVNRSIDRU1FAQAAAA4iSVFfUFJJQ0VEQVRFIgxJUV9QUklDRURBVEUCAAAADCIwNS0wOS0yMDEzIgowNS0wOS0yMDEzAAAAAAMAAAAAAAAABSJFTUUiA0VNRQEAAAAOIklRX1BSSUNFREFURSIMSVFfUFJJQ0VEQVRFAgAAAAwiMDQtMDktMjAxMyIKMDQtMDktMjAxMwAAAAADAAAAAAAAAAUiRU1FIgNFTUUBAAAADiJJUV9QUklDRURBVEUiDElRX1BSSUNFREFURQIAAAAMIjAzLTA5LTIwMTMiCjAzLTA5LTIwMTMAAAAAAwAAAAAAAAAFIkVNRSIDRU1FAQAAAA4iSVFfUFJJQ0VEQVRFIgxJUV9QUklDRURBVEUCAAAADCIzMC0wOC0yMDEzIgozMC0wOC0yMDEzAAAAAAMAAAAAAAAABSJFTUUiA0VNRQEAAAAOIklRX1BSSUNFREFURSIMSVFfUFJJQ0VEQVRFAgAAAAwiMjktMDgtMjAxMyIKMjktMDgtMjAxMwAAAAADAAAAAAAAAAUiRU1FIgNFTUUBAAAADiJJUV9QUklDRURBVEUiDElRX1BSSUNFREFURQIAAAAMIjI4LTA4LTIwMTMiCjI4LTA4LTIwMTMAAAAAAwAAAAAAAAAFIkVNRSIDRU1FAQAAAA4iSVFfUFJJQ0VEQVRFIgxJUV9QUklDRURBVEUCAAAADCIyNy0wOC0yMDEzIgoyNy0wOC0yMDEzAAAAAAMAAAAAAAAABSJFTUUiA0VNRQEAAAAOIklRX1BSSUNFREFURSIMSVFfUFJJQ0VEQVRFAgAAAAwiMjYtMDgtMjAxMyIKMjYt</t>
  </si>
  <si>
    <t>MDgtMjAxMwAAAAADAAAAAAAAAAUiRU1FIgNFTUUBAAAADiJJUV9QUklDRURBVEUiDElRX1BSSUNFREFURQIAAAAMIjIzLTA4LTIwMTMiCjIzLTA4LTIwMTMAAAAAAwAAAAAAAAAFIkVNRSIDRU1FAQAAAA4iSVFfUFJJQ0VEQVRFIgxJUV9QUklDRURBVEUCAAAADCIyMi0wOC0yMDEzIgoyMi0wOC0yMDEzAAAAAAMAAAAAAAAABSJFTUUiA0VNRQEAAAAOIklRX1BSSUNFREFURSIMSVFfUFJJQ0VEQVRFAgAAAAwiMjEtMDgtMjAxMyIKMjEtMDgtMjAxMwAAAAADAAAAAAAAAAUiRU1FIgNFTUUBAAAADiJJUV9QUklDRURBVEUiDElRX1BSSUNFREFURQIAAAAMIjIwLTA4LTIwMTMiCjIwLTA4LTIwMTMAAAAAAwAAAAAAAAAFIkVNRSIDRU1FAQAAAA4iSVFfUFJJQ0VEQVRFIgxJUV9QUklDRURBVEUCAAAADCIxOS0wOC0yMDEzIgoxOS0wOC0yMDEzAAAAAAMAAAAAAAAABSJFTUUiA0VNRQEAAAAOIklRX1BSSUNFREFURSIMSVFfUFJJQ0VEQVRFAgAAAAwiMTYtMDgtMjAxMyIKMTYtMDgtMjAxMwAAAAADAAAAAAAAAAUiRU1FIgNFTUUBAAAADiJJUV9QUklDRURBVEUiDElRX1BSSUNFREFURQIAAAAMIjE1LTA4LTIwMTMiCjE1LTA4LTIwMTMAAAAAAwAAAAAAAAAFIkVNRSIDRU1FAQAAAA4iSVFfUFJJQ0VEQVRFIgxJUV9QUklDRURBVEUCAAAADCIxNC0wOC0yMDEzIgoxNC0wOC0yMDEzAAAAAAMAAAAAAAAABSJFTUUi</t>
  </si>
  <si>
    <t>A0VNRQEAAAAOIklRX1BSSUNFREFURSIMSVFfUFJJQ0VEQVRFAgAAAAwiMTMtMDgtMjAxMyIKMTMtMDgtMjAxMwAAAAADAAAAAAAAAAUiRU1FIgNFTUUBAAAADiJJUV9QUklDRURBVEUiDElRX1BSSUNFREFURQIAAAAMIjEyLTA4LTIwMTMiCjEyLTA4LTIwMTMAAAAAAwAAAAAAAAAFIkVNRSIDRU1FAQAAAA4iSVFfUFJJQ0VEQVRFIgxJUV9QUklDRURBVEUCAAAADCIwOS0wOC0yMDEzIgowOS0wOC0yMDEzAAAAAAMAAAAAAAAABSJFTUUiA0VNRQEAAAAOIklRX1BSSUNFREFURSIMSVFfUFJJQ0VEQVRFAgAAAAwiMDgtMDgtMjAxMyIKMDgtMDgtMjAxMwAAAAADAAAAAAAAAAUiRU1FIgNFTUUBAAAADiJJUV9QUklDRURBVEUiDElRX1BSSUNFREFURQIAAAAMIjA3LTA4LTIwMTMiCjA3LTA4LTIwMTMAAAAAAwAAAAAAAAAFIkVNRSIDRU1FAQAAAA4iSVFfUFJJQ0VEQVRFIgxJUV9QUklDRURBVEUCAAAADCIwNi0wOC0yMDEzIgowNi0wOC0yMDEzAAAAAAMAAAAAAAAABSJFTUUiA0VNRQEAAAAOIklRX1BSSUNFREFURSIMSVFfUFJJQ0VEQVRFAgAAAAwiMDUtMDgtMjAxMyIKMDUtMDgtMjAxMwAAAAADAAAAAAAAAAUiRU1FIgNFTUUBAAAADiJJUV9QUklDRURBVEUiDElRX1BSSUNFREFURQIAAAAMIjAyLTA4LTIwMTMiCjAyLTA4LTIwMTMAAAAAAwAAAAAAAAAFIkVNRSIDRU1FAQAAAA4iSVFfUFJJQ0VEQVRFIgxJ</t>
  </si>
  <si>
    <t>UV9QUklDRURBVEUCAAAADCIwMS0wOC0yMDEzIgowMS0wOC0yMDEzAAAAAAMAAAAAAAAABSJFTUUiA0VNRQEAAAAOIklRX1BSSUNFREFURSIMSVFfUFJJQ0VEQVRFAgAAAAwiMzEtMDctMjAxMyIKMzEtMDctMjAxMwAAAAADAAAAAAAAAAUiRU1FIgNFTUUBAAAADiJJUV9QUklDRURBVEUiDElRX1BSSUNFREFURQIAAAAMIjMwLTA3LTIwMTMiCjMwLTA3LTIwMTMAAAAAAwAAAAAAAAAFIkVNRSIDRU1FAQAAAA4iSVFfUFJJQ0VEQVRFIgxJUV9QUklDRURBVEUCAAAADCIyOS0wNy0yMDEzIgoyOS0wNy0yMDEzAAAAAAMAAAAAAAAABSJFTUUiA0VNRQEAAAAOIklRX1BSSUNFREFURSIMSVFfUFJJQ0VEQVRFAgAAAAwiMjYtMDctMjAxMyIKMjYtMDctMjAxMwAAAAADAAAAAAAAAAUiRU1FIgNFTUUBAAAADiJJUV9QUklDRURBVEUiDElRX1BSSUNFREFURQIAAAAMIjI1LTA3LTIwMTMiCjI1LTA3LTIwMTMAAAAAAwAAAAAAAAAFIkVNRSIDRU1FAQAAAA4iSVFfUFJJQ0VEQVRFIgxJUV9QUklDRURBVEUCAAAADCIyNC0wNy0yMDEzIgoyNC0wNy0yMDEzAAAAAAMAAAAAAAAABSJFTUUiA0VNRQEAAAAOIklRX1BSSUNFREFURSIMSVFfUFJJQ0VEQVRFAgAAAAwiMjMtMDctMjAxMyIKMjMtMDctMjAxMwAAAAADAAAAAAAAAAUiRU1FIgNFTUUBAAAADiJJUV9QUklDRURBVEUiDElRX1BSSUNFREFURQIAAAAMIjIyLTA3LTIw</t>
  </si>
  <si>
    <t>MTMiCjIyLTA3LTIwMTMAAAAAAwAAAAAAAAAFIkVNRSIDRU1FAQAAAA4iSVFfUFJJQ0VEQVRFIgxJUV9QUklDRURBVEUCAAAADCIxOS0wNy0yMDEzIgoxOS0wNy0yMDEzAAAAAAMAAAAAAAAABSJFTUUiA0VNRQEAAAAOIklRX1BSSUNFREFURSIMSVFfUFJJQ0VEQVRFAgAAAAwiMTgtMDctMjAxMyIKMTgtMDctMjAxMwAAAAADAAAAAAAAAAUiRU1FIgNFTUUBAAAADiJJUV9QUklDRURBVEUiDElRX1BSSUNFREFURQIAAAAMIjE3LTA3LTIwMTMiCjE3LTA3LTIwMTMAAAAAAwAAAAAAAAAFIkVNRSIDRU1FAQAAAA4iSVFfUFJJQ0VEQVRFIgxJUV9QUklDRURBVEUCAAAADCIxNi0wNy0yMDEzIgoxNi0wNy0yMDEzAAAAAAMAAAAAAAAABSJFTUUiA0VNRQEAAAAOIklRX1BSSUNFREFURSIMSVFfUFJJQ0VEQVRFAgAAAAwiMTUtMDctMjAxMyIKMTUtMDctMjAxMwAAAAADAAAAAAAAAAUiRU1FIgNFTUUBAAAADiJJUV9QUklDRURBVEUiDElRX1BSSUNFREFURQIAAAAMIjEyLTA3LTIwMTMiCjEyLTA3LTIwMTMAAAAAAwAAAAAAAAAFIkVNRSIDRU1FAQAAAA4iSVFfUFJJQ0VEQVRFIgxJUV9QUklDRURBVEUCAAAADCIxMS0wNy0yMDEzIgoxMS0wNy0yMDEzAAAAAAMAAAAAAAAABSJFTUUiA0VNRQEAAAAOIklRX1BSSUNFREFURSIMSVFfUFJJQ0VEQVRFAgAAAAwiMTAtMDctMjAxMyIKMTAtMDctMjAxMwAAAAADAAAAAAAA</t>
  </si>
  <si>
    <t>AAUiRU1FIgNFTUUBAAAADiJJUV9QUklDRURBVEUiDElRX1BSSUNFREFURQIAAAAMIjA5LTA3LTIwMTMiCjA5LTA3LTIwMTMAAAAAAwAAAAAAAAAFIkVNRSIDRU1FAQAAAA4iSVFfUFJJQ0VEQVRFIgxJUV9QUklDRURBVEUCAAAADCIwOC0wNy0yMDEzIgowOC0wNy0yMDEzAAAAAAMAAAAAAAAABSJFTUUiA0VNRQEAAAAOIklRX1BSSUNFREFURSIMSVFfUFJJQ0VEQVRFAgAAAAwiMDUtMDctMjAxMyIKMDUtMDctMjAxMwAAAAADAAAAAAAAAAUiRU1FIgNFTUUBAAAADiJJUV9QUklDRURBVEUiDElRX1BSSUNFREFURQIAAAAMIjAzLTA3LTIwMTMiCjAzLTA3LTIwMTMAAAAAAwAAAAAAAAAFIkVNRSIDRU1FAQAAAA4iSVFfUFJJQ0VEQVRFIgxJUV9QUklDRURBVEUCAAAADCIwMi0wNy0yMDEzIgowMi0wNy0yMDEzAAAAAAMAAAAAAAAABSJFTUUiA0VNRQEAAAAOIklRX1BSSUNFREFURSIMSVFfUFJJQ0VEQVRFAgAAAAwiMDEtMDctMjAxMyIKMDEtMDctMjAxMw4KKnHgwtQIDgoqceDC1AgdQ0lRLlRURUsuSVFfVk9MVU1FLjA5LTA3LTIwMTMBAAAACAEDAAIAAAAIMC42MzkxMjYAljZoh+DC1AiWNmiH4MLUCCRDSVEuVFRFSy5JUV9JTkNfVEFYLjk5OS40MTgyMC5MLlAuLkMBAAAACAEDAAIAAAAGNTYuMDY0AQgAAAAFAAAAATEBAAAACjE3MDgwMDQ2NTQDAAAAAzE2MAIAAAACNzUEAAAAATAHAAAACTYvMzAvMjAx</t>
  </si>
  <si>
    <t>NAgAAAAJOS8zMC8yMDEyCQAAAAEw2NoPceDC1AjY2g9x4MLUCBxDSVEuU1ROLklRX1ZPTFVNRS4xNy0wNi0yMDE0AQAAALttDQACAAAABjAuMjMzOQC4VV2M4MLUCLhVXYzgwtQIHENJUS5LQlIuSVFfVk9MVU1FLjI2LTExLTIwMTMBAAAA6oA/AAIAAAAIMi4wMjM3NjUAljZoh+DC1AiWNmiH4MLUCCRDSVEuSVExOTA3ODYuSVFfQVAuMjAwMC40MTgyMC5MLlAuLkMBAAAAQukCAAIAAAADNjIyAQgAAAAFAAAAATEBAAAACjE2NzcyNjY1NzQDAAAAAzE2MAIAAAAEMTAxOAQAAAABMAcAAAAJNi8zMC8yMDE0CAAAAAg0LzQvMjAxNAkAAAABMNjaD3HgwtQI2NoPceDC1AgsQ0lRLk5ZU0U6Q01JLklRX1NIQVJFU09VVFNUQU5ESU5HLjEyLzIyLzIwMTYFAAAAAQAAAAgAAAAOKEludmFsaWQgRGF0ZSlW9FqM4MLUCFb0WozgwtQIK0NJUS5OWVNFOk9TSy5JUV9TSEFSRVNPVVRTVEFORElORy40LzIwLzIwMTYFAAAAAQAAAAgAAAAOKEludmFsaWQgRGF0ZSm4VV2M4MLUCLhVXYzgwtQIIUNJUS5JUTI3MzUxMS5JUV9WT0xVTUUuMjUtMDQtMjAxNAEAAABnLAQAAwAAAAAANNVlh+DC1Ag01WWH4MLUCCRDSVEuVFRFSy5JUV9QRU5TSU9OLjk5Ny40MTgyMC5MLlAuLkMBAAAACAEDAAMAAAAAAA4KKnHgwtQIDgoqceDC1AglQ0lRLk5BU0RBUUdTOlBDQVIuSVFfVk9MVU1FLjcvMTUvMjAxNgUAAAABAAAACAAAAA4oSW52</t>
  </si>
  <si>
    <t>YWxpZCBEYXRlKVb0WozgwtQIVvRajODC1AgrQ0lRLk5ZU0U6Q01JLklRX1NIQVJFU09VVFNUQU5ESU5HLjIvMjMvMjAxNwUAAAABAAAACAAAAA4oSW52YWxpZCBEYXRlKZIxVozgwtQIkjFWjODC1AglQ0lRLkNBVC5JUV9TSEFSRVNPVVRTVEFORElORy4yLzgvMjAxNwEAAAAy9QMAAgAAAAo1ODkuMDkwMzA4ALhVXYzgwtQIuFVdjODC1AgcQ0lRLkVNRS5JUV9WT0xVTUUuMTctMDctMjAxMwEAAABubQAAAgAAAAgwLjE5MDI4OQCWNmiH4MLUCJY2aIfgwtQIJENJUS5FTUUuSVFfUEVOU0lPTi4yMDAwLjQxODIwLkwuUC4uQwEAAABubQAAAwAAAAAA2NoPceDC1AjY2g9x4MLUCCdDSVEuS0JSLklRX1NIQVJFU09VVFNUQU5ESU5HLjA5LTExLTIwMTYBAAAA6oA/AAIAAAAKMTQyLjY2ODE2MQAOCipx4MLUCA4KKnHgwtQIHENJUS5KRUMuSVFfVk9MVU1FLjMwLTEyLTIwMTMBAAAAL04EAAIAAAAIMC40ODY4MjIAljZoh+DC1AiWNmiH4MLUCCdDSVEuSkVDLklRX1NIQVJFU09VVFNUQU5ESU5HLjIyLTA5LTIwMTYBAAAAL04EAAIAAAAKMTIxLjQyODE5NwBW9FqM4MLUCFb0WozgwtQIOENJUS5JUTI3MzUxMS5JUV9NSU5PUklUWV9JTlRFUkVTVF9UT1RBTC45OTYuNDE4MjAuTC5QLi5DAQAAAGcsBAACAAAABTM4Ljk3AQgAAAAFAAAAATEBAAAACjE1MTc1ODI5MjMDAAAAAzE2MAIAAAAEMTMxMgQAAAABMAcAAAAJ</t>
  </si>
  <si>
    <t>Ni8zMC8yMDE0CAAAAAoxMi8zMS8yMDA5CQAAAAEw2NoPceDC1AjY2g9x4MLUCChDSVEuVFRFSy5JUV9TSEFSRVNPVVRTVEFORElORy4wNy0wMi0yMDE3AQAAAAgBAwACAAAACTU3LjI3OTg3NwA01WWH4MLUCDTVZYfgwtQIKkNJUS5JUTE5MDc4Ni5JUV9FQklUREFfRVNULjEwMDEuNDE4MjAuTC5QLgEAAABC6QIAAgAAAAk3MjAuNzkwNTUBDgAAAAUAAAABMwEAAAABMAIAAAAHNDU0MDk5NAMAAAAGMTAwMTg3BAAAAAEyBgAAAAEwBwAAAAMxNjAIAAAAATAJAAAAATEKAAAAATALAAAACjY0MTQ1MDMwODAMAAAAATENAAAACDcvMS8yMDE0EAAAAAk2LzMwLzIwMTQOCipx4MLUCA4KKnHgwtQILENJUS5UVEVLLklRX05FVF9XT1JLSU5HX0NBUC45OTguNDE4MjAuTC5QLi5DAQAAAAgBAwACAAAABzIxOS40NTUBCAAAAAUAAAABMQEAAAAKMTY0NjI0NTY0MQMAAAADMTYwAgAAAAQxMzExBAAAAAEwBwAAAAk2LzMwLzIwMTQIAAAACTEwLzIvMjAxMQkAAAABMNjaD3HgwtQI2NoPceDC1AgnQ0lRLkpFQy5JUV9TSEFSRVNPVVRTVEFORElORy4zMS0xMC0yMDE2AQAAAC9OBAACAAAACjEyMS40MjgxOTcAuFVdjODC1Ai4VV2M4MLUCB9DSVEuRU1FLklRX1BSSUNFREFURS4xMi0wOS0yMDEzAQAAAG5tAAAFAAAACjEyLTA5LTIwMTMANNVlh+DC1Ag01WWH4MLUCCVDSVEuTkFTREFRR1M6UENBUi5JUV9WT0xVTUUuNi8y</t>
  </si>
  <si>
    <t>Mi8yMDE2BQAAAAEAAAAIAAAADihJbnZhbGlkIERhdGUpVvRajODC1AhW9FqM4MLUCCFDSVEuSVEyNzM1MTEuSVFfVk9MVU1FLjI4LTAxLTIwMTQBAAAAZywEAAMAAAAAAA4KKnHgwtQIDgoqceDC1AgnQ0lRLlNUTi5JUV9QUkVGX0VRVUlUWS45OTYuNDE4MjAuTC5QLi5DAQAAALttDQADAAAAAADY2g9x4MLUCNjaD3HgwtQIJENJUS5OQVNEQVFHUzpQQ0FSLklRX1ZPTFVNRS41LzYvMjAxNgEAAABBfwQAAwAAAAAAVvRajODC1AhW9FqM4MLUCCBDSVEuTllTRTpKT1kuSVFfVk9MVU1FLjQvMTEvMjAxNgUAAAAAAAAACAAAABQoSW52YWxpZCBJZGVudGlmaWVyKQ4KKnHgwtQIDgoqceDC1AghQ0lRLklRMTkwNzg2LklRX1ZPTFVNRS4zMC0wNS0yMDE0AQAAAELpAgACAAAACDAuNTk1NTI0ALhVXYzgwtQIuFVdjODC1AgnQ0lRLlNUTi5JUV9TSEFSRVNPVVRTVEFORElORy4xMi0wNC0yMDE3AQAAALttDQACAAAACjExNC4xMjg1NjIA9JJYjODC1Aj0kliM4MLUCCRDSVEuS09TRTpBMDA5NTQwLklRX1ZPTFVNRS44LzEwLzIwMTYBAAAAzUslAAMAAAAAAA4KKnHgwtQIDgoqceDC1AgwQ0lRLk5BU0RBUUdTOlBDQVIuSVFfU0hBUkVTT1VUU1RBTkRJTkcuNy8xMS8yMDE2AQAAAEF/BAACAAAACjM1MC41MzcyNzEADgoqceDC1AgOCipx4MLUCCdDSVEuSkVDLklRX1NIQVJFU09VVFNUQU5ESU5HLjI4LTA5LTIwMTYB</t>
  </si>
  <si>
    <t>AAAAL04EAAIAAAAKMTIxLjQyODE5NwBW9FqM4MLUCFb0WozgwtQIJ0NJUS5TVE4uSVFfU0hBUkVTT1VUU1RBTkRJTkcuMjYtMDEtMjAxNwEAAAC7bQ0AAgAAAAkxMTQuMDI1NzUAVvRajODC1AhW9FqM4MLUCCdDSVEuS0JSLklRX1NIQVJFU09VVFNUQU5ESU5HLjAyLTA2LTIwMTcBAAAA6oA/AAIAAAAKMTQzLjE1NDQ3MQA01WWH4MLUCDTVZYfgwtQIJ0NJUS5KRUMuSVFfU0hBUkVTT1VUU1RBTkRJTkcuMjAtMTItMjAxNgEAAAAvTgQAAgAAAAoxMjAuODMwMDk5ADTVZYfgwtQINNVlh+DC1AgwQ0lRLk5BU0RBUUdTOlBDQVIuSVFfU0hBUkVTT1VUU1RBTkRJTkcuMy8xMy8yMDE3BQAAAAEAAAAIAAAADihJbnZhbGlkIERhdGUpuFVdjODC1Ai4VV2M4MLUCCFDSVEuSVExOTA3ODYuSVFfVk9MVU1FLjEyLTAyLTIwMTQBAAAAQukCAAIAAAAIMS4wMDU3MzUAuFVdjODC1Ai4VV2M4MLUCCdDSVEuSVFUUjI0MzQwMDg3OC5JUV9UUl9JTVBMSUVEX0VWX0VCSVQBAAAArgCCDgIAAAAJMTAuODY1Mzc2AQYAAAAFAAAAAjU0AQAAAAYxMDIwOTUCAAAACTI0MzQwMDg3OAMAAAAJMjQzNDAxNTA3BAAAAAMxNjAGAAAABUZhbHNld6gGNuPC1Agtdh4248LUCDBDSVEuTkFTREFRR1M6UENBUi5JUV9TSEFSRVNPVVRTVEFORElORy40LzIwLzIwMTYFAAAAAQAAAAgAAAAOKEludmFsaWQgRGF0ZSk01WWH4MLUCDTVZYfgwtQI</t>
  </si>
  <si>
    <t>FUNJUS4uSVFfUVVJQ0tfQ09NUC4xNwUAAAABAAAACAAAABQoSW52YWxpZCBJZGVudGlmaWVyKTTVZYfgwtQINNVlh+DC1AgkQ0lRLktPU0U6QTAwOTU0MC5JUV9WT0xVTUUuOC8xOC8yMDE2BQAAAAEAAAAIAAAADihJbnZhbGlkIERhdGUpDgoqceDC1AgOCipx4MLUCCdDSVEuU1ROLklRX1NIQVJFU09VVFNUQU5ESU5HLjAzLTAyLTIwMTcBAAAAu20NAAIAAAAJMTEzLjk0NTI1ADTVZYfgwtQINNVlh+DC1AgcQ0lRLkpFQy5JUV9WT0xVTUUuMTItMDUtMjAxNAEAAAAvTgQAAgAAAAgxLjMyNzczOACWNmiH4MLUCJY2aIfgwtQILkNJUS5KRUMuSVFfR1dfSU5UQU5fQU1PUlRfQ0YuMjAwMC40MTgyMC5MLlAuLkMBAAAAL04EAAIAAAAGNDAuNDU0AQgAAAAFAAAAATEBAAAACjE3NDgxMjY1NjEDAAAAAzE2MAIAAAAEMjE4MgQAAAABMAcAAAAJNi8zMC8yMDE0CAAAAAk2LzI3LzIwMTQJAAAAATAOCipx4MLUCA4KKnHgwtQIJ0NJUS5LQlIuSVFfU0hBUkVTT1VUU1RBTkRJTkcuMDItMDMtMjAxNwEAAADqgD8AAgAAAAoxNDIuODc4MzYzADTVZYfgwtQINNVlh+DC1AgcQ0lRLkZMUi5JUV9WT0xVTUUuMDYtMDgtMjAxMwEAAAArAQoAAgAAAAgyLjk3MDA4OAD4l2qH4MLUCPiXaofgwtQILUNJUS5FTUUuSVFfR1dfSU5UQU5fQU1PUlRfQ0YuOTk4LjQxODIwLkwuUC4uQwEAAABubQAAAgAAAAUyNi4zNQEIAAAABQAA</t>
  </si>
  <si>
    <t>AAExAQAAAAoxNjYwMjMxNjUwAwAAAAMxNjACAAAABDIxODIEAAAAATAHAAAACTYvMzAvMjAxNAgAAAAKMTIvMzEvMjAxMQkAAAABMA4KKnHgwtQIDgoqceDC1AgnQ0lRLkVNRS5JUV9TSEFSRVNPVVRTVEFORElORy4wMy0wNy0yMDE3AQAAAG5tAAACAAAACTU5LjIzMzAzOAA01WWH4MLUCDTVZYfgwtQIIENJUS5OWVNFOlRFWC5JUV9WT0xVTUUuNC8xNS8yMDE2BQAAAAEAAAAIAAAADihJbnZhbGlkIERhdGUpkjFWjODC1AiSMVaM4MLUCCNDSVEuRU1FLklRX0VCSVRfRVNULjEwMDMuNDE4MjAuTC5QLgEAAABubQAAAwAAAAAA2NoPceDC1AjY2g9x4MLUCCFDSVEuSkVDLklRX05JX0VTVC4xMDAyLjQxODIwLkwuUC4BAAAAL04EAAIAAAAJNTQ0LjAyNjQyAQ4AAAAFAAAAATMBAAAAATACAAAACjEwMDA4NTY1MDUDAAAABjEwMDI1MAQAAAABMgYAAAABMAcAAAADMTYwCAAAAAEwCQAAAAExCgAAAAEwCwAAAAo3MTI0NjcxNzczDAAAAAExDQAAAAg3LzEvMjAxNBAAAAAJNi8zMC8yMDE02NoPceDC1AjY2g9x4MLUCCVDSVEuTkFTREFRR1M6UENBUi5JUV9WT0xVTUUuMS8yNS8yMDE3BQAAAAEAAAAIAAAADihJbnZhbGlkIERhdGUpkjFWjODC1AiSMVaM4MLUCB1DSVEuVFRFSy5JUV9WT0xVTUUuMjQtMTAtMjAxMwEAAAAIAQMAAgAAAAgwLjIzMzQzMQCWNmiH4MLUCJY2aIfgwtQIMkNJUS5JUTE5MDc4Ni5JUV9H</t>
  </si>
  <si>
    <t>V19JTlRBTl9BTU9SVF9DRi45OTkuNDE4MjAuTC5QLi5DAQAAAELpAgACAAAABTEwMS4yAQgAAAAFAAAAATEBAAAACjE2NjEyMTQ1MjEDAAAAAzE2MAIAAAAEMjE4MgQAAAABMAcAAAAJNi8zMC8yMDE0CAAAAAoxMi8yOC8yMDEyCQAAAAEwDgoqceDC1AgOCipx4MLUCCtDSVEuTllTRTpPU0suSVFfU0hBUkVTT1VUU1RBTkRJTkcuOS8yMS8yMDE2BQAAAAEAAAAIAAAADihJbnZhbGlkIERhdGUpNNVlh+DC1Ag01WWH4MLUCCdDSVEuS0JSLklRX1NIQVJFU09VVFNUQU5ESU5HLjEzLTEyLTIwMTYBAAAA6oA/AAIAAAAKMTQyLjY2ODE2MQD0kliM4MLUCPSSWIzgwtQIIENJUS5OWVNFOk9TSy5JUV9WT0xVTUUuOC8xOS8yMDE2BQAAAAEAAAAIAAAADihJbnZhbGlkIERhdGUpDgoqceDC1AgOCipx4MLUCBpDSVEuQ0FULklRX1ZPTFVNRS45LzkvMjAxNgEAAAAy9QMAAgAAAAg1LjMxMTU3NgA01WWH4MLUCDTVZYfgwtQIH0NJUS5OWVNFOkRFLklRX1ZPTFVNRS42LzE3LzIwMTYFAAAAAQAAAAgAAAAOKEludmFsaWQgRGF0ZSkOCipx4MLUCA4KKnHgwtQIJUNJUS5DQVQuSVFfU0hBUkVTT1VUU1RBTkRJTkcuMy8yLzIwMTcBAAAAMvUDAAIAAAAKNTg1LjA3MjU4NQAOCipx4MLUCA4KKnHgwtQIH0NJUS5OWVNFOk5BVi5JUV9WT0xVTUUuOC8zLzIwMTYBAAAAsnEEAAIAAAAIMi41NDE1NTIANNVlh+DC1Ag01WWH4MLU</t>
  </si>
  <si>
    <t>CClDSVEuSVFUUjE0MTUxMzE2Mi5JUV9UUl9JTVBMSUVEX0VWX0VCSVREQQEAAADKUW8IAgAAAAg5LjE5ODIxOAEGAAAABQAAAAI1NAEAAAAGMTAyMDk0AgAAAAkxNDE1MTMxNjIDAAAACTE0MTUxMzI2NQQAAAADMTYwBgAAAAVGYWxzZXeoBjbjwtQILXYeNuPC1AglQ0lRLk5BU0RBUUdTOlBDQVIuSVFfVk9MVU1FLjIvMjIvMjAxNwUAAAABAAAACAAAAA4oSW52YWxpZCBEYXRlKVb0WozgwtQIVvRajODC1AgfQ0lRLk5ZU0U6Q01JLklRX1ZPTFVNRS41LzMvMjAxNgEAAAAlDAQAAwAAAAAANNVlh+DC1Ag01WWH4MLUCCxDSVEuTllTRTpURVguSVFfU0hBUkVTT1VUU1RBTkRJTkcuMTAvMjQvMjAxNgUAAAABAAAACAAAAA4oSW52YWxpZCBEYXRlKfSSWIzgwtQI9JJYjODC1AgrQ0lRLk5ZU0U6Q01JLklRX1NIQVJFU09VVFNUQU5ESU5HLjcvMTEvMjAxNgEAAAAlDAQAAgAAAAUxNjcuNgBW9FqM4MLUCFb0WozgwtQIMENJUS5OQVNEQVFHUzpQQ0FSLklRX1NIQVJFU09VVFNUQU5ESU5HLjEvMjYvMjAxNwUAAAABAAAACAAAAA4oSW52YWxpZCBEYXRlKfSSWIzgwtQI9JJYjODC1AgpQ0lRLklRMTkwNzg2LklRX1BFUklPRERBVEUuMTk5OS40MTgyMC5MLlABAAAAQukCAAUAAAAKMDMtMDEtMjAxNADY2g9x4MLUCNjaD3HgwtQIKENJUS5TVE4uSVFfSU5URVJFU1RfRVhQLjk5Ny40MTgyMC5MLlAuLkMBAAAAu20N</t>
  </si>
  <si>
    <t>AAIAAAAGLTEwLjExAQgAAAAFAAAAATEBAAAACjE1MjMxNzA1ODMDAAAAAjI3AgAAAAI4MgQAAAABMAcAAAAJNi8zMC8yMDE0CAAAAAoxMi8zMS8yMDEwCQAAAAEwDgoqceDC1AgOCipx4MLUCCdDSVEuRkxSLklRX0RBX1NVUFBMX0NGLjk5OS40MTgyMC5MLlAuLkMBAAAAKwEKAAIAAAAHMjEwLjQ0MQEIAAAABQAAAAExAQAAAAoxNzE5NjcxMTEwAwAAAAMxNjACAAAABDIxNzEEAAAAATAHAAAACTYvMzAvMjAxNAgAAAAKMTIvMzEvMjAxMgkAAAABMA4KKnHgwtQIDgoqceDC1AgdQ0lRLlRURUsuSVFfVk9MVU1FLjI3LTExLTIwMTMBAAAACAEDAAIAAAAIMC4yODc2NTQAljZoh+DC1AiWNmiH4MLUCBxDSVEuS0JSLklRX1ZPTFVNRS4yNC0wMS0yMDE0AQAAAOqAPwACAAAACDIuMTc3MDYxAJY2aIfgwtQIljZoh+DC1AgpQ0lRLkpFQy5JUV9UT1RBTF9SRUNFSVYuMjAwMC40MTgyMC5MLlAuLkMBAAAAL04EAAIAAAAHMjczNi4wMQEIAAAABQAAAAExAQAAAAoxNzQ4MTI2NTYxAwAAAAMxNjACAAAABDEwMDEEAAAAATAHAAAACTYvMzAvMjAxNAgAAAAJNi8yNy8yMDE0CQAAAAEw2NoPceDC1AjY2g9x4MLUCCBDSVEuTllTRTpDTUkuSVFfVk9MVU1FLjMvMTcvMjAxNgUAAAABAAAACAAAAA4oSW52YWxpZCBEYXRlKTTVZYfgwtQINNVlh+DC1AgrQ0lRLk5ZU0U6T1NLLklRX1NIQVJFU09VVFNUQU5ESU5HLjIvMTMv</t>
  </si>
  <si>
    <t>MjAxNwUAAAABAAAACAAAAA4oSW52YWxpZCBEYXRlKZIxVozgwtQIkjFWjODC1AgfQ0lRLk5ZU0U6TkFWLklRX1ZPTFVNRS41LzkvMjAxNgEAAACycQQAAwAAAAAANNVlh+DC1Ag01WWH4MLUCCtDSVEuU1ROLklRX0NBU0hfU1RfSU5WRVNULjE5OTQuNDE4MjAuTC5QLi5DAQAAALttDQACAAAABjU4LjM3OAEIAAAABQAAAAExAQAAAAoxNjYwODk4MTUxAwAAAAIyNwIAAAAEMTAwMgQAAAABMAcAAAAJNi8zMC8yMDE0CAAAAAoxMi8zMS8yMDEyCQAAAAEw2NoPceDC1AjY2g9x4MLUCCdDSVEuS0JSLklRX1NIQVJFU09VVFNUQU5ESU5HLjE0LTEwLTIwMTYBAAAA6oA/AAIAAAAKMTQyLjQ3NTQ5OQBW9FqM4MLUCFb0WozgwtQIJENJUS5GTFIuSVFfUEVOU0lPTi4xOTkzLjQxODIwLkwuUC4uQwEAAAArAQoAAwAAAAAA2NoPceDC1AjY2g9x4MLUCCdDSVEuU1ROLklRX1NIQVJFU09VVFNUQU5ESU5HLjEwLTA1LTIwMTcBAAAAu20NAAIAAAAKMTE0LjE2MjQzOABW9FqM4MLUCFb0WozgwtQIJ0NJUS5LQlIuSVFfU0hBUkVTT1VUU1RBTkRJTkcuMjEtMTAtMjAxNgEAAADqgD8AAgAAAAoxNDIuNDc1NDk5APSSWIzgwtQI9JJYjODC1AgpQ0lRLkZMUi5JUV9UT1RBTF9BU1NFVFMuMTAwMC40MTgyMC5MLlAuLkMBAAAAKwEKAAIAAAAHODMyMy44NQEIAAAABQAAAAExAQAAAAoxNzc2OTUxNTM3AwAAAAMxNjACAAAABDEw</t>
  </si>
  <si>
    <t>MDcEAAAAATAHAAAACTYvMzAvMjAxNAgAAAAKMTIvMzEvMjAxMwkAAAABMNjaD3HgwtQI2NoPceDC1AgkQ0lRLktPU0U6QTAwOTU0MC5JUV9WT0xVTUUuMy8xNi8yMDE2BQAAAAEAAAAIAAAADihJbnZhbGlkIERhdGUpNNVlh+DC1Ag01WWH4MLUCCdDSVEuRU1FLklRX1NIQVJFU09VVFNUQU5ESU5HLjI0LTAyLTIwMTcBAAAAbm0AAAIAAAAJNTkuNjYwNDA0APSSWIzgwtQI9JJYjODC1AgnQ0lRLlNUTi5JUV9TSEFSRVNPVVRTVEFORElORy4xNC0wNy0yMDE2AQAAALttDQACAAAACjExMy44OTA2MjUANNVlh+DC1Ag01WWH4MLUCB1DSVEuVFRFSy5JUV9WT0xVTUUuMDMtMDYtMjAxNAEAAAAIAQMAAgAAAAgwLjY4OTc2MwCWNmiH4MLUCJY2aIfgwtQIJUNJUS5UVEVLLklRX1BFUklPRERBVEUuMTAwMC40MTgyMC5MLlABAAAACAEDAAUAAAAKMjktMDktMjAxMwA01WWH4MLUCDTVZYfgwtQIJ0NJUS5LQlIuSVFfU0hBUkVTT1VUU1RBTkRJTkcuMDctMDQtMjAxNwEAAADqgD8AAgAAAAoxNDMuMTQwNzkxAFb0WozgwtQIVvRajODC1AgoQ0lRLlRURUsuSVFfU0hBUkVTT1VUU1RBTkRJTkcuMDUtMDctMjAxNgEAAAAIAQMAAgAAAAk1Ny45Mjk2MDUAVvRajODC1AhW9FqM4MLUCDBDSVFSQU5HRS4uSVFfQ09NUEFOWV9JRF9RVUlDS19NQVRDSC4xLjUuLi4uLi4uSUQFAAAAAQAAAAgAAAAUKEludmFsaWQgSWRlbnRp</t>
  </si>
  <si>
    <t>ZmllcikOCipx4MLUCA4KKnHgwtQIK0NJUS5OWVNFOk9TSy5JUV9TSEFSRVNPVVRTVEFORElORy4zLzE2LzIwMTcFAAAAAQAAAAgAAAAOKEludmFsaWQgRGF0ZSm4VV2M4MLUCLhVXYzgwtQIIUNJUS5JUTI3MzUxMS5JUV9WT0xVTUUuMDEtMTAtMjAxMwEAAABnLAQAAgAAAAcwLjAwMDIzADTVZYfgwtQINNVlh+DC1AgnQ0lRLkZMUi5JUV9TSEFSRVNPVVRTVEFORElORy4yMC0wOS0yMDE2AQAAACsBCgACAAAACjEzOS4yNDgzNjkA9JJYjODC1Aj0kliM4MLUCCZDSVEuTkFTREFRR1M6UENBUi5JUV9WT0xVTUUuMTEvMTcvMjAxNgUAAAABAAAACAAAAA4oSW52YWxpZCBEYXRlKVb0WozgwtQIVvRajODC1AgrQ0lRLk5ZU0U6VEVYLklRX1NIQVJFU09VVFNUQU5ESU5HLjEwLzMvMjAxNgEAAAAOswQAAgAAAAUxMDguNgCSMVaM4MLUCJIxVozgwtQIJ0NJUS5GTFIuSVFfVE9UQUxfREVCVC4xOTk5LjQxODIwLkwuUC4uQwEAAAArAQoAAgAAAAc1MjYuMTA4AQgAAAAFAAAAATEBAAAACjE3MzEzMjYxNzADAAAAAzE2MAIAAAAENDE3MwQAAAABMAcAAAAJNi8zMC8yMDE0CAAAAAkzLzMxLzIwMTQJAAAAATDY2g9x4MLUCNjaD3HgwtQIIENJUS5OWVNFOk1UVy5JUV9WT0xVTUUuNi8xNC8yMDE2BQAAAAEAAAAIAAAADihJbnZhbGlkIERhdGUpNNVlh+DC1Ag01WWH4MLUCCFDSVEuSVEyNzM1MTEuSVFfVk9MVU1FLjA2</t>
  </si>
  <si>
    <t>LTA1LTIwMTQBAAAAZywEAAMAAAAAADTVZYfgwtQINNVlh+DC1AgcQ0lRLkVNRS5JUV9WT0xVTUUuMDMtMDQtMjAxNAEAAABubQAAAgAAAAgwLjIzOTI3NwA01WWH4MLUCDTVZYfgwtQIJ0NJUS5LQlIuSVFfU0hBUkVTT1VUU1RBTkRJTkcuMDctMTItMjAxNgEAAADqgD8AAgAAAAoxNDIuNjY4MTYxAPSSWIzgwtQI9JJYjODC1AgbQ0lRLkNBVC5JUV9WT0xVTUUuMTIvNS8yMDE2AQAAADL1AwACAAAACDQuNTI2NDc0ADTVZYfgwtQINNVlh+DC1AgnQ0lRLkZMUi5JUV9TSEFSRVNPVVRTVEFORElORy4zMS0wMy0yMDE3AQAAACsBCgACAAAACjEzOS43MzY2OTYANNVlh+DC1Ag01WWH4MLUCC1DSVEuRkxSLklRX0dXX0lOVEFOX0FNT1JUX0NGLjk5OS40MTgyMC5MLlAuLkMBAAAAKwEKAAIAAAAEMS45NAEIAAAABQAAAAExAQAAAAoxNzE5NjcxMTEwAwAAAAMxNjACAAAABDIxODIEAAAAATAHAAAACTYvMzAvMjAxNAgAAAAKMTIvMzEvMjAxMgkAAAABMA4KKnHgwtQIDgoqceDC1AgnQ0lRLktCUi5JUV9TSEFSRVNPVVRTVEFORElORy4wNi0xMC0yMDE2AQAAAOqAPwACAAAACjE0Mi40NzU0OTkANNVlh+DC1Ag01WWH4MLUCCdDSVEuRU1FLklRX1NIQVJFU09VVFNUQU5ESU5HLjA2LTAzLTIwMTcBAAAAbm0AAAIAAAAJNTkuNjYwNDA0ALhVXYzgwtQIuFVdjODC1AgcQ0lRLkpFQy5JUV9WT0xVTUUuMTMtMDUtMjAx</t>
  </si>
  <si>
    <t>NAEAAAAvTgQAAgAAAAgxLjA4NzU2MQCWNmiH4MLUCJY2aIfgwtQIHENJUS5LQlIuSVFfVk9MVU1FLjA5LTA3LTIwMTMBAAAA6oA/AAIAAAAHMC44NjIxOACSMVaM4MLUCJIxVozgwtQIIENJUS5OWVNFOk5BVi5JUV9WT0xVTUUuNi8zMC8yMDE2BQAAAAEAAAAIAAAADihJbnZhbGlkIERhdGUpDgoqceDC1AgOCipx4MLUCCBDSVEuTllTRTpURVguSVFfVk9MVU1FLjMvMjcvMjAxNwUAAAABAAAACAAAAA4oSW52YWxpZCBEYXRlKTTVZYfgwtQINNVlh+DC1AghQ0lRLk5ZU0U6VEVYLklRX1ZPTFVNRS4xMi8yOC8yMDE2BQAAAAEAAAAIAAAADihJbnZhbGlkIERhdGUpuFVdjODC1Ai4VV2M4MLUCCdDSVEuSkVDLklRX1RPVEFMX0RFQlQuMTAwMC40MTgyMC5MLlAuLkMBAAAAL04EAAIAAAAHNDM3Ljg2OQEIAAAABQAAAAExAQAAAAoxNzY2NTkwNjc2AwAAAAMxNjACAAAABDQxNzMEAAAAATAHAAAACTYvMzAvMjAxNAgAAAAJOS8yNy8yMDEzCQAAAAEw2NoPceDC1AjY2g9x4MLUCCdDSVEuRkxSLklRX1NIQVJFU09VVFNUQU5ESU5HLjE1LTEyLTIwMTYBAAAAKwEKAAIAAAAKMTM5LjI1MDIwNAA01WWH4MLUCDTVZYfgwtQIHUNJUS5UVEVLLklRX1ZPTFVNRS4wMi0wMS0yMDE0AQAAAAgBAwACAAAACDAuMzU5NzA1AJY2aIfgwtQIljZoh+DC1AgcQ0lRLkZMUi5JUV9WT0xVTUUuMTMtMDItMjAxNAEAAAArAQoAAgAA</t>
  </si>
  <si>
    <t>AAgxLjUyNzI3NwCWNmiH4MLUCJY2aIfgwtQIHENJUS5FTUUuSVFfVk9MVU1FLjA5LTAxLTIwMTQBAAAAbm0AAAIAAAAIMC40MDE2NTkANNVlh+DC1Ag01WWH4MLUCBxDSVEuRU1FLklRX1ZPTFVNRS4wMy0wMi0yMDE0AQAAAG5tAAACAAAACDAuNDM4NTI4ADTVZYfgwtQINNVlh+DC1AgnQ0lRLkZMUi5JUV9TSEFSRVNPVVRTVEFORElORy4wNy0wNi0yMDE3AQAAACsBCgACAAAACjEzOS43ODIyNDMAVvRajODC1AhW9FqM4MLUCChDSVEuVFRFSy5JUV9TSEFSRVNPVVRTVEFORElORy4wNi0wNy0yMDE2AQAAAAgBAwACAAAACTU3LjkyOTYwNQD0kliM4MLUCPSSWIzgwtQIJUNJUS5OQVNEQVFHUzpQQ0FSLklRX1ZPTFVNRS42LzI4LzIwMTYFAAAAAQAAAAgAAAAOKEludmFsaWQgRGF0ZSlW9FqM4MLUCFb0WozgwtQIKENJUS5UVEVLLklRX1NIQVJFU09VVFNUQU5ESU5HLjMxLTA4LTIwMTYBAAAACAEDAAIAAAAJNTcuNDI5NTYxAPSSWIzgwtQI9JJYjODC1AgrQ0lRLk5ZU0U6Q01JLklRX1NIQVJFU09VVFNUQU5ESU5HLjkvMjMvMjAxNgUAAAABAAAACAAAAA4oSW52YWxpZCBEYXRlKZIxVozgwtQIkjFWjODC1AgrQ0lRLk5ZU0U6VEVYLklRX1NIQVJFU09VVFNUQU5ESU5HLjMvMTQvMjAxNwUAAAABAAAACAAAAA4oSW52YWxpZCBEYXRlKfSSWIzgwtQI9JJYjODC1AghQ0lRLklRMjczNTExLklRX1ZPTFVNRS4x</t>
  </si>
  <si>
    <t>NC0wOC0yMDEzAQAAAGcsBAACAAAABjAuMDAwMQA01WWH4MLUCDTVZYfgwtQII0NJUS5GTFIuSVFfRUJJVERBLjE5OTYuNDE4MjAuTC5QLi5DAQAAACsBCgACAAAACDEwMzYuNjU5AQgAAAAFAAAAATEBAAAACjE2ODg5NTgwNzQDAAAAAzE2MAIAAAAENDA1MQQAAAABMAcAAAAJNi8zMC8yMDE0CAAAAAk2LzMwLzIwMTMJAAAAATDY2g9x4MLUCNjaD3HgwtQIH0NJUS5FTUUuSVFfUFJJQ0VEQVRFLjE5LTA5LTIwMTMBAAAAbm0AAAUAAAAKMTktMDktMjAxMwCWNmiH4MLUCJY2aIfgwtQIIUNJUS5JUTE5MDc4Ni5JUV9WT0xVTUUuMjgtMTAtMjAxMwEAAABC6QIAAgAAAAgwLjg3MDA5NAC4VV2M4MLUCLhVXYzgwtQIIUNJUS5JUTI3MzUxMS5JUV9WT0xVTUUuMjItMDctMjAxMwEAAABnLAQAAwAAAAAANNVlh+DC1Ag01WWH4MLUCC1DSVEuSVExOTA3ODYuSVFfVE9UQUxfUkVDRUlWLjk5Ni40MTgyMC5MLlAuLkMBAAAAQukCAAIAAAAIMTkwMC44MzUBCAAAAAUAAAABMQEAAAAKMTUyNDYwODc0MAMAAAADMTYwAgAAAAQxMDAxBAAAAAEwBwAAAAk2LzMwLzIwMTQIAAAACDEvMS8yMDEwCQAAAAEw2NoPceDC1AjY2g9x4MLUCCBDSVEuTllTRTpPU0suSVFfVk9MVU1FLjMvMTAvMjAxNgEAAAAXfQQAAgAAAAgxLjAwMzI0NwA01WWH4MLUCDTVZYfgwtQIJ0NJUS5JUVRSMjY0MzYxMTkyLklRX1RSX0lNUExJRURfRVZf</t>
  </si>
  <si>
    <t>RUJJVAEAAADo1MEPAgAAAAAAd6gGNuPC1Agtdh4248LUCBxDSVEuSkVDLklRX1ZPTFVNRS4wNC0wOS0yMDEzAQAAAC9OBAACAAAACDAuNzQxMTY1AJY2aIfgwtQIljZoh+DC1AgnQ0lRLlNUTi5JUV9TSEFSRVNPVVRTVEFORElORy4wNC0wNS0yMDE3AQAAALttDQACAAAACjExNC4xNjI0MzgAVvRajODC1AhW9FqM4MLUCDBDSVEuTkFTREFRR1M6UENBUi5JUV9TSEFSRVNPVVRTVEFORElORy44LzI1LzIwMTYFAAAAAQAAAAgAAAAOKEludmFsaWQgRGF0ZSm4VV2M4MLUCLhVXYzgwtQIJ0NJUS5TVE4uSVFfVE9UQUxfREVCVC4xOTg4LjQxODIwLkwuUC4uQwEAAAC7bQ0AAgAAAAczMjYuOTE2AQgAAAAFAAAAATEBAAAACjE1NTg0NzY3MzYDAAAAAjI3AgAAAAQ0MTczBAAAAAEwBwAAAAk2LzMwLzIwMTQIAAAACTYvMzAvMjAxMQkAAAABMNjaD3HgwtQI2NoPceDC1AgbQ0lRLkNBVC5JUV9WT0xVTUUuMi8xMy8yMDE3BQAAAAEAAAAIAAAADihJbnZhbGlkIERhdGUpNNVlh+DC1Ag01WWH4MLUCDBDSVEuSVEyNzM1MTEuSVFfQ0FTSF9TVF9JTlZFU1QuMjAwMC40MTgyMC5MLlAuLkMBAAAAZywEAAIAAAAHNTE4LjUzNwEIAAAABQAAAAExAQAAAAoxNzAyMTg0ODY5AwAAAAMxNjACAAAABDEwMDIEAAAAATAHAAAACTYvMzAvMjAxNAgAAAAJNi8zMC8yMDE0CQAAAAEw2NoPceDC1AjY2g9x4MLUCB1DSVEuVFRFSy5J</t>
  </si>
  <si>
    <t>UV9WT0xVTUUuMTYtMTAtMjAxMwEAAAAIAQMAAgAAAAgwLjMyNTQ5NQC4VV2M4MLUCLhVXYzgwtQIJ0NJUS5LQlIuSVFfU0hBUkVTT1VUU1RBTkRJTkcuMDgtMTEtMjAxNgEAAADqgD8AAgAAAAoxNDIuNjY4MTYxAPSSWIzgwtQI9JJYjODC1AgdQ0lRLlRURUsuSVFfVk9MVU1FLjA1LTA1LTIwMTQBAAAACAEDAAIAAAAIMC44MjExNTgAljZoh+DC1AiWNmiH4MLUCDRDSVEuRkxSLklRX01JTk9SSVRZX0lOVEVSRVNUX1RPVEFMLjIwMDAuNDE4MjAuTC5QLi5DAQAAACsBCgACAAAABzE0Mi40OTYBCAAAAAUAAAABMQEAAAAKMTc0ODAyMTczMwMAAAADMTYwAgAAAAQxMzEyBAAAAAEwBwAAAAk2LzMwLzIwMTQIAAAACTYvMzAvMjAxNAkAAAABMNjaD3HgwtQI2NoPceDC1AghQ0lRLklRMTkwNzg2LklRX1ZPTFVNRS4xMS0xMC0yMDEzAQAAAELpAgACAAAACDAuNjAxNzk5ALhVXYzgwtQIuFVdjODC1AgeQ0lRLk5ZU0U6REUuSVFfVk9MVU1FLjQvNS8yMDE2AQAAAIAPBAACAAAACDEuNjk3MzI4AA4KKnHgwtQIDgoqceDC1AghQ0lRLklRMTkwNzg2LklRX1ZPTFVNRS4xNi0wNy0yMDEzAQAAAELpAgACAAAACDAuMzQ1MTM2ALhVXYzgwtQIuFVdjODC1AggQ0lRLk5ZU0U6Sk9ZLklRX1ZPTFVNRS43LzE0LzIwMTYFAAAAAQAAAAgAAAAOKEludmFsaWQgRGF0ZSk01WWH4MLUCDTVZYfgwtQIH0NJUS5FTUUuSVFfUFJJ</t>
  </si>
  <si>
    <t>Q0VEQVRFLjMwLTA5LTIwMTMBAAAAbm0AAAUAAAAKMzAtMDktMjAxMwA01WWH4MLUCDTVZYfgwtQIK0NJUS5OWVNFOlRFWC5JUV9TSEFSRVNPVVRTVEFORElORy4xMi8yLzIwMTYBAAAADrMEAAIAAAAFMTA4LjUAVvRajODC1AhW9FqM4MLUCChDSVEuVFRFSy5JUV9TSEFSRVNPVVRTVEFORElORy4xMS0wNC0yMDE3AQAAAAgBAwACAAAACTU3LjMxNzA1MwA01WWH4MLUCDTVZYfgwtQIIUNJUS5JUTI3MzUxMS5JUV9WT0xVTUUuMDMtMTItMjAxMwEAAABnLAQAAgAAAAcwLjAwMDI1AA4KKnHgwtQIDgoqceDC1AgrQ0lRLk5ZU0U6VEVYLklRX1NIQVJFU09VVFNUQU5ESU5HLjUvMTkvMjAxNgUAAAABAAAACAAAAA4oSW52YWxpZCBEYXRlKbhVXYzgwtQIuFVdjODC1AgfQ0lRLk5ZU0U6T1NLLklRX1ZPTFVNRS44LzMvMjAxNgEAAAAXfQQAAgAAAAgwLjU4NjI3OQCWNmiH4MLUCJY2aIfgwtQIF0NJUS5KRUMuSVFfQ09NUEFOWV9OQU1FAQAAAC9OBAADAAAAHUphY29icyBFbmdpbmVlcmluZyBHcm91cCBJbmMuADTVZYfgwtQINNVlh+DC1AgcQ0lRLkVNRS5JUV9WT0xVTUUuMDUtMDUtMjAxNAEAAABubQAAAgAAAAgwLjI0Njc2NQA01WWH4MLUCDTVZYfgwtQIKENJUS5UVEVLLklRX1NIQVJFU09VVFNUQU5ESU5HLjIwLTEwLTIwMTYBAAAACAEDAAIAAAAJNTcuNDI5NTYxAFb0WozgwtQIVvRajODC1AgoQ0lRLlRU</t>
  </si>
  <si>
    <t>RUsuSVFfU0hBUkVTT1VUU1RBTkRJTkcuMTgtMTAtMjAxNgEAAAAIAQMAAgAAAAk1Ny40Mjk1NjEADgoqceDC1AgOCipx4MLUCCtDSVEuTllTRTpPU0suSVFfU0hBUkVTT1VUU1RBTkRJTkcuOC8zMC8yMDE2BQAAAAEAAAAIAAAADihJbnZhbGlkIERhdGUpuFVdjODC1Ai4VV2M4MLUCCdDSVEuRU1FLklRX1NIQVJFU09VVFNUQU5ESU5HLjMxLTAzLTIwMTcBAAAAbm0AAAIAAAAJNTkuNjYwNDA0ADTVZYfgwtQINNVlh+DC1AglQ0lRLkNBVC5JUV9TSEFSRVNPVVRTVEFORElORy40LzcvMjAxNwEAAAAy9QMAAgAAAAo1ODkuMDkwMzA4AFb0WozgwtQIVvRajODC1AgfQ0lRLk5ZU0U6T1NLLklRX1ZPTFVNRS40LzEvMjAxNgEAAAAXfQQAAgAAAAgwLjk4MTA5NAA01WWH4MLUCDTVZYfgwtQIHENJUS5GTFIuSVFfVk9MVU1FLjI4LTA1LTIwMTQBAAAAKwEKAAIAAAAIMC44NzU5NDUAljZoh+DC1AiWNmiH4MLUCBxDSVEuU1ROLklRX1ZPTFVNRS4wOS0wMS0yMDE0AQAAALttDQACAAAACDAuMjU5ODE0ADTVZYfgwtQINNVlh+DC1AghQ0lRLklRMTkwNzg2LklRX1ZPTFVNRS4wNS0wOS0yMDEzAQAAAELpAgACAAAABzAuNzQyNzgAuFVdjODC1Ai4VV2M4MLUCCZDSVEuRkxSLklRX1RPVEFMX0RFQlQuOTk4LjQxODIwLkwuUC4uQwEAAAArAQoAAgAAAAc1MzIuOTU4AQgAAAAFAAAAATEBAAAACjE2NTg4NjAzMDUDAAAA</t>
  </si>
  <si>
    <t>AzE2MAIAAAAENDE3MwQAAAABMAcAAAAJNi8zMC8yMDE0CAAAAAoxMi8zMS8yMDExCQAAAAEw2NoPceDC1AjY2g9x4MLUCBxDSVEuS0JSLklRX1ZPTFVNRS4wNy0wMS0yMDE0AQAAAOqAPwACAAAACDIuNzIwMjI5AJY2aIfgwtQIljZoh+DC1AgcQ0lRLkpFQy5JUV9WT0xVTUUuMTgtMDItMjAxNAEAAAAvTgQAAgAAAAgxLjEwMzIwOQCWNmiH4MLUCJY2aIfgwtQIHENJUS5KRUMuSVFfVk9MVU1FLjIwLTAyLTIwMTQBAAAAL04EAAIAAAAIMC45ODkwODMAljZoh+DC1AiWNmiH4MLUCB9DSVEuTllTRTpKT1kuSVFfVk9MVU1FLjUvMi8yMDE2BQAAAAAAAAAIAAAAFChJbnZhbGlkIElkZW50aWZpZXIpljZoh+DC1AiWNmiH4MLUCBxDSVEuS0JSLklRX1ZPTFVNRS4yOC0wNS0yMDE0AQAAAOqAPwACAAAACDIuOTEyMDQ1AJY2aIfgwtQIljZoh+DC1AghQ0lRLklRMjczNTExLklRX1ZPTFVNRS4wOS0wNC0yMDE0AQAAAGcsBAADAAAAAAA01WWH4MLUCDTVZYfgwtQIJ0NJUS5KRUMuSVFfU0hBUkVTT1VUU1RBTkRJTkcuMjItMDUtMjAxNwEAAAAvTgQAAgAAAAoxMjAuNDI0ODY3ADTVZYfgwtQINNVlh+DC1AgUQ0lRLi5JUV9RVUlDS19DT01QLjQFAAAAAQAAAAgAAAAUKEludmFsaWQgSWRlbnRpZmllcikOCipx4MLUCA4KKnHgwtQIHENJUS5KRUMuSVFfVk9MVU1FLjIzLTA0LTIwMTQBAAAAL04EAAIAAAAIMC43MjI4</t>
  </si>
  <si>
    <t>MjYAljZoh+DC1AiWNmiH4MLUCBxDSVEuRkxSLklRX1ZPTFVNRS4zMC0wNS0yMDE0AQAAACsBCgACAAAACDEuMDA2MzM0AJY2aIfgwtQIljZoh+DC1AgfQ0lRLk5ZU0U6U0FNLklRX1ZPTFVNRS40LzYvMjAxNgEAAADqLwUAAwAAAAAANNVlh+DC1Ag01WWH4MLUCCFDSVEuSVExOTA3ODYuSVFfVk9MVU1FLjE3LTAxLTIwMTQBAAAAQukCAAIAAAAIMC4zMzQ1OTYAuFVdjODC1Ai4VV2M4MLUCCVDSVEuTkFTREFRR1M6UENBUi5JUV9WT0xVTUUuMi8yOC8yMDE3BQAAAAEAAAAIAAAADihJbnZhbGlkIERhdGUpVvRajODC1AhW9FqM4MLUCCZDSVEuQ0FULklRX1NIQVJFU09VVFNUQU5ESU5HLjUvMTgvMjAxNgUAAAABAAAACAAAAA4oSW52YWxpZCBEYXRlKVb0WozgwtQIVvRajODC1AgoQ0lRLklRMTkwNzg2LklRX1BFTlNJT04uOTk2LjQxODIwLkwuUC4uQwEAAABC6QIAAgAAAAcyMDcuNjQ4AQgAAAAFAAAAATEBAAAACjE1MjQ2MDg3NDADAAAAAzE2MAIAAAAEMTIxMwQAAAABMAcAAAAJNi8zMC8yMDE0CAAAAAgxLzEvMjAxMAkAAAABMNjaD3HgwtQI2NoPceDC1AgmQ0lRLkNBVC5JUV9TSEFSRVNPVVRTVEFORElORy45LzI3LzIwMTYFAAAAAQAAAAgAAAAOKEludmFsaWQgRGF0ZSm4VV2M4MLUCLhVXYzgwtQIJENJUS5TVE4uSVFfUEVOU0lPTi4xOTk5LjQxODIwLkwuUC4uQwEAAAC7bQ0AAwAAAAAA2NoPceDC</t>
  </si>
  <si>
    <t>1AjY2g9x4MLUCCBDSVEuTllTRTpKT1kuSVFfVk9MVU1FLjcvMjkvMjAxNgUAAAABAAAACAAAAA4oSW52YWxpZCBEYXRlKTTVZYfgwtQINNVlh+DC1AgkQ0lRLklRMTkwNzg2LklRX0VCVC45OTcuNDE4MjAuTC5QLi5DAQAAAELpAgACAAAABTUxMy44AQgAAAAFAAAAATEBAAAACjE2NDY0ODQ3MzUDAAAAAzE2MAIAAAADMTM5BAAAAAEwBwAAAAk2LzMwLzIwMTQIAAAACjEyLzMxLzIwMTAJAAAAATDY2g9x4MLUCNjaD3HgwtQIIUNJUS5JUTE5MDc4Ni5JUV9WT0xVTUUuMjAtMDYtMjAxNAEAAABC6QIAAgAAAAgxLjIyNjkxNAC4VV2M4MLUCLhVXYzgwtQINENJUS5GTFIuSVFfTUlOT1JJVFlfSU5URVJFU1RfVE9UQUwuMTk4OS40MTgyMC5MLlAuLkMBAAAAKwEKAAIAAAAGNjkuODk0AQgAAAAFAAAAATEBAAAACjE1NzM4MDU1NzADAAAAAzE2MAIAAAAEMTMxMgQAAAABMAcAAAAJNi8zMC8yMDE0CAAAAAk5LzMwLzIwMTEJAAAAATDY2g9x4MLUCNjaD3HgwtQIIENJUS5OWVNFOlRFWC5JUV9WT0xVTUUuMTIvNi8yMDE2AQAAAA6zBAADAAAAAABW9FqM4MLUCFb0WozgwtQIJ0NJUS5LQlIuSVFfU0hBUkVTT1VUU1RBTkRJTkcuMjctMDMtMjAxNwEAAADqgD8AAgAAAAoxNDIuODc4MzYzALhVXYzgwtQIuFVdjODC1AgcQ0lRLkZMUi5JUV9WT0xVTUUuMDktMDktMjAxMwEAAAArAQoAAgAAAAcxLjE3MjQ5APiXaofg</t>
  </si>
  <si>
    <t>wtQI+Jdqh+DC1AgfQ0lRLkVNRS5JUV9QUklDRURBVEUuMDEtMDgtMjAxMwEAAABubQAABQAAAAowMS0wOC0yMDEzADTVZYfgwtQINNVlh+DC1AgcQ0lRLkVNRS5JUV9WT0xVTUUuMjEtMDQtMjAxNAEAAABubQAAAgAAAAgwLjI1MzE0OQA01WWH4MLUCDTVZYfgwtQIKENJUS5LQlIuSVFfUFJFRl9FUVVJVFkuMTk4OS40MTgyMC5MLlAuLkMBAAAA6oA/AAMAAAAAANjaD3HgwtQI2NoPceDC1AgqQ0lRLk5ZU0U6Q01JLklRX1NIQVJFU09VVFNUQU5ESU5HLjQvNi8yMDE3AQAAACUMBAACAAAABjE2Ny4zOAC4VV2M4MLUCLhVXYzgwtQIIUNJUS5JUTI3MzUxMS5JUV9WT0xVTUUuMTYtMDctMjAxMwEAAABnLAQAAwAAAAAANNVlh+DC1Ag01WWH4MLUCCVDSVEuQ0FULklRX1NIQVJFU09VVFNUQU5ESU5HLjcvNS8yMDE2AQAAADL1AwACAAAACjU4My44OTE2MjYAVvRajODC1AhW9FqM4MLUCBxDSVEuU1ROLklRX1ZPTFVNRS4zMC0wOC0yMDEzAQAAALttDQACAAAABzAuMDM1NzQAljZoh+DC1AiWNmiH4MLUCB9DSVEuRU1FLklRX1BSSUNFREFURS4wNy0wNS0yMDE0AQAAAG5tAAAFAAAACjA3LTA1LTIwMTQANNVlh+DC1Ag01WWH4MLUCBxDSVEuRU1FLklRX1ZPTFVNRS4xMi0wNS0yMDE0AQAAAG5tAAACAAAACDAuMjU1MDkzADTVZYfgwtQINNVlh+DC1AghQ0lRLklRMTkwNzg2LklRX1ZPTFVNRS4xOS0wNi0yMDE0</t>
  </si>
  <si>
    <t>AQAAAELpAgACAAAACDAuNDg4NDczALhVXYzgwtQIuFVdjODC1AgfQ0lRLk5ZU0U6Sk9ZLklRX1ZPTFVNRS40LzQvMjAxNgUAAAAAAAAACAAAABQoSW52YWxpZCBJZGVudGlmaWVyKQ4KKnHgwtQIDgoqceDC1AgsQ0lRLk5ZU0U6VEVYLklRX1NIQVJFU09VVFNUQU5ESU5HLjEyLzI3LzIwMTYFAAAAAQAAAAgAAAAOKEludmFsaWQgRGF0ZSn0kliM4MLUCPSSWIzgwtQIJ0NJUS5LQlIuSVFfU0hBUkVTT1VUU1RBTkRJTkcuMjYtMDUtMjAxNwEAAADqgD8AAgAAAAoxNDMuMTU0NDcxADTVZYfgwtQINNVlh+DC1AggQ0lRLk5ZU0U6VEVYLklRX1ZPTFVNRS42LzMwLzIwMTYFAAAAAQAAAAgAAAAOKEludmFsaWQgRGF0ZSk01WWH4MLUCDTVZYfgwtQIHENJUS5LQlIuSVFfVk9MVU1FLjE5LTA3LTIwMTMBAAAA6oA/AAIAAAAIMS4wNzUxMzQAkjFWjODC1AiSMVaM4MLUCCtDSVEuTllTRTpDTUkuSVFfU0hBUkVTT1VUU1RBTkRJTkcuMy8yOC8yMDE3BQAAAAEAAAAIAAAADihJbnZhbGlkIERhdGUpVvRajODC1AhW9FqM4MLUCCtDSVEuTllTRTpDTUkuSVFfU0hBUkVTT1VUU1RBTkRJTkcuMy8xMC8yMDE3AQAAACUMBAACAAAABjE2Ny4zOABW9FqM4MLUCFb0WozgwtQIHUNJUS5UVEVLLklRX1ZPTFVNRS4yOS0xMC0yMDEzAQAAAAgBAwACAAAACDAuMTU0OTE5AJY2aIfgwtQIljZoh+DC1AgrQ0lRLk5ZU0U6VEVYLklR</t>
  </si>
  <si>
    <t>X1NIQVJFU09VVFNUQU5ESU5HLjEvMzEvMjAxNwUAAAABAAAACAAAAA4oSW52YWxpZCBEYXRlKbhVXYzgwtQIuFVdjODC1AgnQ0lRLkZMUi5JUV9TSEFSRVNPVVRTVEFORElORy4yMy0wOC0yMDE2AQAAACsBCgACAAAACjEzOS4yNDgzNjkANNVlh+DC1Ag01WWH4MLUCCtDSVEuTllTRTpPU0suSVFfU0hBUkVTT1VUU1RBTkRJTkcuNC8xMi8yMDE3AQAAABd9BAACAAAACTc0Ljc5NDUyNgA01WWH4MLUCDTVZYfgwtQIGkNJUS5DQVQuSVFfVk9MVU1FLjEvNi8yMDE3AQAAADL1AwACAAAACDQuMjExMzM5AA4KKnHgwtQIDgoqceDC1AgqQ0lRLk5ZU0U6Q01JLklRX1NIQVJFU09VVFNUQU5ESU5HLjMvMy8yMDE3AQAAACUMBAACAAAABjE2Ny40NgC4VV2M4MLUCLhVXYzgwtQIIUNJUS5OWVNFOkNOSEkuSVFfVk9MVU1FLjUvMTEvMjAxNgEAAABOYhkGAwAAAAAADgoqceDC1AgOCipx4MLUCBpDSVEuQ0FULklRX1ZPTFVNRS41LzYvMjAxNgEAAAAy9QMAAwAAAAAANNVlh+DC1Ag01WWH4MLUCCdDSVEuRU1FLklRX1NIQVJFU09VVFNUQU5ESU5HLjI3LTAyLTIwMTcBAAAAbm0AAAIAAAAJNTkuNjYwNDA0ADTVZYfgwtQINNVlh+DC1AgnQ0lRLkZMUi5JUV9TSEFSRVNPVVRTVEFORElORy4wMy0wNC0yMDE3AQAAACsBCgACAAAACjEzOS43MzY2OTYAuFVdjODC1Ai4VV2M4MLUCCBDSVEuTllTRTpPU0suSVFfVk9MVU1F</t>
  </si>
  <si>
    <t>LjgvMTYvMjAxNgUAAAABAAAACAAAAA4oSW52YWxpZCBEYXRlKQ4KKnHgwtQIDgoqceDC1AgnQ0lRLkpFQy5JUV9TSEFSRVNPVVRTVEFORElORy4yMS0wMi0yMDE3AQAAAC9OBAACAAAACjEyMS4wNzEyOTYAuFVdjODC1Ai4VV2M4MLUCCBDSVEuTllTRTpOQVYuSVFfVk9MVU1FLjQvMTUvMjAxNgUAAAABAAAACAAAAA4oSW52YWxpZCBEYXRlKTTVZYfgwtQINNVlh+DC1AguQ0lRLktCUi5JUV9HV19JTlRBTl9BTU9SVF9DRi4xMDAwLjQxODIwLkwuUC4uQwEAAADqgD8AAgAAAAIxNAEIAAAABQAAAAExAQAAAAoxNzc3ODc5ODkyAwAAAAMxNjACAAAABDIxODIEAAAAATAHAAAACTYvMzAvMjAxNAgAAAAKMTIvMzEvMjAxMwkAAAABMA4KKnHgwtQIDgoqceDC1AgfQ0lRLk5ZU0U6VEVYLklRX1ZPTFVNRS43LzgvMjAxNgEAAAAOswQAAwAAAAAAuFVdjODC1Ai4VV2M4MLUCCpDSVEuTllTRTpURVguSVFfU0hBUkVTT1VUU1RBTkRJTkcuNi8xLzIwMTYBAAAADrMEAAIAAAAFMTA4LjUAuFVdjODC1Ai4VV2M4MLUCCdDSVEuRkxSLklRX1NIQVJFU09VVFNUQU5ESU5HLjMwLTA4LTIwMTYBAAAAKwEKAAIAAAAKMTM5LjI0ODM2OQC4VV2M4MLUCLhVXYzgwtQIHENJUS5KRUMuSVFfVk9MVU1FLjE1LTA3LTIwMTMBAAAAL04EAAIAAAAIMC41NzkwMzEAuFVdjODC1Ai4VV2M4MLUCCxDSVEuTllTRTpPU0suSVFfU0hBUkVT</t>
  </si>
  <si>
    <t>T1VUU1RBTkRJTkcuMTIvMjMvMjAxNgUAAAABAAAACAAAAA4oSW52YWxpZCBEYXRlKVb0WozgwtQIVvRajODC1AgoQ0lRLlRURUsuSVFfU0hBUkVTT1VUU1RBTkRJTkcuMjktMTEtMjAxNgEAAAAIAQMAAgAAAAk1Ny4wNjA4MDMAuFVdjODC1Ai4VV2M4MLUCCpDSVEuTllTRTpPU0suSVFfU0hBUkVTT1VUU1RBTkRJTkcuNC80LzIwMTcBAAAAF30EAAIAAAAJNzQuNjExNDQ3AFb0WozgwtQIVvRajODC1AgsQ0lRLk5ZU0U6T1NLLklRX1NIQVJFU09VVFNUQU5ESU5HLjEwLzE3LzIwMTYFAAAAAQAAAAgAAAAOKEludmFsaWQgRGF0ZSlW9FqM4MLUCFb0WozgwtQIHENJUS5KRUMuSVFfVk9MVU1FLjMwLTA5LTIwMTMBAAAAL04EAAIAAAAIMS4wNzc1OTMAljZoh+DC1AiWNmiH4MLUCB1DSVEuVFRFSy5JUV9WT0xVTUUuMDMtMTItMjAxMwEAAAAIAQMAAgAAAAgwLjcwOTA2NwCWNmiH4MLUCJY2aIfgwtQIHENJUS5FTUUuSVFfVk9MVU1FLjA4LTA4LTIwMTMBAAAAbm0AAAIAAAAIMC4yMDcyOTEAljZoh+DC1AiWNmiH4MLUCBxDSVEuSkVDLklRX1ZPTFVNRS4wNy0wNC0yMDE0AQAAAC9OBAACAAAACDEuMDI0MTg1AJY2aIfgwtQIljZoh+DC1AgnQ0lRLkVNRS5JUV9UT1RBTF9ERUJULjE5ODkuNDE4MjAuTC5QLi5DAQAAAG5tAAACAAAABzE1My40MjkBCAAAAAUAAAABMQEAAAAKMTU3MjY3Mjk3NgMAAAADMTYwAgAA</t>
  </si>
  <si>
    <t>AAQ0MTczBAAAAAEwBwAAAAk2LzMwLzIwMTQIAAAACTkvMzAvMjAxMQkAAAABMNjaD3HgwtQI2NoPceDC1AggQ0lRLk5ZU0U6T1NLLklRX1ZPTFVNRS42LzE0LzIwMTYFAAAAAQAAAAgAAAAOKEludmFsaWQgRGF0ZSkOCipx4MLUCA4KKnHgwtQIJ0NJUS5GTFIuSVFfU0hBUkVTT1VUU1RBTkRJTkcuMzAtMDktMjAxNgEAAAArAQoAAgAAAAoxMzkuMjQ4MzY5APSSWIzgwtQI9JJYjODC1AgkQ0lRLkZMUi5JUV9DQVBFWF9FU1QuMTAwNC40MTgyMC5MLlAuAQAAACsBCgACAAAACi0zMDEuODc5MzMBDgAAAAUAAAABMwEAAAABMAIAAAAKMTAwMDkwOTI3NQMAAAAGMTA0MDkwBAAAAAEyBgAAAAEwBwAAAAMxNjAIAAAAATAJAAAAATEKAAAAATALAAAACjYxMjY3MzQ3OTYMAAAAATENAAAACDcvMS8yMDE0EAAAAAk2LzMwLzIwMTTY2g9x4MLUCNjaD3HgwtQIHENJUS5LQlIuSVFfVk9MVU1FLjA2LTAxLTIwMTQBAAAA6oA/AAIAAAAIMS41NDM0MDgAuFVdjODC1Ai4VV2M4MLUCBxDSVEuS0JSLklRX1ZPTFVNRS4yOS0wNS0yMDE0AQAAAOqAPwACAAAACDEuMzA0MDE2AJIxVozgwtQIkjFWjODC1AgrQ0lRLk5ZU0U6T1NLLklRX1NIQVJFU09VVFNUQU5ESU5HLjMvMjcvMjAxNwUAAAABAAAACAAAAA4oSW52YWxpZCBEYXRlKTTVZYfgwtQINNVlh+DC1AgaQ0lRLkNBVC5JUV9WT0xVTUUuNS8zLzIwMTYBAAAAMvUDAAMA</t>
  </si>
  <si>
    <t>AAAAAA4KKnHgwtQIDgoqceDC1AgnQ0lRLlNUTi5JUV9TSEFSRVNPVVRTVEFORElORy4xMS0xMS0yMDE2AQAAALttDQACAAAACTExMy45NTAyNQD0kliM4MLUCPSSWIzgwtQIJUNJUS5OQVNEQVFHUzpQQ0FSLklRX1ZPTFVNRS4zLzI4LzIwMTcFAAAAAQAAAAgAAAAOKEludmFsaWQgRGF0ZSlW9FqM4MLUCFb0WozgwtQIJ0NJUS5FTUUuSVFfU0hBUkVTT1VUU1RBTkRJTkcuMDItMTEtMjAxNgEAAABubQAAAgAAAAk2MC42NDY0NzYAVvRajODC1AhW9FqM4MLUCBxDSVEuS0JSLklRX1ZPTFVNRS4yOC0wMy0yMDE0AQAAAOqAPwACAAAACDIuMTk1NDkzAJY2aIfgwtQIljZoh+DC1AgsQ0lRLk5ZU0U6T1NLLklRX1NIQVJFU09VVFNUQU5ESU5HLjExLzIzLzIwMTYFAAAAAQAAAAgAAAAOKEludmFsaWQgRGF0ZSm4VV2M4MLUCLhVXYzgwtQIHUNJUS5UVEVLLklRX1ZPTFVNRS4zMC0wMS0yMDE0AQAAAAgBAwACAAAACDAuNjUwMjIxALhVXYzgwtQIuFVdjODC1AgnQ0lRLkZMUi5JUV9TSEFSRVNPVVRTVEFORElORy4yNy0wMi0yMDE3AQAAACsBCgACAAAACjEzOS4zNTU0MTIANNVlh+DC1Ag01WWH4MLUCBxDSVEuS0JSLklRX1ZPTFVNRS4wNy0xMC0yMDEzAQAAAOqAPwACAAAACDAuNTU5NTY0AJY2aIfgwtQIljZoh+DC1AgnQ0lRLkpFQy5JUV9TSEFSRVNPVVRTVEFORElORy4wMi0xMS0yMDE2AQAAAC9OBAACAAAA</t>
  </si>
  <si>
    <t>CjEyMS40MjgxOTcA9JJYjODC1Aj0kliM4MLUCBxDSVEuRkxSLklRX1ZPTFVNRS4yMC0wNi0yMDE0AQAAACsBCgACAAAACDEuNzk4NjUyAJY2aIfgwtQIljZoh+DC1AgcQ0lRLkZMUi5JUV9WT0xVTUUuMTgtMDYtMjAxNAEAAAArAQoAAgAAAAgxLjIxNDA1OACWNmiH4MLUCJY2aIfgwtQIKkNJUS5JUTE5MDc4Ni5JUV9SRVZFTlVFX0VTVC4xMDA2LjQxODIwLi5QLgEAAABC6QIAAwAAAAAA2NoPceDC1AjY2g9x4MLUCB9DSVEuTllTRTpOQVYuSVFfVk9MVU1FLjQvOC8yMDE2AQAAALJxBAACAAAACDAuNTcxODg4ADTVZYfgwtQINNVlh+DC1AgfQ0lRLkVNRS5JUV9QUklDRURBVEUuMDItMDUtMjAxNAEAAABubQAABQAAAAowMi0wNS0yMDE0ADTVZYfgwtQINNVlh+DC1AgrQ0lRLk5ZU0U6VEVYLklRX1NIQVJFU09VVFNUQU5ESU5HLjMvMTMvMjAxNwUAAAABAAAACAAAAA4oSW52YWxpZCBEYXRlKbhVXYzgwtQIuFVdjODC1AghQ0lRLkZMUi5JUV9DQVBFWC45OTkuNDE4MjAuTC5QLi5DAQAAACsBCgACAAAACC0yNTQuNzQ3AQgAAAAFAAAAATEBAAAACjE3MTk2NzExMTADAAAAAzE2MAIAAAAEMjAyMQQAAAABMAcAAAAJNi8zMC8yMDE0CAAAAAoxMi8zMS8yMDEyCQAAAAEw2NoPceDC1AjY2g9x4MLUCCdDSVEuS0JSLklRX1NIQVJFU09VVFNUQU5ESU5HLjIzLTAxLTIwMTcBAAAA6oA/AAIAAAAKMTQyLjY2ODE2</t>
  </si>
  <si>
    <t>MQC4VV2M4MLUCLhVXYzgwtQIJ0NJUS5GTFIuSVFfU0hBUkVTT1VUU1RBTkRJTkcuMTgtMDgtMjAxNgEAAAArAQoAAgAAAAoxMzkuMjQ4MzY5ALhVXYzgwtQIuFVdjODC1AgbQ0lRLkNBVC5JUV9WT0xVTUUuNy8xMy8yMDE2BQAAAAEAAAAIAAAADihJbnZhbGlkIERhdGUpNNVlh+DC1Ag01WWH4MLUCB9DSVEuTllTRTpERS5JUV9WT0xVTUUuNS8zMS8yMDE2BQAAAAEAAAAIAAAADihJbnZhbGlkIERhdGUpNNVlh+DC1Ag01WWH4MLUCCdDSVEuSkVDLklRX1RPVEFMX0RFQlQuMTk5NS40MTgyMC5MLlAuLkMBAAAAL04EAAIAAAAHNDUwLjgxMwEIAAAABQAAAAExAQAAAAoxNjc1MDY4MDE0AwAAAAMxNjACAAAABDQxNzMEAAAAATAHAAAACTYvMzAvMjAxNAgAAAAJMy8yOS8yMDEzCQAAAAEw2NoPceDC1AjY2g9x4MLUCCFDSVEuTllTRTpURVguSVFfVk9MVU1FLjExLzIyLzIwMTYFAAAAAQAAAAgAAAAOKEludmFsaWQgRGF0ZSm4VV2M4MLUCLhVXYzgwtQIIUNJUS5JUTE5MDc4Ni5JUV9WT0xVTUUuMDMtMDEtMjAxNAEAAABC6QIAAgAAAAUwLjM3OAC4VV2M4MLUCLhVXYzgwtQIJENJUS5LT1NFOkEwMDk1NDAuSVFfVk9MVU1FLjYvMTcvMjAxNgUAAAABAAAACAAAAA4oSW52YWxpZCBEYXRlKTTVZYfgwtQINNVlh+DC1AgnQ0lRLktCUi5JUV9UT1RBTF9ERUJULjE5OTUuNDE4MjAuTC5QLi5DAQAAAOqAPwACAAAA</t>
  </si>
  <si>
    <t>Ajg4AQgAAAAFAAAAATEBAAAACjE2ODM2NzE3NDgDAAAAAzE2MAIAAAAENDE3MwQAAAABMAcAAAAJNi8zMC8yMDE0CAAAAAkzLzMxLzIwMTMJAAAAATDY2g9x4MLUCNjaD3HgwtQIIENJUS5OWVNFOkNNSS5JUV9WT0xVTUUuNi8yMS8yMDE2BQAAAAEAAAAIAAAADihJbnZhbGlkIERhdGUpNNVlh+DC1Ag01WWH4MLUCB9DSVEuTllTRTpURVguSVFfVk9MVU1FLjUvNi8yMDE2AQAAAA6zBAADAAAAAABW9FqM4MLUCFb0WozgwtQIK0NJUS5OWVNFOkNNSS5JUV9TSEFSRVNPVVRTVEFORElORy4yLzE1LzIwMTcFAAAAAQAAAAgAAAAOKEludmFsaWQgRGF0ZSlW9FqM4MLUCFb0WozgwtQIG0NJUS5DQVQuSVFfVk9MVU1FLjIvMTQvMjAxNwUAAAABAAAACAAAAA4oSW52YWxpZCBEYXRlKTTVZYfgwtQINNVlh+DC1AgqQ0lRLk5ZU0U6Q01JLklRX1NIQVJFU09VVFNUQU5ESU5HLjkvMi8yMDE2AQAAACUMBAACAAAABTE3NC4zALhVXYzgwtQIuFVdjODC1AgfQ0lRLk5ZU0U6T1NLLklRX1ZPTFVNRS42LzcvMjAxNgEAAAAXfQQAAgAAAAgwLjg1Njc1NQCWNmiH4MLUCJY2aIfgwtQIJ0NJUS5FTUUuSVFfU0hBUkVTT1VUU1RBTkRJTkcuMjAtMTAtMjAxNgEAAABubQAAAgAAAAk2MC43OTk5MTUAuFVdjODC1Ai4VV2M4MLUCCBDSVEuTllTRTpURVguSVFfVk9MVU1FLjQvMTQvMjAxNgUAAAABAAAACAAAAA4oSW52YWxpZCBE</t>
  </si>
  <si>
    <t>YXRlKVb0WozgwtQIVvRajODC1AgoQ0lRLlNUTi5JUV9EQV9TVVBQTF9DRi4xMDAwLjQxODIwLkwuUC4uQwEAAAC7bQ0AAgAAAAYzMi4zODkBCAAAAAUAAAABMQEAAAAKMTcyMDgxODIxNwMAAAACMjcCAAAABDIxNzEEAAAAATAHAAAACTYvMzAvMjAxNAgAAAAKMTIvMzEvMjAxMwkAAAABMA4KKnHgwtQIDgoqceDC1AgpQ0lRLklRMTkwNzg2LklRX1BFUklPRERBVEUuMTk5Ni40MTgyMC5MLlABAAAAQukCAAUAAAAKMjktMDMtMjAxMwAOCipx4MLUCA4KKnHgwtQIJUNJUS5OQVNEQVFHUzpQQ0FSLklRX1ZPTFVNRS4yLzE0LzIwMTcFAAAAAQAAAAgAAAAOKEludmFsaWQgRGF0ZSk01WWH4MLUCDTVZYfgwtQIH0NJUS5OWVNFOlRFWC5JUV9WT0xVTUUuMS82LzIwMTcBAAAADrMEAAIAAAAHMS4zNzc4MgCSMVaM4MLUCJIxVozgwtQIL0NJUS5OQVNEQVFHUzpQQ0FSLklRX1NIQVJFU09VVFNUQU5ESU5HLjgvMi8yMDE2AQAAAEF/BAACAAAABTM1MS4zAA4KKnHgwtQIDgoqceDC1AgfQ0lRLkVNRS5JUV9QUklDRURBVEUuMjQtMDItMjAxNAEAAABubQAABQAAAAoyNC0wMi0yMDE0ADTVZYfgwtQINNVlh+DC1AggQ0lRLk5ZU0U6Q01JLklRX1ZPTFVNRS44LzE1LzIwMTYFAAAAAQAAAAgAAAAOKEludmFsaWQgRGF0ZSk01WWH4MLUCDTVZYfgwtQIG0NJUS5DQVQuSVFfVk9MVU1FLjYvMjQvMjAxNgUAAAABAAAACAAA</t>
  </si>
  <si>
    <t>AA4oSW52YWxpZCBEYXRlKTTVZYfgwtQINNVlh+DC1AglQ0lRLkNBVC5JUV9TSEFSRVNPVVRTVEFORElORy41LzQvMjAxNgEAAAAy9QMAAgAAAAk1ODIuMzIxODkADgoqceDC1AgOCipx4MLUCCdDSVEuU1ROLklRX1NIQVJFU09VVFNUQU5ESU5HLjI0LTAzLTIwMTcBAAAAu20NAAIAAAAKMTE0LjEyODU2MgBW9FqM4MLUCFb0WozgwtQILENJUS5OWVNFOkNNSS5JUV9TSEFSRVNPVVRTVEFORElORy4xMC8zMS8yMDE2BQAAAAEAAAAIAAAADihJbnZhbGlkIERhdGUpuFVdjODC1Ai4VV2M4MLUCBxDSVEuQ0FULklRX1ZPTFVNRS4xMi8yNy8yMDE2BQAAAAEAAAAIAAAADihJbnZhbGlkIERhdGUpNNVlh+DC1Ag01WWH4MLUCChDSVEuVFRFSy5JUV9TSEFSRVNPVVRTVEFORElORy4wNC0xMC0yMDE2AQAAAAgBAwACAAAACTU3LjQyOTU2MQBW9FqM4MLUCFb0WozgwtQIIENJUS5OWVNFOk1UVy5JUV9WT0xVTUUuMy8xNy8yMDE2BQAAAAEAAAAIAAAADihJbnZhbGlkIERhdGUpNNVlh+DC1Ag01WWH4MLUCChDSVEuVFRFSy5JUV9TSEFSRVNPVVRTVEFORElORy4wNy0xMS0yMDE2AQAAAAgBAwACAAAACTU3LjQyOTU2MQBW9FqM4MLUCFb0WozgwtQIIENJUS5OWVNFOlRFWC5JUV9WT0xVTUUuMy8xMC8yMDE3AQAAAA6zBAACAAAACDEuNDY0NjE1AFb0WozgwtQIVvRajODC1AgfQ0lRLk5ZU0U6TkFWLklRX1ZPTFVNRS40</t>
  </si>
  <si>
    <t>LzYvMjAxNgEAAACycQQAAwAAAAAAljZoh+DC1AiWNmiH4MLUCBxDSVEuRU1FLklRX1ZPTFVNRS4xOS0wNi0yMDE0AQAAAG5tAAACAAAACDAuMTc5MzI3ADTVZYfgwtQINNVlh+DC1AgcQ0lRLlNUTi5JUV9WT0xVTUUuMjUtMDItMjAxNAEAAAC7bQ0AAgAAAAgwLjE3MDA2NAA01WWH4MLUCDTVZYfgwtQIKkNJUS5OWVNFOk9TSy5JUV9TSEFSRVNPVVRTVEFORElORy4zLzgvMjAxNwEAAAAXfQQAAgAAAAk3NC43OTQ1MjYA9JJYjODC1Aj0kliM4MLUCCdDSVEuRkxSLklRX1NIQVJFU09VVFNUQU5ESU5HLjEwLTA1LTIwMTcBAAAAKwEKAAIAAAAKMTM5Ljc4MjI0MwD0kliM4MLUCPSSWIzgwtQINENJUS5GTFIuSVFfTUlOT1JJVFlfSU5URVJFU1RfVE9UQUwuMTk5NC40MTgyMC5MLlAuLkMBAAAAKwEKAAIAAAAGODUuNzk5AQgAAAAFAAAAATEBAAAACjE3MTk2NzY3MjMDAAAAAzE2MAIAAAAEMTMxMgQAAAABMAcAAAAJNi8zMC8yMDE0CAAAAAoxMi8zMS8yMDEyCQAAAAEw2NoPceDC1AjY2g9x4MLUCBxDSVEuRU1FLklRX1ZPTFVNRS4wMi0wNC0yMDE0AQAAAG5tAAACAAAACDAuMTQ1NjM4ADTVZYfgwtQINNVlh+DC1AgsQ0lRLk5ZU0U6Q01JLklRX1NIQVJFU09VVFNUQU5ESU5HLjEwLzI2LzIwMTYFAAAAAQAAAAgAAAAOKEludmFsaWQgRGF0ZSlW9FqM4MLUCFb0WozgwtQIK0NJUS5OWVNFOlRFWC5JUV9TSEFS</t>
  </si>
  <si>
    <t>RVNPVVRTVEFORElORy4xLzI1LzIwMTcFAAAAAQAAAAgAAAAOKEludmFsaWQgRGF0ZSm4VV2M4MLUCLhVXYzgwtQIIkNJUS5JUVRSMjcxOTQ4NTUxLklRX1RSX1BDVF9TT1VHSFQBAAAAB5s1EAIAAAADMTAwAHeoBjbjwtQILXYeNuPC1AggQ0lRLk5ZU0U6TkFWLklRX1ZPTFVNRS41LzE5LzIwMTYFAAAAAQAAAAgAAAAOKEludmFsaWQgRGF0ZSk01WWH4MLUCDTVZYfgwtQIMENJUS5OQVNEQVFHUzpQQ0FSLklRX1NIQVJFU09VVFNUQU5ESU5HLjEwLzQvMjAxNgEAAABBfwQAAgAAAAozNTEuNTAxNDM0ADTVZYfgwtQINNVlh+DC1AggQ0lRLk5ZU0U6TVRXLklRX1ZPTFVNRS4zLzIyLzIwMTYFAAAAAQAAAAgAAAAOKEludmFsaWQgRGF0ZSkOCipx4MLUCA4KKnHgwtQIKENJUS5FTUUuSVFfREFfU1VQUExfQ0YuMjAwMC40MTgyMC5MLlAuLkMBAAAAbm0AAAIAAAAGMzcuMzcxAQgAAAAFAAAAATEBAAAACjE3NDc3Mzk0MDEDAAAAAzE2MAIAAAAEMjE3MQQAAAABMAcAAAAJNi8zMC8yMDE0CAAAAAk2LzMwLzIwMTQJAAAAATAOCipx4MLUCA4KKnHgwtQIHENJUS5KRUMuSVFfVk9MVU1FLjE4LTExLTIwMTMBAAAAL04EAAIAAAAIMS4wOTQwNDMAljZoh+DC1AiWNmiH4MLUCBxDSVEuSkVDLklRX1ZPTFVNRS4yMC0xMS0yMDEzAQAAAC9OBAACAAAACDEuODQ2MzI4AJIxVozgwtQIkjFWjODC1AgnQ0lRLktCUi5JUV9T</t>
  </si>
  <si>
    <t>SEFSRVNPVVRTVEFORElORy4wMS0xMi0yMDE2AQAAAOqAPwACAAAACjE0Mi42NjgxNjEA9JJYjODC1Aj0kliM4MLUCCBDSVEuTllTRTpNVFcuSVFfVk9MVU1FLjUvMjcvMjAxNgUAAAABAAAACAAAAA4oSW52YWxpZCBEYXRlKQ4KKnHgwtQIDgoqceDC1AgnQ0lRLkpFQy5JUV9TSEFSRVNPVVRTVEFORElORy4xNi0wNi0yMDE3AQAAAC9OBAACAAAACjEyMC40MjQ4NjcAVvRajODC1AhW9FqM4MLUCBxDSVEuSkVDLklRX1ZPTFVNRS4xNS0xMC0yMDEzAQAAAC9OBAACAAAACDAuNDg0MDgxAJY2aIfgwtQIljZoh+DC1AgfQ0lRLkVNRS5JUV9QUklDRURBVEUuMTgtMDItMjAxNAEAAABubQAABQAAAAoxOC0wMi0yMDE0ADTVZYfgwtQINNVlh+DC1AgnQ0lRLkVNRS5JUV9TSEFSRVNPVVRTVEFORElORy4wNy0wNy0yMDE2AQAAAG5tAAACAAAACTYwLjcwMDYyNgD0kliM4MLUCPSSWIzgwtQII0NJUS5FTUUuSVFfUEVSSU9EREFURS45OTYuNDE4MjAuTC5QAQAAAG5tAAAFAAAACjMxLTEyLTIwMDkADgoqceDC1AgOCipx4MLUCBxDSVEuSkVDLklRX1ZPTFVNRS4wMS0wOC0yMDEzAQAAAC9OBAACAAAACDEuMTI4ODcyAJY2aIfgwtQIljZoh+DC1AgnQ0lRLklRMTkwNzg2LklRX0VCSVREQS45OTkuNDE4MjAuTC5QLi5DAQAAAELpAgACAAAAAzgyOAEIAAAABQAAAAExAQAAAAoxNjYxMjE0NTIxAwAAAAMxNjACAAAABDQw</t>
  </si>
  <si>
    <t>NTEEAAAAATAHAAAACTYvMzAvMjAxNAgAAAAKMTIvMjgvMjAxMgkAAAABMNjaD3HgwtQI2NoPceDC1AgnQ0lRLkVNRS5JUV9TSEFSRVNPVVRTVEFORElORy4wMS0wNS0yMDE3AQAAAG5tAAACAAAACTU5LjIzMzAzOAA01WWH4MLUCDTVZYfgwtQIKENJUS5GTFIuSVFfREFfU1VQUExfQ0YuMjAwMC40MTgyMC5MLlAuLkMBAAAAKwEKAAIAAAAHMTkyLjQxMwEIAAAABQAAAAExAQAAAAoxNzQ4MDIxNzMzAwAAAAMxNjACAAAABDIxNzEEAAAAATAHAAAACTYvMzAvMjAxNAgAAAAJNi8zMC8yMDE0CQAAAAEwDgoqceDC1AgOCipx4MLUCC5DSVEuVFRFSy5JUV9HV19JTlRBTl9BTU9SVF9DRi45OTguNDE4MjAuTC5QLi5DAQAAAAgBAwACAAAABjI3Ljk3OAEIAAAABQAAAAExAQAAAAoxNjQ2MjQ1NjQxAwAAAAMxNjACAAAABDIxODIEAAAAATAHAAAACTYvMzAvMjAxNAgAAAAJMTAvMi8yMDExCQAAAAEwDgoqceDC1AgOCipx4MLUCDJDSVEuSVEyNzM1MTEuSVFfR1dfSU5UQU5fQU1PUlRfQ0YuOTk2LjQxODIwLkwuUC4uQwEAAABnLAQAAgAAAAQ1LjY0AQgAAAAFAAAAATEBAAAACjE1MTc1ODI5MjMDAAAAAzE2MAIAAAAEMjE4MgQAAAABMAcAAAAJNi8zMC8yMDE0CAAAAAoxMi8zMS8yMDA5CQAAAAEwDgoqceDC1AgOCipx4MLUCBtDSVEuQ0FULklRX1ZPTFVNRS40LzExLzIwMTcBAAAAMvUDAAIAAAAIMi40MDQ4OTYA</t>
  </si>
  <si>
    <t>NNVlh+DC1Ag01WWH4MLUCCRDSVEuVFRFSy5JUV9QRVJJT0REQVRFLjk5NS40MTgyMC5MLlABAAAACAEDAAUAAAAKMjgtMDktMjAwOAAOCipx4MLUCA4KKnHgwtQIIENJUS5GTFIuSVFfRUJJVC45OTkuNDE4MjAuTC5QLi5DAQAAACsBCgACAAAABzczMy45ODcBCAAAAAUAAAABMQEAAAAKMTcxOTY3MTExMAMAAAADMTYwAgAAAAM0MDAEAAAAATAHAAAACTYvMzAvMjAxNAgAAAAKMTIvMzEvMjAxMgkAAAABMNjaD3HgwtQI2NoPceDC1AggQ0lRLkZMUi5JUV9FQklULjk5NS40MTgyMC5MLlAuLkMBAAAAKwEKAAIAAAAIMTAxNC4zMzIBCAAAAAUAAAABMQEAAAAKMTQzMjc3NjQyNAMAAAADMTYwAgAAAAM0MDAEAAAAATAHAAAACTYvMzAvMjAxNAgAAAAKMTIvMzEvMjAwOAkAAAABMNjaD3HgwtQI2NoPceDC1AghQ0lRLklRMTkwNzg2LklRX1ZPTFVNRS4wNC0xMi0yMDEzAQAAAELpAgACAAAABzAuNDYzNzgAuFVdjODC1Ai4VV2M4MLUCBpDSVEuQ0FULklRX1ZPTFVNRS44LzQvMjAxNgEAAAAy9QMAAgAAAAg0LjkxMTI1MwA01WWH4MLUCDTVZYfgwtQIJ0NJUS5FTUUuSVFfU0hBUkVTT1VUU1RBTkRJTkcuMTItMDQtMjAxNwEAAABubQAAAgAAAAk1OS42NjA0MDQANNVlh+DC1Ag01WWH4MLUCDNDSVEuU1ROLklRX01JTk9SSVRZX0lOVEVSRVNUX1RPVEFMLjk5OC40MTgyMC5MLlAuLkMBAAAAu20NAAIAAAAFMC4x</t>
  </si>
  <si>
    <t>MDMBCAAAAAUAAAABMQEAAAAKMTU4ODk5OTAzOQMAAAACMjcCAAAABDEzMTIEAAAAATAHAAAACTYvMzAvMjAxNAgAAAAKMTIvMzEvMjAxMQkAAAABMNjaD3HgwtQI2NoPceDC1AgfQ0lRLk5ZU0U6REUuSVFfVk9MVU1FLjcvMTMvMjAxNgUAAAABAAAACAAAAA4oSW52YWxpZCBEYXRlKQ4KKnHgwtQIDgoqceDC1AgnQ0lRLlNUTi5JUV9TSEFSRVNPVVRTVEFORElORy4yMS0xMC0yMDE2AQAAALttDQACAAAACjExMy45MjkwNjIANNVlh+DC1Ag01WWH4MLUCBxDSVEuSkVDLklRX1ZPTFVNRS4wMS0wNC0yMDE0AQAAAC9OBAACAAAACDAuNzcwMTQ3AJY2aIfgwtQIljZoh+DC1AgnQ0lRLkpFQy5JUV9TSEFSRVNPVVRTVEFORElORy4wOS0wMi0yMDE3AQAAAC9OBAACAAAACjEyMS4wNzEyOTYAVvRajODC1AhW9FqM4MLUCBxDSVEuRU1FLklRX1ZPTFVNRS4yMy0wOS0yMDEzAQAAAG5tAAACAAAACDAuNTE5ODAyAJY2aIfgwtQIljZoh+DC1AgfQ0lRLk5ZU0U6VEVYLklRX1ZPTFVNRS41LzQvMjAxNgEAAAAOswQAAgAAAAgwLjg5NjI5NwA01WWH4MLUCDTVZYfgwtQIH0NJUS5OWVNFOkNNSS5JUV9WT0xVTUUuNi83LzIwMTYBAAAAJQwEAAIAAAAIMS43MDQ5OTQANNVlh+DC1Ag01WWH4MLUCD1DSVFSQU5HRS5GTFIuSVFfVk9MVU1FLi0xWS4zMC0wNi0yMDE0Li4uREVTQy5ELlRSQURJTkcgVk9MVU1FAwAAACsBCgD8</t>
  </si>
  <si>
    <t>AAAAAAAAAAMAAAAAAAAABSJGTFIiA0ZMUgEAAAALIklRX1ZPTFVNRSIJSVFfVk9MVU1FAgAAAAwiMzAtMDYtMjAxNCIKMzAtMDYtMjAxNAAAAAADAAAAAAAAAAUiRkxSIgNGTFIBAAAACyJJUV9WT0xVTUUiCUlRX1ZPTFVNRQIAAAAMIjI3LTA2LTIwMTQiCjI3LTA2LTIwMTQAAAAAAwAAAAAAAAAFIkZMUiIDRkxSAQAAAAsiSVFfVk9MVU1FIglJUV9WT0xVTUUCAAAADCIyNi0wNi0yMDE0IgoyNi0wNi0yMDE0AAAAAAMAAAAAAAAABSJGTFIiA0ZMUgEAAAALIklRX1ZPTFVNRSIJSVFfVk9MVU1FAgAAAAwiMjUtMDYtMjAxNCIKMjUtMDYtMjAxNAAAAAADAAAAAAAAAAUiRkxSIgNGTFIBAAAACyJJUV9WT0xVTUUiCUlRX1ZPTFVNRQIAAAAMIjI0LTA2LTIwMTQiCjI0LTA2LTIwMTQAAAAAAwAAAAAAAAAFIkZMUiIDRkxSAQAAAAsiSVFfVk9MVU1FIglJUV9WT0xVTUUCAAAADCIyMy0wNi0yMDE0IgoyMy0wNi0yMDE0AAAAAAMAAAAAAAAABSJGTFIiA0ZMUgEAAAALIklRX1ZPTFVNRSIJSVFfVk9MVU1FAgAAAAwiMjAtMDYtMjAxNCIKMjAtMDYtMjAxNAAAAAADAAAAAAAAAAUiRkxSIgNGTFIBAAAACyJJUV9WT0xVTUUiCUlRX1ZPTFVNRQIAAAAMIjE5LTA2LTIwMTQiCjE5LTA2LTIwMTQAAAAAAwAAAAAAAAAFIkZMUiIDRkxSAQAAAAsiSVFfVk9MVU1FIglJUV9WT0xVTUUCAAAADCIxOC0wNi0yMDE0IgoxOC0w</t>
  </si>
  <si>
    <t>Ni0yMDE0AAAAAAMAAAAAAAAABSJGTFIiA0ZMUgEAAAALIklRX1ZPTFVNRSIJSVFfVk9MVU1FAgAAAAwiMTctMDYtMjAxNCIKMTctMDYtMjAxNAAAAAADAAAAAAAAAAUiRkxSIgNGTFIBAAAACyJJUV9WT0xVTUUiCUlRX1ZPTFVNRQIAAAAMIjE2LTA2LTIwMTQiCjE2LTA2LTIwMTQAAAAAAwAAAAAAAAAFIkZMUiIDRkxSAQAAAAsiSVFfVk9MVU1FIglJUV9WT0xVTUUCAAAADCIxMy0wNi0yMDE0IgoxMy0wNi0yMDE0AAAAAAMAAAAAAAAABSJGTFIiA0ZMUgEAAAALIklRX1ZPTFVNRSIJSVFfVk9MVU1FAgAAAAwiMTItMDYtMjAxNCIKMTItMDYtMjAxNAAAAAADAAAAAAAAAAUiRkxSIgNGTFIBAAAACyJJUV9WT0xVTUUiCUlRX1ZPTFVNRQIAAAAMIjExLTA2LTIwMTQiCjExLTA2LTIwMTQAAAAAAwAAAAAAAAAFIkZMUiIDRkxSAQAAAAsiSVFfVk9MVU1FIglJUV9WT0xVTUUCAAAADCIxMC0wNi0yMDE0IgoxMC0wNi0yMDE0AAAAAAMAAAAAAAAABSJGTFIiA0ZMUgEAAAALIklRX1ZPTFVNRSIJSVFfVk9MVU1FAgAAAAwiMDktMDYtMjAxNCIKMDktMDYtMjAxNAAAAAADAAAAAAAAAAUiRkxSIgNGTFIBAAAACyJJUV9WT0xVTUUiCUlRX1ZPTFVNRQIAAAAMIjA2LTA2LTIwMTQiCjA2LTA2LTIwMTQAAAAAAwAAAAAAAAAFIkZMUiIDRkxSAQAAAAsiSVFfVk9MVU1FIglJUV9WT0xVTUUCAAAADCIwNS0wNi0yMDE0Igow</t>
  </si>
  <si>
    <t>NS0wNi0yMDE0AAAAAAMAAAAAAAAABSJGTFIiA0ZMUgEAAAALIklRX1ZPTFVNRSIJSVFfVk9MVU1FAgAAAAwiMDQtMDYtMjAxNCIKMDQtMDYtMjAxNAAAAAADAAAAAAAAAAUiRkxSIgNGTFIBAAAACyJJUV9WT0xVTUUiCUlRX1ZPTFVNRQIAAAAMIjAzLTA2LTIwMTQiCjAzLTA2LTIwMTQAAAAAAwAAAAAAAAAFIkZMUiIDRkxSAQAAAAsiSVFfVk9MVU1FIglJUV9WT0xVTUUCAAAADCIwMi0wNi0yMDE0IgowMi0wNi0yMDE0AAAAAAMAAAAAAAAABSJGTFIiA0ZMUgEAAAALIklRX1ZPTFVNRSIJSVFfVk9MVU1FAgAAAAwiMzAtMDUtMjAxNCIKMzAtMDUtMjAxNAAAAAADAAAAAAAAAAUiRkxSIgNGTFIBAAAACyJJUV9WT0xVTUUiCUlRX1ZPTFVNRQIAAAAMIjI5LTA1LTIwMTQiCjI5LTA1LTIwMTQAAAAAAwAAAAAAAAAFIkZMUiIDRkxSAQAAAAsiSVFfVk9MVU1FIglJUV9WT0xVTUUCAAAADCIyOC0wNS0yMDE0IgoyOC0wNS0yMDE0AAAAAAMAAAAAAAAABSJGTFIiA0ZMUgEAAAALIklRX1ZPTFVNRSIJSVFfVk9MVU1FAgAAAAwiMjctMDUtMjAxNCIKMjctMDUtMjAxNAAAAAADAAAAAAAAAAUiRkxSIgNGTFIBAAAACyJJUV9WT0xVTUUiCUlRX1ZPTFVNRQIAAAAMIjIzLTA1LTIwMTQiCjIzLTA1LTIwMTQAAAAAAwAAAAAAAAAFIkZMUiIDRkxSAQAAAAsiSVFfVk9MVU1FIglJUV9WT0xVTUUCAAAADCIyMi0wNS0yMDE0</t>
  </si>
  <si>
    <t>IgoyMi0wNS0yMDE0AAAAAAMAAAAAAAAABSJGTFIiA0ZMUgEAAAALIklRX1ZPTFVNRSIJSVFfVk9MVU1FAgAAAAwiMjEtMDUtMjAxNCIKMjEtMDUtMjAxNAAAAAADAAAAAAAAAAUiRkxSIgNGTFIBAAAACyJJUV9WT0xVTUUiCUlRX1ZPTFVNRQIAAAAMIjIwLTA1LTIwMTQiCjIwLTA1LTIwMTQAAAAAAwAAAAAAAAAFIkZMUiIDRkxSAQAAAAsiSVFfVk9MVU1FIglJUV9WT0xVTUUCAAAADCIxOS0wNS0yMDE0IgoxOS0wNS0yMDE0AAAAAAMAAAAAAAAABSJGTFIiA0ZMUgEAAAALIklRX1ZPTFVNRSIJSVFfVk9MVU1FAgAAAAwiMTYtMDUtMjAxNCIKMTYtMDUtMjAxNAAAAAADAAAAAAAAAAUiRkxSIgNGTFIBAAAACyJJUV9WT0xVTUUiCUlRX1ZPTFVNRQIAAAAMIjE1LTA1LTIwMTQiCjE1LTA1LTIwMTQAAAAAAwAAAAAAAAAFIkZMUiIDRkxSAQAAAAsiSVFfVk9MVU1FIglJUV9WT0xVTUUCAAAADCIxNC0wNS0yMDE0IgoxNC0wNS0yMDE0AAAAAAMAAAAAAAAABSJGTFIiA0ZMUgEAAAALIklRX1ZPTFVNRSIJSVFfVk9MVU1FAgAAAAwiMTMtMDUtMjAxNCIKMTMtMDUtMjAxNAAAAAADAAAAAAAAAAUiRkxSIgNGTFIBAAAACyJJUV9WT0xVTUUiCUlRX1ZPTFVNRQIAAAAMIjEyLTA1LTIwMTQiCjEyLTA1LTIwMTQAAAAAAwAAAAAAAAAFIkZMUiIDRkxSAQAAAAsiSVFfVk9MVU1FIglJUV9WT0xVTUUCAAAADCIwOS0wNS0y</t>
  </si>
  <si>
    <t>MDE0IgowOS0wNS0yMDE0AAAAAAMAAAAAAAAABSJGTFIiA0ZMUgEAAAALIklRX1ZPTFVNRSIJSVFfVk9MVU1FAgAAAAwiMDgtMDUtMjAxNCIKMDgtMDUtMjAxNAAAAAADAAAAAAAAAAUiRkxSIgNGTFIBAAAACyJJUV9WT0xVTUUiCUlRX1ZPTFVNRQIAAAAMIjA3LTA1LTIwMTQiCjA3LTA1LTIwMTQAAAAAAwAAAAAAAAAFIkZMUiIDRkxSAQAAAAsiSVFfVk9MVU1FIglJUV9WT0xVTUUCAAAADCIwNi0wNS0yMDE0IgowNi0wNS0yMDE0AAAAAAMAAAAAAAAABSJGTFIiA0ZMUgEAAAALIklRX1ZPTFVNRSIJSVFfVk9MVU1FAgAAAAwiMDUtMDUtMjAxNCIKMDUtMDUtMjAxNAAAAAADAAAAAAAAAAUiRkxSIgNGTFIBAAAACyJJUV9WT0xVTUUiCUlRX1ZPTFVNRQIAAAAMIjAyLTA1LTIwMTQiCjAyLTA1LTIwMTQAAAAAAwAAAAAAAAAFIkZMUiIDRkxSAQAAAAsiSVFfVk9MVU1FIglJUV9WT0xVTUUCAAAADCIwMS0wNS0yMDE0IgowMS0wNS0yMDE0AAAAAAMAAAAAAAAABSJGTFIiA0ZMUgEAAAALIklRX1ZPTFVNRSIJSVFfVk9MVU1FAgAAAAwiMzAtMDQtMjAxNCIKMzAtMDQtMjAxNAAAAAADAAAAAAAAAAUiRkxSIgNGTFIBAAAACyJJUV9WT0xVTUUiCUlRX1ZPTFVNRQIAAAAMIjI5LTA0LTIwMTQiCjI5LTA0LTIwMTQAAAAAAwAAAAAAAAAFIkZMUiIDRkxSAQAAAAsiSVFfVk9MVU1FIglJUV9WT0xVTUUCAAAADCIyOC0w</t>
  </si>
  <si>
    <t>NC0yMDE0IgoyOC0wNC0yMDE0AAAAAAMAAAAAAAAABSJGTFIiA0ZMUgEAAAALIklRX1ZPTFVNRSIJSVFfVk9MVU1FAgAAAAwiMjUtMDQtMjAxNCIKMjUtMDQtMjAxNAAAAAADAAAAAAAAAAUiRkxSIgNGTFIBAAAACyJJUV9WT0xVTUUiCUlRX1ZPTFVNRQIAAAAMIjI0LTA0LTIwMTQiCjI0LTA0LTIwMTQAAAAAAwAAAAAAAAAFIkZMUiIDRkxSAQAAAAsiSVFfVk9MVU1FIglJUV9WT0xVTUUCAAAADCIyMy0wNC0yMDE0IgoyMy0wNC0yMDE0AAAAAAMAAAAAAAAABSJGTFIiA0ZMUgEAAAALIklRX1ZPTFVNRSIJSVFfVk9MVU1FAgAAAAwiMjItMDQtMjAxNCIKMjItMDQtMjAxNAAAAAADAAAAAAAAAAUiRkxSIgNGTFIBAAAACyJJUV9WT0xVTUUiCUlRX1ZPTFVNRQIAAAAMIjIxLTA0LTIwMTQiCjIxLTA0LTIwMTQAAAAAAwAAAAAAAAAFIkZMUiIDRkxSAQAAAAsiSVFfVk9MVU1FIglJUV9WT0xVTUUCAAAADCIxNy0wNC0yMDE0IgoxNy0wNC0yMDE0AAAAAAMAAAAAAAAABSJGTFIiA0ZMUgEAAAALIklRX1ZPTFVNRSIJSVFfVk9MVU1FAgAAAAwiMTYtMDQtMjAxNCIKMTYtMDQtMjAxNAAAAAADAAAAAAAAAAUiRkxSIgNGTFIBAAAACyJJUV9WT0xVTUUiCUlRX1ZPTFVNRQIAAAAMIjE1LTA0LTIwMTQiCjE1LTA0LTIwMTQAAAAAAwAAAAAAAAAFIkZMUiIDRkxSAQAAAAsiSVFfVk9MVU1FIglJUV9WT0xVTUUCAAAADCIx</t>
  </si>
  <si>
    <t>NC0wNC0yMDE0IgoxNC0wNC0yMDE0AAAAAAMAAAAAAAAABSJGTFIiA0ZMUgEAAAALIklRX1ZPTFVNRSIJSVFfVk9MVU1FAgAAAAwiMTEtMDQtMjAxNCIKMTEtMDQtMjAxNAAAAAADAAAAAAAAAAUiRkxSIgNGTFIBAAAACyJJUV9WT0xVTUUiCUlRX1ZPTFVNRQIAAAAMIjEwLTA0LTIwMTQiCjEwLTA0LTIwMTQAAAAAAwAAAAAAAAAFIkZMUiIDRkxSAQAAAAsiSVFfVk9MVU1FIglJUV9WT0xVTUUCAAAADCIwOS0wNC0yMDE0IgowOS0wNC0yMDE0AAAAAAMAAAAAAAAABSJGTFIiA0ZMUgEAAAALIklRX1ZPTFVNRSIJSVFfVk9MVU1FAgAAAAwiMDgtMDQtMjAxNCIKMDgtMDQtMjAxNAAAAAADAAAAAAAAAAUiRkxSIgNGTFIBAAAACyJJUV9WT0xVTUUiCUlRX1ZPTFVNRQIAAAAMIjA3LTA0LTIwMTQiCjA3LTA0LTIwMTQAAAAAAwAAAAAAAAAFIkZMUiIDRkxSAQAAAAsiSVFfVk9MVU1FIglJUV9WT0xVTUUCAAAADCIwNC0wNC0yMDE0IgowNC0wNC0yMDE0AAAAAAMAAAAAAAAABSJGTFIiA0ZMUgEAAAALIklRX1ZPTFVNRSIJSVFfVk9MVU1FAgAAAAwiMDMtMDQtMjAxNCIKMDMtMDQtMjAxNAAAAAADAAAAAAAAAAUiRkxSIgNGTFIBAAAACyJJUV9WT0xVTUUiCUlRX1ZPTFVNRQIAAAAMIjAyLTA0LTIwMTQiCjAyLTA0LTIwMTQAAAAAAwAAAAAAAAAFIkZMUiIDRkxSAQAAAAsiSVFfVk9MVU1FIglJUV9WT0xVTUUCAAAA</t>
  </si>
  <si>
    <t>DCIwMS0wNC0yMDE0IgowMS0wNC0yMDE0AAAAAAMAAAAAAAAABSJGTFIiA0ZMUgEAAAALIklRX1ZPTFVNRSIJSVFfVk9MVU1FAgAAAAwiMzEtMDMtMjAxNCIKMzEtMDMtMjAxNAAAAAADAAAAAAAAAAUiRkxSIgNGTFIBAAAACyJJUV9WT0xVTUUiCUlRX1ZPTFVNRQIAAAAMIjI4LTAzLTIwMTQiCjI4LTAzLTIwMTQAAAAAAwAAAAAAAAAFIkZMUiIDRkxSAQAAAAsiSVFfVk9MVU1FIglJUV9WT0xVTUUCAAAADCIyNy0wMy0yMDE0IgoyNy0wMy0yMDE0AAAAAAMAAAAAAAAABSJGTFIiA0ZMUgEAAAALIklRX1ZPTFVNRSIJSVFfVk9MVU1FAgAAAAwiMjYtMDMtMjAxNCIKMjYtMDMtMjAxNAAAAAADAAAAAAAAAAUiRkxSIgNGTFIBAAAACyJJUV9WT0xVTUUiCUlRX1ZPTFVNRQIAAAAMIjI1LTAzLTIwMTQiCjI1LTAzLTIwMTQAAAAAAwAAAAAAAAAFIkZMUiIDRkxSAQAAAAsiSVFfVk9MVU1FIglJUV9WT0xVTUUCAAAADCIyNC0wMy0yMDE0IgoyNC0wMy0yMDE0AAAAAAMAAAAAAAAABSJGTFIiA0ZMUgEAAAALIklRX1ZPTFVNRSIJSVFfVk9MVU1FAgAAAAwiMjEtMDMtMjAxNCIKMjEtMDMtMjAxNAAAAAADAAAAAAAAAAUiRkxSIgNGTFIBAAAACyJJUV9WT0xVTUUiCUlRX1ZPTFVNRQIAAAAMIjIwLTAzLTIwMTQiCjIwLTAzLTIwMTQAAAAAAwAAAAAAAAAFIkZMUiIDRkxSAQAAAAsiSVFfVk9MVU1FIglJUV9WT0xVTUUC</t>
  </si>
  <si>
    <t>AAAADCIxOS0wMy0yMDE0IgoxOS0wMy0yMDE0AAAAAAMAAAAAAAAABSJGTFIiA0ZMUgEAAAALIklRX1ZPTFVNRSIJSVFfVk9MVU1FAgAAAAwiMTgtMDMtMjAxNCIKMTgtMDMtMjAxNAAAAAADAAAAAAAAAAUiRkxSIgNGTFIBAAAACyJJUV9WT0xVTUUiCUlRX1ZPTFVNRQIAAAAMIjE3LTAzLTIwMTQiCjE3LTAzLTIwMTQAAAAAAwAAAAAAAAAFIkZMUiIDRkxSAQAAAAsiSVFfVk9MVU1FIglJUV9WT0xVTUUCAAAADCIxNC0wMy0yMDE0IgoxNC0wMy0yMDE0AAAAAAMAAAAAAAAABSJGTFIiA0ZMUgEAAAALIklRX1ZPTFVNRSIJSVFfVk9MVU1FAgAAAAwiMTMtMDMtMjAxNCIKMTMtMDMtMjAxNAAAAAADAAAAAAAAAAUiRkxSIgNGTFIBAAAACyJJUV9WT0xVTUUiCUlRX1ZPTFVNRQIAAAAMIjEyLTAzLTIwMTQiCjEyLTAzLTIwMTQAAAAAAwAAAAAAAAAFIkZMUiIDRkxSAQAAAAsiSVFfVk9MVU1FIglJUV9WT0xVTUUCAAAADCIxMS0wMy0yMDE0IgoxMS0wMy0yMDE0AAAAAAMAAAAAAAAABSJGTFIiA0ZMUgEAAAALIklRX1ZPTFVNRSIJSVFfVk9MVU1FAgAAAAwiMTAtMDMtMjAxNCIKMTAtMDMtMjAxNAAAAAADAAAAAAAAAAUiRkxSIgNGTFIBAAAACyJJUV9WT0xVTUUiCUlRX1ZPTFVNRQIAAAAMIjA3LTAzLTIwMTQiCjA3LTAzLTIwMTQAAAAAAwAAAAAAAAAFIkZMUiIDRkxSAQAAAAsiSVFfVk9MVU1FIglJUV9WT0xV</t>
  </si>
  <si>
    <t>TUUCAAAADCIwNi0wMy0yMDE0IgowNi0wMy0yMDE0AAAAAAMAAAAAAAAABSJGTFIiA0ZMUgEAAAALIklRX1ZPTFVNRSIJSVFfVk9MVU1FAgAAAAwiMDUtMDMtMjAxNCIKMDUtMDMtMjAxNAAAAAADAAAAAAAAAAUiRkxSIgNGTFIBAAAACyJJUV9WT0xVTUUiCUlRX1ZPTFVNRQIAAAAMIjA0LTAzLTIwMTQiCjA0LTAzLTIwMTQAAAAAAwAAAAAAAAAFIkZMUiIDRkxSAQAAAAsiSVFfVk9MVU1FIglJUV9WT0xVTUUCAAAADCIwMy0wMy0yMDE0IgowMy0wMy0yMDE0AAAAAAMAAAAAAAAABSJGTFIiA0ZMUgEAAAALIklRX1ZPTFVNRSIJSVFfVk9MVU1FAgAAAAwiMjgtMDItMjAxNCIKMjgtMDItMjAxNAAAAAADAAAAAAAAAAUiRkxSIgNGTFIBAAAACyJJUV9WT0xVTUUiCUlRX1ZPTFVNRQIAAAAMIjI3LTAyLTIwMTQiCjI3LTAyLTIwMTQAAAAAAwAAAAAAAAAFIkZMUiIDRkxSAQAAAAsiSVFfVk9MVU1FIglJUV9WT0xVTUUCAAAADCIyNi0wMi0yMDE0IgoyNi0wMi0yMDE0AAAAAAMAAAAAAAAABSJGTFIiA0ZMUgEAAAALIklRX1ZPTFVNRSIJSVFfVk9MVU1FAgAAAAwiMjUtMDItMjAxNCIKMjUtMDItMjAxNAAAAAADAAAAAAAAAAUiRkxSIgNGTFIBAAAACyJJUV9WT0xVTUUiCUlRX1ZPTFVNRQIAAAAMIjI0LTAyLTIwMTQiCjI0LTAyLTIwMTQAAAAAAwAAAAAAAAAFIkZMUiIDRkxSAQAAAAsiSVFfVk9MVU1FIglJUV9W</t>
  </si>
  <si>
    <t>T0xVTUUCAAAADCIyMS0wMi0yMDE0IgoyMS0wMi0yMDE0AAAAAAMAAAAAAAAABSJGTFIiA0ZMUgEAAAALIklRX1ZPTFVNRSIJSVFfVk9MVU1FAgAAAAwiMjAtMDItMjAxNCIKMjAtMDItMjAxNAAAAAADAAAAAAAAAAUiRkxSIgNGTFIBAAAACyJJUV9WT0xVTUUiCUlRX1ZPTFVNRQIAAAAMIjE5LTAyLTIwMTQiCjE5LTAyLTIwMTQAAAAAAwAAAAAAAAAFIkZMUiIDRkxSAQAAAAsiSVFfVk9MVU1FIglJUV9WT0xVTUUCAAAADCIxOC0wMi0yMDE0IgoxOC0wMi0yMDE0AAAAAAMAAAAAAAAABSJGTFIiA0ZMUgEAAAALIklRX1ZPTFVNRSIJSVFfVk9MVU1FAgAAAAwiMTQtMDItMjAxNCIKMTQtMDItMjAxNAAAAAADAAAAAAAAAAUiRkxSIgNGTFIBAAAACyJJUV9WT0xVTUUiCUlRX1ZPTFVNRQIAAAAMIjEzLTAyLTIwMTQiCjEzLTAyLTIwMTQAAAAAAwAAAAAAAAAFIkZMUiIDRkxSAQAAAAsiSVFfVk9MVU1FIglJUV9WT0xVTUUCAAAADCIxMi0wMi0yMDE0IgoxMi0wMi0yMDE0AAAAAAMAAAAAAAAABSJGTFIiA0ZMUgEAAAALIklRX1ZPTFVNRSIJSVFfVk9MVU1FAgAAAAwiMTEtMDItMjAxNCIKMTEtMDItMjAxNAAAAAADAAAAAAAAAAUiRkxSIgNGTFIBAAAACyJJUV9WT0xVTUUiCUlRX1ZPTFVNRQIAAAAMIjEwLTAyLTIwMTQiCjEwLTAyLTIwMTQAAAAAAwAAAAAAAAAFIkZMUiIDRkxSAQAAAAsiSVFfVk9MVU1FIglJ</t>
  </si>
  <si>
    <t>UV9WT0xVTUUCAAAADCIwNy0wMi0yMDE0IgowNy0wMi0yMDE0AAAAAAMAAAAAAAAABSJGTFIiA0ZMUgEAAAALIklRX1ZPTFVNRSIJSVFfVk9MVU1FAgAAAAwiMDYtMDItMjAxNCIKMDYtMDItMjAxNAAAAAADAAAAAAAAAAUiRkxSIgNGTFIBAAAACyJJUV9WT0xVTUUiCUlRX1ZPTFVNRQIAAAAMIjA1LTAyLTIwMTQiCjA1LTAyLTIwMTQAAAAAAwAAAAAAAAAFIkZMUiIDRkxSAQAAAAsiSVFfVk9MVU1FIglJUV9WT0xVTUUCAAAADCIwNC0wMi0yMDE0IgowNC0wMi0yMDE0AAAAAAMAAAAAAAAABSJGTFIiA0ZMUgEAAAALIklRX1ZPTFVNRSIJSVFfVk9MVU1FAgAAAAwiMDMtMDItMjAxNCIKMDMtMDItMjAxNAAAAAADAAAAAAAAAAUiRkxSIgNGTFIBAAAACyJJUV9WT0xVTUUiCUlRX1ZPTFVNRQIAAAAMIjMxLTAxLTIwMTQiCjMxLTAxLTIwMTQAAAAAAwAAAAAAAAAFIkZMUiIDRkxSAQAAAAsiSVFfVk9MVU1FIglJUV9WT0xVTUUCAAAADCIzMC0wMS0yMDE0IgozMC0wMS0yMDE0AAAAAAMAAAAAAAAABSJGTFIiA0ZMUgEAAAALIklRX1ZPTFVNRSIJSVFfVk9MVU1FAgAAAAwiMjktMDEtMjAxNCIKMjktMDEtMjAxNAAAAAADAAAAAAAAAAUiRkxSIgNGTFIBAAAACyJJUV9WT0xVTUUiCUlRX1ZPTFVNRQIAAAAMIjI4LTAxLTIwMTQiCjI4LTAxLTIwMTQAAAAAAwAAAAAAAAAFIkZMUiIDRkxSAQAAAAsiSVFfVk9MVU1F</t>
  </si>
  <si>
    <t>IglJUV9WT0xVTUUCAAAADCIyNy0wMS0yMDE0IgoyNy0wMS0yMDE0AAAAAAMAAAAAAAAABSJGTFIiA0ZMUgEAAAALIklRX1ZPTFVNRSIJSVFfVk9MVU1FAgAAAAwiMjQtMDEtMjAxNCIKMjQtMDEtMjAxNAAAAAADAAAAAAAAAAUiRkxSIgNGTFIBAAAACyJJUV9WT0xVTUUiCUlRX1ZPTFVNRQIAAAAMIjIzLTAxLTIwMTQiCjIzLTAxLTIwMTQAAAAAAwAAAAAAAAAFIkZMUiIDRkxSAQAAAAsiSVFfVk9MVU1FIglJUV9WT0xVTUUCAAAADCIyMi0wMS0yMDE0IgoyMi0wMS0yMDE0AAAAAAMAAAAAAAAABSJGTFIiA0ZMUgEAAAALIklRX1ZPTFVNRSIJSVFfVk9MVU1FAgAAAAwiMjEtMDEtMjAxNCIKMjEtMDEtMjAxNAAAAAADAAAAAAAAAAUiRkxSIgNGTFIBAAAACyJJUV9WT0xVTUUiCUlRX1ZPTFVNRQIAAAAMIjE3LTAxLTIwMTQiCjE3LTAxLTIwMTQAAAAAAwAAAAAAAAAFIkZMUiIDRkxSAQAAAAsiSVFfVk9MVU1FIglJUV9WT0xVTUUCAAAADCIxNi0wMS0yMDE0IgoxNi0wMS0yMDE0AAAAAAMAAAAAAAAABSJGTFIiA0ZMUgEAAAALIklRX1ZPTFVNRSIJSVFfVk9MVU1FAgAAAAwiMTUtMDEtMjAxNCIKMTUtMDEtMjAxNAAAAAADAAAAAAAAAAUiRkxSIgNGTFIBAAAACyJJUV9WT0xVTUUiCUlRX1ZPTFVNRQIAAAAMIjE0LTAxLTIwMTQiCjE0LTAxLTIwMTQAAAAAAwAAAAAAAAAFIkZMUiIDRkxSAQAAAAsiSVFfVk9M</t>
  </si>
  <si>
    <t>VU1FIglJUV9WT0xVTUUCAAAADCIxMy0wMS0yMDE0IgoxMy0wMS0yMDE0AAAAAAMAAAAAAAAABSJGTFIiA0ZMUgEAAAALIklRX1ZPTFVNRSIJSVFfVk9MVU1FAgAAAAwiMTAtMDEtMjAxNCIKMTAtMDEtMjAxNAAAAAADAAAAAAAAAAUiRkxSIgNGTFIBAAAACyJJUV9WT0xVTUUiCUlRX1ZPTFVNRQIAAAAMIjA5LTAxLTIwMTQiCjA5LTAxLTIwMTQAAAAAAwAAAAAAAAAFIkZMUiIDRkxSAQAAAAsiSVFfVk9MVU1FIglJUV9WT0xVTUUCAAAADCIwOC0wMS0yMDE0IgowOC0wMS0yMDE0AAAAAAMAAAAAAAAABSJGTFIiA0ZMUgEAAAALIklRX1ZPTFVNRSIJSVFfVk9MVU1FAgAAAAwiMDctMDEtMjAxNCIKMDctMDEtMjAxNAAAAAADAAAAAAAAAAUiRkxSIgNGTFIBAAAACyJJUV9WT0xVTUUiCUlRX1ZPTFVNRQIAAAAMIjA2LTAxLTIwMTQiCjA2LTAxLTIwMTQAAAAAAwAAAAAAAAAFIkZMUiIDRkxSAQAAAAsiSVFfVk9MVU1FIglJUV9WT0xVTUUCAAAADCIwMy0wMS0yMDE0IgowMy0wMS0yMDE0AAAAAAMAAAAAAAAABSJGTFIiA0ZMUgEAAAALIklRX1ZPTFVNRSIJSVFfVk9MVU1FAgAAAAwiMDItMDEtMjAxNCIKMDItMDEtMjAxNAAAAAADAAAAAAAAAAUiRkxSIgNGTFIBAAAACyJJUV9WT0xVTUUiCUlRX1ZPTFVNRQIAAAAMIjMxLTEyLTIwMTMiCjMxLTEyLTIwMTMAAAAAAwAAAAAAAAAFIkZMUiIDRkxSAQAAAAsiSVFf</t>
  </si>
  <si>
    <t>Vk9MVU1FIglJUV9WT0xVTUUCAAAADCIzMC0xMi0yMDEzIgozMC0xMi0yMDEzAAAAAAMAAAAAAAAABSJGTFIiA0ZMUgEAAAALIklRX1ZPTFVNRSIJSVFfVk9MVU1FAgAAAAwiMjctMTItMjAxMyIKMjctMTItMjAxMwAAAAADAAAAAAAAAAUiRkxSIgNGTFIBAAAACyJJUV9WT0xVTUUiCUlRX1ZPTFVNRQIAAAAMIjI2LTEyLTIwMTMiCjI2LTEyLTIwMTMAAAAAAwAAAAAAAAAFIkZMUiIDRkxSAQAAAAsiSVFfVk9MVU1FIglJUV9WT0xVTUUCAAAADCIyNC0xMi0yMDEzIgoyNC0xMi0yMDEzAAAAAAMAAAAAAAAABSJGTFIiA0ZMUgEAAAALIklRX1ZPTFVNRSIJSVFfVk9MVU1FAgAAAAwiMjMtMTItMjAxMyIKMjMtMTItMjAxMwAAAAADAAAAAAAAAAUiRkxSIgNGTFIBAAAACyJJUV9WT0xVTUUiCUlRX1ZPTFVNRQIAAAAMIjIwLTEyLTIwMTMiCjIwLTEyLTIwMTMAAAAAAwAAAAAAAAAFIkZMUiIDRkxSAQAAAAsiSVFfVk9MVU1FIglJUV9WT0xVTUUCAAAADCIxOS0xMi0yMDEzIgoxOS0xMi0yMDEzAAAAAAMAAAAAAAAABSJGTFIiA0ZMUgEAAAALIklRX1ZPTFVNRSIJSVFfVk9MVU1FAgAAAAwiMTgtMTItMjAxMyIKMTgtMTItMjAxMwAAAAADAAAAAAAAAAUiRkxSIgNGTFIBAAAACyJJUV9WT0xVTUUiCUlRX1ZPTFVNRQIAAAAMIjE3LTEyLTIwMTMiCjE3LTEyLTIwMTMAAAAAAwAAAAAAAAAFIkZMUiIDRkxSAQAAAAsi</t>
  </si>
  <si>
    <t>SVFfVk9MVU1FIglJUV9WT0xVTUUCAAAADCIxNi0xMi0yMDEzIgoxNi0xMi0yMDEzAAAAAAMAAAAAAAAABSJGTFIiA0ZMUgEAAAALIklRX1ZPTFVNRSIJSVFfVk9MVU1FAgAAAAwiMTMtMTItMjAxMyIKMTMtMTItMjAxMwAAAAADAAAAAAAAAAUiRkxSIgNGTFIBAAAACyJJUV9WT0xVTUUiCUlRX1ZPTFVNRQIAAAAMIjEyLTEyLTIwMTMiCjEyLTEyLTIwMTMAAAAAAwAAAAAAAAAFIkZMUiIDRkxSAQAAAAsiSVFfVk9MVU1FIglJUV9WT0xVTUUCAAAADCIxMS0xMi0yMDEzIgoxMS0xMi0yMDEzAAAAAAMAAAAAAAAABSJGTFIiA0ZMUgEAAAALIklRX1ZPTFVNRSIJSVFfVk9MVU1FAgAAAAwiMTAtMTItMjAxMyIKMTAtMTItMjAxMwAAAAADAAAAAAAAAAUiRkxSIgNGTFIBAAAACyJJUV9WT0xVTUUiCUlRX1ZPTFVNRQIAAAAMIjA5LTEyLTIwMTMiCjA5LTEyLTIwMTMAAAAAAwAAAAAAAAAFIkZMUiIDRkxSAQAAAAsiSVFfVk9MVU1FIglJUV9WT0xVTUUCAAAADCIwNi0xMi0yMDEzIgowNi0xMi0yMDEzAAAAAAMAAAAAAAAABSJGTFIiA0ZMUgEAAAALIklRX1ZPTFVNRSIJSVFfVk9MVU1FAgAAAAwiMDUtMTItMjAxMyIKMDUtMTItMjAxMwAAAAADAAAAAAAAAAUiRkxSIgNGTFIBAAAACyJJUV9WT0xVTUUiCUlRX1ZPTFVNRQIAAAAMIjA0LTEyLTIwMTMiCjA0LTEyLTIwMTMAAAAAAwAAAAAAAAAFIkZMUiIDRkxSAQAA</t>
  </si>
  <si>
    <t>AAsiSVFfVk9MVU1FIglJUV9WT0xVTUUCAAAADCIwMy0xMi0yMDEzIgowMy0xMi0yMDEzAAAAAAMAAAAAAAAABSJGTFIiA0ZMUgEAAAALIklRX1ZPTFVNRSIJSVFfVk9MVU1FAgAAAAwiMDItMTItMjAxMyIKMDItMTItMjAxMwAAAAADAAAAAAAAAAUiRkxSIgNGTFIBAAAACyJJUV9WT0xVTUUiCUlRX1ZPTFVNRQIAAAAMIjI5LTExLTIwMTMiCjI5LTExLTIwMTMAAAAAAwAAAAAAAAAFIkZMUiIDRkxSAQAAAAsiSVFfVk9MVU1FIglJUV9WT0xVTUUCAAAADCIyNy0xMS0yMDEzIgoyNy0xMS0yMDEzAAAAAAMAAAAAAAAABSJGTFIiA0ZMUgEAAAALIklRX1ZPTFVNRSIJSVFfVk9MVU1FAgAAAAwiMjYtMTEtMjAxMyIKMjYtMTEtMjAxMwAAAAADAAAAAAAAAAUiRkxSIgNGTFIBAAAACyJJUV9WT0xVTUUiCUlRX1ZPTFVNRQIAAAAMIjI1LTExLTIwMTMiCjI1LTExLTIwMTMAAAAAAwAAAAAAAAAFIkZMUiIDRkxSAQAAAAsiSVFfVk9MVU1FIglJUV9WT0xVTUUCAAAADCIyMi0xMS0yMDEzIgoyMi0xMS0yMDEzAAAAAAMAAAAAAAAABSJGTFIiA0ZMUgEAAAALIklRX1ZPTFVNRSIJSVFfVk9MVU1FAgAAAAwiMjEtMTEtMjAxMyIKMjEtMTEtMjAxMwAAAAADAAAAAAAAAAUiRkxSIgNGTFIBAAAACyJJUV9WT0xVTUUiCUlRX1ZPTFVNRQIAAAAMIjIwLTExLTIwMTMiCjIwLTExLTIwMTMAAAAAAwAAAAAAAAAFIkZMUiIDRkxS</t>
  </si>
  <si>
    <t>AQAAAAsiSVFfVk9MVU1FIglJUV9WT0xVTUUCAAAADCIxOS0xMS0yMDEzIgoxOS0xMS0yMDEzAAAAAAMAAAAAAAAABSJGTFIiA0ZMUgEAAAALIklRX1ZPTFVNRSIJSVFfVk9MVU1FAgAAAAwiMTgtMTEtMjAxMyIKMTgtMTEtMjAxMwAAAAADAAAAAAAAAAUiRkxSIgNGTFIBAAAACyJJUV9WT0xVTUUiCUlRX1ZPTFVNRQIAAAAMIjE1LTExLTIwMTMiCjE1LTExLTIwMTMAAAAAAwAAAAAAAAAFIkZMUiIDRkxSAQAAAAsiSVFfVk9MVU1FIglJUV9WT0xVTUUCAAAADCIxNC0xMS0yMDEzIgoxNC0xMS0yMDEzAAAAAAMAAAAAAAAABSJGTFIiA0ZMUgEAAAALIklRX1ZPTFVNRSIJSVFfVk9MVU1FAgAAAAwiMTMtMTEtMjAxMyIKMTMtMTEtMjAxMwAAAAADAAAAAAAAAAUiRkxSIgNGTFIBAAAACyJJUV9WT0xVTUUiCUlRX1ZPTFVNRQIAAAAMIjEyLTExLTIwMTMiCjEyLTExLTIwMTMAAAAAAwAAAAAAAAAFIkZMUiIDRkxSAQAAAAsiSVFfVk9MVU1FIglJUV9WT0xVTUUCAAAADCIxMS0xMS0yMDEzIgoxMS0xMS0yMDEzAAAAAAMAAAAAAAAABSJGTFIiA0ZMUgEAAAALIklRX1ZPTFVNRSIJSVFfVk9MVU1FAgAAAAwiMDgtMTEtMjAxMyIKMDgtMTEtMjAxMwAAAAADAAAAAAAAAAUiRkxSIgNGTFIBAAAACyJJUV9WT0xVTUUiCUlRX1ZPTFVNRQIAAAAMIjA3LTExLTIwMTMiCjA3LTExLTIwMTMAAAAAAwAAAAAAAAAFIkZMUiID</t>
  </si>
  <si>
    <t>RkxSAQAAAAsiSVFfVk9MVU1FIglJUV9WT0xVTUUCAAAADCIwNi0xMS0yMDEzIgowNi0xMS0yMDEzAAAAAAMAAAAAAAAABSJGTFIiA0ZMUgEAAAALIklRX1ZPTFVNRSIJSVFfVk9MVU1FAgAAAAwiMDUtMTEtMjAxMyIKMDUtMTEtMjAxMwAAAAADAAAAAAAAAAUiRkxSIgNGTFIBAAAACyJJUV9WT0xVTUUiCUlRX1ZPTFVNRQIAAAAMIjA0LTExLTIwMTMiCjA0LTExLTIwMTMAAAAAAwAAAAAAAAAFIkZMUiIDRkxSAQAAAAsiSVFfVk9MVU1FIglJUV9WT0xVTUUCAAAADCIwMS0xMS0yMDEzIgowMS0xMS0yMDEzAAAAAAMAAAAAAAAABSJGTFIiA0ZMUgEAAAALIklRX1ZPTFVNRSIJSVFfVk9MVU1FAgAAAAwiMzEtMTAtMjAxMyIKMzEtMTAtMjAxMwAAAAADAAAAAAAAAAUiRkxSIgNGTFIBAAAACyJJUV9WT0xVTUUiCUlRX1ZPTFVNRQIAAAAMIjMwLTEwLTIwMTMiCjMwLTEwLTIwMTMAAAAAAwAAAAAAAAAFIkZMUiIDRkxSAQAAAAsiSVFfVk9MVU1FIglJUV9WT0xVTUUCAAAADCIyOS0xMC0yMDEzIgoyOS0xMC0yMDEzAAAAAAMAAAAAAAAABSJGTFIiA0ZMUgEAAAALIklRX1ZPTFVNRSIJSVFfVk9MVU1FAgAAAAwiMjgtMTAtMjAxMyIKMjgtMTAtMjAxMwAAAAADAAAAAAAAAAUiRkxSIgNGTFIBAAAACyJJUV9WT0xVTUUiCUlRX1ZPTFVNRQIAAAAMIjI1LTEwLTIwMTMiCjI1LTEwLTIwMTMAAAAAAwAAAAAAAAAFIkZM</t>
  </si>
  <si>
    <t>UiIDRkxSAQAAAAsiSVFfVk9MVU1FIglJUV9WT0xVTUUCAAAADCIyNC0xMC0yMDEzIgoyNC0xMC0yMDEzAAAAAAMAAAAAAAAABSJGTFIiA0ZMUgEAAAALIklRX1ZPTFVNRSIJSVFfVk9MVU1FAgAAAAwiMjMtMTAtMjAxMyIKMjMtMTAtMjAxMwAAAAADAAAAAAAAAAUiRkxSIgNGTFIBAAAACyJJUV9WT0xVTUUiCUlRX1ZPTFVNRQIAAAAMIjIyLTEwLTIwMTMiCjIyLTEwLTIwMTMAAAAAAwAAAAAAAAAFIkZMUiIDRkxSAQAAAAsiSVFfVk9MVU1FIglJUV9WT0xVTUUCAAAADCIyMS0xMC0yMDEzIgoyMS0xMC0yMDEzAAAAAAMAAAAAAAAABSJGTFIiA0ZMUgEAAAALIklRX1ZPTFVNRSIJSVFfVk9MVU1FAgAAAAwiMTgtMTAtMjAxMyIKMTgtMTAtMjAxMwAAAAADAAAAAAAAAAUiRkxSIgNGTFIBAAAACyJJUV9WT0xVTUUiCUlRX1ZPTFVNRQIAAAAMIjE3LTEwLTIwMTMiCjE3LTEwLTIwMTMAAAAAAwAAAAAAAAAFIkZMUiIDRkxSAQAAAAsiSVFfVk9MVU1FIglJUV9WT0xVTUUCAAAADCIxNi0xMC0yMDEzIgoxNi0xMC0yMDEzAAAAAAMAAAAAAAAABSJGTFIiA0ZMUgEAAAALIklRX1ZPTFVNRSIJSVFfVk9MVU1FAgAAAAwiMTUtMTAtMjAxMyIKMTUtMTAtMjAxMwAAAAADAAAAAAAAAAUiRkxSIgNGTFIBAAAACyJJUV9WT0xVTUUiCUlRX1ZPTFVNRQIAAAAMIjE0LTEwLTIwMTMiCjE0LTEwLTIwMTMAAAAAAwAAAAAAAAAF</t>
  </si>
  <si>
    <t>IkZMUiIDRkxSAQAAAAsiSVFfVk9MVU1FIglJUV9WT0xVTUUCAAAADCIxMS0xMC0yMDEzIgoxMS0xMC0yMDEzAAAAAAMAAAAAAAAABSJGTFIiA0ZMUgEAAAALIklRX1ZPTFVNRSIJSVFfVk9MVU1FAgAAAAwiMTAtMTAtMjAxMyIKMTAtMTAtMjAxMwAAAAADAAAAAAAAAAUiRkxSIgNGTFIBAAAACyJJUV9WT0xVTUUiCUlRX1ZPTFVNRQIAAAAMIjA5LTEwLTIwMTMiCjA5LTEwLTIwMTMAAAAAAwAAAAAAAAAFIkZMUiIDRkxSAQAAAAsiSVFfVk9MVU1FIglJUV9WT0xVTUUCAAAADCIwOC0xMC0yMDEzIgowOC0xMC0yMDEzAAAAAAMAAAAAAAAABSJGTFIiA0ZMUgEAAAALIklRX1ZPTFVNRSIJSVFfVk9MVU1FAgAAAAwiMDctMTAtMjAxMyIKMDctMTAtMjAxMwAAAAADAAAAAAAAAAUiRkxSIgNGTFIBAAAACyJJUV9WT0xVTUUiCUlRX1ZPTFVNRQIAAAAMIjA0LTEwLTIwMTMiCjA0LTEwLTIwMTMAAAAAAwAAAAAAAAAFIkZMUiIDRkxSAQAAAAsiSVFfVk9MVU1FIglJUV9WT0xVTUUCAAAADCIwMy0xMC0yMDEzIgowMy0xMC0yMDEzAAAAAAMAAAAAAAAABSJGTFIiA0ZMUgEAAAALIklRX1ZPTFVNRSIJSVFfVk9MVU1FAgAAAAwiMDItMTAtMjAxMyIKMDItMTAtMjAxMwAAAAADAAAAAAAAAAUiRkxSIgNGTFIBAAAACyJJUV9WT0xVTUUiCUlRX1ZPTFVNRQIAAAAMIjAxLTEwLTIwMTMiCjAxLTEwLTIwMTMAAAAAAwAAAAAA</t>
  </si>
  <si>
    <t>AAAFIkZMUiIDRkxSAQAAAAsiSVFfVk9MVU1FIglJUV9WT0xVTUUCAAAADCIzMC0wOS0yMDEzIgozMC0wOS0yMDEzAAAAAAMAAAAAAAAABSJGTFIiA0ZMUgEAAAALIklRX1ZPTFVNRSIJSVFfVk9MVU1FAgAAAAwiMjctMDktMjAxMyIKMjctMDktMjAxMwAAAAADAAAAAAAAAAUiRkxSIgNGTFIBAAAACyJJUV9WT0xVTUUiCUlRX1ZPTFVNRQIAAAAMIjI2LTA5LTIwMTMiCjI2LTA5LTIwMTMAAAAAAwAAAAAAAAAFIkZMUiIDRkxSAQAAAAsiSVFfVk9MVU1FIglJUV9WT0xVTUUCAAAADCIyNS0wOS0yMDEzIgoyNS0wOS0yMDEzAAAAAAMAAAAAAAAABSJGTFIiA0ZMUgEAAAALIklRX1ZPTFVNRSIJSVFfVk9MVU1FAgAAAAwiMjQtMDktMjAxMyIKMjQtMDktMjAxMwAAAAADAAAAAAAAAAUiRkxSIgNGTFIBAAAACyJJUV9WT0xVTUUiCUlRX1ZPTFVNRQIAAAAMIjIzLTA5LTIwMTMiCjIzLTA5LTIwMTMAAAAAAwAAAAAAAAAFIkZMUiIDRkxSAQAAAAsiSVFfVk9MVU1FIglJUV9WT0xVTUUCAAAADCIyMC0wOS0yMDEzIgoyMC0wOS0yMDEzAAAAAAMAAAAAAAAABSJGTFIiA0ZMUgEAAAALIklRX1ZPTFVNRSIJSVFfVk9MVU1FAgAAAAwiMTktMDktMjAxMyIKMTktMDktMjAxMwAAAAADAAAAAAAAAAUiRkxSIgNGTFIBAAAACyJJUV9WT0xVTUUiCUlRX1ZPTFVNRQIAAAAMIjE4LTA5LTIwMTMiCjE4LTA5LTIwMTMAAAAAAwAA</t>
  </si>
  <si>
    <t>AAAAAAAFIkZMUiIDRkxSAQAAAAsiSVFfVk9MVU1FIglJUV9WT0xVTUUCAAAADCIxNy0wOS0yMDEzIgoxNy0wOS0yMDEzAAAAAAMAAAAAAAAABSJGTFIiA0ZMUgEAAAALIklRX1ZPTFVNRSIJSVFfVk9MVU1FAgAAAAwiMTYtMDktMjAxMyIKMTYtMDktMjAxMwAAAAADAAAAAAAAAAUiRkxSIgNGTFIBAAAACyJJUV9WT0xVTUUiCUlRX1ZPTFVNRQIAAAAMIjEzLTA5LTIwMTMiCjEzLTA5LTIwMTMAAAAAAwAAAAAAAAAFIkZMUiIDRkxSAQAAAAsiSVFfVk9MVU1FIglJUV9WT0xVTUUCAAAADCIxMi0wOS0yMDEzIgoxMi0wOS0yMDEzAAAAAAMAAAAAAAAABSJGTFIiA0ZMUgEAAAALIklRX1ZPTFVNRSIJSVFfVk9MVU1FAgAAAAwiMTEtMDktMjAxMyIKMTEtMDktMjAxMwAAAAADAAAAAAAAAAUiRkxSIgNGTFIBAAAACyJJUV9WT0xVTUUiCUlRX1ZPTFVNRQIAAAAMIjEwLTA5LTIwMTMiCjEwLTA5LTIwMTMAAAAAAwAAAAAAAAAFIkZMUiIDRkxSAQAAAAsiSVFfVk9MVU1FIglJUV9WT0xVTUUCAAAADCIwOS0wOS0yMDEzIgowOS0wOS0yMDEzAAAAAAMAAAAAAAAABSJGTFIiA0ZMUgEAAAALIklRX1ZPTFVNRSIJSVFfVk9MVU1FAgAAAAwiMDYtMDktMjAxMyIKMDYtMDktMjAxMwAAAAADAAAAAAAAAAUiRkxSIgNGTFIBAAAACyJJUV9WT0xVTUUiCUlRX1ZPTFVNRQIAAAAMIjA1LTA5LTIwMTMiCjA1LTA5LTIwMTMAAAAA</t>
  </si>
  <si>
    <t>AwAAAAAAAAAFIkZMUiIDRkxSAQAAAAsiSVFfVk9MVU1FIglJUV9WT0xVTUUCAAAADCIwNC0wOS0yMDEzIgowNC0wOS0yMDEzAAAAAAMAAAAAAAAABSJGTFIiA0ZMUgEAAAALIklRX1ZPTFVNRSIJSVFfVk9MVU1FAgAAAAwiMDMtMDktMjAxMyIKMDMtMDktMjAxMwAAAAADAAAAAAAAAAUiRkxSIgNGTFIBAAAACyJJUV9WT0xVTUUiCUlRX1ZPTFVNRQIAAAAMIjMwLTA4LTIwMTMiCjMwLTA4LTIwMTMAAAAAAwAAAAAAAAAFIkZMUiIDRkxSAQAAAAsiSVFfVk9MVU1FIglJUV9WT0xVTUUCAAAADCIyOS0wOC0yMDEzIgoyOS0wOC0yMDEzAAAAAAMAAAAAAAAABSJGTFIiA0ZMUgEAAAALIklRX1ZPTFVNRSIJSVFfVk9MVU1FAgAAAAwiMjgtMDgtMjAxMyIKMjgtMDgtMjAxMwAAAAADAAAAAAAAAAUiRkxSIgNGTFIBAAAACyJJUV9WT0xVTUUiCUlRX1ZPTFVNRQIAAAAMIjI3LTA4LTIwMTMiCjI3LTA4LTIwMTMAAAAAAwAAAAAAAAAFIkZMUiIDRkxSAQAAAAsiSVFfVk9MVU1FIglJUV9WT0xVTUUCAAAADCIyNi0wOC0yMDEzIgoyNi0wOC0yMDEzAAAAAAMAAAAAAAAABSJGTFIiA0ZMUgEAAAALIklRX1ZPTFVNRSIJSVFfVk9MVU1FAgAAAAwiMjMtMDgtMjAxMyIKMjMtMDgtMjAxMwAAAAADAAAAAAAAAAUiRkxSIgNGTFIBAAAACyJJUV9WT0xVTUUiCUlRX1ZPTFVNRQIAAAAMIjIyLTA4LTIwMTMiCjIyLTA4LTIwMTMA</t>
  </si>
  <si>
    <t>AAAAAwAAAAAAAAAFIkZMUiIDRkxSAQAAAAsiSVFfVk9MVU1FIglJUV9WT0xVTUUCAAAADCIyMS0wOC0yMDEzIgoyMS0wOC0yMDEzAAAAAAMAAAAAAAAABSJGTFIiA0ZMUgEAAAALIklRX1ZPTFVNRSIJSVFfVk9MVU1FAgAAAAwiMjAtMDgtMjAxMyIKMjAtMDgtMjAxMwAAAAADAAAAAAAAAAUiRkxSIgNGTFIBAAAACyJJUV9WT0xVTUUiCUlRX1ZPTFVNRQIAAAAMIjE5LTA4LTIwMTMiCjE5LTA4LTIwMTMAAAAAAwAAAAAAAAAFIkZMUiIDRkxSAQAAAAsiSVFfVk9MVU1FIglJUV9WT0xVTUUCAAAADCIxNi0wOC0yMDEzIgoxNi0wOC0yMDEzAAAAAAMAAAAAAAAABSJGTFIiA0ZMUgEAAAALIklRX1ZPTFVNRSIJSVFfVk9MVU1FAgAAAAwiMTUtMDgtMjAxMyIKMTUtMDgtMjAxMwAAAAADAAAAAAAAAAUiRkxSIgNGTFIBAAAACyJJUV9WT0xVTUUiCUlRX1ZPTFVNRQIAAAAMIjE0LTA4LTIwMTMiCjE0LTA4LTIwMTMAAAAAAwAAAAAAAAAFIkZMUiIDRkxSAQAAAAsiSVFfVk9MVU1FIglJUV9WT0xVTUUCAAAADCIxMy0wOC0yMDEzIgoxMy0wOC0yMDEzAAAAAAMAAAAAAAAABSJGTFIiA0ZMUgEAAAALIklRX1ZPTFVNRSIJSVFfVk9MVU1FAgAAAAwiMTItMDgtMjAxMyIKMTItMDgtMjAxMwAAAAADAAAAAAAAAAUiRkxSIgNGTFIBAAAACyJJUV9WT0xVTUUiCUlRX1ZPTFVNRQIAAAAMIjA5LTA4LTIwMTMiCjA5LTA4LTIw</t>
  </si>
  <si>
    <t>MTMAAAAAAwAAAAAAAAAFIkZMUiIDRkxSAQAAAAsiSVFfVk9MVU1FIglJUV9WT0xVTUUCAAAADCIwOC0wOC0yMDEzIgowOC0wOC0yMDEzAAAAAAMAAAAAAAAABSJGTFIiA0ZMUgEAAAALIklRX1ZPTFVNRSIJSVFfVk9MVU1FAgAAAAwiMDctMDgtMjAxMyIKMDctMDgtMjAxMwAAAAADAAAAAAAAAAUiRkxSIgNGTFIBAAAACyJJUV9WT0xVTUUiCUlRX1ZPTFVNRQIAAAAMIjA2LTA4LTIwMTMiCjA2LTA4LTIwMTMAAAAAAwAAAAAAAAAFIkZMUiIDRkxSAQAAAAsiSVFfVk9MVU1FIglJUV9WT0xVTUUCAAAADCIwNS0wOC0yMDEzIgowNS0wOC0yMDEzAAAAAAMAAAAAAAAABSJGTFIiA0ZMUgEAAAALIklRX1ZPTFVNRSIJSVFfVk9MVU1FAgAAAAwiMDItMDgtMjAxMyIKMDItMDgtMjAxMwAAAAADAAAAAAAAAAUiRkxSIgNGTFIBAAAACyJJUV9WT0xVTUUiCUlRX1ZPTFVNRQIAAAAMIjAxLTA4LTIwMTMiCjAxLTA4LTIwMTMAAAAAAwAAAAAAAAAFIkZMUiIDRkxSAQAAAAsiSVFfVk9MVU1FIglJUV9WT0xVTUUCAAAADCIzMS0wNy0yMDEzIgozMS0wNy0yMDEzAAAAAAMAAAAAAAAABSJGTFIiA0ZMUgEAAAALIklRX1ZPTFVNRSIJSVFfVk9MVU1FAgAAAAwiMzAtMDctMjAxMyIKMzAtMDctMjAxMwAAAAADAAAAAAAAAAUiRkxSIgNGTFIBAAAACyJJUV9WT0xVTUUiCUlRX1ZPTFVNRQIAAAAMIjI5LTA3LTIwMTMiCjI5LTA3</t>
  </si>
  <si>
    <t>LTIwMTMAAAAAAwAAAAAAAAAFIkZMUiIDRkxSAQAAAAsiSVFfVk9MVU1FIglJUV9WT0xVTUUCAAAADCIyNi0wNy0yMDEzIgoyNi0wNy0yMDEzAAAAAAMAAAAAAAAABSJGTFIiA0ZMUgEAAAALIklRX1ZPTFVNRSIJSVFfVk9MVU1FAgAAAAwiMjUtMDctMjAxMyIKMjUtMDctMjAxMwAAAAADAAAAAAAAAAUiRkxSIgNGTFIBAAAACyJJUV9WT0xVTUUiCUlRX1ZPTFVNRQIAAAAMIjI0LTA3LTIwMTMiCjI0LTA3LTIwMTMAAAAAAwAAAAAAAAAFIkZMUiIDRkxSAQAAAAsiSVFfVk9MVU1FIglJUV9WT0xVTUUCAAAADCIyMy0wNy0yMDEzIgoyMy0wNy0yMDEzAAAAAAMAAAAAAAAABSJGTFIiA0ZMUgEAAAALIklRX1ZPTFVNRSIJSVFfVk9MVU1FAgAAAAwiMjItMDctMjAxMyIKMjItMDctMjAxMwAAAAADAAAAAAAAAAUiRkxSIgNGTFIBAAAACyJJUV9WT0xVTUUiCUlRX1ZPTFVNRQIAAAAMIjE5LTA3LTIwMTMiCjE5LTA3LTIwMTMAAAAAAwAAAAAAAAAFIkZMUiIDRkxSAQAAAAsiSVFfVk9MVU1FIglJUV9WT0xVTUUCAAAADCIxOC0wNy0yMDEzIgoxOC0wNy0yMDEzAAAAAAMAAAAAAAAABSJGTFIiA0ZMUgEAAAALIklRX1ZPTFVNRSIJSVFfVk9MVU1FAgAAAAwiMTctMDctMjAxMyIKMTctMDctMjAxMwAAAAADAAAAAAAAAAUiRkxSIgNGTFIBAAAACyJJUV9WT0xVTUUiCUlRX1ZPTFVNRQIAAAAMIjE2LTA3LTIwMTMiCjE2</t>
  </si>
  <si>
    <t>LTA3LTIwMTMAAAAAAwAAAAAAAAAFIkZMUiIDRkxSAQAAAAsiSVFfVk9MVU1FIglJUV9WT0xVTUUCAAAADCIxNS0wNy0yMDEzIgoxNS0wNy0yMDEzAAAAAAMAAAAAAAAABSJGTFIiA0ZMUgEAAAALIklRX1ZPTFVNRSIJSVFfVk9MVU1FAgAAAAwiMTItMDctMjAxMyIKMTItMDctMjAxMwAAAAADAAAAAAAAAAUiRkxSIgNGTFIBAAAACyJJUV9WT0xVTUUiCUlRX1ZPTFVNRQIAAAAMIjExLTA3LTIwMTMiCjExLTA3LTIwMTMAAAAAAwAAAAAAAAAFIkZMUiIDRkxSAQAAAAsiSVFfVk9MVU1FIglJUV9WT0xVTUUCAAAADCIxMC0wNy0yMDEzIgoxMC0wNy0yMDEzAAAAAAMAAAAAAAAABSJGTFIiA0ZMUgEAAAALIklRX1ZPTFVNRSIJSVFfVk9MVU1FAgAAAAwiMDktMDctMjAxMyIKMDktMDctMjAxMwAAAAADAAAAAAAAAAUiRkxSIgNGTFIBAAAACyJJUV9WT0xVTUUiCUlRX1ZPTFVNRQIAAAAMIjA4LTA3LTIwMTMiCjA4LTA3LTIwMTMAAAAAAwAAAAAAAAAFIkZMUiIDRkxSAQAAAAsiSVFfVk9MVU1FIglJUV9WT0xVTUUCAAAADCIwNS0wNy0yMDEzIgowNS0wNy0yMDEzAAAAAAMAAAAAAAAABSJGTFIiA0ZMUgEAAAALIklRX1ZPTFVNRSIJSVFfVk9MVU1FAgAAAAwiMDMtMDctMjAxMyIKMDMtMDctMjAxMwAAAAADAAAAAAAAAAUiRkxSIgNGTFIBAAAACyJJUV9WT0xVTUUiCUlRX1ZPTFVNRQIAAAAMIjAyLTA3LTIwMTMi</t>
  </si>
  <si>
    <t>CjAyLTA3LTIwMTMAAAAAAwAAAAAAAAAFIkZMUiIDRkxSAQAAAAsiSVFfVk9MVU1FIglJUV9WT0xVTUUCAAAADCIwMS0wNy0yMDEzIgowMS0wNy0yMDEzljZoh+DC1AiWNmiH4MLUCBxDSVEuSkVDLklRX1ZPTFVNRS4wMy0wNy0yMDEzAQAAAC9OBAACAAAACDAuMjkyMjU4AJY2aIfgwtQIljZoh+DC1AgkQ0lRLlRURUsuSVFfRUJJVF9FU1QuMTAwMS40MTgyMC5MLlAuAQAAAAgBAwACAAAACDE3NS42NzAyAQ4AAAAFAAAAATMBAAAAATACAAAABzQ0MDcwMDMDAAAABjEwMDIxNQQAAAABMgYAAAABMAcAAAADMTYwCAAAAAEwCQAAAAExCgAAAAEwCwAAAAo4MTg2OTEwNzI5DAAAAAExDQAAAAg3LzEvMjAxNBAAAAAJNi8zMC8yMDE0DgoqceDC1AgOCipx4MLUCCdDSVEuS0JSLklRX1NIQVJFU09VVFNUQU5ESU5HLjAzLTAzLTIwMTcBAAAA6oA/AAIAAAAKMTQyLjg3ODM2MwC4VV2M4MLUCLhVXYzgwtQILENJUS5JUTE5MDc4Ni5JUV9UT1RBTF9ERUJULjE5OTAuNDE4MjAuTC5QLi5DAQAAAELpAgACAAAABTc2MS43AQgAAAAFAAAAATEBAAAACjE1NzQ3NTY2MjgDAAAAAzE2MAIAAAAENDE3MwQAAAABMAcAAAAJNi8zMC8yMDE0CAAAAAk5LzMwLzIwMTEJAAAAATDY2g9x4MLUCNjaD3HgwtQIJ0NJUS5GTFIuSVFfU0hBUkVTT1VUU1RBTkRJTkcuMDItMTItMjAxNgEAAAArAQoAAgAAAAoxMzkuMjUwMjA0APSSWIzg</t>
  </si>
  <si>
    <t>wtQI9JJYjODC1AgeQ0lRLk5ZU0U6REUuSVFfVk9MVU1FLjcvMS8yMDE2AQAAAIAPBAACAAAACDMuNzIwNDgyADTVZYfgwtQINNVlh+DC1AgrQ0lRLk5ZU0U6T1NLLklRX1NIQVJFU09VVFNUQU5ESU5HLjgvMjIvMjAxNgUAAAABAAAACAAAAA4oSW52YWxpZCBEYXRlKZIxVozgwtQIkjFWjODC1AgvQ0lRLk5BU0RBUUdTOlBDQVIuSVFfU0hBUkVTT1VUU1RBTkRJTkcuOS8yLzIwMTYBAAAAQX8EAAIAAAAFMzUxLjMA9JJYjODC1Aj0kliM4MLUCBxDSVEuS0JSLklRX1ZPTFVNRS4xNy0xMC0yMDEzAQAAAOqAPwACAAAACDEuMTU4MDc0AJY2aIfgwtQIljZoh+DC1AgqQ0lRLk5ZU0U6Q01JLklRX1NIQVJFU09VVFNUQU5ESU5HLjYvMy8yMDE2AQAAACUMBAACAAAACjE3NC4zMjA3OTcAuFVdjODC1Ai4VV2M4MLUCB9DSVEuRU1FLklRX1BSSUNFREFURS4xMC0xMC0yMDEzAQAAAG5tAAAFAAAACjEwLTEwLTIwMTMANNVlh+DC1Ag01WWH4MLUCCdDSVEuU1ROLklRX1RPVEFMX0RFQlQuMTAwMC40MTgyMC5MLlAuLkMBAAAAu20NAAIAAAAHMjM4LjA3MwEIAAAABQAAAAExAQAAAAoxNzIwODE4MjE3AwAAAAIyNwIAAAAENDE3MwQAAAABMAcAAAAJNi8zMC8yMDE0CAAAAAoxMi8zMS8yMDEzCQAAAAEw2NoPceDC1AjY2g9x4MLUCB5DSVEuTllTRTpERS5JUV9WT0xVTUUuNS80LzIwMTYBAAAAgA8EAAIAAAAIMi40OTQy</t>
  </si>
  <si>
    <t>MjIADgoqceDC1AgOCipx4MLUCC1DSVEuSVFUUjI3MDA3ODY3Ny5JUV9UUl9UQVJHRVRfVE9UQUxfUkVWLi5VU0QBAAAA1RIZEAIAAAADNTcwAHeoBjbjwtQILXYeNuPC1AgaQ0lRLkNBVC5JUV9WT0xVTUUuNi85LzIwMTYBAAAAMvUDAAIAAAAIMy4wNzEwMjIANNVlh+DC1Ag01WWH4MLUCChDSVEuRkxSLklRX1BSRUZfRVFVSVRZLjE5OTMuNDE4MjAuTC5QLi5DAQAAACsBCgADAAAAAADY2g9x4MLUCNjaD3HgwtQIJENJUS5OQVNEQVFHUzpQQ0FSLklRX1ZPTFVNRS41LzMvMjAxNgEAAABBfwQAAwAAAAAAkjFWjODC1AiSMVaM4MLUCCdDSVEuU1ROLklRX1NIQVJFU09VVFNUQU5ESU5HLjMwLTExLTIwMTYBAAAAu20NAAIAAAAJMTEzLjk0NTI1ADTVZYfgwtQINNVlh+DC1AghQ0lRLklRMTkwNzg2LklRX1ZPTFVNRS4xMy0wNi0yMDE0AQAAAELpAgACAAAACDAuMzA1MDUzALhVXYzgwtQIuFVdjODC1AgnQ0lRLklRMjczNTExLklRX0VTVF9EQVRFLjEwMDIuNDE4MjAuTC5QAQAAAGcsBAAFAAAACjMxLTEyLTIwMTUADgoqceDC1AgOCipx4MLUCCFDSVEuSVEyNzM1MTEuSVFfVk9MVU1FLjExLTA0LTIwMTQBAAAAZywEAAMAAAAAADTVZYfgwtQINNVlh+DC1AgqQ0lRLk5ZU0U6VEVYLklRX1NIQVJFU09VVFNUQU5ESU5HLjUvNC8yMDE2AQAAAA6zBAACAAAACjEwOS4xODI4MDQAVvRajODC1AhW9FqM4MLUCB1D</t>
  </si>
  <si>
    <t>SVEuVFRFSy5JUV9WT0xVTUUuMDUtMDgtMjAxMwEAAAAIAQMAAgAAAAgwLjI3MDUyNQCWNmiH4MLUCJY2aIfgwtQIIkNJUS5JUVRSMjY0MzYxMTkyLklRX1RSX1RBUkdFVE5BTUUBAAAA6NTBDwMAAAAWVG9ueSdzIEZpbmUgRm9vZHMgSW5jLgB3qAY248LUCC12HjbjwtQILUNJUS5JUTE5MDc4Ni5JUV9QUkVGX0VRVUlUWS4xOTk4LjQxODIwLkwuUC4uQwEAAABC6QIAAwAAAAAA2NoPceDC1AjY2g9x4MLUCBxDSVEuSkVDLklRX1ZPTFVNRS4zMC0wMS0yMDE0AQAAAC9OBAACAAAACDAuNzQ2OTUyAJY2aIfgwtQIljZoh+DC1AghQ0lRLklRMjczNTExLklRX1ZPTFVNRS4xOC0wMy0yMDE0AQAAAGcsBAADAAAAAAA01WWH4MLUCDTVZYfgwtQIHENJUS5LQlIuSVFfVk9MVU1FLjI2LTA5LTIwMTMBAAAA6oA/AAIAAAAIMC42NTgzOTIAkjFWjODC1AiSMVaM4MLUCCBDSVEuU1ROLklRX1RCVi4xMDAwLjQxODIwLkwuUC4uQwEAAAC7bQ0AAgAAAAcyMTguOTUxAQgAAAAFAAAAATEBAAAACjE3MjA4MTgyMTcDAAAAAjI3AgAAAAQxMzEwBAAAAAEwBwAAAAk2LzMwLzIwMTQIAAAACjEyLzMxLzIwMTMJAAAAATDY2g9x4MLUCNjaD3HgwtQIH0NJUS5OWVNFOlRFWC5JUV9WT0xVTUUuOS8yLzIwMTYBAAAADrMEAAIAAAAIMi44NDk3MzcAuFVdjODC1Ai4VV2M4MLUCCJDSVEuLklRX0VCSVREQV9FU1QuMTAwMy40MTgyMC5M</t>
  </si>
  <si>
    <t>LlAuBQAAAAEAAAAIAAAAFChJbnZhbGlkIElkZW50aWZpZXIp9JJYjODC1Aj0kliM4MLUCCpDSVEuTllTRTpPU0suSVFfU0hBUkVTT1VUU1RBTkRJTkcuMS82LzIwMTcBAAAAF30EAAIAAAAJNzQuNzk0NTI2AFb0WozgwtQIVvRajODC1AgnQ0lRLkNBVC5JUV9TSEFSRVNPVVRTVEFORElORy4xMC8xOS8yMDE2BQAAAAEAAAAIAAAADihJbnZhbGlkIERhdGUpuFVdjODC1Ai4VV2M4MLUCCBDSVEuTllTRTpURVguSVFfVk9MVU1FLjIvMTAvMjAxNwEAAAAOswQAAgAAAAgxLjQ2NDYxNQCSMVaM4MLUCJIxVozgwtQIIENJUS5OWVNFOlRFWC5JUV9WT0xVTUUuMTIvOS8yMDE2AQAAAA6zBAACAAAACDEuMDk1OTE0ALhVXYzgwtQIuFVdjODC1AgoQ0lRLlRURUsuSVFfU0hBUkVTT1VUU1RBTkRJTkcuMDktMTEtMjAxNgEAAAAIAQMAAgAAAAk1Ny40Mjk1NjEADgoqceDC1AgOCipx4MLUCB9DSVEuTllTRTpERS5JUV9WT0xVTUUuNC8yNy8yMDE2BQAAAAEAAAAIAAAADihJbnZhbGlkIERhdGUpDgoqceDC1AgOCipx4MLUCCdDSVEuRkxSLklRX1NIQVJFU09VVFNUQU5ESU5HLjEyLTA0LTIwMTcBAAAAKwEKAAIAAAAKMTM5LjczNjY5NgA01WWH4MLUCDTVZYfgwtQIHENJUS5LQlIuSVFfVk9MVU1FLjEwLTAxLTIwMTQBAAAA6oA/AAIAAAAIMi4wMTI5NDEAuFVdjODC1Ai4VV2M4MLUCCFDSVEuSVEyNzM1MTEuSVFfVk9M</t>
  </si>
  <si>
    <t>VU1FLjA1LTA3LTIwMTMBAAAAZywEAAMAAAAAAA4KKnHgwtQIDgoqceDC1AgnQ0lRLkNBVC5JUV9TSEFSRVNPVVRTVEFORElORy4xMi8xNS8yMDE2BQAAAAEAAAAIAAAADihJbnZhbGlkIERhdGUpuFVdjODC1Ai4VV2M4MLUCBxDSVEuSkVDLklRX1ZPTFVNRS4yOC0wMS0yMDE0AQAAAC9OBAACAAAACDAuODExNTY2AJY2aIfgwtQIljZoh+DC1AgcQ0lRLkpFQy5JUV9WT0xVTUUuMTAtMDEtMjAxNAEAAAAvTgQAAgAAAAgwLjg2MzQxMgCWNmiH4MLUCJY2aIfgwtQIH0NJUS5OWVNFOkNNSS5JUV9WT0xVTUUuOC8zLzIwMTYBAAAAJQwEAAIAAAAIMy44NjAwNDcANNVlh+DC1Ag01WWH4MLUCCZDSVEuSVExOTA3ODYuSVFfTklfRVNULjEwMDEuNDE4MjAuTC5QLgEAAABC6QIAAgAAAAkyMjMuMDgxNDIBDgAAAAUAAAABMwEAAAABMAIAAAAHNDU0MDk5NAMAAAAGMTAwMjUwBAAAAAEyBgAAAAEwBwAAAAMxNjAIAAAAATAJAAAAATEKAAAAATALAAAACjkyMDEwMzgxMDYMAAAAATENAAAACDcvMS8yMDE0EAAAAAk2LzMwLzIwMTQOCipx4MLUCA4KKnHgwtQIIENJUS5OWVNFOkpPWS5JUV9WT0xVTUUuNC8xOC8yMDE2BQAAAAEAAAAIAAAADihJbnZhbGlkIERhdGUpNNVlh+DC1Ag01WWH4MLUCCFDSVEuSVExOTA3ODYuSVFfVk9MVU1FLjI3LTAyLTIwMTQBAAAAQukCAAIAAAAIMS4xMzQwOTcAuFVdjODC1Ai4VV2M4MLU</t>
  </si>
  <si>
    <t>CB1DSVEuVFRFSy5JUV9WT0xVTUUuMzEtMDMtMjAxNAEAAAAIAQMAAgAAAAgwLjM3MDQyNgCWNmiH4MLUCJY2aIfgwtQIJUNJUS5OQVNEQVFHUzpQQ0FSLklRX1ZPTFVNRS43LzE5LzIwMTYFAAAAAQAAAAgAAAAOKEludmFsaWQgRGF0ZSk01WWH4MLUCDTVZYfgwtQIJ0NJUS5TVE4uSVFfU0hBUkVTT1VUU1RBTkRJTkcuMjktMDUtMjAxNwEAAAC7bQ0AAgAAAAoxMTQuMjI5MzEyAFb0WozgwtQIVvRajODC1AghQ0lRLklRMjczNTExLklRX1ZPTFVNRS4xMy0wMy0yMDE0AQAAAGcsBAADAAAAAAA01WWH4MLUCDTVZYfgwtQIJENJUS5GTFIuSVFfUEVSSU9EREFURS4xOTk1LjQxODIwLkwuUAEAAAArAQoABQAAAAozMS0wMy0yMDEzANjaD3HgwtQI2NoPceDC1AgcQ0lRLkNBVC5JUV9WT0xVTUUuMTIvMjgvMjAxNgUAAAABAAAACAAAAA4oSW52YWxpZCBEYXRlKTTVZYfgwtQINNVlh+DC1AghQ0lRLklRMjczNTExLklRX1ZPTFVNRS4yMy0xMi0yMDEzAQAAAGcsBAADAAAAAAA01WWH4MLUCDTVZYfgwtQIIENJUS5OWVNFOkNNSS5JUV9WT0xVTUUuNS8yNi8yMDE2BQAAAAEAAAAIAAAADihJbnZhbGlkIERhdGUpNNVlh+DC1Ag01WWH4MLUCBxDSVEuSkVDLklRX1ZPTFVNRS4zMC0wOC0yMDEzAQAAAC9OBAACAAAACDAuNzU4MzA3AJY2aIfgwtQIljZoh+DC1AgqQ0lRLk5ZU0U6VEVYLklRX1NIQVJFU09VVFNUQU5E</t>
  </si>
  <si>
    <t>SU5HLjIvMy8yMDE3AQAAAA6zBAACAAAABTEwNS45ADTVZYfgwtQINNVlh+DC1AgbQ0lRLkNBVC5JUV9WT0xVTUUuNC8xOC8yMDE2BQAAAAEAAAAIAAAADihJbnZhbGlkIERhdGUpNNVlh+DC1Ag01WWH4MLUCCdDSVEuU1ROLklRX1NIQVJFU09VVFNUQU5ESU5HLjIwLTA3LTIwMTYBAAAAu20NAAIAAAAKMTEzLjg5MDYyNQA01WWH4MLUCDTVZYfgwtQIJ0NJUS5TVE4uSVFfU0hBUkVTT1VUU1RBTkRJTkcuMTgtMDctMjAxNgEAAAC7bQ0AAgAAAAoxMTMuODkwNjI1AFb0WozgwtQIVvRajODC1AgfQ0lRLk5ZU0U6REUuSVFfVk9MVU1FLjQvMjIvMjAxNgUAAAABAAAACAAAAA4oSW52YWxpZCBEYXRlKQ4KKnHgwtQIDgoqceDC1AgnQ0lRLkVNRS5JUV9TSEFSRVNPVVRTVEFORElORy4xNS0wMi0yMDE3AQAAAG5tAAACAAAACTYwLjY0NjQ3NgC4VV2M4MLUCLhVXYzgwtQIJ0NJUS5GTFIuSVFfU0hBUkVTT1VUU1RBTkRJTkcuMDUtMDQtMjAxNwEAAAArAQoAAgAAAAoxMzkuNzM2Njk2APSSWIzgwtQI9JJYjODC1AgcQ0lRLkVNRS5JUV9WT0xVTUUuMjItMDctMjAxMwEAAABubQAAAgAAAAgwLjE0OTYxOQCWNmiH4MLUCJY2aIfgwtQIHkNJUS5OWVNFOkRFLklRX1ZPTFVNRS40LzQvMjAxNgEAAACADwQAAgAAAAcyLjkzMDgzADTVZYfgwtQINNVlh+DC1AgcQ0lRLkpFQy5JUV9WT0xVTUUuMjUtMTEtMjAxMwEAAAAv</t>
  </si>
  <si>
    <t>TgQAAgAAAAgxLjQwNDUwNACWNmiH4MLUCJY2aIfgwtQIKENJUS5UVEVLLklRX1NIQVJFU09VVFNUQU5ESU5HLjAxLTAzLTIwMTcBAAAACAEDAAIAAAAJNTcuMzE3MDUzAPSSWIzgwtQI9JJYjODC1AgoQ0lRLlRURUsuSVFfU0hBUkVTT1VUU1RBTkRJTkcuMDgtMDItMjAxNwEAAAAIAQMAAgAAAAk1Ny4zMTcwNTMAuFVdjODC1Ai4VV2M4MLUCChDSVEuSkVDLklRX1BSRUZfRVFVSVRZLjE5OTYuNDE4MjAuTC5QLi5DAQAAAC9OBAADAAAAAADY2g9x4MLUCNjaD3HgwtQIHENJUS5KRUMuSVFfVk9MVU1FLjAyLTA2LTIwMTQBAAAAL04EAAIAAAAIMC44ODM2NDYAljZoh+DC1AiWNmiH4MLUCCdDSVEuSkVDLklRX1NIQVJFU09VVFNUQU5ESU5HLjA3LTAyLTIwMTcBAAAAL04EAAIAAAAKMTIwLjgzMDA5OQA01WWH4MLUCDTVZYfgwtQIJ0NJUS5TVE4uSVFfU0hBUkVTT1VUU1RBTkRJTkcuMjgtMDctMjAxNgEAAAC7bQ0AAgAAAAoxMTMuODkwNjI1AFb0WozgwtQIVvRajODC1AglQ0lRLklRMjczNTExLklRX0VCSVQuOTk1LjQxODIwLkwuUC4uQwEAAABnLAQAAgAAAAc1ODIuOTI0AQgAAAAFAAAAATEBAAAACjE0MzQwNzY1NjYDAAAAAzE2MAIAAAADNDAwBAAAAAEwBwAAAAk2LzMwLzIwMTQIAAAACjEyLzI2LzIwMDgJAAAAATDY2g9x4MLUCNjaD3HgwtQIH0NJUS5OWVNFOlRFWC5JUV9WT0xVTUUuMi8xLzIwMTcB</t>
  </si>
  <si>
    <t>AAAADrMEAAMAAAAAAA4KKnHgwtQIDgoqceDC1AgqQ0lRLk5ZU0U6Q01JLklRX1NIQVJFU09VVFNUQU5ESU5HLjIvMi8yMDE3AQAAACUMBAACAAAABjE2Ny41OAC4VV2M4MLUCLhVXYzgwtQIJENJUS5FTUUuSVFfUEVSSU9EREFURS4xOTk4LjQxODIwLkwuUAEAAABubQAABQAAAAozMS0xMi0yMDEzANjaD3HgwtQI2NoPceDC1AgtQ0lRLkpFQy5JUV9HV19JTlRBTl9BTU9SVF9DRi45OTguNDE4MjAuTC5QLi5DAQAAAC9OBAACAAAABjM2LjcyNwEIAAAABQAAAAExAQAAAAoxNjQ2Njk0MjA2AwAAAAMxNjACAAAABDIxODIEAAAAATAHAAAACTYvMzAvMjAxNAgAAAAJOS8zMC8yMDExCQAAAAEwDgoqceDC1AgOCipx4MLUCBxDSVEuSkVDLklRX1ZPTFVNRS4yMi0xMC0yMDEzAQAAAC9OBAACAAAACDAuODY2NTAzAJY2aIfgwtQIljZoh+DC1AgnQ0lRLktCUi5JUV9TSEFSRVNPVVRTVEFORElORy4xNS0wNS0yMDE3AQAAAOqAPwACAAAACjE0My4xNTQ0NzEA9JJYjODC1Aj0kliM4MLUCCZDSVEuMC5JUV9FQklUREFfRVNULjEwMDEuNDE4MjAuTC5QLlVTRAEAAABVhHcDAwAAAAAADgoqceDC1AgOCipx4MLUCB1DSVEuVFRFSy5JUV9WT0xVTUUuMzEtMTAtMjAxMwEAAAAIAQMAAgAAAAgwLjQxNjgwNgBW9FqM4MLUCFb0WozgwtQIJENJUS5GTFIuSVFfUEVOU0lPTi4xOTg5LjQxODIwLkwuUC4uQwEAAAArAQoAAwAA</t>
  </si>
  <si>
    <t>AAAA2NoPceDC1AjY2g9x4MLUCCdDSVEuRkxSLklRX1NIQVJFU09VVFNUQU5ESU5HLjIxLTA3LTIwMTYBAAAAKwEKAAIAAAAKMTM5LjIzMDE1NgC4VV2M4MLUCLhVXYzgwtQIIENJUS5OWVNFOk9TSy5JUV9WT0xVTUUuNS8yNS8yMDE2BQAAAAEAAAAIAAAADihJbnZhbGlkIERhdGUpNNVlh+DC1Ag01WWH4MLUCCxDSVEuVFRFSy5JUV9DQVNIX1NUX0lOVkVTVC4xOTk0LjQxODIwLkwuUC4uQwEAAAAIAQMAAgAAAAcxNTEuNjA0AQgAAAAFAAAAATEBAAAACjE2NTU3MzIwMTYDAAAAAzE2MAIAAAAEMTAwMgQAAAABMAcAAAAJNi8zMC8yMDE0CAAAAAoxMi8zMC8yMDEyCQAAAAEw2NoPceDC1AjY2g9x4MLUCCBDSVEuTllTRTpOQVYuSVFfVk9MVU1FLjYvMjEvMjAxNgUAAAABAAAACAAAAA4oSW52YWxpZCBEYXRlKQ4KKnHgwtQIDgoqceDC1AgdQ0lRLlRURUsuSVFfVk9MVU1FLjI1LTExLTIwMTMBAAAACAEDAAIAAAAIMC4yNTU5MDYAuFVdjODC1Ai4VV2M4MLUCDBDSVEuTkFTREFRR1M6UENBUi5JUV9TSEFSRVNPVVRTVEFORElORy44LzEwLzIwMTYBAAAAQX8EAAIAAAAKMzUwLjUyODMxMQBW9FqM4MLUCFb0WozgwtQIHENJUS5DQVQuSVFfVk9MVU1FLjEyLzEzLzIwMTYFAAAAAQAAAAgAAAAOKEludmFsaWQgRGF0ZSkOCipx4MLUCA4KKnHgwtQIKENJUS5UVEVLLklRX1NIQVJFU09VVFNUQU5ESU5HLjE5LTEw</t>
  </si>
  <si>
    <t>LTIwMTYBAAAACAEDAAIAAAAJNTcuNDI5NTYxALhVXYzgwtQIuFVdjODC1AgwQ0lRLk5BU0RBUUdTOlBDQVIuSVFfU0hBUkVTT1VUU1RBTkRJTkcuMy8zMC8yMDE3BQAAAAEAAAAIAAAADihJbnZhbGlkIERhdGUp9JJYjODC1Aj0kliM4MLUCB5DSVEuTllTRTpLTy5JUV9WT0xVTUUuNC82LzIwMTYBAAAAEmgAAAMAAAAAADTVZYfgwtQINNVlh+DC1AhCQ0lRUkFOR0UuSVExOTA3ODYuSVFfVk9MVU1FLi0xWS4zMC0wNi0yMDE0Li4uREVTQy5ELlRSQURJTkcgVk9MVU1FAwAAAELpAgD8AAAAAAAAAAMAAAAAAAAACiJJUTE5MDc4NiIISVExOTA3ODYBAAAACyJJUV9WT0xVTUUiCUlRX1ZPTFVNRQIAAAAMIjMwLTA2LTIwMTQiCjMwLTA2LTIwMTQAAAAAAwAAAAAAAAAKIklRMTkwNzg2IghJUTE5MDc4NgEAAAALIklRX1ZPTFVNRSIJSVFfVk9MVU1FAgAAAAwiMjctMDYtMjAxNCIKMjctMDYtMjAxNAAAAAADAAAAAAAAAAoiSVExOTA3ODYiCElRMTkwNzg2AQAAAAsiSVFfVk9MVU1FIglJUV9WT0xVTUUCAAAADCIyNi0wNi0yMDE0IgoyNi0wNi0yMDE0AAAAAAMAAAAAAAAACiJJUTE5MDc4NiIISVExOTA3ODYBAAAACyJJUV9WT0xVTUUiCUlRX1ZPTFVNRQIAAAAMIjI1LTA2LTIwMTQiCjI1LTA2LTIwMTQAAAAAAwAAAAAAAAAKIklRMTkwNzg2IghJUTE5MDc4NgEAAAALIklRX1ZPTFVNRSIJSVFfVk9MVU1FAgAA</t>
  </si>
  <si>
    <t>AAwiMjQtMDYtMjAxNCIKMjQtMDYtMjAxNAAAAAADAAAAAAAAAAoiSVExOTA3ODYiCElRMTkwNzg2AQAAAAsiSVFfVk9MVU1FIglJUV9WT0xVTUUCAAAADCIyMy0wNi0yMDE0IgoyMy0wNi0yMDE0AAAAAAMAAAAAAAAACiJJUTE5MDc4NiIISVExOTA3ODYBAAAACyJJUV9WT0xVTUUiCUlRX1ZPTFVNRQIAAAAMIjIwLTA2LTIwMTQiCjIwLTA2LTIwMTQAAAAAAwAAAAAAAAAKIklRMTkwNzg2IghJUTE5MDc4NgEAAAALIklRX1ZPTFVNRSIJSVFfVk9MVU1FAgAAAAwiMTktMDYtMjAxNCIKMTktMDYtMjAxNAAAAAADAAAAAAAAAAoiSVExOTA3ODYiCElRMTkwNzg2AQAAAAsiSVFfVk9MVU1FIglJUV9WT0xVTUUCAAAADCIxOC0wNi0yMDE0IgoxOC0wNi0yMDE0AAAAAAMAAAAAAAAACiJJUTE5MDc4NiIISVExOTA3ODYBAAAACyJJUV9WT0xVTUUiCUlRX1ZPTFVNRQIAAAAMIjE3LTA2LTIwMTQiCjE3LTA2LTIwMTQAAAAAAwAAAAAAAAAKIklRMTkwNzg2IghJUTE5MDc4NgEAAAALIklRX1ZPTFVNRSIJSVFfVk9MVU1FAgAAAAwiMTYtMDYtMjAxNCIKMTYtMDYtMjAxNAAAAAADAAAAAAAAAAoiSVExOTA3ODYiCElRMTkwNzg2AQAAAAsiSVFfVk9MVU1FIglJUV9WT0xVTUUCAAAADCIxMy0wNi0yMDE0IgoxMy0wNi0yMDE0AAAAAAMAAAAAAAAACiJJUTE5MDc4NiIISVExOTA3ODYBAAAACyJJUV9WT0xVTUUiCUlRX1ZP</t>
  </si>
  <si>
    <t>TFVNRQIAAAAMIjEyLTA2LTIwMTQiCjEyLTA2LTIwMTQAAAAAAwAAAAAAAAAKIklRMTkwNzg2IghJUTE5MDc4NgEAAAALIklRX1ZPTFVNRSIJSVFfVk9MVU1FAgAAAAwiMTEtMDYtMjAxNCIKMTEtMDYtMjAxNAAAAAADAAAAAAAAAAoiSVExOTA3ODYiCElRMTkwNzg2AQAAAAsiSVFfVk9MVU1FIglJUV9WT0xVTUUCAAAADCIxMC0wNi0yMDE0IgoxMC0wNi0yMDE0AAAAAAMAAAAAAAAACiJJUTE5MDc4NiIISVExOTA3ODYBAAAACyJJUV9WT0xVTUUiCUlRX1ZPTFVNRQIAAAAMIjA5LTA2LTIwMTQiCjA5LTA2LTIwMTQAAAAAAwAAAAAAAAAKIklRMTkwNzg2IghJUTE5MDc4NgEAAAALIklRX1ZPTFVNRSIJSVFfVk9MVU1FAgAAAAwiMDYtMDYtMjAxNCIKMDYtMDYtMjAxNAAAAAADAAAAAAAAAAoiSVExOTA3ODYiCElRMTkwNzg2AQAAAAsiSVFfVk9MVU1FIglJUV9WT0xVTUUCAAAADCIwNS0wNi0yMDE0IgowNS0wNi0yMDE0AAAAAAMAAAAAAAAACiJJUTE5MDc4NiIISVExOTA3ODYBAAAACyJJUV9WT0xVTUUiCUlRX1ZPTFVNRQIAAAAMIjA0LTA2LTIwMTQiCjA0LTA2LTIwMTQAAAAAAwAAAAAAAAAKIklRMTkwNzg2IghJUTE5MDc4NgEAAAALIklRX1ZPTFVNRSIJSVFfVk9MVU1FAgAAAAwiMDMtMDYtMjAxNCIKMDMtMDYtMjAxNAAAAAADAAAAAAAAAAoiSVExOTA3ODYiCElRMTkwNzg2AQAAAAsiSVFfVk9MVU1F</t>
  </si>
  <si>
    <t>IglJUV9WT0xVTUUCAAAADCIwMi0wNi0yMDE0IgowMi0wNi0yMDE0AAAAAAMAAAAAAAAACiJJUTE5MDc4NiIISVExOTA3ODYBAAAACyJJUV9WT0xVTUUiCUlRX1ZPTFVNRQIAAAAMIjMwLTA1LTIwMTQiCjMwLTA1LTIwMTQAAAAAAwAAAAAAAAAKIklRMTkwNzg2IghJUTE5MDc4NgEAAAALIklRX1ZPTFVNRSIJSVFfVk9MVU1FAgAAAAwiMjktMDUtMjAxNCIKMjktMDUtMjAxNAAAAAADAAAAAAAAAAoiSVExOTA3ODYiCElRMTkwNzg2AQAAAAsiSVFfVk9MVU1FIglJUV9WT0xVTUUCAAAADCIyOC0wNS0yMDE0IgoyOC0wNS0yMDE0AAAAAAMAAAAAAAAACiJJUTE5MDc4NiIISVExOTA3ODYBAAAACyJJUV9WT0xVTUUiCUlRX1ZPTFVNRQIAAAAMIjI3LTA1LTIwMTQiCjI3LTA1LTIwMTQAAAAAAwAAAAAAAAAKIklRMTkwNzg2IghJUTE5MDc4NgEAAAALIklRX1ZPTFVNRSIJSVFfVk9MVU1FAgAAAAwiMjMtMDUtMjAxNCIKMjMtMDUtMjAxNAAAAAADAAAAAAAAAAoiSVExOTA3ODYiCElRMTkwNzg2AQAAAAsiSVFfVk9MVU1FIglJUV9WT0xVTUUCAAAADCIyMi0wNS0yMDE0IgoyMi0wNS0yMDE0AAAAAAMAAAAAAAAACiJJUTE5MDc4NiIISVExOTA3ODYBAAAACyJJUV9WT0xVTUUiCUlRX1ZPTFVNRQIAAAAMIjIxLTA1LTIwMTQiCjIxLTA1LTIwMTQAAAAAAwAAAAAAAAAKIklRMTkwNzg2IghJUTE5MDc4NgEAAAALIklR</t>
  </si>
  <si>
    <t>X1ZPTFVNRSIJSVFfVk9MVU1FAgAAAAwiMjAtMDUtMjAxNCIKMjAtMDUtMjAxNAAAAAADAAAAAAAAAAoiSVExOTA3ODYiCElRMTkwNzg2AQAAAAsiSVFfVk9MVU1FIglJUV9WT0xVTUUCAAAADCIxOS0wNS0yMDE0IgoxOS0wNS0yMDE0AAAAAAMAAAAAAAAACiJJUTE5MDc4NiIISVExOTA3ODYBAAAACyJJUV9WT0xVTUUiCUlRX1ZPTFVNRQIAAAAMIjE2LTA1LTIwMTQiCjE2LTA1LTIwMTQAAAAAAwAAAAAAAAAKIklRMTkwNzg2IghJUTE5MDc4NgEAAAALIklRX1ZPTFVNRSIJSVFfVk9MVU1FAgAAAAwiMTUtMDUtMjAxNCIKMTUtMDUtMjAxNAAAAAADAAAAAAAAAAoiSVExOTA3ODYiCElRMTkwNzg2AQAAAAsiSVFfVk9MVU1FIglJUV9WT0xVTUUCAAAADCIxNC0wNS0yMDE0IgoxNC0wNS0yMDE0AAAAAAMAAAAAAAAACiJJUTE5MDc4NiIISVExOTA3ODYBAAAACyJJUV9WT0xVTUUiCUlRX1ZPTFVNRQIAAAAMIjEzLTA1LTIwMTQiCjEzLTA1LTIwMTQAAAAAAwAAAAAAAAAKIklRMTkwNzg2IghJUTE5MDc4NgEAAAALIklRX1ZPTFVNRSIJSVFfVk9MVU1FAgAAAAwiMTItMDUtMjAxNCIKMTItMDUtMjAxNAAAAAADAAAAAAAAAAoiSVExOTA3ODYiCElRMTkwNzg2AQAAAAsiSVFfVk9MVU1FIglJUV9WT0xVTUUCAAAADCIwOS0wNS0yMDE0IgowOS0wNS0yMDE0AAAAAAMAAAAAAAAACiJJUTE5MDc4NiIISVExOTA3ODYB</t>
  </si>
  <si>
    <t>AAAACyJJUV9WT0xVTUUiCUlRX1ZPTFVNRQIAAAAMIjA4LTA1LTIwMTQiCjA4LTA1LTIwMTQAAAAAAwAAAAAAAAAKIklRMTkwNzg2IghJUTE5MDc4NgEAAAALIklRX1ZPTFVNRSIJSVFfVk9MVU1FAgAAAAwiMDctMDUtMjAxNCIKMDctMDUtMjAxNAAAAAADAAAAAAAAAAoiSVExOTA3ODYiCElRMTkwNzg2AQAAAAsiSVFfVk9MVU1FIglJUV9WT0xVTUUCAAAADCIwNi0wNS0yMDE0IgowNi0wNS0yMDE0AAAAAAMAAAAAAAAACiJJUTE5MDc4NiIISVExOTA3ODYBAAAACyJJUV9WT0xVTUUiCUlRX1ZPTFVNRQIAAAAMIjA1LTA1LTIwMTQiCjA1LTA1LTIwMTQAAAAAAwAAAAAAAAAKIklRMTkwNzg2IghJUTE5MDc4NgEAAAALIklRX1ZPTFVNRSIJSVFfVk9MVU1FAgAAAAwiMDItMDUtMjAxNCIKMDItMDUtMjAxNAAAAAADAAAAAAAAAAoiSVExOTA3ODYiCElRMTkwNzg2AQAAAAsiSVFfVk9MVU1FIglJUV9WT0xVTUUCAAAADCIwMS0wNS0yMDE0IgowMS0wNS0yMDE0AAAAAAMAAAAAAAAACiJJUTE5MDc4NiIISVExOTA3ODYBAAAACyJJUV9WT0xVTUUiCUlRX1ZPTFVNRQIAAAAMIjMwLTA0LTIwMTQiCjMwLTA0LTIwMTQAAAAAAwAAAAAAAAAKIklRMTkwNzg2IghJUTE5MDc4NgEAAAALIklRX1ZPTFVNRSIJSVFfVk9MVU1FAgAAAAwiMjktMDQtMjAxNCIKMjktMDQtMjAxNAAAAAADAAAAAAAAAAoiSVExOTA3ODYiCElR</t>
  </si>
  <si>
    <t>MTkwNzg2AQAAAAsiSVFfVk9MVU1FIglJUV9WT0xVTUUCAAAADCIyOC0wNC0yMDE0IgoyOC0wNC0yMDE0AAAAAAMAAAAAAAAACiJJUTE5MDc4NiIISVExOTA3ODYBAAAACyJJUV9WT0xVTUUiCUlRX1ZPTFVNRQIAAAAMIjI1LTA0LTIwMTQiCjI1LTA0LTIwMTQAAAAAAwAAAAAAAAAKIklRMTkwNzg2IghJUTE5MDc4NgEAAAALIklRX1ZPTFVNRSIJSVFfVk9MVU1FAgAAAAwiMjQtMDQtMjAxNCIKMjQtMDQtMjAxNAAAAAADAAAAAAAAAAoiSVExOTA3ODYiCElRMTkwNzg2AQAAAAsiSVFfVk9MVU1FIglJUV9WT0xVTUUCAAAADCIyMy0wNC0yMDE0IgoyMy0wNC0yMDE0AAAAAAMAAAAAAAAACiJJUTE5MDc4NiIISVExOTA3ODYBAAAACyJJUV9WT0xVTUUiCUlRX1ZPTFVNRQIAAAAMIjIyLTA0LTIwMTQiCjIyLTA0LTIwMTQAAAAAAwAAAAAAAAAKIklRMTkwNzg2IghJUTE5MDc4NgEAAAALIklRX1ZPTFVNRSIJSVFfVk9MVU1FAgAAAAwiMjEtMDQtMjAxNCIKMjEtMDQtMjAxNAAAAAADAAAAAAAAAAoiSVExOTA3ODYiCElRMTkwNzg2AQAAAAsiSVFfVk9MVU1FIglJUV9WT0xVTUUCAAAADCIxNy0wNC0yMDE0IgoxNy0wNC0yMDE0AAAAAAMAAAAAAAAACiJJUTE5MDc4NiIISVExOTA3ODYBAAAACyJJUV9WT0xVTUUiCUlRX1ZPTFVNRQIAAAAMIjE2LTA0LTIwMTQiCjE2LTA0LTIwMTQAAAAAAwAAAAAAAAAKIklRMTkw</t>
  </si>
  <si>
    <t>Nzg2IghJUTE5MDc4NgEAAAALIklRX1ZPTFVNRSIJSVFfVk9MVU1FAgAAAAwiMTUtMDQtMjAxNCIKMTUtMDQtMjAxNAAAAAADAAAAAAAAAAoiSVExOTA3ODYiCElRMTkwNzg2AQAAAAsiSVFfVk9MVU1FIglJUV9WT0xVTUUCAAAADCIxNC0wNC0yMDE0IgoxNC0wNC0yMDE0AAAAAAMAAAAAAAAACiJJUTE5MDc4NiIISVExOTA3ODYBAAAACyJJUV9WT0xVTUUiCUlRX1ZPTFVNRQIAAAAMIjExLTA0LTIwMTQiCjExLTA0LTIwMTQAAAAAAwAAAAAAAAAKIklRMTkwNzg2IghJUTE5MDc4NgEAAAALIklRX1ZPTFVNRSIJSVFfVk9MVU1FAgAAAAwiMTAtMDQtMjAxNCIKMTAtMDQtMjAxNAAAAAADAAAAAAAAAAoiSVExOTA3ODYiCElRMTkwNzg2AQAAAAsiSVFfVk9MVU1FIglJUV9WT0xVTUUCAAAADCIwOS0wNC0yMDE0IgowOS0wNC0yMDE0AAAAAAMAAAAAAAAACiJJUTE5MDc4NiIISVExOTA3ODYBAAAACyJJUV9WT0xVTUUiCUlRX1ZPTFVNRQIAAAAMIjA4LTA0LTIwMTQiCjA4LTA0LTIwMTQAAAAAAwAAAAAAAAAKIklRMTkwNzg2IghJUTE5MDc4NgEAAAALIklRX1ZPTFVNRSIJSVFfVk9MVU1FAgAAAAwiMDctMDQtMjAxNCIKMDctMDQtMjAxNAAAAAADAAAAAAAAAAoiSVExOTA3ODYiCElRMTkwNzg2AQAAAAsiSVFfVk9MVU1FIglJUV9WT0xVTUUCAAAADCIwNC0wNC0yMDE0IgowNC0wNC0yMDE0AAAAAAMAAAAAAAAA</t>
  </si>
  <si>
    <t>CiJJUTE5MDc4NiIISVExOTA3ODYBAAAACyJJUV9WT0xVTUUiCUlRX1ZPTFVNRQIAAAAMIjAzLTA0LTIwMTQiCjAzLTA0LTIwMTQAAAAAAwAAAAAAAAAKIklRMTkwNzg2IghJUTE5MDc4NgEAAAALIklRX1ZPTFVNRSIJSVFfVk9MVU1FAgAAAAwiMDItMDQtMjAxNCIKMDItMDQtMjAxNAAAAAADAAAAAAAAAAoiSVExOTA3ODYiCElRMTkwNzg2AQAAAAsiSVFfVk9MVU1FIglJUV9WT0xVTUUCAAAADCIwMS0wNC0yMDE0IgowMS0wNC0yMDE0AAAAAAMAAAAAAAAACiJJUTE5MDc4NiIISVExOTA3ODYBAAAACyJJUV9WT0xVTUUiCUlRX1ZPTFVNRQIAAAAMIjMxLTAzLTIwMTQiCjMxLTAzLTIwMTQAAAAAAwAAAAAAAAAKIklRMTkwNzg2IghJUTE5MDc4NgEAAAALIklRX1ZPTFVNRSIJSVFfVk9MVU1FAgAAAAwiMjgtMDMtMjAxNCIKMjgtMDMtMjAxNAAAAAADAAAAAAAAAAoiSVExOTA3ODYiCElRMTkwNzg2AQAAAAsiSVFfVk9MVU1FIglJUV9WT0xVTUUCAAAADCIyNy0wMy0yMDE0IgoyNy0wMy0yMDE0AAAAAAMAAAAAAAAACiJJUTE5MDc4NiIISVExOTA3ODYBAAAACyJJUV9WT0xVTUUiCUlRX1ZPTFVNRQIAAAAMIjI2LTAzLTIwMTQiCjI2LTAzLTIwMTQAAAAAAwAAAAAAAAAKIklRMTkwNzg2IghJUTE5MDc4NgEAAAALIklRX1ZPTFVNRSIJSVFfVk9MVU1FAgAAAAwiMjUtMDMtMjAxNCIKMjUtMDMtMjAxNAAAAAAD</t>
  </si>
  <si>
    <t>AAAAAAAAAAoiSVExOTA3ODYiCElRMTkwNzg2AQAAAAsiSVFfVk9MVU1FIglJUV9WT0xVTUUCAAAADCIyNC0wMy0yMDE0IgoyNC0wMy0yMDE0AAAAAAMAAAAAAAAACiJJUTE5MDc4NiIISVExOTA3ODYBAAAACyJJUV9WT0xVTUUiCUlRX1ZPTFVNRQIAAAAMIjIxLTAzLTIwMTQiCjIxLTAzLTIwMTQAAAAAAwAAAAAAAAAKIklRMTkwNzg2IghJUTE5MDc4NgEAAAALIklRX1ZPTFVNRSIJSVFfVk9MVU1FAgAAAAwiMjAtMDMtMjAxNCIKMjAtMDMtMjAxNAAAAAADAAAAAAAAAAoiSVExOTA3ODYiCElRMTkwNzg2AQAAAAsiSVFfVk9MVU1FIglJUV9WT0xVTUUCAAAADCIxOS0wMy0yMDE0IgoxOS0wMy0yMDE0AAAAAAMAAAAAAAAACiJJUTE5MDc4NiIISVExOTA3ODYBAAAACyJJUV9WT0xVTUUiCUlRX1ZPTFVNRQIAAAAMIjE4LTAzLTIwMTQiCjE4LTAzLTIwMTQAAAAAAwAAAAAAAAAKIklRMTkwNzg2IghJUTE5MDc4NgEAAAALIklRX1ZPTFVNRSIJSVFfVk9MVU1FAgAAAAwiMTctMDMtMjAxNCIKMTctMDMtMjAxNAAAAAADAAAAAAAAAAoiSVExOTA3ODYiCElRMTkwNzg2AQAAAAsiSVFfVk9MVU1FIglJUV9WT0xVTUUCAAAADCIxNC0wMy0yMDE0IgoxNC0wMy0yMDE0AAAAAAMAAAAAAAAACiJJUTE5MDc4NiIISVExOTA3ODYBAAAACyJJUV9WT0xVTUUiCUlRX1ZPTFVNRQIAAAAMIjEzLTAzLTIwMTQiCjEzLTAzLTIw</t>
  </si>
  <si>
    <t>MTQAAAAAAwAAAAAAAAAKIklRMTkwNzg2IghJUTE5MDc4NgEAAAALIklRX1ZPTFVNRSIJSVFfVk9MVU1FAgAAAAwiMTItMDMtMjAxNCIKMTItMDMtMjAxNAAAAAADAAAAAAAAAAoiSVExOTA3ODYiCElRMTkwNzg2AQAAAAsiSVFfVk9MVU1FIglJUV9WT0xVTUUCAAAADCIxMS0wMy0yMDE0IgoxMS0wMy0yMDE0AAAAAAMAAAAAAAAACiJJUTE5MDc4NiIISVExOTA3ODYBAAAACyJJUV9WT0xVTUUiCUlRX1ZPTFVNRQIAAAAMIjEwLTAzLTIwMTQiCjEwLTAzLTIwMTQAAAAAAwAAAAAAAAAKIklRMTkwNzg2IghJUTE5MDc4NgEAAAALIklRX1ZPTFVNRSIJSVFfVk9MVU1FAgAAAAwiMDctMDMtMjAxNCIKMDctMDMtMjAxNAAAAAADAAAAAAAAAAoiSVExOTA3ODYiCElRMTkwNzg2AQAAAAsiSVFfVk9MVU1FIglJUV9WT0xVTUUCAAAADCIwNi0wMy0yMDE0IgowNi0wMy0yMDE0AAAAAAMAAAAAAAAACiJJUTE5MDc4NiIISVExOTA3ODYBAAAACyJJUV9WT0xVTUUiCUlRX1ZPTFVNRQIAAAAMIjA1LTAzLTIwMTQiCjA1LTAzLTIwMTQAAAAAAwAAAAAAAAAKIklRMTkwNzg2IghJUTE5MDc4NgEAAAALIklRX1ZPTFVNRSIJSVFfVk9MVU1FAgAAAAwiMDQtMDMtMjAxNCIKMDQtMDMtMjAxNAAAAAADAAAAAAAAAAoiSVExOTA3ODYiCElRMTkwNzg2AQAAAAsiSVFfVk9MVU1FIglJUV9WT0xVTUUCAAAADCIwMy0wMy0yMDE0Igow</t>
  </si>
  <si>
    <t>My0wMy0yMDE0AAAAAAMAAAAAAAAACiJJUTE5MDc4NiIISVExOTA3ODYBAAAACyJJUV9WT0xVTUUiCUlRX1ZPTFVNRQIAAAAMIjI4LTAyLTIwMTQiCjI4LTAyLTIwMTQAAAAAAwAAAAAAAAAKIklRMTkwNzg2IghJUTE5MDc4NgEAAAALIklRX1ZPTFVNRSIJSVFfVk9MVU1FAgAAAAwiMjctMDItMjAxNCIKMjctMDItMjAxNAAAAAADAAAAAAAAAAoiSVExOTA3ODYiCElRMTkwNzg2AQAAAAsiSVFfVk9MVU1FIglJUV9WT0xVTUUCAAAADCIyNi0wMi0yMDE0IgoyNi0wMi0yMDE0AAAAAAMAAAAAAAAACiJJUTE5MDc4NiIISVExOTA3ODYBAAAACyJJUV9WT0xVTUUiCUlRX1ZPTFVNRQIAAAAMIjI1LTAyLTIwMTQiCjI1LTAyLTIwMTQAAAAAAwAAAAAAAAAKIklRMTkwNzg2IghJUTE5MDc4NgEAAAALIklRX1ZPTFVNRSIJSVFfVk9MVU1FAgAAAAwiMjQtMDItMjAxNCIKMjQtMDItMjAxNAAAAAADAAAAAAAAAAoiSVExOTA3ODYiCElRMTkwNzg2AQAAAAsiSVFfVk9MVU1FIglJUV9WT0xVTUUCAAAADCIyMS0wMi0yMDE0IgoyMS0wMi0yMDE0AAAAAAMAAAAAAAAACiJJUTE5MDc4NiIISVExOTA3ODYBAAAACyJJUV9WT0xVTUUiCUlRX1ZPTFVNRQIAAAAMIjIwLTAyLTIwMTQiCjIwLTAyLTIwMTQAAAAAAwAAAAAAAAAKIklRMTkwNzg2IghJUTE5MDc4NgEAAAALIklRX1ZPTFVNRSIJSVFfVk9MVU1FAgAAAAwiMTktMDIt</t>
  </si>
  <si>
    <t>MjAxNCIKMTktMDItMjAxNAAAAAADAAAAAAAAAAoiSVExOTA3ODYiCElRMTkwNzg2AQAAAAsiSVFfVk9MVU1FIglJUV9WT0xVTUUCAAAADCIxOC0wMi0yMDE0IgoxOC0wMi0yMDE0AAAAAAMAAAAAAAAACiJJUTE5MDc4NiIISVExOTA3ODYBAAAACyJJUV9WT0xVTUUiCUlRX1ZPTFVNRQIAAAAMIjE0LTAyLTIwMTQiCjE0LTAyLTIwMTQAAAAAAwAAAAAAAAAKIklRMTkwNzg2IghJUTE5MDc4NgEAAAALIklRX1ZPTFVNRSIJSVFfVk9MVU1FAgAAAAwiMTMtMDItMjAxNCIKMTMtMDItMjAxNAAAAAADAAAAAAAAAAoiSVExOTA3ODYiCElRMTkwNzg2AQAAAAsiSVFfVk9MVU1FIglJUV9WT0xVTUUCAAAADCIxMi0wMi0yMDE0IgoxMi0wMi0yMDE0AAAAAAMAAAAAAAAACiJJUTE5MDc4NiIISVExOTA3ODYBAAAACyJJUV9WT0xVTUUiCUlRX1ZPTFVNRQIAAAAMIjExLTAyLTIwMTQiCjExLTAyLTIwMTQAAAAAAwAAAAAAAAAKIklRMTkwNzg2IghJUTE5MDc4NgEAAAALIklRX1ZPTFVNRSIJSVFfVk9MVU1FAgAAAAwiMTAtMDItMjAxNCIKMTAtMDItMjAxNAAAAAADAAAAAAAAAAoiSVExOTA3ODYiCElRMTkwNzg2AQAAAAsiSVFfVk9MVU1FIglJUV9WT0xVTUUCAAAADCIwNy0wMi0yMDE0IgowNy0wMi0yMDE0AAAAAAMAAAAAAAAACiJJUTE5MDc4NiIISVExOTA3ODYBAAAACyJJUV9WT0xVTUUiCUlRX1ZPTFVNRQIAAAAM</t>
  </si>
  <si>
    <t>IjA2LTAyLTIwMTQiCjA2LTAyLTIwMTQAAAAAAwAAAAAAAAAKIklRMTkwNzg2IghJUTE5MDc4NgEAAAALIklRX1ZPTFVNRSIJSVFfVk9MVU1FAgAAAAwiMDUtMDItMjAxNCIKMDUtMDItMjAxNAAAAAADAAAAAAAAAAoiSVExOTA3ODYiCElRMTkwNzg2AQAAAAsiSVFfVk9MVU1FIglJUV9WT0xVTUUCAAAADCIwNC0wMi0yMDE0IgowNC0wMi0yMDE0AAAAAAMAAAAAAAAACiJJUTE5MDc4NiIISVExOTA3ODYBAAAACyJJUV9WT0xVTUUiCUlRX1ZPTFVNRQIAAAAMIjAzLTAyLTIwMTQiCjAzLTAyLTIwMTQAAAAAAwAAAAAAAAAKIklRMTkwNzg2IghJUTE5MDc4NgEAAAALIklRX1ZPTFVNRSIJSVFfVk9MVU1FAgAAAAwiMzEtMDEtMjAxNCIKMzEtMDEtMjAxNAAAAAADAAAAAAAAAAoiSVExOTA3ODYiCElRMTkwNzg2AQAAAAsiSVFfVk9MVU1FIglJUV9WT0xVTUUCAAAADCIzMC0wMS0yMDE0IgozMC0wMS0yMDE0AAAAAAMAAAAAAAAACiJJUTE5MDc4NiIISVExOTA3ODYBAAAACyJJUV9WT0xVTUUiCUlRX1ZPTFVNRQIAAAAMIjI5LTAxLTIwMTQiCjI5LTAxLTIwMTQAAAAAAwAAAAAAAAAKIklRMTkwNzg2IghJUTE5MDc4NgEAAAALIklRX1ZPTFVNRSIJSVFfVk9MVU1FAgAAAAwiMjgtMDEtMjAxNCIKMjgtMDEtMjAxNAAAAAADAAAAAAAAAAoiSVExOTA3ODYiCElRMTkwNzg2AQAAAAsiSVFfVk9MVU1FIglJUV9WT0xV</t>
  </si>
  <si>
    <t>TUUCAAAADCIyNy0wMS0yMDE0IgoyNy0wMS0yMDE0AAAAAAMAAAAAAAAACiJJUTE5MDc4NiIISVExOTA3ODYBAAAACyJJUV9WT0xVTUUiCUlRX1ZPTFVNRQIAAAAMIjI0LTAxLTIwMTQiCjI0LTAxLTIwMTQAAAAAAwAAAAAAAAAKIklRMTkwNzg2IghJUTE5MDc4NgEAAAALIklRX1ZPTFVNRSIJSVFfVk9MVU1FAgAAAAwiMjMtMDEtMjAxNCIKMjMtMDEtMjAxNAAAAAADAAAAAAAAAAoiSVExOTA3ODYiCElRMTkwNzg2AQAAAAsiSVFfVk9MVU1FIglJUV9WT0xVTUUCAAAADCIyMi0wMS0yMDE0IgoyMi0wMS0yMDE0AAAAAAMAAAAAAAAACiJJUTE5MDc4NiIISVExOTA3ODYBAAAACyJJUV9WT0xVTUUiCUlRX1ZPTFVNRQIAAAAMIjIxLTAxLTIwMTQiCjIxLTAxLTIwMTQAAAAAAwAAAAAAAAAKIklRMTkwNzg2IghJUTE5MDc4NgEAAAALIklRX1ZPTFVNRSIJSVFfVk9MVU1FAgAAAAwiMTctMDEtMjAxNCIKMTctMDEtMjAxNAAAAAADAAAAAAAAAAoiSVExOTA3ODYiCElRMTkwNzg2AQAAAAsiSVFfVk9MVU1FIglJUV9WT0xVTUUCAAAADCIxNi0wMS0yMDE0IgoxNi0wMS0yMDE0AAAAAAMAAAAAAAAACiJJUTE5MDc4NiIISVExOTA3ODYBAAAACyJJUV9WT0xVTUUiCUlRX1ZPTFVNRQIAAAAMIjE1LTAxLTIwMTQiCjE1LTAxLTIwMTQAAAAAAwAAAAAAAAAKIklRMTkwNzg2IghJUTE5MDc4NgEAAAALIklRX1ZPTFVNRSIJ</t>
  </si>
  <si>
    <t>SVFfVk9MVU1FAgAAAAwiMTQtMDEtMjAxNCIKMTQtMDEtMjAxNAAAAAADAAAAAAAAAAoiSVExOTA3ODYiCElRMTkwNzg2AQAAAAsiSVFfVk9MVU1FIglJUV9WT0xVTUUCAAAADCIxMy0wMS0yMDE0IgoxMy0wMS0yMDE0AAAAAAMAAAAAAAAACiJJUTE5MDc4NiIISVExOTA3ODYBAAAACyJJUV9WT0xVTUUiCUlRX1ZPTFVNRQIAAAAMIjEwLTAxLTIwMTQiCjEwLTAxLTIwMTQAAAAAAwAAAAAAAAAKIklRMTkwNzg2IghJUTE5MDc4NgEAAAALIklRX1ZPTFVNRSIJSVFfVk9MVU1FAgAAAAwiMDktMDEtMjAxNCIKMDktMDEtMjAxNAAAAAADAAAAAAAAAAoiSVExOTA3ODYiCElRMTkwNzg2AQAAAAsiSVFfVk9MVU1FIglJUV9WT0xVTUUCAAAADCIwOC0wMS0yMDE0IgowOC0wMS0yMDE0AAAAAAMAAAAAAAAACiJJUTE5MDc4NiIISVExOTA3ODYBAAAACyJJUV9WT0xVTUUiCUlRX1ZPTFVNRQIAAAAMIjA3LTAxLTIwMTQiCjA3LTAxLTIwMTQAAAAAAwAAAAAAAAAKIklRMTkwNzg2IghJUTE5MDc4NgEAAAALIklRX1ZPTFVNRSIJSVFfVk9MVU1FAgAAAAwiMDYtMDEtMjAxNCIKMDYtMDEtMjAxNAAAAAADAAAAAAAAAAoiSVExOTA3ODYiCElRMTkwNzg2AQAAAAsiSVFfVk9MVU1FIglJUV9WT0xVTUUCAAAADCIwMy0wMS0yMDE0IgowMy0wMS0yMDE0AAAAAAMAAAAAAAAACiJJUTE5MDc4NiIISVExOTA3ODYBAAAACyJJUV9W</t>
  </si>
  <si>
    <t>T0xVTUUiCUlRX1ZPTFVNRQIAAAAMIjAyLTAxLTIwMTQiCjAyLTAxLTIwMTQAAAAAAwAAAAAAAAAKIklRMTkwNzg2IghJUTE5MDc4NgEAAAALIklRX1ZPTFVNRSIJSVFfVk9MVU1FAgAAAAwiMzEtMTItMjAxMyIKMzEtMTItMjAxMwAAAAADAAAAAAAAAAoiSVExOTA3ODYiCElRMTkwNzg2AQAAAAsiSVFfVk9MVU1FIglJUV9WT0xVTUUCAAAADCIzMC0xMi0yMDEzIgozMC0xMi0yMDEzAAAAAAMAAAAAAAAACiJJUTE5MDc4NiIISVExOTA3ODYBAAAACyJJUV9WT0xVTUUiCUlRX1ZPTFVNRQIAAAAMIjI3LTEyLTIwMTMiCjI3LTEyLTIwMTMAAAAAAwAAAAAAAAAKIklRMTkwNzg2IghJUTE5MDc4NgEAAAALIklRX1ZPTFVNRSIJSVFfVk9MVU1FAgAAAAwiMjYtMTItMjAxMyIKMjYtMTItMjAxMwAAAAADAAAAAAAAAAoiSVExOTA3ODYiCElRMTkwNzg2AQAAAAsiSVFfVk9MVU1FIglJUV9WT0xVTUUCAAAADCIyNC0xMi0yMDEzIgoyNC0xMi0yMDEzAAAAAAMAAAAAAAAACiJJUTE5MDc4NiIISVExOTA3ODYBAAAACyJJUV9WT0xVTUUiCUlRX1ZPTFVNRQIAAAAMIjIzLTEyLTIwMTMiCjIzLTEyLTIwMTMAAAAAAwAAAAAAAAAKIklRMTkwNzg2IghJUTE5MDc4NgEAAAALIklRX1ZPTFVNRSIJSVFfVk9MVU1FAgAAAAwiMjAtMTItMjAxMyIKMjAtMTItMjAxMwAAAAADAAAAAAAAAAoiSVExOTA3ODYiCElRMTkwNzg2AQAA</t>
  </si>
  <si>
    <t>AAsiSVFfVk9MVU1FIglJUV9WT0xVTUUCAAAADCIxOS0xMi0yMDEzIgoxOS0xMi0yMDEzAAAAAAMAAAAAAAAACiJJUTE5MDc4NiIISVExOTA3ODYBAAAACyJJUV9WT0xVTUUiCUlRX1ZPTFVNRQIAAAAMIjE4LTEyLTIwMTMiCjE4LTEyLTIwMTMAAAAAAwAAAAAAAAAKIklRMTkwNzg2IghJUTE5MDc4NgEAAAALIklRX1ZPTFVNRSIJSVFfVk9MVU1FAgAAAAwiMTctMTItMjAxMyIKMTctMTItMjAxMwAAAAADAAAAAAAAAAoiSVExOTA3ODYiCElRMTkwNzg2AQAAAAsiSVFfVk9MVU1FIglJUV9WT0xVTUUCAAAADCIxNi0xMi0yMDEzIgoxNi0xMi0yMDEzAAAAAAMAAAAAAAAACiJJUTE5MDc4NiIISVExOTA3ODYBAAAACyJJUV9WT0xVTUUiCUlRX1ZPTFVNRQIAAAAMIjEzLTEyLTIwMTMiCjEzLTEyLTIwMTMAAAAAAwAAAAAAAAAKIklRMTkwNzg2IghJUTE5MDc4NgEAAAALIklRX1ZPTFVNRSIJSVFfVk9MVU1FAgAAAAwiMTItMTItMjAxMyIKMTItMTItMjAxMwAAAAADAAAAAAAAAAoiSVExOTA3ODYiCElRMTkwNzg2AQAAAAsiSVFfVk9MVU1FIglJUV9WT0xVTUUCAAAADCIxMS0xMi0yMDEzIgoxMS0xMi0yMDEzAAAAAAMAAAAAAAAACiJJUTE5MDc4NiIISVExOTA3ODYBAAAACyJJUV9WT0xVTUUiCUlRX1ZPTFVNRQIAAAAMIjEwLTEyLTIwMTMiCjEwLTEyLTIwMTMAAAAAAwAAAAAAAAAKIklRMTkwNzg2IghJUTE5</t>
  </si>
  <si>
    <t>MDc4NgEAAAALIklRX1ZPTFVNRSIJSVFfVk9MVU1FAgAAAAwiMDktMTItMjAxMyIKMDktMTItMjAxMwAAAAADAAAAAAAAAAoiSVExOTA3ODYiCElRMTkwNzg2AQAAAAsiSVFfVk9MVU1FIglJUV9WT0xVTUUCAAAADCIwNi0xMi0yMDEzIgowNi0xMi0yMDEzAAAAAAMAAAAAAAAACiJJUTE5MDc4NiIISVExOTA3ODYBAAAACyJJUV9WT0xVTUUiCUlRX1ZPTFVNRQIAAAAMIjA1LTEyLTIwMTMiCjA1LTEyLTIwMTMAAAAAAwAAAAAAAAAKIklRMTkwNzg2IghJUTE5MDc4NgEAAAALIklRX1ZPTFVNRSIJSVFfVk9MVU1FAgAAAAwiMDQtMTItMjAxMyIKMDQtMTItMjAxMwAAAAADAAAAAAAAAAoiSVExOTA3ODYiCElRMTkwNzg2AQAAAAsiSVFfVk9MVU1FIglJUV9WT0xVTUUCAAAADCIwMy0xMi0yMDEzIgowMy0xMi0yMDEzAAAAAAMAAAAAAAAACiJJUTE5MDc4NiIISVExOTA3ODYBAAAACyJJUV9WT0xVTUUiCUlRX1ZPTFVNRQIAAAAMIjAyLTEyLTIwMTMiCjAyLTEyLTIwMTMAAAAAAwAAAAAAAAAKIklRMTkwNzg2IghJUTE5MDc4NgEAAAALIklRX1ZPTFVNRSIJSVFfVk9MVU1FAgAAAAwiMjktMTEtMjAxMyIKMjktMTEtMjAxMwAAAAADAAAAAAAAAAoiSVExOTA3ODYiCElRMTkwNzg2AQAAAAsiSVFfVk9MVU1FIglJUV9WT0xVTUUCAAAADCIyNy0xMS0yMDEzIgoyNy0xMS0yMDEzAAAAAAMAAAAAAAAACiJJUTE5MDc4</t>
  </si>
  <si>
    <t>NiIISVExOTA3ODYBAAAACyJJUV9WT0xVTUUiCUlRX1ZPTFVNRQIAAAAMIjI2LTExLTIwMTMiCjI2LTExLTIwMTMAAAAAAwAAAAAAAAAKIklRMTkwNzg2IghJUTE5MDc4NgEAAAALIklRX1ZPTFVNRSIJSVFfVk9MVU1FAgAAAAwiMjUtMTEtMjAxMyIKMjUtMTEtMjAxMwAAAAADAAAAAAAAAAoiSVExOTA3ODYiCElRMTkwNzg2AQAAAAsiSVFfVk9MVU1FIglJUV9WT0xVTUUCAAAADCIyMi0xMS0yMDEzIgoyMi0xMS0yMDEzAAAAAAMAAAAAAAAACiJJUTE5MDc4NiIISVExOTA3ODYBAAAACyJJUV9WT0xVTUUiCUlRX1ZPTFVNRQIAAAAMIjIxLTExLTIwMTMiCjIxLTExLTIwMTMAAAAAAwAAAAAAAAAKIklRMTkwNzg2IghJUTE5MDc4NgEAAAALIklRX1ZPTFVNRSIJSVFfVk9MVU1FAgAAAAwiMjAtMTEtMjAxMyIKMjAtMTEtMjAxMwAAAAADAAAAAAAAAAoiSVExOTA3ODYiCElRMTkwNzg2AQAAAAsiSVFfVk9MVU1FIglJUV9WT0xVTUUCAAAADCIxOS0xMS0yMDEzIgoxOS0xMS0yMDEzAAAAAAMAAAAAAAAACiJJUTE5MDc4NiIISVExOTA3ODYBAAAACyJJUV9WT0xVTUUiCUlRX1ZPTFVNRQIAAAAMIjE4LTExLTIwMTMiCjE4LTExLTIwMTMAAAAAAwAAAAAAAAAKIklRMTkwNzg2IghJUTE5MDc4NgEAAAALIklRX1ZPTFVNRSIJSVFfVk9MVU1FAgAAAAwiMTUtMTEtMjAxMyIKMTUtMTEtMjAxMwAAAAADAAAAAAAAAAoi</t>
  </si>
  <si>
    <t>SVExOTA3ODYiCElRMTkwNzg2AQAAAAsiSVFfVk9MVU1FIglJUV9WT0xVTUUCAAAADCIxNC0xMS0yMDEzIgoxNC0xMS0yMDEzAAAAAAMAAAAAAAAACiJJUTE5MDc4NiIISVExOTA3ODYBAAAACyJJUV9WT0xVTUUiCUlRX1ZPTFVNRQIAAAAMIjEzLTExLTIwMTMiCjEzLTExLTIwMTMAAAAAAwAAAAAAAAAKIklRMTkwNzg2IghJUTE5MDc4NgEAAAALIklRX1ZPTFVNRSIJSVFfVk9MVU1FAgAAAAwiMTItMTEtMjAxMyIKMTItMTEtMjAxMwAAAAADAAAAAAAAAAoiSVExOTA3ODYiCElRMTkwNzg2AQAAAAsiSVFfVk9MVU1FIglJUV9WT0xVTUUCAAAADCIxMS0xMS0yMDEzIgoxMS0xMS0yMDEzAAAAAAMAAAAAAAAACiJJUTE5MDc4NiIISVExOTA3ODYBAAAACyJJUV9WT0xVTUUiCUlRX1ZPTFVNRQIAAAAMIjA4LTExLTIwMTMiCjA4LTExLTIwMTMAAAAAAwAAAAAAAAAKIklRMTkwNzg2IghJUTE5MDc4NgEAAAALIklRX1ZPTFVNRSIJSVFfVk9MVU1FAgAAAAwiMDctMTEtMjAxMyIKMDctMTEtMjAxMwAAAAADAAAAAAAAAAoiSVExOTA3ODYiCElRMTkwNzg2AQAAAAsiSVFfVk9MVU1FIglJUV9WT0xVTUUCAAAADCIwNi0xMS0yMDEzIgowNi0xMS0yMDEzAAAAAAMAAAAAAAAACiJJUTE5MDc4NiIISVExOTA3ODYBAAAACyJJUV9WT0xVTUUiCUlRX1ZPTFVNRQIAAAAMIjA1LTExLTIwMTMiCjA1LTExLTIwMTMAAAAAAwAA</t>
  </si>
  <si>
    <t>AAAAAAAKIklRMTkwNzg2IghJUTE5MDc4NgEAAAALIklRX1ZPTFVNRSIJSVFfVk9MVU1FAgAAAAwiMDQtMTEtMjAxMyIKMDQtMTEtMjAxMwAAAAADAAAAAAAAAAoiSVExOTA3ODYiCElRMTkwNzg2AQAAAAsiSVFfVk9MVU1FIglJUV9WT0xVTUUCAAAADCIwMS0xMS0yMDEzIgowMS0xMS0yMDEzAAAAAAMAAAAAAAAACiJJUTE5MDc4NiIISVExOTA3ODYBAAAACyJJUV9WT0xVTUUiCUlRX1ZPTFVNRQIAAAAMIjMxLTEwLTIwMTMiCjMxLTEwLTIwMTMAAAAAAwAAAAAAAAAKIklRMTkwNzg2IghJUTE5MDc4NgEAAAALIklRX1ZPTFVNRSIJSVFfVk9MVU1FAgAAAAwiMzAtMTAtMjAxMyIKMzAtMTAtMjAxMwAAAAADAAAAAAAAAAoiSVExOTA3ODYiCElRMTkwNzg2AQAAAAsiSVFfVk9MVU1FIglJUV9WT0xVTUUCAAAADCIyOS0xMC0yMDEzIgoyOS0xMC0yMDEzAAAAAAMAAAAAAAAACiJJUTE5MDc4NiIISVExOTA3ODYBAAAACyJJUV9WT0xVTUUiCUlRX1ZPTFVNRQIAAAAMIjI4LTEwLTIwMTMiCjI4LTEwLTIwMTMAAAAAAwAAAAAAAAAKIklRMTkwNzg2IghJUTE5MDc4NgEAAAALIklRX1ZPTFVNRSIJSVFfVk9MVU1FAgAAAAwiMjUtMTAtMjAxMyIKMjUtMTAtMjAxMwAAAAADAAAAAAAAAAoiSVExOTA3ODYiCElRMTkwNzg2AQAAAAsiSVFfVk9MVU1FIglJUV9WT0xVTUUCAAAADCIyNC0xMC0yMDEzIgoyNC0xMC0yMDEz</t>
  </si>
  <si>
    <t>AAAAAAMAAAAAAAAACiJJUTE5MDc4NiIISVExOTA3ODYBAAAACyJJUV9WT0xVTUUiCUlRX1ZPTFVNRQIAAAAMIjIzLTEwLTIwMTMiCjIzLTEwLTIwMTMAAAAAAwAAAAAAAAAKIklRMTkwNzg2IghJUTE5MDc4NgEAAAALIklRX1ZPTFVNRSIJSVFfVk9MVU1FAgAAAAwiMjItMTAtMjAxMyIKMjItMTAtMjAxMwAAAAADAAAAAAAAAAoiSVExOTA3ODYiCElRMTkwNzg2AQAAAAsiSVFfVk9MVU1FIglJUV9WT0xVTUUCAAAADCIyMS0xMC0yMDEzIgoyMS0xMC0yMDEzAAAAAAMAAAAAAAAACiJJUTE5MDc4NiIISVExOTA3ODYBAAAACyJJUV9WT0xVTUUiCUlRX1ZPTFVNRQIAAAAMIjE4LTEwLTIwMTMiCjE4LTEwLTIwMTMAAAAAAwAAAAAAAAAKIklRMTkwNzg2IghJUTE5MDc4NgEAAAALIklRX1ZPTFVNRSIJSVFfVk9MVU1FAgAAAAwiMTctMTAtMjAxMyIKMTctMTAtMjAxMwAAAAADAAAAAAAAAAoiSVExOTA3ODYiCElRMTkwNzg2AQAAAAsiSVFfVk9MVU1FIglJUV9WT0xVTUUCAAAADCIxNi0xMC0yMDEzIgoxNi0xMC0yMDEzAAAAAAMAAAAAAAAACiJJUTE5MDc4NiIISVExOTA3ODYBAAAACyJJUV9WT0xVTUUiCUlRX1ZPTFVNRQIAAAAMIjE1LTEwLTIwMTMiCjE1LTEwLTIwMTMAAAAAAwAAAAAAAAAKIklRMTkwNzg2IghJUTE5MDc4NgEAAAALIklRX1ZPTFVNRSIJSVFfVk9MVU1FAgAAAAwiMTQtMTAtMjAxMyIKMTQt</t>
  </si>
  <si>
    <t>MTAtMjAxMwAAAAADAAAAAAAAAAoiSVExOTA3ODYiCElRMTkwNzg2AQAAAAsiSVFfVk9MVU1FIglJUV9WT0xVTUUCAAAADCIxMS0xMC0yMDEzIgoxMS0xMC0yMDEzAAAAAAMAAAAAAAAACiJJUTE5MDc4NiIISVExOTA3ODYBAAAACyJJUV9WT0xVTUUiCUlRX1ZPTFVNRQIAAAAMIjEwLTEwLTIwMTMiCjEwLTEwLTIwMTMAAAAAAwAAAAAAAAAKIklRMTkwNzg2IghJUTE5MDc4NgEAAAALIklRX1ZPTFVNRSIJSVFfVk9MVU1FAgAAAAwiMDktMTAtMjAxMyIKMDktMTAtMjAxMwAAAAADAAAAAAAAAAoiSVExOTA3ODYiCElRMTkwNzg2AQAAAAsiSVFfVk9MVU1FIglJUV9WT0xVTUUCAAAADCIwOC0xMC0yMDEzIgowOC0xMC0yMDEzAAAAAAMAAAAAAAAACiJJUTE5MDc4NiIISVExOTA3ODYBAAAACyJJUV9WT0xVTUUiCUlRX1ZPTFVNRQIAAAAMIjA3LTEwLTIwMTMiCjA3LTEwLTIwMTMAAAAAAwAAAAAAAAAKIklRMTkwNzg2IghJUTE5MDc4NgEAAAALIklRX1ZPTFVNRSIJSVFfVk9MVU1FAgAAAAwiMDQtMTAtMjAxMyIKMDQtMTAtMjAxMwAAAAADAAAAAAAAAAoiSVExOTA3ODYiCElRMTkwNzg2AQAAAAsiSVFfVk9MVU1FIglJUV9WT0xVTUUCAAAADCIwMy0xMC0yMDEzIgowMy0xMC0yMDEzAAAAAAMAAAAAAAAACiJJUTE5MDc4NiIISVExOTA3ODYBAAAACyJJUV9WT0xVTUUiCUlRX1ZPTFVNRQIAAAAMIjAyLTEwLTIw</t>
  </si>
  <si>
    <t>MTMiCjAyLTEwLTIwMTMAAAAAAwAAAAAAAAAKIklRMTkwNzg2IghJUTE5MDc4NgEAAAALIklRX1ZPTFVNRSIJSVFfVk9MVU1FAgAAAAwiMDEtMTAtMjAxMyIKMDEtMTAtMjAxMwAAAAADAAAAAAAAAAoiSVExOTA3ODYiCElRMTkwNzg2AQAAAAsiSVFfVk9MVU1FIglJUV9WT0xVTUUCAAAADCIzMC0wOS0yMDEzIgozMC0wOS0yMDEzAAAAAAMAAAAAAAAACiJJUTE5MDc4NiIISVExOTA3ODYBAAAACyJJUV9WT0xVTUUiCUlRX1ZPTFVNRQIAAAAMIjI3LTA5LTIwMTMiCjI3LTA5LTIwMTMAAAAAAwAAAAAAAAAKIklRMTkwNzg2IghJUTE5MDc4NgEAAAALIklRX1ZPTFVNRSIJSVFfVk9MVU1FAgAAAAwiMjYtMDktMjAxMyIKMjYtMDktMjAxMwAAAAADAAAAAAAAAAoiSVExOTA3ODYiCElRMTkwNzg2AQAAAAsiSVFfVk9MVU1FIglJUV9WT0xVTUUCAAAADCIyNS0wOS0yMDEzIgoyNS0wOS0yMDEzAAAAAAMAAAAAAAAACiJJUTE5MDc4NiIISVExOTA3ODYBAAAACyJJUV9WT0xVTUUiCUlRX1ZPTFVNRQIAAAAMIjI0LTA5LTIwMTMiCjI0LTA5LTIwMTMAAAAAAwAAAAAAAAAKIklRMTkwNzg2IghJUTE5MDc4NgEAAAALIklRX1ZPTFVNRSIJSVFfVk9MVU1FAgAAAAwiMjMtMDktMjAxMyIKMjMtMDktMjAxMwAAAAADAAAAAAAAAAoiSVExOTA3ODYiCElRMTkwNzg2AQAAAAsiSVFfVk9MVU1FIglJUV9WT0xVTUUCAAAADCIy</t>
  </si>
  <si>
    <t>MC0wOS0yMDEzIgoyMC0wOS0yMDEzAAAAAAMAAAAAAAAACiJJUTE5MDc4NiIISVExOTA3ODYBAAAACyJJUV9WT0xVTUUiCUlRX1ZPTFVNRQIAAAAMIjE5LTA5LTIwMTMiCjE5LTA5LTIwMTMAAAAAAwAAAAAAAAAKIklRMTkwNzg2IghJUTE5MDc4NgEAAAALIklRX1ZPTFVNRSIJSVFfVk9MVU1FAgAAAAwiMTgtMDktMjAxMyIKMTgtMDktMjAxMwAAAAADAAAAAAAAAAoiSVExOTA3ODYiCElRMTkwNzg2AQAAAAsiSVFfVk9MVU1FIglJUV9WT0xVTUUCAAAADCIxNy0wOS0yMDEzIgoxNy0wOS0yMDEzAAAAAAMAAAAAAAAACiJJUTE5MDc4NiIISVExOTA3ODYBAAAACyJJUV9WT0xVTUUiCUlRX1ZPTFVNRQIAAAAMIjE2LTA5LTIwMTMiCjE2LTA5LTIwMTMAAAAAAwAAAAAAAAAKIklRMTkwNzg2IghJUTE5MDc4NgEAAAALIklRX1ZPTFVNRSIJSVFfVk9MVU1FAgAAAAwiMTMtMDktMjAxMyIKMTMtMDktMjAxMwAAAAADAAAAAAAAAAoiSVExOTA3ODYiCElRMTkwNzg2AQAAAAsiSVFfVk9MVU1FIglJUV9WT0xVTUUCAAAADCIxMi0wOS0yMDEzIgoxMi0wOS0yMDEzAAAAAAMAAAAAAAAACiJJUTE5MDc4NiIISVExOTA3ODYBAAAACyJJUV9WT0xVTUUiCUlRX1ZPTFVNRQIAAAAMIjExLTA5LTIwMTMiCjExLTA5LTIwMTMAAAAAAwAAAAAAAAAKIklRMTkwNzg2IghJUTE5MDc4NgEAAAALIklRX1ZPTFVNRSIJSVFfVk9MVU1F</t>
  </si>
  <si>
    <t>AgAAAAwiMTAtMDktMjAxMyIKMTAtMDktMjAxMwAAAAADAAAAAAAAAAoiSVExOTA3ODYiCElRMTkwNzg2AQAAAAsiSVFfVk9MVU1FIglJUV9WT0xVTUUCAAAADCIwOS0wOS0yMDEzIgowOS0wOS0yMDEzAAAAAAMAAAAAAAAACiJJUTE5MDc4NiIISVExOTA3ODYBAAAACyJJUV9WT0xVTUUiCUlRX1ZPTFVNRQIAAAAMIjA2LTA5LTIwMTMiCjA2LTA5LTIwMTMAAAAAAwAAAAAAAAAKIklRMTkwNzg2IghJUTE5MDc4NgEAAAALIklRX1ZPTFVNRSIJSVFfVk9MVU1FAgAAAAwiMDUtMDktMjAxMyIKMDUtMDktMjAxMwAAAAADAAAAAAAAAAoiSVExOTA3ODYiCElRMTkwNzg2AQAAAAsiSVFfVk9MVU1FIglJUV9WT0xVTUUCAAAADCIwNC0wOS0yMDEzIgowNC0wOS0yMDEzAAAAAAMAAAAAAAAACiJJUTE5MDc4NiIISVExOTA3ODYBAAAACyJJUV9WT0xVTUUiCUlRX1ZPTFVNRQIAAAAMIjAzLTA5LTIwMTMiCjAzLTA5LTIwMTMAAAAAAwAAAAAAAAAKIklRMTkwNzg2IghJUTE5MDc4NgEAAAALIklRX1ZPTFVNRSIJSVFfVk9MVU1FAgAAAAwiMzAtMDgtMjAxMyIKMzAtMDgtMjAxMwAAAAADAAAAAAAAAAoiSVExOTA3ODYiCElRMTkwNzg2AQAAAAsiSVFfVk9MVU1FIglJUV9WT0xVTUUCAAAADCIyOS0wOC0yMDEzIgoyOS0wOC0yMDEzAAAAAAMAAAAAAAAACiJJUTE5MDc4NiIISVExOTA3ODYBAAAACyJJUV9WT0xVTUUiCUlR</t>
  </si>
  <si>
    <t>X1ZPTFVNRQIAAAAMIjI4LTA4LTIwMTMiCjI4LTA4LTIwMTMAAAAAAwAAAAAAAAAKIklRMTkwNzg2IghJUTE5MDc4NgEAAAALIklRX1ZPTFVNRSIJSVFfVk9MVU1FAgAAAAwiMjctMDgtMjAxMyIKMjctMDgtMjAxMwAAAAADAAAAAAAAAAoiSVExOTA3ODYiCElRMTkwNzg2AQAAAAsiSVFfVk9MVU1FIglJUV9WT0xVTUUCAAAADCIyNi0wOC0yMDEzIgoyNi0wOC0yMDEzAAAAAAMAAAAAAAAACiJJUTE5MDc4NiIISVExOTA3ODYBAAAACyJJUV9WT0xVTUUiCUlRX1ZPTFVNRQIAAAAMIjIzLTA4LTIwMTMiCjIzLTA4LTIwMTMAAAAAAwAAAAAAAAAKIklRMTkwNzg2IghJUTE5MDc4NgEAAAALIklRX1ZPTFVNRSIJSVFfVk9MVU1FAgAAAAwiMjItMDgtMjAxMyIKMjItMDgtMjAxMwAAAAADAAAAAAAAAAoiSVExOTA3ODYiCElRMTkwNzg2AQAAAAsiSVFfVk9MVU1FIglJUV9WT0xVTUUCAAAADCIyMS0wOC0yMDEzIgoyMS0wOC0yMDEzAAAAAAMAAAAAAAAACiJJUTE5MDc4NiIISVExOTA3ODYBAAAACyJJUV9WT0xVTUUiCUlRX1ZPTFVNRQIAAAAMIjIwLTA4LTIwMTMiCjIwLTA4LTIwMTMAAAAAAwAAAAAAAAAKIklRMTkwNzg2IghJUTE5MDc4NgEAAAALIklRX1ZPTFVNRSIJSVFfVk9MVU1FAgAAAAwiMTktMDgtMjAxMyIKMTktMDgtMjAxMwAAAAADAAAAAAAAAAoiSVExOTA3ODYiCElRMTkwNzg2AQAAAAsiSVFfVk9M</t>
  </si>
  <si>
    <t>VU1FIglJUV9WT0xVTUUCAAAADCIxNi0wOC0yMDEzIgoxNi0wOC0yMDEzAAAAAAMAAAAAAAAACiJJUTE5MDc4NiIISVExOTA3ODYBAAAACyJJUV9WT0xVTUUiCUlRX1ZPTFVNRQIAAAAMIjE1LTA4LTIwMTMiCjE1LTA4LTIwMTMAAAAAAwAAAAAAAAAKIklRMTkwNzg2IghJUTE5MDc4NgEAAAALIklRX1ZPTFVNRSIJSVFfVk9MVU1FAgAAAAwiMTQtMDgtMjAxMyIKMTQtMDgtMjAxMwAAAAADAAAAAAAAAAoiSVExOTA3ODYiCElRMTkwNzg2AQAAAAsiSVFfVk9MVU1FIglJUV9WT0xVTUUCAAAADCIxMy0wOC0yMDEzIgoxMy0wOC0yMDEzAAAAAAMAAAAAAAAACiJJUTE5MDc4NiIISVExOTA3ODYBAAAACyJJUV9WT0xVTUUiCUlRX1ZPTFVNRQIAAAAMIjEyLTA4LTIwMTMiCjEyLTA4LTIwMTMAAAAAAwAAAAAAAAAKIklRMTkwNzg2IghJUTE5MDc4NgEAAAALIklRX1ZPTFVNRSIJSVFfVk9MVU1FAgAAAAwiMDktMDgtMjAxMyIKMDktMDgtMjAxMwAAAAADAAAAAAAAAAoiSVExOTA3ODYiCElRMTkwNzg2AQAAAAsiSVFfVk9MVU1FIglJUV9WT0xVTUUCAAAADCIwOC0wOC0yMDEzIgowOC0wOC0yMDEzAAAAAAMAAAAAAAAACiJJUTE5MDc4NiIISVExOTA3ODYBAAAACyJJUV9WT0xVTUUiCUlRX1ZPTFVNRQIAAAAMIjA3LTA4LTIwMTMiCjA3LTA4LTIwMTMAAAAAAwAAAAAAAAAKIklRMTkwNzg2IghJUTE5MDc4NgEAAAAL</t>
  </si>
  <si>
    <t>IklRX1ZPTFVNRSIJSVFfVk9MVU1FAgAAAAwiMDYtMDgtMjAxMyIKMDYtMDgtMjAxMwAAAAADAAAAAAAAAAoiSVExOTA3ODYiCElRMTkwNzg2AQAAAAsiSVFfVk9MVU1FIglJUV9WT0xVTUUCAAAADCIwNS0wOC0yMDEzIgowNS0wOC0yMDEzAAAAAAMAAAAAAAAACiJJUTE5MDc4NiIISVExOTA3ODYBAAAACyJJUV9WT0xVTUUiCUlRX1ZPTFVNRQIAAAAMIjAyLTA4LTIwMTMiCjAyLTA4LTIwMTMAAAAAAwAAAAAAAAAKIklRMTkwNzg2IghJUTE5MDc4NgEAAAALIklRX1ZPTFVNRSIJSVFfVk9MVU1FAgAAAAwiMDEtMDgtMjAxMyIKMDEtMDgtMjAxMwAAAAADAAAAAAAAAAoiSVExOTA3ODYiCElRMTkwNzg2AQAAAAsiSVFfVk9MVU1FIglJUV9WT0xVTUUCAAAADCIzMS0wNy0yMDEzIgozMS0wNy0yMDEzAAAAAAMAAAAAAAAACiJJUTE5MDc4NiIISVExOTA3ODYBAAAACyJJUV9WT0xVTUUiCUlRX1ZPTFVNRQIAAAAMIjMwLTA3LTIwMTMiCjMwLTA3LTIwMTMAAAAAAwAAAAAAAAAKIklRMTkwNzg2IghJUTE5MDc4NgEAAAALIklRX1ZPTFVNRSIJSVFfVk9MVU1FAgAAAAwiMjktMDctMjAxMyIKMjktMDctMjAxMwAAAAADAAAAAAAAAAoiSVExOTA3ODYiCElRMTkwNzg2AQAAAAsiSVFfVk9MVU1FIglJUV9WT0xVTUUCAAAADCIyNi0wNy0yMDEzIgoyNi0wNy0yMDEzAAAAAAMAAAAAAAAACiJJUTE5MDc4NiIISVExOTA3</t>
  </si>
  <si>
    <t>ODYBAAAACyJJUV9WT0xVTUUiCUlRX1ZPTFVNRQIAAAAMIjI1LTA3LTIwMTMiCjI1LTA3LTIwMTMAAAAAAwAAAAAAAAAKIklRMTkwNzg2IghJUTE5MDc4NgEAAAALIklRX1ZPTFVNRSIJSVFfVk9MVU1FAgAAAAwiMjQtMDctMjAxMyIKMjQtMDctMjAxMwAAAAADAAAAAAAAAAoiSVExOTA3ODYiCElRMTkwNzg2AQAAAAsiSVFfVk9MVU1FIglJUV9WT0xVTUUCAAAADCIyMy0wNy0yMDEzIgoyMy0wNy0yMDEzAAAAAAMAAAAAAAAACiJJUTE5MDc4NiIISVExOTA3ODYBAAAACyJJUV9WT0xVTUUiCUlRX1ZPTFVNRQIAAAAMIjIyLTA3LTIwMTMiCjIyLTA3LTIwMTMAAAAAAwAAAAAAAAAKIklRMTkwNzg2IghJUTE5MDc4NgEAAAALIklRX1ZPTFVNRSIJSVFfVk9MVU1FAgAAAAwiMTktMDctMjAxMyIKMTktMDctMjAxMwAAAAADAAAAAAAAAAoiSVExOTA3ODYiCElRMTkwNzg2AQAAAAsiSVFfVk9MVU1FIglJUV9WT0xVTUUCAAAADCIxOC0wNy0yMDEzIgoxOC0wNy0yMDEzAAAAAAMAAAAAAAAACiJJUTE5MDc4NiIISVExOTA3ODYBAAAACyJJUV9WT0xVTUUiCUlRX1ZPTFVNRQIAAAAMIjE3LTA3LTIwMTMiCjE3LTA3LTIwMTMAAAAAAwAAAAAAAAAKIklRMTkwNzg2IghJUTE5MDc4NgEAAAALIklRX1ZPTFVNRSIJSVFfVk9MVU1FAgAAAAwiMTYtMDctMjAxMyIKMTYtMDctMjAxMwAAAAADAAAAAAAAAAoiSVExOTA3ODYi</t>
  </si>
  <si>
    <t>CElRMTkwNzg2AQAAAAsiSVFfVk9MVU1FIglJUV9WT0xVTUUCAAAADCIxNS0wNy0yMDEzIgoxNS0wNy0yMDEzAAAAAAMAAAAAAAAACiJJUTE5MDc4NiIISVExOTA3ODYBAAAACyJJUV9WT0xVTUUiCUlRX1ZPTFVNRQIAAAAMIjEyLTA3LTIwMTMiCjEyLTA3LTIwMTMAAAAAAwAAAAAAAAAKIklRMTkwNzg2IghJUTE5MDc4NgEAAAALIklRX1ZPTFVNRSIJSVFfVk9MVU1FAgAAAAwiMTEtMDctMjAxMyIKMTEtMDctMjAxMwAAAAADAAAAAAAAAAoiSVExOTA3ODYiCElRMTkwNzg2AQAAAAsiSVFfVk9MVU1FIglJUV9WT0xVTUUCAAAADCIxMC0wNy0yMDEzIgoxMC0wNy0yMDEzAAAAAAMAAAAAAAAACiJJUTE5MDc4NiIISVExOTA3ODYBAAAACyJJUV9WT0xVTUUiCUlRX1ZPTFVNRQIAAAAMIjA5LTA3LTIwMTMiCjA5LTA3LTIwMTMAAAAAAwAAAAAAAAAKIklRMTkwNzg2IghJUTE5MDc4NgEAAAALIklRX1ZPTFVNRSIJSVFfVk9MVU1FAgAAAAwiMDgtMDctMjAxMyIKMDgtMDctMjAxMwAAAAADAAAAAAAAAAoiSVExOTA3ODYiCElRMTkwNzg2AQAAAAsiSVFfVk9MVU1FIglJUV9WT0xVTUUCAAAADCIwNS0wNy0yMDEzIgowNS0wNy0yMDEzAAAAAAMAAAAAAAAACiJJUTE5MDc4NiIISVExOTA3ODYBAAAACyJJUV9WT0xVTUUiCUlRX1ZPTFVNRQIAAAAMIjAzLTA3LTIwMTMiCjAzLTA3LTIwMTMAAAAAAwAAAAAAAAAKIklR</t>
  </si>
  <si>
    <t>MTkwNzg2IghJUTE5MDc4NgEAAAALIklRX1ZPTFVNRSIJSVFfVk9MVU1FAgAAAAwiMDItMDctMjAxMyIKMDItMDctMjAxMwAAAAADAAAAAAAAAAoiSVExOTA3ODYiCElRMTkwNzg2AQAAAAsiSVFfVk9MVU1FIglJUV9WT0xVTUUCAAAADCIwMS0wNy0yMDEzIgowMS0wNy0yMDEzuFVdjODC1Ai4VV2M4MLUCCVDSVEuQ0FULklRX1NIQVJFU09VVFNUQU5ESU5HLjIvMS8yMDE3AQAAADL1AwACAAAACjU4NS4wNzI1ODUANNVlh+DC1Ag01WWH4MLUCCNDSVEuU1ROLklRX1BFTlNJT04uOTk5LjQxODIwLkwuUC4uQwEAAAC7bQ0AAwAAAAAA2NoPceDC1AjY2g9x4MLUCCdDSVEuRkxSLklRX1NIQVJFU09VVFNUQU5ESU5HLjE1LTAyLTIwMTcBAAAAKwEKAAIAAAAKMTM5LjI1MDIwNAC4VV2M4MLUCLhVXYzgwtQIJ0NJUS5KRUMuSVFfU0hBUkVTT1VUU1RBTkRJTkcuMDktMDgtMjAxNgEAAAAvTgQAAgAAAAoxMjEuNDI4MTk3APSSWIzgwtQI9JJYjODC1AghQ0lRLklRMTkwNzg2LklRX1ZPTFVNRS4yMi0xMS0yMDEzAQAAAELpAgACAAAACDAuNzM0ODU0ALhVXYzgwtQIuFVdjODC1AgsQ0lRLk5ZU0U6VEVYLklRX1NIQVJFU09VVFNUQU5ESU5HLjEyLzE2LzIwMTYFAAAAAQAAAAgAAAAOKEludmFsaWQgRGF0ZSk01WWH4MLUCDTVZYfgwtQIIENJUS5OWVNFOk9TSy5JUV9WT0xVTUUuMy8xNS8yMDE2BQAAAAEAAAAIAAAA</t>
  </si>
  <si>
    <t>DihJbnZhbGlkIERhdGUpNNVlh+DC1Ag01WWH4MLUCCtDSVEuTllTRTpPU0suSVFfU0hBUkVTT1VUU1RBTkRJTkcuNS8zMS8yMDE2BQAAAAEAAAAIAAAADihJbnZhbGlkIERhdGUpuFVdjODC1Ai4VV2M4MLUCDBDSVEuTkFTREFRR1M6UENBUi5JUV9TSEFSRVNPVVRTVEFORElORy44LzE4LzIwMTYFAAAAAQAAAAgAAAAOKEludmFsaWQgRGF0ZSk01WWH4MLUCDTVZYfgwtQIJ0NJUS5KRUMuSVFfU0hBUkVTT1VUU1RBTkRJTkcuMzAtMTEtMjAxNgEAAAAvTgQAAgAAAAoxMjAuOTUwODk5AFb0WozgwtQIVvRajODC1AghQ0lRLlNUTi5JUV9DQVBFWC45OTUuNDE4MjAuTC5QLi5DAQAAALttDQACAAAABy0zMi43OTEBCAAAAAUAAAABMQEAAAAKMTQzMjk3NzQ1MAMAAAACMjcCAAAABDIwMjEEAAAAATAHAAAACTYvMzAvMjAxNAgAAAAKMTIvMzEvMjAwOAkAAAABMNjaD3HgwtQI2NoPceDC1AgnQ0lRLkZMUi5JUV9TSEFSRVNPVVRTVEFORElORy4wNC0wMS0yMDE3AQAAACsBCgACAAAACjEzOS4yNTAyMDQAcGssceDC1Ahwayxx4MLUCCNDSVEuRU1FLklRX1BFTlNJT04uOTk4LjQxODIwLkwuUC4uQwEAAABubQAAAgAAAAY2MC45ODEBCAAAAAUAAAABMQEAAAAKMTY2MDIzMTY1MAMAAAADMTYwAgAAAAQxMjEzBAAAAAEwBwAAAAk2LzMwLzIwMTQIAAAACjEyLzMxLzIwMTEJAAAAATDY2g9x4MLUCNjaD3HgwtQIHENJ</t>
  </si>
  <si>
    <t>US5TVE4uSVFfVk9MVU1FLjA2LTA2LTIwMTQBAAAAu20NAAIAAAAIMC4yMzM3NTQANNVlh+DC1Ag01WWH4MLUCBxDSVEuS0JSLklRX1ZPTFVNRS4wNy0wMy0yMDE0AQAAAOqAPwACAAAACDMuMTI5NDE3AJY2aIfgwtQIljZoh+DC1AgcQ0lRLkNBVC5JUV9WT0xVTUUuMTIvMTYvMjAxNgUAAAABAAAACAAAAA4oSW52YWxpZCBEYXRlKQ4KKnHgwtQIDgoqceDC1AgnQ0lRLlNUTi5JUV9TSEFSRVNPVVRTVEFORElORy4yMi0wMy0yMDE3AQAAALttDQACAAAACjExNC4xMjg1NjIANNVlh+DC1Ag01WWH4MLUCC1DSVEuSVExOTA3ODYuSVFfVE9UQUxfQVNTRVRTLjk5Ni40MTgyMC5MLlAuLkMBAAAAQukCAAIAAAAINjkwNC40MTYBCAAAAAUAAAABMQEAAAAKMTUyNDYwODc0MAMAAAADMTYwAgAAAAQxMDA3BAAAAAEwBwAAAAk2LzMwLzIwMTQIAAAACDEvMS8yMDEwCQAAAAEw2NoPceDC1AjY2g9x4MLUCBxDSVEuU1ROLklRX1ZPTFVNRS4wOC0wNS0yMDE0AQAAALttDQACAAAACDAuMTk1OTY4ADTVZYfgwtQINNVlh+DC1AgcQ0lRLkVNRS5JUV9WT0xVTUUuMjItMTEtMjAxMwEAAABubQAAAgAAAAgwLjQwNTQzNAA01WWH4MLUCDTVZYfgwtQIHENJUS5KRUMuSVFfVk9MVU1FLjA4LTA1LTIwMTQBAAAAL04EAAIAAAAIMC44MDU4MDUAljZoh+DC1AiWNmiH4MLUCCdDSVEuU1ROLklRX1NIQVJFU09VVFNUQU5ESU5HLjIz</t>
  </si>
  <si>
    <t>LTA1LTIwMTcBAAAAu20NAAIAAAAKMTE0LjIyOTMxMgBW9FqM4MLUCFb0WozgwtQIHUNJUS5UVEVLLklRX1ZPTFVNRS4wMy0wNC0yMDE0AQAAAAgBAwACAAAACDAuMjY0Nzk3ALhVXYzgwtQIuFVdjODC1AgvQ0lRLk5BU0RBUUdTOlBDQVIuSVFfU0hBUkVTT1VUU1RBTkRJTkcuOS84LzIwMTYBAAAAQX8EAAIAAAAKMzUwLjUyODMxMQBW9FqM4MLUCFb0WozgwtQIKENJUS5FTUUuSVFfVE9UQUxfQVNTRVRTLjk5Ny40MTgyMC5MLlAuLkMBAAAAbm0AAAIAAAAIMjc1NS41NDIBCAAAAAUAAAABMQEAAAAKMTU4OTMyNjM2MQMAAAADMTYwAgAAAAQxMDA3BAAAAAEwBwAAAAk2LzMwLzIwMTQIAAAACjEyLzMxLzIwMTAJAAAAATDY2g9x4MLUCNjaD3HgwtQIHENJUS5LQlIuSVFfVk9MVU1FLjIzLTEwLTIwMTMBAAAA6oA/AAIAAAAIMi43NDE3MDEAljZoh+DC1AiWNmiH4MLUCCdDSVEuU1ROLklRX1NIQVJFU09VVFNUQU5ESU5HLjE5LTEwLTIwMTYBAAAAu20NAAIAAAAKMTEzLjkyOTA2MgBW9FqM4MLUCFb0WozgwtQIIENJUS5OWVNFOk9TSy5JUV9WT0xVTUUuOC8xNy8yMDE2BQAAAAEAAAAIAAAADihJbnZhbGlkIERhdGUpNNVlh+DC1Ag01WWH4MLUCCtDSVEuTllTRTpURVguSVFfU0hBUkVTT1VUU1RBTkRJTkcuMS8xOC8yMDE3BQAAAAEAAAAIAAAADihJbnZhbGlkIERhdGUpNNVlh+DC1Ag01WWH4MLUCCxDSVEu</t>
  </si>
  <si>
    <t>VFRFSy5JUV9ORVRfV09SS0lOR19DQVAuOTk2LjQxODIwLkwuUC4uQwEAAAAIAQMAAgAAAAcxMzguNzg5AQgAAAAFAAAAATEBAAAACjE0ODI3MjIyODADAAAAAzE2MAIAAAAEMTMxMQQAAAABMAcAAAAJNi8zMC8yMDE0CAAAAAk5LzI3LzIwMDkJAAAAATDY2g9x4MLUCNjaD3HgwtQIKENJUS5UVEVLLklRX1NIQVJFU09VVFNUQU5ESU5HLjE5LTAxLTIwMTcBAAAACAEDAAIAAAAJNTcuMjc5ODc3APSSWIzgwtQI9JJYjODC1AgmQ0lRLkpFQy5JUV9SRVZFTlVFX0VTVC4xMDAxLjQxODIwLkwuUC4BAAAAL04EAAIAAAALMTMyNTguOTA0MTQBDgAAAAUAAAABMwEAAAABMAIAAAAHNDQxNjQ4NAMAAAAGMTAwMTgwBAAAAAEyBgAAAAEwBwAAAAMxNjAIAAAAATAJAAAAATEKAAAAATALAAAACjYxOTc0NzUwMTgMAAAAATENAAAACDcvMS8yMDE0EAAAAAk2LzMwLzIwMTQOCipx4MLUCA4KKnHgwtQIHENJUS5TVE4uSVFfVk9MVU1FLjI3LTA1LTIwMTQBAAAAu20NAAIAAAAIMC4xMjk0OTYANNVlh+DC1Ag01WWH4MLUCCJDSVEuSVFUUjE0MTUxMzE2Mi5JUV9UUl9UQVJHRVROQU1FAQAAAMpRbwgDAAAAGDk5IENlbnRzIG9ubHkgU3RvcmVzIExMQwB3qAY248LUCC12HjbjwtQIJUNJUS4wLklRX0RBX1NVUFBMX0NGLjk5Ni40MTgyMC5MLlAuLkMBAAAAVYR3AwMAAAAAAA4KKnHgwtQIDgoqceDC1AgcQ0lRLktCUi5JUV9W</t>
  </si>
  <si>
    <t>T0xVTUUuMjktMTAtMjAxMwEAAADqgD8AAgAAAAgxLjQzNTg0OACWNmiH4MLUCJY2aIfgwtQIHENJUS5FTUUuSVFfVk9MVU1FLjEyLTAyLTIwMTQBAAAAbm0AAAIAAAAHMC4zNzk3MQA01WWH4MLUCDTVZYfgwtQIJ0NJUS5TVE4uSVFfU0hBUkVTT1VUU1RBTkRJTkcuMjAtMTItMjAxNgEAAAC7bQ0AAgAAAAkxMTMuOTQ1MjUAVvRajODC1AhW9FqM4MLUCCdDSVEuSkVDLklRX1NIQVJFU09VVFNUQU5ESU5HLjE2LTEyLTIwMTYBAAAAL04EAAIAAAAKMTIwLjgzMDA5OQBW9FqM4MLUCFb0WozgwtQIJkNJUS5DQVQuSVFfU0hBUkVTT1VUU1RBTkRJTkcuOC8yNC8yMDE2BQAAAAEAAAAIAAAADihJbnZhbGlkIERhdGUpVvRajODC1AhW9FqM4MLUCCdDSVEuQ0FULklRX1NIQVJFU09VVFNUQU5ESU5HLjEwLzMxLzIwMTYFAAAAAQAAAAgAAAAOKEludmFsaWQgRGF0ZSm4VV2M4MLUCLhVXYzgwtQIG0NJUS5DQVQuSVFfVk9MVU1FLjQvMjUvMjAxNgUAAAABAAAACAAAAA4oSW52YWxpZCBEYXRlKTTVZYfgwtQINNVlh+DC1AgnQ0lRLkpFQy5JUV9TSEFSRVNPVVRTVEFORElORy4yMy0xMi0yMDE2AQAAAC9OBAACAAAACjEyMC44MzAwOTkA9JJYjODC1Aj0kliM4MLUCBxDSVEuRkxSLklRX1ZPTFVNRS4yMy0xMC0yMDEzAQAAACsBCgACAAAACDEuMTYyODE3APiXaofgwtQI+Jdqh+DC1AgdQ0lRLlRURUsuSVFfVk9MVU1F</t>
  </si>
  <si>
    <t>LjI3LTEyLTIwMTMBAAAACAEDAAIAAAAIMC4yMjA0MDYAljZoh+DC1AiWNmiH4MLUCCFDSVEuSVExOTA3ODYuSVFfVk9MVU1FLjEwLTA3LTIwMTMBAAAAQukCAAIAAAAIMC41MTgzMTcAuFVdjODC1Ai4VV2M4MLUCCdDSVEuRkxSLklRX1NIQVJFU09VVFNUQU5ESU5HLjAxLTA2LTIwMTcBAAAAKwEKAAIAAAAKMTM5Ljc4MjI0MwBW9FqM4MLUCFb0WozgwtQIHENJUS5FTUUuSVFfVk9MVU1FLjIzLTA4LTIwMTMBAAAAbm0AAAIAAAAIMC4xODEyNDcAljZoh+DC1AiWNmiH4MLUCBxDSVEuS0JSLklRX1ZPTFVNRS4xMS0wMy0yMDE0AQAAAOqAPwACAAAACDIuNTkyOTczALhVXYzgwtQIuFVdjODC1AggQ0lRLk5ZU0U6Sk9ZLklRX1ZPTFVNRS43LzExLzIwMTYFAAAAAAAAAAgAAAAUKEludmFsaWQgSWRlbnRpZmllcimWNmiH4MLUCJY2aIfgwtQIKENJUS5UVEVLLklRX1NIQVJFU09VVFNUQU5ESU5HLjI1LTExLTIwMTYBAAAACAEDAAIAAAAJNTcuMDYwODAzAPSSWIzgwtQI9JJYjODC1AgmQ0lRLkZMUi5JUV9UT1RBTF9ERUJULjk5Ny40MTgyMC5MLlAuLkMBAAAAKwEKAAIAAAAHMTE0LjQ1MQEIAAAABQAAAAExAQAAAAoxNTg4NTU1NTM1AwAAAAMxNjACAAAABDQxNzMEAAAAATAHAAAACTYvMzAvMjAxNAgAAAAKMTIvMzEvMjAxMAkAAAABMNjaD3HgwtQI2NoPceDC1AgnQ0lRLkpFQy5JUV9TSEFSRVNPVVRTVEFO</t>
  </si>
  <si>
    <t>RElORy4xMy0xMi0yMDE2AQAAAC9OBAACAAAACjEyMC44MzAwOTkA9JJYjODC1Aj0kliM4MLUCCVDSVEuTkFTREFRR1M6UENBUi5JUV9WT0xVTUUuNC8xMi8yMDE2AQAAAEF/BAADAAAAAAA01WWH4MLUCDTVZYfgwtQIKENJUS5UVEVLLklRX1NIQVJFU09VVFNUQU5ESU5HLjEzLTA0LTIwMTcBAAAACAEDAAIAAAAJNTcuMzE3MDUzAFb0WozgwtQIVvRajODC1AgcQ0lRLlNUTi5JUV9WT0xVTUUuMjYtMDItMjAxNAEAAAC7bQ0AAgAAAAgwLjE1NjY1OACSMVaM4MLUCJIxVozgwtQIMENJUS5OQVNEQVFHUzpQQ0FSLklRX1NIQVJFU09VVFNUQU5ESU5HLjQvMTAvMjAxNwEAAABBfwQAAgAAAAozNTEuMjc5NjAxALhVXYzgwtQIuFVdjODC1AgxQ0lRLk5BU0RBUUdTOlBDQVIuSVFfU0hBUkVTT1VUU1RBTkRJTkcuMTAvMjAvMjAxNgUAAAABAAAACAAAAA4oSW52YWxpZCBEYXRlKTTVZYfgwtQINNVlh+DC1AgdQ0lRLlRURUsuSVFfVk9MVU1FLjE4LTAyLTIwMTQBAAAACAEDAAIAAAAIMC4zMjQ3NTcAuFVdjODC1Ai4VV2M4MLUCBxDSVEuRkxSLklRX1ZPTFVNRS4yNy0xMi0yMDEzAQAAACsBCgACAAAACDAuODU0Njc4AJY2aIfgwtQIljZoh+DC1AgdQ0lRLlRURUsuSVFfVk9MVU1FLjA5LTEyLTIwMTMBAAAACAEDAAIAAAAIMC4zOTI0MjgAljZoh+DC1AiWNmiH4MLUCCdDSVEuSkVDLklRX1NIQVJFU09VVFNUQU5E</t>
  </si>
  <si>
    <t>SU5HLjEyLTEwLTIwMTYBAAAAL04EAAIAAAAKMTIxLjQyODE5NwA01WWH4MLUCDTVZYfgwtQIJ0NJUS5JUTI3MzUxMS5JUV9FU1RfREFURS4xMDA0LjQxODIwLkwuUAEAAABnLAQABQAAAAozMS0xMi0yMDE3AA4KKnHgwtQIDgoqceDC1AgkQ0lRLktPU0U6QTAwOTU0MC5JUV9WT0xVTUUuMy8zMC8yMDE2BQAAAAEAAAAIAAAADihJbnZhbGlkIERhdGUpDgoqceDC1AgOCipx4MLUCCNDSVEuRU1FLklRX1BFUklPRERBVEUuOTk4LjQxODIwLkwuUAEAAABubQAABQAAAAozMS0xMi0yMDExAA4KKnHgwtQIDgoqceDC1AgnQ0lRLktCUi5JUV9TSEFSRVNPVVRTVEFORElORy4yNi0wNi0yMDE3AQAAAOqAPwACAAAACjE0My4xNTQ0NzEANNVlh+DC1Ag01WWH4MLUCCdDSVEuSkVDLklRX1NIQVJFU09VVFNUQU5ESU5HLjE0LTA5LTIwMTYBAAAAL04EAAIAAAAKMTIxLjQyODE5NwAOCipx4MLUCA4KKnHgwtQIJ0NJUS5DQVQuSVFfU0hBUkVTT1VUU1RBTkRJTkcuMTIvMjAvMjAxNgUAAAABAAAACAAAAA4oSW52YWxpZCBEYXRlKQ4KKnHgwtQIDgoqceDC1AgrQ0lRLk5ZU0U6VEVYLklRX1NIQVJFU09VVFNUQU5ESU5HLjcvMjgvMjAxNgUAAAABAAAACAAAAA4oSW52YWxpZCBEYXRlKbhVXYzgwtQIuFVdjODC1AgcQ0lRLktCUi5JUV9WT0xVTUUuMDYtMDMtMjAxNAEAAADqgD8AAgAAAAg0LjAzODU3OACWNmiH4MLUCJY2</t>
  </si>
  <si>
    <t>aIfgwtQIK0NJUS5GTFIuSVFfTkVUX1dPUktJTkdfQ0FQLjk5Ni40MTgyMC5MLlAuLkMBAAAAKwEKAAIAAAAILTM2MC4xNDMBCAAAAAUAAAABMQEAAAAKMTUxOTU1OTQ3MwMAAAADMTYwAgAAAAQxMzExBAAAAAEwBwAAAAk2LzMwLzIwMTQIAAAACjEyLzMxLzIwMDkJAAAAATDY2g9x4MLUCNjaD3HgwtQIJ0NJUS5TVE4uSVFfU0hBUkVTT1VUU1RBTkRJTkcuMTEtMDUtMjAxNwEAAAC7bQ0AAgAAAAoxMTQuMTYyNDM4APSSWIzgwtQI9JJYjODC1AggQ0lRLk5ZU0U6VEVYLklRX1ZPTFVNRS45LzMwLzIwMTYFAAAAAQAAAAgAAAAOKEludmFsaWQgRGF0ZSk01WWH4MLUCDTVZYfgwtQIHENJUS5TVE4uSVFfVk9MVU1FLjA5LTA1LTIwMTQBAAAAu20NAAIAAAAIMC4xNjg2MDgANNVlh+DC1Ag01WWH4MLUCCRDSVEuS09TRTpBMDA5NTQwLklRX1ZPTFVNRS42LzE2LzIwMTYFAAAAAQAAAAgAAAAOKEludmFsaWQgRGF0ZSkOCipx4MLUCA4KKnHgwtQIHENJUS5KRUMuSVFfVk9MVU1FLjMwLTA2LTIwMTQBAAAAL04EAAIAAAAIMC44NTUxMDQAljZoh+DC1AiWNmiH4MLUCCRDSVEuSVExOTA3ODYuSVFfVEJWLjk5OS40MTgyMC5MLlAuLkMBAAAAQukCAAIAAAAGLTQ0MC45AQgAAAAFAAAAATEBAAAACjE2NjEyMTQ1MjEDAAAAAzE2MAIAAAAEMTMxMAQAAAABMAcAAAAJNi8zMC8yMDE0CAAAAAoxMi8yOC8yMDEyCQAAAAEw</t>
  </si>
  <si>
    <t>2NoPceDC1AjY2g9x4MLUCCBDSVEuTllTRTpPU0suSVFfVk9MVU1FLjMvMjgvMjAxNgUAAAABAAAACAAAAA4oSW52YWxpZCBEYXRlKTTVZYfgwtQINNVlh+DC1AggQ0lRLk5ZU0U6VEVYLklRX1ZPTFVNRS43LzE1LzIwMTYFAAAAAQAAAAgAAAAOKEludmFsaWQgRGF0ZSlW9FqM4MLUCFb0WozgwtQIHENJUS5LQlIuSVFfVk9MVU1FLjA3LTA1LTIwMTQBAAAA6oA/AAIAAAAIMy4wMTY5NjUAuFVdjODC1Ai4VV2M4MLUCB9DSVEuTllTRTpDTUkuSVFfVk9MVU1FLjcvNi8yMDE2AQAAACUMBAACAAAACDAuOTc0Mjg0ADTVZYfgwtQINNVlh+DC1AgcQ0lRLktCUi5JUV9WT0xVTUUuMjgtMDEtMjAxNAEAAADqgD8AAgAAAAgxLjk3NzU0MgCSMVaM4MLUCJIxVozgwtQIJENJUS5LT1NFOkEwMDk1NDAuSVFfVk9MVU1FLjUvMTAvMjAxNgEAAADNSyUAAgAAAAgwLjE0MDkzNgA01WWH4MLUCDTVZYfgwtQIJ0NJUS5GTFIuSVFfU0hBUkVTT1VUU1RBTkRJTkcuMjYtMDgtMjAxNgEAAAArAQoAAgAAAAoxMzkuMjQ4MzY5APSSWIzgwtQI9JJYjODC1AgcQ0lRLktCUi5JUV9WT0xVTUUuMTEtMDQtMjAxNAEAAADqgD8AAgAAAAgyLjU2Nzc3MgCSMVaM4MLUCJIxVozgwtQIKENJUS5TVE4uSVFfVE9UQUxfRVFVSVRZLjk5OC40MTgyMC5MLlAuLkMBAAAAu20NAAIAAAAHNjI3LjE1MQEIAAAABQAAAAExAQAAAAoxNTg4OTk5MDM5</t>
  </si>
  <si>
    <t>AwAAAAIyNwIAAAAEMTI3NQQAAAABMAcAAAAJNi8zMC8yMDE0CAAAAAoxMi8zMS8yMDExCQAAAAEw2NoPceDC1AjY2g9x4MLUCCdDSVEuRkxSLklRX1NIQVJFU09VVFNUQU5ESU5HLjEyLTA5LTIwMTYBAAAAKwEKAAIAAAAKMTM5LjI0ODM2OQC4VV2M4MLUCLhVXYzgwtQIHENJUS5FTUUuSVFfVk9MVU1FLjEyLTA5LTIwMTMBAAAAbm0AAAIAAAAIMC4zMjYzMTkAljZoh+DC1AiWNmiH4MLUCC9DSVEuTkFTREFRR1M6UENBUi5JUV9TSEFSRVNPVVRTVEFORElORy44LzMvMjAxNgEAAABBfwQAAgAAAAozNTEuMzU4NDk3ALhVXYzgwtQIuFVdjODC1AgnQ0lRLjAuSVFfUkVWRU5VRV9FU1QuMTAwMi40MTgyMC5MLlAuVVNEAQAAAFWEdwMDAAAAAAAOCipx4MLUCA4KKnHgwtQIHENJUS5GTFIuSVFfVk9MVU1FLjE1LTAxLTIwMTQBAAAAKwEKAAIAAAAIMS43MTMyMjkAljZoh+DC1AiWNmiH4MLUCCtDSVEuTllTRTpURVguSVFfU0hBUkVTT1VUU1RBTkRJTkcuNy8yMC8yMDE2BQAAAAEAAAAIAAAADihJbnZhbGlkIERhdGUpkjFWjODC1AiSMVaM4MLUCCtDSVEuTllTRTpURVguSVFfU0hBUkVTT1VUU1RBTkRJTkcuNy8xOC8yMDE2BQAAAAEAAAAIAAAADihJbnZhbGlkIERhdGUpuFVdjODC1Ai4VV2M4MLUCBxDSVEuS0JSLklRX1ZPTFVNRS4wOS0wOC0yMDEzAQAAAOqAPwACAAAACDEuMTAwMDQ5AJY2aIfgwtQIljZo</t>
  </si>
  <si>
    <t>h+DC1AguQ0lRLklRVFIyNjQzNjExOTIuSVFfVFJfVEFSR0VUX1NUT0NLUFJFTUlVTV8xRAEAAADo1MEPAgAAAAAAd6gGNuPC1Agtdh4248LUCB9DSVEuTllTRTpURVguSVFfVk9MVU1FLjMvNy8yMDE3AQAAAA6zBAACAAAACDEuNDY0NjE1AJIxVozgwtQIkjFWjODC1AgfQ0lRLkVNRS5JUV9QUklDRURBVEUuMTctMDYtMjAxNAEAAABubQAABQAAAAoxNy0wNi0yMDE0ADTVZYfgwtQINNVlh+DC1AgoQ0lRLlRURUsuSVFfU0hBUkVTT1VUU1RBTkRJTkcuMDQtMDUtMjAxNwEAAAAIAQMAAgAAAAk1Ny4zMTcwNTMANNVlh+DC1Ag01WWH4MLUCCBDSVEuTllTRTpURVguSVFfVk9MVU1FLjUvMjAvMjAxNgUAAAABAAAACAAAAA4oSW52YWxpZCBEYXRlKTTVZYfgwtQINNVlh+DC1AghQ0lRLklRMjczNTExLklRX1ZPTFVNRS4zMS0wMy0yMDE0AQAAAGcsBAADAAAAAAAOCipx4MLUCA4KKnHgwtQIHENJUS5LQlIuSVFfVk9MVU1FLjEyLTExLTIwMTMBAAAA6oA/AAIAAAAHMC45Njc4OAC4VV2M4MLUCLhVXYzgwtQIJ0NJUS5GTFIuSVFfU0hBUkVTT1VUU1RBTkRJTkcuMTItMDgtMjAxNgEAAAArAQoAAgAAAAoxMzkuMjQ4MzY5ALhVXYzgwtQIuFVdjODC1Ag0Q0lRLkZMUi5JUV9NSU5PUklUWV9JTlRFUkVTVF9UT1RBTC4xOTkyLjQxODIwLkwuUC4uQwEAAAArAQoAAgAAAAY4My45MTUBCAAAAAUAAAABMQEAAAAKMTYy</t>
  </si>
  <si>
    <t>OTA5NzkxOAMAAAADMTYwAgAAAAQxMzEyBAAAAAEwBwAAAAk2LzMwLzIwMTQIAAAACTYvMzAvMjAxMgkAAAABMNjaD3HgwtQI2NoPceDC1AgfQ0lRLk5ZU0U6VEVYLklRX1ZPTFVNRS44LzMvMjAxNgEAAAAOswQAAgAAAAgxLjE1NzE0MQCSMVaM4MLUCJIxVozgwtQIJ0NJUS5GTFIuSVFfU0hBUkVTT1VUU1RBTkRJTkcuMjctMDctMjAxNgEAAAArAQoAAgAAAAoxMzkuMjMwMTU2ALhVXYzgwtQIuFVdjODC1AgcQ0lRLktCUi5JUV9WT0xVTUUuMDYtMDgtMjAxMwEAAADqgD8AAgAAAAgxLjA4ODYwOACSMVaM4MLUCJIxVozgwtQIJENJUS5JUTI3MzUxMS5JUV9OSS4xMDAwLjQxODIwLkwuUC4uQwEAAABnLAQAAgAAAAY5Ny4xNjcBCAAAAAUAAAABMQEAAAAKMTcwMjE3MzgzOQMAAAADMTYwAgAAAAIxNQQAAAABMAcAAAAJNi8zMC8yMDE0CAAAAAoxMi8zMS8yMDEzCQAAAAEw2NoPceDC1AjY2g9x4MLUCC5DSVEuVFRFSy5JUV9HV19JTlRBTl9BTU9SVF9DRi45OTYuNDE4MjAuTC5QLi5DAQAAAAgBAwACAAAAAzkuOAEIAAAABQAAAAExAQAAAAoxNDgyNzIyMjgwAwAAAAMxNjACAAAABDIxODIEAAAAATAHAAAACTYvMzAvMjAxNAgAAAAJOS8yNy8yMDA5CQAAAAEwDgoqceDC1AgOCipx4MLUCCtDSVEuSVEyNzM1MTEuSVFfVE9UQUxfUkVWLjIwMDAuNDE4MjAuTC5QLi5DAQAAAGcsBAACAAAACDMyMzguMzY1AQgA</t>
  </si>
  <si>
    <t>AAAFAAAAATEBAAAACjE3MDIxODQ4NjkDAAAAAzE2MAIAAAACMjgEAAAAATAHAAAACTYvMzAvMjAxNAgAAAAJNi8zMC8yMDE0CQAAAAEw2NoPceDC1AjY2g9x4MLUCC5DSVEuSkVDLklRX0dXX0lOVEFOX0FNT1JUX0NGLjEwMDAuNDE4MjAuTC5QLi5DAQAAAC9OBAACAAAABjI3LjQ1MgEIAAAABQAAAAExAQAAAAoxNzY2NTkwNjc2AwAAAAMxNjACAAAABDIxODIEAAAAATAHAAAACTYvMzAvMjAxNAgAAAAJOS8yNy8yMDEzCQAAAAEwDgoqceDC1AgOCipx4MLUCCdDSVEuRkxSLklRX1NIQVJFU09VVFNUQU5ESU5HLjEwLTAyLTIwMTcBAAAAKwEKAAIAAAAKMTM5LjI1MDIwNABW9FqM4MLUCFb0WozgwtQIJ0NJUS5FTUUuSVFfU0hBUkVTT1VUU1RBTkRJTkcuMTQtMDktMjAxNgEAAABubQAAAgAAAAk2MC43OTk5MTUA9JJYjODC1Aj0kliM4MLUCCBDSVEuTllTRTpURVguSVFfVk9MVU1FLjUvMTAvMjAxNgEAAAAOswQAAgAAAAgxLjIzODgxNQA01WWH4MLUCDTVZYfgwtQIHENJUS5LQlIuSVFfVk9MVU1FLjA4LTA1LTIwMTQBAAAA6oA/AAIAAAAIMy45MjE5MDUAljZoh+DC1AiWNmiH4MLUCCpDSVEuTllTRTpPU0suSVFfU0hBUkVTT1VUU1RBTkRJTkcuNy81LzIwMTYBAAAAF30EAAIAAAAJNzMuMzY2NzE3ALhVXYzgwtQIuFVdjODC1AgfQ0lRLkVNRS5JUV9QUklDRURBVEUuMDMtMDItMjAxNAEAAABubQAABQAA</t>
  </si>
  <si>
    <t>AAowMy0wMi0yMDE0AA4KKnHgwtQIDgoqceDC1AgbQ0lRLkNBVC5JUV9WT0xVTUUuNi8yOS8yMDE2BQAAAAEAAAAIAAAADihJbnZhbGlkIERhdGUpDgoqceDC1AgOCipx4MLUCCdDSVEuRkxSLklRX1NIQVJFU09VVFNUQU5ESU5HLjEwLTExLTIwMTYBAAAAKwEKAAIAAAAKMTM5LjI1MDIwNAA01WWH4MLUCDTVZYfgwtQIJUNJUS5OQVNEQVFHUzpQQ0FSLklRX1ZPTFVNRS45LzMwLzIwMTYFAAAAAQAAAAgAAAAOKEludmFsaWQgRGF0ZSk01WWH4MLUCDTVZYfgwtQIKENJUS5UVEVLLklRX1NIQVJFU09VVFNUQU5ESU5HLjA4LTA5LTIwMTYBAAAACAEDAAIAAAAJNTcuNDI5NTYxADTVZYfgwtQINNVlh+DC1AggQ0lRLk5ZU0U6Q01JLklRX1ZPTFVNRS43LzIyLzIwMTYFAAAAAQAAAAgAAAAOKEludmFsaWQgRGF0ZSk01WWH4MLUCDTVZYfgwtQIKENJUS5UVEVLLklRX1NIQVJFU09VVFNUQU5ESU5HLjAxLTEyLTIwMTYBAAAACAEDAAIAAAAJNTcuMDYwODAzAPSSWIzgwtQI9JJYjODC1AghQ0lRLklRMjczNTExLklRX1ZPTFVNRS4wNy0wMy0yMDE0AQAAAGcsBAADAAAAAAAOCipx4MLUCA4KKnHgwtQIJUNJUS5OQVNEQVFHUzpQQ0FSLklRX1ZPTFVNRS4yLzEwLzIwMTcBAAAAQX8EAAIAAAAIMS40MTgyOTgAkjFWjODC1AiSMVaM4MLUCCdDSVEuRU1FLklRX1NIQVJFU09VVFNUQU5ESU5HLjAxLTAyLTIwMTcBAAAA</t>
  </si>
  <si>
    <t>bm0AAAIAAAAJNjAuNjQ2NDc2APSSWIzgwtQI9JJYjODC1AggQ0lRLk5ZU0U6T1NLLklRX1ZPTFVNRS40LzIxLzIwMTYFAAAAAQAAAAgAAAAOKEludmFsaWQgRGF0ZSk01WWH4MLUCDTVZYfgwtQIJ0NJUS5KRUMuSVFfU0hBUkVTT1VUU1RBTkRJTkcuMTktMTAtMjAxNgEAAAAvTgQAAgAAAAoxMjEuNDI4MTk3ALhVXYzgwtQIuFVdjODC1AgkQ0lRLktPU0U6QTAwOTU0MC5JUV9WT0xVTUUuNi8xNC8yMDE2BQAAAAEAAAAIAAAADihJbnZhbGlkIERhdGUpNNVlh+DC1Ag01WWH4MLUCBxDSVEuRkxSLklRX1ZPTFVNRS4wNS0wMi0yMDE0AQAAACsBCgACAAAACDEuMTYwMjg3AJY2aIfgwtQIljZoh+DC1AgrQ0lRLk5ZU0U6VEVYLklRX1NIQVJFU09VVFNUQU5ESU5HLjQvMTkvMjAxNgUAAAABAAAACAAAAA4oSW52YWxpZCBEYXRlKZIxVozgwtQIkjFWjODC1AgfQ0lRLk5ZU0U6Q01JLklRX1ZPTFVNRS42LzYvMjAxNgEAAAAlDAQAAgAAAAcxLjQ1OTM3ADTVZYfgwtQINNVlh+DC1AghQ0lRLklRMTkwNzg2LklRX1ZPTFVNRS4xMC0xMi0yMDEzAQAAAELpAgACAAAACDAuNDA0MjgxALhVXYzgwtQIuFVdjODC1AghQ0lRLk5ZU0U6VEVYLklRX1ZPTFVNRS4xMC8yNi8yMDE2BQAAAAEAAAAIAAAADihJbnZhbGlkIERhdGUpVvRajODC1AhW9FqM4MLUCCpDSVEuTllTRTpURVguSVFfU0hBUkVTT1VUU1RBTkRJTkcuMy8y</t>
  </si>
  <si>
    <t>LzIwMTcBAAAADrMEAAIAAAAFMTA1LjkAVvRajODC1AhW9FqM4MLUCCdDSVEuU1ROLklRX1NIQVJFU09VVFNUQU5ESU5HLjA5LTAzLTIwMTcBAAAAu20NAAIAAAAKMTE0LjEyODU2MgD0kliM4MLUCPSSWIzgwtQIK0NJUS5OWVNFOk9TSy5JUV9TSEFSRVNPVVRTVEFORElORy44LzIzLzIwMTYFAAAAAQAAAAgAAAAOKEludmFsaWQgRGF0ZSk01WWH4MLUCDTVZYfgwtQIHENJUS5GTFIuSVFfVk9MVU1FLjIxLTAzLTIwMTQBAAAAKwEKAAIAAAAIMi4zNTM4NzYAljZoh+DC1AiWNmiH4MLUCChDSVEuSkVDLklRX0RBX1NVUFBMX0NGLjIwMDAuNDE4MjAuTC5QLi5DAQAAAC9OBAACAAAABjkwLjc2MgEIAAAABQAAAAExAQAAAAoxNzQ4MTI2NTYxAwAAAAMxNjACAAAABDIxNzEEAAAAATAHAAAACTYvMzAvMjAxNAgAAAAJNi8yNy8yMDE0CQAAAAEwDgoqceDC1AgOCipx4MLUCB5DSVEuTllTRTpERS5JUV9WT0xVTUUuNS81LzIwMTYBAAAAgA8EAAIAAAAIMi44Njg0NzIANNVlh+DC1Ag01WWH4MLUCBpDSVEuQ0FULklRX1ZPTFVNRS42LzgvMjAxNgEAAAAy9QMAAwAAAAAANNVlh+DC1Ag01WWH4MLUCCFDSVEuSVEyNzM1MTEuSVFfVk9MVU1FLjA0LTExLTIwMTMBAAAAZywEAAIAAAAGMC4wMDAyADTVZYfgwtQINNVlh+DC1AgoQ0lRLkZMUi5JUV9QUkVGX0VRVUlUWS4xOTk1LjQxODIwLkwuUC4uQwEAAAArAQoAAwAA</t>
  </si>
  <si>
    <t>AAAA2NoPceDC1AjY2g9x4MLUCCFDSVEuTllTRTpURVguSVFfVk9MVU1FLjEwLzEzLzIwMTYFAAAAAQAAAAgAAAAOKEludmFsaWQgRGF0ZSm4VV2M4MLUCLhVXYzgwtQILkNJUS5JUVRSMjcwMDc4Njc3LklRX1RSX1RBUkdFVF9TVE9DS1BSRU1JVU1fMUQBAAAA1RIZEAIAAAAAAHeoBjbjwtQILXYeNuPC1AgtQ0lRLjAuSVFfR1dfSU5UQU5fQU1PUlRfQ0YuOTk4LjQxODIwLkwuUC4tLS5DBQAAAAEAAAAIAAAAGihJbnZhbGlkIEN1cnJlbmN5IFJlcXVlc3Qp2NoPceDC1AjY2g9x4MLUCCdDSVEuS0JSLklRX1NIQVJFU09VVFNUQU5ESU5HLjA5LTA4LTIwMTYBAAAA6oA/AAIAAAAKMTQyLjQ3NTQ5OQD0kliM4MLUCPSSWIzgwtQIK0NJUS5OWVNFOlRFWC5JUV9TSEFSRVNPVVRTVEFORElORy4xLzEzLzIwMTcFAAAAAQAAAAgAAAAOKEludmFsaWQgRGF0ZSn0kliM4MLUCPSSWIzgwtQIKkNJUS5OWVNFOlRFWC5JUV9TSEFSRVNPVVRTVEFORElORy41LzUvMjAxNgEAAAAOswQAAgAAAAUxMDkuMgCSMVaM4MLUCJIxVozgwtQILUNJUS5JUTI3MzUxMS5JUV9JTlRFUkVTVF9FWFAuOTk2LjQxODIwLkwuUC4uQwEAAABnLAQAAgAAAActMTQuMTIyAQgAAAAFAAAAATEBAAAACjE1MTc1ODI5MjMDAAAAAzE2MAIAAAACODIEAAAAATAHAAAACTYvMzAvMjAxNAgAAAAKMTIvMzEvMjAwOQkAAAABMA4KKnHgwtQIDgoqceDC</t>
  </si>
  <si>
    <t>1AgqQ0lRLk5ZU0U6VEVYLklRX1NIQVJFU09VVFNUQU5ESU5HLjQvNy8yMDE3AQAAAA6zBAACAAAABDk3LjYANNVlh+DC1Ag01WWH4MLUCCNDSVEuRU1FLklRX0lOQ19UQVguOTk3LjQxODIwLkwuUC4uQwEAAABubQAAAgAAAAY1My43MTEBCAAAAAUAAAABMQEAAAAKMTU4OTMyNjM2MQMAAAADMTYwAgAAAAI3NQQAAAABMAcAAAAJNi8zMC8yMDE0CAAAAAoxMi8zMS8yMDEwCQAAAAEw2NoPceDC1AjY2g9x4MLUCCFDSVEuSVEyNzM1MTEuSVFfVk9MVU1FLjA4LTA4LTIwMTMBAAAAZywEAAIAAAAFNEUtMDUADgoqceDC1AgOCipx4MLUCCpDSVEuTllTRTpURVguSVFfU0hBUkVTT1VUU1RBTkRJTkcuMS81LzIwMTcBAAAADrMEAAIAAAAKMTAzLjUxMjk2OQA01WWH4MLUCDTVZYfgwtQIK0NJUS5OWVNFOk9TSy5JUV9TSEFSRVNPVVRTVEFORElORy4xMi85LzIwMTYBAAAAF30EAAIAAAAJNzMuNDg0NTgzADTVZYfgwtQINNVlh+DC1AggQ0lRLk5ZU0U6VEVYLklRX1ZPTFVNRS4xMi84LzIwMTYBAAAADrMEAAIAAAAIMC41OTM1NjMANNVlh+DC1Ag01WWH4MLUCB9DSVEuTllTRTpERS5JUV9WT0xVTUUuNi8yMC8yMDE2BQAAAAEAAAAIAAAADihJbnZhbGlkIERhdGUpDgoqceDC1AgOCipx4MLUCBxDSVEuRkxSLklRX1ZPTFVNRS4xNC0wMS0yMDE0AQAAACsBCgACAAAACDEuOTg5ODQ4AJY2aIfgwtQIljZoh+DC1Agm</t>
  </si>
  <si>
    <t>Q0lRLkNBVC5JUV9TSEFSRVNPVVRTVEFORElORy41LzExLzIwMTYBAAAAMvUDAAIAAAAKNTg1LjA3MjU4NQC4VV2M4MLUCLhVXYzgwtQIJ0NJUS5GTFIuSVFfU0hBUkVTT1VUU1RBTkRJTkcuMDctMDktMjAxNgEAAAArAQoAAgAAAAoxMzkuMjQ4MzY5AFb0WozgwtQIVvRajODC1AgfQ0lRLkVNRS5JUV9QUklDRURBVEUuMjYtMDgtMjAxMwEAAABubQAABQAAAAoyNi0wOC0yMDEzADTVZYfgwtQINNVlh+DC1AghQ0lRLk5ZU0U6Q05ISS5JUV9WT0xVTUUuNy8yNi8yMDE2BQAAAAEAAAAIAAAADihJbnZhbGlkIERhdGUpDgoqceDC1AgOCipx4MLUCCdDSVEuS0JSLklRX1NIQVJFU09VVFNUQU5ESU5HLjA1LTA3LTIwMTYBAAAA6oA/AAIAAAAIMTQyLjQyMzMAVvRajODC1AhW9FqM4MLUCCBDSVEuTllTRTpDTUkuSVFfVk9MVU1FLjUvMTcvMjAxNgUAAAABAAAACAAAAA4oSW52YWxpZCBEYXRlKQ4KKnHgwtQIDgoqceDC1AgnQ0lRLkVNRS5JUV9TSEFSRVNPVVRTVEFORElORy4yNy0wNy0yMDE2AQAAAG5tAAACAAAACTYwLjcwMDYyNgC4VV2M4MLUCLhVXYzgwtQIIENJUS5OWVNFOlRFWC5JUV9WT0xVTUUuNy8yOC8yMDE2BQAAAAEAAAAIAAAADihJbnZhbGlkIERhdGUpkjFWjODC1AiSMVaM4MLUCCRDSVEuTkFTREFRR1M6UENBUi5JUV9WT0xVTUUuNC82LzIwMTcBAAAAQX8EAAMAAAAAADTVZYfgwtQINNVlh+DC</t>
  </si>
  <si>
    <t>1AgrQ0lRLk5ZU0U6VEVYLklRX1NIQVJFU09VVFNUQU5ESU5HLjgvMjMvMjAxNgUAAAABAAAACAAAAA4oSW52YWxpZCBEYXRlKZIxVozgwtQIkjFWjODC1AgrQ0lRLk5ZU0U6T1NLLklRX1NIQVJFU09VVFNUQU5ESU5HLjcvMjcvMjAxNgUAAAABAAAACAAAAA4oSW52YWxpZCBEYXRlKbhVXYzgwtQIuFVdjODC1Ag7Q0lRUkFOR0UuMC5JUV9WT0xVTUUuLTFZLjMwLTA2LTIwMTQuLi5ERVNDLkQuVFJBRElORyBWT0xVTUUDAAAAVYR3AwAAAAC4VV2M4MLUCLhVXYzgwtQIIENJUS5OWVNFOlRFWC5JUV9WT0xVTUUuMS8xMC8yMDE3AQAAAA6zBAACAAAACDEuNDY0NjE1ALhVXYzgwtQIuFVdjODC1AgnQ0lRLktCUi5JUV9TSEFSRVNPVVRTVEFORElORy4xMi0wOS0yMDE2AQAAAOqAPwACAAAACjE0Mi40NzU0OTkAVvRajODC1AhW9FqM4MLUCCpDSVEuSVExNDI3MDMuSVFfU0hPUlRfQlVTSU5FU1NfREVTQ1JJUFRJT04BAAAAby0CAAMAAADBAUhhcnJpcyBUZWV0ZXIgU3VwZXJtYXJrZXRzLCBJbmMuLCB0aHJvdWdoIGl0cyBzdWJzaWRpYXJpZXMsIG9wZXJhdGVzIGEgcmVnaW9uYWwgY2hhaW4gb2Ygc3VwZXJtYXJrZXRzIHByaW1hcmlseSBpbiB0aGUgc291dGhlYXN0ZXJuIGFuZCBtaWQtQXRsYW50aWMgVW5pdGVkIFN0YXRlcywgYW5kIHRoZSBEaXN0cmljdCBvZiBDb2x1bWJpYS4ABa19NuPC1AhkDoA248LU</t>
  </si>
  <si>
    <t>CCtDSVEuU1ROLklRX0NBU0hfU1RfSU5WRVNULjE5OTIuNDE4MjAuTC5QLi5DAQAAALttDQACAAAABjI3Ljc3NQEIAAAABQAAAAExAQAAAAoxNjI5MTU1MjM1AwAAAAIyNwIAAAAEMTAwMgQAAAABMAcAAAAJNi8zMC8yMDE0CAAAAAk2LzMwLzIwMTIJAAAAATDY2g9x4MLUCNjaD3HgwtQIHENJUS5GTFIuSVFfVk9MVU1FLjA4LTA0LTIwMTQBAAAAKwEKAAIAAAAIMC45NDMxODYAljZoh+DC1AiWNmiH4MLUCCVDSVEuTkFTREFRR1M6UENBUi5JUV9WT0xVTUUuNy8yMS8yMDE2BQAAAAEAAAAIAAAADihJbnZhbGlkIERhdGUpVvRajODC1AhW9FqM4MLUCBtDSVEuQ0FULklRX1ZPTFVNRS45LzI2LzIwMTYFAAAAAQAAAAgAAAAOKEludmFsaWQgRGF0ZSk01WWH4MLUCDTVZYfgwtQIPkNJUVJBTkdFLkVNRS5JUV9UUkFESU5HREFZLi0xWS4zMC0wNi0yMDE0Li4uREVTQy5ELlRSQURJTkcgREFZBQAAAAEAAAAIAAAAFihJbnZhbGlkIEZvcm11bGEgTmFtZSk01WWH4MLUCDTVZYfgwtQIHENJUS5LQlIuSVFfVk9MVU1FLjE2LTA0LTIwMTQBAAAA6oA/AAIAAAAIMi4yNDQ1NDkAljZoh+DC1AiWNmiH4MLUCCBDSVEuTllTRTpDTUkuSVFfVk9MVU1FLjUvMjcvMjAxNgUAAAABAAAACAAAAA4oSW52YWxpZCBEYXRlKTTVZYfgwtQINNVlh+DC1AgnQ0lRLkVNRS5JUV9TSEFSRVNPVVRTVEFORElORy4xMC0wNS0yMDE3AQAA</t>
  </si>
  <si>
    <t>AG5tAAACAAAACTU5LjIzMzAzOAD0kliM4MLUCPSSWIzgwtQIHENJUS5FTUUuSVFfVk9MVU1FLjI2LTA4LTIwMTMBAAAAbm0AAAIAAAAHMC4yNDA4MwCWNmiH4MLUCJY2aIfgwtQIJkNJUS5UVEVLLklRX0lOVkVOVE9SWS45OTUuNDE4MjAuTC5QLi5DAQAAAAgBAwADAAAAAADY2g9x4MLUCNjaD3HgwtQIL0NJUS5OQVNEQVFHUzpQQ0FSLklRX1NIQVJFU09VVFNUQU5ESU5HLjcvNy8yMDE2AQAAAEF/BAACAAAACTM1MC40NjI4NQBW9FqM4MLUCFb0WozgwtQIJ0NJUS5TVE4uSVFfU0hBUkVTT1VUU1RBTkRJTkcuMjUtMDUtMjAxNwEAAAC7bQ0AAgAAAAoxMTQuMjI5MzEyANLMLnHgwtQI0swuceDC1AgcQ0lRLkVNRS5JUV9WT0xVTUUuMTAtMTItMjAxMwEAAABubQAAAgAAAAYwLjU4ODQANNVlh+DC1Ag01WWH4MLUCCdDSVEuS0JSLklRX1NIQVJFU09VVFNUQU5ESU5HLjI2LTA4LTIwMTYBAAAA6oA/AAIAAAAKMTQyLjQ3NTQ5OQA01WWH4MLUCDTVZYfgwtQIG0NJUS5DQVQuSVFfVk9MVU1FLjQvMTkvMjAxNgUAAAABAAAACAAAAA4oSW52YWxpZCBEYXRlKTTVZYfgwtQINNVlh+DC1AgjQ0lRLktPU0U6QTAwOTU0MC5JUV9WT0xVTUUuNy8xLzIwMTYBAAAAzUslAAIAAAAIMC4xODUzMDUADgoqceDC1AgOCipx4MLUCCFDSVEuTllTRTpDTkhJLklRX1ZPTFVNRS4zLzExLzIwMTYBAAAATmIZBgIAAAAIMC44NDIz</t>
  </si>
  <si>
    <t>MTUANNVlh+DC1Ag01WWH4MLUCCBDSVEuTllTRTpDTUkuSVFfVk9MVU1FLjUvMTIvMjAxNgEAAAAlDAQAAgAAAAgxLjc3Njk2OQA01WWH4MLUCDTVZYfgwtQIHENJUS5FTUUuSVFfVk9MVU1FLjAzLTAxLTIwMTQBAAAAbm0AAAIAAAAHMC4yMTg2MwA01WWH4MLUCDTVZYfgwtQIHENJUS5FTUUuSVFfVk9MVU1FLjAzLTA3LTIwMTMBAAAAbm0AAAIAAAAIMC4xMDc0NTUAljZoh+DC1AiWNmiH4MLUCCdDSVEuS0JSLklRX1NIQVJFU09VVFNUQU5ESU5HLjEwLTA4LTIwMTYBAAAA6oA/AAIAAAAKMTQyLjQ3NTQ5OQAOCipx4MLUCA4KKnHgwtQIK0NJUS5OWVNFOk9TSy5JUV9TSEFSRVNPVVRTVEFORElORy40LzI3LzIwMTYFAAAAAQAAAAgAAAAOKEludmFsaWQgRGF0ZSn0kliM4MLUCPSSWIzgwtQIHENJUS5FTUUuSVFfVk9MVU1FLjAxLTA0LTIwMTQBAAAAbm0AAAIAAAAIMC4zMDg2MDcANNVlh+DC1Ag01WWH4MLUCClDSVEuSVExOTA3ODYuSVFfUEVOU0lPTi4xOTkwLjQxODIwLkwuUC4uQwEAAABC6QIAAgAAAAUyMDUuNQEIAAAABQAAAAExAQAAAAoxNTc0NzU2NjI4AwAAAAMxNjACAAAABDEyMTMEAAAAATAHAAAACTYvMzAvMjAxNAgAAAAJOS8zMC8yMDExCQAAAAEw2NoPceDC1AjY2g9x4MLUCCdDSVEuS0JSLklRX1NIQVJFU09VVFNUQU5ESU5HLjI2LTA5LTIwMTYBAAAA6oA/AAIAAAAKMTQyLjQ3NTQ5OQAO</t>
  </si>
  <si>
    <t>Cipx4MLUCA4KKnHgwtQIJ0NJUS4wLklRX1RPVEFMX1JFVi45OTguNDE4MjAuTEZSLlAuLS0uQwUAAAABAAAACAAAABooSW52YWxpZCBDdXJyZW5jeSBSZXF1ZXN0KdjaD3HgwtQI2NoPceDC1AgnQ0lRLkpFQy5JUV9TSEFSRVNPVVRTVEFORElORy4wOC0xMi0yMDE2AQAAAC9OBAACAAAACjEyMC45NTA4OTkANNVlh+DC1Ag01WWH4MLUCC9DSVEuTkFTREFRR1M6UENBUi5JUV9TSEFSRVNPVVRTVEFORElORy44LzkvMjAxNgEAAABBfwQAAgAAAAozNTAuNTI4MzExALhVXYzgwtQIuFVdjODC1AgcQ0lRLkVNRS5JUV9WT0xVTUUuMjEtMDgtMjAxMwEAAABubQAAAgAAAAgwLjE4Njk1NgCWNmiH4MLUCJY2aIfgwtQIHENJUS5FTUUuSVFfVk9MVU1FLjE1LTExLTIwMTMBAAAAbm0AAAIAAAAHMC4zNTc0OAA01WWH4MLUCDTVZYfgwtQIL0NJUS5OQVNEQVFHUzpQQ0FSLklRX1NIQVJFU09VVFNUQU5ESU5HLjQvNy8yMDE3AQAAAEF/BAACAAAACjM1MS4yNzk2MDEANNVlh+DC1Ag01WWH4MLUCB9DSVEuRU1FLklRX1BSSUNFREFURS4xNC0xMC0yMDEzAQAAAG5tAAAFAAAACjE0LTEwLTIwMTMADgoqceDC1AgOCipx4MLUCCFDSVEuTllTRTpDTkhJLklRX1ZPTFVNRS41LzMxLzIwMTYFAAAAAQAAAAgAAAAOKEludmFsaWQgRGF0ZSkOCipx4MLUCA4KKnHgwtQIKENJUS5UVEVLLklRX1NIQVJFU09VVFNUQU5ESU5HLjI1</t>
  </si>
  <si>
    <t>LTA0LTIwMTcBAAAACAEDAAIAAAAJNTcuMzE3MDUzALhVXYzgwtQIuFVdjODC1AgcQ0lRLkVNRS5JUV9WT0xVTUUuMTQtMDEtMjAxNAEAAABubQAAAgAAAAcwLjI4NDYyADTVZYfgwtQINNVlh+DC1Ag0Q0lRLkVNRS5JUV9NSU5PUklUWV9JTlRFUkVTVF9UT1RBTC4xOTk0LjQxODIwLkwuUC4uQwEAAABubQAAAgAAAAYxMS4wOTkBCAAAAAUAAAABMQEAAAAKMTcyMTA0MTM0MwMAAAADMTYwAgAAAAQxMzEyBAAAAAEwBwAAAAk2LzMwLzIwMTQIAAAACjEyLzMxLzIwMTIJAAAAATDY2g9x4MLUCNjaD3HgwtQIHUNJUS5UVEVLLklRX1ZPTFVNRS4zMC0wOS0yMDEzAQAAAAgBAwACAAAACDAuMzgzMTYxALhVXYzgwtQIuFVdjODC1AgnQ0lRLktCUi5JUV9TSEFSRVNPVVRTVEFORElORy4yMy0wMi0yMDE3AQAAAOqAPwACAAAACjE0Mi42NjgxNjEA9JJYjODC1Aj0kliM4MLUCCpDSVEuTllTRTpURVguSVFfU0hBUkVTT1VUU1RBTkRJTkcuNy8xLzIwMTYBAAAADrMEAAIAAAAFMTA4LjUAkjFWjODC1AiSMVaM4MLUCDlDSVEuSVExOTA3ODYuSVFfTUlOT1JJVFlfSU5URVJFU1RfVE9UQUwuMTAwMC40MTgyMC5MLlAuLkMBAAAAQukCAAIAAAAFMTQ1LjgBCAAAAAUAAAABMQEAAAAKMTY2MTIxNDA2NgMAAAADMTYwAgAAAAQxMzEyBAAAAAEwBwAAAAk2LzMwLzIwMTQIAAAACDEvMy8yMDE0CQAAAAEw2NoPceDC1AjY2g9x</t>
  </si>
  <si>
    <t>4MLUCB9DSVEuTllTRTpERS5JUV9WT0xVTUUuNS8xMy8yMDE2BQAAAAEAAAAIAAAADihJbnZhbGlkIERhdGUpDgoqceDC1AgOCipx4MLUCCNDSVEuRkxSLklRX1BFTlNJT04uOTk4LjQxODIwLkwuUC4uQwEAAAArAQoAAgAAAAMzMjYBCAAAAAUAAAABMQEAAAAKMTY1ODg2MDMwNQMAAAADMTYwAgAAAAQxMjEzBAAAAAEwBwAAAAk2LzMwLzIwMTQIAAAACjEyLzMxLzIwMTEJAAAAATAOCipx4MLUCA4KKnHgwtQIIUNJUS5JUTE5MDc4Ni5JUV9WT0xVTUUuMjgtMDUtMjAxNAEAAABC6QIAAgAAAAgwLjMyNjYzNgC4VV2M4MLUCLhVXYzgwtQILENJUS5OWVNFOkNNSS5JUV9TSEFSRVNPVVRTVEFORElORy4xMS8yOS8yMDE2BQAAAAEAAAAIAAAADihJbnZhbGlkIERhdGUpuFVdjODC1Ai4VV2M4MLUCC9DSVEuTkFTREFRR1M6UENBUi5JUV9TSEFSRVNPVVRTVEFORElORy4zLzIvMjAxNwEAAABBfwQAAgAAAAUzNTAuNwBW9FqM4MLUCFb0WozgwtQII0NJUS5LT1NFOkEwMDk1NDAuSVFfVk9MVU1FLjcvNC8yMDE2AQAAAM1LJQACAAAACDAuMjgxNzQ1AA4KKnHgwtQIDgoqceDC1AgoQ0lRLlRURUsuSVFfU0hBUkVTT1VUU1RBTkRJTkcuMDMtMDEtMjAxNwEAAAAIAQMAAgAAAAk1Ny4wNjA4MDMANNVlh+DC1Ag01WWH4MLUCBxDSVEuRkxSLklRX1ZPTFVNRS4xMi0wNi0yMDE0AQAAACsBCgACAAAACDAuODg5OTgzAJY2</t>
  </si>
  <si>
    <t>aIfgwtQIljZoh+DC1AgsQ0lRLk5ZU0U6Q01JLklRX1NIQVJFU09VVFNUQU5ESU5HLjEwLzEzLzIwMTYFAAAAAQAAAAgAAAAOKEludmFsaWQgRGF0ZSm4VV2M4MLUCLhVXYzgwtQIIENJUS5OWVNFOk9TSy5JUV9WT0xVTUUuMy8xNC8yMDE2BQAAAAEAAAAIAAAADihJbnZhbGlkIERhdGUpDgoqceDC1AgOCipx4MLUCBxDSVEuRU1FLklRX1ZPTFVNRS4wMi0wNi0yMDE0AQAAAG5tAAACAAAACDAuMzAxMDk2ADTVZYfgwtQINNVlh+DC1AggQ0lRLk5ZU0U6VEVYLklRX1ZPTFVNRS4zLzI4LzIwMTcFAAAAAQAAAAgAAAAOKEludmFsaWQgRGF0ZSlW9FqM4MLUCFb0WozgwtQIJ0NJUS5GTFIuSVFfUFJFRl9FUVVJVFkuOTk4LjQxODIwLkwuUC4uQwEAAAArAQoAAwAAAAAA2NoPceDC1AjY2g9x4MLUCBxDSVEuU1ROLklRX1ZPTFVNRS4xOC0wNi0yMDE0AQAAALttDQACAAAACDAuMTYyNjMyADTVZYfgwtQINNVlh+DC1AggQ0lRLk5ZU0U6VEVYLklRX1ZPTFVNRS40LzIxLzIwMTYFAAAAAQAAAAgAAAAOKEludmFsaWQgRGF0ZSmSMVaM4MLUCJIxVozgwtQIFUNJUS4uSVFfUVVJQ0tfQ09NUC4yMgUAAAABAAAACAAAABQoSW52YWxpZCBJZGVudGlmaWVyKQ4KKnHgwtQIDgoqceDC1AgkQ0lRLlNUTi5JUV9QRVJJT0REQVRFLjEwMDAuNDE4MjAuTC5QAQAAALttDQAFAAAACjMxLTEyLTIwMTMANNVlh+DC1Ag01WWH4MLU</t>
  </si>
  <si>
    <t>CB9DSVEuTllTRTpERS5JUV9WT0xVTUUuMy8yNC8yMDE2BQAAAAEAAAAIAAAADihJbnZhbGlkIERhdGUpDgoqceDC1AgOCipx4MLUCDBDSVEuTkFTREFRR1M6UENBUi5JUV9TSEFSRVNPVVRTVEFORElORy42LzE3LzIwMTYFAAAAAQAAAAgAAAAOKEludmFsaWQgRGF0ZSm4VV2M4MLUCLhVXYzgwtQIKkNJUS5OWVNFOk9TSy5JUV9TSEFSRVNPVVRTVEFORElORy44LzIvMjAxNgEAAAAXfQQAAgAAAAk3My4xMTEyNzEAuFVdjODC1Ai4VV2M4MLUCBxDSVEuRU1FLklRX1ZPTFVNRS4xNS0wMS0yMDE0AQAAAG5tAAACAAAACDAuMjcyMTkyADTVZYfgwtQINNVlh+DC1AgcQ0lRLkZMUi5JUV9WT0xVTUUuMTQtMTAtMjAxMwEAAAArAQoAAgAAAAgxLjEwMTk3OAD4l2qH4MLUCPiXaofgwtQINUNJUS5UVEVLLklRX01JTk9SSVRZX0lOVEVSRVNUX1RPVEFMLjE5ODguNDE4MjAuTC5QLi5DAQAAAAgBAwACAAAABjE0LjE2MQEIAAAABQAAAAExAQAAAAoxNTU3Mjc4MjU2AwAAAAMxNjACAAAABDEzMTIEAAAAATAHAAAACTYvMzAvMjAxNAgAAAAINy8zLzIwMTEJAAAAATDY2g9x4MLUCNjaD3HgwtQIHENJUS5FTUUuSVFfVk9MVU1FLjEyLTA4LTIwMTMBAAAAbm0AAAIAAAAIMC4xOTAzMzIAljZoh+DC1AiWNmiH4MLUCCVDSVEuTkFTREFRR1M6UENBUi5JUV9WT0xVTUUuMy8yMS8yMDE3BQAAAAEAAAAIAAAADihJbnZhbGlk</t>
  </si>
  <si>
    <t>IERhdGUpNNVlh+DC1Ag01WWH4MLUCBxDSVEuRU1FLklRX1ZPTFVNRS4xMC0wNi0yMDE0AQAAAG5tAAACAAAACDAuMjE2NzE4ADTVZYfgwtQINNVlh+DC1AgmQ0lRLklRVFIyODE3OTIxNTIuSVFfVE9UQUxfQVNTRVRTLjIwMDABAAAAj61CAAIAAAAGNjYuMDI3AQgAAAAFAAAAATEBAAAACjE3NDM1NTE0MTADAAAAAzE2MAIAAAAEMTAwNwQAAAABMAcAAAAINy80LzIwMTcIAAAACTMvMjgvMjAxNQkAAAABMHeoBjbjwtQItq03Y/XC1AglQ0lRLk5BU0RBUUdTOlBDQVIuSVFfVk9MVU1FLjgvMTcvMjAxNgUAAAABAAAACAAAAA4oSW52YWxpZCBEYXRlKTTVZYfgwtQINNVlh+DC1AgcQ0lRLlNUTi5JUV9WT0xVTUUuMjgtMTEtMjAxMwEAAAC7bQ0AAgAAAAgwLjA4NDc0NgCSMVaM4MLUCJIxVozgwtQIMENJUS5OQVNEQVFHUzpQQ0FSLklRX1NIQVJFU09VVFNUQU5ESU5HLjkvMjMvMjAxNgUAAAABAAAACAAAAA4oSW52YWxpZCBEYXRlKbhVXYzgwtQIuFVdjODC1AgcQ0lRLkNBVC5JUV9WT0xVTUUuMTAvMjQvMjAxNgUAAAABAAAACAAAAA4oSW52YWxpZCBEYXRlKTTVZYfgwtQINNVlh+DC1AgcQ0lRLkVNRS5JUV9WT0xVTUUuMDgtMDEtMjAxNAEAAABubQAAAgAAAAgwLjQ3MTUxMwA01WWH4MLUCDTVZYfgwtQIHENJUS5LQlIuSVFfVk9MVU1FLjA5LTA5LTIwMTMBAAAA6oA/AAIAAAAHMC45NTM3MgCWNmiH4MLU</t>
  </si>
  <si>
    <t>CJY2aIfgwtQIJkNJUS5OQVNEQVFHUzpQQ0FSLklRX1ZPTFVNRS4xMi8xMy8yMDE2BQAAAAEAAAAIAAAADihJbnZhbGlkIERhdGUpkjFWjODC1AiSMVaM4MLUCD9DSVFSQU5HRS5JUTI3MzUxMS5JUV9TSEFSRVNPVVRTVEFORElORy4tMVkuLi4uREVTQy5ELlNIQVJFUyBPVVQDAAAAZywEAAAAAAAOCipx4MLUCA4KKnHgwtQIH0NJUS5FTUUuSVFfUFJJQ0VEQVRFLjA3LTAzLTIwMTQBAAAAbm0AAAUAAAAKMDctMDMtMjAxNACWNmiH4MLUCJY2aIfgwtQIIUNJUS5JUTE5MDc4Ni5JUV9WT0xVTUUuMTMtMDItMjAxNAEAAABC6QIAAgAAAAg2LjUwODYzNQC4VV2M4MLUCLhVXYzgwtQIHUNJUS5UVEVLLklRX1ZPTFVNRS4yMi0wNS0yMDE0AQAAAAgBAwACAAAACDAuMTc3NzM4AJY2aIfgwtQIljZoh+DC1AgbQ0lRLkVNRS5JUV9QUklNQVJZX0lORFVTVFJZAQAAAG5tAAADAAAAHENvbnN0cnVjdGlvbiBhbmQgRW5naW5lZXJpbmcADgoqceDC1AgOCipx4MLUCCFDSVEuSVExOTA3ODYuSVFfVk9MVU1FLjIzLTA4LTIwMTMBAAAAQukCAAIAAAAIMC40MTY0NzUAuFVdjODC1Ai4VV2M4MLUCB1DSVEuVFRFSy5JUV9WT0xVTUUuMTctMDQtMjAxNAEAAAAIAQMAAgAAAAgwLjE4NTU4NQCWNmiH4MLUCJY2aIfgwtQIJ0NJUS5KRUMuSVFfU0hBUkVTT1VUU1RBTkRJTkcuMDMtMDgtMjAxNgEAAAAvTgQAAgAAAAoxMjEuOTI1</t>
  </si>
  <si>
    <t>MTc4APSSWIzgwtQI9JJYjODC1AgnQ0lRLkpFQy5JUV9TSEFSRVNPVVRTVEFORElORy4xOS0wNC0yMDE3AQAAAC9OBAACAAAACjEyMS4wNzEyOTYAuFVdjODC1Ai4VV2M4MLUCChDSVEuVFRFSy5JUV9TSEFSRVNPVVRTVEFORElORy4wMi0wOS0yMDE2AQAAAAgBAwACAAAACTU3LjQyOTU2MQC4VV2M4MLUCLhVXYzgwtQIOENJUS5JUTE5MDc4Ni5JUV9NSU5PUklUWV9JTlRFUkVTVF9UT1RBTC45OTkuNDE4MjAuTC5QLi5DAQAAAELpAgACAAAABTE0MS45AQgAAAAFAAAAATEBAAAACjE2NjEyMTQ1MjEDAAAAAzE2MAIAAAAEMTMxMgQAAAABMAcAAAAJNi8zMC8yMDE0CAAAAAoxMi8yOC8yMDEyCQAAAAEw2NoPceDC1AjY2g9x4MLUCCdDSVEuRkxSLklRX1NIQVJFU09VVFNUQU5ESU5HLjA0LTEwLTIwMTYBAAAAKwEKAAIAAAAKMTM5LjI0ODM2OQC4VV2M4MLUCLhVXYzgwtQII0NJUS5KRUMuSVFfUEVSSU9EREFURS45OTkuNDE4MjAuTC5QAQAAAC9OBAAFAAAACjI4LTA5LTIwMTIADgoqceDC1AgOCipx4MLUCCFDSVEuSVExOTA3ODYuSVFfVk9MVU1FLjI1LTExLTIwMTMBAAAAQukCAAIAAAAIMC40MzU2MTUAuFVdjODC1Ai4VV2M4MLUCBxDSVEuU1ROLklRX1ZPTFVNRS4xMS0wMy0yMDE0AQAAALttDQACAAAABTAuNDE3ALhVXYzgwtQIuFVdjODC1AgmQ0lRLkNBVC5JUV9TSEFSRVNPVVRTVEFORElORy44LzI1</t>
  </si>
  <si>
    <t>LzIwMTYFAAAAAQAAAAgAAAAOKEludmFsaWQgRGF0ZSmSMVaM4MLUCJIxVozgwtQIJUNJUS5OQVNEQVFHUzpQQ0FSLklRX1ZPTFVNRS41LzI0LzIwMTYFAAAAAQAAAAgAAAAOKEludmFsaWQgRGF0ZSlW9FqM4MLUCFb0WozgwtQIMUNJUS5OQVNEQVFHUzpQQ0FSLklRX1NIQVJFU09VVFNUQU5ESU5HLjEyLzE5LzIwMTYFAAAAAQAAAAgAAAAOKEludmFsaWQgRGF0ZSm4VV2M4MLUCLhVXYzgwtQIJENJUS5JUTE5MDc4Ni5JUV9FQlQuOTk4LjQxODIwLkwuUC4uQwEAAABC6QIAAgAAAAMyMjkBCAAAAAUAAAABMQEAAAAKMTY2MTIxMzQzMQMAAAADMTYwAgAAAAMxMzkEAAAAATAHAAAACTYvMzAvMjAxNAgAAAAKMTIvMzAvMjAxMQkAAAABMNjaD3HgwtQI2NoPceDC1AgrQ0lRLlNUTi5JUV9ORVRfV09SS0lOR19DQVAuOTk3LjQxODIwLkwuUC4uQwEAAAC7bQ0AAgAAAAcxNTAuMDI2AQgAAAAFAAAAATEBAAAACjE1MjMxNzA1ODMDAAAAAjI3AgAAAAQxMzExBAAAAAEwBwAAAAk2LzMwLzIwMTQIAAAACjEyLzMxLzIwMTAJAAAAATDY2g9x4MLUCNjaD3HgwtQIHENJUS5KRUMuSVFfVk9MVU1FLjEwLTA5LTIwMTMBAAAAL04EAAIAAAAIMS4zNzE5NzgAljZoh+DC1AiWNmiH4MLUCB9DSVEuRU1FLklRX1RCVi45OTkuNDE4MjAuTC5QLi5DAQAAAG5tAAACAAAABzQzNS43NDQBCAAAAAUAAAABMQEAAAAKMTcyMTAxOTU5</t>
  </si>
  <si>
    <t>NQMAAAADMTYwAgAAAAQxMzEwBAAAAAEwBwAAAAk2LzMwLzIwMTQIAAAACjEyLzMxLzIwMTIJAAAAATDY2g9x4MLUCNjaD3HgwtQIHENJUS5FTUUuSVFfVk9MVU1FLjIxLTAzLTIwMTQBAAAAbm0AAAIAAAAIMC41NDE4MTQANNVlh+DC1Ag01WWH4MLUCCFDSVEuSVEyNzM1MTEuSVFfVk9MVU1FLjIxLTAyLTIwMTQBAAAAZywEAAMAAAAAADTVZYfgwtQINNVlh+DC1AgqQ0lRLk5ZU0U6T1NLLklRX1NIQVJFU09VVFNUQU5ESU5HLjkvMi8yMDE2AQAAABd9BAACAAAACTczLjExMTI3MQAOCipx4MLUCA4KKnHgwtQIK0NJUS5OWVNFOk9TSy5JUV9TSEFSRVNPVVRTVEFORElORy4zLzEwLzIwMTcBAAAAF30EAAIAAAAJNzQuNzk0NTI2ALhVXYzgwtQIuFVdjODC1AgrQ0lRLk5ZU0U6T1NLLklRX1NIQVJFU09VVFNUQU5ESU5HLjgvMTIvMjAxNgEAAAAXfQQAAgAAAAk3NC40NjUzNTkAuFVdjODC1Ai4VV2M4MLUCCdDSVEuRkxSLklRX1NIQVJFU09VVFNUQU5ESU5HLjA2LTAyLTIwMTcBAAAAKwEKAAIAAAAKMTM5LjI1MDIwNABW9FqM4MLUCFb0WozgwtQIKUNJUS5JUTE5MDc4Ni5JUV9QRVJJT0REQVRFLjE5OTIuNDE4MjAuTC5QAQAAAELpAgAFAAAACjMwLTAzLTIwMTIA2NoPceDC1AjY2g9x4MLUCCBDSVEuTllTRTpDTkhJLklRX1ZPTFVNRS41LzQvMjAxNgEAAABOYhkGAgAAAAgwLjk5NjI0NgA01WWH4MLUCDTV</t>
  </si>
  <si>
    <t>ZYfgwtQIHENJUS5KRUMuSVFfVk9MVU1FLjEwLTAzLTIwMTQBAAAAL04EAAIAAAAIMC45NDA5NzUAljZoh+DC1AiWNmiH4MLUCBxDSVEuSkVDLklRX1ZPTFVNRS4yOC0wMy0yMDE0AQAAAC9OBAACAAAACDAuNzAzNDE5AJY2aIfgwtQIljZoh+DC1AgnQ0lRLkpFQy5JUV9TSEFSRVNPVVRTVEFORElORy4xOC0wOC0yMDE2AQAAAC9OBAACAAAACjEyMS40MjgxOTcAVvRajODC1AhW9FqM4MLUCCBDSVEuTllTRTpDTkhJLklRX1ZPTFVNRS43LzEvMjAxNgEAAABOYhkGAgAAAAgxLjQzNjgyMgAOCipx4MLUCA4KKnHgwtQIKkNJUS5OWVNFOlRFWC5JUV9TSEFSRVNPVVRTVEFORElORy45LzYvMjAxNgEAAAAOswQAAgAAAAUxMDkuMgAOCipx4MLUCA4KKnHgwtQIIENJUS5OWVNFOlRFWC5JUV9WT0xVTUUuMy8yMS8yMDE2BQAAAAEAAAAIAAAADihJbnZhbGlkIERhdGUpDgoqceDC1AgOCipx4MLUCDNDSVEuRkxSLklRX01JTk9SSVRZX0lOVEVSRVNUX1RPVEFMLjk5Ny40MTgyMC5MLlAuLkMBAAAAKwEKAAIAAAAGMzEuNjI2AQgAAAAFAAAAATEBAAAACjE1ODg1NTU1MzUDAAAAAzE2MAIAAAAEMTMxMgQAAAABMAcAAAAJNi8zMC8yMDE0CAAAAAoxMi8zMS8yMDEwCQAAAAEw2NoPceDC1AjY2g9x4MLUCCtDSVEuU1ROLklRX05FVF9XT1JLSU5HX0NBUC45OTguNDE4MjAuTC5QLi5DAQAAALttDQACAAAABzIxMC41MDcB</t>
  </si>
  <si>
    <t>CAAAAAUAAAABMQEAAAAKMTU4ODk5OTAzOQMAAAACMjcCAAAABDEzMTEEAAAAATAHAAAACTYvMzAvMjAxNAgAAAAKMTIvMzEvMjAxMQkAAAABMNjaD3HgwtQI2NoPceDC1AgnQ0lRLktCUi5JUV9TSEFSRVNPVVRTVEFORElORy4xOS0xMC0yMDE2AQAAAOqAPwACAAAACjE0Mi40NzU0OTkAuFVdjODC1Ai4VV2M4MLUCCNDSVEuS09TRTpBMDA5NTQwLklRX1ZPTFVNRS40LzYvMjAxNgEAAADNSyUAAwAAAAAANNVlh+DC1Ag01WWH4MLUCCdDSVEuRU1FLklRX1NIQVJFU09VVFNUQU5ESU5HLjEyLTA5LTIwMTYBAAAAbm0AAAIAAAAJNjAuNzk5OTE1ALhVXYzgwtQIuFVdjODC1AgcQ0lRLlNUTi5JUV9WT0xVTUUuMTctMDQtMjAxNAEAAAC7bQ0AAgAAAAgwLjIxODg2MgCSMVaM4MLUCJIxVozgwtQIMENJUS5JUTE5MDc4Ni5JUV9DQVNIX1NUX0lOVkVTVC4xOTkzLjQxODIwLkwuUC4uQwEAAABC6QIAAgAAAAUyODcuOAEIAAAABQAAAAExAQAAAAoxNjU0MDM2ODEzAwAAAAMxNjACAAAABDEwMDIEAAAAATAHAAAACTYvMzAvMjAxNAgAAAAJNi8yOS8yMDEyCQAAAAEw2NoPceDC1AjY2g9x4MLUCCFDSVEuSVEyNzM1MTEuSVFfVk9MVU1FLjEwLTA5LTIwMTMBAAAAZywEAAMAAAAAAA4KKnHgwtQIDgoqceDC1AgmQ0lRLk5BU0RBUUdTOlBDQVIuSVFfVk9MVU1FLjExLzMwLzIwMTYFAAAAAQAAAAgAAAAOKEludmFsaWQg</t>
  </si>
  <si>
    <t>RGF0ZSlW9FqM4MLUCFb0WozgwtQIJ0NJUS5TVE4uSVFfU0hBUkVTT1VUU1RBTkRJTkcuMjMtMDYtMjAxNwEAAAC7bQ0AAgAAAAoxMTQuMjI5MzEyALhVXYzgwtQIuFVdjODC1AgcQ0lRLkVNRS5JUV9WT0xVTUUuMTUtMDgtMjAxMwEAAABubQAAAgAAAAgwLjIyNjUzNQCWNmiH4MLUCJY2aIfgwtQIH0NJUS5OWVNFOlRFWC5JUV9WT0xVTUUuNi8zLzIwMTYBAAAADrMEAAMAAAAAALhVXYzgwtQIuFVdjODC1AgjQ0lRLlNUTi5JUV9QRVJJT0REQVRFLjk5OS40MTgyMC5MLlABAAAAu20NAAUAAAAKMzEtMTItMjAxMgAOCipx4MLUCA4KKnHgwtQIH0NJUS5OWVNFOkNNSS5JUV9WT0xVTUUuNy83LzIwMTYBAAAAJQwEAAIAAAAIMC45Mzc1NjUADgoqceDC1AgOCipx4MLUCCFDSVEuSVFUUjI2NDM2MTE5Mi5JUV9UUl9UQVJHRVRfSUQBAAAA6NTBDwMAAAAJSVE0MjU4MjExAHeoBjbjwtQILXYeNuPC1AgqQ0lRLk5ZU0U6VEVYLklRX1NIQVJFU09VVFNUQU5ESU5HLjIvOC8yMDE3AQAAAA6zBAACAAAABDk3LjYAkjFWjODC1AiSMVaM4MLUCBtDSVEuQ0FULklRX1ZPTFVNRS40LzIwLzIwMTYFAAAAAQAAAAgAAAAOKEludmFsaWQgRGF0ZSkOCipx4MLUCA4KKnHgwtQIJ0NJUS5TVE4uSVFfU0hBUkVTT1VUU1RBTkRJTkcuMTMtMDItMjAxNwEAAAC7bQ0AAgAAAAkxMTMuOTQ1MjUAVvRajODC1AhW9FqM4MLUCB9DSVEu</t>
  </si>
  <si>
    <t>RU1FLklRX1BSSUNFREFURS4xMC0wMS0yMDE0AQAAAG5tAAAFAAAACjEwLTAxLTIwMTQANNVlh+DC1Ag01WWH4MLUCCFDSVEuU1ROLklRX05JX0VTVC4xMDA2LjQxODIwLkwuUC4BAAAAu20NAAMAAAAAAA4KKnHgwtQIDgoqceDC1AgfQ0lRLkVNRS5JUV9QUklDRURBVEUuMDgtMTEtMjAxMwEAAABubQAABQAAAAowOC0xMS0yMDEzAJY2aIfgwtQIljZoh+DC1AgtQ0lRLkNQU0U6Q0FSTCBCLklRX1NIQVJFU09VVFNUQU5ESU5HLjQvOC8yMDE2AQAAANBEVAACAAAACjE1Mi41NTIyNTEAVvRajODC1AhW9FqM4MLUCCBDSVEuTllTRTpURVguSVFfVk9MVU1FLjYvMjQvMjAxNgUAAAABAAAACAAAAA4oSW52YWxpZCBEYXRlKTTVZYfgwtQINNVlh+DC1AgnQ0lRLkpFQy5JUV9TSEFSRVNPVVRTVEFORElORy4xMy0wNC0yMDE3AQAAAC9OBAACAAAACjEyMS4wNzEyOTYAVvRajODC1AhW9FqM4MLUCB9DSVEuU1ROLklRX0VCVC45OTkuNDE4MjAuTC5QLi5DAQAAALttDQACAAAABzE2NC40NTgBCAAAAAUAAAABMQEAAAAKMTY2MDg4OTI3MQMAAAACMjcCAAAAAzEzOQQAAAABMAcAAAAJNi8zMC8yMDE0CAAAAAoxMi8zMS8yMDEyCQAAAAEwDgoqceDC1AgOCipx4MLUCBxDSVEuRkxSLklRX1ZPTFVNRS4wNi0wMi0yMDE0AQAAACsBCgACAAAACDAuODc2MzE3AJY2aIfgwtQIljZoh+DC1AgrQ0lRLk5ZU0U6Q01JLklRX1NI</t>
  </si>
  <si>
    <t>QVJFU09VVFNUQU5ESU5HLjQvMTUvMjAxNgUAAAABAAAACAAAAA4oSW52YWxpZCBEYXRlKZIxVozgwtQIkjFWjODC1AgbQ0lRLkNBVC5JUV9WT0xVTUUuNC8xNC8yMDE2BQAAAAEAAAAIAAAADihJbnZhbGlkIERhdGUpNNVlh+DC1Ag01WWH4MLUCCBDSVEuTllTRTpDTUkuSVFfVk9MVU1FLjYvMjkvMjAxNgUAAAABAAAACAAAAA4oSW52YWxpZCBEYXRlKTTVZYfgwtQINNVlh+DC1AgoQ0lRLlRURUsuSVFfU0hBUkVTT1VUU1RBTkRJTkcuMjMtMDgtMjAxNgEAAAAIAQMAAgAAAAk1Ny40Mjk1NjEAuFVdjODC1Ai4VV2M4MLUCCdDSVEuSkVDLklRX1NIQVJFU09VVFNUQU5ESU5HLjAzLTAzLTIwMTcBAAAAL04EAAIAAAAKMTIxLjA3MTI5NgC4VV2M4MLUCLhVXYzgwtQIIENJUS5OWVNFOlRFWC5JUV9WT0xVTUUuMi8xNC8yMDE3BQAAAAEAAAAIAAAADihJbnZhbGlkIERhdGUpuFVdjODC1Ai4VV2M4MLUCBxDSVEuU1ROLklRX1ZPTFVNRS4xOC0xMi0yMDEzAQAAALttDQACAAAACDEuMDU0MTAyADTVZYfgwtQINNVlh+DC1AgqQ0lRLk5ZU0U6T1NLLklRX1NIQVJFU09VVFNUQU5ESU5HLjIvMS8yMDE3AQAAABd9BAACAAAACTc0LjU2ODg0NwD0kliM4MLUCPSSWIzgwtQIJ0NJUS5TVE4uSVFfU0hBUkVTT1VUU1RBTkRJTkcuMTAtMDgtMjAxNgEAAAC7bQ0AAgAAAAoxMTMuOTI5MDYyAFb0WozgwtQIVvRajODC1Aga</t>
  </si>
  <si>
    <t>Q0lRLkNBVC5JUV9WT0xVTUUuMy85LzIwMTcBAAAAMvUDAAIAAAAIMi40MDQ4OTYANNVlh+DC1Ag01WWH4MLUCChDSVEuVFRFSy5JUV9TSEFSRVNPVVRTVEFORElORy4xNC0wOS0yMDE2AQAAAAgBAwACAAAACTU3LjQyOTU2MQA01WWH4MLUCDTVZYfgwtQIHENJUS5TVE4uSVFfVk9MVU1FLjA0LTAyLTIwMTQBAAAAu20NAAIAAAAIMC4yMjI3MzYAuFVdjODC1Ai4VV2M4MLUCCtDSVEuTllTRTpDTUkuSVFfU0hBUkVTT1VUU1RBTkRJTkcuMTEvNC8yMDE2AQAAACUMBAACAAAABjE3MC4zNQC4VV2M4MLUCLhVXYzgwtQIHENJUS5TVE4uSVFfVk9MVU1FLjA2LTAyLTIwMTQBAAAAu20NAAIAAAAIMC4yMDMzMTIANNVlh+DC1Ag01WWH4MLUCCZDSVEuQ0FULklRX1NIQVJFU09VVFNUQU5ESU5HLjExLzgvMjAxNgEAAAAy9QMAAgAAAAo1ODQuMjMxMTgxAPSSWIzgwtQI9JJYjODC1AghQ0lRLk5ZU0U6VEVYLklRX1ZPTFVNRS4xMi8xOS8yMDE2BQAAAAEAAAAIAAAADihJbnZhbGlkIERhdGUpkjFWjODC1AiSMVaM4MLUCBNDSVEuSkVDLklRX1NQX0xDX0xUAQAAAC9OBAADAAAAAAAOCipx4MLUCA4KKnHgwtQIHUNJUS5UVEVLLklRX1ZPTFVNRS4xMi0wNy0yMDEzAQAAAAgBAwACAAAACDAuMzY5MTY2AJY2aIfgwtQIljZoh+DC1AgdQ0lRLlRURUsuSVFfVk9MVU1FLjA3LTA1LTIwMTQBAAAACAEDAAIAAAAIMC42OTkw</t>
  </si>
  <si>
    <t>MDQAVvRajODC1AhW9FqM4MLUCBxDSVEuS0JSLklRX1ZPTFVNRS4xMy0wNi0yMDE0AQAAAOqAPwACAAAACDAuOTc2ODUxAJY2aIfgwtQIljZoh+DC1AghQ0lRLklRMjczNTExLklRX1ZPTFVNRS4xOS0xMS0yMDEzAQAAAGcsBAADAAAAAAA01WWH4MLUCDTVZYfgwtQIG0NJUS5DQVQuSVFfVk9MVU1FLjcvMjAvMjAxNgUAAAABAAAACAAAAA4oSW52YWxpZCBEYXRlKTTVZYfgwtQINNVlh+DC1AgfQ0lRLk5ZU0U6Sk9ZLklRX1ZPTFVNRS44LzgvMjAxNgUAAAAAAAAACAAAABQoSW52YWxpZCBJZGVudGlmaWVyKZY2aIfgwtQIljZoh+DC1AgcQ0lRLkZMUi5JUV9WT0xVTUUuMDktMDctMjAxMwEAAAArAQoAAgAAAAgxLjI4NzU2OAD4l2qH4MLUCPiXaofgwtQILENJUS5OWVNFOkNNSS5JUV9TSEFSRVNPVVRTVEFORElORy4xMi8xMi8yMDE2AQAAACUMBAACAAAABjE2Ny41OABW9FqM4MLUCFb0WozgwtQIK0NJUS5OWVNFOk9TSy5JUV9TSEFSRVNPVVRTVEFORElORy40LzI4LzIwMTYFAAAAAQAAAAgAAAAOKEludmFsaWQgRGF0ZSmSMVaM4MLUCJIxVozgwtQIK0NJUS5OWVNFOlRFWC5JUV9TSEFSRVNPVVRTVEFORElORy43LzE1LzIwMTYFAAAAAQAAAAgAAAAOKEludmFsaWQgRGF0ZSk01WWH4MLUCDTVZYfgwtQIHENJUS5LQlIuSVFfVk9MVU1FLjE3LTA3LTIwMTMBAAAA6oA/AAIAAAAIMC41ODIwMTMAljZoh+DC</t>
  </si>
  <si>
    <t>1AiWNmiH4MLUCBtDSVEuQ0FULklRX1ZPTFVNRS40LzExLzIwMTYBAAAAMvUDAAIAAAAINS43NDU4MzMADgoqceDC1AgOCipx4MLUCChDSVEuVFRFSy5JUV9TSEFSRVNPVVRTVEFORElORy4yNy0wNC0yMDE3AQAAAAgBAwACAAAACTU3LjMxNzA1MwD0kliM4MLUCPSSWIzgwtQIHENJUS5FTUUuSVFfVk9MVU1FLjE5LTA1LTIwMTQBAAAAbm0AAAIAAAAIMC4yMTg2MjMANNVlh+DC1Ag01WWH4MLUCCVDSVEuQ0FULklRX1NIQVJFU09VVFNUQU5ESU5HLjEvOS8yMDE3AQAAADL1AwACAAAACjU4OS4wOTAzMDgANNVlh+DC1Ag01WWH4MLUCCdDSVEuS0JSLklRX1NIQVJFU09VVFNUQU5ESU5HLjI1LTA3LTIwMTYBAAAA6oA/AAIAAAAIMTQyLjQyMzMANNVlh+DC1Ag01WWH4MLUCClDSVEuU1ROLklRX1RPVEFMX1JFQ0VJVi4xMDAwLjQxODIwLkwuUC4uQwEAAAC7bQ0AAgAAAAc1MzcuNTkzAQgAAAAFAAAAATEBAAAACjE3MjA4MTgyMTcDAAAAAjI3AgAAAAQxMDAxBAAAAAEwBwAAAAk2LzMwLzIwMTQIAAAACjEyLzMxLzIwMTMJAAAAATDY2g9x4MLUCNjaD3HgwtQIHENJUS5DQVQuSVFfVk9MVU1FLjEyLzMwLzIwMTYFAAAAAQAAAAgAAAAOKEludmFsaWQgRGF0ZSkOCipx4MLUCA4KKnHgwtQIMUNJUS5OQVNEQVFHUzpQQ0FSLklRX1NIQVJFU09VVFNUQU5ESU5HLjEyLzE2LzIwMTYFAAAAAQAAAAgAAAAOKEludmFs</t>
  </si>
  <si>
    <t>aWQgRGF0ZSkOCipx4MLUCA4KKnHgwtQIJ0NJUS5GTFIuSVFfU0hBUkVTT1VUU1RBTkRJTkcuMjEtMDMtMjAxNwEAAAArAQoAAgAAAAoxMzkuNzM2Njk2ADTVZYfgwtQINNVlh+DC1AgnQ0lRLkVNRS5JUV9TSEFSRVNPVVRTVEFORElORy4xNy0xMC0yMDE2AQAAAG5tAAACAAAACTYwLjc5OTkxNQBW9FqM4MLUCFb0WozgwtQIHENJUS5TVE4uSVFfVk9MVU1FLjA5LTEwLTIwMTMBAAAAu20NAAIAAAAHMC4yOTg4NAC4VV2M4MLUCLhVXYzgwtQIJENJUS5OQVNEQVFHUzpQQ0FSLklRX1ZPTFVNRS4zLzIvMjAxNwEAAABBfwQAAgAAAAgxLjk4MTE2MgA01WWH4MLUCDTVZYfgwtQIJUNJUS5TVE4uSVFfRUJJVERBX0VTVC4xMDA2LjQxODIwLkwuUC4BAAAAu20NAAMAAAAAANjaD3HgwtQI2NoPceDC1AgnQ0lRLktCUi5JUV9TSEFSRVNPVVRTVEFORElORy4wMi0wOS0yMDE2AQAAAOqAPwACAAAACjE0Mi40NzU0OTkAuFVdjODC1Ai4VV2M4MLUCBxDSVEuVFRFSy5JUV9QUklNQVJZX0lORFVTVFJZAQAAAAgBAwADAAAAJUVudmlyb25tZW50YWwgYW5kIEZhY2lsaXRpZXMgU2VydmljZXMADgoqceDC1AgOCipx4MLUCCxDSVEuTllTRTpURVguSVFfU0hBUkVTT1VUU1RBTkRJTkcuMTEvMjgvMjAxNgUAAAABAAAACAAAAA4oSW52YWxpZCBEYXRlKfSSWIzgwtQI9JJYjODC1AgfQ0lRLkpFQy5JUV9FQlQuOTk2LjQxODIw</t>
  </si>
  <si>
    <t>LkwuUC4uQwEAAAAvTgQAAgAAAAc2MjQuMTMyAQgAAAAFAAAAATEBAAAACjE0ODI2NTc4MzEDAAAAAzE2MAIAAAADMTM5BAAAAAEwBwAAAAk2LzMwLzIwMTQIAAAACTEwLzIvMjAwOQkAAAABMNjaD3HgwtQI2NoPceDC1AggQ0lRLk5ZU0U6VEVYLklRX1ZPTFVNRS41LzI1LzIwMTYFAAAAAQAAAAgAAAAOKEludmFsaWQgRGF0ZSmSMVaM4MLUCJIxVozgwtQIMUNJUS5OQVNEQVFHUzpQQ0FSLklRX1NIQVJFU09VVFNUQU5ESU5HLjEyLzIzLzIwMTYFAAAAAQAAAAgAAAAOKEludmFsaWQgRGF0ZSm4VV2M4MLUCLhVXYzgwtQIIkNJUS5JUVRSMjQyNjQ1Njc0LklRX1RSX1BDVF9TT1VHSFQBAAAAqnp2DgIAAAADMTAwAHeoBjbjwtQILXYeNuPC1AgkQ0lRLktPU0U6QTAwOTU0MC5JUV9WT0xVTUUuNy8yMC8yMDE2BQAAAAEAAAAIAAAADihJbnZhbGlkIERhdGUpDgoqceDC1AgOCipx4MLUCCJDSVEuLklRX0VCSVREQV9FU1QuMTAwMi40MTgyMC5MLlAuBQAAAAEAAAAIAAAAFChJbnZhbGlkIElkZW50aWZpZXIp9JJYjODC1Aj0kliM4MLUCCVDSVEuTkFTREFRR1M6UENBUi5JUV9WT0xVTUUuNi8yNy8yMDE2BQAAAAEAAAAIAAAADihJbnZhbGlkIERhdGUpNNVlh+DC1Ag01WWH4MLUCCBDSVEuTllTRTpNVFcuSVFfVk9MVU1FLjQvMjUvMjAxNgUAAAABAAAACAAAAA4oSW52YWxpZCBEYXRlKQ4KKnHgwtQIDgoqceDC</t>
  </si>
  <si>
    <t>1AgrQ0lRLk5ZU0U6Q01JLklRX1NIQVJFU09VVFNUQU5ESU5HLjMvMTQvMjAxNwUAAAABAAAACAAAAA4oSW52YWxpZCBEYXRlKTTVZYfgwtQINNVlh+DC1AgrQ0lRLk5ZU0U6VEVYLklRX1NIQVJFU09VVFNUQU5ESU5HLjQvMjEvMjAxNgUAAAABAAAACAAAAA4oSW52YWxpZCBEYXRlKbhVXYzgwtQIuFVdjODC1AgrQ0lRLk5ZU0U6VEVYLklRX1NIQVJFU09VVFNUQU5ESU5HLjUvMTAvMjAxNgEAAAAOswQAAgAAAAUxMDguNgBW9FqM4MLUCFb0WozgwtQIKENJUS5UVEVLLklRX1NIQVJFU09VVFNUQU5ESU5HLjA4LTAzLTIwMTcBAAAACAEDAAIAAAAJNTcuMzE3MDUzAA4KKnHgwtQIDgoqceDC1AgcQ0lRLktCUi5JUV9WT0xVTUUuMjUtMTEtMjAxMwEAAADqgD8AAgAAAAgwLjk0Njk0NQCWNmiH4MLUCJY2aIfgwtQIIUNJUS5JUTI3MzUxMS5JUV9WT0xVTUUuMDgtMDQtMjAxNAEAAABnLAQAAwAAAAAADgoqceDC1AgOCipx4MLUCBxDSVEuRkxSLklRX1ZPTFVNRS4wNy0wNS0yMDE0AQAAACsBCgACAAAACDEuMjc1MTYzAJY2aIfgwtQIljZoh+DC1AgmQ0lRLkNBVC5JUV9TSEFSRVNPVVRTVEFORElORy4xMC83LzIwMTYBAAAAMvUDAAIAAAAKNTgzLjg5MTYyNgC4VV2M4MLUCLhVXYzgwtQIIUNJUS5OWVNFOkNOSEkuSVFfVk9MVU1FLjgvMTIvMjAxNgEAAABOYhkGAgAAAAgxLjYzNzIzMgAOCipx4MLUCA4KKnHg</t>
  </si>
  <si>
    <t>wtQIMUNJUS5OQVNEQVFHUzpQQ0FSLklRX1NIQVJFU09VVFNUQU5ESU5HLjEyLzEzLzIwMTYFAAAAAQAAAAgAAAAOKEludmFsaWQgRGF0ZSm4VV2M4MLUCLhVXYzgwtQIJUNJUS5OQVNEQVFHUzpQQ0FSLklRX1ZPTFVNRS4zLzE1LzIwMTYFAAAAAQAAAAgAAAAOKEludmFsaWQgRGF0ZSk01WWH4MLUCDTVZYfgwtQIJ0NJUS5TVE4uSVFfU0hBUkVTT1VUU1RBTkRJTkcuMTMtMTAtMjAxNgEAAAC7bQ0AAgAAAAoxMTMuOTI5MDYyAFb0WozgwtQIVvRajODC1AglQ0lRLk5BU0RBUUdTOlBDQVIuSVFfVk9MVU1FLjYvMTcvMjAxNgUAAAABAAAACAAAAA4oSW52YWxpZCBEYXRlKZIxVozgwtQIkjFWjODC1AggQ0lRLk5ZU0U6T1NLLklRX1ZPTFVNRS43LzI1LzIwMTYFAAAAAQAAAAgAAAAOKEludmFsaWQgRGF0ZSkOCipx4MLUCA4KKnHgwtQIIENJUS5OWVNFOkpPWS5JUV9WT0xVTUUuNS8yMy8yMDE2BQAAAAEAAAAIAAAADihJbnZhbGlkIERhdGUpNNVlh+DC1Ag01WWH4MLUCChDSVEuU1ROLklRX1RPVEFMX0FTU0VUUy45OTYuNDE4MjAuTC5QLi5DAQAAALttDQACAAAACDExMjMuNTQ1AQgAAAAFAAAAATEBAAAACjE0MzE4NTUxMDYDAAAAAjI3AgAAAAQxMDA3BAAAAAEwBwAAAAk2LzMwLzIwMTQIAAAACjEyLzMxLzIwMDkJAAAAATDY2g9x4MLUCNjaD3HgwtQIIENJUS5OWVNFOk5BVi5JUV9WT0xVTUUuMy8yMi8y</t>
  </si>
  <si>
    <t>MDE2BQAAAAEAAAAIAAAADihJbnZhbGlkIERhdGUpNNVlh+DC1Ag01WWH4MLUCCtDSVEuTllTRTpURVguSVFfU0hBUkVTT1VUU1RBTkRJTkcuOC8yMi8yMDE2BQAAAAEAAAAIAAAADihJbnZhbGlkIERhdGUp9JJYjODC1Aj0kliM4MLUCCxDSVEuTllTRTpURVguSVFfU0hBUkVTT1VUU1RBTkRJTkcuMTIvMzAvMjAxNgUAAAABAAAACAAAAA4oSW52YWxpZCBEYXRlKbhVXYzgwtQIuFVdjODC1AgnQ0lRLkpFQy5JUV9TSEFSRVNPVVRTVEFORElORy4yMC0wMS0yMDE3AQAAAC9OBAACAAAACjEyMC44MzAwOTkANNVlh+DC1Ag01WWH4MLUCCFDSVEuSVExOTA3ODYuSVFfVk9MVU1FLjIxLTA4LTIwMTMBAAAAQukCAAIAAAAIMC41Nzc3ODEAuFVdjODC1Ai4VV2M4MLUCCdDSVEuU1ROLklRX1NIQVJFU09VVFNUQU5ESU5HLjE2LTA5LTIwMTYBAAAAu20NAAIAAAAKMTEzLjkyOTA2MgA01WWH4MLUCDTVZYfgwtQIHENJUS5FTUUuSVFfVk9MVU1FLjI3LTExLTIwMTMBAAAAbm0AAAIAAAAIMC4zMDc5OTQANNVlh+DC1Ag01WWH4MLUCCdDSVEuU1ROLklRX1NIQVJFU09VVFNUQU5ESU5HLjI3LTEwLTIwMTYBAAAAu20NAAIAAAAKMTEzLjkyOTA2MgDSzC5x4MLUCNLMLnHgwtQIHENJUS5LQlIuSVFfVk9MVU1FLjA0LTEyLTIwMTMBAAAA6oA/AAIAAAAIMS45NDI1OTUAkjFWjODC1AiSMVaM4MLUCB9DSVEuRU1FLklRX1BS</t>
  </si>
  <si>
    <t>SUNFREFURS4wNi0xMi0yMDEzAQAAAG5tAAAFAAAACjA2LTEyLTIwMTMANNVlh+DC1Ag01WWH4MLUCClDSVEuSVExOTA3ODYuSVFfUEVSSU9EREFURS4xOTkwLjQxODIwLkwuUAEAAABC6QIABQAAAAozMC0wOS0yMDExANjaD3HgwtQI2NoPceDC1AgnQ0lRLktCUi5JUV9TSEFSRVNPVVRTVEFORElORy4wMi0wNS0yMDE3AQAAAOqAPwACAAAACjE0My4xNTQ0NzEAVvRajODC1AhW9FqM4MLUCCZDSVEuQ0FULklRX1NIQVJFU09VVFNUQU5ESU5HLjgvMTAvMjAxNgEAAAAy9QMAAgAAAAo1ODQuMjMxMTgxADTVZYfgwtQINNVlh+DC1AgrQ0lRLk5ZU0U6T1NLLklRX1NIQVJFU09VVFNUQU5ESU5HLjUvMTEvMjAxNgEAAAAXfQQAAgAAAAk3My40ODQ1ODMADgoqceDC1AgOCipx4MLUCCBDSVEuTllTRTpPU0suSVFfVk9MVU1FLjQvMjIvMjAxNgUAAAABAAAACAAAAA4oSW52YWxpZCBEYXRlKQ4KKnHgwtQIDgoqceDC1AgnQ0lRLklRVFIyNzE5NDg1NTEuSVFfVFJfSU1QTElFRF9FVl9FQklUAQAAAAebNRACAAAAAAB3qAY248LUCC12HjbjwtQIIENJUS5OWVNFOk1UVy5JUV9WT0xVTUUuNy8xMS8yMDE2AQAAANNdBAACAAAACDEuODA1NzQ4AA4KKnHgwtQIDgoqceDC1AghQ0lRLk5ZU0U6Q05ISS5JUV9WT0xVTUUuNi8xNy8yMDE2BQAAAAEAAAAIAAAADihJbnZhbGlkIERhdGUpNNVlh+DC1Ag01WWH4MLUCBxDSVEu</t>
  </si>
  <si>
    <t>RU1FLklRX1ZPTFVNRS4yNi0wNi0yMDE0AQAAAG5tAAACAAAACDAuMTMzMzQxADTVZYfgwtQINNVlh+DC1AgqQ0lRLk5ZU0U6Q01JLklRX1NIQVJFU09VVFNUQU5ESU5HLjcvOC8yMDE2AQAAACUMBAACAAAAAzE2OAC4VV2M4MLUCLhVXYzgwtQIHkNJUS5OWVNFOkRFLklRX1ZPTFVNRS44LzEvMjAxNgEAAACADwQAAgAAAAgzLjUzMDg0NAA01WWH4MLUCDTVZYfgwtQIIUNJUS5JUTI3MzUxMS5JUV9WT0xVTUUuMDItMDUtMjAxNAEAAABnLAQAAgAAAAcwLjAwMDEyADTVZYfgwtQINNVlh+DC1AghQ0lRLklRMTkwNzg2LklRX1ZPTFVNRS4wMi0wNS0yMDE0AQAAAELpAgACAAAACDAuNjIwNzQyALhVXYzgwtQIuFVdjODC1AgdQ0lRLlRURUsuSVFfVk9MVU1FLjI2LTA5LTIwMTMBAAAACAEDAAIAAAAIMC41MzUwOTkAljZoh+DC1AiWNmiH4MLUCBxDSVEuRkxSLklRX1ZPTFVNRS4xNC0wMy0yMDE0AQAAACsBCgACAAAACDEuMjI2ODg0AJY2aIfgwtQIljZoh+DC1AgnQ0lRLkZMUi5JUV9TSEFSRVNPVVRTVEFORElORy4wMS0wNS0yMDE3AQAAACsBCgACAAAACjEzOS43MzY2OTYADgoqceDC1AgOCipx4MLUCCVDSVEuRkxSLklRX0VCSVREQV9FU1QuMTAwMS40MTgyMC5MLlAuAQAAACsBCgACAAAACjEzNzMuODUwMzYBDgAAAAUAAAABMwEAAAABMAIAAAAHNDUxNzc4OAMAAAAGMTAwMTg3BAAAAAEyBgAAAAEwBwAA</t>
  </si>
  <si>
    <t>AAMxNjAIAAAAATAJAAAAATEKAAAAATALAAAACjgzMzYyOTY5MjgMAAAAATENAAAACDcvMS8yMDE0EAAAAAk2LzMwLzIwMTQOCipx4MLUCA4KKnHgwtQIK0NJUS5OWVNFOk9TSy5JUV9TSEFSRVNPVVRTVEFORElORy42LzIwLzIwMTYFAAAAAQAAAAgAAAAOKEludmFsaWQgRGF0ZSmSMVaM4MLUCJIxVozgwtQINENJUS5TVE4uSVFfTUlOT1JJVFlfSU5URVJFU1RfVE9UQUwuMTk5NC40MTgyMC5MLlAuLkMBAAAAu20NAAIAAAAFMC4xMDMBCAAAAAUAAAABMQEAAAAKMTY2MDg5ODE1MQMAAAACMjcCAAAABDEzMTIEAAAAATAHAAAACTYvMzAvMjAxNAgAAAAKMTIvMzEvMjAxMgkAAAABMNjaD3HgwtQI2NoPceDC1AgnQ0lRLktCUi5JUV9TSEFSRVNPVVRTVEFORElORy4wMy0xMS0yMDE2AQAAAOqAPwACAAAACjE0Mi42NjgxNjEANNVlh+DC1Ag01WWH4MLUCCdDSVEuRU1FLklRX1NIQVJFU09VVFNUQU5ESU5HLjIxLTA3LTIwMTYBAAAAbm0AAAIAAAAJNjAuNzAwNjI2ALhVXYzgwtQIuFVdjODC1AgcQ0lRLkVNRS5JUV9WT0xVTUUuMjAtMDUtMjAxNAEAAABubQAAAgAAAAgwLjQxMTcyOAA01WWH4MLUCDTVZYfgwtQIIENJUS5FTUUuSVFfRUJULjEwMDAuNDE4MjAuTC5QLi5DAQAAAG5tAAACAAAABzIzMi43MDkBCAAAAAUAAAABMQEAAAAKMTc3NzkzNDQ3NgMAAAADMTYwAgAAAAMxMzkEAAAAATAHAAAACTYvMzAv</t>
  </si>
  <si>
    <t>MjAxNAgAAAAKMTIvMzEvMjAxMwkAAAABMNjaD3HgwtQI2NoPceDC1AgnQ0lRLkVNRS5JUV9TSEFSRVNPVVRTVEFORElORy4yMS0wMy0yMDE3AQAAAG5tAAACAAAACTU5LjY2MDQwNAA01WWH4MLUCDTVZYfgwtQIIUNJUS5JUTE5MDc4Ni5JUV9WT0xVTUUuMjMtMDEtMjAxNAEAAABC6QIAAgAAAAgwLjYzODg4NAC4VV2M4MLUCLhVXYzgwtQIHENJUS5KRUMuSVFfVk9MVU1FLjI4LTA4LTIwMTMBAAAAL04EAAIAAAAIMC42NzMzNTQAljZoh+DC1AiWNmiH4MLUCBxDSVEuRU1FLklRX1ZPTFVNRS4wOC0xMS0yMDEzAQAAAG5tAAACAAAACDAuMzA0ODg0ADTVZYfgwtQINNVlh+DC1AgdQ0lRLlRURUsuSVFfVk9MVU1FLjIyLTExLTIwMTMBAAAACAEDAAIAAAAIMC4zMjA1MjkAVvRajODC1AhW9FqM4MLUCB1DSVEuVFRFSy5JUV9WT0xVTUUuMjctMDUtMjAxNAEAAAAIAQMAAgAAAAgwLjE4OTAzMQC4VV2M4MLUCLhVXYzgwtQIHENJUS5KRUMuSVFfVk9MVU1FLjMwLTA0LTIwMTQBAAAAL04EAAIAAAAIMS45ODIxODYAljZoh+DC1AiWNmiH4MLUCCxDSVEuTllTRTpURVguSVFfU0hBUkVTT1VUU1RBTkRJTkcuMTAvMjEvMjAxNgUAAAABAAAACAAAAA4oSW52YWxpZCBEYXRlKbhVXYzgwtQIuFVdjODC1AgoQ0lRLktCUi5JUV9JTlRFUkVTVF9FWFAuOTk5LjQxODIwLkwuUC4uQwEAAADqgD8AAwAAAAAADgoqceDC1AgO</t>
  </si>
  <si>
    <t>Cipx4MLUCCdDSVEuU1ROLklRX1NIQVJFU09VVFNUQU5ESU5HLjA4LTA2LTIwMTcBAAAAu20NAAIAAAAKMTE0LjIyOTMxMgBW9FqM4MLUCFb0WozgwtQIJUNJUS5OQVNEQVFHUzpQQ0FSLklRX1ZPTFVNRS40LzIyLzIwMTYFAAAAAQAAAAgAAAAOKEludmFsaWQgRGF0ZSk01WWH4MLUCDTVZYfgwtQIHkNJUS5OWVNFOkRFLklRX1ZPTFVNRS44LzQvMjAxNgEAAACADwQAAgAAAAgyLjA3NjM5MwAOCipx4MLUCA4KKnHgwtQIIENJUS5OWVNFOlRFWC5JUV9WT0xVTUUuMTEvMy8yMDE2AQAAAA6zBAACAAAACDEuMzAyMTE3ADTVZYfgwtQINNVlh+DC1AgfQ0lRLkZMUi5JUV9FQlQuOTk2LjQxODIwLkwuUC4uQwEAAAArAQoAAgAAAAgxMTM2Ljc4OAEIAAAABQAAAAExAQAAAAoxNTE5NTU5NDczAwAAAAMxNjACAAAAAzEzOQQAAAABMAcAAAAJNi8zMC8yMDE0CAAAAAoxMi8zMS8yMDA5CQAAAAEw2NoPceDC1AjY2g9x4MLUCDlDSVEuSVExOTA3ODYuSVFfTUlOT1JJVFlfSU5URVJFU1RfVE9UQUwuMTk5NC40MTgyMC5MLlAuLkMBAAAAQukCAAIAAAADMTMzAQgAAAAFAAAAATEBAAAACjE2NDUwMTAwMjEDAAAAAzE2MAIAAAAEMTMxMgQAAAABMAcAAAAJNi8zMC8yMDE0CAAAAAk5LzI4LzIwMTIJAAAAATDY2g9x4MLUCNjaD3HgwtQIKkNJUS5OWVNFOkNNSS5JUV9TSEFSRVNPVVRTVEFORElORy4xLzkvMjAxNwEAAAAl</t>
  </si>
  <si>
    <t>DAQAAgAAAAYxNjcuMzgADgoqceDC1AgOCipx4MLUCDFDSVEuSVFUUjI0MzQwMDg3OC5JUV9UUl9UQVJHRVRfRUJJVERBX0VRX0lOQy4uVVNEAQAAAK4Agg4CAAAABzExMi4wODIBBgAAAAUAAAACMzcBAAAACjE2MjgwNzI0ODcCAAAABTIxNjc3AwAAAAMxNjAEAAAAATAHAAAACDEvMS8xOTAwd6gGNuPC1Agtdh4248LUCCZDSVEuQ0FULklRX1NIQVJFU09VVFNUQU5ESU5HLjIvMTYvMjAxNwUAAAABAAAACAAAAA4oSW52YWxpZCBEYXRlKZIxVozgwtQIkjFWjODC1AgcQ0lRLkVNRS5JUV9WT0xVTUUuMjAtMDMtMjAxNAEAAABubQAAAgAAAAgwLjQyMjU2MwA01WWH4MLUCDTVZYfgwtQIHENJUS5FTUUuSVFfVk9MVU1FLjE4LTAzLTIwMTQBAAAAbm0AAAIAAAAIMC4zMzgwMjIANNVlh+DC1Ag01WWH4MLUCCZDSVEuQ0FULklRX1NIQVJFU09VVFNUQU5ESU5HLjMvMjMvMjAxNwUAAAABAAAACAAAAA4oSW52YWxpZCBEYXRlKZIxVozgwtQIkjFWjODC1AgcQ0lRLkpFQy5JUV9WT0xVTUUuMjgtMDQtMjAxNAEAAAAvTgQAAgAAAAcwLjk2NzYyAJY2aIfgwtQIljZoh+DC1AgcQ0lRLkpFQy5JUV9WT0xVTUUuMTAtMDQtMjAxNAEAAAAvTgQAAgAAAAgwLjk4NjU2NQCWNmiH4MLUCJY2aIfgwtQILENJUS5OWVNFOlRFWC5JUV9TSEFSRVNPVVRTVEFORElORy4xMi8yOC8yMDE2BQAAAAEAAAAIAAAADihJbnZhbGlkIERh</t>
  </si>
  <si>
    <t>dGUpkjFWjODC1AiSMVaM4MLUCChDSVEuRkxSLklRX0lOVEVSRVNUX0VYUC45OTYuNDE4MjAuTC5QLi5DAQAAACsBCgACAAAABy0xMC4wNTQBCAAAAAUAAAABMQEAAAAKMTUxOTU1OTQ3MwMAAAADMTYwAgAAAAI4MgQAAAABMAcAAAAJNi8zMC8yMDE0CAAAAAoxMi8zMS8yMDA5CQAAAAEwDgoqceDC1AgOCipx4MLUCCdDSVEuQ0FULklRX1NIQVJFU09VVFNUQU5ESU5HLjEwLzExLzIwMTYBAAAAMvUDAAIAAAAKNTg1LjA3MjU4NQD0kliM4MLUCPSSWIzgwtQIHENJUS5KRUMuSVFfVk9MVU1FLjAyLTEyLTIwMTMBAAAAL04EAAIAAAAIMC43MjMzNDkAljZoh+DC1AiWNmiH4MLUCBpDSVEuQ0FULklRX1ZPTFVNRS4zLzIvMjAxNwEAAAAy9QMAAgAAAAc0LjY3NzkxADTVZYfgwtQINNVlh+DC1AgnQ0lRLlNUTi5JUV9TSEFSRVNPVVRTVEFORElORy4wNC0xMS0yMDE2AQAAALttDQACAAAACTExMy45NDUyNQBW9FqM4MLUCFb0WozgwtQIJ0NJUS5FTUUuSVFfU0hBUkVTT1VUU1RBTkRJTkcuMjMtMTItMjAxNgEAAABubQAAAgAAAAk2MC42NDY0NzYAVvRajODC1AhW9FqM4MLUCCxDSVEuTllTRTpURVguSVFfU0hBUkVTT1VUU1RBTkRJTkcuMTEvMTUvMjAxNgUAAAABAAAACAAAAA4oSW52YWxpZCBEYXRlKfSSWIzgwtQI9JJYjODC1AgtQ0lRLlNUTi5JUV9HV19JTlRBTl9BTU9SVF9DRi45OTguNDE4MjAuTC5QLi5D</t>
  </si>
  <si>
    <t>AQAAALttDQACAAAABjE4LjM5NQEIAAAABQAAAAExAQAAAAoxNTg4OTk5MDM5AwAAAAIyNwIAAAAEMjE4MgQAAAABMAcAAAAJNi8zMC8yMDE0CAAAAAoxMi8zMS8yMDExCQAAAAEwDgoqceDC1AgOCipx4MLUCB9DSVEuRU1FLklRX1BSSUNFREFURS4wMS0xMC0yMDEzAQAAAG5tAAAFAAAACjAxLTEwLTIwMTMAljZoh+DC1AiWNmiH4MLUCCdDSVEuU1ROLklRX1NIQVJFU09VVFNUQU5ESU5HLjA1LTA2LTIwMTcBAAAAu20NAAIAAAAKMTE0LjIyOTMxMgD0kliM4MLUCPSSWIzgwtQIHENJUS5LQlIuSVFfVk9MVU1FLjIyLTA1LTIwMTQBAAAA6oA/AAIAAAAIMS4yODM0NTkAkjFWjODC1AiSMVaM4MLUCBpDSVEuQ0FULklRX1ZPTFVNRS40LzEvMjAxNgEAAAAy9QMAAgAAAAg4LjU4Njg2NgA01WWH4MLUCDTVZYfgwtQIJ0NJUS5LQlIuSVFfU0hBUkVTT1VUU1RBTkRJTkcuMDktMDItMjAxNwEAAADqgD8AAgAAAAoxNDIuNjY4MTYxAFb0WozgwtQIVvRajODC1AgjQ0lRLklRMTkwNzg2LklRX0VTVF9EQVRFLi40MTgyMC5MLlABAAAAQukCAAUAAAAKMzEtMDMtMjAxNQAOCipx4MLUCA4KKnHgwtQIHENJUS5LQlIuSVFfVk9MVU1FLjE2LTA5LTIwMTMBAAAA6oA/AAIAAAAIMS41Mjg1NzkAkjFWjODC1AiSMVaM4MLUCChDSVEuVFRFSy5JUV9TSEFSRVNPVVRTVEFORElORy4yNy0wNi0yMDE3AQAAAAgBAwACAAAACTU3</t>
  </si>
  <si>
    <t>LjE1NjU4NQC4VV2M4MLUCLhVXYzgwtQIMENJUS5OQVNEQVFHUzpQQ0FSLklRX1NIQVJFU09VVFNUQU5ESU5HLjYvMTYvMjAxNgUAAAABAAAACAAAAA4oSW52YWxpZCBEYXRlKQ4KKnHgwtQIDgoqceDC1AgqQ0lRLk5ZU0U6T1NLLklRX1NIQVJFU09VVFNUQU5ESU5HLjgvMy8yMDE2AQAAABd9BAACAAAACTczLjExMTI3MQBW9FqM4MLUCFb0WozgwtQIHENJUS5KRUMuSVFfVk9MVU1FLjE5LTA5LTIwMTMBAAAAL04EAAIAAAAIMC45MjUyMTIAkjFWjODC1AiSMVaM4MLUCCdDSVEuS0JSLklRX1NIQVJFU09VVFNUQU5ESU5HLjEwLTAxLTIwMTcBAAAA6oA/AAIAAAAKMTQyLjY2ODE2MQC4VV2M4MLUCLhVXYzgwtQIJUNJUS4wLklRX0RBX1NVUFBMX0NGLjk5OC40MTgyMC5MLlAuLkMBAAAAVYR3AwMAAAAAAA4KKnHgwtQIDgoqceDC1AglQ0lRLkNBVC5JUV9TSEFSRVNPVVRTVEFORElORy44LzEvMjAxNgEAAAAy9QMAAgAAAAo1ODIuMjMzODAxALhVXYzgwtQIuFVdjODC1AgfQ0lRLk5ZU0U6TkFWLklRX1ZPTFVNRS42LzMvMjAxNgEAAACycQQAAwAAAAAADgoqceDC1AgOCipx4MLUCCdDSVEuU1ROLklRX1NIQVJFU09VVFNUQU5ESU5HLjA4LTEyLTIwMTYBAAAAu20NAAIAAAAJMTEzLjk0NTI1AFb0WozgwtQIVvRajODC1AggQ0lRLk5ZU0U6Q05ISS5JUV9WT0xVTUUuNC81LzIwMTYBAAAATmIZBgIAAAAHMS44</t>
  </si>
  <si>
    <t>MjI1OQA01WWH4MLUCDTVZYfgwtQIJUNJUS5FTUUuSVFfUkVWRU5VRV9FU1QuMTAwNi40MTgyMC4uUC4BAAAAbm0AAAMAAAAAANjaD3HgwtQI2NoPceDC1AgfQ0lRLk5ZU0U6TVRXLklRX1ZPTFVNRS40LzYvMjAxNgEAAADTXQQAAwAAAAAANNVlh+DC1Ag01WWH4MLUCCFDSVEuTllTRTpURVguSVFfVk9MVU1FLjEyLzIwLzIwMTYFAAAAAQAAAAgAAAAOKEludmFsaWQgRGF0ZSk01WWH4MLUCDTVZYfgwtQIJ0NJUS5TVE4uSVFfU0hBUkVTT1VUU1RBTkRJTkcuMjMtMTItMjAxNgEAAAC7bQ0AAgAAAAkxMTMuOTQ1MjUAuFVdjODC1Ai4VV2M4MLUCCVDSVEuRkxSLklRX1JFVkVOVUVfRVNULjEwMDMuNDE4MjAuLlAuAQAAACsBCgACAAAACzI5NjA4Ljk0NzM5AQ4AAAAFAAAAATMBAAAAATACAAAACjEwMDA5MDkyNzADAAAABjEwMDE4MAQAAAABMgYAAAABMAcAAAADMTYwCAAAAAEwCQAAAAExCgAAAAEwCwAAAAo2NDE4OTg3MTcwDAAAAAExDQAAAAg3LzEvMjAxNBAAAAAJNi8zMC8yMDE02NoPceDC1AjY2g9x4MLUCBxDSVEuSkVDLklRX1ZPTFVNRS4yMy0xMi0yMDEzAQAAAC9OBAACAAAACDAuNTIzMjU2AJY2aIfgwtQIljZoh+DC1AgrQ0lRLlNUTi5JUV9DQVNIX1NUX0lOVkVTVC4xOTk4LjQxODIwLkwuUC4uQwEAAAC7bQ0AAgAAAAcxNjQuNDQ4AQgAAAAFAAAAATEBAAAACjE3MjA4MjA5MDMDAAAAAjI3AgAA</t>
  </si>
  <si>
    <t>AAQxMDAyBAAAAAEwBwAAAAk2LzMwLzIwMTQIAAAACjEyLzMxLzIwMTMJAAAAATDY2g9x4MLUCNjaD3HgwtQIHENJUS5LQlIuSVFfVk9MVU1FLjAzLTA5LTIwMTMBAAAA6oA/AAIAAAAHMS43MjYwNACWNmiH4MLUCJY2aIfgwtQIHENJUS5TVE4uSVFfVk9MVU1FLjE4LTA3LTIwMTMBAAAAu20NAAIAAAAIMC4yODA5MDYAVvRajODC1AhW9FqM4MLUCC5DSVEuMC5JUV9HV19JTlRBTl9BTU9SVF9DRi4xMDAwLjQxODIwLkwuUC4tLS5DBQAAAAEAAAAIAAAAGihJbnZhbGlkIEN1cnJlbmN5IFJlcXVlc3Qp2NoPceDC1AjY2g9x4MLUCBxDSVEuS0JSLklRX1ZPTFVNRS4wMy0wNy0yMDEzAQAAAOqAPwACAAAACDAuNjYzNjcyALhVXYzgwtQIuFVdjODC1AgnQ0lRLkVNRS5JUV9TSEFSRVNPVVRTVEFORElORy4wOS0xMi0yMDE2AQAAAG5tAAACAAAACTYwLjY0NjQ3NgA01WWH4MLUCDTVZYfgwtQILUNJUS5GTFIuSVFfR1dfSU5UQU5fQU1PUlRfQ0YuOTk4LjQxODIwLkwuUC4uQwEAAAArAQoAAgAAAAUyLjU3NAEIAAAABQAAAAExAQAAAAoxNjU4ODYwMzA1AwAAAAMxNjACAAAABDIxODIEAAAAATAHAAAACTYvMzAvMjAxNAgAAAAKMTIvMzEvMjAxMQkAAAABMA4KKnHgwtQIDgoqceDC1AggQ0lRLk5ZU0U6VEVYLklRX1ZPTFVNRS4zLzE3LzIwMTcFAAAAAQAAAAgAAAAOKEludmFsaWQgRGF0ZSmSMVaM4MLUCJIxVozg</t>
  </si>
  <si>
    <t>wtQIK0NJUS5OWVNFOkNNSS5JUV9TSEFSRVNPVVRTVEFORElORy4xMC8zLzIwMTYBAAAAJQwEAAIAAAAKMTc0LjMyMDc5NwC4VV2M4MLUCLhVXYzgwtQIGkNJUS5DQVQuSVFfVk9MVU1FLjcvNy8yMDE2AQAAADL1AwACAAAACDMuMDgwODg2ADTVZYfgwtQINNVlh+DC1AghQ0lRLklRMTkwNzg2LklRX1ZPTFVNRS4yNi0wMi0yMDE0AQAAAELpAgACAAAACDEuMjU5NzE3ALhVXYzgwtQIuFVdjODC1AgnQ0lRLkpFQy5JUV9TSEFSRVNPVVRTVEFORElORy4yMS0wNC0yMDE3AQAAAC9OBAACAAAACjEyMS4wNzEyOTYA9JJYjODC1Aj0kliM4MLUCCtDSVEuRU1FLklRX0NBU0hfU1RfSU5WRVNULjE5OTEuNDE4MjAuTC5QLi5DAQAAAG5tAAACAAAABzQ1Ni4yNjgBCAAAAAUAAAABMQEAAAAKMTYxMjIyNzcwNAMAAAADMTYwAgAAAAQxMDAyBAAAAAEwBwAAAAk2LzMwLzIwMTQIAAAACTMvMzEvMjAxMgkAAAABMNjaD3HgwtQI2NoPceDC1AgcQ0lRLkpFQy5JUV9WT0xVTUUuMDMtMDItMjAxNAEAAAAvTgQAAgAAAAgxLjc5MjE0NwCWNmiH4MLUCJY2aIfgwtQIKkNJUS5OWVNFOk9TSy5JUV9TSEFSRVNPVVRTVEFORElORy42LzMvMjAxNgEAAAAXfQQAAgAAAAk3My4xMTEyNzEADgoqceDC1AgOCipx4MLUCCFDSVEuSVExOTA3ODYuSVFfVk9MVU1FLjA1LTEyLTIwMTMBAAAAQukCAAIAAAAIMC44MjAwOTcAuFVdjODC1Ai4</t>
  </si>
  <si>
    <t>VV2M4MLUCB1DSVEuVFRFSy5JUV9WT0xVTUUuMjYtMDItMjAxNAEAAAAIAQMAAgAAAAYwLjI5MTEAljZoh+DC1AiWNmiH4MLUCBxDSVEuRkxSLklRX1ZPTFVNRS4yMS0wMS0yMDE0AQAAACsBCgACAAAACDEuNzI3OTM5AJY2aIfgwtQIljZoh+DC1AgiQ0lRLktCUi5JUV9FU1RfREFURS4xMDAyLjQxODIwLkwuUAEAAADqgD8ABQAAAAozMS0xMi0yMDE1AA4KKnHgwtQIDgoqceDC1AgfQ0lRLk5ZU0U6Q01JLklRX1ZPTFVNRS42LzkvMjAxNgEAAAAlDAQAAgAAAAg1LjY3OTgyNwAOCipx4MLUCA4KKnHgwtQIKkNJUS5OWVNFOlRFWC5JUV9TSEFSRVNPVVRTVEFORElORy4zLzkvMjAxNwEAAAAOswQAAgAAAAQ5Ny42AJIxVozgwtQIkjFWjODC1AgdQ0lRLlRURUsuSVFfVk9MVU1FLjA4LTA4LTIwMTMBAAAACAEDAAIAAAAIMC42MDY5MjIAuFVdjODC1Ai4VV2M4MLUCCtDSVEuTllTRTpPU0suSVFfU0hBUkVTT1VUU1RBTkRJTkcuOS8zMC8yMDE2BQAAAAEAAAAIAAAADihJbnZhbGlkIERhdGUpkjFWjODC1AiSMVaM4MLUCCVDSVEuTkFTREFRR1M6UENBUi5JUV9WT0xVTUUuOS8xMy8yMDE2BQAAAAEAAAAIAAAADihJbnZhbGlkIERhdGUpkjFWjODC1AiSMVaM4MLUCCBDSVEuTllTRTpDTUkuSVFfVk9MVU1FLjcvMTIvMjAxNgEAAAAlDAQAAgAAAAgyLjQ3MDEyNAA01WWH4MLUCDTVZYfgwtQIJENJUS5TVE4uSVFf</t>
  </si>
  <si>
    <t>UEVSSU9EREFURS4xOTk0LjQxODIwLkwuUAEAAAC7bQ0ABQAAAAozMS0xMi0yMDEyANjaD3HgwtQI2NoPceDC1AgnQ0lRLkVNRS5JUV9TSEFSRVNPVVRTVEFORElORy4wMi0wOS0yMDE2AQAAAG5tAAACAAAACTYwLjc5OTkxNQA01WWH4MLUCDTVZYfgwtQIH0NJUS5FTUUuSVFfUFJJQ0VEQVRFLjIwLTAyLTIwMTQBAAAAbm0AAAUAAAAKMjAtMDItMjAxNAAOCipx4MLUCA4KKnHgwtQIJ0NJUS5LQlIuSVFfU0hBUkVTT1VUU1RBTkRJTkcuMzAtMDYtMjAxNwEAAADqgD8AAgAAAAoxNDMuMTU0NDcxAA4KKnHgwtQIDgoqceDC1AgpQ0lRLklRMjczNTExLklRX1BFUklPRERBVEUuMTk5Mi40MTgyMC5MLlABAAAAZywEAAUAAAAKMzAtMDYtMjAxMgDY2g9x4MLUCNjaD3HgwtQIJ0NJUS5TVE4uSVFfU0hBUkVTT1VUU1RBTkRJTkcuMjEtMDktMjAxNgEAAAC7bQ0AAgAAAAoxMTMuOTI5MDYyAPSSWIzgwtQI9JJYjODC1AgqQ0lRLklRMjczNTExLklRX1RPVEFMX1JFVi45OTguNDE4MjAuTC5QLi5DAQAAAGcsBAACAAAACDQ0NTguMTA4AQgAAAAFAAAAATEBAAAACjE3MDIxNzMxOTUDAAAAAzE2MAIAAAACMjgEAAAAATAHAAAACTYvMzAvMjAxNAgAAAAKMTIvMzEvMjAxMQkAAAABMNjaD3HgwtQI2NoPceDC1AgrQ0lRLk5ZU0U6Q01JLklRX1NIQVJFU09VVFNUQU5ESU5HLjYvMjEvMjAxNgUAAAABAAAACAAAAA4oSW52</t>
  </si>
  <si>
    <t>YWxpZCBEYXRlKbhVXYzgwtQIuFVdjODC1AgfQ0lRLkVNRS5JUV9QUklDRURBVEUuMTktMDItMjAxNAEAAABubQAABQAAAAoxOS0wMi0yMDE0AA4KKnHgwtQIDgoqceDC1AglQ0lRLkZMUi5JUV9JTlZFTlRPUlkuOTk4LjQxODIwLkwuUC4uQwEAAAArAQoAAwAAAAAA2NoPceDC1AjY2g9x4MLUCCVDSVEuTkFTREFRR1M6UENBUi5JUV9WT0xVTUUuOS8yMy8yMDE2BQAAAAEAAAAIAAAADihJbnZhbGlkIERhdGUpkjFWjODC1AiSMVaM4MLUCCBDSVEuTllTRTpNVFcuSVFfVk9MVU1FLjMvMzEvMjAxNgUAAAABAAAACAAAAA4oSW52YWxpZCBEYXRlKTTVZYfgwtQINNVlh+DC1AgrQ0lRLk5ZU0U6Q01JLklRX1NIQVJFU09VVFNUQU5ESU5HLjgvMjkvMjAxNgUAAAABAAAACAAAAA4oSW52YWxpZCBEYXRlKbhVXYzgwtQIuFVdjODC1AggQ0lRLk5ZU0U6T1NLLklRX1ZPTFVNRS40LzI4LzIwMTYFAAAAAQAAAAgAAAAOKEludmFsaWQgRGF0ZSkOCipx4MLUCA4KKnHgwtQIH0NJUS5OWVNFOk9TSy5JUV9WT0xVTUUuNS8yLzIwMTYBAAAAF30EAAIAAAAIMS4wMDc0MzIANNVlh+DC1Ag01WWH4MLUCDBDSVEuTkFTREFRR1M6UENBUi5JUV9TSEFSRVNPVVRTVEFORElORy4zLzIzLzIwMTcFAAAAAQAAAAgAAAAOKEludmFsaWQgRGF0ZSm4VV2M4MLUCLhVXYzgwtQIJkNJUS5TVE4uSVFfSU5WRU5UT1JZLjEwMDAuNDE4MjAu</t>
  </si>
  <si>
    <t>TC5QLi5DAQAAALttDQADAAAAAADY2g9x4MLUCNjaD3HgwtQIK0NJUS5OWVNFOlRFWC5JUV9TSEFSRVNPVVRTVEFORElORy4xLzMwLzIwMTcFAAAAAQAAAAgAAAAOKEludmFsaWQgRGF0ZSk01WWH4MLUCDTVZYfgwtQIJ0NJUS5TVE4uSVFfVE9UQUxfREVCVC4xOTg5LjQxODIwLkwuUC4uQwEAAAC7bQ0AAgAAAAczMDUuMTM3AQgAAAAFAAAAATEBAAAACjE1NzQ0NjM4MjUDAAAAAjI3AgAAAAQ0MTczBAAAAAEwBwAAAAk2LzMwLzIwMTQIAAAACTkvMzAvMjAxMQkAAAABMNjaD3HgwtQI2NoPceDC1AgcQ0lRLktCUi5JUV9WT0xVTUUuMjMtMDUtMjAxNAEAAADqgD8AAgAAAAgxLjA2MTE1MQC4VV2M4MLUCLhVXYzgwtQIJ0NJUS5TVE4uSVFfU0hBUkVTT1VUU1RBTkRJTkcuMTYtMDUtMjAxNwEAAAC7bQ0AAgAAAAoxMTQuMjI5MzEyAFb0WozgwtQIVvRajODC1AgcQ0lRLktCUi5JUV9WT0xVTUUuMDYtMDUtMjAxNAEAAADqgD8AAgAAAAgzLjAxMTE2NgCSMVaM4MLUCJIxVozgwtQIHENJUS5TVE4uSVFfVk9MVU1FLjA3LTAyLTIwMTQBAAAAu20NAAIAAAAIMC4wOTUyMDQAkjFWjODC1AiSMVaM4MLUCCxDSVEuTllTRTpDTUkuSVFfU0hBUkVTT1VUU1RBTkRJTkcuMTEvMTcvMjAxNgUAAAABAAAACAAAAA4oSW52YWxpZCBEYXRlKVb0WozgwtQIVvRajODC1AgnQ0lRLlNUTi5JUV9TSEFSRVNPVVRTVEFORElORy4y</t>
  </si>
  <si>
    <t>NS0wNy0yMDE2AQAAALttDQACAAAACjExMy44OTA2MjUA9JJYjODC1Aj0kliM4MLUCCBDSVEuTllTRTpKT1kuSVFfVk9MVU1FLjgvMjIvMjAxNgUAAAABAAAACAAAAA4oSW52YWxpZCBEYXRlKTTVZYfgwtQINNVlh+DC1AglQ0lRLk5BU0RBUUdTOlBDQVIuSVFfVk9MVU1FLjQvMTgvMjAxNgUAAAABAAAACAAAAA4oSW52YWxpZCBEYXRlKTTVZYfgwtQINNVlh+DC1AghQ0lRLklRMTkwNzg2LklRX1ZPTFVNRS4wNi0xMi0yMDEzAQAAAELpAgACAAAACDAuNTU4Nzk2ALhVXYzgwtQIuFVdjODC1AgYQ0lRLklRMTkwNzg2LklRX1NQX0xDX0xUAQAAAELpAgADAAAAAk5SAA4KKnHgwtQIDgoqceDC1AgfQ0lRLlRURUsuSVFfTkkuOTk2LjQxODIwLkwuUC4uQwEAAAAIAQMAAgAAAAY4Ny4wMjgBCAAAAAUAAAABMQEAAAAKMTQ4MjcyMjI4MAMAAAADMTYwAgAAAAIxNQQAAAABMAcAAAAJNi8zMC8yMDE0CAAAAAk5LzI3LzIwMDkJAAAAATDY2g9x4MLUCNjaD3HgwtQIKkNJUS5TVE4uSVFfQ0FTSF9TVF9JTlZFU1QuOTk3LjQxODIwLkwuUC4uQwEAAAC7bQ0AAgAAAAU3My4zMgEIAAAABQAAAAExAQAAAAoxNTIzMTcwNTgzAwAAAAIyNwIAAAAEMTAwMgQAAAABMAcAAAAJNi8zMC8yMDE0CAAAAAoxMi8zMS8yMDEwCQAAAAEw2NoPceDC1AjY2g9x4MLUCBxDSVEuRkxSLklRX1ZPTFVNRS4wNS0wNy0yMDEzAQAAACsBCgAC</t>
  </si>
  <si>
    <t>AAAACDEuMzk0MzY4APiXaofgwtQI+Jdqh+DC1AgnQ0lRLkVNRS5JUV9TSEFSRVNPVVRTVEFORElORy4wOC0wOS0yMDE2AQAAAG5tAAACAAAACTYwLjc5OTkxNQD0kliM4MLUCPSSWIzgwtQIKENJUS5UVEVLLklRX1NIQVJFU09VVFNUQU5ESU5HLjE5LTA4LTIwMTYBAAAACAEDAAIAAAAJNTcuNDI5NTYxAPSSWIzgwtQI9JJYjODC1AggQ0lRLk5ZU0U6VEVYLklRX1ZPTFVNRS4yLzE3LzIwMTcFAAAAAQAAAAgAAAAOKEludmFsaWQgRGF0ZSk01WWH4MLUCDTVZYfgwtQIHENJUS5KRUMuSVFfVk9MVU1FLjE2LTA0LTIwMTQBAAAAL04EAAIAAAAIMC41MTU2MTcAljZoh+DC1AiWNmiH4MLUCCRDSVEuS09TRTpBMDA5NTQwLklRX1ZPTFVNRS40LzI2LzIwMTYFAAAAAQAAAAgAAAAOKEludmFsaWQgRGF0ZSk01WWH4MLUCDTVZYfgwtQIIUNJUS5JUTI3MzUxMS5JUV9WT0xVTUUuMTEtMTAtMjAxMwEAAABnLAQAAwAAAAAADgoqceDC1AgOCipx4MLUCCBDSVEuTllTRTpKT1kuSVFfVk9MVU1FLjMvMTQvMjAxNgUAAAABAAAACAAAAA4oSW52YWxpZCBEYXRlKTTVZYfgwtQINNVlh+DC1AgnQ0lRLkVNRS5JUV9TSEFSRVNPVVRTVEFORElORy4wNC0wNS0yMDE3AQAAAG5tAAACAAAACTU5LjIzMzAzOAD0kliM4MLUCPSSWIzgwtQIIUNJUS5JUTE5MDc4Ni5JUV9WT0xVTUUuMDktMTAtMjAxMwEAAABC6QIAAgAAAAgwLjk4</t>
  </si>
  <si>
    <t>MzI1MgC4VV2M4MLUCLhVXYzgwtQIIUNJUS5JUTI3MzUxMS5JUV9WT0xVTUUuMTItMDktMjAxMwEAAABnLAQAAwAAAAAANNVlh+DC1Ag01WWH4MLUCCdDSVEuRU1FLklRX1NIQVJFU09VVFNUQU5ESU5HLjI0LTEwLTIwMTYBAAAAbm0AAAIAAAAJNjAuNzk5OTE1APSSWIzgwtQI9JJYjODC1AgoQ0lRLlRURUsuSVFfU0hBUkVTT1VUU1RBTkRJTkcuMTEtMDctMjAxNgEAAAAIAQMAAgAAAAk1Ny45Mjk2MDUAVvRajODC1AhW9FqM4MLUCCFDSVEuSVExOTA3ODYuSVFfVk9MVU1FLjA3LTEwLTIwMTMBAAAAQukCAAIAAAAIMC40NzMzMjUAuFVdjODC1Ai4VV2M4MLUCB9DSVEuRU1FLklRX1BSSUNFREFURS4xNy0wOS0yMDEzAQAAAG5tAAAFAAAACjE3LTA5LTIwMTMANNVlh+DC1Ag01WWH4MLUCB1DSVEuVFRFSy5JUV9WT0xVTUUuMDgtMDEtMjAxNAEAAAAIAQMAAgAAAAgwLjI0ODY5NgCWNmiH4MLUCJY2aIfgwtQIIUNJUS5TVE4uSVFfTklfRVNULjEwMDEuNDE4MjAuTC5QLgEAAAC7bQ0AAgAAAAkxNjcuNTkyNDQBDgAAAAUAAAABMwEAAAABMAIAAAAHNDUxODAzOQMAAAAGMTAwMjUwBAAAAAEzBgAAAAEwBwAAAAIyNwgAAAABMAkAAAABMQoAAAABMAsAAAAKNzM3MjA3MDQ1NgwAAAABMQ0AAAAINy8xLzIwMTQQAAAACTYvMzAvMjAxNA4KKnHgwtQIDgoqceDC1AgsQ0lRLklRMTkwNzg2LklRX1RPVEFMX0RFQlQu</t>
  </si>
  <si>
    <t>MTAwMC40MTgyMC5MLlAuLkMBAAAAQukCAAIAAAAGMTcxMS41AQgAAAAFAAAAATEBAAAACjE2NjEyMTQwNjYDAAAAAzE2MAIAAAAENDE3MwQAAAABMAcAAAAJNi8zMC8yMDE0CAAAAAgxLzMvMjAxNAkAAAABMNjaD3HgwtQI2NoPceDC1AggQ0lRLk5ZU0U6Q01JLklRX1ZPTFVNRS42LzI4LzIwMTYFAAAAAQAAAAgAAAAOKEludmFsaWQgRGF0ZSk01WWH4MLUCDTVZYfgwtQIIENJUS5OWVNFOkNNSS5JUV9WT0xVTUUuNi8xMC8yMDE2AQAAACUMBAACAAAACDEuMTk5MTgxADTVZYfgwtQINNVlh+DC1AgrQ0lRLk5ZU0U6T1NLLklRX1NIQVJFU09VVFNUQU5ESU5HLjMvMTUvMjAxNwUAAAABAAAACAAAAA4oSW52YWxpZCBEYXRlKTTVZYfgwtQINNVlh+DC1AgcQ0lRLlNUTi5JUV9WT0xVTUUuMDctMDUtMjAxNAEAAAC7bQ0AAgAAAAgwLjI4MTM5NgC4VV2M4MLUCLhVXYzgwtQILENJUS5OWVNFOkNNSS5JUV9TSEFSRVNPVVRTVEFORElORy4xMi8yMy8yMDE2BQAAAAEAAAAIAAAADihJbnZhbGlkIERhdGUpkjFWjODC1AiSMVaM4MLUCC9DSVEuTkFTREFRR1M6UENBUi5JUV9TSEFSRVNPVVRTVEFORElORy4yLzEvMjAxNwEAAABBfwQAAgAAAAozNTAuNTM3MjcxAFb0WozgwtQIVvRajODC1AgnQ0lRLkZMUi5JUV9TSEFSRVNPVVRTVEFORElORy4wNi0wNy0yMDE2AQAAACsBCgACAAAACjEzOS4yMzAxNTYAVvRajODC</t>
  </si>
  <si>
    <t>1AhW9FqM4MLUCCZDSVEuRkxSLklRX1RPVEFMX1JFVi4yMDAwLjQxODIwLkwuUC4uQwEAAAArAQoAAgAAAAkyMzYxMS45MjEBCAAAAAUAAAABMQEAAAAKMTc0ODAyMTczMwMAAAADMTYwAgAAAAIyOAQAAAABMAcAAAAJNi8zMC8yMDE0CAAAAAk2LzMwLzIwMTQJAAAAATDY2g9x4MLUCNjaD3HgwtQIHUNJUS5UVEVLLklRX1ZPTFVNRS4wNi0wMi0yMDE0AQAAAAgBAwACAAAACDAuMjU4NTY5AJY2aIfgwtQIljZoh+DC1AgfQ0lRLkVNRS5JUV9QUklDRURBVEUuMjctMTEtMjAxMwEAAABubQAABQAAAAoyNy0xMS0yMDEzAA4KKnHgwtQIDgoqceDC1AgnQ0lRLlNUTi5JUV9TSEFSRVNPVVRTVEFORElORy4yMS0wNC0yMDE3AQAAALttDQACAAAACjExNC4xNjI0MzgAuFVdjODC1Ai4VV2M4MLUCCZDSVEuQ0FULklRX1NIQVJFU09VVFNUQU5ESU5HLjExLzkvMjAxNgEAAAAy9QMAAgAAAAo1ODQuMjMxMTgxADTVZYfgwtQINNVlh+DC1AgkQ0lRLktCUi5JUV9QRU5TSU9OLjE5ODguNDE4MjAuTC5QLi5DAQAAAOqAPwADAAAAAADY2g9x4MLUCNjaD3HgwtQIJkNJUS5DQVQuSVFfU0hBUkVTT1VUU1RBTkRJTkcuNS8zMS8yMDE2BQAAAAEAAAAIAAAADihJbnZhbGlkIERhdGUpVvRajODC1AhW9FqM4MLUCCVDSVEuRkxSLklRX0VCSVREQV9FU1QuMTAwMi40MTgyMC5MLlAuAQAAACsBCgACAAAACjE1NzQuOTI2MDIBDgAA</t>
  </si>
  <si>
    <t>AAUAAAABMwEAAAABMAIAAAAKMTAwMDg1NDc2OAMAAAAGMTAwMTg3BAAAAAEyBgAAAAEwBwAAAAMxNjAIAAAAATAJAAAAATEKAAAAATALAAAACjgzMzYyOTY5MTAMAAAAATENAAAACDcvMS8yMDE0EAAAAAk2LzMwLzIwMTTY2g9x4MLUCNjaD3HgwtQIJ0NJUS5GTFIuSVFfU0hBUkVTT1VUU1RBTkRJTkcuMjUtMTAtMjAxNgEAAAArAQoAAgAAAAoxMzkuMjQ4MzY5AHBrLHHgwtQIcGssceDC1AggQ0lRLk5ZU0U6T1NLLklRX1ZPTFVNRS42LzEwLzIwMTYBAAAAF30EAAIAAAAIMC43MTc1NzMANNVlh+DC1Ag01WWH4MLUCChDSVEuS0JSLklRX1BSRUZfRVFVSVRZLjE5ODguNDE4MjAuTC5QLi5DAQAAAOqAPwADAAAAAADY2g9x4MLUCNjaD3HgwtQIHUNJUS5UVEVLLklRX1ZPTFVNRS4wMS0wNy0yMDEzAQAAAAgBAwACAAAACDAuNTEyNzY1AJY2aIfgwtQIljZoh+DC1AgkQ0lRLlNUTi5JUV9QRU5TSU9OLjE5OTEuNDE4MjAuTC5QLi5DAQAAALttDQADAAAAAADY2g9x4MLUCNjaD3HgwtQIJ0NJUS5KRUMuSVFfU0hBUkVTT1VUU1RBTkRJTkcuMjYtMDgtMjAxNgEAAAAvTgQAAgAAAAoxMjEuNDI4MTk3ADTVZYfgwtQINNVlh+DC1AgnQ0lRLkZMUi5JUV9TSEFSRVNPVVRTVEFORElORy4yOC0wNC0yMDE3AQAAACsBCgACAAAACjEzOS43MzY2OTYA9JJYjODC1Aj0kliM4MLUCCxDSVEuTllTRTpDTUkuSVFfU0hBUkVT</t>
  </si>
  <si>
    <t>T1VUU1RBTkRJTkcuMTIvMTMvMjAxNgUAAAABAAAACAAAAA4oSW52YWxpZCBEYXRlKZIxVozgwtQIkjFWjODC1AgbQ0lRLkNBVC5JUV9WT0xVTUUuMy8yMy8yMDE3BQAAAAEAAAAIAAAADihJbnZhbGlkIERhdGUpDgoqceDC1AgOCipx4MLUCB9DSVEuTllTRTpDTUkuSVFfVk9MVU1FLjQvOC8yMDE2AQAAACUMBAACAAAACDEuMjQwNjc2ADTVZYfgwtQINNVlh+DC1AgrQ0lRLk5ZU0U6Q01JLklRX1NIQVJFU09VVFNUQU5ESU5HLjgvMjMvMjAxNgUAAAABAAAACAAAAA4oSW52YWxpZCBEYXRlKbhVXYzgwtQIuFVdjODC1AgfQ0lRLkVNRS5JUV9QUklDRURBVEUuMTAtMDYtMjAxNAEAAABubQAABQAAAAoxMC0wNi0yMDE0AA4KKnHgwtQIDgoqceDC1AggQ0lRLk5ZU0U6VEVYLklRX1ZPTFVNRS43LzE4LzIwMTYFAAAAAQAAAAgAAAAOKEludmFsaWQgRGF0ZSmSMVaM4MLUCJIxVozgwtQIIUNJUS5JUTE5MDc4Ni5JUV9WT0xVTUUuMTctMDktMjAxMwEAAABC6QIAAgAAAAgwLjcxMjgyMQC4VV2M4MLUCLhVXYzgwtQIIUNJUS5TVE4uSVFfQ0FQRVguOTk5LjQxODIwLkwuUC4uQwEAAAC7bQ0AAgAAAActMjIuNjU1AQgAAAAFAAAAATEBAAAACjE2NjA4ODkyNzEDAAAAAjI3AgAAAAQyMDIxBAAAAAEwBwAAAAk2LzMwLzIwMTQIAAAACjEyLzMxLzIwMTIJAAAAATDY2g9x4MLUCNjaD3HgwtQIJ0NJUS5GTFIuSVFfU0hB</t>
  </si>
  <si>
    <t>UkVTT1VUU1RBTkRJTkcuMDctMTItMjAxNgEAAAArAQoAAgAAAAoxMzkuMjUwMjA0AFb0WozgwtQIVvRajODC1AgfQ0lRLkVNRS5JUV9QUklDRURBVEUuMjQtMDEtMjAxNAEAAABubQAABQAAAAoyNC0wMS0yMDE0ADTVZYfgwtQINNVlh+DC1AgbQ0lRLkNBVC5JUV9WT0xVTUUuMi8yMS8yMDE3BQAAAAEAAAAIAAAADihJbnZhbGlkIERhdGUpNNVlh+DC1Ag01WWH4MLUCCdDSVEuSkVDLklRX1NIQVJFU09VVFNUQU5ESU5HLjIxLTExLTIwMTYBAAAAL04EAAIAAAAKMTIxLjQyODE5NwAOCipx4MLUCA4KKnHgwtQIHENJUS5LQlIuSVFfVk9MVU1FLjI1LTAyLTIwMTQBAAAA6oA/AAIAAAAIMS42OTE0ODgAljZoh+DC1AiWNmiH4MLUCBxDSVEuU1ROLklRX1ZPTFVNRS4wNi0wNS0yMDE0AQAAALttDQACAAAACDAuMTc5ODY4AJIxVozgwtQIkjFWjODC1AgrQ0lRLk5ZU0U6T1NLLklRX1NIQVJFU09VVFNUQU5ESU5HLjEvMTAvMjAxNwEAAAAXfQQAAgAAAAk3NC43OTQ1MjYANNVlh+DC1Ag01WWH4MLUCCpDSVEuTllTRTpDTUkuSVFfU0hBUkVTT1VUU1RBTkRJTkcuNi85LzIwMTYBAAAAJQwEAAIAAAADMTY4ALhVXYzgwtQIuFVdjODC1AgdQ0lRLlRURUsuSVFfVk9MVU1FLjMwLTA2LTIwMTQBAAAACAEDAAIAAAAIMC4zNTYxNjEAuFVdjODC1Ai4VV2M4MLUCB9DSVEuRU1FLklRX1BSSUNFREFURS4wMi0xMi0yMDEz</t>
  </si>
  <si>
    <t>AQAAAG5tAAAFAAAACjAyLTEyLTIwMTMANNVlh+DC1Ag01WWH4MLUCB5DSVEuU1ROLklRX0FQLjk5NS40MTgyMC5MLlAuLkMBAAAAu20NAAIAAAAGNDkuNzc0AQgAAAAFAAAAATEBAAAACjE0MzI5Nzc0NTADAAAAAjI3AgAAAAQxMDE4BAAAAAEwBwAAAAk2LzMwLzIwMTQIAAAACjEyLzMxLzIwMDgJAAAAATDY2g9x4MLUCNjaD3HgwtQIJ0NJUS5LQlIuSVFfUFJFRl9FUVVJVFkuOTk5LjQxODIwLkwuUC4uQwEAAADqgD8AAwAAAAAA2NoPceDC1AjY2g9x4MLUCCZDSVEuQ0FULklRX1NIQVJFU09VVFNUQU5ESU5HLjMvMTUvMjAxNwUAAAABAAAACAAAAA4oSW52YWxpZCBEYXRlKbhVXYzgwtQIuFVdjODC1AgcQ0lRLktCUi5JUV9WT0xVTUUuMDUtMDUtMjAxNAEAAADqgD8AAgAAAAg0LjAzMzIxMgCWNmiH4MLUCJY2aIfgwtQIJUNJUS5LQlIuSVFfRUJJVERBX0VTVC4xMDAxLjQxODIwLkwuUC4BAAAA6oA/AAIAAAAJMjg5LjU4MjEzAQ4AAAAFAAAAATMBAAAAATACAAAABzQ1MTgyMzADAAAABjEwMDE4NwQAAAABMgYAAAABMAcAAAADMTYwCAAAAAEwCQAAAAExCgAAAAEwCwAAAAo3NTU2MDE2OTQ4DAAAAAExDQAAAAg3LzEvMjAxNBAAAAAJNi8zMC8yMDE0DgoqceDC1AgOCipx4MLUCClDSVEuVFRFSy5JUV9UT1RBTF9SRUNFSVYuOTk1LjQxODIwLkwuUC4uQwEAAAAIAQMAAgAAAAc2MzAuMDYxAQgAAAAFAAAA</t>
  </si>
  <si>
    <t>ATEBAAAACjE0MTA1OTE2NjUDAAAAAzE2MAIAAAAEMTAwMQQAAAABMAcAAAAJNi8zMC8yMDE0CAAAAAk5LzI4LzIwMDgJAAAAATDY2g9x4MLUCNjaD3HgwtQIHENJUS5GTFIuSVFfVk9MVU1FLjI2LTAyLTIwMTQBAAAAKwEKAAIAAAAIMS44NDg1ODkAljZoh+DC1AiWNmiH4MLUCB9DSVEuTllTRTpERS5JUV9WT0xVTUUuMy8yOC8yMDE2BQAAAAEAAAAIAAAADihJbnZhbGlkIERhdGUpNNVlh+DC1Ag01WWH4MLUCB9DSVEuTllTRTpERS5JUV9WT0xVTUUuMy8xMC8yMDE2AQAAAIAPBAACAAAACDIuNjc5NTg0ADTVZYfgwtQINNVlh+DC1AghQ0lRLk5ZU0U6Q05ISS5JUV9WT0xVTUUuMy8yMS8yMDE2BQAAAAEAAAAIAAAADihJbnZhbGlkIERhdGUpDgoqceDC1AgOCipx4MLUCCRDSVEuSkVDLklRX1BFUklPRERBVEUuMTk5Ni40MTgyMC5MLlABAAAAL04EAAUAAAAKMjgtMDYtMjAxMwAOCipx4MLUCA4KKnHgwtQIHENJUS5KRUMuSVFfVk9MVU1FLjA4LTExLTIwMTMBAAAAL04EAAIAAAAIMC40NjIyMDMAkjFWjODC1AiSMVaM4MLUCB1DSVEuVFRFSy5JUV9WT0xVTUUuMTQtMDQtMjAxNAEAAAAIAQMAAgAAAAgwLjI4OTMyNwBW9FqM4MLUCFb0WozgwtQIHENJUS5FTUUuSVFfVk9MVU1FLjMwLTA0LTIwMTQBAAAAbm0AAAIAAAAIMC40NDMwMDYANNVlh+DC1Ag01WWH4MLUCBxDSVEuRU1FLklRX1ZPTFVNRS4xNy0w</t>
  </si>
  <si>
    <t>OS0yMDEzAQAAAG5tAAACAAAACDAuMzM3NzAyAJY2aIfgwtQIljZoh+DC1AggQ0lRLk5ZU0U6Sk9ZLklRX1ZPTFVNRS40LzE1LzIwMTYFAAAAAQAAAAgAAAAOKEludmFsaWQgRGF0ZSkOCipx4MLUCA4KKnHgwtQIHENJUS5KRUMuSVFfVk9MVU1FLjE5LTA4LTIwMTMBAAAAL04EAAIAAAAIMS4xNjc0NzEAljZoh+DC1AiWNmiH4MLUCCZDSVEuTkFTREFRR1M6UENBUi5JUV9WT0xVTUUuMTIvMTQvMjAxNgUAAAABAAAACAAAAA4oSW52YWxpZCBEYXRlKTTVZYfgwtQINNVlh+DC1AgoQ0lRLklRMTkwNzg2LklRX0lOQ19UQVguOTk4LjQxODIwLkwuUC4uQwEAAABC6QIAAgAAAAUxNDMuNAEIAAAABQAAAAExAQAAAAoxNjYxMjEzNDMxAwAAAAMxNjACAAAAAjc1BAAAAAEwBwAAAAk2LzMwLzIwMTQIAAAACjEyLzMwLzIwMTEJAAAAATDY2g9x4MLUCNjaD3HgwtQIIUNJUS5JUTE5MDc4Ni5JUV9WT0xVTUUuMjEtMDUtMjAxNAEAAABC6QIAAgAAAAgwLjM5NDI0NwC4VV2M4MLUCLhVXYzgwtQIK0NJUS5OWVNFOkNNSS5JUV9TSEFSRVNPVVRTVEFORElORy4xMS83LzIwMTYBAAAAJQwEAAIAAAAGMTY5LjU2AFb0WozgwtQIVvRajODC1AgwQ0lRLk5BU0RBUUdTOlBDQVIuSVFfU0hBUkVTT1VUU1RBTkRJTkcuNy8xNS8yMDE2BQAAAAEAAAAIAAAADihJbnZhbGlkIERhdGUpNNVlh+DC1Ag01WWH4MLUCBxDSVEuSkVDLklR</t>
  </si>
  <si>
    <t>X1ZPTFVNRS4yMC0wNS0yMDE0AQAAAC9OBAACAAAACDEuMDI4NjQ1AJY2aIfgwtQIljZoh+DC1AgnQ0lRLkNBVC5JUV9TSEFSRVNPVVRTVEFORElORy4xMS8yMS8yMDE2BQAAAAEAAAAIAAAADihJbnZhbGlkIERhdGUpNNVlh+DC1Ag01WWH4MLUCCVDSVEuU1ROLklRX1JFVkVOVUVfRVNULjEwMDMuNDE4MjAuLlAuAQAAALttDQADAAAAAAAOCipx4MLUCA4KKnHgwtQIIUNJUS5JUTI3MzUxMS5JUV9WT0xVTUUuMTktMDgtMjAxMwEAAABnLAQAAwAAAAAANNVlh+DC1Ag01WWH4MLUCBxDSVEuS0JSLklRX1ZPTFVNRS4yOS0wMS0yMDE0AQAAAOqAPwACAAAACDIuMjA2OTk5ALhVXYzgwtQIuFVdjODC1AglQ0lRLlNUTi5JUV9FQklUREFfRVNULjEwMDUuNDE4MjAuTC5QLgEAAAC7bQ0AAwAAAAAA2NoPceDC1AjY2g9x4MLUCChDSVEuVFRFSy5JUV9TSEFSRVNPVVRTVEFORElORy4yNS0wNS0yMDE3AQAAAAgBAwACAAAACTU3LjE1NjU4NQD0kliM4MLUCPSSWIzgwtQIJUNJUS5TVE4uSVFfSU5WRU5UT1JZLjk5OC40MTgyMC5MLlAuLkMBAAAAu20NAAMAAAAAANjaD3HgwtQI2NoPceDC1AglQ0lRLklRMjczNTExLklRX1RCVi4yMDAwLjQxODIwLkwuUC4uQwEAAABnLAQAAgAAAAY1NjMuNjgBCAAAAAUAAAABMQEAAAAKMTcwMjE4NDg2OQMAAAADMTYwAgAAAAQxMzEwBAAAAAEwBwAAAAk2LzMwLzIwMTQIAAAACTYv</t>
  </si>
  <si>
    <t>MzAvMjAxNAkAAAABMNjaD3HgwtQI2NoPceDC1AgqQ0lRLk5ZU0U6Q01JLklRX1NIQVJFU09VVFNUQU5ESU5HLjgvMS8yMDE2AQAAACUMBAACAAAACjE3Ni42MjEyNzgAuFVdjODC1Ai4VV2M4MLUCCZDSVEuQ0FULklRX1NIQVJFU09VVFNUQU5ESU5HLjQvMTgvMjAxNgUAAAABAAAACAAAAA4oSW52YWxpZCBEYXRlKTTVZYfgwtQINNVlh+DC1AgfQ0lRLk5ZU0U6TkFWLklRX1ZPTFVNRS44LzIvMjAxNgEAAACycQQAAgAAAAgxLjY1ODM4NwA01WWH4MLUCDTVZYfgwtQIHENJUS5KRUMuSVFfVk9MVU1FLjE0LTExLTIwMTMBAAAAL04EAAIAAAAIMC42MDExNzkAkjFWjODC1AiSMVaM4MLUCCRDSVEuTkFTREFRR1M6UENBUi5JUV9WT0xVTUUuNC82LzIwMTYBAAAAQX8EAAMAAAAAADTVZYfgwtQINNVlh+DC1AgoQ0lRLlRURUsuSVFfVE9UQUxfREVCVC4xOTk5LjQxODIwLkwuUC4uQwEAAAAIAQMAAgAAAAcyMDcuMDA4AQgAAAAFAAAAATEBAAAACjE3MzE1OTg3NTYDAAAAAzE2MAIAAAAENDE3MwQAAAABMAcAAAAJNi8zMC8yMDE0CAAAAAkzLzMwLzIwMTQJAAAAATDY2g9x4MLUCNjaD3HgwtQIHENJUS5KRUMuSVFfVk9MVU1FLjE1LTA4LTIwMTMBAAAAL04EAAIAAAAIMC44MDI0NzgAkjFWjODC1AiSMVaM4MLUCChDSVEuVFRFSy5JUV9TSEFSRVNPVVRTVEFORElORy4xMi0wNi0yMDE3AQAAAAgBAwACAAAACTU3</t>
  </si>
  <si>
    <t>LjE1NjU4NQBW9FqM4MLUCFb0WozgwtQIHENJUS5FTUUuSVFfVk9MVU1FLjAyLTAxLTIwMTQBAAAAbm0AAAIAAAAIMC4yOTUxMjkANNVlh+DC1Ag01WWH4MLUCCtDSVEuTllTRTpURVguSVFfU0hBUkVTT1VUU1RBTkRJTkcuOS8zMC8yMDE2BQAAAAEAAAAIAAAADihJbnZhbGlkIERhdGUp9JJYjODC1Aj0kliM4MLUCBtDSVEuQ0FULklRX1ZPTFVNRS42LzIxLzIwMTYFAAAAAQAAAAgAAAAOKEludmFsaWQgRGF0ZSk01WWH4MLUCDTVZYfgwtQIH0NJUS5FTUUuSVFfUFJJQ0VEQVRFLjA1LTAzLTIwMTQBAAAAbm0AAAUAAAAKMDUtMDMtMjAxNAA01WWH4MLUCDTVZYfgwtQIIENJUS5OWVNFOk9TSy5JUV9WT0xVTUUuOC8xMC8yMDE2AQAAABd9BAADAAAAAAAOCipx4MLUCA4KKnHgwtQIJ0NJUS5FTUUuSVFfU0hBUkVTT1VUU1RBTkRJTkcuMTEtMTAtMjAxNgEAAABubQAAAgAAAAk2MC43OTk5MTUAVvRajODC1AhW9FqM4MLUCCdDSVEuSkVDLklRX1NIQVJFU09VVFNUQU5ESU5HLjE5LTAxLTIwMTcBAAAAL04EAAIAAAAKMTIwLjgzMDA5OQD0kliM4MLUCPSSWIzgwtQIHENJUS5FTUUuSVFfVk9MVU1FLjI0LTAyLTIwMTQBAAAAbm0AAAIAAAAIMC40NTEwMTEANNVlh+DC1Ag01WWH4MLUCBtDSVEuQ0FULklRX1ZPTFVNRS4zLzMwLzIwMTYFAAAAAQAAAAgAAAAOKEludmFsaWQgRGF0ZSkOCipx4MLUCA4KKnHgwtQI</t>
  </si>
  <si>
    <t>J0NJUS5TVE4uSVFfU0hBUkVTT1VUU1RBTkRJTkcuMDYtMDQtMjAxNwEAAAC7bQ0AAgAAAAoxMTQuMTI4NTYyAPSSWIzgwtQI9JJYjODC1AgkQ0lRLktPU0U6QTAwOTU0MC5JUV9WT0xVTUUuNy8yNS8yMDE2BQAAAAEAAAAIAAAADihJbnZhbGlkIERhdGUpDgoqceDC1AgOCipx4MLUCChDSVEuVFRFSy5JUV9TSEFSRVNPVVRTVEFORElORy4wNi0wMi0yMDE3AQAAAAgBAwACAAAACTU3LjI3OTg3NwD0kliM4MLUCPSSWIzgwtQIJ0NJUS5KRUMuSVFfU0hBUkVTT1VUU1RBTkRJTkcuMDItMDUtMjAxNwEAAAAvTgQAAgAAAAoxMjEuMDcxMjk2AFb0WozgwtQIVvRajODC1AgnQ0lRLktCUi5JUV9TSEFSRVNPVVRTVEFORElORy4xOS0wNS0yMDE3AQAAAOqAPwACAAAACjE0My4xNTQ0NzEA9JJYjODC1Aj0kliM4MLUCCFDSVEuSVEyNzM1MTEuSVFfVk9MVU1FLjExLTA2LTIwMTQBAAAAZywEAAMAAAAAADTVZYfgwtQINNVlh+DC1AgeQ0lRLkVNRS5JUV9OSS45OTguNDE4MjAuTC5QLi5DAQAAAG5tAAACAAAABzEzMC44MjYBCAAAAAUAAAABMQEAAAAKMTY2MDIzMTY1MAMAAAADMTYwAgAAAAIxNQQAAAABMAcAAAAJNi8zMC8yMDE0CAAAAAoxMi8zMS8yMDExCQAAAAEw2NoPceDC1AjY2g9x4MLUCBxDSVEuSkVDLklRX1ZPTFVNRS4xMS0wMy0yMDE0AQAAAC9OBAACAAAACDAuODYzOTIzAJY2aIfgwtQIljZoh+DC1Agr</t>
  </si>
  <si>
    <t>Q0lRLk5ZU0U6Q01JLklRX1NIQVJFU09VVFNUQU5ESU5HLjExLzgvMjAxNgEAAAAlDAQAAgAAAAMxNjgA9JJYjODC1Aj0kliM4MLUCCBDSVEuTllTRTpURVguSVFfVk9MVU1FLjUvMjYvMjAxNgUAAAABAAAACAAAAA4oSW52YWxpZCBEYXRlKTTVZYfgwtQINNVlh+DC1AgcQ0lRLlNUTi5JUV9WT0xVTUUuMTMtMTEtMjAxMwEAAAC7bQ0AAgAAAAgwLjE1MDU3NAC4VV2M4MLUCLhVXYzgwtQIH0NJUS5OWVNFOkRFLklRX1ZPTFVNRS42LzEzLzIwMTYFAAAAAQAAAAgAAAAOKEludmFsaWQgRGF0ZSkOCipx4MLUCA4KKnHgwtQIJ0NJUS5LQlIuSVFfU0hBUkVTT1VUU1RBTkRJTkcuMjEtMTEtMjAxNgEAAADqgD8AAgAAAAoxNDIuNjY4MTYxADTVZYfgwtQINNVlh+DC1AglQ0lRLkpFQy5JUV9FQklUREFfRVNULjEwMDYuNDE4MjAuTC5QLgEAAAAvTgQAAwAAAAAA2NoPceDC1AjY2g9x4MLUCCVDSVEuQ0FULklRX1NIQVJFU09VVFNUQU5ESU5HLjMvNi8yMDE3AQAAADL1AwACAAAACjU4OS4wOTAzMDgAVvRajODC1AhW9FqM4MLUCCFDSVEuSVEyNzM1MTEuSVFfVk9MVU1FLjE3LTAzLTIwMTQBAAAAZywEAAMAAAAAAA4KKnHgwtQIDgoqceDC1AgnQ0lRLlNUTi5JUV9TSEFSRVNPVVRTVEFORElORy4yNi0wNC0yMDE3AQAAALttDQACAAAACjExNC4xNjI0MzgANNVlh+DC1Ag01WWH4MLUCB9DSVEuRU1FLklRX1BSSUNF</t>
  </si>
  <si>
    <t>REFURS4xMS0wOS0yMDEzAQAAAG5tAAAFAAAACjExLTA5LTIwMTMANNVlh+DC1Ag01WWH4MLUCCtDSVEuTllTRTpPU0suSVFfU0hBUkVTT1VUU1RBTkRJTkcuMi8yMi8yMDE3BQAAAAEAAAAIAAAADihJbnZhbGlkIERhdGUpuFVdjODC1Ai4VV2M4MLUCCBDSVEuTllTRTpDTUkuSVFfVk9MVU1FLjQvMTgvMjAxNgUAAAABAAAACAAAAA4oSW52YWxpZCBEYXRlKTTVZYfgwtQINNVlh+DC1AgnQ0lRLkNBVC5JUV9TSEFSRVNPVVRTVEFORElORy4xMi8xOS8yMDE2BQAAAAEAAAAIAAAADihJbnZhbGlkIERhdGUpkjFWjODC1AiSMVaM4MLUCCdDSVEuS0JSLklRX1NIQVJFU09VVFNUQU5ESU5HLjIwLTEyLTIwMTYBAAAA6oA/AAIAAAAKMTQyLjY2ODE2MQA01WWH4MLUCDTVZYfgwtQIJ0NJUS5GTFIuSVFfU0hBUkVTT1VUU1RBTkRJTkcuMTEtMDUtMjAxNwEAAAArAQoAAgAAAAoxMzkuNzgyMjQzADTVZYfgwtQINNVlh+DC1AgfQ0lRLkZMUi5JUV9FQlQuOTk4LjQxODIwLkwuUC4uQwEAAAArAQoAAgAAAAgxMDAxLjgxNgEIAAAABQAAAAExAQAAAAoxNjU4ODYwMzA1AwAAAAMxNjACAAAAAzEzOQQAAAABMAcAAAAJNi8zMC8yMDE0CAAAAAoxMi8zMS8yMDExCQAAAAEw2NoPceDC1AjY2g9x4MLUCCBDSVEuTllTRTpNVFcuSVFfVk9MVU1FLjYvMTUvMjAxNgUAAAABAAAACAAAAA4oSW52YWxpZCBEYXRlKTTVZYfgwtQI</t>
  </si>
  <si>
    <t>NNVlh+DC1AgnQ0lRLkVNRS5JUV9TSEFSRVNPVVRTVEFORElORy4wMy0xMC0yMDE2AQAAAG5tAAACAAAACTYwLjc5OTkxNQA01WWH4MLUCDTVZYfgwtQIHENJUS5GTFIuSVFfVk9MVU1FLjE0LTA0LTIwMTQBAAAAKwEKAAIAAAAIMC43NzYxNTEAljZoh+DC1AiWNmiH4MLUCDlDSVEuSVExOTA3ODYuSVFfTUlOT1JJVFlfSU5URVJFU1RfVE9UQUwuMTk5Mi40MTgyMC5MLlAuLkMBAAAAQukCAAIAAAAFMTE4LjcBCAAAAAUAAAABMQEAAAAKMTY1NDI5MzM0NAMAAAADMTYwAgAAAAQxMzEyBAAAAAEwBwAAAAk2LzMwLzIwMTQIAAAACTMvMzAvMjAxMgkAAAABMNjaD3HgwtQI2NoPceDC1AgbQ0lRLkNBVC5JUV9WT0xVTUUuMy8yNC8yMDE2BQAAAAEAAAAIAAAADihJbnZhbGlkIERhdGUpNNVlh+DC1Ag01WWH4MLUCCtDSVEuTllTRTpPU0suSVFfU0hBUkVTT1VUU1RBTkRJTkcuMi8xNy8yMDE3BQAAAAEAAAAIAAAADihJbnZhbGlkIERhdGUpkjFWjODC1AiSMVaM4MLUCDhDSVEuSVEyNzM1MTEuSVFfTUlOT1JJVFlfSU5URVJFU1RfVE9UQUwuOTk5LjQxODIwLkwuUC4uQwEAAABnLAQAAgAAAAY0My40MDMBCAAAAAUAAAABMQEAAAAKMTcwMjE3NDA3MQMAAAADMTYwAgAAAAQxMzEyBAAAAAEwBwAAAAk2LzMwLzIwMTQIAAAACjEyLzMxLzIwMTIJAAAAATDY2g9x4MLUCNjaD3HgwtQIHENJUS5GTFIuSVFfVk9MVU1F</t>
  </si>
  <si>
    <t>LjE2LTA3LTIwMTMBAAAAKwEKAAIAAAAIMS4xNDYzMTkA+Jdqh+DC1Aj4l2qH4MLUCBxDSVEuRkxSLklRX1ZPTFVNRS4xNi0wMS0yMDE0AQAAACsBCgACAAAACDEuMTQwNzY1AJY2aIfgwtQIljZoh+DC1AgfQ0lRLk5ZU0U6Q01JLklRX1ZPTFVNRS43LzgvMjAxNgEAAAAlDAQAAwAAAAAADgoqceDC1AgOCipx4MLUCCVDSVEuTkFTREFRR1M6UENBUi5JUV9WT0xVTUUuMy8yNC8yMDE2BQAAAAEAAAAIAAAADihJbnZhbGlkIERhdGUpNNVlh+DC1Ag01WWH4MLUCClDSVEuSVExOTA3ODYuSVFfSU5DX1RBWC4xMDAwLjQxODIwLkwuUC4uQwEAAABC6QIAAgAAAAUxNjcuNwEIAAAABQAAAAExAQAAAAoxNjYxMjE0MDY2AwAAAAMxNjACAAAAAjc1BAAAAAEwBwAAAAk2LzMwLzIwMTQIAAAACDEvMy8yMDE0CQAAAAEw2NoPceDC1AjY2g9x4MLUCClDSVEuVFRFSy5JUV9QUkVGX0VRVUlUWS4xOTk3LjQxODIwLkwuUC4uQwEAAAAIAQMAAwAAAAAA2NoPceDC1AjY2g9x4MLUCCRDSVEuRkxSLklRX1BFTlNJT04uMTk5MS40MTgyMC5MLlAuLkMBAAAAKwEKAAMAAAAAANjaD3HgwtQI2NoPceDC1AgdQ0lRLlRURUsuSVFfVk9MVU1FLjEwLTA5LTIwMTMBAAAACAEDAAIAAAAIMC4zMzA3OTQAljZoh+DC1AiWNmiH4MLUCCdDSVEuU1ROLklRX1NIQVJFU09VVFNUQU5ESU5HLjI4LTA2LTIwMTcBAAAAu20NAAIAAAAKMTE0LjIy</t>
  </si>
  <si>
    <t>OTMxMgA01WWH4MLUCDTVZYfgwtQILENJUS5OWVNFOlRFWC5JUV9TSEFSRVNPVVRTVEFORElORy4xMi8yOS8yMDE2BQAAAAEAAAAIAAAADihJbnZhbGlkIERhdGUpDgoqceDC1AgOCipx4MLUCCZDSVEuQ0FULklRX1NIQVJFU09VVFNUQU5ESU5HLjgvMTUvMjAxNgUAAAABAAAACAAAAA4oSW52YWxpZCBEYXRlKZIxVozgwtQIkjFWjODC1AgxQ0lRLk5BU0RBUUdTOlBDQVIuSVFfU0hBUkVTT1VUU1RBTkRJTkcuMTAvMjcvMjAxNgUAAAABAAAACAAAAA4oSW52YWxpZCBEYXRlKbhVXYzgwtQIuFVdjODC1AgeQ0lRLktCUi5JUV9BUC45OTguNDE4MjAuTC5QLi5DAQAAAOqAPwACAAAAAzc2MQEIAAAABQAAAAExAQAAAAoxNjgxNTg5MDM0AwAAAAMxNjACAAAABDEwMTgEAAAAATAHAAAACTYvMzAvMjAxNAgAAAAKMTIvMzEvMjAxMQkAAAABMNjaD3HgwtQI2NoPceDC1AggQ0lRLk5ZU0U6Q05ISS5JUV9WT0xVTUUuNy84LzIwMTYBAAAATmIZBgMAAAAAAA4KKnHgwtQIDgoqceDC1AghQ0lRLklRMTkwNzg2LklRX1ZPTFVNRS4yNy0xMS0yMDEzAQAAAELpAgACAAAACDAuNDk3ODY3ALhVXYzgwtQIuFVdjODC1AggQ0lRLk5ZU0U6VEVYLklRX1ZPTFVNRS4zLzI4LzIwMTYFAAAAAQAAAAgAAAAOKEludmFsaWQgRGF0ZSk01WWH4MLUCDTVZYfgwtQIHENJUS5TVE4uSVFfVk9MVU1FLjA2LTExLTIwMTMBAAAAu20NAAIA</t>
  </si>
  <si>
    <t>AAAIMC4zNDE4NTIAkjFWjODC1AiSMVaM4MLUCBxDSVEuSkVDLklRX1ZPTFVNRS4yNS0xMC0yMDEzAQAAAC9OBAACAAAACDAuNTU3OTYyAJY2aIfgwtQIljZoh+DC1AgjQ0lRLlRURUsuSVFfRVNUX0RBVEUuMTAwNS40MTgyMC5MLlABAAAACAEDAAUAAAAKMzAtMDktMjAxOAAOCipx4MLUCA4KKnHgwtQIK0NJUS5OWVNFOk9TSy5JUV9TSEFSRVNPVVRTVEFORElORy4xMi83LzIwMTYBAAAAF30EAAIAAAAJNzMuMzY2NzE3AFb0WozgwtQIVvRajODC1AgrQ0lRLk5ZU0U6Q01JLklRX1NIQVJFU09VVFNUQU5ESU5HLjMvMjAvMjAxNwUAAAABAAAACAAAAA4oSW52YWxpZCBEYXRlKQ4KKnHgwtQIDgoqceDC1AggQ0lRLk5ZU0U6VEVYLklRX1ZPTFVNRS4yLzIxLzIwMTcFAAAAAQAAAAgAAAAOKEludmFsaWQgRGF0ZSm4VV2M4MLUCLhVXYzgwtQIHENJUS5KRUMuSVFfVk9MVU1FLjAyLTA0LTIwMTQBAAAAL04EAAIAAAAIMC42Mjk3ODcAljZoh+DC1AiWNmiH4MLUCB5DSVEuRkxSLklRX05JLjk5OC40MTgyMC5MLlAuLkMBAAAAKwEKAAIAAAAHNTkzLjcyOAEIAAAABQAAAAExAQAAAAoxNjU4ODYwMzA1AwAAAAMxNjACAAAAAjE1BAAAAAEwBwAAAAk2LzMwLzIwMTQIAAAACjEyLzMxLzIwMTEJAAAAATDY2g9x4MLUCNjaD3HgwtQIIUNJUS5JUTI3MzUxMS5JUV9WT0xVTUUuMzAtMTAtMjAxMwEAAABnLAQAAgAAAAc3</t>
  </si>
  <si>
    <t>LjVFLTA1ADTVZYfgwtQINNVlh+DC1AgnQ0lRLkpFQy5JUV9TSEFSRVNPVVRTVEFORElORy4xNy0wNS0yMDE3AQAAAC9OBAACAAAACjEyMC40MjQ4NjcAuFVdjODC1Ai4VV2M4MLUCC9DSVEuSVFUUjI2NDM2MTE5Mi5JUV9UUl9UQVJHRVRfRUJJVF9FUV9JTkMuLlVTRAEAAADo1MEPAgAAAAAAd6gGNuPC1Agtdh4248LUCChDSVEuS0JSLklRX0RBX1NVUFBMX0NGLjIwMDAuNDE4MjAuTC5QLi5DAQAAAOqAPwACAAAAAjU5AQgAAAAFAAAAATEBAAAACjE3NTcyODc2MTgDAAAAAzE2MAIAAAAEMjE3MQQAAAABMAcAAAAJNi8zMC8yMDE0CAAAAAk2LzMwLzIwMTQJAAAAATAOCipx4MLUCA4KKnHgwtQIHENJUS5KRUMuSVFfVk9MVU1FLjEwLTA2LTIwMTQBAAAAL04EAAIAAAAIMS4xMjIyNDQAljZoh+DC1AiWNmiH4MLUCCBDSVEuTllTRTpURVguSVFfVk9MVU1FLjMvMjMvMjAxNwUAAAABAAAACAAAAA4oSW52YWxpZCBEYXRlKZIxVozgwtQIkjFWjODC1AgnQ0lRLlNUTi5JUV9TSEFSRVNPVVRTVEFORElORy4wOC0wNS0yMDE3AQAAALttDQACAAAACjExNC4xNjI0MzgANNVlh+DC1Ag01WWH4MLUCBxDSVEuSkVDLklRX1ZPTFVNRS4xMi0wOC0yMDEzAQAAAC9OBAACAAAACDAuNDA5ODMxAJY2aIfgwtQIljZoh+DC1AgfQ0lRLk5ZU0U6TVRXLklRX1ZPTFVNRS42LzgvMjAxNgEAAADTXQQAAwAAAAAANNVlh+DC1Ag0</t>
  </si>
  <si>
    <t>1WWH4MLUCBxDSVEuRkxSLklRX1ZPTFVNRS4xMS0xMS0yMDEzAQAAACsBCgACAAAACDEuMjM3NTAzAPiXaofgwtQI+Jdqh+DC1AgwQ0lRLk5BU0RBUUdTOlBDQVIuSVFfU0hBUkVTT1VUU1RBTkRJTkcuMTEvNC8yMDE2AQAAAEF/BAACAAAACjM1MS41MDE0MzQA9JJYjODC1Aj0kliM4MLUCBxDSVEuU1ROLklRX1ZPTFVNRS4yNy0xMS0yMDEzAQAAALttDQACAAAACDAuMzM2MTk0AJY2aIfgwtQIljZoh+DC1AgcQ0lRLktCUi5JUV9WT0xVTUUuMjctMTEtMjAxMwEAAADqgD8AAgAAAAcyLjAwNDY5AJIxVozgwtQIkjFWjODC1AgoQ0lRLkpFQy5JUV9QUkVGX0VRVUlUWS4xOTg5LjQxODIwLkwuUC4uQwEAAAAvTgQAAwAAAAAA2NoPceDC1AjY2g9x4MLUCCtDSVEuTllTRTpURVguSVFfU0hBUkVTT1VUU1RBTkRJTkcuMi8yNy8yMDE3BQAAAAEAAAAIAAAADihJbnZhbGlkIERhdGUpkjFWjODC1AiSMVaM4MLUCCRDSVEuU1ROLklRX1BFTlNJT04uMTk5Mi40MTgyMC5MLlAuLkMBAAAAu20NAAMAAAAAANjaD3HgwtQI2NoPceDC1AgdQ0lRLlRURUsuSVFfVk9MVU1FLjA4LTA0LTIwMTQBAAAACAEDAAIAAAAIMC4yOTM1OTEAVvRajODC1AhW9FqM4MLUCBxDSVEuU1ROLklRX1ZPTFVNRS4yOS0wOC0yMDEzAQAAALttDQACAAAACDAuMDI4MjY0ALhVXYzgwtQIuFVdjODC1AgbQ0lRLktCUi5JUV9QUklNQVJZX0lORFVT</t>
  </si>
  <si>
    <t>VFJZAQAAAOqAPwADAAAAHENvbnN0cnVjdGlvbiBhbmQgRW5naW5lZXJpbmcADgoqceDC1AgOCipx4MLUCCFDSVEuSVExOTA3ODYuSVFfVk9MVU1FLjExLTAyLTIwMTQBAAAAQukCAAIAAAAIMC43ODI4NDIAuFVdjODC1Ai4VV2M4MLUCCtDSVEuTllTRTpPU0suSVFfU0hBUkVTT1VUU1RBTkRJTkcuMTEvMS8yMDE2AQAAABd9BAACAAAACTczLjA5Nzg3OAC4VV2M4MLUCLhVXYzgwtQIK0NJUS5OWVNFOlRFWC5JUV9TSEFSRVNPVVRTVEFORElORy43LzEyLzIwMTYBAAAADrMEAAIAAAAFMTA1LjkAuFVdjODC1Ai4VV2M4MLUCCdDSVEuU1ROLklRX1NIQVJFU09VVFNUQU5ESU5HLjMwLTAxLTIwMTcBAAAAu20NAAIAAAAJMTEzLjk0NTI1ANLMLnHgwtQI0swuceDC1AgmQ0lRLk5BU0RBUUdTOlBDQVIuSVFfVk9MVU1FLjExLzI4LzIwMTYFAAAAAQAAAAgAAAAOKEludmFsaWQgRGF0ZSk01WWH4MLUCDTVZYfgwtQIIUNJUS5OWVNFOkNOSEkuSVFfVk9MVU1FLjQvMjgvMjAxNgUAAAABAAAACAAAAA4oSW52YWxpZCBEYXRlKTTVZYfgwtQINNVlh+DC1AguQ0lRLklRVFIyODE3OTIxNTIuSVFfVFJfVEFSR0VUX1NUT0NLUFJFTUlVTV8xVwEAAACYzssQAgAAAAAAd6gGNuPC1Agtdh4248LUCBxDSVEuU1ROLklRX1ZPTFVNRS4xMS0wOS0yMDEzAQAAALttDQACAAAACDAuMTYyNzI0ALhVXYzgwtQIuFVdjODC1AgfQ0lR</t>
  </si>
  <si>
    <t>LkVNRS5JUV9QUklDRURBVEUuMDMtMDYtMjAxNAEAAABubQAABQAAAAowMy0wNi0yMDE0AA4KKnHgwtQIDgoqceDC1AghQ0lRLklRMjczNTExLklRX1ZPTFVNRS4yMy0wNS0yMDE0AQAAAGcsBAADAAAAAAAOCipx4MLUCA4KKnHgwtQIIUNJUS5JUTE5MDc4Ni5JUV9WT0xVTUUuMzAtMTAtMjAxMwEAAABC6QIAAgAAAAgwLjMyNTczNgC4VV2M4MLUCLhVXYzgwtQIKUNJUS5GTFIuSVFfVE9UQUxfUkVDRUlWLjEwMDAuNDE4MjAuTC5QLi5DAQAAACsBCgACAAAACDMwMTQuODQ1AQgAAAAFAAAAATEBAAAACjE3NzY5NTE1MzcDAAAAAzE2MAIAAAAEMTAwMQQAAAABMAcAAAAJNi8zMC8yMDE0CAAAAAoxMi8zMS8yMDEzCQAAAAEw2NoPceDC1AjY2g9x4MLUCCRDSVEuRU1FLklRX0NBUEVYX0VTVC4xMDA2LjQxODIwLkwuUC4BAAAAbm0AAAMAAAAAANjaD3HgwtQI2NoPceDC1AgoQ0lRLlRURUsuSVFfU0hBUkVTT1VUU1RBTkRJTkcuMjItMDItMjAxNwEAAAAIAQMAAgAAAAk1Ny4zMTcwNTMAVvRajODC1AhW9FqM4MLUCCZDSVEuQ0FULklRX1NIQVJFU09VVFNUQU5ESU5HLjcvMjIvMjAxNgUAAAABAAAACAAAAA4oSW52YWxpZCBEYXRlKZIxVozgwtQIkjFWjODC1AgdQ0lRLlRURUsuSVFfVk9MVU1FLjMwLTEyLTIwMTMBAAAACAEDAAIAAAAIMC4xNTU1NDQAVvRajODC1AhW9FqM4MLUCCxDSVEuTllTRTpURVguSVFf</t>
  </si>
  <si>
    <t>U0hBUkVTT1VUU1RBTkRJTkcuMTEvMTAvMjAxNgEAAAAOswQAAgAAAAUxMDguNgCSMVaM4MLUCJIxVozgwtQIE0NJUS5FTUUuSVFfU1BfTENfTFQBAAAAbm0AAAMAAAAEQkJCLQAOCipx4MLUCA4KKnHgwtQIH0NJUS5FTUUuSVFfUFJJQ0VEQVRFLjA1LTA3LTIwMTMBAAAAbm0AAAUAAAAKMDUtMDctMjAxMwA01WWH4MLUCDTVZYfgwtQIH0NJUS5OWVNFOkRFLklRX1ZPTFVNRS40LzEyLzIwMTYBAAAAgA8EAAMAAAAAAA4KKnHgwtQIDgoqceDC1AgmQ0lRLkNBVC5JUV9TSEFSRVNPVVRTVEFORElORy4xMS8xLzIwMTYBAAAAMvUDAAIAAAAKNTgyLjIzMzgwMQBW9FqM4MLUCFb0WozgwtQIJENJUS5LT1NFOkEwMDk1NDAuSVFfVk9MVU1FLjcvMTgvMjAxNgUAAAABAAAACAAAAA4oSW52YWxpZCBEYXRlKTTVZYfgwtQINNVlh+DC1AgdQ0lRLlRURUsuSVFfVk9MVU1FLjI4LTA1LTIwMTQBAAAACAEDAAIAAAAIMC4yNjEyODYAljZoh+DC1AiWNmiH4MLUCBxDSVEuRkxSLklRX1ZPTFVNRS4yNi0wOS0yMDEzAQAAACsBCgACAAAACDEuMDY4MDc4APiXaofgwtQI+Jdqh+DC1AgcQ0lRLlNUTi5JUV9WT0xVTUUuMTgtMDMtMjAxNAEAAAC7bQ0AAgAAAAgwLjEzMTMyNAA01WWH4MLUCDTVZYfgwtQIMENJUS5OQVNEQVFHUzpQQ0FSLklRX1NIQVJFU09VVFNUQU5ESU5HLjExLzEvMjAxNgEAAABBfwQAAgAAAAczNTMuNDU2</t>
  </si>
  <si>
    <t>AA4KKnHgwtQIDgoqceDC1AgmQ0lRLk5BU0RBUUdTOlBDQVIuSVFfVk9MVU1FLjEyLzIwLzIwMTYFAAAAAQAAAAgAAAAOKEludmFsaWQgRGF0ZSk01WWH4MLUCDTVZYfgwtQIHENJUS5TVE4uSVFfVk9MVU1FLjAyLTA4LTIwMTMBAAAAu20NAAIAAAAHMC4yMzc3OACWNmiH4MLUCJY2aIfgwtQIG0NJUS5DQVQuSVFfVk9MVU1FLjIvMTcvMjAxNwUAAAABAAAACAAAAA4oSW52YWxpZCBEYXRlKTTVZYfgwtQINNVlh+DC1AgnQ0lRLkVNRS5JUV9TSEFSRVNPVVRTVEFORElORy4wNi0wNi0yMDE3AQAAAG5tAAACAAAACTU5LjIzMzAzOAC4VV2M4MLUCLhVXYzgwtQIKkNJUS5OWVNFOk9TSy5JUV9TSEFSRVNPVVRTVEFORElORy40LzUvMjAxNwEAAAAXfQQAAgAAAAk3NC43OTQ1MjYA9JJYjODC1Aj0kliM4MLUCBxDSVEuU1ROLklRX1ZPTFVNRS4wNC0wNy0yMDEzAQAAALttDQACAAAACDAuMDI1MzI0AJY2aIfgwtQIljZoh+DC1AgcQ0lRLkpFQy5JUV9WT0xVTUUuMjEtMDgtMjAxMwEAAAAvTgQAAgAAAAgwLjczNzYxNQCSMVaM4MLUCJIxVozgwtQIMUNJUS5OQVNEQVFHUzpQQ0FSLklRX1NIQVJFU09VVFNUQU5ESU5HLjEwLzEyLzIwMTYBAAAAQX8EAAIAAAAKMzUwLjUzNzI3MQBW9FqM4MLUCFb0WozgwtQIJUNJUS5OQVNEQVFHUzpQQ0FSLklRX1ZPTFVNRS4yLzE3LzIwMTcFAAAAAQAAAAgAAAAOKEludmFsaWQg</t>
  </si>
  <si>
    <t>RGF0ZSk01WWH4MLUCDTVZYfgwtQIK0NJUS4wLklRX0dXX0lOVEFOX0FNT1JUX0NGLjk5OC40MTgyMC5MLlAuLkMBAAAAVYR3AwMAAAAAAA4KKnHgwtQIDgoqceDC1AghQ0lRLklRMTkwNzg2LklRX1ZPTFVNRS4xNS0xMS0yMDEzAQAAAELpAgACAAAACDAuNDA1MjY2ALhVXYzgwtQIuFVdjODC1AgeQ0lRLk5ZU0U6REUuSVFfVk9MVU1FLjQvMS8yMDE2AQAAAIAPBAACAAAABzMuNTg2ODUANNVlh+DC1Ag01WWH4MLUCCBDSVEuTllTRTpOQVYuSVFfVk9MVU1FLjMvMTgvMjAxNgUAAAABAAAACAAAAA4oSW52YWxpZCBEYXRlKQ4KKnHgwtQIDgoqceDC1AgcQ0lRLkVNRS5JUV9WT0xVTUUuMTctMDEtMjAxNAEAAABubQAAAgAAAAcwLjIwNDIyADTVZYfgwtQINNVlh+DC1AgcQ0lRLkVNRS5JUV9WT0xVTUUuMjctMTItMjAxMwEAAABubQAAAgAAAAgwLjIyMDI3MwA01WWH4MLUCDTVZYfgwtQIJ0NJUS5GTFIuSVFfU0hBUkVTT1VUU1RBTkRJTkcuMjItMDMtMjAxNwEAAAArAQoAAgAAAAoxMzkuNzM2Njk2ALhVXYzgwtQIuFVdjODC1AglQ0lRLlRURUsuSVFfUEVSSU9EREFURS4xOTk2LjQxODIwLkwuUAEAAAAIAQMABQAAAAozMC0wNi0yMDEzAA4KKnHgwtQIDgoqceDC1AgnQ0lRLkVNRS5JUV9TSEFSRVNPVVRTVEFORElORy4yNi0wNi0yMDE3AQAAAG5tAAACAAAACTU5LjIzMzAzOAD0kliM4MLUCPSSWIzgwtQI</t>
  </si>
  <si>
    <t>MENJUS5OQVNEQVFHUzpQQ0FSLklRX1NIQVJFU09VVFNUQU5ESU5HLjcvMjAvMjAxNgUAAAABAAAACAAAAA4oSW52YWxpZCBEYXRlKZIxVozgwtQIkjFWjODC1AgcQ0lRLlNUTi5JUV9WT0xVTUUuMTMtMDUtMjAxNAEAAAC7bQ0AAgAAAAgwLjE0MjI1MgC4VV2M4MLUCLhVXYzgwtQIH0NJUS5OWVNFOkNNSS5JUV9WT0xVTUUuNS85LzIwMTYBAAAAJQwEAAMAAAAAADTVZYfgwtQINNVlh+DC1AgnQ0lRLlNUTi5JUV9TSEFSRVNPVVRTVEFORElORy4xNC0wMi0yMDE3AQAAALttDQACAAAACTExMy45NDUyNQD0kliM4MLUCPSSWIzgwtQIIENJUS5OWVNFOlRFWC5JUV9WT0xVTUUuMTIvNy8yMDE2AQAAAA6zBAACAAAABzAuNjUxNjIAkjFWjODC1AiSMVaM4MLUCB1DSVEuVFRFSy5JUV9WT0xVTUUuMjAtMDUtMjAxNAEAAAAIAQMAAgAAAAgwLjUxODg5MgC4VV2M4MLUCLhVXYzgwtQIIENJUS5OWVNFOk9TSy5JUV9WT0xVTUUuNS8xOS8yMDE2BQAAAAEAAAAIAAAADihJbnZhbGlkIERhdGUpDgoqceDC1AgOCipx4MLUCChDSVEuVFRFSy5JUV9TSEFSRVNPVVRTVEFORElORy4wNC0wOC0yMDE2AQAAAAgBAwACAAAACTU3LjQyOTU2MQA01WWH4MLUCDTVZYfgwtQIHUNJUS5UVEVLLklRX1ZPTFVNRS4xNy0wNy0yMDEzAQAAAAgBAwACAAAABzAuMzAwNzIAuFVdjODC1Ai4VV2M4MLUCCBDSVEuTllTRTpDTkhJLklRX1ZP</t>
  </si>
  <si>
    <t>TFVNRS44LzgvMjAxNgEAAABOYhkGAgAAAAgwLjc3MzAwNAAOCipx4MLUCA4KKnHgwtQIIUNJUS5JUTI3MzUxMS5JUV9WT0xVTUUuMTgtMTAtMjAxMwEAAABnLAQAAwAAAAAANNVlh+DC1Ag01WWH4MLUCB9DSVEuRU1FLklRX1BSSUNFREFURS4wOC0wOC0yMDEzAQAAAG5tAAAFAAAACjA4LTA4LTIwMTMANNVlh+DC1Ag01WWH4MLUCB9DSVEuRU1FLklRX1BSSUNFREFURS4yMC0wNS0yMDE0AQAAAG5tAAAFAAAACjIwLTA1LTIwMTQANNVlh+DC1Ag01WWH4MLUCB1DSVEuVFRFSy5JUV9WT0xVTUUuMTUtMDQtMjAxNAEAAAAIAQMAAgAAAAgwLjM0Njk5MgC4VV2M4MLUCLhVXYzgwtQIIUNJUS5JUTE5MDc4Ni5JUV9WT0xVTUUuMTQtMDQtMjAxNAEAAABC6QIAAgAAAAgwLjQ0NTU0OQC4VV2M4MLUCLhVXYzgwtQIJ0NJUS5GTFIuSVFfU0hBUkVTT1VUU1RBTkRJTkcuMjUtMDgtMjAxNgEAAAArAQoAAgAAAAoxMzkuMjQ4MzY5AFb0WozgwtQIVvRajODC1AggQ0lRLk5ZU0U6Sk9ZLklRX1ZPTFVNRS42LzI4LzIwMTYFAAAAAQAAAAgAAAAOKEludmFsaWQgRGF0ZSk01WWH4MLUCDTVZYfgwtQIJ0NJUS5KRUMuSVFfU0hBUkVTT1VUU1RBTkRJTkcuMDQtMTEtMjAxNgEAAAAvTgQAAgAAAAoxMjEuNDI4MTk3ALhVXYzgwtQIuFVdjODC1AgkQ0lRLktPU0U6QTAwOTU0MC5JUV9WT0xVTUUuOC8xMS8yMDE2AQAAAM1LJQAC</t>
  </si>
  <si>
    <t>AAAACDAuMTUxOTYyAA4KKnHgwtQIDgoqceDC1AgcQ0lRLkpFQy5JUV9WT0xVTUUuMjYtMTEtMjAxMwEAAAAvTgQAAgAAAAgwLjgzNjY5OQCSMVaM4MLUCJIxVozgwtQIH0NJUS5OWVNFOkRFLklRX1ZPTFVNRS42LzI3LzIwMTYFAAAAAQAAAAgAAAAOKEludmFsaWQgRGF0ZSk01WWH4MLUCDTVZYfgwtQIJ0NJUS5KRUMuSVFfU0hBUkVTT1VUU1RBTkRJTkcuMjItMTEtMjAxNgEAAAAvTgQAAgAAAAoxMjAuNzUwMjE4ALhVXYzgwtQIuFVdjODC1AgnQ0lRLkZMUi5JUV9TSEFSRVNPVVRTVEFORElORy4wOS0wMS0yMDE3AQAAACsBCgACAAAACjEzOS4yNTAyMDQA9JJYjODC1Aj0kliM4MLUCCZDSVEuSVFUUjI0MjY0NTY3NC5JUV9UUl9JTVBMSUVEX0VWX1JFVgEAAACqenYOAgAAAAgwLjUyNTQwNAEGAAAABQAAAAI1NAEAAAAGMTAyMDkzAgAAAAkyNDI2NDU2NzQDAAAACTI0MjY0NTk1NAQAAAADMTYwBgAAAAVGYWxzZXeoBjbjwtQILXYeNuPC1AghQ0lRLi5JUV9DQVBFWF9FU1QuMTAwNC40MTgyMC5MLlAuBQAAAAEAAAAIAAAAFChJbnZhbGlkIElkZW50aWZpZXIp9JJYjODC1Aj0kliM4MLUCCxDSVEuSVExOTA3ODYuSVFfREFfU1VQUExfQ0YuOTk4LjQxODIwLkwuUC4uQwEAAABC6QIAAgAAAAQ4Mi4xAQgAAAAFAAAAATEBAAAACjE2NjEyMTM0MzEDAAAAAzE2MAIAAAAEMjE3MQQAAAABMAcAAAAJNi8zMC8y</t>
  </si>
  <si>
    <t>MDE0CAAAAAoxMi8zMC8yMDExCQAAAAEwDgoqceDC1AgOCipx4MLUCCFDSVEuTllTRTpDTkhJLklRX1ZPTFVNRS43LzE5LzIwMTYFAAAAAQAAAAgAAAAOKEludmFsaWQgRGF0ZSk01WWH4MLUCDTVZYfgwtQIHkNJUS5GTFIuSVFfQVAuOTk3LjQxODIwLkwuUC4uQwEAAAArAQoAAgAAAAgxNDMyLjUwMgEIAAAABQAAAAExAQAAAAoxNTg4NTU1NTM1AwAAAAMxNjACAAAABDEwMTgEAAAAATAHAAAACTYvMzAvMjAxNAgAAAAKMTIvMzEvMjAxMAkAAAABMNjaD3HgwtQI2NoPceDC1AgnQ0lRLkpFQy5JUV9TSEFSRVNPVVRTVEFORElORy4yOS0wNi0yMDE3AQAAAC9OBAACAAAACjEyMC40MjQ4NjcA9JJYjODC1Aj0kliM4MLUCCBDSVEuTllTRTpURVguSVFfVk9MVU1FLjEwLzUvMjAxNgEAAAAOswQAAgAAAAgxLjAxNzk1MQCSMVaM4MLUCJIxVozgwtQIJ0NJUS5LQlIuSVFfU0hBUkVTT1VUU1RBTkRJTkcuMjYtMDctMjAxNgEAAADqgD8AAgAAAAgxNDIuNDIzMwC4VV2M4MLUCLhVXYzgwtQIIENJUS5OWVNFOlRFWC5JUV9WT0xVTUUuMTIvMi8yMDE2AQAAAA6zBAACAAAACDEuMzgzMjE1ADTVZYfgwtQINNVlh+DC1AgnQ0lRLkpFQy5JUV9TSEFSRVNPVVRTVEFORElORy4yMi0wMy0yMDE3AQAAAC9OBAACAAAACjEyMS4wNzEyOTYAVvRajODC1AhW9FqM4MLUCBxDSVEuU1ROLklRX1ZPTFVNRS4xMi0wNS0yMDE0AQAA</t>
  </si>
  <si>
    <t>ALttDQACAAAABzAuMTEwNzYAkjFWjODC1AiSMVaM4MLUCCdDSVEuRkxSLklRX1NIQVJFU09VVFNUQU5ESU5HLjI2LTA2LTIwMTcBAAAAKwEKAAIAAAAKMTM5Ljc4MjI0MwD0kliM4MLUCPSSWIzgwtQIJUNJUS5DQVQuSVFfU0hBUkVTT1VUU1RBTkRJTkcuNy8xLzIwMTYBAAAAMvUDAAIAAAAKNTgyLjIzMzgwMQC4VV2M4MLUCLhVXYzgwtQIKENJUS5UVEVLLklRX1NIQVJFU09VVFNUQU5ESU5HLjE2LTEyLTIwMTYBAAAACAEDAAIAAAAJNTcuMDYwODAzAFb0WozgwtQIVvRajODC1AggQ0lRLk5ZU0U6VEVYLklRX1ZPTFVNRS4xLzE3LzIwMTcFAAAAAQAAAAgAAAAOKEludmFsaWQgRGF0ZSm4VV2M4MLUCLhVXYzgwtQIHENJUS5LQlIuSVFfVk9MVU1FLjIyLTAxLTIwMTQBAAAA6oA/AAIAAAAHMi40OTY0NgCSMVaM4MLUCJIxVozgwtQIK0NJUS5OWVNFOkNNSS5JUV9TSEFSRVNPVVRTVEFORElORy4yLzE0LzIwMTcFAAAAAQAAAAgAAAAOKEludmFsaWQgRGF0ZSm4VV2M4MLUCLhVXYzgwtQIKENJUS5UVEVLLklRX1NIQVJFU09VVFNUQU5ESU5HLjE3LTA0LTIwMTcBAAAACAEDAAIAAAAJNTcuMzE3MDUzAPSSWIzgwtQI9JJYjODC1AgsQ0lRLk5ZU0U6VEVYLklRX1NIQVJFU09VVFNUQU5ESU5HLjEyLzIzLzIwMTYFAAAAAQAAAAgAAAAOKEludmFsaWQgRGF0ZSm4VV2M4MLUCLhVXYzgwtQIIENJUS5OWVNFOlRF</t>
  </si>
  <si>
    <t>WC5JUV9WT0xVTUUuOC8yNi8yMDE2BQAAAAEAAAAIAAAADihJbnZhbGlkIERhdGUpNNVlh+DC1Ag01WWH4MLUCBpDSVEuQ0FULklRX1ZPTFVNRS4zLzkvMjAxNgEAAAAy9QMAAwAAAAAANNVlh+DC1Ag01WWH4MLUCB1DSVEuVFRFSy5JUV9WT0xVTUUuMjEtMDgtMjAxMwEAAAAIAQMAAgAAAAgwLjQxODc1NACWNmiH4MLUCJY2aIfgwtQIK0NJUS5OWVNFOk5BVi5JUV9TSEFSRVNPVVRTVEFORElORy4zLzI4LzIwMTYFAAAAAQAAAAgAAAAOKEludmFsaWQgRGF0ZSk01WWH4MLUCDTVZYfgwtQIKkNJUS5OWVNFOlRFWC5JUV9TSEFSRVNPVVRTVEFORElORy4xLzYvMjAxNwEAAAAOswQAAgAAAAQ5Ny42ALhVXYzgwtQIuFVdjODC1AgnQ0lRLktCUi5JUV9TSEFSRVNPVVRTVEFORElORy4yOC0xMi0yMDE2AQAAAOqAPwACAAAACjE0Mi42NjgxNjEAuFVdjODC1Ai4VV2M4MLUCB9DSVEuTllTRTpERS5JUV9WT0xVTUUuNi8yMi8yMDE2BQAAAAEAAAAIAAAADihJbnZhbGlkIERhdGUpNNVlh+DC1Ag01WWH4MLUCChDSVEuVFRFSy5JUV9TSEFSRVNPVVRTVEFORElORy4wMy0wNC0yMDE3AQAAAAgBAwACAAAACTU3LjMxNzA1MwBW9FqM4MLUCFb0WozgwtQIH0NJUS5OWVNFOk9TSy5JUV9WT0xVTUUuOC81LzIwMTYBAAAAF30EAAMAAAAAADTVZYfgwtQINNVlh+DC1AgkQ0lRLkVNRS5JUV9QRVJJT0REQVRFLjE5OTMuNDE4</t>
  </si>
  <si>
    <t>MjAuTC5QAQAAAG5tAAAFAAAACjMwLTA5LTIwMTIA2NoPceDC1AjY2g9x4MLUCCxDSVEuTllTRTpPU0suSVFfU0hBUkVTT1VUU1RBTkRJTkcuMTAvMjYvMjAxNgUAAAABAAAACAAAAA4oSW52YWxpZCBEYXRlKbhVXYzgwtQIuFVdjODC1AggQ0lRLk5ZU0U6T1NLLklRX1ZPTFVNRS43LzE1LzIwMTYFAAAAAQAAAAgAAAAOKEludmFsaWQgRGF0ZSk01WWH4MLUCDTVZYfgwtQIJENJUS5UVEVLLklRX0VCSVREQS4xMDAwLjQxODIwLkwuUC4uQwEAAAAIAQMAAgAAAAcxMjkuODYzAQgAAAAFAAAAATEBAAAACjE3NjU5MDIyNjMDAAAAAzE2MAIAAAAENDA1MQQAAAABMAcAAAAJNi8zMC8yMDE0CAAAAAk5LzI5LzIwMTMJAAAAATDY2g9x4MLUCNjaD3HgwtQIIENJUS5OWVNFOlRFWC5JUV9WT0xVTUUuNy8xOS8yMDE2BQAAAAEAAAAIAAAADihJbnZhbGlkIERhdGUpNNVlh+DC1Ag01WWH4MLUCCdDSVEuRkxSLklRX1NIQVJFU09VVFNUQU5ESU5HLjA4LTExLTIwMTYBAAAAKwEKAAIAAAAKMTM5LjI1MDIwNABW9FqM4MLUCFb0WozgwtQIH0NJUS5OWVNFOkpPWS5JUV9WT0xVTUUuNS80LzIwMTYFAAAAAAAAAAgAAAAUKEludmFsaWQgSWRlbnRpZmllcik01WWH4MLUCDTVZYfgwtQIHENJUS5LQlIuSVFfVk9MVU1FLjExLTA2LTIwMTQBAAAA6oA/AAIAAAAIMi4zNzI2OTMAuFVdjODC1Ai4VV2M4MLUCCRDSVEuSVEyNzM1</t>
  </si>
  <si>
    <t>MTEuSVFfRUJULjk5OS40MTgyMC5MLlAuLkMBAAAAZywEAAIAAAAHMjI1LjM1NgEIAAAABQAAAAExAQAAAAoxNzAyMTc0MDcxAwAAAAMxNjACAAAAAzEzOQQAAAABMAcAAAAJNi8zMC8yMDE0CAAAAAoxMi8zMS8yMDEyCQAAAAEw2NoPceDC1AjY2g9x4MLUCCdDSVEuRkxSLklRX1NIQVJFU09VVFNUQU5ESU5HLjExLTA4LTIwMTYBAAAAKwEKAAIAAAAKMTM5LjI0ODM2OQA01WWH4MLUCDTVZYfgwtQIH0NJUS5FTUUuSVFfUFJJQ0VEQVRFLjIyLTA4LTIwMTMBAAAAbm0AAAUAAAAKMjItMDgtMjAxMwAOCipx4MLUCA4KKnHgwtQIJ0NJUS5FTUUuSVFfU0hBUkVTT1VUU1RBTkRJTkcuMTctMDQtMjAxNwEAAABubQAAAgAAAAk1OS42NjA0MDQAVvRajODC1AhW9FqM4MLUCBxDSVEuRU1FLklRX1ZPTFVNRS4yMS0xMS0yMDEzAQAAAG5tAAACAAAACDAuNDAxMTA1ADTVZYfgwtQINNVlh+DC1AgnQ0lRLkpFQy5JUV9TSEFSRVNPVVRTVEFORElORy4yOC0wMy0yMDE3AQAAAC9OBAACAAAACjEyMS4wNzEyOTYAVvRajODC1AhW9FqM4MLUCCdDSVEuS0JSLklRX1NIQVJFU09VVFNUQU5ESU5HLjA5LTAxLTIwMTcBAAAA6oA/AAIAAAAKMTQyLjY2ODE2MQA01WWH4MLUCDTVZYfgwtQIHENJUS5LQlIuSVFfVk9MVU1FLjA4LTA3LTIwMTMBAAAA6oA/AAIAAAAGMC43MzgzAJY2aIfgwtQIljZoh+DC1AgbQ0lRLkNBVC5JUV9W</t>
  </si>
  <si>
    <t>T0xVTUUuNS8xOC8yMDE2BQAAAAEAAAAIAAAADihJbnZhbGlkIERhdGUpNNVlh+DC1Ag01WWH4MLUCCdDSVEuSkVDLklRX1NIQVJFU09VVFNUQU5ESU5HLjI3LTEwLTIwMTYBAAAAL04EAAIAAAAKMTIxLjQyODE5NwD0kliM4MLUCPSSWIzgwtQILENJUS5OWVNFOlRFWC5JUV9TSEFSRVNPVVRTVEFORElORy4xMC8yOC8yMDE2BQAAAAEAAAAIAAAADihJbnZhbGlkIERhdGUp9JJYjODC1Aj0kliM4MLUCCtDSVEuTllTRTpURVguSVFfU0hBUkVTT1VUU1RBTkRJTkcuNi8xMC8yMDE2AQAAAA6zBAACAAAABTEwOC42ADTVZYfgwtQINNVlh+DC1AgkQ0lRLk5BU0RBUUdTOlBDQVIuSVFfVk9MVU1FLjkvMS8yMDE2AQAAAEF/BAADAAAAAAAOCipx4MLUCA4KKnHgwtQIJ0NJUS5LQlIuSVFfU0hBUkVTT1VUU1RBTkRJTkcuMzAtMDMtMjAxNwEAAADqgD8AAgAAAAoxNDIuODc4MzYzAA4KKnHgwtQIDgoqceDC1AgwQ0lRLk5BU0RBUUdTOlBDQVIuSVFfU0hBUkVTT1VUU1RBTkRJTkcuMS8zMC8yMDE3BQAAAAEAAAAIAAAADihJbnZhbGlkIERhdGUpNNVlh+DC1Ag01WWH4MLUCBpDSVEuQ0FULklRX1ZPTFVNRS40LzYvMjAxNgEAAAAy9QMAAwAAAAAANNVlh+DC1Ag01WWH4MLUCCFDSVEuSVEyNzM1MTEuSVFfVk9MVU1FLjMxLTAxLTIwMTQBAAAAZywEAAMAAAAAADTVZYfgwtQINNVlh+DC1AggQ0lRLk5ZU0U6T1NLLklR</t>
  </si>
  <si>
    <t>X1ZPTFVNRS43LzI5LzIwMTYFAAAAAQAAAAgAAAAOKEludmFsaWQgRGF0ZSkOCipx4MLUCA4KKnHgwtQII0NJUS5TVE4uSVFfRUJJVF9FU1QuMTAwMS40MTgyMC5MLlAuAQAAALttDQACAAAACTIzOC45MzYzMwEOAAAABQAAAAEzAQAAAAEwAgAAAAc0NTE4MDM5AwAAAAYxMDAyMTUEAAAAATMGAAAAATAHAAAAAjI3CAAAAAEwCQAAAAExCgAAAAEwCwAAAAo2MzczNTA2MDAwDAAAAAExDQAAAAg3LzEvMjAxNBAAAAAJNi8zMC8yMDE0DgoqceDC1AgOCipx4MLUCCZDSVEuTkFTREFRR1M6UENBUi5JUV9WT0xVTUUuMTEvMjIvMjAxNgUAAAABAAAACAAAAA4oSW52YWxpZCBEYXRlKTTVZYfgwtQINNVlh+DC1AgcQ0lRLktCUi5JUV9WT0xVTUUuMTAtMTItMjAxMwEAAADqgD8AAgAAAAcxLjMwNTY0AJIxVozgwtQIkjFWjODC1AgcQ0lRLkZMUi5JUV9WT0xVTUUuMTctMTAtMjAxMwEAAAArAQoAAgAAAAgxLjQ5MjgzNAD4l2qH4MLUCPiXaofgwtQIMUNJUS5OQVNEQVFHUzpQQ0FSLklRX1NIQVJFU09VVFNUQU5ESU5HLjEwLzI4LzIwMTYFAAAAAQAAAAgAAAAOKEludmFsaWQgRGF0ZSn0kliM4MLUCPSSWIzgwtQIJ0NJUS5LQlIuSVFfU0hBUkVTT1VUU1RBTkRJTkcuMTctMDMtMjAxNwEAAADqgD8AAgAAAAoxNDIuODc4MzYzAPSSWIzgwtQI9JJYjODC1AghQ0lRLkZMUi5JUV9OSV9FU1QuMTAwNi40MTgyMC5MLlAu</t>
  </si>
  <si>
    <t>AQAAACsBCgADAAAAAADY2g9x4MLUCNjaD3HgwtQII0NJUS5JUTI3MzUxMS5JUV9OSS45OTUuNDE4MjAuTC5QLi5DAQAAAGcsBAACAAAABjUyNi42MgEIAAAABQAAAAExAQAAAAoxNDM0MDc2NTY2AwAAAAMxNjACAAAAAjE1BAAAAAEwBwAAAAk2LzMwLzIwMTQIAAAACjEyLzI2LzIwMDgJAAAAATDY2g9x4MLUCNjaD3HgwtQIHENJUS5LQlIuSVFfVk9MVU1FLjA4LTEwLTIwMTMBAAAA6oA/AAIAAAAIMS4wODA3MjcAkjFWjODC1AiSMVaM4MLUCCVDSVEuQ0FULklRX1NIQVJFU09VVFNUQU5ESU5HLjEvNS8yMDE3AQAAADL1AwACAAAACTU4OS4xNTcwNQBW9FqM4MLUCFb0WozgwtQIIENJUS5OWVNFOkpPWS5JUV9WT0xVTUUuOC8xOC8yMDE2BQAAAAEAAAAIAAAADihJbnZhbGlkIERhdGUpNNVlh+DC1Ag01WWH4MLUCCNDSVEuVFRFSy5JUV9FU1RfREFURS4xMDAzLjQxODIwLkwuUAEAAAAIAQMABQAAAAozMC0wOS0yMDE2AA4KKnHgwtQIDgoqceDC1AggQ0lRLk5ZU0U6TVRXLklRX1ZPTFVNRS44LzE4LzIwMTYFAAAAAQAAAAgAAAAOKEludmFsaWQgRGF0ZSkOCipx4MLUCA4KKnHgwtQIJUNJUS5DQVQuSVFfU0hBUkVTT1VUU1RBTkRJTkcuNS81LzIwMTYBAAAAMvUDAAIAAAAKNTgzLjg5MTYyNgC4VV2M4MLUCLhVXYzgwtQIJ0NJUS5JUVRSMTQxNTEzMTYyLklRX1RSX0lNUExJRURfRVZfRUJJVAEAAADKUW8I</t>
  </si>
  <si>
    <t>AgAAAAkxMS4zMTcwODUBBgAAAAUAAAACNTQBAAAABjEwMjA5NQIAAAAJMTQxNTEzMTYyAwAAAAkxNDE1MTMyNjUEAAAAAzE2MAYAAAAFRmFsc2V3qAY248LUCC12HjbjwtQIHENJUS5TVE4uSVFfVk9MVU1FLjIwLTA2LTIwMTQBAAAAu20NAAIAAAAIMC4yNTExNTYAkjFWjODC1AiSMVaM4MLUCCdDSVEuRkxSLklRX1NIQVJFU09VVFNUQU5ESU5HLjAzLTAxLTIwMTcBAAAAKwEKAAIAAAAKMTM5LjI1MDIwNAD0kliM4MLUCPSSWIzgwtQIHUNJUS5UVEVLLklRX1ZPTFVNRS4xMi0xMS0yMDEzAQAAAAgBAwACAAAACDAuMTg5MDk3AFb0WozgwtQIVvRajODC1AgbQ0lRLkNBVC5JUV9WT0xVTUUuMy8xNS8yMDE3BQAAAAEAAAAIAAAADihJbnZhbGlkIERhdGUpNNVlh+DC1Ag01WWH4MLUCCFDSVEuTllTRTpURVguSVFfVk9MVU1FLjExLzE4LzIwMTYFAAAAAQAAAAgAAAAOKEludmFsaWQgRGF0ZSmSMVaM4MLUCJIxVozgwtQIHENJUS5LQlIuSVFfVk9MVU1FLjA5LTAxLTIwMTQBAAAA6oA/AAIAAAAIMS4zOTM0MTgAkjFWjODC1AiSMVaM4MLUCCdDSVEuRkxSLklRX1NIQVJFU09VVFNUQU5ESU5HLjEzLTA2LTIwMTcBAAAAKwEKAAIAAAAKMTM5Ljc4MjI0MwBW9FqM4MLUCFb0WozgwtQIJkNJUS5DQVQuSVFfU0hBUkVTT1VUU1RBTkRJTkcuMy8zMC8yMDE3BQAAAAEAAAAIAAAADihJbnZhbGlkIERhdGUpNNVlh+DC</t>
  </si>
  <si>
    <t>1Ag01WWH4MLUCBxDSVEuSkVDLklRX1ZPTFVNRS4xMi0wOS0yMDEzAQAAAC9OBAACAAAACDEuMDQ5NDgxAJY2aIfgwtQIljZoh+DC1AglQ0lRLk5BU0RBUUdTOlBDQVIuSVFfVk9MVU1FLjMvMTUvMjAxNwUAAAABAAAACAAAAA4oSW52YWxpZCBEYXRlKTTVZYfgwtQINNVlh+DC1AgeQ0lRLk5ZU0U6REUuSVFfVk9MVU1FLjYvNy8yMDE2AQAAAIAPBAACAAAABzIuMzg3MjcADgoqceDC1AgOCipx4MLUCCFDSVEuTllTRTpDTkhJLklRX1ZPTFVNRS41LzE3LzIwMTYFAAAAAQAAAAgAAAAOKEludmFsaWQgRGF0ZSkOCipx4MLUCA4KKnHgwtQIJUNJUS5JUTE5MDc4Ni5JUV9FQklULjk5NS40MTgyMC5MLlAuLkMBAAAAQukCAAIAAAAHMzk4Ljg1NgEIAAAABQAAAAExAQAAAAoxNDU0NjAwNjQ2AwAAAAMxNjACAAAAAzQwMAQAAAABMAcAAAAJNi8zMC8yMDE0CAAAAAgxLzIvMjAwOQkAAAABMNjaD3HgwtQI2NoPceDC1AgcQ0lRLkZMUi5JUV9WT0xVTUUuMTUtMDQtMjAxNAEAAAArAQoAAgAAAAcxLjYzNjEzAJY2aIfgwtQIljZoh+DC1AgnQ0lRLkZMUi5JUV9TSEFSRVNPVVRTVEFORElORy4xNy0wNC0yMDE3AQAAACsBCgACAAAACjEzOS43MzY2OTYAVvRajODC1AhW9FqM4MLUCCdDSVEuRkxSLklRX1NIQVJFU09VVFNUQU5ESU5HLjEwLTAxLTIwMTcBAAAAKwEKAAIAAAAKMTM5LjI1MDIwNAA01WWH4MLUCDTVZYfg</t>
  </si>
  <si>
    <t>wtQIKkNJUS5OWVNFOkNNSS5JUV9TSEFSRVNPVVRTVEFORElORy43LzUvMjAxNgEAAAAlDAQAAgAAAAUxNjkuNgBW9FqM4MLUCFb0WozgwtQIIENJUS5OWVNFOk5BVi5JUV9WT0xVTUUuNC8xMy8yMDE2BQAAAAEAAAAIAAAADihJbnZhbGlkIERhdGUpuFVdjODC1Ai4VV2M4MLUCCdDSVEuSkVDLklRX1NIQVJFU09VVFNUQU5ESU5HLjA4LTA2LTIwMTcBAAAAL04EAAIAAAAKMTIwLjQyNDg2NwA01WWH4MLUCDTVZYfgwtQIHENJUS5LQlIuSVFfVk9MVU1FLjEyLTAyLTIwMTQBAAAA6oA/AAIAAAAIMS4xODU4MzQAljZoh+DC1AiWNmiH4MLUCDBDSVEuTkFTREFRR1M6UENBUi5JUV9TSEFSRVNPVVRTVEFORElORy4yLzE0LzIwMTcFAAAAAQAAAAgAAAAOKEludmFsaWQgRGF0ZSmSMVaM4MLUCJIxVozgwtQIKkNJUS5OWVNFOk9TSy5JUV9TSEFSRVNPVVRTVEFORElORy4yLzgvMjAxNwEAAAAXfQQAAgAAAAk3NC43OTQ1MjYANNVlh+DC1Ag01WWH4MLUCBxDSVEuSkVDLklRX1ZPTFVNRS4wNS0wOS0yMDEzAQAAAC9OBAACAAAACDAuNzQ2ODA5AJY2aIfgwtQIljZoh+DC1AgdQ0lRLlRURUsuSVFfVk9MVU1FLjE1LTExLTIwMTMBAAAACAEDAAIAAAAIMC45NTM0MjkAljZoh+DC1AiWNmiH4MLUCCBDSVEuTllTRTpDTkhJLklRX1ZPTFVNRS42LzkvMjAxNgEAAABOYhkGAgAAAAgwLjY4NTE5NQAOCipx4MLUCA4KKnHg</t>
  </si>
  <si>
    <t>wtQIH0NJUS5FTUUuSVFfUFJJQ0VEQVRFLjE1LTA1LTIwMTQBAAAAbm0AAAUAAAAKMTUtMDUtMjAxNACWNmiH4MLUCJY2aIfgwtQIJ0NJUS5TVE4uSVFfU0hBUkVTT1VUU1RBTkRJTkcuMDctMTAtMjAxNgEAAAC7bQ0AAgAAAAoxMTMuOTI5MDYyAPSSWIzgwtQI9JJYjODC1AgcQ0lRLktCUi5JUV9WT0xVTUUuMjItMDgtMjAxMwEAAADqgD8AAgAAAAgxLjIyNTg4MgCSMVaM4MLUCJIxVozgwtQIH0NJUS5OWVNFOk9TSy5JUV9WT0xVTUUuNi8zLzIwMTYBAAAAF30EAAMAAAAAADTVZYfgwtQINNVlh+DC1AguQ0lRLklRVFIyNzE5NDg1NTEuSVFfVFJfVEFSR0VUX1NUT0NLUFJFTUlVTV8xRAEAAAAHmzUQAgAAAAAAd6gGNuPC1Agtdh4248LUCCxDSVEuTllTRTpURVguSVFfU0hBUkVTT1VUU1RBTkRJTkcuMTEvMjUvMjAxNgUAAAABAAAACAAAAA4oSW52YWxpZCBEYXRlKbhVXYzgwtQIuFVdjODC1AglQ0lRLk5BU0RBUUdTOlBDQVIuSVFfVk9MVU1FLjgvMzAvMjAxNgUAAAABAAAACAAAAA4oSW52YWxpZCBEYXRlKVb0WozgwtQIVvRajODC1AgrQ0lRLk5ZU0U6VEVYLklRX1NIQVJFU09VVFNUQU5ESU5HLjYvMTQvMjAxNgUAAAABAAAACAAAAA4oSW52YWxpZCBEYXRlKfSSWIzgwtQI9JJYjODC1AgcQ0lRLlNUTi5JUV9WT0xVTUUuMTMtMDktMjAxMwEAAAC7bQ0AAgAAAAcwLjA3NDkzAJY2aIfgwtQIljZoh+DC</t>
  </si>
  <si>
    <t>1AgnQ0lRLkpFQy5JUV9TSEFSRVNPVVRTVEFORElORy4yMy0wOC0yMDE2AQAAAC9OBAACAAAACjEyMS40MjgxOTcAuFVdjODC1Ai4VV2M4MLUCB9DSVEuTllTRTpERS5JUV9WT0xVTUUuMy8xNS8yMDE2BQAAAAEAAAAIAAAADihJbnZhbGlkIERhdGUpNNVlh+DC1Ag01WWH4MLUCChDSVEuVFRFSy5JUV9TSEFSRVNPVVRTVEFORElORy4xMi0xMC0yMDE2AQAAAAgBAwACAAAACTU3LjQyOTU2MQA01WWH4MLUCDTVZYfgwtQIJ0NJUS5TVE4uSVFfU0hBUkVTT1VUU1RBTkRJTkcuMDYtMTItMjAxNgEAAAC7bQ0AAgAAAAkxMTMuOTQ1MjUANNVlh+DC1Ag01WWH4MLUCCFDSVEuSVEyNzM1MTEuSVFfVk9MVU1FLjA1LTA4LTIwMTMBAAAAZywEAAMAAAAAADTVZYfgwtQINNVlh+DC1AgrQ0lRLk5ZU0U6VEVYLklRX1NIQVJFU09VVFNUQU5ESU5HLjUvMjMvMjAxNgUAAAABAAAACAAAAA4oSW52YWxpZCBEYXRlKZIxVozgwtQIkjFWjODC1AggQ0lRLk5ZU0U6Sk9ZLklRX1ZPTFVNRS44LzE3LzIwMTYFAAAAAQAAAAgAAAAOKEludmFsaWQgRGF0ZSk01WWH4MLUCDTVZYfgwtQILUNJUS5FTUUuSVFfR1dfSU5UQU5fQU1PUlRfQ0YuOTk2LjQxODIwLkwuUC4uQwEAAABubQAAAgAAAAYxOC45NzcBCAAAAAUAAAABMQEAAAAKMTUyNDgxNDczNgMAAAADMTYwAgAAAAQyMTgyBAAAAAEwBwAAAAk2LzMwLzIwMTQIAAAACjEyLzMx</t>
  </si>
  <si>
    <t>LzIwMDkJAAAAATAOCipx4MLUCA4KKnHgwtQIH0NJUS5FTUUuSVFfUFJJQ0VEQVRFLjI1LTA0LTIwMTQBAAAAbm0AAAUAAAAKMjUtMDQtMjAxNAA01WWH4MLUCDTVZYfgwtQIK0NJUS5OWVNFOlRFWC5JUV9TSEFSRVNPVVRTVEFORElORy4yLzEwLzIwMTcBAAAADrMEAAIAAAAEOTcuNgC4VV2M4MLUCLhVXYzgwtQIHkNJUS5TVE4uSVFfTkkuOTk5LjQxODIwLkwuUC4uQwEAAAC7bQ0AAgAAAAcxMjEuMDE5AQgAAAAFAAAAATEBAAAACjE2NjA4ODkyNzEDAAAAAjI3AgAAAAIxNQQAAAABMAcAAAAJNi8zMC8yMDE0CAAAAAoxMi8zMS8yMDEyCQAAAAEwDgoqceDC1AgOCipx4MLUCB9DSVEuTllTRTpNVFcuSVFfVk9MVU1FLjgvNS8yMDE2AQAAANNdBAADAAAAAAAOCipx4MLUCA4KKnHgwtQIHENJUS5GTFIuSVFfVk9MVU1FLjI0LTA5LTIwMTMBAAAAKwEKAAIAAAAIMS4yOTUzNTkA+Jdqh+DC1Aj4l2qH4MLUCChDSVEuSVExOTA3ODYuSVFfRUJJVF9FU1QuMTAwMS40MTgyMC5MLlAuAQAAAELpAgACAAAACTQ5OC43ODg1OQEOAAAABQAAAAEzAQAAAAEwAgAAAAc0NTQwOTk0AwAAAAYxMDAyMTUEAAAAATIGAAAAATAHAAAAAzE2MAgAAAABMAkAAAABMQoAAAABMAsAAAAKNjQxNDUwMzA4NgwAAAABMQ0AAAAINy8xLzIwMTQQAAAACTYvMzAvMjAxNA4KKnHgwtQIDgoqceDC1AgfQ0lRLkVNRS5JUV9QUklDRURBVEUu</t>
  </si>
  <si>
    <t>MDgtMDQtMjAxNAEAAABubQAABQAAAAowOC0wNC0yMDE0ADTVZYfgwtQINNVlh+DC1AgfQ0lRLk5ZU0U6VEVYLklRX1ZPTFVNRS41LzUvMjAxNgEAAAAOswQAAgAAAAgwLjc5Nzc2MgC4VV2M4MLUCLhVXYzgwtQIH0NJUS5OWVNFOk9TSy5JUV9WT0xVTUUuNS81LzIwMTYBAAAAF30EAAIAAAAHMC41ODcyNQA01WWH4MLUCDTVZYfgwtQIJ0NJUS5GTFIuSVFfU0hBUkVTT1VUU1RBTkRJTkcuMjgtMTEtMjAxNgEAAAArAQoAAgAAAAoxMzkuMjUwMjA0APSSWIzgwtQI9JJYjODC1AggQ0lRLk5ZU0U6TkFWLklRX1ZPTFVNRS43LzI3LzIwMTYFAAAAAQAAAAgAAAAOKEludmFsaWQgRGF0ZSk01WWH4MLUCDTVZYfgwtQIIENJUS5OWVNFOlRFWC5JUV9WT0xVTUUuMy8xNS8yMDE2BQAAAAEAAAAIAAAADihJbnZhbGlkIERhdGUpNNVlh+DC1Ag01WWH4MLUCB1DSVEuVFRFSy5JUV9WT0xVTUUuMTctMTItMjAxMwEAAAAIAQMAAgAAAAgwLjY4NjMzOABW9FqM4MLUCFb0WozgwtQIIENJUS5OWVNFOkNNSS5JUV9WT0xVTUUuOC8xNi8yMDE2BQAAAAEAAAAIAAAADihJbnZhbGlkIERhdGUpDgoqceDC1AgOCipx4MLUCCdDSVEuSVFUUjI3MTk0ODU1MS5JUV9UUl9JTVBMSUVEX0VWLi5VU0QBAAAAB5s1EAIAAAAGMjU2LjYyAHeoBjbjwtQILXYeNuPC1AgnQ0lRLkVNRS5JUV9TSEFSRVNPVVRTVEFORElORy4xMC0wMi0yMDE3</t>
  </si>
  <si>
    <t>AQAAAG5tAAACAAAACTYwLjY0NjQ3NgBW9FqM4MLUCFb0WozgwtQIHENJUS5KRUMuSVFfVk9MVU1FLjE2LTA2LTIwMTQBAAAAL04EAAIAAAAHMC43MDUxMQCWNmiH4MLUCJY2aIfgwtQIHENJUS5GTFIuSVFfVk9MVU1FLjA1LTA1LTIwMTQBAAAAKwEKAAIAAAAIMS4zNzUyNTkAljZoh+DC1AiWNmiH4MLUCB9DSVEuTllTRTpKT1kuSVFfVk9MVU1FLjYvNi8yMDE2BQAAAAAAAAAIAAAAFChJbnZhbGlkIElkZW50aWZpZXIpljZoh+DC1AiWNmiH4MLUCCtDSVEuTllTRTpURVguSVFfU0hBUkVTT1VUU1RBTkRJTkcuNC8yOS8yMDE2BQAAAAEAAAAIAAAADihJbnZhbGlkIERhdGUpkjFWjODC1AiSMVaM4MLUCCdDSVEuRkxSLklRX1RPVEFMX0RFQlQuMTk5My40MTgyMC5MLlAuLkMBAAAAKwEKAAIAAAAHNTQ4LjY0OQEIAAAABQAAAAExAQAAAAoxNjQyODMzOTMzAwAAAAMxNjACAAAABDQxNzMEAAAAATAHAAAACTYvMzAvMjAxNAgAAAAJOS8zMC8yMDEyCQAAAAEw2NoPceDC1AjY2g9x4MLUCCBDSVEuTllTRTpKT1kuSVFfVk9MVU1FLjgvMTIvMjAxNgUAAAAAAAAACAAAABQoSW52YWxpZCBJZGVudGlmaWVyKQ4KKnHgwtQIDgoqceDC1AgnQ0lRLktCUi5JUV9TSEFSRVNPVVRTVEFORElORy4wNS0xMC0yMDE2AQAAAOqAPwACAAAACjE0Mi40NzU0OTkA9JJYjODC1Aj0kliM4MLUCChDSVEuVFRFSy5JUV9TSEFSRVNP</t>
  </si>
  <si>
    <t>VVRTVEFORElORy4yMi0wNS0yMDE3AQAAAAgBAwACAAAACTU3LjE1NjU4NQA01WWH4MLUCDTVZYfgwtQIK0NJUS5OWVNFOk9TSy5JUV9TSEFSRVNPVVRTVEFORElORy44LzMxLzIwMTYFAAAAAQAAAAgAAAAOKEludmFsaWQgRGF0ZSlW9FqM4MLUCFb0WozgwtQIG0NJUS5DQVQuSVFfVk9MVU1FLjUvMjUvMjAxNgUAAAABAAAACAAAAA4oSW52YWxpZCBEYXRlKQ4KKnHgwtQIDgoqceDC1AgfQ0lRLkVNRS5JUV9QUklDRURBVEUuMjktMDctMjAxMwEAAABubQAABQAAAAoyOS0wNy0yMDEzADTVZYfgwtQINNVlh+DC1AgcQ0lRLkpFQy5JUV9WT0xVTUUuMDItMDgtMjAxMwEAAAAvTgQAAgAAAAgxLjI3ODAwOACWNmiH4MLUCJY2aIfgwtQIIUNJUS5JUTE5MDc4Ni5JUV9WT0xVTUUuMDktMDgtMjAxMwEAAABC6QIAAgAAAAgwLjY3ODQ1NAC4VV2M4MLUCLhVXYzgwtQIJ0NJUS5TVE4uSVFfU0hBUkVTT1VUU1RBTkRJTkcuMDItMTEtMjAxNgEAAAC7bQ0AAgAAAAkxMTMuOTQ1MjUANNVlh+DC1Ag01WWH4MLUCCFDSVEuSVEyNzM1MTEuSVFfVk9MVU1FLjE3LTAxLTIwMTQBAAAAZywEAAMAAAAAADTVZYfgwtQINNVlh+DC1AgnQ0lRLkVNRS5JUV9TSEFSRVNPVVRTVEFORElORy4xMy0wNi0yMDE3AQAAAG5tAAACAAAACTU5LjIzMzAzOABW9FqM4MLUCFb0WozgwtQIHENJUS5TVE4uSVFfVk9MVU1FLjMwLTEyLTIwMTMB</t>
  </si>
  <si>
    <t>AAAAu20NAAIAAAAIMC4xNjEwNTYAkjFWjODC1AiSMVaM4MLUCB9DSVEuTllTRTpDTUkuSVFfVk9MVU1FLjYvMy8yMDE2AQAAACUMBAADAAAAAAA01WWH4MLUCDTVZYfgwtQIJENJUS5LT1NFOkEwMDk1NDAuSVFfVk9MVU1FLjQvMjEvMjAxNgUAAAABAAAACAAAAA4oSW52YWxpZCBEYXRlKQ4KKnHgwtQIDgoqceDC1AgoQ0lRLlRURUsuSVFfU0hBUkVTT1VUU1RBTkRJTkcuMTctMDItMjAxNwEAAAAIAQMAAgAAAAk1Ny4zMTcwNTMANNVlh+DC1Ag01WWH4MLUCBxDSVEuS0JSLklRX1ZPTFVNRS4wOC0wMS0yMDE0AQAAAOqAPwACAAAACDIuMDgzNDE0AJY2aIfgwtQIljZoh+DC1AgiQ0lRLlNUTi5JUV9FQklUREEuOTk1LjQxODIwLkwuUC4uQwEAAAC7bQ0AAgAAAAcxNjMuMTQ4AQgAAAAFAAAAATEBAAAACjE0MzI5Nzc0NTADAAAAAjI3AgAAAAQ0MDUxBAAAAAEwBwAAAAk2LzMwLzIwMTQIAAAACjEyLzMxLzIwMDgJAAAAATDY2g9x4MLUCNjaD3HgwtQIK0NJUS5OWVNFOk9TSy5JUV9TSEFSRVNPVVRTVEFORElORy44LzI2LzIwMTYFAAAAAQAAAAgAAAAOKEludmFsaWQgRGF0ZSmSMVaM4MLUCJIxVozgwtQIHENJUS5LQlIuSVFfVk9MVU1FLjE4LTA3LTIwMTMBAAAA6oA/AAIAAAAIMC44MzM3OTcAljZoh+DC1AiWNmiH4MLUCBxDSVEuRU1FLklRX1ZPTFVNRS4wMy0wMy0yMDE0AQAAAG5tAAACAAAACDAuNDgx</t>
  </si>
  <si>
    <t>OTIxADTVZYfgwtQINNVlh+DC1AggQ0lRLklRMjczNTExLklRX1BSSU1BUllfSU5EVVNUUlkBAAAAZywEAAMAAAAcQ29uc3RydWN0aW9uIGFuZCBFbmdpbmVlcmluZwAOCipx4MLUCA4KKnHgwtQIIENJUS5OWVNFOkpPWS5JUV9WT0xVTUUuNC8xOS8yMDE2BQAAAAEAAAAIAAAADihJbnZhbGlkIERhdGUpNNVlh+DC1Ag01WWH4MLUCDRDSVEuRkxSLklRX01JTk9SSVRZX0lOVEVSRVNUX1RPVEFMLjE5ODguNDE4MjAuTC5QLi5DAQAAACsBCgACAAAABjY3LjQ0NAEIAAAABQAAAAExAQAAAAoxNTU3MjE2Nzg2AwAAAAMxNjACAAAABDEzMTIEAAAAATAHAAAACTYvMzAvMjAxNAgAAAAJNi8zMC8yMDExCQAAAAEw2NoPceDC1AjY2g9x4MLUCDBDSVEuTkFTREFRR1M6UENBUi5JUV9TSEFSRVNPVVRTVEFORElORy40LzI2LzIwMTYFAAAAAQAAAAgAAAAOKEludmFsaWQgRGF0ZSk01WWH4MLUCDTVZYfgwtQIJ0NJUS5KRUMuSVFfU0hBUkVTT1VUU1RBTkRJTkcuMTgtMDEtMjAxNwEAAAAvTgQAAgAAAAoxMjAuODMwMDk5AFb0WozgwtQIVvRajODC1AgcQ0lRLktCUi5JUV9WT0xVTUUuMTAtMDktMjAxMwEAAADqgD8AAgAAAAgwLjgwNjc1MQCSMVaM4MLUCJIxVozgwtQIHENJUS5FTUUuSVFfVk9MVU1FLjI3LTAyLTIwMTQBAAAAbm0AAAIAAAAIMC4yNjU2MTIANNVlh+DC1Ag01WWH4MLUCBxDSVEuRkxSLklRX1ZPTFVN</t>
  </si>
  <si>
    <t>RS4yMy0wOC0yMDEzAQAAACsBCgACAAAACDAuOTM5MTgxAPiXaofgwtQI+Jdqh+DC1AgfQ0lRLkVNRS5JUV9QUklDRURBVEUuMDktMDEtMjAxNAEAAABubQAABQAAAAowOS0wMS0yMDE0AA4KKnHgwtQIDgoqceDC1AgnQ0lRLktCUi5JUV9TSEFSRVNPVVRTVEFORElORy4yNy0wNy0yMDE2AQAAAOqAPwACAAAACDE0Mi40MjMzAFb0WozgwtQIVvRajODC1AgnQ0lRLkpFQy5JUV9TSEFSRVNPVVRTVEFORElORy4yNC0wMy0yMDE3AQAAAC9OBAACAAAACjEyMS4wNzEyOTYANNVlh+DC1Ag01WWH4MLUCCNDSVEuRkxSLklRX1BFTlNJT04uOTk3LjQxODIwLkwuUC4uQwEAAAArAQoAAgAAAAMzNDcBCAAAAAUAAAABMQEAAAAKMTU4ODU1NTUzNQMAAAADMTYwAgAAAAQxMjEzBAAAAAEwBwAAAAk2LzMwLzIwMTQIAAAACjEyLzMxLzIwMTAJAAAAATAOCipx4MLUCA4KKnHgwtQILENJUS5JUTE5MDc4Ni5JUV9EQV9TVVBQTF9DRi45OTYuNDE4MjAuTC5QLi5DAQAAAELpAgACAAAABDg2LjkBCAAAAAUAAAABMQEAAAAKMTUyNDYwODc0MAMAAAADMTYwAgAAAAQyMTcxBAAAAAEwBwAAAAk2LzMwLzIwMTQIAAAACDEvMS8yMDEwCQAAAAEwDgoqceDC1AgOCipx4MLUCCtDSVEuTllTRTpURVguSVFfU0hBUkVTT1VUU1RBTkRJTkcuMS8yMy8yMDE3BQAAAAEAAAAIAAAADihJbnZhbGlkIERhdGUpkjFWjODC1AiSMVaM4MLUCCFD</t>
  </si>
  <si>
    <t>SVEuSVExOTA3ODYuSVFfVk9MVU1FLjA3LTAxLTIwMTQBAAAAQukCAAIAAAAIMC41MzUwMzgAuFVdjODC1Ai4VV2M4MLUCBxDSVEuRU1FLklRX1ZPTFVNRS4xNC0wMy0yMDE0AQAAAG5tAAACAAAACDAuMzQyMTQxADTVZYfgwtQINNVlh+DC1AgeQ0lRLk5ZU0U6REUuSVFfVk9MVU1FLjgvOS8yMDE2AQAAAIAPBAACAAAACDIuMjM0NjQ5AA4KKnHgwtQIDgoqceDC1AgpQ0lRLktCUi5JUV9JTlRFUkVTVF9FWFAuMjAwMC40MTgyMC5MLlAuLkMBAAAA6oA/AAMAAAAAAA4KKnHgwtQIDgoqceDC1AgcQ0lRLkpFQy5JUV9WT0xVTUUuMjctMDItMjAxNAEAAAAvTgQAAgAAAAgwLjkwNjIwNwCWNmiH4MLUCJY2aIfgwtQIJ0NJUS5LQlIuSVFfU0hBUkVTT1VUU1RBTkRJTkcuMTktMDYtMjAxNwEAAADqgD8AAgAAAAoxNDMuMTU0NDcxAPSSWIzgwtQI9JJYjODC1AgmQ0lRLkNBVC5JUV9TSEFSRVNPVVRTVEFORElORy4yLzI0LzIwMTcFAAAAAQAAAAgAAAAOKEludmFsaWQgRGF0ZSk01WWH4MLUCDTVZYfgwtQIIUNJUS5JUTE5MDc4Ni5JUV9WT0xVTUUuMjEtMDEtMjAxNAEAAABC6QIAAgAAAAgwLjQ1MzYyOQC4VV2M4MLUCLhVXYzgwtQIJ0NJUS5FTUUuSVFfU0hBUkVTT1VUU1RBTkRJTkcuMTgtMTEtMjAxNgEAAABubQAAAgAAAAk2MC42NDY0NzYAVvRajODC1AhW9FqM4MLUCCBDSVEuTllTRTpURVguSVFfVk9MVU1F</t>
  </si>
  <si>
    <t>LjcvMjAvMjAxNgUAAAABAAAACAAAAA4oSW52YWxpZCBEYXRlKbhVXYzgwtQIuFVdjODC1AgdQ0lRLlRURUsuSVFfVk9MVU1FLjMwLTA0LTIwMTQBAAAACAEDAAIAAAAIMC4zMzYxMjYAljZoh+DC1AiWNmiH4MLUCCdDSVEuRU1FLklRX1NIQVJFU09VVFNUQU5ESU5HLjE1LTEyLTIwMTYBAAAAbm0AAAIAAAAJNjAuNjQ2NDc2ADTVZYfgwtQINNVlh+DC1AghQ0lRLklRMjczNTExLklRX1ZPTFVNRS4xNC0xMS0yMDEzAQAAAGcsBAADAAAAAAA01WWH4MLUCDTVZYfgwtQIHUNJUS5UVEVLLklRX1ZPTFVNRS4yMy0wOC0yMDEzAQAAAAgBAwACAAAACDAuMjUxOTA5AFb0WozgwtQIVvRajODC1AgfQ0lRLkVNRS5JUV9QUklDRURBVEUuMzAtMDQtMjAxNAEAAABubQAABQAAAAozMC0wNC0yMDE0AA4KKnHgwtQIDgoqceDC1AgqQ0lRLklRMjczNTExLklRX1RPVEFMX1JFVi45OTcuNDE4MjAuTC5QLi5DAQAAAGcsBAACAAAACDQwNjcuNzE5AQgAAAAFAAAAATEBAAAACjE1ODk5NDYzNDYDAAAAAzE2MAIAAAACMjgEAAAAATAHAAAACTYvMzAvMjAxNAgAAAAKMTIvMzEvMjAxMAkAAAABMNjaD3HgwtQI2NoPceDC1AgfQ0lRLk5ZU0U6VEVYLklRX1ZPTFVNRS43LzEvMjAxNgEAAAAOswQAAgAAAAgxLjQwNjM4MwC4VV2M4MLUCLhVXYzgwtQIJENJUS5KRUMuSVFfUEVSSU9EREFURS4xOTkzLjQxODIwLkwuUAEAAAAvTgQA</t>
  </si>
  <si>
    <t>BQAAAAoyOC0wOS0yMDEyANjaD3HgwtQI2NoPceDC1AgcQ0lRLlNUTi5JUV9WT0xVTUUuMjAtMTItMjAxMwEAAAC7bQ0AAgAAAAgwLjI1NzE0NACSMVaM4MLUCJIxVozgwtQIJUNJUS5JUTI3MzUxMS5JUV9FQlQuMjAwMC40MTgyMC5MLlAuLkMBAAAAZywEAAIAAAAHMTYyLjYwNgEIAAAABQAAAAExAQAAAAoxNzAyMTg0ODY5AwAAAAMxNjACAAAAAzEzOQQAAAABMAcAAAAJNi8zMC8yMDE0CAAAAAk2LzMwLzIwMTQJAAAAATDY2g9x4MLUCNjaD3HgwtQIKENJUS5JUTI3MzUxMS5JUV9QRU5TSU9OLjk5Ny40MTgyMC5MLlAuLkMBAAAAZywEAAIAAAAHMTY2LjM2MgEIAAAABQAAAAExAQAAAAoxNTg5OTQ2MzQ2AwAAAAMxNjACAAAABDEyMTMEAAAAATAHAAAACTYvMzAvMjAxNAgAAAAKMTIvMzEvMjAxMAkAAAABMNjaD3HgwtQI2NoPceDC1AgrQ0lRLkVNRS5JUV9DQVNIX1NUX0lOVkVTVC4yMDAwLjQxODIwLkwuUC4uQwEAAABubQAAAgAAAAc0MzcuMTE5AQgAAAAFAAAAATEBAAAACjE3NDc3Mzk0MDEDAAAAAzE2MAIAAAAEMTAwMgQAAAABMAcAAAAJNi8zMC8yMDE0CAAAAAk2LzMwLzIwMTQJAAAAATDY2g9x4MLUCNjaD3HgwtQIK0NJUS5OWVNFOk9TSy5JUV9TSEFSRVNPVVRTVEFORElORy4zLzIyLzIwMTcFAAAAAQAAAAgAAAAOKEludmFsaWQgRGF0ZSm4VV2M4MLUCLhVXYzgwtQIHENJUS5TVE4uSVFfVk9M</t>
  </si>
  <si>
    <t>VU1FLjE1LTEwLTIwMTMBAAAAu20NAAIAAAAIMC4xMzk2OTYAVvRajODC1AhW9FqM4MLUCB9DSVEuTllTRTpERS5JUV9WT0xVTUUuNC8xMy8yMDE2BQAAAAEAAAAIAAAADihJbnZhbGlkIERhdGUpNNVlh+DC1Ag01WWH4MLUCCBDSVEuTllTRTpKT1kuSVFfVk9MVU1FLjYvMTQvMjAxNgUAAAABAAAACAAAAA4oSW52YWxpZCBEYXRlKTTVZYfgwtQINNVlh+DC1AgnQ0lRLkpFQy5JUV9TSEFSRVNPVVRTVEFORElORy4xMS0xMS0yMDE2AQAAAC9OBAACAAAACjEyMS40MjgxOTcAVvRajODC1AhW9FqM4MLUCCNDSVEuS09TRTpBMDA5NTQwLklRX1ZPTFVNRS42LzIvMjAxNgEAAADNSyUAAwAAAAAAljZoh+DC1AiWNmiH4MLUCCBDSVEuTllTRTpURVguSVFfVk9MVU1FLjQvMjAvMjAxNgUAAAABAAAACAAAAA4oSW52YWxpZCBEYXRlKVb0WozgwtQIVvRajODC1AghQ0lRLklRMjczNTExLklRX1ZPTFVNRS4wNy0wNC0yMDE0AQAAAGcsBAADAAAAAAA01WWH4MLUCDTVZYfgwtQIIENJUS5OWVNFOk9TSy5JUV9WT0xVTUUuNS8yNC8yMDE2BQAAAAEAAAAIAAAADihJbnZhbGlkIERhdGUpNNVlh+DC1Ag01WWH4MLUCBxDSVEuS0JSLklRX1ZPTFVNRS4yNy0wOS0yMDEzAQAAAOqAPwACAAAACDEuMTA1NTkyALhVXYzgwtQIuFVdjODC1AgfQ0lRLkVNRS5JUV9QUklDRURBVEUuMDQtMDktMjAxMwEAAABubQAABQAAAAowNC0w</t>
  </si>
  <si>
    <t>OS0yMDEzAA4KKnHgwtQIDgoqceDC1AgcQ0lRLkVNRS5JUV9WT0xVTUUuMTAtMDQtMjAxNAEAAABubQAAAgAAAAgwLjMyMzA1NgA01WWH4MLUCDTVZYfgwtQIHENJUS5FTUUuSVFfVk9MVU1FLjI4LTA0LTIwMTQBAAAAbm0AAAIAAAAIMC4zOTE2MjQANNVlh+DC1Ag01WWH4MLUCB9DSVEuRU1FLklRX1BSSUNFREFURS4xMi0wMi0yMDE0AQAAAG5tAAAFAAAACjEyLTAyLTIwMTQAljZoh+DC1AiWNmiH4MLUCCZDSVEuQ0FULklRX1NIQVJFU09VVFNUQU5ESU5HLjYvMzAvMjAxNgUAAAABAAAACAAAAA4oSW52YWxpZCBEYXRlKTTVZYfgwtQINNVlh+DC1AgnQ0lRLlNUTi5JUV9TSEFSRVNPVVRTVEFORElORy4wNi0wMS0yMDE3AQAAALttDQACAAAACTExMy45NDUyNQDSzC5x4MLUCNLMLnHgwtQIIUNJUS5JUTE5MDc4Ni5JUV9WT0xVTUUuMjQtMDMtMjAxNAEAAABC6QIAAgAAAAgwLjcwNjk3NQC4VV2M4MLUCLhVXYzgwtQIFENJUS4uSVFfUVVJQ0tfQ09NUC43BQAAAAEAAAAIAAAAFChJbnZhbGlkIElkZW50aWZpZXIpDgoqceDC1AgOCipx4MLUCBxDSVEuRkxSLklRX1ZPTFVNRS4wNy0xMS0yMDEzAQAAACsBCgACAAAACDEuNzgzOTA4APiXaofgwtQI+Jdqh+DC1AgcQ0lRLkVNRS5JUV9WT0xVTUUuMDUtMTItMjAxMwEAAABubQAAAgAAAAgwLjcxOTUzOAA01WWH4MLUCDTVZYfgwtQIF0NJUS5GTFIuSVFfQ09N</t>
  </si>
  <si>
    <t>UEFOWV9OQU1FAQAAACsBCgADAAAAEUZsdW9yIENvcnBvcmF0aW9uADTVZYfgwtQINNVlh+DC1AghQ0lRLk5ZU0U6Q05ISS5JUV9WT0xVTUUuNS8yMy8yMDE2BQAAAAEAAAAIAAAADihJbnZhbGlkIERhdGUpDgoqceDC1AgOCipx4MLUCBxDSVEuRkxSLklRX1ZPTFVNRS4xMC0xMi0yMDEzAQAAACsBCgACAAAACDEuMjc1NTg4AJY2aIfgwtQIljZoh+DC1AgrQ0lRLlNUTi5JUV9DQVNIX1NUX0lOVkVTVC4xMDAwLjQxODIwLkwuUC4uQwEAAAC7bQ0AAgAAAAcxNjQuNDQ4AQgAAAAFAAAAATEBAAAACjE3MjA4MTgyMTcDAAAAAjI3AgAAAAQxMDAyBAAAAAEwBwAAAAk2LzMwLzIwMTQIAAAACjEyLzMxLzIwMTMJAAAAATDY2g9x4MLUCNjaD3HgwtQIH0NJUS5FTUUuSVFfUFJJQ0VEQVRFLjAxLTA0LTIwMTQBAAAAbm0AAAUAAAAKMDEtMDQtMjAxNAAOCipx4MLUCA4KKnHgwtQIK0NJUS5OWVNFOlRFWC5JUV9TSEFSRVNPVVRTVEFORElORy4zLzI0LzIwMTcFAAAAAQAAAAgAAAAOKEludmFsaWQgRGF0ZSn0kliM4MLUCPSSWIzgwtQIIkNJUS5TVE4uSVFfQ0FQRVguMTAwMC40MTgyMC5MLlAuLkMBAAAAu20NAAIAAAAHLTUyLjYzOQEIAAAABQAAAAExAQAAAAoxNzIwODE4MjE3AwAAAAIyNwIAAAAEMjAyMQQAAAABMAcAAAAJNi8zMC8yMDE0CAAAAAoxMi8zMS8yMDEzCQAAAAEw2NoPceDC1AjY2g9x4MLUCBxDSVEu</t>
  </si>
  <si>
    <t>RkxSLklRX1ZPTFVNRS4yMS0wOC0yMDEzAQAAACsBCgACAAAACDEuMjgyODA5APiXaofgwtQI+Jdqh+DC1AgkQ0lRLkZMUi5JUV9QRVJJT0REQVRFLjE5OTQuNDE4MjAuTC5QAQAAACsBCgAFAAAACjMxLTEyLTIwMTIA2NoPceDC1AjY2g9x4MLUCCJDSVEuRU1FLklRX0VTVF9EQVRFLjEwMDIuNDE4MjAuTC5QAQAAAG5tAAAFAAAACjMxLTEyLTIwMTUADgoqceDC1AgOCipx4MLUCDBDSVEuSVExOTA3ODYuSVFfQ0FTSF9TVF9JTlZFU1QuMTk5MC40MTgyMC5MLlAuLkMBAAAAQukCAAIAAAAFNDI3LjEBCAAAAAUAAAABMQEAAAAKMTU3NDc1NjYyOAMAAAADMTYwAgAAAAQxMDAyBAAAAAEwBwAAAAk2LzMwLzIwMTQIAAAACTkvMzAvMjAxMQkAAAABMNjaD3HgwtQI2NoPceDC1AggQ0lRLk5ZU0U6Q05ISS5JUV9WT0xVTUUuOC85LzIwMTYBAAAATmIZBgIAAAAIMS4wODcyNjMANNVlh+DC1Ag01WWH4MLUCB9DSVEuRU1FLklRX1BSSUNFREFURS4yOC0wMy0yMDE0AQAAAG5tAAAFAAAACjI4LTAzLTIwMTQANNVlh+DC1Ag01WWH4MLUCBxDSVEuU1ROLklRX1ZPTFVNRS4yMC0xMS0yMDEzAQAAALttDQACAAAABzAuMzAxMDEAljZoh+DC1AiWNmiH4MLUCCBDSVEuTllTRTpDTUkuSVFfVk9MVU1FLjYvMTYvMjAxNgUAAAABAAAACAAAAA4oSW52YWxpZCBEYXRlKTTVZYfgwtQINNVlh+DC1AguQ0lRLkNQU0U6Q0FSTCBC</t>
  </si>
  <si>
    <t>LklRX1NIQVJFU09VVFNUQU5ESU5HLjQvMTEvMjAxNgEAAADQRFQAAgAAAAoxNTIuNTUyMjUxAPSSWIzgwtQI9JJYjODC1AgbQ0lRLkNBVC5JUV9WT0xVTUUuMi8yOC8yMDE3BQAAAAEAAAAIAAAADihJbnZhbGlkIERhdGUpDgoqceDC1AgOCipx4MLUCDNDSVEuSVEyNzM1MTEuSVFfR1dfSU5UQU5fQU1PUlRfQ0YuMjAwMC40MTgyMC5MLlAuLkMBAAAAZywEAAIAAAAGMTYuNzU0AQgAAAAFAAAAATEBAAAACjE3MDIxODQ4NjkDAAAAAzE2MAIAAAAEMjE4MgQAAAABMAcAAAAJNi8zMC8yMDE0CAAAAAk2LzMwLzIwMTQJAAAAATAOCipx4MLUCA4KKnHgwtQIIENJUS5OWVNFOkpPWS5JUV9WT0xVTUUuNi8yOS8yMDE2BQAAAAEAAAAIAAAADihJbnZhbGlkIERhdGUpDgoqceDC1AgOCipx4MLUCCRDSVEuRkxSLklRX1BFUklPRERBVEUuMjAwMC40MTgyMC5MLlABAAAAKwEKAAUAAAAKMzAtMDYtMjAxNAAOCipx4MLUCA4KKnHgwtQIJ0NJUS5LQlIuSVFfU0hBUkVTT1VUU1RBTkRJTkcuMTEtMDgtMjAxNgEAAADqgD8AAgAAAAoxNDIuNDc1NDk5ALhVXYzgwtQIuFVdjODC1AgnQ0lRLkpFQy5JUV9TSEFSRVNPVVRTVEFORElORy4xMi0wMS0yMDE3AQAAAC9OBAACAAAACjEyMC44MzAwOTkA9JJYjODC1Aj0kliM4MLUCBxDSVEuU1ROLklRX1ZPTFVNRS4xNC0wOC0yMDEzAQAAALttDQACAAAACDAuMDU5NTY4AJY2aIfg</t>
  </si>
  <si>
    <t>wtQIljZoh+DC1AgnQ0lRLkpFQy5JUV9TSEFSRVNPVVRTVEFORElORy4yNy0wMS0yMDE3AQAAAC9OBAACAAAACjEyMC44MzAwOTkAuFVdjODC1Ai4VV2M4MLUCCBDSVEuTllTRTpURVguSVFfVk9MVU1FLjEvMjYvMjAxNwUAAAABAAAACAAAAA4oSW52YWxpZCBEYXRlKTTVZYfgwtQINNVlh+DC1AgcQ0lRLkZMUi5JUV9WT0xVTUUuMjQtMDctMjAxMwEAAAArAQoAAgAAAAgxLjAxNjg5NgD4l2qH4MLUCPiXaofgwtQIKkNJUS5JUTE5MDc4Ni5JUV9FQklUREFfRVNULjEwMDYuNDE4MjAuTC5QLgEAAABC6QIAAwAAAAAA2NoPceDC1AjY2g9x4MLUCCdDSVEuU1ROLklRX1NIQVJFU09VVFNUQU5ESU5HLjE2LTEyLTIwMTYBAAAAu20NAAIAAAAJMTEzLjk0NTI1ADTVZYfgwtQINNVlh+DC1AglQ0lRLlRURUsuSVFfUEVOU0lPTi4xOTkwLjQxODIwLkwuUC4uQwEAAAAIAQMAAwAAAAAA2NoPceDC1AjY2g9x4MLUCBxDSVEuU1ROLklRX1ZPTFVNRS4yMC0wMS0yMDE0AQAAALttDQACAAAACDAuMTQ0NjY0ADTVZYfgwtQINNVlh+DC1AglQ0lRLlRURUsuSVFfUEVSSU9EREFURS4xOTk3LjQxODIwLkwuUAEAAAAIAQMABQAAAAoyOS0wOS0yMDEzANjaD3HgwtQI2NoPceDC1AgmQ0lRLjAuSVFfSU5URVJFU1RfRVhQLjk5Ny40MTgyMC5MLlAuLkMBAAAAVYR3AwMAAAAAAA4KKnHgwtQIDgoqceDC1AgcQ0lRLlNUTi5JUV9W</t>
  </si>
  <si>
    <t>T0xVTUUuMTMtMDItMjAxNAEAAAC7bQ0AAgAAAAgwLjMzNjMwNACSMVaM4MLUCJIxVozgwtQIK0NJUS5OWVNFOlRFWC5JUV9TSEFSRVNPVVRTVEFORElORy45LzI2LzIwMTYFAAAAAQAAAAgAAAAOKEludmFsaWQgRGF0ZSn0kliM4MLUCPSSWIzgwtQIJ0NJUS5FTUUuSVFfU0hBUkVTT1VUU1RBTkRJTkcuMDQtMTAtMjAxNgEAAABubQAAAgAAAAk2MC43OTk5MTUAuFVdjODC1Ai4VV2M4MLUCCdDSVEuRU1FLklRX1NIQVJFU09VVFNUQU5ESU5HLjI0LTA0LTIwMTcBAAAAbm0AAAIAAAAJNTkuMjY3OTE1APSSWIzgwtQI9JJYjODC1AgsQ0lRLk5ZU0U6T1NLLklRX1NIQVJFU09VVFNUQU5ESU5HLjExLzExLzIwMTYBAAAAF30EAAIAAAAJNzMuNDg0NTgzALhVXYzgwtQIuFVdjODC1AgfQ0lRLkZMUi5JUV9OSS4yMDAwLjQxODIwLkwuUC4uQwEAAAArAQoAAgAAAAc1NjYuNzA1AQgAAAAFAAAAATEBAAAACjE3NDgwMjE3MzMDAAAAAzE2MAIAAAACMTUEAAAAATAHAAAACTYvMzAvMjAxNAgAAAAJNi8zMC8yMDE0CQAAAAEw2NoPceDC1AjY2g9x4MLUCB1DSVEuVFRFSy5JUV9WT0xVTUUuMDEtMTAtMjAxMwEAAAAIAQMAAgAAAAgwLjUwOTYxMQCWNmiH4MLUCJY2aIfgwtQIHENJUS5KRUMuSVFfVk9MVU1FLjE5LTExLTIwMTMBAAAAL04EAAIAAAAHMi44NzEzMwCWNmiH4MLUCJY2aIfgwtQIH0NJUS5FTUUuSVFfUFJJ</t>
  </si>
  <si>
    <t>Q0VEQVRFLjIyLTA0LTIwMTQBAAAAbm0AAAUAAAAKMjItMDQtMjAxNAA01WWH4MLUCDTVZYfgwtQIJENJUS5LT1NFOkEwMDk1NDAuSVFfVk9MVU1FLjcvMjkvMjAxNgUAAAABAAAACAAAAA4oSW52YWxpZCBEYXRlKQ4KKnHgwtQIDgoqceDC1AgcQ0lRLkpFQy5JUV9WT0xVTUUuMTEtMTEtMjAxMwEAAAAvTgQAAgAAAAgwLjM0ODI0NQCWNmiH4MLUCJY2aIfgwtQIHUNJUS5eU1pTRS1BLklRX0lOREVYX0NVUlJFTkNZAQAAAE++swMDAAAAAAA01WWH4MLUCDTVZYfgwtQIJ0NJUS5KRUMuSVFfU0hBUkVTT1VUU1RBTkRJTkcuMjktMDctMjAxNgEAAAAvTgQAAgAAAAoxMjEuOTI1MTc4AA4KKnHgwtQIDgoqceDC1AgcQ0lRLlNUTi5JUV9WT0xVTUUuMTMtMDgtMjAxMwEAAAC7bQ0AAgAAAAgwLjA5NzAwMgC4VV2M4MLUCLhVXYzgwtQIJUNJUS5OQVNEQVFHUzpQQ0FSLklRX1ZPTFVNRS44LzEyLzIwMTYBAAAAQX8EAAIAAAAIMy4wOTM0MjQAVvRajODC1AhW9FqM4MLUCBxDSVEuRU1FLklRX1ZPTFVNRS4yMS0xMC0yMDEzAQAAAG5tAAACAAAACDAuMjU1OTI0AJY2aIfgwtQIljZoh+DC1AgrQ0lRLk5ZU0U6T1NLLklRX1NIQVJFU09VVFNUQU5ESU5HLjkvMjIvMjAxNgUAAAABAAAACAAAAA4oSW52YWxpZCBEYXRlKbhVXYzgwtQIuFVdjODC1AgiQ0lRLklRVFIyNzE5NDg1NTEuSVFfVFJfVEFSR0VUTkFNRQEAAAAH</t>
  </si>
  <si>
    <t>mzUQAwAAABxBc3NvY2lhdGVkIFdob2xlc2FsZXJzLCBJbmMuAHeoBjbjwtQILXYeNuPC1AghQ0lRLklRMjczNTExLklRX1ZPTFVNRS4zMS0wNy0yMDEzAQAAAGcsBAADAAAAAAA01WWH4MLUCDTVZYfgwtQIJ0NJUS5LQlIuSVFfU0hBUkVTT1VUU1RBTkRJTkcuMjQtMDMtMjAxNwEAAADqgD8AAgAAAAoxNDIuODc4MzYzADTVZYfgwtQINNVlh+DC1AgaQ0lRLkNBVC5JUV9WT0xVTUUuOC8zLzIwMTYBAAAAMvUDAAIAAAAGOC43NDg0AA4KKnHgwtQIDgoqceDC1AgrQ0lRLk5ZU0U6VEVYLklRX1NIQVJFU09VVFNUQU5ESU5HLjUvMTIvMjAxNgEAAAAOswQAAgAAAAUxMDUuOQAOCipx4MLUCA4KKnHgwtQIJ0NJUS5KRUMuSVFfU0hBUkVTT1VUU1RBTkRJTkcuMTYtMDMtMjAxNwEAAAAvTgQAAgAAAAoxMjEuMDcxMjk2AFb0WozgwtQIVvRajODC1AghQ0lRLk5ZU0U6Q05ISS5JUV9WT0xVTUUuNi8xMC8yMDE2AQAAAE5iGQYCAAAACDAuNzA3OTI0AA4KKnHgwtQIDgoqceDC1AgwQ0lRLk5BU0RBUUdTOlBDQVIuSVFfU0hBUkVTT1VUU1RBTkRJTkcuNy8yNS8yMDE2BQAAAAEAAAAIAAAADihJbnZhbGlkIERhdGUp9JJYjODC1Aj0kliM4MLUCCdDSVEuSkVDLklRX1NIQVJFU09VVFNUQU5ESU5HLjA2LTA0LTIwMTcBAAAAL04EAAIAAAAKMTIxLjA3MTI5NgC4VV2M4MLUCLhVXYzgwtQIH0NJUS5OWVNFOk9TSy5JUV9W</t>
  </si>
  <si>
    <t>T0xVTUUuOC80LzIwMTYBAAAAF30EAAIAAAAIMC4zMTMxODUADgoqceDC1AgOCipx4MLUCB5DSVEuTllTRTpERS5JUV9WT0xVTUUuNy82LzIwMTYBAAAAgA8EAAIAAAAIMi40NTYyNTQADgoqceDC1AgOCipx4MLUCCtDSVEuTllTRTpURVguSVFfU0hBUkVTT1VUU1RBTkRJTkcuOS8yMy8yMDE2BQAAAAEAAAAIAAAADihJbnZhbGlkIERhdGUpuFVdjODC1Ai4VV2M4MLUCCFDSVEuSVEyNzM1MTEuSVFfVk9MVU1FLjI2LTExLTIwMTMBAAAAZywEAAMAAAAAADTVZYfgwtQINNVlh+DC1AgrQ0lRLk5ZU0U6T1NLLklRX1NIQVJFU09VVFNUQU5ESU5HLjYvMjcvMjAxNgUAAAABAAAACAAAAA4oSW52YWxpZCBEYXRlKQ4KKnHgwtQIDgoqceDC1AggQ0lRLk5ZU0U6T1NLLklRX1ZPTFVNRS43LzE0LzIwMTYFAAAAAQAAAAgAAAAOKEludmFsaWQgRGF0ZSk01WWH4MLUCDTVZYfgwtQIHUNJUS5UVEVLLklRX1ZPTFVNRS4yMy0xMC0yMDEzAQAAAAgBAwACAAAACDAuMjIzMTM4AJY2aIfgwtQIljZoh+DC1AgnQ0lRLktCUi5JUV9EQV9TVVBQTF9DRi45OTcuNDE4MjAuTC5QLi5DAQAAAOqAPwACAAAAAjUwAQgAAAAFAAAAATEBAAAACjE1ODgyOTU5MjkDAAAAAzE2MAIAAAAEMjE3MQQAAAABMAcAAAAJNi8zMC8yMDE0CAAAAAoxMi8zMS8yMDEwCQAAAAEwDgoqceDC1AgOCipx4MLUCCdDSVEuRU1FLklRX1NIQVJFU09VVFNU</t>
  </si>
  <si>
    <t>QU5ESU5HLjA3LTAzLTIwMTcBAAAAbm0AAAIAAAAJNTkuNjYwNDA0AFb0WozgwtQIVvRajODC1AgnQ0lRLkVNRS5JUV9TSEFSRVNPVVRTVEFORElORy4yNS0wNC0yMDE3AQAAAG5tAAACAAAACTU5LjI2NzkxNQA01WWH4MLUCDTVZYfgwtQIHENJUS5KRUMuSVFfVk9MVU1FLjIzLTA5LTIwMTMBAAAAL04EAAIAAAAIMC41NzcwNDYAljZoh+DC1AiWNmiH4MLUCBxDSVEuS0JSLklRX1ZPTFVNRS4yOS0wNC0yMDE0AQAAAOqAPwACAAAACDQuMjgxNjgxAJY2aIfgwtQIljZoh+DC1AgcQ0lRLktCUi5JUV9WT0xVTUUuMjEtMDUtMjAxNAEAAADqgD8AAgAAAAgxLjQ4NjkwNgCWNmiH4MLUCJY2aIfgwtQIK0NJUS5OWVNFOkNNSS5JUV9TSEFSRVNPVVRTVEFORElORy40LzI5LzIwMTYFAAAAAQAAAAgAAAAOKEludmFsaWQgRGF0ZSm4VV2M4MLUCLhVXYzgwtQIIENJUS5OWVNFOk5BVi5JUV9WT0xVTUUuMy8zMS8yMDE2BQAAAAEAAAAIAAAADihJbnZhbGlkIERhdGUpDgoqceDC1AgOCipx4MLUCBtDSVEuQ0FULklRX1ZPTFVNRS4zLzIzLzIwMTYFAAAAAQAAAAgAAAAOKEludmFsaWQgRGF0ZSkOCipx4MLUCA4KKnHgwtQII0NJUS5FTUUuSVFfRUJJVF9FU1QuMTAwNS40MTgyMC5MLlAuAQAAAG5tAAADAAAAAADY2g9x4MLUCNjaD3HgwtQILkNJUS5JUTI3MzUxMS5JUV9UT1RBTF9BU1NFVFMuMjAwMC40MTgyMC5MLlAu</t>
  </si>
  <si>
    <t>LkMBAAAAZywEAAIAAAAIMjY1OS41NjcBCAAAAAUAAAABMQEAAAAKMTcwMjE4NDg2OQMAAAADMTYwAgAAAAQxMDA3BAAAAAEwBwAAAAk2LzMwLzIwMTQIAAAACTYvMzAvMjAxNAkAAAABMNjaD3HgwtQI2NoPceDC1AgnQ0lRLktCUi5JUV9TSEFSRVNPVVRTVEFORElORy4wNi0wMi0yMDE3AQAAAOqAPwACAAAACjE0Mi42NjgxNjEA9JJYjODC1Aj0kliM4MLUCCJDSVEuSVFUUjI3MDA3ODY3Ny5JUV9UUl9UQVJHRVROQU1FAQAAANUSGRADAAAAGVRyaS1FZCBEaXN0cmlidXRpb24sIEluYy4Ad6gGNuPC1Agtdh4248LUCCdDSVEuRkxSLklRX1NIQVJFU09VVFNUQU5ESU5HLjI0LTA0LTIwMTcBAAAAKwEKAAIAAAAKMTM5LjczNjY5NgD0kliM4MLUCPSSWIzgwtQIKENJUS5UVEVLLklRX1NIQVJFU09VVFNUQU5ESU5HLjAzLTExLTIwMTYBAAAACAEDAAIAAAAJNTcuNDI5NTYxADTVZYfgwtQINNVlh+DC1AgsQ0lRLklRMTkwNzg2LklRX1RPVEFMX0RFQlQuMjAwMC40MTgyMC5MLlAuLkMBAAAAQukCAAIAAAAEMjExNwEIAAAABQAAAAExAQAAAAoxNjc3MjY2NTc0AwAAAAMxNjACAAAABDQxNzMEAAAAATAHAAAACTYvMzAvMjAxNAgAAAAINC80LzIwMTQJAAAAATDY2g9x4MLUCNjaD3HgwtQIKENJUS5UVEVLLklRX1NIQVJFU09VVFNUQU5ESU5HLjE1LTA2LTIwMTcBAAAACAEDAAIAAAAJNTcuMTU2NTg1ALhVXYzg</t>
  </si>
  <si>
    <t>wtQIuFVdjODC1AgfQ0lRLkVNRS5JUV9QUklDRURBVEUuMDktMDQtMjAxNAEAAABubQAABQAAAAowOS0wNC0yMDE0ADTVZYfgwtQINNVlh+DC1AgdQ0lRLlRURUsuSVFfVk9MVU1FLjIyLTAxLTIwMTQBAAAACAEDAAIAAAAIMC4yNzEwNTYAljZoh+DC1AiWNmiH4MLUCBxDSVEuS0JSLklRX1ZPTFVNRS4xNi0xMC0yMDEzAQAAAOqAPwACAAAABzEuNjkyMzcAljZoh+DC1AiWNmiH4MLUCBxDSVEuU1ROLklRX1ZPTFVNRS4yMy0wNC0yMDE0AQAAALttDQACAAAACDAuMjA3NDAyADTVZYfgwtQINNVlh+DC1AgnQ0lRLkVNRS5JUV9TSEFSRVNPVVRTVEFORElORy4xOS0wMS0yMDE3AQAAAG5tAAACAAAACTYwLjY0NjQ3NgBW9FqM4MLUCFb0WozgwtQIJkNJUS5DQVQuSVFfU0hBUkVTT1VUU1RBTkRJTkcuOC8xMi8yMDE2AQAAADL1AwACAAAACjU4NS4wNzI1ODUAVvRajODC1AhW9FqM4MLUCCdDSVEuS0JSLklRX1NIQVJFU09VVFNUQU5ESU5HLjE5LTA5LTIwMTYBAAAA6oA/AAIAAAAKMTQyLjQ3NTQ5OQD0kliM4MLUCPSSWIzgwtQIJ0NJUS5TVE4uSVFfU0hBUkVTT1VUU1RBTkRJTkcuMDgtMDctMjAxNgEAAAC7bQ0AAgAAAAoxMTMuODkwNjI1ADTVZYfgwtQINNVlh+DC1AgoQ0lRLkpFQy5JUV9UT1RBTF9BU1NFVFMuOTk5LjQxODIwLkwuUC4uQwEAAAAvTgQAAgAAAAg2ODM5LjQzMwEIAAAABQAAAAExAQAAAAox</t>
  </si>
  <si>
    <t>NzA4OTA2NDAyAwAAAAMxNjACAAAABDEwMDcEAAAAATAHAAAACTYvMzAvMjAxNAgAAAAJOS8yOC8yMDEyCQAAAAEw2NoPceDC1AjY2g9x4MLUCCdDSVEuRU1FLklRX1NIQVJFU09VVFNUQU5ESU5HLjI1LTAxLTIwMTcBAAAAbm0AAAIAAAAJNjAuNjQ2NDc2AFb0WozgwtQIVvRajODC1AgxQ0lRLk5BU0RBUUdTOlBDQVIuSVFfU0hBUkVTT1VUU1RBTkRJTkcuMTEvMTcvMjAxNgUAAAABAAAACAAAAA4oSW52YWxpZCBEYXRlKTTVZYfgwtQINNVlh+DC1AghQ0lRLklRMjczNTExLklRX1ZPTFVNRS4wNC0wMi0yMDE0AQAAAGcsBAADAAAAAAAOCipx4MLUCA4KKnHgwtQIJENJUS5TVE4uSVFfUEVOU0lPTi4xOTkwLjQxODIwLkwuUC4uQwEAAAC7bQ0AAwAAAAAA2NoPceDC1AjY2g9x4MLUCCdDSVEuRU1FLklRX1NIQVJFU09VVFNUQU5ESU5HLjE0LTAyLTIwMTcBAAAAbm0AAAIAAAAJNjAuNjQ2NDc2ADTVZYfgwtQINNVlh+DC1AgcQ0lRLkpFQy5JUV9WT0xVTUUuMTYtMDEtMjAxNAEAAAAvTgQAAgAAAAgwLjUzNDQ0MQCWNmiH4MLUCJY2aIfgwtQIJ0NJUS5GTFIuSVFfU0hBUkVTT1VUU1RBTkRJTkcuMDQtMDQtMjAxNwEAAAArAQoAAgAAAAoxMzkuNzM2Njk2AFb0WozgwtQIVvRajODC1AglQ0lRLk5BU0RBUUdTOlBDQVIuSVFfVk9MVU1FLjUvMTMvMjAxNgUAAAABAAAACAAAAA4oSW52YWxpZCBEYXRlKZIxVozg</t>
  </si>
  <si>
    <t>wtQIkjFWjODC1AgkQ0lRLk5BU0RBUUdTOlBDQVIuSVFfVk9MVU1FLjIvOS8yMDE3AQAAAEF/BAACAAAACDEuNDE4Mjk4AFb0WozgwtQIVvRajODC1AgcQ0lRLkpFQy5JUV9WT0xVTUUuMTEtMTItMjAxMwEAAAAvTgQAAgAAAAgwLjc4NzE4MwCWNmiH4MLUCJY2aIfgwtQIHENJUS5LQlIuSVFfVk9MVU1FLjI3LTEyLTIwMTMBAAAA6oA/AAIAAAAIMC44NDYzNDEAkjFWjODC1AiSMVaM4MLUCCdDSVEuU1ROLklRX1NIQVJFU09VVFNUQU5ESU5HLjE5LTAxLTIwMTcBAAAAu20NAAIAAAAJMTEzLjk0NTI1ALhVXYzgwtQIuFVdjODC1AgcQ0lRLkZMUi5JUV9WT0xVTUUuMjYtMDgtMjAxMwEAAAArAQoAAgAAAAgxLjEwNDIxNwD4l2qH4MLUCPiXaofgwtQIKENJUS5UVEVLLklRX1BSRUZfRVFVSVRZLjk5OS40MTgyMC5MLlAuLkMBAAAACAEDAAMAAAAAANjaD3HgwtQI2NoPceDC1AghQ0lRLklRMjczNTExLklRX1ZPTFVNRS4yNC0wNi0yMDE0AQAAAGcsBAADAAAAAAAOCipx4MLUCA4KKnHgwtQIIkNJUS5GTFIuSVFfRUJJVERBLjk5OC40MTgyMC5MLlAuLkMBAAAAKwEKAAIAAAAIMTE4Ny4zOTUBCAAAAAUAAAABMQEAAAAKMTY1ODg2MDMwNQMAAAADMTYwAgAAAAQ0MDUxBAAAAAEwBwAAAAk2LzMwLzIwMTQIAAAACjEyLzMxLzIwMTEJAAAAATDY2g9x4MLUCNjaD3HgwtQIIENJUS5OWVNFOkNNSS5JUV9WT0xVTUUu</t>
  </si>
  <si>
    <t>NC8yNi8yMDE2BQAAAAEAAAAIAAAADihJbnZhbGlkIERhdGUpNNVlh+DC1Ag01WWH4MLUCCpDSVEuTllTRTpPU0suSVFfU0hBUkVTT1VUU1RBTkRJTkcuOS83LzIwMTYBAAAAF30EAAIAAAAJNzMuMzY2NzE3AFb0WozgwtQIVvRajODC1AgbQ0lRLkZMUi5JUV9QUklNQVJZX0lORFVTVFJZAQAAACsBCgADAAAAHENvbnN0cnVjdGlvbiBhbmQgRW5naW5lZXJpbmcADgoqceDC1AgOCipx4MLUCBxDSVEuRU1FLklRX1ZPTFVNRS4yNC0xMC0yMDEzAQAAAG5tAAACAAAACDIuMTEyMTg4AJY2aIfgwtQIljZoh+DC1AgoQ0lRLkZMUi5JUV9QUkVGX0VRVUlUWS4xOTkyLjQxODIwLkwuUC4uQwEAAAArAQoAAwAAAAAA2NoPceDC1AjY2g9x4MLUCCRDSVEuRU1FLklRX1BFTlNJT04uMTk5My40MTgyMC5MLlAuLkMBAAAAbm0AAAMAAAAAANjaD3HgwtQI2NoPceDC1AghQ0lRLkVNRS5JUV9UUkFESU5HX0NVUlJFTkNZLjQxODIwAQAAAG5tAAADAAAAA1VTRAAOCipx4MLUCA4KKnHgwtQIJ0NJUS5KRUMuSVFfU0hBUkVTT1VUU1RBTkRJTkcuMzAtMDEtMjAxNwEAAAAvTgQAAgAAAAoxMjAuODMwMDk5AFb0WozgwtQIVvRajODC1AgzQ0lRLkpFQy5JUV9NSU5PUklUWV9JTlRFUkVTVF9UT1RBTC45OTcuNDE4MjAuTC5QLi5DAQAAAC9OBAACAAAABDUuODgBCAAAAAUAAAABMQEAAAAKMTU3NzAwNDk3MwMAAAADMTYwAgAAAAQx</t>
  </si>
  <si>
    <t>MzEyBAAAAAEwBwAAAAk2LzMwLzIwMTQIAAAACTEwLzEvMjAxMAkAAAABMNjaD3HgwtQI2NoPceDC1AgnQ0lRLkpFQy5JUV9TSEFSRVNPVVRTVEFORElORy4yMC0wOS0yMDE2AQAAAC9OBAACAAAACjEyMS40MjgxOTcANNVlh+DC1Ag01WWH4MLUCBxDSVEuSkVDLklRX1ZPTFVNRS4wNS0xMS0yMDEzAQAAAC9OBAACAAAABzAuOTc1NzMAljZoh+DC1AiWNmiH4MLUCB5DSVEuTllTRTpERS5JUV9WT0xVTUUuNi82LzIwMTYBAAAAgA8EAAIAAAAINC45Njc2ODUANNVlh+DC1Ag01WWH4MLUCCRDSVEuS09TRTpBMDA5NTQwLklRX1ZPTFVNRS41LzE5LzIwMTYFAAAAAQAAAAgAAAAOKEludmFsaWQgRGF0ZSk01WWH4MLUCDTVZYfgwtQIJ0NJUS5GTFIuSVFfU0hBUkVTT1VUU1RBTkRJTkcuMjUtMDEtMjAxNwEAAAArAQoAAgAAAAoxMzkuMjUwMjA0AFb0WozgwtQIVvRajODC1AgnQ0lRLkZMUi5JUV9TSEFSRVNPVVRTVEFORElORy4xNC0wMi0yMDE3AQAAACsBCgACAAAACjEzOS4yNTAyMDQANNVlh+DC1Ag01WWH4MLUCCBDSVEuTllTRTpKT1kuSVFfVk9MVU1FLjcvMTIvMjAxNgUAAAAAAAAACAAAABQoSW52YWxpZCBJZGVudGlmaWVyKQ4KKnHgwtQIDgoqceDC1AgkQ0lRLlNUTi5JUV9QRU5TSU9OLjE5OTcuNDE4MjAuTC5QLi5DAQAAALttDQADAAAAAADY2g9x4MLUCNjaD3HgwtQIKkNJUS5OWVNFOlRFWC5JUV9T</t>
  </si>
  <si>
    <t>SEFSRVNPVVRTVEFORElORy42LzYvMjAxNgEAAAAOswQAAgAAAAUxMDkuMgAOCipx4MLUCA4KKnHgwtQIIENJUS5OWVNFOkNNSS5JUV9WT0xVTUUuMy8yNC8yMDE2BQAAAAEAAAAIAAAADihJbnZhbGlkIERhdGUpDgoqceDC1AgOCipx4MLUCCFDSVEuRkxSLklRX05JX0VTVC4xMDA1LjQxODIwLkwuUC4BAAAAKwEKAAIAAAADOTEyAQ4AAAAFAAAAATMBAAAAATACAAAACjEwMDIyNjc4NjADAAAABjEwMDI1MAQAAAABMgYAAAABMAcAAAADMTYwCAAAAAEwCQAAAAExCgAAAAEwCwAAAAo2MTM3MjI1NDQ2DAAAAAExDQAAAAg3LzEvMjAxNBAAAAAJNi8zMC8yMDE02NoPceDC1AjY2g9x4MLUCB9DSVEuRU1FLklRX1BSSUNFREFURS4xNS0xMS0yMDEzAQAAAG5tAAAFAAAACjE1LTExLTIwMTMADgoqceDC1AgOCipx4MLUCCpDSVEuTllTRTpURVguSVFfU0hBUkVTT1VUU1RBTkRJTkcuMi82LzIwMTcBAAAADrMEAAIAAAAEOTcuNgC4VV2M4MLUCLhVXYzgwtQIHUNJUS5UVEVLLklRX1ZPTFVNRS4xNS0wOC0yMDEzAQAAAAgBAwACAAAACDAuNjQ1NjM5AJY2aIfgwtQIljZoh+DC1AgrQ0lRLk5ZU0U6VEVYLklRX1NIQVJFU09VVFNUQU5ESU5HLjYvMTUvMjAxNgUAAAABAAAACAAAAA4oSW52YWxpZCBEYXRlKZIxVozgwtQIkjFWjODC1AgdQ0lRLlRURUsuSVFfVk9MVU1FLjA3LTAyLTIwMTQBAAAACAEDAAIAAAAIMC4z</t>
  </si>
  <si>
    <t>Njg2MDkAljZoh+DC1AiWNmiH4MLUCB1DSVEuVFRFSy5JUV9WT0xVTUUuMTktMDctMjAxMwEAAAAIAQMAAgAAAAgwLjMwNDgyOQCWNmiH4MLUCJY2aIfgwtQIJ0NJUS5TVE4uSVFfU0hBUkVTT1VUU1RBTkRJTkcuMDEtMTEtMjAxNgEAAAC7bQ0AAgAAAAkxMTMuOTQ1MjUA9JJYjODC1Aj0kliM4MLUCCRDSVEuVFRFSy5JUV9FQklUX0VTVC4xMDA2LjQxODIwLkwuUC4BAAAACAEDAAMAAAAAANjaD3HgwtQI2NoPceDC1AgrQ0lRLk5ZU0U6Q01JLklRX1NIQVJFU09VVFNUQU5ESU5HLjMvMzEvMjAxNwUAAAABAAAACAAAAA4oSW52YWxpZCBEYXRlKbhVXYzgwtQIuFVdjODC1AgnQ0lRLkZMUi5JUV9TSEFSRVNPVVRTVEFORElORy4wMS0wMy0yMDE3AQAAACsBCgACAAAACjEzOS4zNTU0MTIAVvRajODC1AhW9FqM4MLUCB1DSVEuVFRFSy5JUV9WT0xVTUUuMTItMDktMjAxMwEAAAAIAQMAAgAAAAgwLjI2MjQxOAC4VV2M4MLUCLhVXYzgwtQIK0NJUS5OWVNFOk9TSy5JUV9TSEFSRVNPVVRTVEFORElORy4zLzI4LzIwMTYFAAAAAQAAAAgAAAAOKEludmFsaWQgRGF0ZSmSMVaM4MLUCJIxVozgwtQIH0NJUS5OWVNFOlRFWC5JUV9WT0xVTUUuMy8zLzIwMTcBAAAADrMEAAIAAAAIMS4xODA5NDYANNVlh+DC1Ag01WWH4MLUCCNDSVEuRU1FLklRX1BFUklPRERBVEUuOTk5LjQxODIwLkwuUAEAAABubQAABQAAAAozMS0x</t>
  </si>
  <si>
    <t>Mi0yMDEyAA4KKnHgwtQIDgoqceDC1AgbQ0lRLkNBVC5JUV9WT0xVTUUuMy8zMC8yMDE3BQAAAAEAAAAIAAAADihJbnZhbGlkIERhdGUpNNVlh+DC1Ag01WWH4MLUCCtDSVEuRkxSLklRX05FVF9XT1JLSU5HX0NBUC45OTguNDE4MjAuTC5QLi5DAQAAACsBCgACAAAACC0xOTcuODc5AQgAAAAFAAAAATEBAAAACjE2NTg4NjAzMDUDAAAAAzE2MAIAAAAEMTMxMQQAAAABMAcAAAAJNi8zMC8yMDE0CAAAAAoxMi8zMS8yMDExCQAAAAEw2NoPceDC1AjY2g9x4MLUCChDSVEuS0JSLklRX1RPVEFMX1JFQ0VJVi45OTkuNDE4MjAuTC5QLi5DAQAAAOqAPwACAAAABDE3NzQBCAAAAAUAAAABMQEAAAAKMTc1NzI3MDIwMgMAAAADMTYwAgAAAAQxMDAxBAAAAAEwBwAAAAk2LzMwLzIwMTQIAAAACjEyLzMxLzIwMTIJAAAAATDY2g9x4MLUCNjaD3HgwtQIHENJUS5GTFIuSVFfVk9MVU1FLjE3LTA2LTIwMTQBAAAAKwEKAAIAAAAIMS4yMzI5ODEAljZoh+DC1AiWNmiH4MLUCBtDSVEuQ0FULklRX1ZPTFVNRS43LzI4LzIwMTYFAAAAAQAAAAgAAAAOKEludmFsaWQgRGF0ZSkOCipx4MLUCA4KKnHgwtQIIENJUS5UVEVLLklRX0VCVC45OTguNDE4MjAuTC5QLi5DAQAAAAgBAwACAAAABzE0MC40OTIBCAAAAAUAAAABMQEAAAAKMTY0NjI0NTY0MQMAAAADMTYwAgAAAAMxMzkEAAAAATAHAAAACTYvMzAvMjAxNAgAAAAJMTAvMi8y</t>
  </si>
  <si>
    <t>MDExCQAAAAEw2NoPceDC1AjY2g9x4MLUCBxDSVEuRU1FLklRX1ZPTFVNRS4zMC0wNy0yMDEzAQAAAG5tAAACAAAACDAuMjcxNzIzAJY2aIfgwtQIljZoh+DC1AgcQ0lRLkVNRS5JUV9WT0xVTUUuMzAtMDEtMjAxNAEAAABubQAAAgAAAAgwLjc2Nzk3MQA01WWH4MLUCDTVZYfgwtQIMENJUS5OQVNEQVFHUzpQQ0FSLklRX1NIQVJFU09VVFNUQU5ESU5HLjcvMTgvMjAxNgUAAAABAAAACAAAAA4oSW52YWxpZCBEYXRlKbhVXYzgwtQIuFVdjODC1AgnQ0lRLkpFQy5JUV9TSEFSRVNPVVRTVEFORElORy4yOS0xMS0yMDE2AQAAAC9OBAACAAAACjEyMC45NTA4OTkAuFVdjODC1Ai4VV2M4MLUCBxDSVEuU1ROLklRX1ZPTFVNRS4yNy0wOC0yMDEzAQAAALttDQACAAAACDAuMDg3MjE4AJY2aIfgwtQIljZoh+DC1AgcQ0lRLktCUi5JUV9WT0xVTUUuMjUtMDktMjAxMwEAAADqgD8AAgAAAAcxLjAyOTMzAJY2aIfgwtQIljZoh+DC1AgdQ0lRLlRURUsuSVFfVk9MVU1FLjE5LTA1LTIwMTQBAAAACAEDAAIAAAAIMC4yNzcxMjQAVvRajODC1AhW9FqM4MLUCBxDSVEuRU1FLklRX1ZPTFVNRS4yNi0wMi0yMDE0AQAAAG5tAAACAAAACDAuNTM1NjIzADTVZYfgwtQINNVlh+DC1AgcQ0lRLkpFQy5JUV9WT0xVTUUuMTctMDEtMjAxNAEAAAAvTgQAAgAAAAgwLjYzOTUwMQCWNmiH4MLUCJY2aIfgwtQIJ0NJUS5LQlIuSVFfU0hB</t>
  </si>
  <si>
    <t>UkVTT1VUU1RBTkRJTkcuMTQtMDctMjAxNgEAAADqgD8AAgAAAAgxNDIuNDIzMwC4VV2M4MLUCLhVXYzgwtQIIUNJUS5JUVRSMjQzNDAwODc4LklRX1RSX1RBUkdFVF9JRAEAAACuAIIOAwAAAAhJUTI4OTgzNAB3qAY248LUCC12HjbjwtQIK0NJUS5OWVNFOk9TSy5JUV9TSEFSRVNPVVRTVEFORElORy4xLzI2LzIwMTcFAAAAAQAAAAgAAAAOKEludmFsaWQgRGF0ZSmSMVaM4MLUCJIxVozgwtQIIUNJUS5JUTI3MzUxMS5JUV9WT0xVTUUuMzAtMDUtMjAxNAEAAABnLAQAAgAAAAgwLjAwMDE5NQA01WWH4MLUCDTVZYfgwtQIJ0NJUS5LQlIuSVFfU0hBUkVTT1VUU1RBTkRJTkcuMTQtMDMtMjAxNwEAAADqgD8AAgAAAAoxNDIuODc4MzYzADTVZYfgwtQINNVlh+DC1AgmQ0lRLkNBVC5JUV9TSEFSRVNPVVRTVEFORElORy40LzE1LzIwMTYFAAAAAQAAAAgAAAAOKEludmFsaWQgRGF0ZSmSMVaM4MLUCJIxVozgwtQIIENJUS5OWVNFOkNOSEkuSVFfVk9MVU1FLjgvNC8yMDE2AQAAAE5iGQYCAAAACDEuMTY5OTc2ADTVZYfgwtQINNVlh+DC1AgfQ0lRLk5ZU0U6TVRXLklRX1ZPTFVNRS42LzIvMjAxNgEAAADTXQQAAwAAAAAANNVlh+DC1Ag01WWH4MLUCCFDSVEuSVExOTA3ODYuSVFfVk9MVU1FLjAyLTA4LTIwMTMBAAAAQukCAAIAAAAHMC44MDAyOQC4VV2M4MLUCLhVXYzgwtQIK0NJUS5OWVNFOlRFWC5JUV9TSEFS</t>
  </si>
  <si>
    <t>RVNPVVRTVEFORElORy40LzI4LzIwMTYFAAAAAQAAAAgAAAAOKEludmFsaWQgRGF0ZSn0kliM4MLUCPSSWIzgwtQIHENJUS5LQlIuSVFfVk9MVU1FLjA1LTA4LTIwMTMBAAAA6oA/AAIAAAAIMC45NjAwNjEAljZoh+DC1AiWNmiH4MLUCCZDSVEuQ0FULklRX1NIQVJFU09VVFNUQU5ESU5HLjEvMTIvMjAxNwEAAAAy9QMAAgAAAAo1ODkuMDkwMzA4APSSWIzgwtQI9JJYjODC1AgnQ0lRLkZMUi5JUV9TSEFSRVNPVVRTVEFORElORy4wMy0wMi0yMDE3AQAAACsBCgACAAAACjEzOS4yNTAyMDQAuFVdjODC1Ai4VV2M4MLUCCRDSVEuS09TRTpBMDA5NTQwLklRX1ZPTFVNRS44LzE2LzIwMTYFAAAAAQAAAAgAAAAOKEludmFsaWQgRGF0ZSk01WWH4MLUCDTVZYfgwtQIJ0NJUS5TVE4uSVFfU0hBUkVTT1VUU1RBTkRJTkcuMDQtMDctMjAxNgEAAAC7bQ0AAgAAAAoxMTMuODkwNjI1ANLMLnHgwtQI0swuceDC1AgiQ0lRLkVNRS5JUV9FU1RfREFURS4xMDA0LjQxODIwLkwuUAEAAABubQAABQAAAAozMS0xMi0yMDE3AA4KKnHgwtQIDgoqceDC1AglQ0lRLk5BU0RBUUdTOlBDQVIuSVFfVk9MVU1FLjkvMjkvMjAxNgUAAAABAAAACAAAAA4oSW52YWxpZCBEYXRlKZIxVozgwtQIkjFWjODC1AgoQ0lRLlRURUsuSVFfU0hBUkVTT1VUU1RBTkRJTkcuMzAtMDEtMjAxNwEAAAAIAQMAAgAAAAk1Ny4yNzk4NzcAVvRajODC1AhW</t>
  </si>
  <si>
    <t>9FqM4MLUCBxDSVEuS0JSLklRX1ZPTFVNRS4xMy0wMi0yMDE0AQAAAOqAPwACAAAACDAuODQ0OTI0AJIxVozgwtQIkjFWjODC1AgoQ0lRLlNUTi5JUV9UT1RBTF9SRUNFSVYuOTk1LjQxODIwLkwuUC4uQwEAAAC7bQ0AAgAAAAczMzkuNDkyAQgAAAAFAAAAATEBAAAACjE0MzI5Nzc0NTADAAAAAjI3AgAAAAQxMDAxBAAAAAEwBwAAAAk2LzMwLzIwMTQIAAAACjEyLzMxLzIwMDgJAAAAATDY2g9x4MLUCNjaD3HgwtQIIUNJUS5OWVNFOkNOSEkuSVFfVk9MVU1FLjcvMjcvMjAxNgUAAAABAAAACAAAAA4oSW52YWxpZCBEYXRlKQ4KKnHgwtQIDgoqceDC1AgoQ0lRLkVNRS5JUV9JTlRFUkVTVF9FWFAuOTk4LjQxODIwLkwuUC4uQwEAAABubQAAAgAAAActMTEuMjYxAQgAAAAFAAAAATEBAAAACjE2NjAyMzE2NTADAAAAAzE2MAIAAAACODIEAAAAATAHAAAACTYvMzAvMjAxNAgAAAAKMTIvMzEvMjAxMQkAAAABMA4KKnHgwtQIDgoqceDC1AgnQ0lRLktCUi5JUV9TSEFSRVNPVVRTVEFORElORy4wMS0wNS0yMDE3AQAAAOqAPwACAAAACjE0My4xNTQ0NzEAuFVdjODC1Ai4VV2M4MLUCCFDSVEuSVEyNzM1MTEuSVFfVk9MVU1FLjE3LTA5LTIwMTMBAAAAZywEAAMAAAAAADTVZYfgwtQINNVlh+DC1AgfQ0lRLkVNRS5JUV9QUklDRURBVEUuMjAtMDgtMjAxMwEAAABubQAABQAAAAoyMC0wOC0yMDEzADTVZYfgwtQINNVl</t>
  </si>
  <si>
    <t>h+DC1AgmQ0lRLk5BU0RBUUdTOlBDQVIuSVFfVk9MVU1FLjEyLzI4LzIwMTYFAAAAAQAAAAgAAAAOKEludmFsaWQgRGF0ZSk01WWH4MLUCDTVZYfgwtQIHENJUS5TVE4uSVFfVk9MVU1FLjE2LTA4LTIwMTMBAAAAu20NAAIAAAAGMC4wODI3AFb0WozgwtQIVvRajODC1AgwQ0lRLk5BU0RBUUdTOlBDQVIuSVFfU0hBUkVTT1VUU1RBTkRJTkcuOC8xMS8yMDE2AQAAAEF/BAACAAAACjM1MC41MzcyNzEA9JJYjODC1Aj0kliM4MLUCCFDSVEuSVExOTA3ODYuSVFfVk9MVU1FLjEwLTA2LTIwMTQBAAAAQukCAAIAAAAIMC40MjE3NzEAuFVdjODC1Ai4VV2M4MLUCBxDSVEuU1ROLklRX1ZPTFVNRS4yNC0wMy0yMDE0AQAAALttDQACAAAACDAuMTY5Nzc2ADTVZYfgwtQINNVlh+DC1AggQ0lRLk5ZU0U6Q05ISS5JUV9WT0xVTUUuOC8xLzIwMTYBAAAATmIZBgIAAAAIMS42NDI3MjYADgoqceDC1AgOCipx4MLUCBxDSVEuRU1FLklRX1ZPTFVNRS4wOC0wNy0yMDEzAQAAAG5tAAACAAAACDAuMjQxNTYyAJY2aIfgwtQIljZoh+DC1AghQ0lRLk5ZU0U6Q05ISS5JUV9WT0xVTUUuOC8yMi8yMDE2BQAAAAEAAAAIAAAADihJbnZhbGlkIERhdGUpNNVlh+DC1Ag01WWH4MLUCCdDSVEuRkxSLklRX1NIQVJFU09VVFNUQU5ESU5HLjE4LTA0LTIwMTcBAAAAKwEKAAIAAAAKMTM5LjczNjY5NgD0kliM4MLUCPSSWIzgwtQIHENJUS5K</t>
  </si>
  <si>
    <t>RUMuSVFfVk9MVU1FLjExLTA2LTIwMTQBAAAAL04EAAIAAAAIMS4zODEwMzcAljZoh+DC1AiWNmiH4MLUCCtDSVEuU1ROLklRX0NBU0hfU1RfSU5WRVNULjE5OTAuNDE4MjAuTC5QLi5DAQAAALttDQACAAAABjUwLjcyMwEIAAAABQAAAAExAQAAAAoxNTg5MDIwOTQyAwAAAAIyNwIAAAAEMTAwMgQAAAABMAcAAAAJNi8zMC8yMDE0CAAAAAoxMi8zMS8yMDExCQAAAAEw2NoPceDC1AjY2g9x4MLUCB1DSVEuVFRFSy5JUV9WT0xVTUUuMjQtMDEtMjAxNAEAAAAIAQMAAgAAAAgwLjQ3MDY1NAC4VV2M4MLUCLhVXYzgwtQIIENJUS5OWVNFOk5BVi5JUV9WT0xVTUUuNi8xMy8yMDE2BQAAAAEAAAAIAAAADihJbnZhbGlkIERhdGUpNNVlh+DC1Ag01WWH4MLUCCdDSVEuU1ROLklRX1NIQVJFU09VVFNUQU5ESU5HLjIyLTA3LTIwMTYBAAAAu20NAAIAAAAKMTEzLjg5MDYyNQBW9FqM4MLUCFb0WozgwtQIIENJUS5OWVNFOlRFWC5JUV9WT0xVTUUuOC8xNi8yMDE2BQAAAAEAAAAIAAAADihJbnZhbGlkIERhdGUpNNVlh+DC1Ag01WWH4MLUCCtDSVEuTllTRTpURVguSVFfU0hBUkVTT1VUU1RBTkRJTkcuOC8xMi8yMDE2AQAAAA6zBAACAAAABTEwNS45AA4KKnHgwtQIDgoqceDC1AgrQ0lRLklRMTkwNzg2LklRX1RPVEFMX1JFVi4xOTk2LjQxODIwLkwuUC4uQwEAAABC6QIAAgAAAAUxMTQxNAEIAAAABQAAAAExAQAAAAox</t>
  </si>
  <si>
    <t>Njc3MjY2NTYyAwAAAAMxNjACAAAAAjI4BAAAAAEwBwAAAAk2LzMwLzIwMTQIAAAACTMvMjkvMjAxMwkAAAABMNjaD3HgwtQI2NoPceDC1AgrQ0lRLk5ZU0U6T1NLLklRX1NIQVJFU09VVFNUQU5ESU5HLjQvMTAvMjAxNwEAAAAXfQQAAgAAAAk3NC43OTQ1MjYAVvRajODC1AhW9FqM4MLUCDBDSVEuSVExOTA3ODYuSVFfTkVUX1dPUktJTkdfQ0FQLjk5Ni40MTgyMC5MLlAuLkMBAAAAQukCAAIAAAAHNzIyLjM2NAEIAAAABQAAAAExAQAAAAoxNTI0NjA4NzQwAwAAAAMxNjACAAAABDEzMTEEAAAAATAHAAAACTYvMzAvMjAxNAgAAAAIMS8xLzIwMTAJAAAAATDY2g9x4MLUCNjaD3HgwtQIH0NJUS5OWVNFOkRFLklRX1ZPTFVNRS44LzEyLzIwMTYBAAAAgA8EAAIAAAAINC4zMzQwODMANNVlh+DC1Ag01WWH4MLUCCtDSVEuTllTRTpPU0suSVFfU0hBUkVTT1VUU1RBTkRJTkcuMy8yMS8yMDE3BQAAAAEAAAAIAAAADihJbnZhbGlkIERhdGUpNNVlh+DC1Ag01WWH4MLUCChDSVEuU1ROLklRX1BSRUZfRVFVSVRZLjE5ODguNDE4MjAuTC5QLi5DAQAAALttDQADAAAAAADY2g9x4MLUCNjaD3HgwtQIIENJUS5OWVNFOlRFWC5JUV9WT0xVTUUuNC8xMi8yMDE3AQAAAA6zBAACAAAACDEuNDY0NjE1ADTVZYfgwtQINNVlh+DC1AgsQ0lRLk5ZU0U6T1NLLklRX1NIQVJFU09VVFNUQU5ESU5HLjEwLzIxLzIwMTYFAAAAAQAA</t>
  </si>
  <si>
    <t>AAgAAAAOKEludmFsaWQgRGF0ZSlW9FqM4MLUCFb0WozgwtQIJ0NJUS5FTUUuSVFfU0hBUkVTT1VUU1RBTkRJTkcuMDctMTItMjAxNgEAAABubQAAAgAAAAk2MC42NDY0NzYAVvRajODC1AhW9FqM4MLUCCZDSVEuRkxSLklRX0lOVkVOVE9SWS4xMDAwLjQxODIwLkwuUC4uQwEAAAArAQoAAwAAAAAA2NoPceDC1AjY2g9x4MLUCCFDSVEuSVExOTA3ODYuSVFfVk9MVU1FLjI2LTA5LTIwMTMBAAAAQukCAAIAAAAIMC42MzE4MTUAuFVdjODC1Ai4VV2M4MLUCCFDSVEuS0JSLklRX1RSQURJTkdfQ1VSUkVOQ1kuNDE4MjABAAAA6oA/AAMAAAADVVNEAA4KKnHgwtQIDgoqceDC1AgbQ0lRLkNBVC5JUV9WT0xVTUUuNS8yMC8yMDE2BQAAAAEAAAAIAAAADihJbnZhbGlkIERhdGUpNNVlh+DC1Ag01WWH4MLUCC1DSVEuSVEyNzM1MTEuSVFfSU5URVJFU1RfRVhQLjk5OC40MTgyMC5MLlAuLkMBAAAAZywEAAIAAAAHLTEyLjg3NgEIAAAABQAAAAExAQAAAAoxNzAyMTczMTk1AwAAAAMxNjACAAAAAjgyBAAAAAEwBwAAAAk2LzMwLzIwMTQIAAAACjEyLzMxLzIwMTEJAAAAATAOCipx4MLUCA4KKnHgwtQIOkNJUVJBTkdFLkpFQy5JUV9TSEFSRVNPVVRTVEFORElORy4tMVkuLi4uREVTQy5ELlNIQVJFUyBPVVQDAAAAL04EAPwAAAAAAAAAAwAAAAAAAAAFIkpFQyIDSkVDAQAAABYiSVFfU0hBUkVTT1VUU1RBTkRJTkciFElR</t>
  </si>
  <si>
    <t>X1NIQVJFU09VVFNUQU5ESU5HAgAAAAwiMDMtMDctMjAxNyIKMDMtMDctMjAxNwAAAAADAAAAAAAAAAUiSkVDIgNKRUMBAAAAFiJJUV9TSEFSRVNPVVRTVEFORElORyIUSVFfU0hBUkVTT1VUU1RBTkRJTkcCAAAADCIzMC0wNi0yMDE3IgozMC0wNi0yMDE3AAAAAAMAAAAAAAAABSJKRUMiA0pFQwEAAAAWIklRX1NIQVJFU09VVFNUQU5ESU5HIhRJUV9TSEFSRVNPVVRTVEFORElORwIAAAAMIjI5LTA2LTIwMTciCjI5LTA2LTIwMTcAAAAAAwAAAAAAAAAFIkpFQyIDSkVDAQAAABYiSVFfU0hBUkVTT1VUU1RBTkRJTkciFElRX1NIQVJFU09VVFNUQU5ESU5HAgAAAAwiMjgtMDYtMjAxNyIKMjgtMDYtMjAxNwAAAAADAAAAAAAAAAUiSkVDIgNKRUMBAAAAFiJJUV9TSEFSRVNPVVRTVEFORElORyIUSVFfU0hBUkVTT1VUU1RBTkRJTkcCAAAADCIyNy0wNi0yMDE3IgoyNy0wNi0yMDE3AAAAAAMAAAAAAAAABSJKRUMiA0pFQwEAAAAWIklRX1NIQVJFU09VVFNUQU5ESU5HIhRJUV9TSEFSRVNPVVRTVEFORElORwIAAAAMIjI2LTA2LTIwMTciCjI2LTA2LTIwMTcAAAAAAwAAAAAAAAAFIkpFQyIDSkVDAQAAABYiSVFfU0hBUkVTT1VUU1RBTkRJTkciFElRX1NIQVJFU09VVFNUQU5ESU5HAgAAAAwiMjMtMDYtMjAxNyIKMjMtMDYtMjAxNwAAAAADAAAAAAAAAAUiSkVDIgNKRUMBAAAAFiJJUV9TSEFSRVNPVVRTVEFORElO</t>
  </si>
  <si>
    <t>RyIUSVFfU0hBUkVTT1VUU1RBTkRJTkcCAAAADCIyMi0wNi0yMDE3IgoyMi0wNi0yMDE3AAAAAAMAAAAAAAAABSJKRUMiA0pFQwEAAAAWIklRX1NIQVJFU09VVFNUQU5ESU5HIhRJUV9TSEFSRVNPVVRTVEFORElORwIAAAAMIjIxLTA2LTIwMTciCjIxLTA2LTIwMTcAAAAAAwAAAAAAAAAFIkpFQyIDSkVDAQAAABYiSVFfU0hBUkVTT1VUU1RBTkRJTkciFElRX1NIQVJFU09VVFNUQU5ESU5HAgAAAAwiMjAtMDYtMjAxNyIKMjAtMDYtMjAxNwAAAAADAAAAAAAAAAUiSkVDIgNKRUMBAAAAFiJJUV9TSEFSRVNPVVRTVEFORElORyIUSVFfU0hBUkVTT1VUU1RBTkRJTkcCAAAADCIxOS0wNi0yMDE3IgoxOS0wNi0yMDE3AAAAAAMAAAAAAAAABSJKRUMiA0pFQwEAAAAWIklRX1NIQVJFU09VVFNUQU5ESU5HIhRJUV9TSEFSRVNPVVRTVEFORElORwIAAAAMIjE2LTA2LTIwMTciCjE2LTA2LTIwMTcAAAAAAwAAAAAAAAAFIkpFQyIDSkVDAQAAABYiSVFfU0hBUkVTT1VUU1RBTkRJTkciFElRX1NIQVJFU09VVFNUQU5ESU5HAgAAAAwiMTUtMDYtMjAxNyIKMTUtMDYtMjAxNwAAAAADAAAAAAAAAAUiSkVDIgNKRUMBAAAAFiJJUV9TSEFSRVNPVVRTVEFORElORyIUSVFfU0hBUkVTT1VUU1RBTkRJTkcCAAAADCIxNC0wNi0yMDE3IgoxNC0wNi0yMDE3AAAAAAMAAAAAAAAABSJKRUMiA0pFQwEAAAAWIklRX1NIQVJFU09VVFNU</t>
  </si>
  <si>
    <t>QU5ESU5HIhRJUV9TSEFSRVNPVVRTVEFORElORwIAAAAMIjEzLTA2LTIwMTciCjEzLTA2LTIwMTcAAAAAAwAAAAAAAAAFIkpFQyIDSkVDAQAAABYiSVFfU0hBUkVTT1VUU1RBTkRJTkciFElRX1NIQVJFU09VVFNUQU5ESU5HAgAAAAwiMTItMDYtMjAxNyIKMTItMDYtMjAxNwAAAAADAAAAAAAAAAUiSkVDIgNKRUMBAAAAFiJJUV9TSEFSRVNPVVRTVEFORElORyIUSVFfU0hBUkVTT1VUU1RBTkRJTkcCAAAADCIwOS0wNi0yMDE3IgowOS0wNi0yMDE3AAAAAAMAAAAAAAAABSJKRUMiA0pFQwEAAAAWIklRX1NIQVJFU09VVFNUQU5ESU5HIhRJUV9TSEFSRVNPVVRTVEFORElORwIAAAAMIjA4LTA2LTIwMTciCjA4LTA2LTIwMTcAAAAAAwAAAAAAAAAFIkpFQyIDSkVDAQAAABYiSVFfU0hBUkVTT1VUU1RBTkRJTkciFElRX1NIQVJFU09VVFNUQU5ESU5HAgAAAAwiMDctMDYtMjAxNyIKMDctMDYtMjAxNwAAAAADAAAAAAAAAAUiSkVDIgNKRUMBAAAAFiJJUV9TSEFSRVNPVVRTVEFORElORyIUSVFfU0hBUkVTT1VUU1RBTkRJTkcCAAAADCIwNi0wNi0yMDE3IgowNi0wNi0yMDE3AAAAAAMAAAAAAAAABSJKRUMiA0pFQwEAAAAWIklRX1NIQVJFU09VVFNUQU5ESU5HIhRJUV9TSEFSRVNPVVRTVEFORElORwIAAAAMIjA1LTA2LTIwMTciCjA1LTA2LTIwMTcAAAAAAwAAAAAAAAAFIkpFQyIDSkVDAQAAABYiSVFfU0hBUkVT</t>
  </si>
  <si>
    <t>T1VUU1RBTkRJTkciFElRX1NIQVJFU09VVFNUQU5ESU5HAgAAAAwiMDItMDYtMjAxNyIKMDItMDYtMjAxNwAAAAADAAAAAAAAAAUiSkVDIgNKRUMBAAAAFiJJUV9TSEFSRVNPVVRTVEFORElORyIUSVFfU0hBUkVTT1VUU1RBTkRJTkcCAAAADCIwMS0wNi0yMDE3IgowMS0wNi0yMDE3AAAAAAMAAAAAAAAABSJKRUMiA0pFQwEAAAAWIklRX1NIQVJFU09VVFNUQU5ESU5HIhRJUV9TSEFSRVNPVVRTVEFORElORwIAAAAMIjMxLTA1LTIwMTciCjMxLTA1LTIwMTcAAAAAAwAAAAAAAAAFIkpFQyIDSkVDAQAAABYiSVFfU0hBUkVTT1VUU1RBTkRJTkciFElRX1NIQVJFU09VVFNUQU5ESU5HAgAAAAwiMzAtMDUtMjAxNyIKMzAtMDUtMjAxNwAAAAADAAAAAAAAAAUiSkVDIgNKRUMBAAAAFiJJUV9TSEFSRVNPVVRTVEFORElORyIUSVFfU0hBUkVTT1VUU1RBTkRJTkcCAAAADCIyNi0wNS0yMDE3IgoyNi0wNS0yMDE3AAAAAAMAAAAAAAAABSJKRUMiA0pFQwEAAAAWIklRX1NIQVJFU09VVFNUQU5ESU5HIhRJUV9TSEFSRVNPVVRTVEFORElORwIAAAAMIjI1LTA1LTIwMTciCjI1LTA1LTIwMTcAAAAAAwAAAAAAAAAFIkpFQyIDSkVDAQAAABYiSVFfU0hBUkVTT1VUU1RBTkRJTkciFElRX1NIQVJFU09VVFNUQU5ESU5HAgAAAAwiMjQtMDUtMjAxNyIKMjQtMDUtMjAxNwAAAAADAAAAAAAAAAUiSkVDIgNKRUMBAAAAFiJJUV9T</t>
  </si>
  <si>
    <t>SEFSRVNPVVRTVEFORElORyIUSVFfU0hBUkVTT1VUU1RBTkRJTkcCAAAADCIyMy0wNS0yMDE3IgoyMy0wNS0yMDE3AAAAAAMAAAAAAAAABSJKRUMiA0pFQwEAAAAWIklRX1NIQVJFU09VVFNUQU5ESU5HIhRJUV9TSEFSRVNPVVRTVEFORElORwIAAAAMIjIyLTA1LTIwMTciCjIyLTA1LTIwMTcAAAAAAwAAAAAAAAAFIkpFQyIDSkVDAQAAABYiSVFfU0hBUkVTT1VUU1RBTkRJTkciFElRX1NIQVJFU09VVFNUQU5ESU5HAgAAAAwiMTktMDUtMjAxNyIKMTktMDUtMjAxNwAAAAADAAAAAAAAAAUiSkVDIgNKRUMBAAAAFiJJUV9TSEFSRVNPVVRTVEFORElORyIUSVFfU0hBUkVTT1VUU1RBTkRJTkcCAAAADCIxOC0wNS0yMDE3IgoxOC0wNS0yMDE3AAAAAAMAAAAAAAAABSJKRUMiA0pFQwEAAAAWIklRX1NIQVJFU09VVFNUQU5ESU5HIhRJUV9TSEFSRVNPVVRTVEFORElORwIAAAAMIjE3LTA1LTIwMTciCjE3LTA1LTIwMTcAAAAAAwAAAAAAAAAFIkpFQyIDSkVDAQAAABYiSVFfU0hBUkVTT1VUU1RBTkRJTkciFElRX1NIQVJFU09VVFNUQU5ESU5HAgAAAAwiMTYtMDUtMjAxNyIKMTYtMDUtMjAxNwAAAAADAAAAAAAAAAUiSkVDIgNKRUMBAAAAFiJJUV9TSEFSRVNPVVRTVEFORElORyIUSVFfU0hBUkVTT1VUU1RBTkRJTkcCAAAADCIxNS0wNS0yMDE3IgoxNS0wNS0yMDE3AAAAAAMAAAAAAAAABSJKRUMiA0pFQwEAAAAW</t>
  </si>
  <si>
    <t>IklRX1NIQVJFU09VVFNUQU5ESU5HIhRJUV9TSEFSRVNPVVRTVEFORElORwIAAAAMIjEyLTA1LTIwMTciCjEyLTA1LTIwMTcAAAAAAwAAAAAAAAAFIkpFQyIDSkVDAQAAABYiSVFfU0hBUkVTT1VUU1RBTkRJTkciFElRX1NIQVJFU09VVFNUQU5ESU5HAgAAAAwiMTEtMDUtMjAxNyIKMTEtMDUtMjAxNwAAAAADAAAAAAAAAAUiSkVDIgNKRUMBAAAAFiJJUV9TSEFSRVNPVVRTVEFORElORyIUSVFfU0hBUkVTT1VUU1RBTkRJTkcCAAAADCIxMC0wNS0yMDE3IgoxMC0wNS0yMDE3AAAAAAMAAAAAAAAABSJKRUMiA0pFQwEAAAAWIklRX1NIQVJFU09VVFNUQU5ESU5HIhRJUV9TSEFSRVNPVVRTVEFORElORwIAAAAMIjA5LTA1LTIwMTciCjA5LTA1LTIwMTcAAAAAAwAAAAAAAAAFIkpFQyIDSkVDAQAAABYiSVFfU0hBUkVTT1VUU1RBTkRJTkciFElRX1NIQVJFU09VVFNUQU5ESU5HAgAAAAwiMDgtMDUtMjAxNyIKMDgtMDUtMjAxNwAAAAADAAAAAAAAAAUiSkVDIgNKRUMBAAAAFiJJUV9TSEFSRVNPVVRTVEFORElORyIUSVFfU0hBUkVTT1VUU1RBTkRJTkcCAAAADCIwNS0wNS0yMDE3IgowNS0wNS0yMDE3AAAAAAMAAAAAAAAABSJKRUMiA0pFQwEAAAAWIklRX1NIQVJFU09VVFNUQU5ESU5HIhRJUV9TSEFSRVNPVVRTVEFORElORwIAAAAMIjA0LTA1LTIwMTciCjA0LTA1LTIwMTcAAAAAAwAAAAAAAAAFIkpFQyIDSkVD</t>
  </si>
  <si>
    <t>AQAAABYiSVFfU0hBUkVTT1VUU1RBTkRJTkciFElRX1NIQVJFU09VVFNUQU5ESU5HAgAAAAwiMDMtMDUtMjAxNyIKMDMtMDUtMjAxNwAAAAADAAAAAAAAAAUiSkVDIgNKRUMBAAAAFiJJUV9TSEFSRVNPVVRTVEFORElORyIUSVFfU0hBUkVTT1VUU1RBTkRJTkcCAAAADCIwMi0wNS0yMDE3IgowMi0wNS0yMDE3AAAAAAMAAAAAAAAABSJKRUMiA0pFQwEAAAAWIklRX1NIQVJFU09VVFNUQU5ESU5HIhRJUV9TSEFSRVNPVVRTVEFORElORwIAAAAMIjAxLTA1LTIwMTciCjAxLTA1LTIwMTcAAAAAAwAAAAAAAAAFIkpFQyIDSkVDAQAAABYiSVFfU0hBUkVTT1VUU1RBTkRJTkciFElRX1NIQVJFU09VVFNUQU5ESU5HAgAAAAwiMjgtMDQtMjAxNyIKMjgtMDQtMjAxNwAAAAADAAAAAAAAAAUiSkVDIgNKRUMBAAAAFiJJUV9TSEFSRVNPVVRTVEFORElORyIUSVFfU0hBUkVTT1VUU1RBTkRJTkcCAAAADCIyNy0wNC0yMDE3IgoyNy0wNC0yMDE3AAAAAAMAAAAAAAAABSJKRUMiA0pFQwEAAAAWIklRX1NIQVJFU09VVFNUQU5ESU5HIhRJUV9TSEFSRVNPVVRTVEFORElORwIAAAAMIjI2LTA0LTIwMTciCjI2LTA0LTIwMTcAAAAAAwAAAAAAAAAFIkpFQyIDSkVDAQAAABYiSVFfU0hBUkVTT1VUU1RBTkRJTkciFElRX1NIQVJFU09VVFNUQU5ESU5HAgAAAAwiMjUtMDQtMjAxNyIKMjUtMDQtMjAxNwAAAAADAAAAAAAAAAUiSkVD</t>
  </si>
  <si>
    <t>IgNKRUMBAAAAFiJJUV9TSEFSRVNPVVRTVEFORElORyIUSVFfU0hBUkVTT1VUU1RBTkRJTkcCAAAADCIyNC0wNC0yMDE3IgoyNC0wNC0yMDE3AAAAAAMAAAAAAAAABSJKRUMiA0pFQwEAAAAWIklRX1NIQVJFU09VVFNUQU5ESU5HIhRJUV9TSEFSRVNPVVRTVEFORElORwIAAAAMIjIxLTA0LTIwMTciCjIxLTA0LTIwMTcAAAAAAwAAAAAAAAAFIkpFQyIDSkVDAQAAABYiSVFfU0hBUkVTT1VUU1RBTkRJTkciFElRX1NIQVJFU09VVFNUQU5ESU5HAgAAAAwiMjAtMDQtMjAxNyIKMjAtMDQtMjAxNwAAAAADAAAAAAAAAAUiSkVDIgNKRUMBAAAAFiJJUV9TSEFSRVNPVVRTVEFORElORyIUSVFfU0hBUkVTT1VUU1RBTkRJTkcCAAAADCIxOS0wNC0yMDE3IgoxOS0wNC0yMDE3AAAAAAMAAAAAAAAABSJKRUMiA0pFQwEAAAAWIklRX1NIQVJFU09VVFNUQU5ESU5HIhRJUV9TSEFSRVNPVVRTVEFORElORwIAAAAMIjE4LTA0LTIwMTciCjE4LTA0LTIwMTcAAAAAAwAAAAAAAAAFIkpFQyIDSkVDAQAAABYiSVFfU0hBUkVTT1VUU1RBTkRJTkciFElRX1NIQVJFU09VVFNUQU5ESU5HAgAAAAwiMTctMDQtMjAxNyIKMTctMDQtMjAxNwAAAAADAAAAAAAAAAUiSkVDIgNKRUMBAAAAFiJJUV9TSEFSRVNPVVRTVEFORElORyIUSVFfU0hBUkVTT1VUU1RBTkRJTkcCAAAADCIxMy0wNC0yMDE3IgoxMy0wNC0yMDE3AAAAAAMAAAAAAAAA</t>
  </si>
  <si>
    <t>BSJKRUMiA0pFQwEAAAAWIklRX1NIQVJFU09VVFNUQU5ESU5HIhRJUV9TSEFSRVNPVVRTVEFORElORwIAAAAMIjEyLTA0LTIwMTciCjEyLTA0LTIwMTcAAAAAAwAAAAAAAAAFIkpFQyIDSkVDAQAAABYiSVFfU0hBUkVTT1VUU1RBTkRJTkciFElRX1NIQVJFU09VVFNUQU5ESU5HAgAAAAwiMTEtMDQtMjAxNyIKMTEtMDQtMjAxNwAAAAADAAAAAAAAAAUiSkVDIgNKRUMBAAAAFiJJUV9TSEFSRVNPVVRTVEFORElORyIUSVFfU0hBUkVTT1VUU1RBTkRJTkcCAAAADCIxMC0wNC0yMDE3IgoxMC0wNC0yMDE3AAAAAAMAAAAAAAAABSJKRUMiA0pFQwEAAAAWIklRX1NIQVJFU09VVFNUQU5ESU5HIhRJUV9TSEFSRVNPVVRTVEFORElORwIAAAAMIjA3LTA0LTIwMTciCjA3LTA0LTIwMTcAAAAAAwAAAAAAAAAFIkpFQyIDSkVDAQAAABYiSVFfU0hBUkVTT1VUU1RBTkRJTkciFElRX1NIQVJFU09VVFNUQU5ESU5HAgAAAAwiMDYtMDQtMjAxNyIKMDYtMDQtMjAxNwAAAAADAAAAAAAAAAUiSkVDIgNKRUMBAAAAFiJJUV9TSEFSRVNPVVRTVEFORElORyIUSVFfU0hBUkVTT1VUU1RBTkRJTkcCAAAADCIwNS0wNC0yMDE3IgowNS0wNC0yMDE3AAAAAAMAAAAAAAAABSJKRUMiA0pFQwEAAAAWIklRX1NIQVJFU09VVFNUQU5ESU5HIhRJUV9TSEFSRVNPVVRTVEFORElORwIAAAAMIjA0LTA0LTIwMTciCjA0LTA0LTIwMTcAAAAAAwAA</t>
  </si>
  <si>
    <t>AAAAAAAFIkpFQyIDSkVDAQAAABYiSVFfU0hBUkVTT1VUU1RBTkRJTkciFElRX1NIQVJFU09VVFNUQU5ESU5HAgAAAAwiMDMtMDQtMjAxNyIKMDMtMDQtMjAxNwAAAAADAAAAAAAAAAUiSkVDIgNKRUMBAAAAFiJJUV9TSEFSRVNPVVRTVEFORElORyIUSVFfU0hBUkVTT1VUU1RBTkRJTkcCAAAADCIzMS0wMy0yMDE3IgozMS0wMy0yMDE3AAAAAAMAAAAAAAAABSJKRUMiA0pFQwEAAAAWIklRX1NIQVJFU09VVFNUQU5ESU5HIhRJUV9TSEFSRVNPVVRTVEFORElORwIAAAAMIjMwLTAzLTIwMTciCjMwLTAzLTIwMTcAAAAAAwAAAAAAAAAFIkpFQyIDSkVDAQAAABYiSVFfU0hBUkVTT1VUU1RBTkRJTkciFElRX1NIQVJFU09VVFNUQU5ESU5HAgAAAAwiMjktMDMtMjAxNyIKMjktMDMtMjAxNwAAAAADAAAAAAAAAAUiSkVDIgNKRUMBAAAAFiJJUV9TSEFSRVNPVVRTVEFORElORyIUSVFfU0hBUkVTT1VUU1RBTkRJTkcCAAAADCIyOC0wMy0yMDE3IgoyOC0wMy0yMDE3AAAAAAMAAAAAAAAABSJKRUMiA0pFQwEAAAAWIklRX1NIQVJFU09VVFNUQU5ESU5HIhRJUV9TSEFSRVNPVVRTVEFORElORwIAAAAMIjI3LTAzLTIwMTciCjI3LTAzLTIwMTcAAAAAAwAAAAAAAAAFIkpFQyIDSkVDAQAAABYiSVFfU0hBUkVTT1VUU1RBTkRJTkciFElRX1NIQVJFU09VVFNUQU5ESU5HAgAAAAwiMjQtMDMtMjAxNyIKMjQtMDMtMjAxNwAA</t>
  </si>
  <si>
    <t>AAADAAAAAAAAAAUiSkVDIgNKRUMBAAAAFiJJUV9TSEFSRVNPVVRTVEFORElORyIUSVFfU0hBUkVTT1VUU1RBTkRJTkcCAAAADCIyMy0wMy0yMDE3IgoyMy0wMy0yMDE3AAAAAAMAAAAAAAAABSJKRUMiA0pFQwEAAAAWIklRX1NIQVJFU09VVFNUQU5ESU5HIhRJUV9TSEFSRVNPVVRTVEFORElORwIAAAAMIjIyLTAzLTIwMTciCjIyLTAzLTIwMTcAAAAAAwAAAAAAAAAFIkpFQyIDSkVDAQAAABYiSVFfU0hBUkVTT1VUU1RBTkRJTkciFElRX1NIQVJFU09VVFNUQU5ESU5HAgAAAAwiMjEtMDMtMjAxNyIKMjEtMDMtMjAxNwAAAAADAAAAAAAAAAUiSkVDIgNKRUMBAAAAFiJJUV9TSEFSRVNPVVRTVEFORElORyIUSVFfU0hBUkVTT1VUU1RBTkRJTkcCAAAADCIyMC0wMy0yMDE3IgoyMC0wMy0yMDE3AAAAAAMAAAAAAAAABSJKRUMiA0pFQwEAAAAWIklRX1NIQVJFU09VVFNUQU5ESU5HIhRJUV9TSEFSRVNPVVRTVEFORElORwIAAAAMIjE3LTAzLTIwMTciCjE3LTAzLTIwMTcAAAAAAwAAAAAAAAAFIkpFQyIDSkVDAQAAABYiSVFfU0hBUkVTT1VUU1RBTkRJTkciFElRX1NIQVJFU09VVFNUQU5ESU5HAgAAAAwiMTYtMDMtMjAxNyIKMTYtMDMtMjAxNwAAAAADAAAAAAAAAAUiSkVDIgNKRUMBAAAAFiJJUV9TSEFSRVNPVVRTVEFORElORyIUSVFfU0hBUkVTT1VUU1RBTkRJTkcCAAAADCIxNS0wMy0yMDE3IgoxNS0wMy0y</t>
  </si>
  <si>
    <t>MDE3AAAAAAMAAAAAAAAABSJKRUMiA0pFQwEAAAAWIklRX1NIQVJFU09VVFNUQU5ESU5HIhRJUV9TSEFSRVNPVVRTVEFORElORwIAAAAMIjE0LTAzLTIwMTciCjE0LTAzLTIwMTcAAAAAAwAAAAAAAAAFIkpFQyIDSkVDAQAAABYiSVFfU0hBUkVTT1VUU1RBTkRJTkciFElRX1NIQVJFU09VVFNUQU5ESU5HAgAAAAwiMTMtMDMtMjAxNyIKMTMtMDMtMjAxNwAAAAADAAAAAAAAAAUiSkVDIgNKRUMBAAAAFiJJUV9TSEFSRVNPVVRTVEFORElORyIUSVFfU0hBUkVTT1VUU1RBTkRJTkcCAAAADCIxMC0wMy0yMDE3IgoxMC0wMy0yMDE3AAAAAAMAAAAAAAAABSJKRUMiA0pFQwEAAAAWIklRX1NIQVJFU09VVFNUQU5ESU5HIhRJUV9TSEFSRVNPVVRTVEFORElORwIAAAAMIjA5LTAzLTIwMTciCjA5LTAzLTIwMTcAAAAAAwAAAAAAAAAFIkpFQyIDSkVDAQAAABYiSVFfU0hBUkVTT1VUU1RBTkRJTkciFElRX1NIQVJFU09VVFNUQU5ESU5HAgAAAAwiMDgtMDMtMjAxNyIKMDgtMDMtMjAxNwAAAAADAAAAAAAAAAUiSkVDIgNKRUMBAAAAFiJJUV9TSEFSRVNPVVRTVEFORElORyIUSVFfU0hBUkVTT1VUU1RBTkRJTkcCAAAADCIwNy0wMy0yMDE3IgowNy0wMy0yMDE3AAAAAAMAAAAAAAAABSJKRUMiA0pFQwEAAAAWIklRX1NIQVJFU09VVFNUQU5ESU5HIhRJUV9TSEFSRVNPVVRTVEFORElORwIAAAAMIjA2LTAzLTIwMTciCjA2</t>
  </si>
  <si>
    <t>LTAzLTIwMTcAAAAAAwAAAAAAAAAFIkpFQyIDSkVDAQAAABYiSVFfU0hBUkVTT1VUU1RBTkRJTkciFElRX1NIQVJFU09VVFNUQU5ESU5HAgAAAAwiMDMtMDMtMjAxNyIKMDMtMDMtMjAxNwAAAAADAAAAAAAAAAUiSkVDIgNKRUMBAAAAFiJJUV9TSEFSRVNPVVRTVEFORElORyIUSVFfU0hBUkVTT1VUU1RBTkRJTkcCAAAADCIwMi0wMy0yMDE3IgowMi0wMy0yMDE3AAAAAAMAAAAAAAAABSJKRUMiA0pFQwEAAAAWIklRX1NIQVJFU09VVFNUQU5ESU5HIhRJUV9TSEFSRVNPVVRTVEFORElORwIAAAAMIjAxLTAzLTIwMTciCjAxLTAzLTIwMTcAAAAAAwAAAAAAAAAFIkpFQyIDSkVDAQAAABYiSVFfU0hBUkVTT1VUU1RBTkRJTkciFElRX1NIQVJFU09VVFNUQU5ESU5HAgAAAAwiMjgtMDItMjAxNyIKMjgtMDItMjAxNwAAAAADAAAAAAAAAAUiSkVDIgNKRUMBAAAAFiJJUV9TSEFSRVNPVVRTVEFORElORyIUSVFfU0hBUkVTT1VUU1RBTkRJTkcCAAAADCIyNy0wMi0yMDE3IgoyNy0wMi0yMDE3AAAAAAMAAAAAAAAABSJKRUMiA0pFQwEAAAAWIklRX1NIQVJFU09VVFNUQU5ESU5HIhRJUV9TSEFSRVNPVVRTVEFORElORwIAAAAMIjI0LTAyLTIwMTciCjI0LTAyLTIwMTcAAAAAAwAAAAAAAAAFIkpFQyIDSkVDAQAAABYiSVFfU0hBUkVTT1VUU1RBTkRJTkciFElRX1NIQVJFU09VVFNUQU5ESU5HAgAAAAwiMjMtMDItMjAx</t>
  </si>
  <si>
    <t>NyIKMjMtMDItMjAxNwAAAAADAAAAAAAAAAUiSkVDIgNKRUMBAAAAFiJJUV9TSEFSRVNPVVRTVEFORElORyIUSVFfU0hBUkVTT1VUU1RBTkRJTkcCAAAADCIyMi0wMi0yMDE3IgoyMi0wMi0yMDE3AAAAAAMAAAAAAAAABSJKRUMiA0pFQwEAAAAWIklRX1NIQVJFU09VVFNUQU5ESU5HIhRJUV9TSEFSRVNPVVRTVEFORElORwIAAAAMIjIxLTAyLTIwMTciCjIxLTAyLTIwMTcAAAAAAwAAAAAAAAAFIkpFQyIDSkVDAQAAABYiSVFfU0hBUkVTT1VUU1RBTkRJTkciFElRX1NIQVJFU09VVFNUQU5ESU5HAgAAAAwiMTctMDItMjAxNyIKMTctMDItMjAxNwAAAAADAAAAAAAAAAUiSkVDIgNKRUMBAAAAFiJJUV9TSEFSRVNPVVRTVEFORElORyIUSVFfU0hBUkVTT1VUU1RBTkRJTkcCAAAADCIxNi0wMi0yMDE3IgoxNi0wMi0yMDE3AAAAAAMAAAAAAAAABSJKRUMiA0pFQwEAAAAWIklRX1NIQVJFU09VVFNUQU5ESU5HIhRJUV9TSEFSRVNPVVRTVEFORElORwIAAAAMIjE1LTAyLTIwMTciCjE1LTAyLTIwMTcAAAAAAwAAAAAAAAAFIkpFQyIDSkVDAQAAABYiSVFfU0hBUkVTT1VUU1RBTkRJTkciFElRX1NIQVJFU09VVFNUQU5ESU5HAgAAAAwiMTQtMDItMjAxNyIKMTQtMDItMjAxNwAAAAADAAAAAAAAAAUiSkVDIgNKRUMBAAAAFiJJUV9TSEFSRVNPVVRTVEFORElORyIUSVFfU0hBUkVTT1VUU1RBTkRJTkcCAAAADCIxMy0w</t>
  </si>
  <si>
    <t>Mi0yMDE3IgoxMy0wMi0yMDE3AAAAAAMAAAAAAAAABSJKRUMiA0pFQwEAAAAWIklRX1NIQVJFU09VVFNUQU5ESU5HIhRJUV9TSEFSRVNPVVRTVEFORElORwIAAAAMIjEwLTAyLTIwMTciCjEwLTAyLTIwMTcAAAAAAwAAAAAAAAAFIkpFQyIDSkVDAQAAABYiSVFfU0hBUkVTT1VUU1RBTkRJTkciFElRX1NIQVJFU09VVFNUQU5ESU5HAgAAAAwiMDktMDItMjAxNyIKMDktMDItMjAxNwAAAAADAAAAAAAAAAUiSkVDIgNKRUMBAAAAFiJJUV9TSEFSRVNPVVRTVEFORElORyIUSVFfU0hBUkVTT1VUU1RBTkRJTkcCAAAADCIwOC0wMi0yMDE3IgowOC0wMi0yMDE3AAAAAAMAAAAAAAAABSJKRUMiA0pFQwEAAAAWIklRX1NIQVJFU09VVFNUQU5ESU5HIhRJUV9TSEFSRVNPVVRTVEFORElORwIAAAAMIjA3LTAyLTIwMTciCjA3LTAyLTIwMTcAAAAAAwAAAAAAAAAFIkpFQyIDSkVDAQAAABYiSVFfU0hBUkVTT1VUU1RBTkRJTkciFElRX1NIQVJFU09VVFNUQU5ESU5HAgAAAAwiMDYtMDItMjAxNyIKMDYtMDItMjAxNwAAAAADAAAAAAAAAAUiSkVDIgNKRUMBAAAAFiJJUV9TSEFSRVNPVVRTVEFORElORyIUSVFfU0hBUkVTT1VUU1RBTkRJTkcCAAAADCIwMy0wMi0yMDE3IgowMy0wMi0yMDE3AAAAAAMAAAAAAAAABSJKRUMiA0pFQwEAAAAWIklRX1NIQVJFU09VVFNUQU5ESU5HIhRJUV9TSEFSRVNPVVRTVEFORElORwIAAAAM</t>
  </si>
  <si>
    <t>IjAyLTAyLTIwMTciCjAyLTAyLTIwMTcAAAAAAwAAAAAAAAAFIkpFQyIDSkVDAQAAABYiSVFfU0hBUkVTT1VUU1RBTkRJTkciFElRX1NIQVJFU09VVFNUQU5ESU5HAgAAAAwiMDEtMDItMjAxNyIKMDEtMDItMjAxNwAAAAADAAAAAAAAAAUiSkVDIgNKRUMBAAAAFiJJUV9TSEFSRVNPVVRTVEFORElORyIUSVFfU0hBUkVTT1VUU1RBTkRJTkcCAAAADCIzMS0wMS0yMDE3IgozMS0wMS0yMDE3AAAAAAMAAAAAAAAABSJKRUMiA0pFQwEAAAAWIklRX1NIQVJFU09VVFNUQU5ESU5HIhRJUV9TSEFSRVNPVVRTVEFORElORwIAAAAMIjMwLTAxLTIwMTciCjMwLTAxLTIwMTcAAAAAAwAAAAAAAAAFIkpFQyIDSkVDAQAAABYiSVFfU0hBUkVTT1VUU1RBTkRJTkciFElRX1NIQVJFU09VVFNUQU5ESU5HAgAAAAwiMjctMDEtMjAxNyIKMjctMDEtMjAxNwAAAAADAAAAAAAAAAUiSkVDIgNKRUMBAAAAFiJJUV9TSEFSRVNPVVRTVEFORElORyIUSVFfU0hBUkVTT1VUU1RBTkRJTkcCAAAADCIyNi0wMS0yMDE3IgoyNi0wMS0yMDE3AAAAAAMAAAAAAAAABSJKRUMiA0pFQwEAAAAWIklRX1NIQVJFU09VVFNUQU5ESU5HIhRJUV9TSEFSRVNPVVRTVEFORElORwIAAAAMIjI1LTAxLTIwMTciCjI1LTAxLTIwMTcAAAAAAwAAAAAAAAAFIkpFQyIDSkVDAQAAABYiSVFfU0hBUkVTT1VUU1RBTkRJTkciFElRX1NIQVJFU09VVFNUQU5ESU5H</t>
  </si>
  <si>
    <t>AgAAAAwiMjQtMDEtMjAxNyIKMjQtMDEtMjAxNwAAAAADAAAAAAAAAAUiSkVDIgNKRUMBAAAAFiJJUV9TSEFSRVNPVVRTVEFORElORyIUSVFfU0hBUkVTT1VUU1RBTkRJTkcCAAAADCIyMy0wMS0yMDE3IgoyMy0wMS0yMDE3AAAAAAMAAAAAAAAABSJKRUMiA0pFQwEAAAAWIklRX1NIQVJFU09VVFNUQU5ESU5HIhRJUV9TSEFSRVNPVVRTVEFORElORwIAAAAMIjIwLTAxLTIwMTciCjIwLTAxLTIwMTcAAAAAAwAAAAAAAAAFIkpFQyIDSkVDAQAAABYiSVFfU0hBUkVTT1VUU1RBTkRJTkciFElRX1NIQVJFU09VVFNUQU5ESU5HAgAAAAwiMTktMDEtMjAxNyIKMTktMDEtMjAxNwAAAAADAAAAAAAAAAUiSkVDIgNKRUMBAAAAFiJJUV9TSEFSRVNPVVRTVEFORElORyIUSVFfU0hBUkVTT1VUU1RBTkRJTkcCAAAADCIxOC0wMS0yMDE3IgoxOC0wMS0yMDE3AAAAAAMAAAAAAAAABSJKRUMiA0pFQwEAAAAWIklRX1NIQVJFU09VVFNUQU5ESU5HIhRJUV9TSEFSRVNPVVRTVEFORElORwIAAAAMIjE3LTAxLTIwMTciCjE3LTAxLTIwMTcAAAAAAwAAAAAAAAAFIkpFQyIDSkVDAQAAABYiSVFfU0hBUkVTT1VUU1RBTkRJTkciFElRX1NIQVJFU09VVFNUQU5ESU5HAgAAAAwiMTMtMDEtMjAxNyIKMTMtMDEtMjAxNwAAAAADAAAAAAAAAAUiSkVDIgNKRUMBAAAAFiJJUV9TSEFSRVNPVVRTVEFORElORyIUSVFfU0hBUkVTT1VUU1RB</t>
  </si>
  <si>
    <t>TkRJTkcCAAAADCIxMi0wMS0yMDE3IgoxMi0wMS0yMDE3AAAAAAMAAAAAAAAABSJKRUMiA0pFQwEAAAAWIklRX1NIQVJFU09VVFNUQU5ESU5HIhRJUV9TSEFSRVNPVVRTVEFORElORwIAAAAMIjExLTAxLTIwMTciCjExLTAxLTIwMTcAAAAAAwAAAAAAAAAFIkpFQyIDSkVDAQAAABYiSVFfU0hBUkVTT1VUU1RBTkRJTkciFElRX1NIQVJFU09VVFNUQU5ESU5HAgAAAAwiMTAtMDEtMjAxNyIKMTAtMDEtMjAxNwAAAAADAAAAAAAAAAUiSkVDIgNKRUMBAAAAFiJJUV9TSEFSRVNPVVRTVEFORElORyIUSVFfU0hBUkVTT1VUU1RBTkRJTkcCAAAADCIwOS0wMS0yMDE3IgowOS0wMS0yMDE3AAAAAAMAAAAAAAAABSJKRUMiA0pFQwEAAAAWIklRX1NIQVJFU09VVFNUQU5ESU5HIhRJUV9TSEFSRVNPVVRTVEFORElORwIAAAAMIjA2LTAxLTIwMTciCjA2LTAxLTIwMTcAAAAAAwAAAAAAAAAFIkpFQyIDSkVDAQAAABYiSVFfU0hBUkVTT1VUU1RBTkRJTkciFElRX1NIQVJFU09VVFNUQU5ESU5HAgAAAAwiMDUtMDEtMjAxNyIKMDUtMDEtMjAxNwAAAAADAAAAAAAAAAUiSkVDIgNKRUMBAAAAFiJJUV9TSEFSRVNPVVRTVEFORElORyIUSVFfU0hBUkVTT1VUU1RBTkRJTkcCAAAADCIwNC0wMS0yMDE3IgowNC0wMS0yMDE3AAAAAAMAAAAAAAAABSJKRUMiA0pFQwEAAAAWIklRX1NIQVJFU09VVFNUQU5ESU5HIhRJUV9TSEFSRVNP</t>
  </si>
  <si>
    <t>VVRTVEFORElORwIAAAAMIjAzLTAxLTIwMTciCjAzLTAxLTIwMTcAAAAAAwAAAAAAAAAFIkpFQyIDSkVDAQAAABYiSVFfU0hBUkVTT1VUU1RBTkRJTkciFElRX1NIQVJFU09VVFNUQU5ESU5HAgAAAAwiMzAtMTItMjAxNiIKMzAtMTItMjAxNgAAAAADAAAAAAAAAAUiSkVDIgNKRUMBAAAAFiJJUV9TSEFSRVNPVVRTVEFORElORyIUSVFfU0hBUkVTT1VUU1RBTkRJTkcCAAAADCIyOS0xMi0yMDE2IgoyOS0xMi0yMDE2AAAAAAMAAAAAAAAABSJKRUMiA0pFQwEAAAAWIklRX1NIQVJFU09VVFNUQU5ESU5HIhRJUV9TSEFSRVNPVVRTVEFORElORwIAAAAMIjI4LTEyLTIwMTYiCjI4LTEyLTIwMTYAAAAAAwAAAAAAAAAFIkpFQyIDSkVDAQAAABYiSVFfU0hBUkVTT1VUU1RBTkRJTkciFElRX1NIQVJFU09VVFNUQU5ESU5HAgAAAAwiMjctMTItMjAxNiIKMjctMTItMjAxNgAAAAADAAAAAAAAAAUiSkVDIgNKRUMBAAAAFiJJUV9TSEFSRVNPVVRTVEFORElORyIUSVFfU0hBUkVTT1VUU1RBTkRJTkcCAAAADCIyMy0xMi0yMDE2IgoyMy0xMi0yMDE2AAAAAAMAAAAAAAAABSJKRUMiA0pFQwEAAAAWIklRX1NIQVJFU09VVFNUQU5ESU5HIhRJUV9TSEFSRVNPVVRTVEFORElORwIAAAAMIjIyLTEyLTIwMTYiCjIyLTEyLTIwMTYAAAAAAwAAAAAAAAAFIkpFQyIDSkVDAQAAABYiSVFfU0hBUkVTT1VUU1RBTkRJTkciFElRX1NI</t>
  </si>
  <si>
    <t>QVJFU09VVFNUQU5ESU5HAgAAAAwiMjEtMTItMjAxNiIKMjEtMTItMjAxNgAAAAADAAAAAAAAAAUiSkVDIgNKRUMBAAAAFiJJUV9TSEFSRVNPVVRTVEFORElORyIUSVFfU0hBUkVTT1VUU1RBTkRJTkcCAAAADCIyMC0xMi0yMDE2IgoyMC0xMi0yMDE2AAAAAAMAAAAAAAAABSJKRUMiA0pFQwEAAAAWIklRX1NIQVJFU09VVFNUQU5ESU5HIhRJUV9TSEFSRVNPVVRTVEFORElORwIAAAAMIjE5LTEyLTIwMTYiCjE5LTEyLTIwMTYAAAAAAwAAAAAAAAAFIkpFQyIDSkVDAQAAABYiSVFfU0hBUkVTT1VUU1RBTkRJTkciFElRX1NIQVJFU09VVFNUQU5ESU5HAgAAAAwiMTYtMTItMjAxNiIKMTYtMTItMjAxNgAAAAADAAAAAAAAAAUiSkVDIgNKRUMBAAAAFiJJUV9TSEFSRVNPVVRTVEFORElORyIUSVFfU0hBUkVTT1VUU1RBTkRJTkcCAAAADCIxNS0xMi0yMDE2IgoxNS0xMi0yMDE2AAAAAAMAAAAAAAAABSJKRUMiA0pFQwEAAAAWIklRX1NIQVJFU09VVFNUQU5ESU5HIhRJUV9TSEFSRVNPVVRTVEFORElORwIAAAAMIjE0LTEyLTIwMTYiCjE0LTEyLTIwMTYAAAAAAwAAAAAAAAAFIkpFQyIDSkVDAQAAABYiSVFfU0hBUkVTT1VUU1RBTkRJTkciFElRX1NIQVJFU09VVFNUQU5ESU5HAgAAAAwiMTMtMTItMjAxNiIKMTMtMTItMjAxNgAAAAADAAAAAAAAAAUiSkVDIgNKRUMBAAAAFiJJUV9TSEFSRVNPVVRTVEFORElORyIU</t>
  </si>
  <si>
    <t>SVFfU0hBUkVTT1VUU1RBTkRJTkcCAAAADCIxMi0xMi0yMDE2IgoxMi0xMi0yMDE2AAAAAAMAAAAAAAAABSJKRUMiA0pFQwEAAAAWIklRX1NIQVJFU09VVFNUQU5ESU5HIhRJUV9TSEFSRVNPVVRTVEFORElORwIAAAAMIjA5LTEyLTIwMTYiCjA5LTEyLTIwMTYAAAAAAwAAAAAAAAAFIkpFQyIDSkVDAQAAABYiSVFfU0hBUkVTT1VUU1RBTkRJTkciFElRX1NIQVJFU09VVFNUQU5ESU5HAgAAAAwiMDgtMTItMjAxNiIKMDgtMTItMjAxNgAAAAADAAAAAAAAAAUiSkVDIgNKRUMBAAAAFiJJUV9TSEFSRVNPVVRTVEFORElORyIUSVFfU0hBUkVTT1VUU1RBTkRJTkcCAAAADCIwNy0xMi0yMDE2IgowNy0xMi0yMDE2AAAAAAMAAAAAAAAABSJKRUMiA0pFQwEAAAAWIklRX1NIQVJFU09VVFNUQU5ESU5HIhRJUV9TSEFSRVNPVVRTVEFORElORwIAAAAMIjA2LTEyLTIwMTYiCjA2LTEyLTIwMTYAAAAAAwAAAAAAAAAFIkpFQyIDSkVDAQAAABYiSVFfU0hBUkVTT1VUU1RBTkRJTkciFElRX1NIQVJFU09VVFNUQU5ESU5HAgAAAAwiMDUtMTItMjAxNiIKMDUtMTItMjAxNgAAAAADAAAAAAAAAAUiSkVDIgNKRUMBAAAAFiJJUV9TSEFSRVNPVVRTVEFORElORyIUSVFfU0hBUkVTT1VUU1RBTkRJTkcCAAAADCIwMi0xMi0yMDE2IgowMi0xMi0yMDE2AAAAAAMAAAAAAAAABSJKRUMiA0pFQwEAAAAWIklRX1NIQVJFU09VVFNUQU5E</t>
  </si>
  <si>
    <t>SU5HIhRJUV9TSEFSRVNPVVRTVEFORElORwIAAAAMIjAxLTEyLTIwMTYiCjAxLTEyLTIwMTYAAAAAAwAAAAAAAAAFIkpFQyIDSkVDAQAAABYiSVFfU0hBUkVTT1VUU1RBTkRJTkciFElRX1NIQVJFU09VVFNUQU5ESU5HAgAAAAwiMzAtMTEtMjAxNiIKMzAtMTEtMjAxNgAAAAADAAAAAAAAAAUiSkVDIgNKRUMBAAAAFiJJUV9TSEFSRVNPVVRTVEFORElORyIUSVFfU0hBUkVTT1VUU1RBTkRJTkcCAAAADCIyOS0xMS0yMDE2IgoyOS0xMS0yMDE2AAAAAAMAAAAAAAAABSJKRUMiA0pFQwEAAAAWIklRX1NIQVJFU09VVFNUQU5ESU5HIhRJUV9TSEFSRVNPVVRTVEFORElORwIAAAAMIjI4LTExLTIwMTYiCjI4LTExLTIwMTYAAAAAAwAAAAAAAAAFIkpFQyIDSkVDAQAAABYiSVFfU0hBUkVTT1VUU1RBTkRJTkciFElRX1NIQVJFU09VVFNUQU5ESU5HAgAAAAwiMjUtMTEtMjAxNiIKMjUtMTEtMjAxNgAAAAADAAAAAAAAAAUiSkVDIgNKRUMBAAAAFiJJUV9TSEFSRVNPVVRTVEFORElORyIUSVFfU0hBUkVTT1VUU1RBTkRJTkcCAAAADCIyMy0xMS0yMDE2IgoyMy0xMS0yMDE2AAAAAAMAAAAAAAAABSJKRUMiA0pFQwEAAAAWIklRX1NIQVJFU09VVFNUQU5ESU5HIhRJUV9TSEFSRVNPVVRTVEFORElORwIAAAAMIjIyLTExLTIwMTYiCjIyLTExLTIwMTYAAAAAAwAAAAAAAAAFIkpFQyIDSkVDAQAAABYiSVFfU0hBUkVTT1VU</t>
  </si>
  <si>
    <t>U1RBTkRJTkciFElRX1NIQVJFU09VVFNUQU5ESU5HAgAAAAwiMjEtMTEtMjAxNiIKMjEtMTEtMjAxNgAAAAADAAAAAAAAAAUiSkVDIgNKRUMBAAAAFiJJUV9TSEFSRVNPVVRTVEFORElORyIUSVFfU0hBUkVTT1VUU1RBTkRJTkcCAAAADCIxOC0xMS0yMDE2IgoxOC0xMS0yMDE2AAAAAAMAAAAAAAAABSJKRUMiA0pFQwEAAAAWIklRX1NIQVJFU09VVFNUQU5ESU5HIhRJUV9TSEFSRVNPVVRTVEFORElORwIAAAAMIjE3LTExLTIwMTYiCjE3LTExLTIwMTYAAAAAAwAAAAAAAAAFIkpFQyIDSkVDAQAAABYiSVFfU0hBUkVTT1VUU1RBTkRJTkciFElRX1NIQVJFU09VVFNUQU5ESU5HAgAAAAwiMTYtMTEtMjAxNiIKMTYtMTEtMjAxNgAAAAADAAAAAAAAAAUiSkVDIgNKRUMBAAAAFiJJUV9TSEFSRVNPVVRTVEFORElORyIUSVFfU0hBUkVTT1VUU1RBTkRJTkcCAAAADCIxNS0xMS0yMDE2IgoxNS0xMS0yMDE2AAAAAAMAAAAAAAAABSJKRUMiA0pFQwEAAAAWIklRX1NIQVJFU09VVFNUQU5ESU5HIhRJUV9TSEFSRVNPVVRTVEFORElORwIAAAAMIjE0LTExLTIwMTYiCjE0LTExLTIwMTYAAAAAAwAAAAAAAAAFIkpFQyIDSkVDAQAAABYiSVFfU0hBUkVTT1VUU1RBTkRJTkciFElRX1NIQVJFU09VVFNUQU5ESU5HAgAAAAwiMTEtMTEtMjAxNiIKMTEtMTEtMjAxNgAAAAADAAAAAAAAAAUiSkVDIgNKRUMBAAAAFiJJUV9TSEFS</t>
  </si>
  <si>
    <t>RVNPVVRTVEFORElORyIUSVFfU0hBUkVTT1VUU1RBTkRJTkcCAAAADCIxMC0xMS0yMDE2IgoxMC0xMS0yMDE2AAAAAAMAAAAAAAAABSJKRUMiA0pFQwEAAAAWIklRX1NIQVJFU09VVFNUQU5ESU5HIhRJUV9TSEFSRVNPVVRTVEFORElORwIAAAAMIjA5LTExLTIwMTYiCjA5LTExLTIwMTYAAAAAAwAAAAAAAAAFIkpFQyIDSkVDAQAAABYiSVFfU0hBUkVTT1VUU1RBTkRJTkciFElRX1NIQVJFU09VVFNUQU5ESU5HAgAAAAwiMDgtMTEtMjAxNiIKMDgtMTEtMjAxNgAAAAADAAAAAAAAAAUiSkVDIgNKRUMBAAAAFiJJUV9TSEFSRVNPVVRTVEFORElORyIUSVFfU0hBUkVTT1VUU1RBTkRJTkcCAAAADCIwNy0xMS0yMDE2IgowNy0xMS0yMDE2AAAAAAMAAAAAAAAABSJKRUMiA0pFQwEAAAAWIklRX1NIQVJFU09VVFNUQU5ESU5HIhRJUV9TSEFSRVNPVVRTVEFORElORwIAAAAMIjA0LTExLTIwMTYiCjA0LTExLTIwMTYAAAAAAwAAAAAAAAAFIkpFQyIDSkVDAQAAABYiSVFfU0hBUkVTT1VUU1RBTkRJTkciFElRX1NIQVJFU09VVFNUQU5ESU5HAgAAAAwiMDMtMTEtMjAxNiIKMDMtMTEtMjAxNgAAAAADAAAAAAAAAAUiSkVDIgNKRUMBAAAAFiJJUV9TSEFSRVNPVVRTVEFORElORyIUSVFfU0hBUkVTT1VUU1RBTkRJTkcCAAAADCIwMi0xMS0yMDE2IgowMi0xMS0yMDE2AAAAAAMAAAAAAAAABSJKRUMiA0pFQwEAAAAWIklR</t>
  </si>
  <si>
    <t>X1NIQVJFU09VVFNUQU5ESU5HIhRJUV9TSEFSRVNPVVRTVEFORElORwIAAAAMIjAxLTExLTIwMTYiCjAxLTExLTIwMTYAAAAAAwAAAAAAAAAFIkpFQyIDSkVDAQAAABYiSVFfU0hBUkVTT1VUU1RBTkRJTkciFElRX1NIQVJFU09VVFNUQU5ESU5HAgAAAAwiMzEtMTAtMjAxNiIKMzEtMTAtMjAxNgAAAAADAAAAAAAAAAUiSkVDIgNKRUMBAAAAFiJJUV9TSEFSRVNPVVRTVEFORElORyIUSVFfU0hBUkVTT1VUU1RBTkRJTkcCAAAADCIyOC0xMC0yMDE2IgoyOC0xMC0yMDE2AAAAAAMAAAAAAAAABSJKRUMiA0pFQwEAAAAWIklRX1NIQVJFU09VVFNUQU5ESU5HIhRJUV9TSEFSRVNPVVRTVEFORElORwIAAAAMIjI3LTEwLTIwMTYiCjI3LTEwLTIwMTYAAAAAAwAAAAAAAAAFIkpFQyIDSkVDAQAAABYiSVFfU0hBUkVTT1VUU1RBTkRJTkciFElRX1NIQVJFU09VVFNUQU5ESU5HAgAAAAwiMjYtMTAtMjAxNiIKMjYtMTAtMjAxNgAAAAADAAAAAAAAAAUiSkVDIgNKRUMBAAAAFiJJUV9TSEFSRVNPVVRTVEFORElORyIUSVFfU0hBUkVTT1VUU1RBTkRJTkcCAAAADCIyNS0xMC0yMDE2IgoyNS0xMC0yMDE2AAAAAAMAAAAAAAAABSJKRUMiA0pFQwEAAAAWIklRX1NIQVJFU09VVFNUQU5ESU5HIhRJUV9TSEFSRVNPVVRTVEFORElORwIAAAAMIjI0LTEwLTIwMTYiCjI0LTEwLTIwMTYAAAAAAwAAAAAAAAAFIkpFQyIDSkVDAQAA</t>
  </si>
  <si>
    <t>ABYiSVFfU0hBUkVTT1VUU1RBTkRJTkciFElRX1NIQVJFU09VVFNUQU5ESU5HAgAAAAwiMjEtMTAtMjAxNiIKMjEtMTAtMjAxNgAAAAADAAAAAAAAAAUiSkVDIgNKRUMBAAAAFiJJUV9TSEFSRVNPVVRTVEFORElORyIUSVFfU0hBUkVTT1VUU1RBTkRJTkcCAAAADCIyMC0xMC0yMDE2IgoyMC0xMC0yMDE2AAAAAAMAAAAAAAAABSJKRUMiA0pFQwEAAAAWIklRX1NIQVJFU09VVFNUQU5ESU5HIhRJUV9TSEFSRVNPVVRTVEFORElORwIAAAAMIjE5LTEwLTIwMTYiCjE5LTEwLTIwMTYAAAAAAwAAAAAAAAAFIkpFQyIDSkVDAQAAABYiSVFfU0hBUkVTT1VUU1RBTkRJTkciFElRX1NIQVJFU09VVFNUQU5ESU5HAgAAAAwiMTgtMTAtMjAxNiIKMTgtMTAtMjAxNgAAAAADAAAAAAAAAAUiSkVDIgNKRUMBAAAAFiJJUV9TSEFSRVNPVVRTVEFORElORyIUSVFfU0hBUkVTT1VUU1RBTkRJTkcCAAAADCIxNy0xMC0yMDE2IgoxNy0xMC0yMDE2AAAAAAMAAAAAAAAABSJKRUMiA0pFQwEAAAAWIklRX1NIQVJFU09VVFNUQU5ESU5HIhRJUV9TSEFSRVNPVVRTVEFORElORwIAAAAMIjE0LTEwLTIwMTYiCjE0LTEwLTIwMTYAAAAAAwAAAAAAAAAFIkpFQyIDSkVDAQAAABYiSVFfU0hBUkVTT1VUU1RBTkRJTkciFElRX1NIQVJFU09VVFNUQU5ESU5HAgAAAAwiMTMtMTAtMjAxNiIKMTMtMTAtMjAxNgAAAAADAAAAAAAAAAUiSkVDIgNK</t>
  </si>
  <si>
    <t>RUMBAAAAFiJJUV9TSEFSRVNPVVRTVEFORElORyIUSVFfU0hBUkVTT1VUU1RBTkRJTkcCAAAADCIxMi0xMC0yMDE2IgoxMi0xMC0yMDE2AAAAAAMAAAAAAAAABSJKRUMiA0pFQwEAAAAWIklRX1NIQVJFU09VVFNUQU5ESU5HIhRJUV9TSEFSRVNPVVRTVEFORElORwIAAAAMIjExLTEwLTIwMTYiCjExLTEwLTIwMTYAAAAAAwAAAAAAAAAFIkpFQyIDSkVDAQAAABYiSVFfU0hBUkVTT1VUU1RBTkRJTkciFElRX1NIQVJFU09VVFNUQU5ESU5HAgAAAAwiMTAtMTAtMjAxNiIKMTAtMTAtMjAxNgAAAAADAAAAAAAAAAUiSkVDIgNKRUMBAAAAFiJJUV9TSEFSRVNPVVRTVEFORElORyIUSVFfU0hBUkVTT1VUU1RBTkRJTkcCAAAADCIwNy0xMC0yMDE2IgowNy0xMC0yMDE2AAAAAAMAAAAAAAAABSJKRUMiA0pFQwEAAAAWIklRX1NIQVJFU09VVFNUQU5ESU5HIhRJUV9TSEFSRVNPVVRTVEFORElORwIAAAAMIjA2LTEwLTIwMTYiCjA2LTEwLTIwMTYAAAAAAwAAAAAAAAAFIkpFQyIDSkVDAQAAABYiSVFfU0hBUkVTT1VUU1RBTkRJTkciFElRX1NIQVJFU09VVFNUQU5ESU5HAgAAAAwiMDUtMTAtMjAxNiIKMDUtMTAtMjAxNgAAAAADAAAAAAAAAAUiSkVDIgNKRUMBAAAAFiJJUV9TSEFSRVNPVVRTVEFORElORyIUSVFfU0hBUkVTT1VUU1RBTkRJTkcCAAAADCIwNC0xMC0yMDE2IgowNC0xMC0yMDE2AAAAAAMAAAAAAAAABSJK</t>
  </si>
  <si>
    <t>RUMiA0pFQwEAAAAWIklRX1NIQVJFU09VVFNUQU5ESU5HIhRJUV9TSEFSRVNPVVRTVEFORElORwIAAAAMIjAzLTEwLTIwMTYiCjAzLTEwLTIwMTYAAAAAAwAAAAAAAAAFIkpFQyIDSkVDAQAAABYiSVFfU0hBUkVTT1VUU1RBTkRJTkciFElRX1NIQVJFU09VVFNUQU5ESU5HAgAAAAwiMzAtMDktMjAxNiIKMzAtMDktMjAxNgAAAAADAAAAAAAAAAUiSkVDIgNKRUMBAAAAFiJJUV9TSEFSRVNPVVRTVEFORElORyIUSVFfU0hBUkVTT1VUU1RBTkRJTkcCAAAADCIyOS0wOS0yMDE2IgoyOS0wOS0yMDE2AAAAAAMAAAAAAAAABSJKRUMiA0pFQwEAAAAWIklRX1NIQVJFU09VVFNUQU5ESU5HIhRJUV9TSEFSRVNPVVRTVEFORElORwIAAAAMIjI4LTA5LTIwMTYiCjI4LTA5LTIwMTYAAAAAAwAAAAAAAAAFIkpFQyIDSkVDAQAAABYiSVFfU0hBUkVTT1VUU1RBTkRJTkciFElRX1NIQVJFU09VVFNUQU5ESU5HAgAAAAwiMjctMDktMjAxNiIKMjctMDktMjAxNgAAAAADAAAAAAAAAAUiSkVDIgNKRUMBAAAAFiJJUV9TSEFSRVNPVVRTVEFORElORyIUSVFfU0hBUkVTT1VUU1RBTkRJTkcCAAAADCIyNi0wOS0yMDE2IgoyNi0wOS0yMDE2AAAAAAMAAAAAAAAABSJKRUMiA0pFQwEAAAAWIklRX1NIQVJFU09VVFNUQU5ESU5HIhRJUV9TSEFSRVNPVVRTVEFORElORwIAAAAMIjIzLTA5LTIwMTYiCjIzLTA5LTIwMTYAAAAAAwAAAAAA</t>
  </si>
  <si>
    <t>AAAFIkpFQyIDSkVDAQAAABYiSVFfU0hBUkVTT1VUU1RBTkRJTkciFElRX1NIQVJFU09VVFNUQU5ESU5HAgAAAAwiMjItMDktMjAxNiIKMjItMDktMjAxNgAAAAADAAAAAAAAAAUiSkVDIgNKRUMBAAAAFiJJUV9TSEFSRVNPVVRTVEFORElORyIUSVFfU0hBUkVTT1VUU1RBTkRJTkcCAAAADCIyMS0wOS0yMDE2IgoyMS0wOS0yMDE2AAAAAAMAAAAAAAAABSJKRUMiA0pFQwEAAAAWIklRX1NIQVJFU09VVFNUQU5ESU5HIhRJUV9TSEFSRVNPVVRTVEFORElORwIAAAAMIjIwLTA5LTIwMTYiCjIwLTA5LTIwMTYAAAAAAwAAAAAAAAAFIkpFQyIDSkVDAQAAABYiSVFfU0hBUkVTT1VUU1RBTkRJTkciFElRX1NIQVJFU09VVFNUQU5ESU5HAgAAAAwiMTktMDktMjAxNiIKMTktMDktMjAxNgAAAAADAAAAAAAAAAUiSkVDIgNKRUMBAAAAFiJJUV9TSEFSRVNPVVRTVEFORElORyIUSVFfU0hBUkVTT1VUU1RBTkRJTkcCAAAADCIxNi0wOS0yMDE2IgoxNi0wOS0yMDE2AAAAAAMAAAAAAAAABSJKRUMiA0pFQwEAAAAWIklRX1NIQVJFU09VVFNUQU5ESU5HIhRJUV9TSEFSRVNPVVRTVEFORElORwIAAAAMIjE1LTA5LTIwMTYiCjE1LTA5LTIwMTYAAAAAAwAAAAAAAAAFIkpFQyIDSkVDAQAAABYiSVFfU0hBUkVTT1VUU1RBTkRJTkciFElRX1NIQVJFU09VVFNUQU5ESU5HAgAAAAwiMTQtMDktMjAxNiIKMTQtMDktMjAxNgAAAAAD</t>
  </si>
  <si>
    <t>AAAAAAAAAAUiSkVDIgNKRUMBAAAAFiJJUV9TSEFSRVNPVVRTVEFORElORyIUSVFfU0hBUkVTT1VUU1RBTkRJTkcCAAAADCIxMy0wOS0yMDE2IgoxMy0wOS0yMDE2AAAAAAMAAAAAAAAABSJKRUMiA0pFQwEAAAAWIklRX1NIQVJFU09VVFNUQU5ESU5HIhRJUV9TSEFSRVNPVVRTVEFORElORwIAAAAMIjEyLTA5LTIwMTYiCjEyLTA5LTIwMTYAAAAAAwAAAAAAAAAFIkpFQyIDSkVDAQAAABYiSVFfU0hBUkVTT1VUU1RBTkRJTkciFElRX1NIQVJFU09VVFNUQU5ESU5HAgAAAAwiMDktMDktMjAxNiIKMDktMDktMjAxNgAAAAADAAAAAAAAAAUiSkVDIgNKRUMBAAAAFiJJUV9TSEFSRVNPVVRTVEFORElORyIUSVFfU0hBUkVTT1VUU1RBTkRJTkcCAAAADCIwOC0wOS0yMDE2IgowOC0wOS0yMDE2AAAAAAMAAAAAAAAABSJKRUMiA0pFQwEAAAAWIklRX1NIQVJFU09VVFNUQU5ESU5HIhRJUV9TSEFSRVNPVVRTVEFORElORwIAAAAMIjA3LTA5LTIwMTYiCjA3LTA5LTIwMTYAAAAAAwAAAAAAAAAFIkpFQyIDSkVDAQAAABYiSVFfU0hBUkVTT1VUU1RBTkRJTkciFElRX1NIQVJFU09VVFNUQU5ESU5HAgAAAAwiMDYtMDktMjAxNiIKMDYtMDktMjAxNgAAAAADAAAAAAAAAAUiSkVDIgNKRUMBAAAAFiJJUV9TSEFSRVNPVVRTVEFORElORyIUSVFfU0hBUkVTT1VUU1RBTkRJTkcCAAAADCIwMi0wOS0yMDE2IgowMi0wOS0yMDE2</t>
  </si>
  <si>
    <t>AAAAAAMAAAAAAAAABSJKRUMiA0pFQwEAAAAWIklRX1NIQVJFU09VVFNUQU5ESU5HIhRJUV9TSEFSRVNPVVRTVEFORElORwIAAAAMIjAxLTA5LTIwMTYiCjAxLTA5LTIwMTYAAAAAAwAAAAAAAAAFIkpFQyIDSkVDAQAAABYiSVFfU0hBUkVTT1VUU1RBTkRJTkciFElRX1NIQVJFU09VVFNUQU5ESU5HAgAAAAwiMzEtMDgtMjAxNiIKMzEtMDgtMjAxNgAAAAADAAAAAAAAAAUiSkVDIgNKRUMBAAAAFiJJUV9TSEFSRVNPVVRTVEFORElORyIUSVFfU0hBUkVTT1VUU1RBTkRJTkcCAAAADCIzMC0wOC0yMDE2IgozMC0wOC0yMDE2AAAAAAMAAAAAAAAABSJKRUMiA0pFQwEAAAAWIklRX1NIQVJFU09VVFNUQU5ESU5HIhRJUV9TSEFSRVNPVVRTVEFORElORwIAAAAMIjI5LTA4LTIwMTYiCjI5LTA4LTIwMTYAAAAAAwAAAAAAAAAFIkpFQyIDSkVDAQAAABYiSVFfU0hBUkVTT1VUU1RBTkRJTkciFElRX1NIQVJFU09VVFNUQU5ESU5HAgAAAAwiMjYtMDgtMjAxNiIKMjYtMDgtMjAxNgAAAAADAAAAAAAAAAUiSkVDIgNKRUMBAAAAFiJJUV9TSEFSRVNPVVRTVEFORElORyIUSVFfU0hBUkVTT1VUU1RBTkRJTkcCAAAADCIyNS0wOC0yMDE2IgoyNS0wOC0yMDE2AAAAAAMAAAAAAAAABSJKRUMiA0pFQwEAAAAWIklRX1NIQVJFU09VVFNUQU5ESU5HIhRJUV9TSEFSRVNPVVRTVEFORElORwIAAAAMIjI0LTA4LTIwMTYiCjI0LTA4</t>
  </si>
  <si>
    <t>LTIwMTYAAAAAAwAAAAAAAAAFIkpFQyIDSkVDAQAAABYiSVFfU0hBUkVTT1VUU1RBTkRJTkciFElRX1NIQVJFU09VVFNUQU5ESU5HAgAAAAwiMjMtMDgtMjAxNiIKMjMtMDgtMjAxNgAAAAADAAAAAAAAAAUiSkVDIgNKRUMBAAAAFiJJUV9TSEFSRVNPVVRTVEFORElORyIUSVFfU0hBUkVTT1VUU1RBTkRJTkcCAAAADCIyMi0wOC0yMDE2IgoyMi0wOC0yMDE2AAAAAAMAAAAAAAAABSJKRUMiA0pFQwEAAAAWIklRX1NIQVJFU09VVFNUQU5ESU5HIhRJUV9TSEFSRVNPVVRTVEFORElORwIAAAAMIjE5LTA4LTIwMTYiCjE5LTA4LTIwMTYAAAAAAwAAAAAAAAAFIkpFQyIDSkVDAQAAABYiSVFfU0hBUkVTT1VUU1RBTkRJTkciFElRX1NIQVJFU09VVFNUQU5ESU5HAgAAAAwiMTgtMDgtMjAxNiIKMTgtMDgtMjAxNgAAAAADAAAAAAAAAAUiSkVDIgNKRUMBAAAAFiJJUV9TSEFSRVNPVVRTVEFORElORyIUSVFfU0hBUkVTT1VUU1RBTkRJTkcCAAAADCIxNy0wOC0yMDE2IgoxNy0wOC0yMDE2AAAAAAMAAAAAAAAABSJKRUMiA0pFQwEAAAAWIklRX1NIQVJFU09VVFNUQU5ESU5HIhRJUV9TSEFSRVNPVVRTVEFORElORwIAAAAMIjE2LTA4LTIwMTYiCjE2LTA4LTIwMTYAAAAAAwAAAAAAAAAFIkpFQyIDSkVDAQAAABYiSVFfU0hBUkVTT1VUU1RBTkRJTkciFElRX1NIQVJFU09VVFNUQU5ESU5HAgAAAAwiMTUtMDgtMjAxNiIK</t>
  </si>
  <si>
    <t>MTUtMDgtMjAxNgAAAAADAAAAAAAAAAUiSkVDIgNKRUMBAAAAFiJJUV9TSEFSRVNPVVRTVEFORElORyIUSVFfU0hBUkVTT1VUU1RBTkRJTkcCAAAADCIxMi0wOC0yMDE2IgoxMi0wOC0yMDE2AAAAAAMAAAAAAAAABSJKRUMiA0pFQwEAAAAWIklRX1NIQVJFU09VVFNUQU5ESU5HIhRJUV9TSEFSRVNPVVRTVEFORElORwIAAAAMIjExLTA4LTIwMTYiCjExLTA4LTIwMTYAAAAAAwAAAAAAAAAFIkpFQyIDSkVDAQAAABYiSVFfU0hBUkVTT1VUU1RBTkRJTkciFElRX1NIQVJFU09VVFNUQU5ESU5HAgAAAAwiMTAtMDgtMjAxNiIKMTAtMDgtMjAxNgAAAAADAAAAAAAAAAUiSkVDIgNKRUMBAAAAFiJJUV9TSEFSRVNPVVRTVEFORElORyIUSVFfU0hBUkVTT1VUU1RBTkRJTkcCAAAADCIwOS0wOC0yMDE2IgowOS0wOC0yMDE2AAAAAAMAAAAAAAAABSJKRUMiA0pFQwEAAAAWIklRX1NIQVJFU09VVFNUQU5ESU5HIhRJUV9TSEFSRVNPVVRTVEFORElORwIAAAAMIjA4LTA4LTIwMTYiCjA4LTA4LTIwMTYAAAAAAwAAAAAAAAAFIkpFQyIDSkVDAQAAABYiSVFfU0hBUkVTT1VUU1RBTkRJTkciFElRX1NIQVJFU09VVFNUQU5ESU5HAgAAAAwiMDUtMDgtMjAxNiIKMDUtMDgtMjAxNgAAAAADAAAAAAAAAAUiSkVDIgNKRUMBAAAAFiJJUV9TSEFSRVNPVVRTVEFORElORyIUSVFfU0hBUkVTT1VUU1RBTkRJTkcCAAAADCIwNC0wOC0y</t>
  </si>
  <si>
    <t>MDE2IgowNC0wOC0yMDE2AAAAAAMAAAAAAAAABSJKRUMiA0pFQwEAAAAWIklRX1NIQVJFU09VVFNUQU5ESU5HIhRJUV9TSEFSRVNPVVRTVEFORElORwIAAAAMIjAzLTA4LTIwMTYiCjAzLTA4LTIwMTYAAAAAAwAAAAAAAAAFIkpFQyIDSkVDAQAAABYiSVFfU0hBUkVTT1VUU1RBTkRJTkciFElRX1NIQVJFU09VVFNUQU5ESU5HAgAAAAwiMDItMDgtMjAxNiIKMDItMDgtMjAxNgAAAAADAAAAAAAAAAUiSkVDIgNKRUMBAAAAFiJJUV9TSEFSRVNPVVRTVEFORElORyIUSVFfU0hBUkVTT1VUU1RBTkRJTkcCAAAADCIwMS0wOC0yMDE2IgowMS0wOC0yMDE2AAAAAAMAAAAAAAAABSJKRUMiA0pFQwEAAAAWIklRX1NIQVJFU09VVFNUQU5ESU5HIhRJUV9TSEFSRVNPVVRTVEFORElORwIAAAAMIjI5LTA3LTIwMTYiCjI5LTA3LTIwMTYAAAAAAwAAAAAAAAAFIkpFQyIDSkVDAQAAABYiSVFfU0hBUkVTT1VUU1RBTkRJTkciFElRX1NIQVJFU09VVFNUQU5ESU5HAgAAAAwiMjgtMDctMjAxNiIKMjgtMDctMjAxNgAAAAADAAAAAAAAAAUiSkVDIgNKRUMBAAAAFiJJUV9TSEFSRVNPVVRTVEFORElORyIUSVFfU0hBUkVTT1VUU1RBTkRJTkcCAAAADCIyNy0wNy0yMDE2IgoyNy0wNy0yMDE2AAAAAAMAAAAAAAAABSJKRUMiA0pFQwEAAAAWIklRX1NIQVJFU09VVFNUQU5ESU5HIhRJUV9TSEFSRVNPVVRTVEFORElORwIAAAAMIjI2</t>
  </si>
  <si>
    <t>LTA3LTIwMTYiCjI2LTA3LTIwMTYAAAAAAwAAAAAAAAAFIkpFQyIDSkVDAQAAABYiSVFfU0hBUkVTT1VUU1RBTkRJTkciFElRX1NIQVJFU09VVFNUQU5ESU5HAgAAAAwiMjUtMDctMjAxNiIKMjUtMDctMjAxNgAAAAADAAAAAAAAAAUiSkVDIgNKRUMBAAAAFiJJUV9TSEFSRVNPVVRTVEFORElORyIUSVFfU0hBUkVTT1VUU1RBTkRJTkcCAAAADCIyMi0wNy0yMDE2IgoyMi0wNy0yMDE2AAAAAAMAAAAAAAAABSJKRUMiA0pFQwEAAAAWIklRX1NIQVJFU09VVFNUQU5ESU5HIhRJUV9TSEFSRVNPVVRTVEFORElORwIAAAAMIjIxLTA3LTIwMTYiCjIxLTA3LTIwMTYAAAAAAwAAAAAAAAAFIkpFQyIDSkVDAQAAABYiSVFfU0hBUkVTT1VUU1RBTkRJTkciFElRX1NIQVJFU09VVFNUQU5ESU5HAgAAAAwiMjAtMDctMjAxNiIKMjAtMDctMjAxNgAAAAADAAAAAAAAAAUiSkVDIgNKRUMBAAAAFiJJUV9TSEFSRVNPVVRTVEFORElORyIUSVFfU0hBUkVTT1VUU1RBTkRJTkcCAAAADCIxOS0wNy0yMDE2IgoxOS0wNy0yMDE2AAAAAAMAAAAAAAAABSJKRUMiA0pFQwEAAAAWIklRX1NIQVJFU09VVFNUQU5ESU5HIhRJUV9TSEFSRVNPVVRTVEFORElORwIAAAAMIjE4LTA3LTIwMTYiCjE4LTA3LTIwMTYAAAAAAwAAAAAAAAAFIkpFQyIDSkVDAQAAABYiSVFfU0hBUkVTT1VUU1RBTkRJTkciFElRX1NIQVJFU09VVFNUQU5ESU5HAgAA</t>
  </si>
  <si>
    <t>AAwiMTUtMDctMjAxNiIKMTUtMDctMjAxNgAAAAADAAAAAAAAAAUiSkVDIgNKRUMBAAAAFiJJUV9TSEFSRVNPVVRTVEFORElORyIUSVFfU0hBUkVTT1VUU1RBTkRJTkcCAAAADCIxNC0wNy0yMDE2IgoxNC0wNy0yMDE2AAAAAAMAAAAAAAAABSJKRUMiA0pFQwEAAAAWIklRX1NIQVJFU09VVFNUQU5ESU5HIhRJUV9TSEFSRVNPVVRTVEFORElORwIAAAAMIjEzLTA3LTIwMTYiCjEzLTA3LTIwMTYAAAAAAwAAAAAAAAAFIkpFQyIDSkVDAQAAABYiSVFfU0hBUkVTT1VUU1RBTkRJTkciFElRX1NIQVJFU09VVFNUQU5ESU5HAgAAAAwiMTItMDctMjAxNiIKMTItMDctMjAxNgAAAAADAAAAAAAAAAUiSkVDIgNKRUMBAAAAFiJJUV9TSEFSRVNPVVRTVEFORElORyIUSVFfU0hBUkVTT1VUU1RBTkRJTkcCAAAADCIxMS0wNy0yMDE2IgoxMS0wNy0yMDE2AAAAAAMAAAAAAAAABSJKRUMiA0pFQwEAAAAWIklRX1NIQVJFU09VVFNUQU5ESU5HIhRJUV9TSEFSRVNPVVRTVEFORElORwIAAAAMIjA4LTA3LTIwMTYiCjA4LTA3LTIwMTYAAAAAAwAAAAAAAAAFIkpFQyIDSkVDAQAAABYiSVFfU0hBUkVTT1VUU1RBTkRJTkciFElRX1NIQVJFU09VVFNUQU5ESU5HAgAAAAwiMDctMDctMjAxNiIKMDctMDctMjAxNgAAAAADAAAAAAAAAAUiSkVDIgNKRUMBAAAAFiJJUV9TSEFSRVNPVVRTVEFORElORyIUSVFfU0hBUkVTT1VUU1RBTkRJ</t>
  </si>
  <si>
    <t>TkcCAAAADCIwNi0wNy0yMDE2IgowNi0wNy0yMDE2AAAAAAMAAAAAAAAABSJKRUMiA0pFQwEAAAAWIklRX1NIQVJFU09VVFNUQU5ESU5HIhRJUV9TSEFSRVNPVVRTVEFORElORwIAAAAMIjA1LTA3LTIwMTYiCjA1LTA3LTIwMTYOCipx4MLUCA4KKnHgwtQIKkNJUS5JUTE5MDc4Ni5JUV9UT1RBTF9SRVYuOTk2LjQxODIwLkwuUC4uQwEAAABC6QIAAgAAAAY5MjQ5LjEBCAAAAAUAAAABMQEAAAAKMTUyNDYwODc0MAMAAAADMTYwAgAAAAIyOAQAAAABMAcAAAAJNi8zMC8yMDE0CAAAAAgxLzEvMjAxMAkAAAABMNjaD3HgwtQI2NoPceDC1AgcQ0lRLkVNRS5JUV9WT0xVTUUuMTQtMDQtMjAxNAEAAABubQAAAgAAAAgwLjMzMjg0OAA01WWH4MLUCDTVZYfgwtQIIENJUS5OWVNFOk1UVy5JUV9WT0xVTUUuNy8xNC8yMDE2BQAAAAEAAAAIAAAADihJbnZhbGlkIERhdGUpDgoqceDC1AgOCipx4MLUCClDSVEuVFRFSy5JUV9QUkVGX0VRVUlUWS4xOTkxLjQxODIwLkwuUC4uQwEAAAAIAQMAAwAAAAAA2NoPceDC1AjY2g9x4MLUCCFDSVEuSVExOTA3ODYuSVFfVk9MVU1FLjA1LTAzLTIwMTQBAAAAQukCAAIAAAAIMS42MjA2MDIAuFVdjODC1Ai4VV2M4MLUCCBDSVEuTllTRTpPU0suSVFfVk9MVU1FLjYvMTcvMjAxNgUAAAABAAAACAAAAA4oSW52YWxpZCBEYXRlKTTVZYfgwtQINNVlh+DC1AgcQ0lRLkVNRS5JUV9WT0xV</t>
  </si>
  <si>
    <t>TUUuMTYtMDEtMjAxNAEAAABubQAAAgAAAAgwLjE0OTM5MQA01WWH4MLUCDTVZYfgwtQIHENJUS5FTUUuSVFfVk9MVU1FLjE2LTA3LTIwMTMBAAAAbm0AAAIAAAAIMC4yOTEyMTUAljZoh+DC1AiWNmiH4MLUCCBDSVEuTllTRTpDTUkuSVFfVk9MVU1FLjUvMjMvMjAxNgUAAAABAAAACAAAAA4oSW52YWxpZCBEYXRlKTTVZYfgwtQINNVlh+DC1AgjQ0lRLlRURUsuSVFfRVNUX0RBVEUuMTAwNi40MTgyMC5MLlABAAAACAEDAAUAAAAKMzAtMDktMjAxOQAOCipx4MLUCA4KKnHgwtQIHENJUS5GTFIuSVFfVk9MVU1FLjA5LTEwLTIwMTMBAAAAKwEKAAIAAAAIMS41MzMyMTYA+Jdqh+DC1Aj4l2qH4MLUCCFDSVEuTllTRTpDTkhJLklRX1ZPTFVNRS40LzIyLzIwMTYFAAAAAQAAAAgAAAAOKEludmFsaWQgRGF0ZSk01WWH4MLUCDTVZYfgwtQIJkNJUS5DQVQuSVFfU0hBUkVTT1VUU1RBTkRJTkcuNS8xMi8yMDE2AQAAADL1AwACAAAACjU4NS4wNzI1ODUAVvRajODC1AhW9FqM4MLUCBtDSVEuU1ROLklRX1BSSU1BUllfSU5EVVNUUlkBAAAAu20NAAMAAAAgUmVzZWFyY2ggYW5kIENvbnN1bHRpbmcgU2VydmljZXMADgoqceDC1AgOCipx4MLUCBxDSVEuU1ROLklRX1ZPTFVNRS4xMi0wMi0yMDE0AQAAALttDQACAAAABzAuMzY1OTYANNVlh+DC1Ag01WWH4MLUCCdDSVEuU1ROLklRX1NIQVJFU09VVFNUQU5ESU5HLjA5</t>
  </si>
  <si>
    <t>LTExLTIwMTYBAAAAu20NAAIAAAAJMTEzLjk0NTI1ALhVXYzgwtQIuFVdjODC1AgrQ0lRLk5ZU0U6Q01JLklRX1NIQVJFU09VVFNUQU5ESU5HLjYvMjAvMjAxNgUAAAABAAAACAAAAA4oSW52YWxpZCBEYXRlKTTVZYfgwtQINNVlh+DC1AgfQ0lRLk5ZU0U6REUuSVFfVk9MVU1FLjgvMTcvMjAxNgUAAAABAAAACAAAAA4oSW52YWxpZCBEYXRlKTTVZYfgwtQINNVlh+DC1AggQ0lRLk5ZU0U6TVRXLklRX1ZPTFVNRS4zLzMwLzIwMTYFAAAAAQAAAAgAAAAOKEludmFsaWQgRGF0ZSk01WWH4MLUCDTVZYfgwtQIJkNJUS5DQVQuSVFfU0hBUkVTT1VUU1RBTkRJTkcuOS8xNC8yMDE2BQAAAAEAAAAIAAAADihJbnZhbGlkIERhdGUpNNVlh+DC1Ag01WWH4MLUCBxDSVEuSkVDLklRX1ZPTFVNRS4yNC0wNC0yMDE0AQAAAC9OBAACAAAACDAuNjM5MDYyAJY2aIfgwtQIljZoh+DC1AgaQ0lRLkNBVC5JUV9WT0xVTUUuOS8yLzIwMTYBAAAAMvUDAAIAAAAINS42Mzg0NjIANNVlh+DC1Ag01WWH4MLUCB1DSVEuVFRFSy5JUV9WT0xVTUUuMTYtMDEtMjAxNAEAAAAIAQMAAgAAAAcwLjQwMzIzAFb0WozgwtQIVvRajODC1AgdQ0lRLlRURUsuSVFfVk9MVU1FLjA0LTA5LTIwMTMBAAAACAEDAAIAAAAHMC4yOTM0OACWNmiH4MLUCJY2aIfgwtQIH0NJUS5OWVNFOkNNSS5JUV9WT0xVTUUuNS80LzIwMTYBAAAAJQwEAAIAAAAIMS45</t>
  </si>
  <si>
    <t>OTMwNjMANNVlh+DC1Ag01WWH4MLUCCFDSVEuTllTRTpURVguSVFfVk9MVU1FLjEyLzIxLzIwMTYFAAAAAQAAAAgAAAAOKEludmFsaWQgRGF0ZSm4VV2M4MLUCLhVXYzgwtQIHENJUS5KRUMuSVFfVk9MVU1FLjAzLTEwLTIwMTMBAAAAL04EAAIAAAAIMC43MTUxNzkAljZoh+DC1AiWNmiH4MLUCBxDSVEuS0JSLklRX1ZPTFVNRS4yNy0wOC0yMDEzAQAAAOqAPwACAAAACDAuODY2ODUxAJY2aIfgwtQIljZoh+DC1AgcQ0lRLkNBVC5JUV9WT0xVTUUuMTEvMTYvMjAxNgUAAAABAAAACAAAAA4oSW52YWxpZCBEYXRlKTTVZYfgwtQINNVlh+DC1AgnQ0lRLkVNRS5JUV9TSEFSRVNPVVRTVEFORElORy4wOC0xMS0yMDE2AQAAAG5tAAACAAAACTYwLjY0NjQ3NgBW9FqM4MLUCFb0WozgwtQILENJUS5OWVNFOkNNSS5JUV9TSEFSRVNPVVRTVEFORElORy4xMS8xOC8yMDE2BQAAAAEAAAAIAAAADihJbnZhbGlkIERhdGUpkjFWjODC1AiSMVaM4MLUCDBDSVEuTkFTREFRR1M6UENBUi5JUV9TSEFSRVNPVVRTVEFORElORy4xLzEyLzIwMTcBAAAAQX8EAAIAAAAKMzUxLjI3OTYwMQC4VV2M4MLUCLhVXYzgwtQIJUNJUS5OQVNEQVFHUzpQQ0FSLklRX1ZPTFVNRS43LzIyLzIwMTYFAAAAAQAAAAgAAAAOKEludmFsaWQgRGF0ZSmSMVaM4MLUCJIxVozgwtQIJENJUS5LT1NFOkEwMDk1NDAuSVFfVk9MVU1FLjUvMjAvMjAxNgUA</t>
  </si>
  <si>
    <t>AAABAAAACAAAAA4oSW52YWxpZCBEYXRlKTTVZYfgwtQINNVlh+DC1AglQ0lRLk5BU0RBUUdTOlBDQVIuSVFfVk9MVU1FLjQvMjcvMjAxNgUAAAABAAAACAAAAA4oSW52YWxpZCBEYXRlKZIxVozgwtQIkjFWjODC1AgoQ0lRLlNUTi5JUV9UT1RBTF9SRUNFSVYuOTk4LjQxODIwLkwuUC4uQwEAAAC7bQ0AAgAAAAY0NjEuMzUBCAAAAAUAAAABMQEAAAAKMTU4ODk5OTAzOQMAAAACMjcCAAAABDEwMDEEAAAAATAHAAAACTYvMzAvMjAxNAgAAAAKMTIvMzEvMjAxMQkAAAABMA4KKnHgwtQIDgoqceDC1AgcQ0lRLkZMUi5JUV9WT0xVTUUuMTctMTItMjAxMwEAAAArAQoAAgAAAAgxLjIyMzQzNQCWNmiH4MLUCJY2aIfgwtQIIUNJUS5JUTE5MDc4Ni5JUV9WT0xVTUUuMDMtMTItMjAxMwEAAABC6QIAAgAAAAgwLjQzNzg4OAC4VV2M4MLUCLhVXYzgwtQIHENJUS5FTUUuSVFfVk9MVU1FLjI4LTAzLTIwMTQBAAAAbm0AAAIAAAAIMC4xNTkxMjUANNVlh+DC1Ag01WWH4MLUCBxDSVEuRU1FLklRX1ZPTFVNRS4xMC0wMy0yMDE0AQAAAG5tAAACAAAACDAuNDEyMjIxADTVZYfgwtQINNVlh+DC1AgfQ0lRLk5ZU0U6Sk9ZLklRX1ZPTFVNRS42LzMvMjAxNgUAAAAAAAAACAAAABQoSW52YWxpZCBJZGVudGlmaWVyKTTVZYfgwtQINNVlh+DC1AghQ0lRLklRMjczNTExLklRX1ZPTFVNRS4wNS0wNi0yMDE0AQAAAGcsBAADAAAA</t>
  </si>
  <si>
    <t>AAA01WWH4MLUCDTVZYfgwtQIJ0NJUS5TVE4uSVFfVE9UQUxfREVCVC4xOTkxLjQxODIwLkwuUC4uQwEAAAC7bQ0AAgAAAAcyODYuNDA1AQgAAAAFAAAAATEBAAAACjE2MTc3MjA2NTYDAAAAAjI3AgAAAAQ0MTczBAAAAAEwBwAAAAk2LzMwLzIwMTQIAAAACTMvMzEvMjAxMgkAAAABMNjaD3HgwtQI2NoPceDC1AggQ0lRLk5ZU0U6Q01JLklRX1ZPTFVNRS42LzE3LzIwMTYFAAAAAQAAAAgAAAAOKEludmFsaWQgRGF0ZSk01WWH4MLUCDTVZYfgwtQIHENJUS5KRUMuSVFfVk9MVU1FLjI0LTAyLTIwMTQBAAAAL04EAAIAAAAIMC44MDU2NzkAljZoh+DC1AiWNmiH4MLUCB9DSVEuRU1FLklRX1BSSUNFREFURS4xOC0xMS0yMDEzAQAAAG5tAAAFAAAACjE4LTExLTIwMTMANNVlh+DC1Ag01WWH4MLUCCNDSVEuS0JSLklRX0VCSVRfRVNULjEwMDYuNDE4MjAuTC5QLgEAAADqgD8AAwAAAAAA2NoPceDC1AjY2g9x4MLUCCdDSVEuRU1FLklRX1NIQVJFU09VVFNUQU5ESU5HLjA5LTA1LTIwMTcBAAAAbm0AAAIAAAAJNTkuMjMzMDM4AFb0WozgwtQIVvRajODC1AgcQ0lRLkVNRS5JUV9WT0xVTUUuMDUtMTEtMjAxMwEAAABubQAAAgAAAAgwLjU1Mzc3NAA01WWH4MLUCDTVZYfgwtQIH0NJUS5OWVNFOlRFWC5JUV9WT0xVTUUuOC80LzIwMTYBAAAADrMEAAIAAAAIMS43NzM5ODkANNVlh+DC1Ag01WWH4MLUCCdDSVEuRU1F</t>
  </si>
  <si>
    <t>LklRX1NIQVJFU09VVFNUQU5ESU5HLjIzLTA2LTIwMTcBAAAAbm0AAAIAAAAJNTkuMjMzMDM4AFb0WozgwtQIVvRajODC1AgoQ0lRLklRMjczNTExLklRX0VCSVRfRVNULjEwMDMuNDE4MjAuTC5QLgEAAABnLAQAAgAAAAkzNjEuMzE5OTIBDgAAAAUAAAABMwEAAAABMAIAAAAKMTAwMTQyODcyNQMAAAAGMTAwMjE1BAAAAAEyBgAAAAEwBwAAAAMxNjAIAAAAATAJAAAAATEKAAAAATALAAAACjc0NDcyMTc4MTYMAAAAATENAAAACDcvMS8yMDE0EAAAAAk2LzMwLzIwMTTY2g9x4MLUCNjaD3HgwtQIIUNJUS5JUTE5MDc4Ni5JUV9WT0xVTUUuMjQtMDEtMjAxNAEAAABC6QIAAgAAAAgxLjU2MTg0NQC4VV2M4MLUCLhVXYzgwtQIK0NJUS5OWVNFOk9TSy5JUV9TSEFSRVNPVVRTVEFORElORy43LzIxLzIwMTYFAAAAAQAAAAgAAAAOKEludmFsaWQgRGF0ZSm4VV2M4MLUCLhVXYzgwtQIHENJUS5LQlIuSVFfVk9MVU1FLjIzLTAxLTIwMTQBAAAA6oA/AAIAAAAIMi4xOTc2ODIAuFVdjODC1Ai4VV2M4MLUCC1DSVEuSVExOTA3ODYuSVFfSU5URVJFU1RfRVhQLjk5Ny40MTgyMC5MLlAuLkMBAAAAQukCAAIAAAAFLTMwLjYBCAAAAAUAAAABMQEAAAAKMTY0NjQ4NDczNQMAAAADMTYwAgAAAAI4MgQAAAABMAcAAAAJNi8zMC8yMDE0CAAAAAoxMi8zMS8yMDEwCQAAAAEwDgoqceDC1AgOCipx4MLUCCdDSVEuS0JSLklRX1NI</t>
  </si>
  <si>
    <t>QVJFU09VVFNUQU5ESU5HLjEzLTA0LTIwMTcBAAAA6oA/AAIAAAAKMTQzLjE0MDc5MQBW9FqM4MLUCFb0WozgwtQIJUNJUS5KRUMuSVFfUkVWRU5VRV9FU1QuMTAwNS40MTgyMC4uUC4BAAAAL04EAAIAAAAIMTk4MjIuOTQBDgAAAAUAAAABMwEAAAABMAIAAAAKMTAwMTg5Njk3OQMAAAAGMTAwMTgwBAAAAAEyBgAAAAEwBwAAAAMxNjAIAAAAATAJAAAAATEKAAAAATALAAAACjYyMzQ3MTk1NzgMAAAAATENAAAACDcvMS8yMDE0EAAAAAk2LzMwLzIwMTTY2g9x4MLUCNjaD3HgwtQIHENJUS5FTUUuSVFfVk9MVU1FLjAzLTA5LTIwMTMBAAAAbm0AAAIAAAAIMC4zMTM3OTkAljZoh+DC1AiWNmiH4MLUCCZDSVEuQ0FULklRX1NIQVJFU09VVFNUQU5ESU5HLjMvMjQvMjAxNwUAAAABAAAACAAAAA4oSW52YWxpZCBEYXRlKQ4KKnHgwtQIDgoqceDC1AgcQ0lRLkVNRS5JUV9WT0xVTUUuMDEtMDgtMjAxMwEAAABubQAAAgAAAAgwLjM0OTk0OQCWNmiH4MLUCJY2aIfgwtQIIENJUS5OWVNFOlRFWC5JUV9WT0xVTUUuNC8yNS8yMDE2BQAAAAEAAAAIAAAADihJbnZhbGlkIERhdGUpuFVdjODC1Ai4VV2M4MLUCBxDSVEuRU1FLklRX1ZPTFVNRS4xOC0xMC0yMDEzAQAAAG5tAAACAAAACDAuNDI2NTU0AJY2aIfgwtQIljZoh+DC1AgkQ0lRLktPU0U6QTAwOTU0MC5JUV9WT0xVTUUuNi8yMC8yMDE2BQAAAAEAAAAIAAAADihJ</t>
  </si>
  <si>
    <t>bnZhbGlkIERhdGUpNNVlh+DC1Ag01WWH4MLUCCVDSVEuTkFTREFRR1M6UENBUi5JUV9WT0xVTUUuNy8yNy8yMDE2BQAAAAEAAAAIAAAADihJbnZhbGlkIERhdGUpVvRajODC1AhW9FqM4MLUCCdDSVEuSVFUUjE0MTUxMzE2Mi5JUV9UUl9JTVBMSUVEX0VWLi5VU0QBAAAAylFvCAIAAAALMTM2Ni4xMTkyOTgBBgAAAAUAAAACNTQBAAAABjEwMjA5MAIAAAAJMTQxNTEzMTYyAwAAAAkxNDE1MTMyNjUEAAAAAzE2MAYAAAAFRmFsc2V3qAY248LUCC12HjbjwtQIH0NJUS5FTUUuSVFfUFJJQ0VEQVRFLjEyLTExLTIwMTMBAAAAbm0AAAUAAAAKMTItMTEtMjAxMwA01WWH4MLUCDTVZYfgwtQIJENJUS5OQVNEQVFHUzpQQ0FSLklRX1ZPTFVNRS43LzgvMjAxNgEAAABBfwQAAwAAAAAANNVlh+DC1Ag01WWH4MLUCCVDSVEuQ0FULklRX1NIQVJFU09VVFNUQU5ESU5HLjgvNC8yMDE2AQAAADL1AwACAAAACTU4Mi4zMjE4OQAOCipx4MLUCA4KKnHgwtQIHENJUS5KRUMuSVFfVk9MVU1FLjI5LTEwLTIwMTMBAAAAL04EAAIAAAAHMC40NjUxNQCSMVaM4MLUCJIxVozgwtQILUNJUS5JUTE5MDc4Ni5JUV9JTlRFUkVTVF9FWFAuOTk4LjQxODIwLkwuUC4uQwEAAABC6QIAAgAAAAUtMjIuMQEIAAAABQAAAAExAQAAAAoxNjYxMjEzNDMxAwAAAAMxNjACAAAAAjgyBAAAAAEwBwAAAAk2LzMwLzIwMTQIAAAACjEyLzMwLzIwMTEJ</t>
  </si>
  <si>
    <t>AAAAATAOCipx4MLUCA4KKnHgwtQIHUNJUS5UVEVLLklRX1ZPTFVNRS4wOS0wNC0yMDE0AQAAAAgBAwACAAAACDAuMzY2NjU4ALhVXYzgwtQIuFVdjODC1AgkQ0lRLktPU0U6QTAwOTU0MC5JUV9WT0xVTUUuMy8xOC8yMDE2BQAAAAEAAAAIAAAADihJbnZhbGlkIERhdGUpDgoqceDC1AgOCipx4MLUCBxDSVEuRU1FLklRX1ZPTFVNRS4xNy0wNi0yMDE0AQAAAG5tAAACAAAABzAuMjU4ODEANNVlh+DC1Ag01WWH4MLUCBpDSVEuQ0FULklRX1ZPTFVNRS44LzIvMjAxNgEAAAAy9QMAAgAAAAg2LjMxNTQ4OQAOCipx4MLUCA4KKnHgwtQILENJUS5OWVNFOkNNSS5JUV9TSEFSRVNPVVRTVEFORElORy4xMi8xOS8yMDE2BQAAAAEAAAAIAAAADihJbnZhbGlkIERhdGUpkjFWjODC1AiSMVaM4MLUCB9DSVEuTllTRTpDTUkuSVFfVk9MVU1FLjQvNC8yMDE2AQAAACUMBAACAAAACDEuMzQ3NzUyADTVZYfgwtQINNVlh+DC1AggQ0lRLk5ZU0U6TVRXLklRX1ZPTFVNRS41LzI0LzIwMTYFAAAAAQAAAAgAAAAOKEludmFsaWQgRGF0ZSkOCipx4MLUCA4KKnHgwtQIHENJUS5TVE4uSVFfVk9MVU1FLjEwLTA2LTIwMTQBAAAAu20NAAIAAAAIMC4yMzQyNzgAkjFWjODC1AiSMVaM4MLUCCBDSVEuTllTRTpKT1kuSVFfVk9MVU1FLjMvMTAvMjAxNgUAAAAAAAAACAAAABQoSW52YWxpZCBJZGVudGlmaWVyKQ4KKnHgwtQIDgoqceDC</t>
  </si>
  <si>
    <t>1AghQ0lRLklRMTkwNzg2LklRX1ZPTFVNRS4wNy0wNS0yMDE0AQAAAELpAgACAAAACDAuNDg5MzAyALhVXYzgwtQIuFVdjODC1AghQ0lRLlNUTi5JUV9OSV9FU1QuMTAwMi40MTgyMC5MLlAuAQAAALttDQACAAAACTE5MS4xNjY1NgEOAAAABQAAAAEzAQAAAAEwAgAAAAoxMDAwMzkzODk1AwAAAAYxMDAyNTAEAAAAATMGAAAAATAHAAAAAjI3CAAAAAEwCQAAAAExCgAAAAEwCwAAAAo2NzM1NjM2MTIzDAAAAAExDQAAAAg3LzEvMjAxNBAAAAAJNi8zMC8yMDE0DgoqceDC1AgOCipx4MLUCB9DSVEuTllTRTpOQVYuSVFfVk9MVU1FLjMvOS8yMDE2AQAAALJxBAADAAAAAAAOCipx4MLUCA4KKnHgwtQIHkNJUS5OWVNFOkRFLklRX1ZPTFVNRS43LzcvMjAxNgEAAACADwQAAgAAAAgyLjE2NzUxMgAOCipx4MLUCA4KKnHgwtQIHENJUS5TVE4uSVFfVk9MVU1FLjI3LTA5LTIwMTMBAAAAu20NAAIAAAAIMC4wOTA3MTQAuFVdjODC1Ai4VV2M4MLUCCFDSVEuSVFUUjI3MTk0ODU1MS5JUV9UUl9UQVJHRVRfSUQBAAAAB5s1EAMAAAAJSVExMDA0MTIwAHeoBjbjwtQILXYeNuPC1AgnQ0lRLklRMTkwNzg2LklRX0VTVF9EQVRFLjEwMDIuNDE4MjAuTC5QAQAAAELpAgAFAAAACjMxLTEyLTIwMTUADgoqceDC1AgOCipx4MLUCCdDSVEuRkxSLklRX1NIQVJFU09VVFNUQU5ESU5HLjIzLTA2LTIwMTcBAAAAKwEKAAIAAAAKMTM5</t>
  </si>
  <si>
    <t>Ljc4MjI0MwBW9FqM4MLUCFb0WozgwtQIK0NJUS5OWVNFOkNNSS5JUV9TSEFSRVNPVVRTVEFORElORy4xMC82LzIwMTYBAAAAJQwEAAIAAAAGMTY5LjU2AA4KKnHgwtQIDgoqceDC1AghQ0lRLk5ZU0U6VEVYLklRX1ZPTFVNRS4xMS8yOC8yMDE2BQAAAAEAAAAIAAAADihJbnZhbGlkIERhdGUpNNVlh+DC1Ag01WWH4MLUCCZDSVEuQ0FULklRX1NIQVJFU09VVFNUQU5ESU5HLjMvMjgvMjAxNgUAAAABAAAACAAAAA4oSW52YWxpZCBEYXRlKQ4KKnHgwtQIDgoqceDC1AghQ0lRLi5JUV9DQVBFWF9FU1QuMTAwMS40MTgyMC5MLlAuBQAAAAEAAAAIAAAAFChJbnZhbGlkIElkZW50aWZpZXIp9JJYjODC1Aj0kliM4MLUCCpDSVEuTllTRTpURVguSVFfU0hBUkVTT1VUU1RBTkRJTkcuNy83LzIwMTYBAAAADrMEAAIAAAAFMTA5LjIAVvRajODC1AhW9FqM4MLUCBxDSVEuRkxSLklRX1ZPTFVNRS4zMS0wNy0yMDEzAQAAACsBCgACAAAACDIuODg0NjI1APiXaofgwtQI+Jdqh+DC1AgkQ0lRLk5BU0RBUUdTOlBDQVIuSVFfVk9MVU1FLjcvNi8yMDE2AQAAAEF/BAACAAAACDEuOTg5Njk3AJIxVozgwtQIkjFWjODC1AgdQ0lRLlRURUsuSVFfVk9MVU1FLjIzLTA2LTIwMTQBAAAACAEDAAIAAAAIMC4yNTI3MTcAVvRajODC1AhW9FqM4MLUCCRDSVEuSVExOTA3ODYuSVFfTkkuMjAwMC40MTgyMC5MLlAuLkMBAAAAQukCAAIA</t>
  </si>
  <si>
    <t>AAAFMjAyLjIBCAAAAAUAAAABMQEAAAAKMTY3NzI2NjU3NAMAAAADMTYwAgAAAAIxNQQAAAABMAcAAAAJNi8zMC8yMDE0CAAAAAg0LzQvMjAxNAkAAAABMNjaD3HgwtQI2NoPceDC1AgfQ0lRLk5ZU0U6REUuSVFfVk9MVU1FLjcvMjUvMjAxNgUAAAABAAAACAAAAA4oSW52YWxpZCBEYXRlKQ4KKnHgwtQIDgoqceDC1AgjQ0lRLklRMTkwNzg2LklRX0FQLjk5OC40MTgyMC5MLlAuLkMBAAAAQukCAAIAAAAFNjU5LjEBCAAAAAUAAAABMQEAAAAKMTY2MTIxMzQzMQMAAAADMTYwAgAAAAQxMDE4BAAAAAEwBwAAAAk2LzMwLzIwMTQIAAAACjEyLzMwLzIwMTEJAAAAATDY2g9x4MLUCNjaD3HgwtQIKkNJUS5OWVNFOlRFWC5JUV9TSEFSRVNPVVRTVEFORElORy4zLzcvMjAxNwEAAAAOswQAAgAAAAQ5Ny42ALhVXYzgwtQIuFVdjODC1AgoQ0lRLjAuSVFfSU5URVJFU1RfRVhQLjk5OS40MTgyMC5MLlAuLS0uQwUAAAABAAAACAAAABooSW52YWxpZCBDdXJyZW5jeSBSZXF1ZXN0KdjaD3HgwtQI2NoPceDC1AgcQ0lRLlNUTi5JUV9WT0xVTUUuMTktMDMtMjAxNAEAAAC7bQ0AAgAAAAgwLjE1MTY5NgA01WWH4MLUCDTVZYfgwtQIH0NJUS5FTUUuSVFfUFJJQ0VEQVRFLjA2LTAxLTIwMTQBAAAAbm0AAAUAAAAKMDYtMDEtMjAxNAA01WWH4MLUCDTVZYfgwtQIIENJUS5OWVNFOkNNSS5JUV9WT0xVTUUuNi8xNS8yMDE2BQAA</t>
  </si>
  <si>
    <t>AAEAAAAIAAAADihJbnZhbGlkIERhdGUpNNVlh+DC1Ag01WWH4MLUCBxDSVEuQ0FULklRX1ZPTFVNRS4xMC8yNy8yMDE2BQAAAAEAAAAIAAAADihJbnZhbGlkIERhdGUpDgoqceDC1AgOCipx4MLUCCdDSVEuRU1FLklRX1NIQVJFU09VVFNUQU5ESU5HLjA3LTA0LTIwMTcBAAAAbm0AAAIAAAAJNTkuNjYwNDA0ALhVXYzgwtQIuFVdjODC1AgfQ0lRLkVNRS5JUV9QUklDRURBVEUuMTEtMTEtMjAxMwEAAABubQAABQAAAAoxMS0xMS0yMDEzAA4KKnHgwtQIDgoqceDC1AgxQ0lRLk5BU0RBUUdTOlBDQVIuSVFfU0hBUkVTT1VUU1RBTkRJTkcuMTEvMTYvMjAxNgUAAAABAAAACAAAAA4oSW52YWxpZCBEYXRlKZIxVozgwtQIkjFWjODC1AghQ0lRLklRMTkwNzg2LklRX1ZPTFVNRS4wMS0xMS0yMDEzAQAAAELpAgACAAAACDAuNTU4MjEzALhVXYzgwtQIuFVdjODC1AgnQ0lRLkZMUi5JUV9TSEFSRVNPVVRTVEFORElORy4wMi0wOS0yMDE2AQAAACsBCgACAAAACjEzOS4yNDgzNjkANNVlh+DC1Ag01WWH4MLUCBxDSVEuS0JSLklRX1ZPTFVNRS4xOS0wOS0yMDEzAQAAAOqAPwACAAAACDEuMzI5OTgxAJY2aIfgwtQIljZoh+DC1AgmQ0lRLkNBVC5JUV9TSEFSRVNPVVRTVEFORElORy4xLzIzLzIwMTcFAAAAAQAAAAgAAAAOKEludmFsaWQgRGF0ZSm4VV2M4MLUCLhVXYzgwtQIJUNJUS5OQVNEQVFHUzpQQ0FSLklRX1ZP</t>
  </si>
  <si>
    <t>TFVNRS41LzEyLzIwMTYBAAAAQX8EAAIAAAAIMy43MjQ4MDYAVvRajODC1AhW9FqM4MLUCCdDSVEuSkVDLklRX1NIQVJFU09VVFNUQU5ESU5HLjA3LTEwLTIwMTYBAAAAL04EAAIAAAAKMTIxLjQyODE5NwC4VV2M4MLUCLhVXYzgwtQIK0NJUS5JUTE5MDc4Ni5JUV9UT1RBTF9SRVYuMTAwMC40MTgyMC5MLlAuLkMBAAAAQukCAAIAAAAHMTA5OTAuNwEIAAAABQAAAAExAQAAAAoxNjYxMjE0MDY2AwAAAAMxNjACAAAAAjI4BAAAAAEwBwAAAAk2LzMwLzIwMTQIAAAACDEvMy8yMDE0CQAAAAEw2NoPceDC1AjY2g9x4MLUCCZDSVEuQ0FULklRX1NIQVJFU09VVFNUQU5ESU5HLjEyLzkvMjAxNgEAAAAy9QMAAgAAAAo1ODQuMjMxMTgxALhVXYzgwtQIuFVdjODC1AghQ0lRLk5ZU0U6QUdDTy5JUV9WT0xVTUUuNC8xMy8yMDE2BQAAAAEAAAAIAAAADihJbnZhbGlkIERhdGUpNNVlh+DC1Ag01WWH4MLUCClDSVEuU1ROLklRX0lOVEVSRVNUX0VYUC4xMDAwLjQxODIwLkwuUC4uQwEAAAC7bQ0AAgAAAActMTAuMjA1AQgAAAAFAAAAATEBAAAACjE3MjA4MTgyMTcDAAAAAjI3AgAAAAI4MgQAAAABMAcAAAAJNi8zMC8yMDE0CAAAAAoxMi8zMS8yMDEzCQAAAAEwDgoqceDC1AgOCipx4MLUCBxDSVEuQ0FULklRX1ZPTFVNRS4xMC8xNy8yMDE2BQAAAAEAAAAIAAAADihJbnZhbGlkIERhdGUpDgoqceDC1AgOCipx4MLUCBxD</t>
  </si>
  <si>
    <t>SVEuS0JSLklRX1ZPTFVNRS4wNC0wMi0yMDE0AQAAAOqAPwACAAAACDEuMjczNDI2ALhVXYzgwtQIuFVdjODC1AggQ0lRLk5ZU0U6TVRXLklRX1ZPTFVNRS44LzE1LzIwMTYFAAAAAQAAAAgAAAAOKEludmFsaWQgRGF0ZSk01WWH4MLUCDTVZYfgwtQIJ0NJUS5KRUMuSVFfU0hBUkVTT1VUU1RBTkRJTkcuMDYtMTItMjAxNgEAAAAvTgQAAgAAAAoxMjAuOTUwODk5AFb0WozgwtQIVvRajODC1AgtQ0lRLklRMjczNTExLklRX1BSRUZfRVFVSVRZLjIwMDAuNDE4MjAuTC5QLi5DAQAAAGcsBAADAAAAAADY2g9x4MLUCNjaD3HgwtQIHENJUS5GTFIuSVFfVk9MVU1FLjI3LTA1LTIwMTQBAAAAKwEKAAIAAAAIMS4wODI4NDEAljZoh+DC1AiWNmiH4MLUCB9DSVEuRU1FLklRX1BSSUNFREFURS4wOS0xMC0yMDEzAQAAAG5tAAAFAAAACjA5LTEwLTIwMTMANNVlh+DC1Ag01WWH4MLUCCtDSVEuTllTRTpPU0suSVFfU0hBUkVTT1VUU1RBTkRJTkcuOC8xNi8yMDE2BQAAAAEAAAAIAAAADihJbnZhbGlkIERhdGUpkjFWjODC1AiSMVaM4MLUCBxDSVEuU1ROLklRX1ZPTFVNRS4xNi0wOS0yMDEzAQAAALttDQACAAAACDAuMTU0Mjk0AFb0WozgwtQIVvRajODC1AgwQ0lRLk5BU0RBUUdTOlBDQVIuSVFfU0hBUkVTT1VUU1RBTkRJTkcuNC8yMS8yMDE2BQAAAAEAAAAIAAAADihJbnZhbGlkIERhdGUpuFVdjODC1Ai4VV2M4MLU</t>
  </si>
  <si>
    <t>CChDSVEuRkxSLklRX1BSRUZfRVFVSVRZLjE5OTQuNDE4MjAuTC5QLi5DAQAAACsBCgADAAAAAADY2g9x4MLUCNjaD3HgwtQIJ0NJUS5TVE4uSVFfU0hBUkVTT1VUU1RBTkRJTkcuMDItMDYtMjAxNwEAAAC7bQ0AAgAAAAoxMTQuMjI5MzEyAFb0WozgwtQIVvRajODC1AgdQ0lRLlRURUsuSVFfVk9MVU1FLjE4LTEwLTIwMTMBAAAACAEDAAIAAAAIMC4zMjMxMzEAljZoh+DC1AiWNmiH4MLUCCdDSVEuRU1FLklRX1NIQVJFU09VVFNUQU5ESU5HLjI4LTA3LTIwMTYBAAAAbm0AAAIAAAAJNjAuNzk5OTE1AFb0WozgwtQIVvRajODC1AgjQ0lRLktPU0U6QTAwOTU0MC5JUV9WT0xVTUUuMy85LzIwMTYBAAAAzUslAAMAAAAAADTVZYfgwtQINNVlh+DC1AgkQ0lRLk5BU0RBUUdTOlBDQVIuSVFfVk9MVU1FLjMvMy8yMDE3AQAAAEF/BAACAAAACDIuMTI3MTQ1ADTVZYfgwtQINNVlh+DC1AgnQ0lRLktCUi5JUV9TSEFSRVNPVVRTVEFORElORy4zMS0xMC0yMDE2AQAAAOqAPwACAAAACjE0Mi40NzU0OTkAuFVdjODC1Ai4VV2M4MLUCCpDSVEuTllTRTpURVguSVFfU0hBUkVTT1VUU1RBTkRJTkcuOS8yLzIwMTYBAAAADrMEAAIAAAAFMTA4LjUAkjFWjODC1AiSMVaM4MLUCC9DSVEuTkFTREFRR1M6UENBUi5JUV9TSEFSRVNPVVRTVEFORElORy41LzUvMjAxNgEAAABBfwQAAgAAAAkzNTAuNDYyODUA9JJYjODC1Aj0kliM</t>
  </si>
  <si>
    <t>4MLUCBRDSVEuLklRX1RSX1RBUkdFVF9JRAUAAAAAAAAACAAAABQoSW52YWxpZCBJZGVudGlmaWVyKXeoBjbjwtQIjNcgNuPC1AgjQ0lRLlNUTi5JUV9JTkNfVEFYLjk5OC40MTgyMC5MLlAuLkMBAAAAu20NAAIAAAAGMzcuMDE0AQgAAAAFAAAAATEBAAAACjE1ODg5OTkwMzkDAAAAAjI3AgAAAAI3NQQAAAABMAcAAAAJNi8zMC8yMDE0CAAAAAoxMi8zMS8yMDExCQAAAAEw2NoPceDC1AjY2g9x4MLUCCdDSVEuS0JSLklRX1NIQVJFU09VVFNUQU5ESU5HLjE0LTExLTIwMTYBAAAA6oA/AAIAAAAKMTQyLjY2ODE2MQD0kliM4MLUCPSSWIzgwtQIHENJUS5TVE4uSVFfVk9MVU1FLjIzLTA2LTIwMTQBAAAAu20NAAIAAAAIMC4yNDYzMDgAuFVdjODC1Ai4VV2M4MLUCCVDSVEuU1ROLklRX0VCSVREQV9FU1QuMTAwMi40MTgyMC5MLlAuAQAAALttDQACAAAACTMzNS4yMDk3MQEOAAAABQAAAAEzAQAAAAEwAgAAAAoxMDAwMzkzODk1AwAAAAYxMDAxODcEAAAAATMGAAAAATAHAAAAAjI3CAAAAAEwCQAAAAExCgAAAAEwCwAAAAo2NzM1NjM2MTExDAAAAAExDQAAAAg3LzEvMjAxNBAAAAAJNi8zMC8yMDE02NoPceDC1AjY2g9x4MLUCCZDSVEuQ0FULklRX1NIQVJFU09VVFNUQU5ESU5HLjEyLzcvMjAxNgEAAAAy9QMAAgAAAAo1ODMuODkxNjI2APSSWIzgwtQI9JJYjODC1AgjQ0lRLktPU0U6QTAwOTU0MC5JUV9WT0xV</t>
  </si>
  <si>
    <t>TUUuNS8zLzIwMTYBAAAAzUslAAMAAAAAAA4KKnHgwtQIDgoqceDC1AggQ0lRLk5ZU0U6TkFWLklRX1ZPTFVNRS44LzExLzIwMTYBAAAAsnEEAAIAAAAIMC41NDgwMzIADgoqceDC1AgOCipx4MLUCBxDSVEuRkxSLklRX1ZPTFVNRS4wMy0wNC0yMDE0AQAAACsBCgACAAAACDAuODg1NjE5AJY2aIfgwtQIljZoh+DC1AgdQ0lRLlRURUsuSVFfVk9MVU1FLjI4LTEwLTIwMTMBAAAACAEDAAIAAAAIMC4yMzg3MDIAuFVdjODC1Ai4VV2M4MLUCCZDSVEuQ0FULklRX1NIQVJFU09VVFNUQU5ESU5HLjYvMjEvMjAxNgUAAAABAAAACAAAAA4oSW52YWxpZCBEYXRlKbhVXYzgwtQIuFVdjODC1AgoQ0lRLkVNRS5JUV9QUkVGX0VRVUlUWS4xOTk0LjQxODIwLkwuUC4uQwEAAABubQAAAwAAAAAA2NoPceDC1AjY2g9x4MLUCCdDSVEuRkxSLklRX1NIQVJFU09VVFNUQU5ESU5HLjIzLTA5LTIwMTYBAAAAKwEKAAIAAAAKMTM5LjI0ODM2OQBW9FqM4MLUCFb0WozgwtQIIENJUS5OWVNFOk1UVy5JUV9WT0xVTUUuNi8yMy8yMDE2BQAAAAEAAAAIAAAADihJbnZhbGlkIERhdGUpNNVlh+DC1Ag01WWH4MLUCChDSVEuU1ROLklRX1RPVEFMX0VRVUlUWS45OTYuNDE4MjAuTC5QLi5DAQAAALttDQACAAAABjU0Ny41OAEIAAAABQAAAAExAQAAAAoxNDMxODU1MTA2AwAAAAIyNwIAAAAEMTI3NQQAAAABMAcAAAAJNi8zMC8yMDE0CAAA</t>
  </si>
  <si>
    <t>AAoxMi8zMS8yMDA5CQAAAAEw2NoPceDC1AjY2g9x4MLUCB9DSVEuRU1FLklRX1BSSUNFREFURS4wNC0wNi0yMDE0AQAAAG5tAAAFAAAACjA0LTA2LTIwMTQADgoqceDC1AgOCipx4MLUCB9DSVEuTllTRTpURVguSVFfVk9MVU1FLjYvNy8yMDE2AQAAAA6zBAACAAAACDEuMjIxMTYxAJIxVozgwtQIkjFWjODC1AgcQ0lRLkpFQy5JUV9WT0xVTUUuMjktMDctMjAxMwEAAAAvTgQAAgAAAAgxLjMwNjQzMgCWNmiH4MLUCJY2aIfgwtQIH0NJUS5OWVNFOlRFWC5JUV9WT0xVTUUuMi83LzIwMTcBAAAADrMEAAMAAAAAADTVZYfgwtQINNVlh+DC1AgnQ0lRLkpFQy5JUV9TSEFSRVNPVVRTVEFORElORy4yMS0xMC0yMDE2AQAAAC9OBAACAAAACjEyMS40MjgxOTcA9JJYjODC1Aj0kliM4MLUCB1DSVEuVFRFSy5JUV9WT0xVTUUuMjEtMDEtMjAxNAEAAAAIAQMAAgAAAAgwLjUzNDA1MgCWNmiH4MLUCJY2aIfgwtQIKENJUS5TVE4uSVFfSU5URVJFU1RfRVhQLjk5Ni40MTgyMC5MLlAuLkMBAAAAu20NAAIAAAAHLTExLjM3OQEIAAAABQAAAAExAQAAAAoxNDMxODU1MTA2AwAAAAIyNwIAAAACODIEAAAAATAHAAAACTYvMzAvMjAxNAgAAAAKMTIvMzEvMjAwOQkAAAABMA4KKnHgwtQIDgoqceDC1AgkQ0lRLktPU0U6QTAwOTU0MC5JUV9WT0xVTUUuNC8xMS8yMDE2AQAAAM1LJQACAAAABzAuMTU1ODUADgoqceDC1AgOCipx</t>
  </si>
  <si>
    <t>4MLUCB9DSVEuRU1FLklRX1BSSUNFREFURS4xNi0wNS0yMDE0AQAAAG5tAAAFAAAACjE2LTA1LTIwMTQADgoqceDC1AgOCipx4MLUCCxDSVEuRkxSLklRX05FVF9XT1JLSU5HX0NBUC4yMDAwLjQxODIwLkwuUC4uQwEAAAArAQoAAgAAAAcxMjAuNzkzAQgAAAAFAAAAATEBAAAACjE3NDgwMjE3MzMDAAAAAzE2MAIAAAAEMTMxMQQAAAABMAcAAAAJNi8zMC8yMDE0CAAAAAk2LzMwLzIwMTQJAAAAATDY2g9x4MLUCNjaD3HgwtQIIUNJUS5JUTE5MDc4Ni5JUV9WT0xVTUUuMjQtMDktMjAxMwEAAABC6QIAAgAAAAgwLjgyMDU2MgC4VV2M4MLUCLhVXYzgwtQIK0NJUS5TVE4uSVFfQ0FTSF9TVF9JTlZFU1QuMTk5NS40MTgyMC5MLlAuLkMBAAAAu20NAAIAAAAGNDMuMzI1AQgAAAAFAAAAATEBAAAACjE2Nzk0MTA1ODEDAAAAAjI3AgAAAAQxMDAyBAAAAAEwBwAAAAk2LzMwLzIwMTQIAAAACTMvMzEvMjAxMwkAAAABMNjaD3HgwtQI2NoPceDC1AghQ0lRLklRMTkwNzg2LklRX1ZPTFVNRS4yMC0wNS0yMDE0AQAAAELpAgACAAAACDAuNTgxODQzALhVXYzgwtQIuFVdjODC1AgnQ0lRLkVNRS5JUV9TSEFSRVNPVVRTVEFORElORy4yNC0wMS0yMDE3AQAAAG5tAAACAAAACTYwLjY0NjQ3NgC4VV2M4MLUCLhVXYzgwtQIHENJUS5TVE4uSVFfVk9MVU1FLjIwLTA1LTIwMTQBAAAAu20NAAIAAAAIMC4yNjM0OTYAuFVdjODC</t>
  </si>
  <si>
    <t>1Ai4VV2M4MLUCCZDSVEuVFRFSy5JUV9FQklUREFfRVNULjEwMDMuNDE4MjAuTC5QLgEAAAAIAQMAAwAAAAAA2NoPceDC1AjY2g9x4MLUCCFDSVEuSVEyNzM1MTEuSVFfVk9MVU1FLjI0LTEwLTIwMTMBAAAAZywEAAMAAAAAADTVZYfgwtQINNVlh+DC1AgnQ0lRLlNUTi5JUV9TSEFSRVNPVVRTVEFORElORy4yOC0xMi0yMDE2AQAAALttDQACAAAACTExMy45NDUyNQBW9FqM4MLUCFb0WozgwtQIKENJUS5GTFIuSVFfREFfU1VQUExfQ0YuMTAwMC40MTgyMC5MLlAuLkMBAAAAKwEKAAIAAAAHMjA2LjMzMQEIAAAABQAAAAExAQAAAAoxNzc2OTUxNTM3AwAAAAMxNjACAAAABDIxNzEEAAAAATAHAAAACTYvMzAvMjAxNAgAAAAKMTIvMzEvMjAxMwkAAAABMA4KKnHgwtQIDgoqceDC1AgnQ0lRLktCUi5JUV9TSEFSRVNPVVRTVEFORElORy4zMC0xMS0yMDE2AQAAAOqAPwACAAAACjE0Mi42NjgxNjEAVvRajODC1AhW9FqM4MLUCCVDSVEuTkFTREFRR1M6UENBUi5JUV9WT0xVTUUuMS8xMi8yMDE3AQAAAEF/BAACAAAACDEuNDE4Mjk4AJIxVozgwtQIkjFWjODC1AgoQ0lRLlRURUsuSVFfU0hBUkVTT1VUU1RBTkRJTkcuMTUtMDMtMjAxNwEAAAAIAQMAAgAAAAk1Ny4zMTcwNTMAuFVdjODC1Ai4VV2M4MLUCDBDSVEuTkFTREFRR1M6UENBUi5JUV9TSEFSRVNPVVRTVEFORElORy43LzE5LzIwMTYFAAAAAQAAAAgAAAAO</t>
  </si>
  <si>
    <t>KEludmFsaWQgRGF0ZSn0kliM4MLUCPSSWIzgwtQIG0NJUS5DQVQuSVFfVk9MVU1FLjgvMjQvMjAxNgUAAAABAAAACAAAAA4oSW52YWxpZCBEYXRlKQ4KKnHgwtQIDgoqceDC1AguQ0lRLklRVFIyODE3OTIxNTIuSVFfVFJfVEFSR0VUX1NUT0NLUFJFTUlVTV8xRAEAAACYzssQAgAAAAAAd6gGNuPC1Agtdh4248LUCCdDSVEuS0JSLklRX1NIQVJFU09VVFNUQU5ESU5HLjA4LTEyLTIwMTYBAAAA6oA/AAIAAAAKMTQyLjY2ODE2MQA01WWH4MLUCDTVZYfgwtQIJENJUS5TVE4uSVFfQ0FQRVhfRVNULjEwMDIuNDE4MjAuTC5QLgEAAAC7bQ0AAgAAAAMtNTABDgAAAAUAAAABMwEAAAABMAIAAAAKMTAwMDM5Mzg5NQMAAAAGMTA0MDkwBAAAAAEzBgAAAAEwBwAAAAIyNwgAAAABMAkAAAABMQoAAAABMAsAAAAKODE2NjIzNTAyNQwAAAABMQ0AAAAINy8xLzIwMTQQAAAACTYvMzAvMjAxNNjaD3HgwtQI2NoPceDC1AgcQ0lRLkVNRS5JUV9WT0xVTUUuMDctMDItMjAxNAEAAABubQAAAgAAAAgwLjM5NjI4MgA01WWH4MLUCDTVZYfgwtQIK0NJUS5JUTE5MDc4Ni5JUV9UT1RBTF9SRVYuMjAwMC40MTgyMC5MLlAuLkMBAAAAQukCAAIAAAAHMTA3MjQuNwEIAAAABQAAAAExAQAAAAoxNjc3MjY2NTc0AwAAAAMxNjACAAAAAjI4BAAAAAEwBwAAAAk2LzMwLzIwMTQIAAAACDQvNC8yMDE0CQAAAAEw2NoPceDC1AjY2g9x4MLU</t>
  </si>
  <si>
    <t>CCFDSVEuTllTRTpURVguSVFfVk9MVU1FLjExLzE1LzIwMTYFAAAAAQAAAAgAAAAOKEludmFsaWQgRGF0ZSk01WWH4MLUCDTVZYfgwtQIHENJUS5FTUUuSVFfVk9MVU1FLjMxLTEwLTIwMTMBAAAAbm0AAAIAAAAIMC41MzE3MDEAljZoh+DC1AiWNmiH4MLUCBxDSVEuRkxSLklRX1ZPTFVNRS4wNS0wMy0yMDE0AQAAACsBCgACAAAACDEuMDM0ODk5AJY2aIfgwtQIljZoh+DC1AgnQ0lRLkpFQy5JUV9TSEFSRVNPVVRTVEFORElORy4xMC0wMy0yMDE3AQAAAC9OBAACAAAACjEyMS4wNzEyOTYAVvRajODC1AhW9FqM4MLUCCdDSVEuRkxSLklRX1NIQVJFU09VVFNUQU5ESU5HLjIxLTEyLTIwMTYBAAAAKwEKAAIAAAAKMTM5LjI1MDIwNAA01WWH4MLUCDTVZYfgwtQIHENJUS5FTUUuSVFfVk9MVU1FLjE5LTA4LTIwMTMBAAAAbm0AAAIAAAAIMC4xMzExMDkAljZoh+DC1AiWNmiH4MLUCB1DSVEuVFRFSy5JUV9WT0xVTUUuMDYtMDktMjAxMwEAAAAIAQMAAgAAAAgwLjIxNzIyNAC4VV2M4MLUCLhVXYzgwtQIG0NJUS5DQVQuSVFfVk9MVU1FLjIvMTAvMjAxNwEAAAAy9QMAAgAAAAgyLjQwNDg5NgAOCipx4MLUCA4KKnHgwtQILENJUS5OWVNFOkNNSS5JUV9TSEFSRVNPVVRTVEFORElORy4xMi8xNi8yMDE2BQAAAAEAAAAIAAAADihJbnZhbGlkIERhdGUpVvRajODC1AhW9FqM4MLUCBxDSVEuU1ROLklRX1ZPTFVNRS4y</t>
  </si>
  <si>
    <t>MC0wMy0yMDE0AQAAALttDQACAAAACDAuMjQzMjYyAJIxVozgwtQIkjFWjODC1AgnQ0lRLlNUTi5JUV9TSEFSRVNPVVRTVEFORElORy4xOC0wNC0yMDE3AQAAALttDQACAAAACjExNC4xNjI0MzgAVvRajODC1AhW9FqM4MLUCCdDSVEuU1ROLklRX1NIQVJFU09VVFNUQU5ESU5HLjIwLTA0LTIwMTcBAAAAu20NAAIAAAAKMTE0LjE2MjQzOAA01WWH4MLUCDTVZYfgwtQIH0NJUS5OWVNFOk1UVy5JUV9WT0xVTUUuNi8zLzIwMTYBAAAA010EAAMAAAAAAJY2aIfgwtQIljZoh+DC1AgnQ0lRLktCUi5JUV9TSEFSRVNPVVRTVEFORElORy4xNC0wNi0yMDE3AQAAAOqAPwACAAAACjE0My4xNTQ0NzEANNVlh+DC1Ag01WWH4MLUCBxDSVEuS0JSLklRX1ZPTFVNRS4xOC0xMC0yMDEzAQAAAOqAPwACAAAACDEuNzI2MzIxAJIxVozgwtQIkjFWjODC1AgoQ0lRLlNUTi5JUV9QUkVGX0VRVUlUWS4xMDAwLjQxODIwLkwuUC4uQwEAAAC7bQ0AAwAAAAAA2NoPceDC1AjY2g9x4MLUCCdDSVEuU1ROLklRX1NIQVJFU09VVFNUQU5ESU5HLjI5LTA3LTIwMTYBAAAAu20NAAIAAAAKMTEzLjg5MDYyNQD0kliM4MLUCPSSWIzgwtQIMENJUS5OQVNEQVFHUzpQQ0FSLklRX1NIQVJFU09VVFNUQU5ESU5HLjEvMjMvMjAxNwUAAAABAAAACAAAAA4oSW52YWxpZCBEYXRlKZIxVozgwtQIkjFWjODC1AgnQ0lRLlNUTi5JUV9TSEFSRVNPVVRT</t>
  </si>
  <si>
    <t>VEFORElORy4yMy0wMy0yMDE3AQAAALttDQACAAAACjExNC4xMjg1NjIAuFVdjODC1Ai4VV2M4MLUCCVDSVEuTkFTREFRR1M6UENBUi5JUV9WT0xVTUUuNy8xMy8yMDE2BQAAAAEAAAAIAAAADihJbnZhbGlkIERhdGUpNNVlh+DC1Ag01WWH4MLUCBxDSVEuU1ROLklRX1ZPTFVNRS4yMi0wOC0yMDEzAQAAALttDQACAAAABzAuMTM3NTQAVvRajODC1AhW9FqM4MLUCCZDSVEuSVEyNzM1MTEuSVFfRUJJVC4xOTk2LjQxODIwLkwuUC4uQwEAAABnLAQAAgAAAAcyMDQuMTg1AQgAAAAFAAAAATEBAAAACjE3MDIxODQwNjkDAAAAAzE2MAIAAAADNDAwBAAAAAEwBwAAAAk2LzMwLzIwMTQIAAAACTYvMzAvMjAxMwkAAAABMNjaD3HgwtQI2NoPceDC1AggQ0lRLk5ZU0U6T1NLLklRX1ZPTFVNRS4zLzIzLzIwMTYFAAAAAQAAAAgAAAAOKEludmFsaWQgRGF0ZSkOCipx4MLUCA4KKnHgwtQIK0NJUS5OWVNFOlRFWC5JUV9TSEFSRVNPVVRTVEFORElORy4zLzMwLzIwMTcFAAAAAQAAAAgAAAAOKEludmFsaWQgRGF0ZSn0kliM4MLUCPSSWIzgwtQIK0NJUS5OWVNFOkNNSS5JUV9TSEFSRVNPVVRTVEFORElORy43LzI1LzIwMTYFAAAAAQAAAAgAAAAOKEludmFsaWQgRGF0ZSk01WWH4MLUCDTVZYfgwtQIIUNJUS5JUTI3MzUxMS5JUV9WT0xVTUUuMjUtMDItMjAxNAEAAABnLAQAAwAAAAAANNVlh+DC1Ag01WWH4MLUCCdDSVEu</t>
  </si>
  <si>
    <t>RkxSLklRX1NIQVJFU09VVFNUQU5ESU5HLjI0LTAxLTIwMTcBAAAAKwEKAAIAAAAKMTM5LjI1MDIwNAC4VV2M4MLUCLhVXYzgwtQIIUNJUS5JUTI3MzUxMS5JUV9WT0xVTUUuMzAtMDgtMjAxMwEAAABnLAQAAwAAAAAADgoqceDC1AgOCipx4MLUCChDSVEuVFRFSy5JUV9TSEFSRVNPVVRTVEFORElORy4xNC0xMS0yMDE2AQAAAAgBAwACAAAABjU3LjA0MgD0kliM4MLUCPSSWIzgwtQIJkNJUS5DQVQuSVFfU0hBUkVTT1VUU1RBTkRJTkcuMTAvNi8yMDE2AQAAADL1AwACAAAACjU4My44OTE2MjYANNVlh+DC1Ag01WWH4MLUCDRDSVEuRU1FLklRX01JTk9SSVRZX0lOVEVSRVNUX1RPVEFMLjIwMDAuNDE4MjAuTC5QLi5DAQAAAG5tAAACAAAABjEzLjYyOQEIAAAABQAAAAExAQAAAAoxNzQ3NzM5NDAxAwAAAAMxNjACAAAABDEzMTIEAAAAATAHAAAACTYvMzAvMjAxNAgAAAAJNi8zMC8yMDE0CQAAAAEw2NoPceDC1AjY2g9x4MLUCChDSVEuVFRFSy5JUV9TSEFSRVNPVVRTVEFORElORy4wMS0xMS0yMDE2AQAAAAgBAwACAAAACTU3LjQyOTU2MQBW9FqM4MLUCFb0WozgwtQIJENJUS5OQVNEQVFHUzpQQ0FSLklRX1ZPTFVNRS4yLzcvMjAxNwEAAABBfwQAAwAAAAAANNVlh+DC1Ag01WWH4MLUCB9DSVEuTllTRTpDTUkuSVFfVk9MVU1FLjcvMS8yMDE2AQAAACUMBAACAAAACDIuNzcyOTA3AA4KKnHgwtQIDgoqceDC</t>
  </si>
  <si>
    <t>1AglQ0lRLk5BU0RBUUdTOlBDQVIuSVFfVk9MVU1FLjYvMTYvMjAxNgUAAAABAAAACAAAAA4oSW52YWxpZCBEYXRlKVb0WozgwtQIVvRajODC1AgjQ0lRLklRMTkwNzg2LklRX05JLjk5Ni40MTgyMC5MLlAuLkMBAAAAQukCAAIAAAAFMjY5LjEBCAAAAAUAAAABMQEAAAAKMTUyNDYwODc0MAMAAAADMTYwAgAAAAIxNQQAAAABMAcAAAAJNi8zMC8yMDE0CAAAAAgxLzEvMjAxMAkAAAABMNjaD3HgwtQI2NoPceDC1AgrQ0lRLk5ZU0U6T1NLLklRX1NIQVJFU09VVFNUQU5ESU5HLjQvMTUvMjAxNgUAAAABAAAACAAAAA4oSW52YWxpZCBEYXRlKfSSWIzgwtQI9JJYjODC1AgcQ0lRLkpFQy5JUV9WT0xVTUUuMTctMDMtMjAxNAEAAAAvTgQAAgAAAAgxLjAyODc4NACWNmiH4MLUCJY2aIfgwtQIIENJUS5OWVNFOk1UVy5JUV9WT0xVTUUuNi8yOS8yMDE2BQAAAAEAAAAIAAAADihJbnZhbGlkIERhdGUpNNVlh+DC1Ag01WWH4MLUCDRDSVEuU1ROLklRX01JTk9SSVRZX0lOVEVSRVNUX1RPVEFMLjE5OTkuNDE4MjAuTC5QLi5DAQAAALttDQADAAAAAADY2g9x4MLUCNjaD3HgwtQIIUNJUS5JUTI3MzUxMS5JUV9WT0xVTUUuMDQtMDYtMjAxNAEAAABnLAQAAwAAAAAANNVlh+DC1Ag01WWH4MLUCCdDSVEuRU1FLklRX1NIQVJFU09VVFNUQU5ESU5HLjIyLTA5LTIwMTYBAAAAbm0AAAIAAAAJNjAuNzk5OTE1ALhVXYzgwtQI</t>
  </si>
  <si>
    <t>uFVdjODC1AggQ0lRLk5ZU0U6VEVYLklRX1ZPTFVNRS41LzMxLzIwMTYFAAAAAQAAAAgAAAAOKEludmFsaWQgRGF0ZSlW9FqM4MLUCFb0WozgwtQIIUNJUS5JUTE5MDc4Ni5JUV9WT0xVTUUuMjMtMTItMjAxMwEAAABC6QIAAgAAAAgwLjUwOTkyOQC4VV2M4MLUCLhVXYzgwtQIJ0NJUS5LQlIuSVFfU0hBUkVTT1VUU1RBTkRJTkcuMTEtMDEtMjAxNwEAAADqgD8AAgAAAAoxNDIuNjY4MTYxAFb0WozgwtQIVvRajODC1AgrQ0lRLk5ZU0U6VEVYLklRX1NIQVJFU09VVFNUQU5ESU5HLjkvMTYvMjAxNgUAAAABAAAACAAAAA4oSW52YWxpZCBEYXRlKTTVZYfgwtQINNVlh+DC1AgcQ0lRLkpFQy5JUV9WT0xVTUUuMTYtMDUtMjAxNAEAAAAvTgQAAgAAAAgxLjE4Mjc2OQCWNmiH4MLUCJY2aIfgwtQIGkNJUS5DQVQuSVFfVk9MVU1FLjMvMy8yMDE3AQAAADL1AwACAAAACDguMTc4MjEzADTVZYfgwtQINNVlh+DC1AgcQ0lRLkpFQy5JUV9WT0xVTUUuMTYtMTItMjAxMwEAAAAvTgQAAgAAAAgwLjQ5OTc3OACWNmiH4MLUCJY2aIfgwtQIK0NJUS5OWVNFOlRFWC5JUV9TSEFSRVNPVVRTVEFORElORy40LzI1LzIwMTYFAAAAAQAAAAgAAAAOKEludmFsaWQgRGF0ZSmSMVaM4MLUCJIxVozgwtQILkNJUS5JUVRSMTQxNTEzMTYyLklRX1RSX1RBUkdFVF9TVE9DS1BSRU1JVU1fMU0BAAAAylFvCAIAAAAHMTguMjc5NgEGAAAA</t>
  </si>
  <si>
    <t>BQAAAAI1NAEAAAAGMTAxMDU1AgAAAAkxNDE1MTMxNjIDAAAACTE0MTUxMzI2NQQAAAADMTYwBgAAAAVGYWxzZXeoBjbjwtQILXYeNuPC1AgqQ0lRLk5ZU0U6T1NLLklRX1NIQVJFU09VVFNUQU5ESU5HLjIvNy8yMDE3AQAAABd9BAACAAAACTc0Ljc5NDUyNgD0kliM4MLUCPSSWIzgwtQIHENJUS5TVE4uSVFfVk9MVU1FLjIyLTEwLTIwMTMBAAAAu20NAAIAAAAIMC4yNTE2NTQAuFVdjODC1Ai4VV2M4MLUCCdDSVEuU1ROLklRX1NIQVJFU09VVFNUQU5ESU5HLjI0LTExLTIwMTYBAAAAu20NAAIAAAAJMTEzLjk0NTI1ADTVZYfgwtQINNVlh+DC1AggQ0lRLk5ZU0U6Sk9ZLklRX1ZPTFVNRS41LzEyLzIwMTYFAAAAAAAAAAgAAAAUKEludmFsaWQgSWRlbnRpZmllcimWNmiH4MLUCJY2aIfgwtQIJUNJUS5OQVNEQVFHUzpQQ0FSLklRX1ZPTFVNRS44LzIyLzIwMTYFAAAAAQAAAAgAAAAOKEludmFsaWQgRGF0ZSk01WWH4MLUCDTVZYfgwtQIIUNJUS5JUTE5MDc4Ni5JUV9WT0xVTUUuMTUtMDQtMjAxNAEAAABC6QIAAgAAAAgwLjQxNTgyNwC4VV2M4MLUCLhVXYzgwtQIJUNJUS5OQVNEQVFHUzpQQ0FSLklRX1ZPTFVNRS41LzE4LzIwMTYFAAAAAQAAAAgAAAAOKEludmFsaWQgRGF0ZSlW9FqM4MLUCFb0WozgwtQIHENJUS5LQlIuSVFfVk9MVU1FLjMwLTA5LTIwMTMBAAAA6oA/AAIAAAAIMC43OTY0NTYAljZoh+DC</t>
  </si>
  <si>
    <t>1AiWNmiH4MLUCBxDSVEuS0JSLklRX1ZPTFVNRS4zMC0wNy0yMDEzAQAAAOqAPwACAAAACDEuNDE5NTAyAJY2aIfgwtQIljZoh+DC1AggQ0lRLk5ZU0U6Sk9ZLklRX1ZPTFVNRS41LzI3LzIwMTYFAAAAAQAAAAgAAAAOKEludmFsaWQgRGF0ZSk01WWH4MLUCDTVZYfgwtQIKENJUS5UVEVLLklRX1NIQVJFU09VVFNUQU5ESU5HLjA5LTA4LTIwMTYBAAAACAEDAAIAAAAJNTcuNDI5NTYxAPSSWIzgwtQI9JJYjODC1AglQ0lRLk5BU0RBUUdTOlBDQVIuSVFfVk9MVU1FLjQvMTEvMjAxNwEAAABBfwQAAgAAAAgxLjQxODI5OAA01WWH4MLUCDTVZYfgwtQII0NJUS5GTFIuSVFfRUJJVF9FU1QuMTAwNi40MTgyMC5MLlAuAQAAACsBCgADAAAAAADY2g9x4MLUCNjaD3HgwtQIH0NJUS5FTUUuSVFfUFJJQ0VEQVRFLjAyLTA3LTIwMTMBAAAAbm0AAAUAAAAKMDItMDctMjAxMwAOCipx4MLUCA4KKnHgwtQIL0NJUS5OQVNEQVFHUzpQQ0FSLklRX1NIQVJFU09VVFNUQU5ESU5HLjIvNi8yMDE3AQAAAEF/BAACAAAACjM1MS4yNzk2MDEAuFVdjODC1Ai4VV2M4MLUCBhDSVEuRU1FLklRX01BUktFVENBUC4uLkMBAAAAbm0AAAIAAAALMzkzMS44ODkwNjIBBgAAAAUAAAABMQEAAAAKMTgzODA4Njg0MQMAAAADMTYwAgAAAAYxMDAwNTQEAAAAATAHAAAACDcvMy8yMDE32NoPceDC1AjY2g9x4MLUCCRDSVEuU1ROLklRX0lOQ19U</t>
  </si>
  <si>
    <t>QVguMjAwMC40MTgyMC5MLlAuLkMBAAAAu20NAAIAAAAGNTcuNDk0AQgAAAAFAAAAATEBAAAACjE3NDg5NDQwNzMDAAAAAjI3AgAAAAI3NQQAAAABMAcAAAAJNi8zMC8yMDE0CAAAAAk2LzMwLzIwMTQJAAAAATDY2g9x4MLUCNjaD3HgwtQIIUNJUS5JUVRSMjgxNzkyMTUyLklRX1RSX0JVWUVSTkFNRQEAAACYzssQAwAAABpUaGUgQ2hlZnMnIFdhcmVob3VzZSwgSW5jLgB3qAY248LUCIzXIDbjwtQIH0NJUS5OWVNFOk1UVy5JUV9WT0xVTUUuNi8xLzIwMTYBAAAA010EAAIAAAAIMi4xMjgzOTkANNVlh+DC1Ag01WWH4MLUCCdDSVEuS0JSLklRX1NIQVJFU09VVFNUQU5ESU5HLjE1LTAzLTIwMTcBAAAA6oA/AAIAAAAKMTQyLjg3ODM2MwC4VV2M4MLUCLhVXYzgwtQIH0NJUS5OWVNFOk5BVi5JUV9WT0xVTUUuNy81LzIwMTYBAAAAsnEEAAMAAAAAADTVZYfgwtQINNVlh+DC1AgcQ0lRLlNUTi5JUV9WT0xVTUUuMjUtMDktMjAxMwEAAAC7bQ0AAgAAAAgwLjUyNjg4NgCWNmiH4MLUCJY2aIfgwtQIIENJUS5OWVNFOkNOSEkuSVFfVk9MVU1FLjUvMy8yMDE2AQAAAE5iGQYDAAAAAAA01WWH4MLUCDTVZYfgwtQIJ0NJUS5JUTE5MDc4Ni5JUV9FU1RfREFURS4xMDA0LjQxODIwLkwuUAEAAABC6QIABQAAAAozMS0xMi0yMDE3AA4KKnHgwtQIDgoqceDC1AgnQ0lRLkVNRS5JUV9TSEFSRVNPVVRTVEFORElORy4wOC0w</t>
  </si>
  <si>
    <t>NS0yMDE3AQAAAG5tAAACAAAACTU5LjIzMzAzOAC4VV2M4MLUCLhVXYzgwtQIIUNJUS5JUTE5MDc4Ni5JUV9WT0xVTUUuMjEtMTAtMjAxMwEAAABC6QIAAgAAAAgwLjMwODgxNwC4VV2M4MLUCLhVXYzgwtQIKENJUS5UVEVLLklRX1NIQVJFU09VVFNUQU5ESU5HLjEwLTAzLTIwMTcBAAAACAEDAAIAAAAJNTcuMzE3MDUzAFb0WozgwtQIVvRajODC1AgoQ0lRLlRURUsuSVFfU0hBUkVTT1VUU1RBTkRJTkcuMjgtMDMtMjAxNwEAAAAIAQMAAgAAAAk1Ny4zMTcwNTMAVvRajODC1AhW9FqM4MLUCCdDSVEuS0JSLklRX1NIQVJFU09VVFNUQU5ESU5HLjE5LTA4LTIwMTYBAAAA6oA/AAIAAAAKMTQyLjQ3NTQ5OQD0kliM4MLUCPSSWIzgwtQIJUNJUS5OQVNEQVFHUzpQQ0FSLklRX1ZPTFVNRS41LzMxLzIwMTYFAAAAAQAAAAgAAAAOKEludmFsaWQgRGF0ZSlW9FqM4MLUCFb0WozgwtQIHENJUS5GTFIuSVFfVk9MVU1FLjA0LTAzLTIwMTQBAAAAKwEKAAIAAAAIMS42ODA1NDQAljZoh+DC1AiWNmiH4MLUCBtDSVEuQ0FULklRX1ZPTFVNRS4xLzIzLzIwMTcFAAAAAQAAAAgAAAAOKEludmFsaWQgRGF0ZSk01WWH4MLUCDTVZYfgwtQIHENJUS5KRUMuSVFfVk9MVU1FLjExLTA0LTIwMTQBAAAAL04EAAIAAAAIMS4wMjg4MDgAljZoh+DC1AiWNmiH4MLUCB9DSVEuRU1FLklRX1BSSUNFREFURS4yNC0wNC0yMDE0AQAAAG5t</t>
  </si>
  <si>
    <t>AAAFAAAACjI0LTA0LTIwMTQADgoqceDC1AgOCipx4MLUCCVDSVEuU1ROLklRX0lOVkVOVE9SWS45OTkuNDE4MjAuTC5QLi5DAQAAALttDQADAAAAAADY2g9x4MLUCNjaD3HgwtQIJ0NJUS5TVE4uSVFfU0hBUkVTT1VUU1RBTkRJTkcuMDgtMDItMjAxNwEAAAC7bQ0AAgAAAAkxMTMuOTQ1MjUA9JJYjODC1Aj0kliM4MLUCCBDSVEuTllTRTpKT1kuSVFfVk9MVU1FLjUvMTcvMjAxNgUAAAABAAAACAAAAA4oSW52YWxpZCBEYXRlKTTVZYfgwtQINNVlh+DC1AgnQ0lRLkpFQy5JUV9TSEFSRVNPVVRTVEFORElORy4xNy0xMS0yMDE2AQAAAC9OBAACAAAACjEyMS40MjgxOTcAVvRajODC1AhW9FqM4MLUCB1DSVEuVFRFSy5JUV9WT0xVTUUuMjQtMDMtMjAxNAEAAAAIAQMAAgAAAAgwLjM3Mzc4NwC4VV2M4MLUCLhVXYzgwtQIKUNJUS5TVE4uSVFfVE9UQUxfUkVDRUlWLjIwMDAuNDE4MjAuTC5QLi5DAQAAALttDQACAAAABzY0MS4yOTkBCAAAAAUAAAABMQEAAAAKMTc0ODk0NDA3MwMAAAACMjcCAAAABDEwMDEEAAAAATAHAAAACTYvMzAvMjAxNAgAAAAJNi8zMC8yMDE0CQAAAAEw2NoPceDC1AjY2g9x4MLUCCBDSVEuTllTRTpURVguSVFfVk9MVU1FLjUvMTYvMjAxNgUAAAABAAAACAAAAA4oSW52YWxpZCBEYXRlKTTVZYfgwtQINNVlh+DC1AgnQ0lRLkVNRS5JUV9TSEFSRVNPVVRTVEFORElORy4xNC0wNy0yMDE2</t>
  </si>
  <si>
    <t>AQAAAG5tAAACAAAACTYwLjcwMDYyNgDSzC5x4MLUCNLMLnHgwtQIJ0NJUS5KRUMuSVFfU0hBUkVTT1VUU1RBTkRJTkcuMDktMDktMjAxNgEAAAAvTgQAAgAAAAoxMjEuNDI4MTk3ALhVXYzgwtQIuFVdjODC1AgcQ0lRLkpFQy5JUV9WT0xVTUUuMDUtMTItMjAxMwEAAAAvTgQAAgAAAAYxLjA5MzcAljZoh+DC1AiWNmiH4MLUCBxDSVEuS0JSLklRX1ZPTFVNRS4wOC0wNC0yMDE0AQAAAOqAPwACAAAACDIuMzQxNDc0ALhVXYzgwtQIuFVdjODC1AgnQ0lRLlNUTi5JUV9TSEFSRVNPVVRTVEFORElORy4yNy0wMS0yMDE3AQAAALttDQACAAAACTExMy45NDUyNQD0kliM4MLUCPSSWIzgwtQIJkNJUS5DQVQuSVFfU0hBUkVTT1VUU1RBTkRJTkcuOS8xNS8yMDE2BQAAAAEAAAAIAAAADihJbnZhbGlkIERhdGUpuFVdjODC1Ai4VV2M4MLUCB9DSVEuTllTRTpDTUkuSVFfVk9MVU1FLjUvNS8yMDE2AQAAACUMBAACAAAACDEuMjUzNDQxADTVZYfgwtQINNVlh+DC1AggQ0lRLk5ZU0U6VEVYLklRX1ZPTFVNRS43LzEzLzIwMTYFAAAAAQAAAAgAAAAOKEludmFsaWQgRGF0ZSk01WWH4MLUCDTVZYfgwtQIHENJUS5FTUUuSVFfVk9MVU1FLjI3LTA1LTIwMTQBAAAAbm0AAAIAAAAIMC4yODIyNTEANNVlh+DC1Ag01WWH4MLUCCFDSVEuSVEyNzM1MTEuSVFfVk9MVU1FLjA5LTA5LTIwMTMBAAAAZywEAAMAAAAAADTVZYfgwtQI</t>
  </si>
  <si>
    <t>NNVlh+DC1AgcQ0lRLkpFQy5JUV9WT0xVTUUuMTMtMTEtMjAxMwEAAAAvTgQAAgAAAAgwLjc3OTg4MgCWNmiH4MLUCJY2aIfgwtQIIENJUS5OWVNFOlRFWC5JUV9WT0xVTUUuMS8zMS8yMDE3BQAAAAEAAAAIAAAADihJbnZhbGlkIERhdGUpkjFWjODC1AiSMVaM4MLUCBxDSVEuQ0FULklRX1ZPTFVNRS4xMS8xNy8yMDE2BQAAAAEAAAAIAAAADihJbnZhbGlkIERhdGUpNNVlh+DC1Ag01WWH4MLUCDBDSVEuTkFTREFRR1M6UENBUi5JUV9TSEFSRVNPVVRTVEFORElORy41LzI1LzIwMTYFAAAAAQAAAAgAAAAOKEludmFsaWQgRGF0ZSm4VV2M4MLUCLhVXYzgwtQIK0NJUS5OWVNFOlRFWC5JUV9TSEFSRVNPVVRTVEFORElORy40LzI3LzIwMTYFAAAAAQAAAAgAAAAOKEludmFsaWQgRGF0ZSm4VV2M4MLUCLhVXYzgwtQIH0NJUS5FTUUuSVFfUFJJQ0VEQVRFLjA3LTA4LTIwMTMBAAAAbm0AAAUAAAAKMDctMDgtMjAxMwA01WWH4MLUCDTVZYfgwtQIH0NJUS5FTUUuSVFfUFJJQ0VEQVRFLjI3LTA5LTIwMTMBAAAAbm0AAAUAAAAKMjctMDktMjAxMwA01WWH4MLUCDTVZYfgwtQIFUNJUS4uSVFfUVVJQ0tfQ09NUC4yMQUAAAABAAAACAAAABQoSW52YWxpZCBJZGVudGlmaWVyKTTVZYfgwtQINNVlh+DC1AglQ0lRLk5BU0RBUUdTOlBDQVIuSVFfVk9MVU1FLjQvMjYvMjAxNgUAAAABAAAACAAAAA4oSW52YWxpZCBEYXRl</t>
  </si>
  <si>
    <t>KVb0WozgwtQIVvRajODC1AgcQ0lRLkpFQy5JUV9WT0xVTUUuMjQtMTItMjAxMwEAAAAvTgQAAgAAAAgwLjE5NDU4MQCWNmiH4MLUCJY2aIfgwtQII0NJUS5LQlIuSVFfUEVSSU9EREFURS45OTYuNDE4MjAuTC5QAQAAAOqAPwAFAAAACjMxLTEyLTIwMDkADgoqceDC1AgOCipx4MLUCCBDSVEuTllTRTpOQVYuSVFfVk9MVU1FLjMvMTEvMjAxNgEAAACycQQAAgAAAAcwLjc3OTY4ADTVZYfgwtQINNVlh+DC1AgeQ0lRLkZMUi5JUV9FU1RfREFURS4uNDE4MjAuTC5QAQAAACsBCgAFAAAACjMxLTAzLTIwMTUANNVlh+DC1Ag01WWH4MLUCCFDSVEuSVEyNzM1MTEuSVFfVk9MVU1FLjMwLTAxLTIwMTQBAAAAZywEAAMAAAAAADTVZYfgwtQINNVlh+DC1AgmQ0lRLkNBVC5JUV9TSEFSRVNPVVRTVEFORElORy4zLzI3LzIwMTcFAAAAAQAAAAgAAAAOKEludmFsaWQgRGF0ZSm4VV2M4MLUCLhVXYzgwtQIH0NJUS5FTUUuSVFfUFJJQ0VEQVRFLjI4LTA1LTIwMTQBAAAAbm0AAAUAAAAKMjgtMDUtMjAxNACWNmiH4MLUCJY2aIfgwtQIJUNJUS5OQVNEQVFHUzpQQ0FSLklRX1ZPTFVNRS4xLzE4LzIwMTcFAAAAAQAAAAgAAAAOKEludmFsaWQgRGF0ZSlW9FqM4MLUCFb0WozgwtQIH0NJUS5OWVNFOlRFWC5JUV9WT0xVTUUuOC81LzIwMTYBAAAADrMEAAMAAAAAALhVXYzgwtQIuFVdjODC1AgjQ0lRLkZMUi5JUV9JTkNfVEFY</t>
  </si>
  <si>
    <t>Ljk5Ny40MTgyMC5MLlAuLkMBAAAAKwEKAAIAAAAHMTE4LjUxNAEIAAAABQAAAAExAQAAAAoxNTg4NTU1NTM1AwAAAAMxNjACAAAAAjc1BAAAAAEwBwAAAAk2LzMwLzIwMTQIAAAACjEyLzMxLzIwMTAJAAAAATDY2g9x4MLUCNjaD3HgwtQIJ0NJUS5GTFIuSVFfU0hBUkVTT1VUU1RBTkRJTkcuMDktMDktMjAxNgEAAAArAQoAAgAAAAoxMzkuMjQ4MzY5AHBrLHHgwtQIcGssceDC1AgcQ0lRLkpFQy5JUV9WT0xVTUUuMjYtMDYtMjAxNAEAAAAvTgQAAgAAAAgwLjc4NDY2OACWNmiH4MLUCJY2aIfgwtQIIUNJUS5OWVNFOkNOSEkuSVFfVk9MVU1FLjMvMzAvMjAxNgUAAAABAAAACAAAAA4oSW52YWxpZCBEYXRlKTTVZYfgwtQINNVlh+DC1AgmQ0lRLklRMTkwNzg2LklRX0VCSVQuMTAwMC40MTgyMC5MLlAuLkMBAAAAQukCAAIAAAAFNDk3LjIBCAAAAAUAAAABMQEAAAAKMTY2MTIxNDA2NgMAAAADMTYwAgAAAAM0MDAEAAAAATAHAAAACTYvMzAvMjAxNAgAAAAIMS8zLzIwMTQJAAAAATDY2g9x4MLUCNjaD3HgwtQIJ0NJUS5GTFIuSVFfU0hBUkVTT1VUU1RBTkRJTkcuMTQtMDctMjAxNgEAAAArAQoAAgAAAAoxMzkuMjMwMTU2ADTVZYfgwtQINNVlh+DC1AgkQ0lRLktPU0U6QTAwOTU0MC5JUV9WT0xVTUUuMy8yNS8yMDE2BQAAAAEAAAAIAAAADihJbnZhbGlkIERhdGUpNNVlh+DC1Ag01WWH4MLUCBxDSVEuS0JS</t>
  </si>
  <si>
    <t>LklRX1ZPTFVNRS4wNy0wOC0yMDEzAQAAAOqAPwACAAAABzAuOTk4NTUAuFVdjODC1Ai4VV2M4MLUCB1DSVEuVFRFSy5JUV9WT0xVTUUuMTQtMDMtMjAxNAEAAAAIAQMAAgAAAAgwLjIxNjgyMgCWNmiH4MLUCJY2aIfgwtQIJ0NJUS5GTFIuSVFfU0hBUkVTT1VUU1RBTkRJTkcuMTQtMTEtMjAxNgEAAAArAQoAAgAAAAoxMzkuMjUwMjA0AFb0WozgwtQIVvRajODC1AgcQ0lRLlNUTi5JUV9WT0xVTUUuMjMtMDEtMjAxNAEAAAC7bQ0AAgAAAAgwLjE4NTc5NgC4VV2M4MLUCLhVXYzgwtQIHENJUS5GTFIuSVFfVk9MVU1FLjE3LTA0LTIwMTQBAAAAKwEKAAIAAAAIMS4wMTg3MDkAljZoh+DC1AiWNmiH4MLUCCBDSVEuTllTRTpKT1kuSVFfVk9MVU1FLjcvMjIvMjAxNgUAAAABAAAACAAAAA4oSW52YWxpZCBEYXRlKQ4KKnHgwtQIDgoqceDC1AgcQ0lRLkZMUi5JUV9WT0xVTUUuMTItMTItMjAxMwEAAAArAQoAAgAAAAgxLjUzNjg1NACWNmiH4MLUCJY2aIfgwtQILENJUS5JUTE5MDc4Ni5JUV9UT1RBTF9ERUJULjE5OTkuNDE4MjAuTC5QLi5DAQAAAELpAgACAAAABjE3MTEuNQEIAAAABQAAAAExAQAAAAoxNjYxMjI1Njc4AwAAAAMxNjACAAAABDQxNzMEAAAAATAHAAAACTYvMzAvMjAxNAgAAAAIMS8zLzIwMTQJAAAAATDY2g9x4MLUCNjaD3HgwtQIJ0NJUS4wLklRX1JFVkVOVUVfRVNULjEwMDMuNDE4MjAuTC5Q</t>
  </si>
  <si>
    <t>LlVTRAEAAABVhHcDAwAAAAAADgoqceDC1AgOCipx4MLUCB1DSVEuVFRFSy5JUV9WT0xVTUUuMTQtMTAtMjAxMwEAAAAIAQMAAgAAAAgwLjIxOTg4NACWNmiH4MLUCJY2aIfgwtQIIUNJUS5OWVNFOkNOSEkuSVFfVk9MVU1FLjUvMTAvMjAxNgEAAABOYhkGAgAAAAgxLjA1NjU0NQA01WWH4MLUCDTVZYfgwtQIKENJUS5UVEVLLklRX1NIQVJFU09VVFNUQU5ESU5HLjE4LTAxLTIwMTcBAAAACAEDAAIAAAAJNTcuMDYwODAzAFb0WozgwtQIVvRajODC1AgoQ0lRLlRURUsuSVFfU0hBUkVTT1VUU1RBTkRJTkcuMjAtMDEtMjAxNwEAAAAIAQMAAgAAAAk1Ny4yNzk4NzcADgoqceDC1AgOCipx4MLUCCFDSVEuTllTRTpDTkhJLklRX1ZPTFVNRS40LzIxLzIwMTYFAAAAAQAAAAgAAAAOKEludmFsaWQgRGF0ZSk01WWH4MLUCDTVZYfgwtQIH0NJUS5FTUUuSVFfUFJJQ0VEQVRFLjAyLTEwLTIwMTMBAAAAbm0AAAUAAAAKMDItMTAtMjAxMwAOCipx4MLUCA4KKnHgwtQIJUNJUS5DQVQuSVFfU0hBUkVTT1VUU1RBTkRJTkcuOC81LzIwMTYBAAAAMvUDAAIAAAAKNTgzLjg5MTYyNgC4VV2M4MLUCLhVXYzgwtQIH0NJUS5TVE4uSVFfRUJULjk5OC40MTgyMC5MLlAuLkMBAAAAu20NAAIAAAAGNDkuNjc2AQgAAAAFAAAAATEBAAAACjE1ODg5OTkwMzkDAAAAAjI3AgAAAAMxMzkEAAAAATAHAAAACTYvMzAvMjAxNAgAAAAKMTIv</t>
  </si>
  <si>
    <t>MzEvMjAxMQkAAAABMNjaD3HgwtQI2NoPceDC1AgoQ0lRLlRURUsuSVFfU0hBUkVTT1VUU1RBTkRJTkcuMDgtMDgtMjAxNgEAAAAIAQMAAgAAAAk1Ny40Mjk1NjEAVvRajODC1AhW9FqM4MLUCBxDSVEuRU1FLklRX1ZPTFVNRS4xMC0wMS0yMDE0AQAAAG5tAAACAAAACDAuNDQ1NDI0ADTVZYfgwtQINNVlh+DC1AgcQ0lRLkVNRS5JUV9WT0xVTUUuMjgtMDEtMjAxNAEAAABubQAAAgAAAAgwLjUxMjE5NAA01WWH4MLUCDTVZYfgwtQIHUNJUS5UVEVLLklRX1ZPTFVNRS4wMS0wOC0yMDEzAQAAAAgBAwACAAAACDAuMjU2Njc3AFb0WozgwtQIVvRajODC1AgnQ0lRLkVNRS5JUV9UT1RBTF9ERUJULjE5ODguNDE4MjAuTC5QLi5DAQAAAG5tAAACAAAABzE1My40MTMBCAAAAAUAAAABMQEAAAAKMTU1NjUxMjMwOAMAAAADMTYwAgAAAAQ0MTczBAAAAAEwBwAAAAk2LzMwLzIwMTQIAAAACTYvMzAvMjAxMQkAAAABMNjaD3HgwtQI2NoPceDC1AgcQ0lRLlNUTi5JUV9WT0xVTUUuMTEtMDItMjAxNAEAAAC7bQ0AAgAAAAcwLjIzNzMzADTVZYfgwtQINNVlh+DC1AgcQ0lRLkZMUi5JUV9WT0xVTUUuMDgtMDctMjAxMwEAAAArAQoAAgAAAAgyLjAwODM2OAD4l2qH4MLUCPiXaofgwtQIKkNJUS5TVE4uSVFfQ0FTSF9TVF9JTlZFU1QuOTk5LjQxODIwLkwuUC4uQwEAAAC7bQ0AAgAAAAY1OC4zNzgBCAAAAAUAAAABMQEAAAAK</t>
  </si>
  <si>
    <t>MTY2MDg4OTI3MQMAAAACMjcCAAAABDEwMDIEAAAAATAHAAAACTYvMzAvMjAxNAgAAAAKMTIvMzEvMjAxMgkAAAABMA4KKnHgwtQIDgoqceDC1AggQ0lRLk5ZU0U6TkFWLklRX1ZPTFVNRS42LzE2LzIwMTYFAAAAAQAAAAgAAAAOKEludmFsaWQgRGF0ZSk01WWH4MLUCDTVZYfgwtQII0NJUS5LQlIuSVFfUEVSSU9EREFURS45OTkuNDE4MjAuTC5QAQAAAOqAPwAFAAAACjMxLTEyLTIwMTIADgoqceDC1AgOCipx4MLUCB1DSVEuSVEyNzM1MTEuSVFfTUFSS0VUQ0FQLi4uQwEAAABnLAQAAwAAAAAA2NoPceDC1AjY2g9x4MLUCChDSVEuU1ROLklRX0lOVEVSRVNUX0VYUC45OTguNDE4MjAuTC5QLi5DAQAAALttDQACAAAABy0xMS42NzYBCAAAAAUAAAABMQEAAAAKMTU4ODk5OTAzOQMAAAACMjcCAAAAAjgyBAAAAAEwBwAAAAk2LzMwLzIwMTQIAAAACjEyLzMxLzIwMTEJAAAAATAOCipx4MLUCA4KKnHgwtQIJUNJUS5TVE4uSVFfVE9UQUxfUkVWLjk5Ni40MTgyMC5MLlAuLkMBAAAAu20NAAIAAAAIMTI0Mi45NDIBCAAAAAUAAAABMQEAAAAKMTQzMTg1NTEwNgMAAAACMjcCAAAAAjI4BAAAAAEwBwAAAAk2LzMwLzIwMTQIAAAACjEyLzMxLzIwMDkJAAAAATAOCipx4MLUCA4KKnHgwtQIHENJUS5LQlIuSVFfVk9MVU1FLjIxLTAzLTIwMTQBAAAA6oA/AAIAAAAIMi44NjIxODMAuFVdjODC1Ai4VV2M4MLUCCtDSVEu</t>
  </si>
  <si>
    <t>TllTRTpURVguSVFfU0hBUkVTT1VUU1RBTkRJTkcuNy8yMi8yMDE2BQAAAAEAAAAIAAAADihJbnZhbGlkIERhdGUpuFVdjODC1Ai4VV2M4MLUCCdDSVEuSkVDLklRX1NIQVJFU09VVFNUQU5ESU5HLjMxLTAxLTIwMTcBAAAAL04EAAIAAAAKMTIwLjgzMDA5OQD0kliM4MLUCPSSWIzgwtQIIENJUS5OWVNFOlRFWC5JUV9WT0xVTUUuMy8xMy8yMDE3BQAAAAEAAAAIAAAADihJbnZhbGlkIERhdGUpkjFWjODC1AiSMVaM4MLUCCtDSVEuTllTRTpDTUkuSVFfU0hBUkVTT1VUU1RBTkRJTkcuMTAvNy8yMDE2AQAAACUMBAACAAAABjE2OS41NgC4VV2M4MLUCLhVXYzgwtQIHENJUS5LQlIuSVFfVk9MVU1FLjAzLTAxLTIwMTQBAAAA6oA/AAIAAAAIMS4wMDE3NDMAkjFWjODC1AiSMVaM4MLUCCFDSVEuTllTRTpURVguSVFfVk9MVU1FLjExLzI5LzIwMTYFAAAAAQAAAAgAAAAOKEludmFsaWQgRGF0ZSm4VV2M4MLUCLhVXYzgwtQIIENJUS5OWVNFOlRFWC5JUV9WT0xVTUUuNy8yNi8yMDE2BQAAAAEAAAAIAAAADihJbnZhbGlkIERhdGUpuFVdjODC1Ai4VV2M4MLUCCFDSVEuSVExOTA3ODYuSVFfVk9MVU1FLjI5LTA0LTIwMTQBAAAAQukCAAIAAAAIMC42MzY0NDEAuFVdjODC1Ai4VV2M4MLUCCdDSVEuSkVDLklRX1NIQVJFU09VVFNUQU5ESU5HLjA1LTEyLTIwMTYBAAAAL04EAAIAAAAKMTIwLjk1MDg5OQC4VV2M4MLU</t>
  </si>
  <si>
    <t>CLhVXYzgwtQIJkNJUS5OQVNEQVFHUzpQQ0FSLklRX1ZPTFVNRS4xMC8xMS8yMDE2AQAAAEF/BAACAAAACDQuMzcyOTQ3AJIxVozgwtQIkjFWjODC1AgrQ0lRLk5ZU0U6T1NLLklRX1NIQVJFU09VVFNUQU5ESU5HLjEvMjAvMjAxNwUAAAABAAAACAAAAA4oSW52YWxpZCBEYXRlKZIxVozgwtQIkjFWjODC1AgcQ0lRLlNUTi5JUV9WT0xVTUUuMDUtMTEtMjAxMwEAAAC7bQ0AAgAAAAgwLjM5MzU2NgCWNmiH4MLUCJY2aIfgwtQIJkNJUS5DQVQuSVFfU0hBUkVTT1VUU1RBTkRJTkcuNy8xMi8yMDE2AQAAADL1AwACAAAACjU4NS4wNzI1ODUA9JJYjODC1Aj0kliM4MLUCCtDSVEuTllTRTpURVguSVFfU0hBUkVTT1VUU1RBTkRJTkcuMi8xNy8yMDE3BQAAAAEAAAAIAAAADihJbnZhbGlkIERhdGUp9JJYjODC1Aj0kliM4MLUCCFDSVEuSVExOTA3ODYuSVFfVk9MVU1FLjEwLTA0LTIwMTQBAAAAQukCAAIAAAAIMC44NDQxNDIAuFVdjODC1Ai4VV2M4MLUCCBDSVEuTllTRTpPU0suSVFfVk9MVU1FLjQvMjkvMjAxNgUAAAABAAAACAAAAA4oSW52YWxpZCBEYXRlKTTVZYfgwtQINNVlh+DC1AgoQ0lRLlRURUsuSVFfU0hBUkVTT1VUU1RBTkRJTkcuMDUtMDUtMjAxNwEAAAAIAQMAAgAAAAk1Ny4xNTY1ODUAuFVdjODC1Ai4VV2M4MLUCCdDSVEuSkVDLklRX1NIQVJFU09VVFNUQU5ESU5HLjA1LTA1LTIwMTcBAAAAL04E</t>
  </si>
  <si>
    <t>AAIAAAAKMTIxLjA3MTI5NgC4VV2M4MLUCLhVXYzgwtQIIENJUS5OWVNFOk1UVy5JUV9WT0xVTUUuNy8xOC8yMDE2BQAAAAEAAAAIAAAADihJbnZhbGlkIERhdGUpNNVlh+DC1Ag01WWH4MLUCCBDSVEuTllTRTpNVFcuSVFfVk9MVU1FLjcvMjAvMjAxNgUAAAABAAAACAAAAA4oSW52YWxpZCBEYXRlKTTVZYfgwtQINNVlh+DC1AgbQ0lRLkNBVC5JUV9WT0xVTUUuNy8yMS8yMDE2BQAAAAEAAAAIAAAADihJbnZhbGlkIERhdGUpDgoqceDC1AgOCipx4MLUCB9DSVEuRU1FLklRX1BSSUNFREFURS4xMy0wMi0yMDE0AQAAAG5tAAAFAAAACjEzLTAyLTIwMTQADgoqceDC1AgOCipx4MLUCBxDSVEuRU1FLklRX1ZPTFVNRS4wMS0wNS0yMDE0AQAAAG5tAAACAAAACDAuMzUwMjg3ADTVZYfgwtQINNVlh+DC1AgnQ0lRLlNUTi5JUV9TSEFSRVNPVVRTVEFORElORy4xMS0wNy0yMDE2AQAAALttDQACAAAACjExMy44OTA2MjUAuFVdjODC1Ai4VV2M4MLUCCdDSVEuS0JSLklRX1NIQVJFU09VVFNUQU5ESU5HLjIwLTAzLTIwMTcBAAAA6oA/AAIAAAAKMTQyLjg3ODM2MwA01WWH4MLUCDTVZYfgwtQIKENJUS5UVEVLLklRX1NIQVJFU09VVFNUQU5ESU5HLjIxLTAyLTIwMTcBAAAACAEDAAIAAAAJNTcuMzE3MDUzALhVXYzgwtQIuFVdjODC1AghQ0lRLklRMTkwNzg2LklRX1ZPTFVNRS4yNy0wMS0yMDE0AQAAAELpAgACAAAA</t>
  </si>
  <si>
    <t>CDEuMzYwMTE4ALhVXYzgwtQIuFVdjODC1AgcQ0lRLkVNRS5JUV9WT0xVTUUuMTctMDQtMjAxNAEAAABubQAAAgAAAAgwLjI0NTY5OAA01WWH4MLUCDTVZYfgwtQIHENJUS5TVE4uSVFfVk9MVU1FLjIxLTExLTIwMTMBAAAAu20NAAIAAAAIMC4yMzQzODgAljZoh+DC1AiWNmiH4MLUCBxDSVEuU1ROLklRX1ZPTFVNRS4wMi0wNC0yMDE0AQAAALttDQACAAAACDAuMzE1NDc2ALhVXYzgwtQIuFVdjODC1AgnQ0lRLkpFQy5JUV9TSEFSRVNPVVRTVEFORElORy4yNi0wNC0yMDE3AQAAAC9OBAACAAAACjEyMS4wNzEyOTYAVvRajODC1AhW9FqM4MLUCCZDSVEuQ0FULklRX1NIQVJFU09VVFNUQU5ESU5HLjEyLzgvMjAxNgEAAAAy9QMAAgAAAAo1ODQuMjMxMTgxADTVZYfgwtQINNVlh+DC1AghQ0lRLk5ZU0U6VEVYLklRX1ZPTFVNRS4xMC8yNS8yMDE2BQAAAAEAAAAIAAAADihJbnZhbGlkIERhdGUpuFVdjODC1Ai4VV2M4MLUCCFDSVEuSVExOTA3ODYuSVFfVk9MVU1FLjMwLTA0LTIwMTQBAAAAQukCAAIAAAAIMC42Mzc2NDMAuFVdjODC1Ai4VV2M4MLUCBxDSVEuRkxSLklRX1ZPTFVNRS4xMi0xMS0yMDEzAQAAACsBCgACAAAACDEuMzE2MDM1APiXaofgwtQI+Jdqh+DC1AgnQ0lRLkZMUi5JUV9TSEFSRVNPVVRTVEFORElORy4yMC0wNy0yMDE2AQAAACsBCgACAAAACjEzOS4yMzAxNTYANNVlh+DC1Ag01WWH4MLU</t>
  </si>
  <si>
    <t>CCpDSVEuTllTRTpPU0suSVFfU0hBUkVTT1VUU1RBTkRJTkcuOC81LzIwMTYBAAAAF30EAAIAAAAJNzMuMzY2NzE3ADTVZYfgwtQINNVlh+DC1AgfQ0lRLkVNRS5JUV9QUklDRURBVEUuMDYtMDItMjAxNAEAAABubQAABQAAAAowNi0wMi0yMDE0AA4KKnHgwtQIDgoqceDC1AgrQ0lRLklRMjczNTExLklRX1JFVkVOVUVfRVNULjEwMDEuNDE4MjAuTC5QLgEAAABnLAQAAgAAAAozNjkyLjQ5MTgzAQ4AAAAFAAAAATMBAAAAATACAAAABzQ1MTc1MTYDAAAABjEwMDE4MAQAAAABMgYAAAABMAcAAAADMTYwCAAAAAEwCQAAAAExCgAAAAEwCwAAAAo3MzcxMzQ3MzEzDAAAAAExDQAAAAg3LzEvMjAxNBAAAAAJNi8zMC8yMDE0DgoqceDC1AgOCipx4MLUCCFDSVEuSVExOTA3ODYuSVFfVk9MVU1FLjEyLTAzLTIwMTQBAAAAQukCAAIAAAAIMC43MjkyNDUAuFVdjODC1Ai4VV2M4MLUCCdDSVEuSkVDLklRX1NIQVJFU09VVFNUQU5ESU5HLjExLTA4LTIwMTYBAAAAL04EAAIAAAAKMTIxLjQyODE5NwC4VV2M4MLUCLhVXYzgwtQIH0NJUS5OWVNFOk9TSy5JUV9WT0xVTUUuNC83LzIwMTYBAAAAF30EAAMAAAAAADTVZYfgwtQINNVlh+DC1AglQ0lRLjAuSVFfVE9UQUxfUkVWLjk5OS40MTgyMC5MRlIuUC4uQwEAAABVhHcDAwAAAAAADgoqceDC1AgOCipx4MLUCB1DSVEuVFRFSy5JUV9WT0xVTUUuMjMtMDQtMjAxNAEAAAAI</t>
  </si>
  <si>
    <t>AQMAAgAAAAgwLjMyNTM4NwCWNmiH4MLUCJY2aIfgwtQIHENJUS5TVE4uSVFfVk9MVU1FLjIyLTAxLTIwMTQBAAAAu20NAAIAAAAHMC4zNzQ0MwCSMVaM4MLUCJIxVozgwtQIJ0NJUS5LQlIuSVFfU0hBUkVTT1VUU1RBTkRJTkcuMjktMTEtMjAxNgEAAADqgD8AAgAAAAoxNDIuNjY4MTYxALhVXYzgwtQIuFVdjODC1AgjQ0lRLktPU0U6QTAwOTU0MC5JUV9WT0xVTUUuOC8xLzIwMTYBAAAAzUslAAIAAAAHMC4yMTM2MQAOCipx4MLUCA4KKnHgwtQIIENJUS5OWVNFOkNNSS5JUV9WT0xVTUUuNy8xMS8yMDE2AQAAACUMBAACAAAACDIuODkzODQ0ADTVZYfgwtQINNVlh+DC1AgnQ0lRLkpFQy5JUV9TSEFSRVNPVVRTVEFORElORy4wMi0wOS0yMDE2AQAAAC9OBAACAAAACjEyMS40MjgxOTcAuFVdjODC1Ai4VV2M4MLUCCFDSVEuSVEyNzM1MTEuSVFfVk9MVU1FLjI2LTA2LTIwMTQBAAAAZywEAAMAAAAAADTVZYfgwtQINNVlh+DC1AgrQ0lRLk5ZU0U6Q01JLklRX1NIQVJFU09VVFNUQU5ESU5HLjEvMjAvMjAxNwUAAAABAAAACAAAAA4oSW52YWxpZCBEYXRlKTTVZYfgwtQINNVlh+DC1Ag0Q0lRLkpFQy5JUV9NSU5PUklUWV9JTlRFUkVTVF9UT1RBTC4xMDAwLjQxODIwLkwuUC4uQwEAAAAvTgQAAgAAAAYzNS4yMzgBCAAAAAUAAAABMQEAAAAKMTc2NjU5MDY3NgMAAAADMTYwAgAAAAQxMzEyBAAAAAEwBwAAAAk2</t>
  </si>
  <si>
    <t>LzMwLzIwMTQIAAAACTkvMjcvMjAxMwkAAAABMNjaD3HgwtQI2NoPceDC1AgkQ0lRLlNUTi5JUV9QRVJJT0REQVRFLjE5OTUuNDE4MjAuTC5QAQAAALttDQAFAAAACjMxLTAzLTIwMTMA2NoPceDC1AjY2g9x4MLUCBxDSVEuRU1FLklRX1ZPTFVNRS4yOC0wOC0yMDEzAQAAAG5tAAACAAAACDAuMTQ3MTczAJY2aIfgwtQIljZoh+DC1AgvQ0lRLk5BU0RBUUdTOlBDQVIuSVFfU0hBUkVTT1VUU1RBTkRJTkcuNy8xLzIwMTYBAAAAQX8EAAIAAAAHMzUzLjQ1NgD0kliM4MLUCPSSWIzgwtQIHUNJUS5UVEVLLklRX1ZPTFVNRS4yOC0wMS0yMDE0AQAAAAgBAwACAAAACDAuNDQ1MDE4AJY2aIfgwtQIljZoh+DC1AgcQ0lRLkpFQy5JUV9WT0xVTUUuMDItMDUtMjAxNAEAAAAvTgQAAgAAAAczLjMwOTQ1AJY2aIfgwtQIljZoh+DC1AgrQ0lRLk5ZU0U6VEVYLklRX1NIQVJFU09VVFNUQU5ESU5HLjgvMTUvMjAxNgUAAAABAAAACAAAAA4oSW52YWxpZCBEYXRlKbhVXYzgwtQIuFVdjODC1AgmQ0lRLklRMjczNTExLklRX0NBUEVYLjk5Ni40MTgyMC5MLlAuLkMBAAAAZywEAAIAAAAHLTQ1LjYyMwEIAAAABQAAAAExAQAAAAoxNTE3NTgyOTIzAwAAAAMxNjACAAAABDIwMjEEAAAAATAHAAAACTYvMzAvMjAxNAgAAAAKMTIvMzEvMjAwOQkAAAABMNjaD3HgwtQI2NoPceDC1AgdQ0lRLlRURUsuSVFfVk9MVU1FLjE3LTA5LTIw</t>
  </si>
  <si>
    <t>MTMBAAAACAEDAAIAAAAIMC4yNTUxMTgAVvRajODC1AhW9FqM4MLUCCVDSVEuQ0FULklRX1NIQVJFU09VVFNUQU5ESU5HLjcvOC8yMDE2AQAAADL1AwACAAAACjU4NC4yMzExODEAuFVdjODC1Ai4VV2M4MLUCBxDSVEuU1ROLklRX1ZPTFVNRS4wNS0xMi0yMDEzAQAAALttDQACAAAABzAuMjM2NTYAuFVdjODC1Ai4VV2M4MLUCBxDSVEuSkVDLklRX1ZPTFVNRS4zMS0xMi0yMDEzAQAAAC9OBAACAAAACDAuNjQzODM4AJY2aIfgwtQIljZoh+DC1AgnQ0lRLkZMUi5JUV9TSEFSRVNPVVRTVEFORElORy4xMi0xMi0yMDE2AQAAACsBCgACAAAACjEzOS4yNTAyMDQAuFVdjODC1Ai4VV2M4MLUCChDSVEuRkxSLklRX1RPVEFMX1JFQ0VJVi45OTguNDE4MjAuTC5QLi5DAQAAACsBCgACAAAABzMxODAuNzcBCAAAAAUAAAABMQEAAAAKMTY1ODg2MDMwNQMAAAADMTYwAgAAAAQxMDAxBAAAAAEwBwAAAAk2LzMwLzIwMTQIAAAACjEyLzMxLzIwMTEJAAAAATDY2g9x4MLUCNjaD3HgwtQIHENJUS5FTUUuSVFfVk9MVU1FLjI5LTAxLTIwMTQBAAAAbm0AAAIAAAAHMC42NTE3OAA01WWH4MLUCDTVZYfgwtQIJ0NJUS5LQlIuSVFfU0hBUkVTT1VUU1RBTkRJTkcuMjMtMDktMjAxNgEAAADqgD8AAgAAAAoxNDIuNDc1NDk5APSSWIzgwtQI9JJYjODC1AgnQ0lRLlNUTi5JUV9TSEFSRVNPVVRTVEFORElORy4xNC0xMS0yMDE2AQAA</t>
  </si>
  <si>
    <t>ALttDQACAAAACTExMy45NTAyNQA01WWH4MLUCDTVZYfgwtQIG0NJUS5DQVQuSVFfVk9MVU1FLjEvMjQvMjAxNwUAAAABAAAACAAAAA4oSW52YWxpZCBEYXRlKQ4KKnHgwtQIDgoqceDC1AgcQ0lRLlNUTi5JUV9WT0xVTUUuMDUtMDUtMjAxNAEAAAC7bQ0AAgAAAAgwLjA4MjQwNAA01WWH4MLUCDTVZYfgwtQIKENJUS5KRUMuSVFfVE9UQUxfUkVDRUlWLjk5OC40MTgyMC5MLlAuLkMBAAAAL04EAAIAAAAIMjA3Ny40OTQBCAAAAAUAAAABMQEAAAAKMTY0NjY5NDIwNgMAAAADMTYwAgAAAAQxMDAxBAAAAAEwBwAAAAk2LzMwLzIwMTQIAAAACTkvMzAvMjAxMQkAAAABMNjaD3HgwtQI2NoPceDC1AgrQ0lRLk5ZU0U6VEVYLklRX1NIQVJFU09VVFNUQU5ESU5HLjEyLzEvMjAxNgEAAAAOswQAAgAAAAUxMDguNQC4VV2M4MLUCLhVXYzgwtQIJUNJUS5OQVNEQVFHUzpQQ0FSLklRX1ZPTFVNRS4xLzI0LzIwMTcFAAAAAQAAAAgAAAAOKEludmFsaWQgRGF0ZSlW9FqM4MLUCFb0WozgwtQIKUNJUS5UVEVLLklRX1BSRUZfRVFVSVRZLjIwMDAuNDE4MjAuTC5QLi5DAQAAAAgBAwADAAAAAADY2g9x4MLUCNjaD3HgwtQIHENJUS5TVE4uSVFfVk9MVU1FLjA0LTAzLTIwMTQBAAAAu20NAAIAAAAIMC40MjAyOTgAkjFWjODC1AiSMVaM4MLUCCtDSVEuTllTRTpDTUkuSVFfU0hBUkVTT1VUU1RBTkRJTkcuMi8yOC8yMDE3BQAA</t>
  </si>
  <si>
    <t>AAEAAAAIAAAADihJbnZhbGlkIERhdGUpVvRajODC1AhW9FqM4MLUCCdDSVEuS0JSLklRX1NIQVJFU09VVFNUQU5ESU5HLjE5LTA3LTIwMTYBAAAA6oA/AAIAAAAIMTQyLjQyMzMADgoqceDC1AgOCipx4MLUCCBDSVEuTllTRTpOQVYuSVFfVk9MVU1FLjQvMjkvMjAxNgUAAAABAAAACAAAAA4oSW52YWxpZCBEYXRlKQ4KKnHgwtQIDgoqceDC1AgeQ0lRLlNUTi5JUV9BUC45OTguNDE4MjAuTC5QLi5DAQAAALttDQACAAAABjY1LjczNQEIAAAABQAAAAExAQAAAAoxNTg4OTk5MDM5AwAAAAIyNwIAAAAEMTAxOAQAAAABMAcAAAAJNi8zMC8yMDE0CAAAAAoxMi8zMS8yMDExCQAAAAEw2NoPceDC1AjY2g9x4MLUCCdDSVEuS0JSLklRX1NIQVJFU09VVFNUQU5ESU5HLjA4LTAyLTIwMTcBAAAA6oA/AAIAAAAKMTQyLjY2ODE2MQC4VV2M4MLUCLhVXYzgwtQILUNJUS5JUTE5MDc4Ni5JUV9QUkVGX0VRVUlUWS4yMDAwLjQxODIwLkwuUC4uQwEAAABC6QIAAwAAAAAA2NoPceDC1AjY2g9x4MLUCBxDSVEuU1ROLklRX1ZPTFVNRS4yMy0wNy0yMDEzAQAAALttDQACAAAABzAuMTU0NjkAljZoh+DC1AiWNmiH4MLUCCFDSVEuSVExOTA3ODYuSVFfVk9MVU1FLjA4LTA0LTIwMTQBAAAAQukCAAIAAAAIMC42MTkxNTQAuFVdjODC1Ai4VV2M4MLUCCdDSVEuSVFUUjI0MjY0NTY3NC5JUV9UUl9JTVBMSUVEX0VWLi5VU0QBAAAA</t>
  </si>
  <si>
    <t>qnp2DgIAAAALMjQ0Ny43NTQyMjkBBgAAAAUAAAACNTQBAAAABjEwMjA5MAIAAAAJMjQyNjQ1Njc0AwAAAAkyNDI2NDU5NTQEAAAAAzE2MAYAAAAFRmFsc2V3qAY248LUCC12HjbjwtQIHENJUS5DQVQuSVFfVk9MVU1FLjExLzIzLzIwMTYFAAAAAQAAAAgAAAAOKEludmFsaWQgRGF0ZSkOCipx4MLUCA4KKnHgwtQIHENJUS5TVE4uSVFfVk9MVU1FLjI0LTEyLTIwMTMBAAAAu20NAAIAAAAIMC4xODMxMTYANNVlh+DC1Ag01WWH4MLUCBxDSVEuU1ROLklRX1ZPTFVNRS4yMS0wNC0yMDE0AQAAALttDQACAAAABzAuMDkxNTYAuFVdjODC1Ai4VV2M4MLUCChDSVEuRU1FLklRX1RPVEFMX1JFQ0VJVi45OTkuNDE4MjAuTC5QLi5DAQAAAG5tAAACAAAACDEzMTUuMDE3AQgAAAAFAAAAATEBAAAACjE3MjEwMTk1OTUDAAAAAzE2MAIAAAAEMTAwMQQAAAABMAcAAAAJNi8zMC8yMDE0CAAAAAoxMi8zMS8yMDEyCQAAAAEw2NoPceDC1AjY2g9x4MLUCCVDSVEuU1ROLklRX0VCSVREQV9FU1QuMTAwMS40MTgyMC5MLlAuAQAAALttDQACAAAACTI5OS42MzA0MwEOAAAABQAAAAEzAQAAAAEwAgAAAAc0NTE4MDM5AwAAAAYxMDAxODcEAAAAATMGAAAAATAHAAAAAjI3CAAAAAEwCQAAAAExCgAAAAEwCwAAAAo3MzcyMDY5OTg3DAAAAAExDQAAAAg3LzEvMjAxNBAAAAAJNi8zMC8yMDE0DgoqceDC1AgOCipx4MLUCCdDSVEuRU1F</t>
  </si>
  <si>
    <t>LklRX1NIQVJFU09VVFNUQU5ESU5HLjE4LTA0LTIwMTcBAAAAbm0AAAIAAAAJNTkuNjYwNDA0APSSWIzgwtQI9JJYjODC1AgkQ0lRLkVNRS5JUV9DQVBFWF9FU1QuMTAwMy40MTgyMC5MLlAuAQAAAG5tAAADAAAAAADY2g9x4MLUCNjaD3HgwtQIIENJUS5GTFIuSVFfRUJJVC45OTguNDE4MjAuTC5QLi5DAQAAACsBCgACAAAABzk4NS40NTYBCAAAAAUAAAABMQEAAAAKMTY1ODg2MDMwNQMAAAADMTYwAgAAAAM0MDAEAAAAATAHAAAACTYvMzAvMjAxNAgAAAAKMTIvMzEvMjAxMQkAAAABMNjaD3HgwtQI2NoPceDC1AggQ0lRLlRURUsuSVFfQVAuMTAwMC40MTgyMC5MLlAuLkMBAAAACAEDAAIAAAAHMTQyLjgxMwEIAAAABQAAAAExAQAAAAoxNzY1OTAyMjYzAwAAAAMxNjACAAAABDEwMTgEAAAAATAHAAAACTYvMzAvMjAxNAgAAAAJOS8yOS8yMDEzCQAAAAEw2NoPceDC1AjY2g9x4MLUCBtDSVEuQ0FULklRX1ZPTFVNRS40LzEwLzIwMTcBAAAAMvUDAAIAAAAIMi40MDQ4OTYADgoqceDC1AgOCipx4MLUCBxDSVEuRkxSLklRX1ZPTFVNRS4wMy0wNi0yMDE0AQAAACsBCgACAAAACDAuNzcwNTE4AJY2aIfgwtQIljZoh+DC1AgcQ0lRLlNUTi5JUV9WT0xVTUUuMjQtMDYtMjAxNAEAAAC7bQ0AAgAAAAgwLjM0NjE2OAA01WWH4MLUCDTVZYfgwtQIJ0NJUS5GTFIuSVFfU0hBUkVTT1VUU1RBTkRJTkcuMDctMDMtMjAx</t>
  </si>
  <si>
    <t>NwEAAAArAQoAAgAAAAoxMzkuMzU1NDEyAFb0WozgwtQIVvRajODC1AguQ0lRLklRVFIyNzAwNzg2NzcuSVFfVFJfVEFSR0VUX1NUT0NLUFJFTUlVTV8xVwEAAADVEhkQAgAAAAAAd6gGNuPC1Agtdh4248LUCBxDSVEuRU1FLklRX1ZPTFVNRS4yOS0xMS0yMDEzAQAAAG5tAAACAAAACDAuMTg2NTAzADTVZYfgwtQINNVlh+DC1AgeQ0lRLkZMUi5JUV9BUC45OTguNDE4MjAuTC5QLi5DAQAAACsBCgACAAAACDE3MzQuNjg2AQgAAAAFAAAAATEBAAAACjE2NTg4NjAzMDUDAAAAAzE2MAIAAAAEMTAxOAQAAAABMAcAAAAJNi8zMC8yMDE0CAAAAAoxMi8zMS8yMDExCQAAAAEw2NoPceDC1AjY2g9x4MLUCChDSVEuVFRFSy5JUV9TSEFSRVNPVVRTVEFORElORy4yMC0wMy0yMDE3AQAAAAgBAwACAAAACTU3LjMxNzA1MwA01WWH4MLUCDTVZYfgwtQIJUNJUS5OQVNEQVFHUzpQQ0FSLklRX1ZPTFVNRS4xMS83LzIwMTYBAAAAQX8EAAIAAAAIMi4wMzk3NDEAVvRajODC1AhW9FqM4MLUCCBDSVEuTllTRTpDTUkuSVFfVk9MVU1FLjgvMTkvMjAxNgUAAAABAAAACAAAAA4oSW52YWxpZCBEYXRlKTTVZYfgwtQINNVlh+DC1AgnQ0lRLkpFQy5JUV9TSEFSRVNPVVRTVEFORElORy4wOS0xMS0yMDE2AQAAAC9OBAACAAAACjEyMS40MjgxOTcANNVlh+DC1Ag01WWH4MLUCB1DSVEuVFRFSy5JUV9WT0xVTUUuMjEtMDMtMjAxNAEA</t>
  </si>
  <si>
    <t>AAAIAQMAAgAAAAgwLjYzMDg0NABW9FqM4MLUCFb0WozgwtQIIENJUS5OWVNFOlRFWC5JUV9WT0xVTUUuOS8yMy8yMDE2BQAAAAEAAAAIAAAADihJbnZhbGlkIERhdGUpkjFWjODC1AiSMVaM4MLUCCFDSVEuSVEyNzM1MTEuSVFfVk9MVU1FLjI2LTA5LTIwMTMBAAAAZywEAAMAAAAAADTVZYfgwtQINNVlh+DC1AgdQ0lRLlRURUsuSVFfVk9MVU1FLjAyLTEyLTIwMTMBAAAACAEDAAIAAAAIMC41MDM5NTEAuFVdjODC1Ai4VV2M4MLUCChDSVEuS0JSLklRX0lOVEVSRVNUX0VYUC45OTguNDE4MjAuTC5QLi5DAQAAAOqAPwACAAAAAy0xOAEIAAAABQAAAAExAQAAAAoxNjgxNTg5MDM0AwAAAAMxNjACAAAAAjgyBAAAAAEwBwAAAAk2LzMwLzIwMTQIAAAACjEyLzMxLzIwMTEJAAAAATAOCipx4MLUCA4KKnHgwtQIJUNJUS5OQVNEQVFHUzpQQ0FSLklRX1ZPTFVNRS43LzEyLzIwMTYBAAAAQX8EAAIAAAAIMy42NTg4MzEAkjFWjODC1AiSMVaM4MLUCCdDSVEuSkVDLklRX1NIQVJFU09VVFNUQU5ESU5HLjA5LTA1LTIwMTcBAAAAL04EAAIAAAAKMTIwLjQyNDg2NwD0kliM4MLUCPSSWIzgwtQILkNJUS5JUTE5MDc4Ni5JUV9UT1RBTF9BU1NFVFMuMTAwMC40MTgyMC5MLlAuLkMBAAAAQukCAAIAAAAEODcxOAEIAAAABQAAAAExAQAAAAoxNjYxMjE0MDY2AwAAAAMxNjACAAAABDEwMDcEAAAAATAHAAAACTYvMzAvMjAx</t>
  </si>
  <si>
    <t>NAgAAAAIMS8zLzIwMTQJAAAAATDY2g9x4MLUCNjaD3HgwtQIH0NJUS5FTUUuSVFfUFJJQ0VEQVRFLjI1LTEwLTIwMTMBAAAAbm0AAAUAAAAKMjUtMTAtMjAxMwA01WWH4MLUCDTVZYfgwtQILENJUS5OWVNFOlRFWC5JUV9TSEFSRVNPVVRTVEFORElORy4xMC8yMC8yMDE2BQAAAAEAAAAIAAAADihJbnZhbGlkIERhdGUpDgoqceDC1AgOCipx4MLUCB9DSVEuTllTRTpNVFcuSVFfVk9MVU1FLjUvOS8yMDE2AQAAANNdBAADAAAAAAA01WWH4MLUCDTVZYfgwtQIJ0NJUS5FTUUuSVFfU0hBUkVTT1VUU1RBTkRJTkcuMTMtMDktMjAxNgEAAABubQAAAgAAAAk2MC43OTk5MTUAVvRajODC1AhW9FqM4MLUCCdDSVEuRkxSLklRX1NIQVJFU09VVFNUQU5ESU5HLjA4LTAyLTIwMTcBAAAAKwEKAAIAAAAKMTM5LjI1MDIwNAA01WWH4MLUCDTVZYfgwtQIHENJUS5FTUUuSVFfVk9MVU1FLjA3LTA1LTIwMTQBAAAAbm0AAAIAAAAIMC4yNjMxMDgANNVlh+DC1Ag01WWH4MLUCCBDSVEuTllTRTpURVguSVFfVk9MVU1FLjkvMTMvMjAxNgUAAAABAAAACAAAAA4oSW52YWxpZCBEYXRlKZIxVozgwtQIkjFWjODC1AgoQ0lRLlRURUsuSVFfU0hBUkVTT1VUU1RBTkRJTkcuMTMtMDktMjAxNgEAAAAIAQMAAgAAAAk1Ny40Mjk1NjEA9JJYjODC1Aj0kliM4MLUCCVDSVEuTkFTREFRR1M6UENBUi5JUV9WT0xVTUUuMTEvOS8yMDE2AQAA</t>
  </si>
  <si>
    <t>AEF/BAADAAAAAAAOCipx4MLUCA4KKnHgwtQIGkNJUS5DQVQuSVFfVk9MVU1FLjUvNS8yMDE2AQAAADL1AwACAAAACDguMDcxMjAyADTVZYfgwtQINNVlh+DC1AgrQ0lRLklRMjczNTExLklRX0lOVkVOVE9SWS4xMDAwLjQxODIwLkwuUC4uQwEAAABnLAQAAgAAAAYxMS45OTgBCAAAAAUAAAABMQEAAAAKMTcwMjE3MzgzOQMAAAADMTYwAgAAAAQxMDQzBAAAAAEwBwAAAAk2LzMwLzIwMTQIAAAACjEyLzMxLzIwMTMJAAAAATDY2g9x4MLUCNjaD3HgwtQIHUNJUS5UVEVLLklRX1ZPTFVNRS4wOS0wNi0yMDE0AQAAAAgBAwACAAAACDAuMzk3MDkyAJY2aIfgwtQIljZoh+DC1AgrQ0lRLk5ZU0U6T1NLLklRX1NIQVJFU09VVFNUQU5ESU5HLjQvMTQvMjAxNgUAAAABAAAACAAAAA4oSW52YWxpZCBEYXRlKbhVXYzgwtQIuFVdjODC1AgrQ0lRLk5ZU0U6Q01JLklRX1NIQVJFU09VVFNUQU5ESU5HLjYvMjgvMjAxNgUAAAABAAAACAAAAA4oSW52YWxpZCBEYXRlKVb0WozgwtQIVvRajODC1AgoQ0lRLlRURUsuSVFfU0hBUkVTT1VUU1RBTkRJTkcuMjItMDktMjAxNgEAAAAIAQMAAgAAAAk1Ny40Mjk1NjEAVvRajODC1AhW9FqM4MLUCBxDSVEuU1ROLklRX1ZPTFVNRS4xMC0wNC0yMDE0AQAAALttDQACAAAACDAuMjk1MDg0ADTVZYfgwtQINNVlh+DC1AggQ0lRLk5ZU0U6TkFWLklRX1ZPTFVNRS41LzEzLzIwMTYFAAAA</t>
  </si>
  <si>
    <t>AQAAAAgAAAAOKEludmFsaWQgRGF0ZSk01WWH4MLUCDTVZYfgwtQIOUNJUS5JUTE5MDc4Ni5JUV9NSU5PUklUWV9JTlRFUkVTVF9UT1RBTC4xOTk5LjQxODIwLkwuUC4uQwEAAABC6QIAAgAAAAUxNDUuOAEIAAAABQAAAAExAQAAAAoxNjYxMjI1Njc4AwAAAAMxNjACAAAABDEzMTIEAAAAATAHAAAACTYvMzAvMjAxNAgAAAAIMS8zLzIwMTQJAAAAATDY2g9x4MLUCNjaD3HgwtQIHENJUS5TVE4uSVFfVk9MVU1FLjE5LTA3LTIwMTMBAAAAu20NAAIAAAAIMC4wOTYyMjQAuFVdjODC1Ai4VV2M4MLUCChDSVEuVFRFSy5JUV9TSEFSRVNPVVRTVEFORElORy4xMC0wMS0yMDE3AQAAAAgBAwACAAAACTU3LjA2MDgwMwC4VV2M4MLUCLhVXYzgwtQII0NJUS5UVEVLLklRX0VCSVREQS45OTcuNDE4MjAuTC5QLi5DAQAAAAgBAwACAAAABTE1Ny43AQgAAAAFAAAAATEBAAAACjE1NzYzOTQyMzEDAAAAAzE2MAIAAAAENDA1MQQAAAABMAcAAAAJNi8zMC8yMDE0CAAAAAkxMC8zLzIwMTAJAAAAATDY2g9x4MLUCNjaD3HgwtQIJENJUS5OQVNEQVFHUzpQQ0FSLklRX1ZPTFVNRS40LzcvMjAxNgEAAABBfwQAAwAAAAAANNVlh+DC1Ag01WWH4MLUCBxDSVEuU1ROLklRX1ZPTFVNRS4wNS0wMy0yMDE0AQAAALttDQACAAAACDAuMTkwMzI2ALhVXYzgwtQIuFVdjODC1AggQ0lRLk5ZU0U6Sk9ZLklRX1ZPTFVNRS4zLzI4LzIwMTYF</t>
  </si>
  <si>
    <t>AAAAAQAAAAgAAAAOKEludmFsaWQgRGF0ZSk01WWH4MLUCDTVZYfgwtQIIUNJUS5JUTE5MDc4Ni5JUV9WT0xVTUUuMTItMDktMjAxMwEAAABC6QIAAgAAAAgwLjg5MTAzNAC4VV2M4MLUCLhVXYzgwtQIHENJUS5LQlIuSVFfVk9MVU1FLjA0LTA2LTIwMTQBAAAA6oA/AAIAAAAIMS45NjI3NjUAkjFWjODC1AiSMVaM4MLUCCtDSVEuTllTRTpURVguSVFfU0hBUkVTT1VUU1RBTkRJTkcuMy8xNS8yMDE3BQAAAAEAAAAIAAAADihJbnZhbGlkIERhdGUpkjFWjODC1AiSMVaM4MLUCCFDSVEuTllTRTpURVguSVFfVk9MVU1FLjExLzEwLzIwMTYBAAAADrMEAAIAAAAHMC44Mjk3NwC4VV2M4MLUCLhVXYzgwtQIHENJUS5TVE4uSVFfVk9MVU1FLjMwLTA0LTIwMTQBAAAAu20NAAIAAAAIMC4yMzE0NTIAkjFWjODC1AiSMVaM4MLUCCFDSVEuSVExOTA3ODYuSVFfVk9MVU1FLjA1LTA4LTIwMTMBAAAAQukCAAIAAAAIMC43NDE2OTUAuFVdjODC1Ai4VV2M4MLUCCFDSVEuSVExOTA3ODYuSVFfVk9MVU1FLjE5LTA4LTIwMTMBAAAAQukCAAIAAAAIMS4xMzAxOTQAuFVdjODC1Ai4VV2M4MLUCCdDSVEuQ0FULklRX1NIQVJFU09VVFNUQU5ESU5HLjExLzI1LzIwMTYFAAAAAQAAAAgAAAAOKEludmFsaWQgRGF0ZSmSMVaM4MLUCJIxVozgwtQIHENJUS5FTUUuSVFfVk9MVU1FLjI2LTEyLTIwMTMBAAAAbm0AAAIAAAAIMC4yMTQ3</t>
  </si>
  <si>
    <t>MTIANNVlh+DC1Ag01WWH4MLUCB1DSVEuVFRFSy5JUV9WT0xVTUUuMDctMTEtMjAxMwEAAAAIAQMAAgAAAAgwLjMyNzA3MQC4VV2M4MLUCLhVXYzgwtQIJ0NJUS5KRUMuSVFfU0hBUkVTT1VUU1RBTkRJTkcuMDUtMDctMjAxNgEAAAAvTgQAAgAAAAoxMjEuOTI1MTc4AFb0WozgwtQIVvRajODC1AgfQ0lRLkVNRS5JUV9QUklDRURBVEUuMTctMDMtMjAxNAEAAABubQAABQAAAAoxNy0wMy0yMDE0ADTVZYfgwtQINNVlh+DC1AghQ0lRLk5ZU0U6Q05ISS5JUV9WT0xVTUUuNi8yOS8yMDE2BQAAAAEAAAAIAAAADihJbnZhbGlkIERhdGUpNNVlh+DC1Ag01WWH4MLUCChDSVEuVFRFSy5JUV9TSEFSRVNPVVRTVEFORElORy4wNy0wNi0yMDE3AQAAAAgBAwACAAAACTU3LjE1NjU4NQD0kliM4MLUCPSSWIzgwtQIK0NJUS5OWVNFOkNNSS5JUV9TSEFSRVNPVVRTVEFORElORy4yLzEzLzIwMTcFAAAAAQAAAAgAAAAOKEludmFsaWQgRGF0ZSk01WWH4MLUCDTVZYfgwtQILENJUS5OWVNFOkNNSS5JUV9TSEFSRVNPVVRTVEFORElORy4xMi8xNS8yMDE2BQAAAAEAAAAIAAAADihJbnZhbGlkIERhdGUpuFVdjODC1Ai4VV2M4MLUCCRDSVEuTkFTREFRR1M6UENBUi5JUV9WT0xVTUUuNy8xLzIwMTYBAAAAQX8EAAIAAAAIMi45NTU4ODIANNVlh+DC1Ag01WWH4MLUCCpDSVEuTllTRTpDTUkuSVFfU0hBUkVTT1VUU1RBTkRJTkcu</t>
  </si>
  <si>
    <t>OC81LzIwMTYBAAAAJQwEAAIAAAAFMTY5LjYAuFVdjODC1Ai4VV2M4MLUCB9DSVEuTllTRTpURVguSVFfVk9MVU1FLjQvOC8yMDE2AQAAAA6zBAACAAAACDEuNDE4NDkyAA4KKnHgwtQIDgoqceDC1AgVQ0lRLi5JUV9RVUlDS19DT01QLjE0BQAAAAEAAAAIAAAAFChJbnZhbGlkIElkZW50aWZpZXIpDgoqceDC1AgOCipx4MLUCCdDSVEuS0JSLklRX1NIQVJFU09VVFNUQU5ESU5HLjI3LTA2LTIwMTcBAAAA6oA/AAIAAAAKMTQzLjE1NDQ3MQC4VV2M4MLUCLhVXYzgwtQIK0NJUS5OWVNFOkNNSS5JUV9TSEFSRVNPVVRTVEFORElORy44LzI1LzIwMTYFAAAAAQAAAAgAAAAOKEludmFsaWQgRGF0ZSmSMVaM4MLUCJIxVozgwtQIHENJUS5JUTI3MzUxMS5JUV9DT01QQU5ZX05BTUUBAAAAZywEAAMAAAARRm9zdGVyIFdoZWVsZXIgQUcANNVlh+DC1Ag01WWH4MLUCCRDSVEuSVEyNzM1MTEuSVFfQVAuMTAwMC40MTgyMC5MLlAuLkMBAAAAZywEAAIAAAAHMjgyLjQwMwEIAAAABQAAAAExAQAAAAoxNzAyMTczODM5AwAAAAMxNjACAAAABDEwMTgEAAAAATAHAAAACTYvMzAvMjAxNAgAAAAKMTIvMzEvMjAxMwkAAAABMNjaD3HgwtQI2NoPceDC1AggQ0lRLk5ZU0U6Q05ISS5JUV9WT0xVTUUuNS8yLzIwMTYBAAAATmIZBgIAAAAIMi4yNTU0MDMADgoqceDC1AgOCipx4MLUCCFDSVEuSVEyNzM1MTEuSVFfVk9MVU1FLjI0</t>
  </si>
  <si>
    <t>LTA5LTIwMTMBAAAAZywEAAMAAAAAADTVZYfgwtQINNVlh+DC1Ag5Q0lRLklRMTkwNzg2LklRX01JTk9SSVRZX0lOVEVSRVNUX1RPVEFMLjE5ODguNDE4MjAuTC5QLi5DAQAAAELpAgACAAAABDk3LjYBCAAAAAUAAAABMQEAAAAKMTU0NTY4NjUwMAMAAAADMTYwAgAAAAQxMzEyBAAAAAEwBwAAAAk2LzMwLzIwMTQIAAAACDQvMS8yMDExCQAAAAEw2NoPceDC1AjY2g9x4MLUCBxDSVEuSkVDLklRX1ZPTFVNRS4yNy0wNi0yMDE0AQAAAC9OBAACAAAACDAuOTI4MzAyAJY2aIfgwtQIljZoh+DC1AghQ0lRLklRMjczNTExLklRX1ZPTFVNRS4yOS0wMS0yMDE0AQAAAGcsBAADAAAAAAA01WWH4MLUCDTVZYfgwtQIKENJUS5UVEVLLklRX1NIQVJFU09VVFNUQU5ESU5HLjI5LTA5LTIwMTYBAAAACAEDAAIAAAAJNTcuNDI5NTYxAPSSWIzgwtQI9JJYjODC1AggQ0lRLk5ZU0U6VEVYLklRX1ZPTFVNRS4xLzI1LzIwMTcFAAAAAQAAAAgAAAAOKEludmFsaWQgRGF0ZSmSMVaM4MLUCJIxVozgwtQIG0NJUS5DQVQuSVFfVk9MVU1FLjIvMjcvMjAxNwUAAAABAAAACAAAAA4oSW52YWxpZCBEYXRlKTTVZYfgwtQINNVlh+DC1AgmQ0lRLkNBVC5JUV9TSEFSRVNPVVRTVEFORElORy45LzI5LzIwMTYFAAAAAQAAAAgAAAAOKEludmFsaWQgRGF0ZSmSMVaM4MLUCJIxVozgwtQIHENJUS5FTUUuSVFfVk9MVU1FLjE2LTA5LTIwMTMB</t>
  </si>
  <si>
    <t>AAAAbm0AAAIAAAAIMC40NjQyNjQAljZoh+DC1AiWNmiH4MLUCCtDSVEuTllTRTpURVguSVFfU0hBUkVTT1VUU1RBTkRJTkcuNS8zMS8yMDE2BQAAAAEAAAAIAAAADihJbnZhbGlkIERhdGUpNNVlh+DC1Ag01WWH4MLUCCVDSVEuTkFTREFRR1M6UENBUi5JUV9WT0xVTUUuMi8yNy8yMDE3BQAAAAEAAAAIAAAADihJbnZhbGlkIERhdGUpNNVlh+DC1Ag01WWH4MLUCCdDSVEuS0JSLklRX1NIQVJFU09VVFNUQU5ESU5HLjIzLTA4LTIwMTYBAAAA6oA/AAIAAAAKMTQyLjQ3NTQ5OQC4VV2M4MLUCLhVXYzgwtQIH0NJUS5FTUUuSVFfUFJJQ0VEQVRFLjE3LTEwLTIwMTMBAAAAbm0AAAUAAAAKMTctMTAtMjAxMwAOCipx4MLUCA4KKnHgwtQIHENJUS5TVE4uSVFfVk9MVU1FLjE1LTAxLTIwMTQBAAAAu20NAAIAAAAIMC4zMjQ0NjQANNVlh+DC1Ag01WWH4MLUCCdDSVEuU1ROLklRX1NIQVJFU09VVFNUQU5ESU5HLjA2LTA5LTIwMTYBAAAAu20NAAIAAAAKMTEzLjkyOTA2MgA01WWH4MLUCDTVZYfgwtQIJUNJUS5DQVQuSVFfU0hBUkVTT1VUU1RBTkRJTkcuNC82LzIwMTcBAAAAMvUDAAIAAAAKNTg5LjA5MDMwOAC4VV2M4MLUCLhVXYzgwtQIHENJUS5GTFIuSVFfVk9MVU1FLjAyLTEwLTIwMTMBAAAAKwEKAAIAAAAIMS42NTU4OTYA+Jdqh+DC1Aj4l2qH4MLUCDFDSVEuTkFTREFRR1M6UENBUi5JUV9TSEFSRVNPVVRT</t>
  </si>
  <si>
    <t>VEFORElORy4xMi8yOC8yMDE2BQAAAAEAAAAIAAAADihJbnZhbGlkIERhdGUpkjFWjODC1AiSMVaM4MLUCBVDSVEuLklRX1FVSUNLX0NPTVAuMTMFAAAAAQAAAAgAAAAUKEludmFsaWQgSWRlbnRpZmllcik01WWH4MLUCDTVZYfgwtQIMENJUS5OQVNEQVFHUzpQQ0FSLklRX1NIQVJFU09VVFNUQU5ESU5HLjEyLzUvMjAxNgEAAABBfwQAAgAAAAkzNTAuNDYyODUA9JJYjODC1Aj0kliM4MLUCCtDSVEuTllTRTpURVguSVFfU0hBUkVTT1VUU1RBTkRJTkcuNS8yNi8yMDE2BQAAAAEAAAAIAAAADihJbnZhbGlkIERhdGUp9JJYjODC1Aj0kliM4MLUCCdDSVEuS0JSLklRX1NIQVJFU09VVFNUQU5ESU5HLjE0LTA5LTIwMTYBAAAA6oA/AAIAAAAKMTQyLjQ3NTQ5OQA01WWH4MLUCDTVZYfgwtQIHENJUS5FTUUuSVFfVk9MVU1FLjIwLTAyLTIwMTQBAAAAbm0AAAIAAAAIMC4zMjI1NDEANNVlh+DC1Ag01WWH4MLUCBxDSVEuRU1FLklRX1ZPTFVNRS4xOC0wMi0yMDE0AQAAAG5tAAACAAAABzAuMjQ3NDEANNVlh+DC1Ag01WWH4MLUCCVDSVEuMC5JUV9UT1RBTF9SRVYuOTk4LjQxODIwLkxGUi5QLi5DAQAAAFWEdwMDAAAAAADY2g9x4MLUCNjaD3HgwtQIH0NJUS5FTUUuSVFfUFJJQ0VEQVRFLjI1LTA3LTIwMTMBAAAAbm0AAAUAAAAKMjUtMDctMjAxMwAOCipx4MLUCA4KKnHgwtQIJ0NJUS5GTFIuSVFfU0hBUkVTT1VU</t>
  </si>
  <si>
    <t>U1RBTkRJTkcuMTEtMDctMjAxNgEAAAArAQoAAgAAAAoxMzkuMjMwMTU2ALhVXYzgwtQIuFVdjODC1AgfQ0lRLk5ZU0U6RFBTLklRX1ZPTFVNRS40LzYvMjAxNgEAAADHGo0AAwAAAAAAVvRajODC1AhW9FqM4MLUCChDSVEuVFRFSy5JUV9TSEFSRVNPVVRTVEFORElORy4yOC0xMi0yMDE2AQAAAAgBAwACAAAACTU3LjA2MDgwMwC4VV2M4MLUCLhVXYzgwtQIKENJUS5UVEVLLklRX1NIQVJFU09VVFNUQU5ESU5HLjA5LTAyLTIwMTcBAAAACAEDAAIAAAAJNTcuMzE3MDUzAFb0WozgwtQIVvRajODC1AgoQ0lRLlRURUsuSVFfU0hBUkVTT1VUU1RBTkRJTkcuMjItMDctMjAxNgEAAAAIAQMAAgAAAAk1Ny45Mjk2MDUA9JJYjODC1Aj0kliM4MLUCCdDSVEuRU1FLklRX1NIQVJFU09VVFNUQU5ESU5HLjI4LTAyLTIwMTcBAAAAbm0AAAIAAAAJNTkuNjYwNDA0ALhVXYzgwtQIuFVdjODC1AghQ0lRLklRMjczNTExLklRX1ZPTFVNRS4wOS0wNS0yMDE0AQAAAGcsBAADAAAAAAA01WWH4MLUCDTVZYfgwtQIIENJUS5OWVNFOlRFWC5JUV9WT0xVTUUuMy8yOS8yMDE2BQAAAAEAAAAIAAAADihJbnZhbGlkIERhdGUpDgoqceDC1AgOCipx4MLUCCdDSVEuRU1FLklRX1NIQVJFU09VVFNUQU5ESU5HLjIxLTEwLTIwMTYBAAAAbm0AAAIAAAAJNjAuNzk5OTE1AFb0WozgwtQIVvRajODC1AgnQ0lRLkpFQy5JUV9UT1RBTF9ERUJU</t>
  </si>
  <si>
    <t>LjE5OTYuNDE4MjAuTC5QLi5DAQAAAC9OBAACAAAABzQ0NC45NzYBCAAAAAUAAAABMQEAAAAKMTY4OTEzNzIwNQMAAAADMTYwAgAAAAQ0MTczBAAAAAEwBwAAAAk2LzMwLzIwMTQIAAAACTYvMjgvMjAxMwkAAAABMNjaD3HgwtQI2NoPceDC1Ag0Q0lRLkVNRS5JUV9NSU5PUklUWV9JTlRFUkVTVF9UT1RBTC4xOTg4LjQxODIwLkwuUC4uQwEAAABubQAAAgAAAAU5Ljg5NwEIAAAABQAAAAExAQAAAAoxNTU2NTEyMzA4AwAAAAMxNjACAAAABDEzMTIEAAAAATAHAAAACTYvMzAvMjAxNAgAAAAJNi8zMC8yMDExCQAAAAEw2NoPceDC1AjY2g9x4MLUCB5DSVEuU1ROLklRX05JLjk5OC40MTgyMC5MLlAuLkMBAAAAu20NAAIAAAAGMTIuNjYyAQgAAAAFAAAAATEBAAAACjE1ODg5OTkwMzkDAAAAAjI3AgAAAAIxNQQAAAABMAcAAAAJNi8zMC8yMDE0CAAAAAoxMi8zMS8yMDExCQAAAAEwDgoqceDC1AgOCipx4MLUCDJDSVEuSVExOTA3ODYuSVFfR1dfSU5UQU5fQU1PUlRfQ0YuOTk3LjQxODIwLkwuUC4uQwEAAABC6QIAAgAAAAQ0OS4yAQgAAAAFAAAAATEBAAAACjE2NDY0ODQ3MzUDAAAAAzE2MAIAAAAEMjE4MgQAAAABMAcAAAAJNi8zMC8yMDE0CAAAAAoxMi8zMS8yMDEwCQAAAAEwDgoqceDC1AgOCipx4MLUCB9DSVEuRU1FLklRX1BSSUNFREFURS4yNC0wOS0yMDEzAQAAAG5tAAAFAAAACjI0LTA5LTIwMTMANNVl</t>
  </si>
  <si>
    <t>h+DC1Ag01WWH4MLUCDBDSVEuTkFTREFRR1M6UENBUi5JUV9TSEFSRVNPVVRTVEFORElORy4xMC83LzIwMTYBAAAAQX8EAAIAAAAJMzUwLjQ2Mjg1APSSWIzgwtQI9JJYjODC1AgcQ0lRLkVNRS5JUV9WT0xVTUUuMTAtMDktMjAxMwEAAABubQAAAgAAAAgwLjQyMzEyNwCWNmiH4MLUCJY2aIfgwtQIJ0NJUS5TVE4uSVFfU0hBUkVTT1VUU1RBTkRJTkcuMzEtMDgtMjAxNgEAAAC7bQ0AAgAAAAoxMTMuOTI5MDYyALhVXYzgwtQIuFVdjODC1AgfQ0lRLk5ZU0U6REUuSVFfVk9MVU1FLjcvMTUvMjAxNgUAAAABAAAACAAAAA4oSW52YWxpZCBEYXRlKTTVZYfgwtQINNVlh+DC1AgxQ0lRLk5BU0RBUUdTOlBDQVIuSVFfU0hBUkVTT1VUU1RBTkRJTkcuMTEvMzAvMjAxNgUAAAABAAAACAAAAA4oSW52YWxpZCBEYXRlKTTVZYfgwtQINNVlh+DC1AgkQ0lRLktPU0U6QTAwOTU0MC5JUV9WT0xVTUUuMy8yNC8yMDE2BQAAAAEAAAAIAAAADihJbnZhbGlkIERhdGUpDgoqceDC1AgOCipx4MLUCClDSVEuSVExOTA3ODYuSVFfUEVOU0lPTi4xOTkzLjQxODIwLkwuUC4uQwEAAABC6QIAAgAAAAUyNjYuOQEIAAAABQAAAAExAQAAAAoxNjU0MDM2ODEzAwAAAAMxNjACAAAABDEyMTMEAAAAATAHAAAACTYvMzAvMjAxNAgAAAAJNi8yOS8yMDEyCQAAAAEw2NoPceDC1AjY2g9x4MLUCCdDSVEuQ0FULklRX1NIQVJFU09VVFNUQU5E</t>
  </si>
  <si>
    <t>SU5HLjEwLzE0LzIwMTYFAAAAAQAAAAgAAAAOKEludmFsaWQgRGF0ZSlW9FqM4MLUCFb0WozgwtQIJ0NJUS5LQlIuSVFfU0hBUkVTT1VUU1RBTkRJTkcuMDMtMDQtMjAxNwEAAADqgD8AAgAAAAoxNDIuODc4MzYzAFb0WozgwtQIVvRajODC1AgfQ0lRLkVNRS5JUV9QUklDRURBVEUuMjMtMDEtMjAxNAEAAABubQAABQAAAAoyMy0wMS0yMDE0ADTVZYfgwtQINNVlh+DC1AgcQ0lRLkpFQy5JUV9WT0xVTUUuMTMtMTItMjAxMwEAAAAvTgQAAgAAAAgwLjU3NTUyNwCSMVaM4MLUCJIxVozgwtQIH0NJUS5FTUUuSVFfUFJJQ0VEQVRFLjA3LTA0LTIwMTQBAAAAbm0AAAUAAAAKMDctMDQtMjAxNAAOCipx4MLUCA4KKnHgwtQIJkNJUS5JUTE5MDc4Ni5JUV9OSV9FU1QuMTAwNi40MTgyMC5MLlAuAQAAAELpAgADAAAAAADY2g9x4MLUCNjaD3HgwtQILENJUS5TVE4uSVFfTkVUX1dPUktJTkdfQ0FQLjEwMDAuNDE4MjAuTC5QLi5DAQAAALttDQACAAAABzE5MS45MjkBCAAAAAUAAAABMQEAAAAKMTcyMDgxODIxNwMAAAACMjcCAAAABDEzMTEEAAAAATAHAAAACTYvMzAvMjAxNAgAAAAKMTIvMzEvMjAxMwkAAAABMNjaD3HgwtQI2NoPceDC1AgoQ0lRLlRURUsuSVFfU0hBUkVTT1VUU1RBTkRJTkcuMTYtMTEtMjAxNgEAAAAIAQMAAgAAAAY1Ny4wNDIAuFVdjODC1Ai4VV2M4MLUCCdDSVEuRU1FLklRX1NIQVJFU09VVFNU</t>
  </si>
  <si>
    <t>QU5ESU5HLjA2LTAxLTIwMTcBAAAAbm0AAAIAAAAJNjAuNjQ2NDc2AFb0WozgwtQIVvRajODC1AgnQ0lRLkZMUi5JUV9TSEFSRVNPVVRTVEFORElORy4xNy0wOC0yMDE2AQAAACsBCgACAAAACjEzOS4yNDgzNjkAcGssceDC1Ahwayxx4MLUCBxDSVEuRU1FLklRX1ZPTFVNRS4xNi0wNC0yMDE0AQAAAG5tAAACAAAABzAuMjUzMzMANNVlh+DC1Ag01WWH4MLUCCdDSVEuQ0FULklRX1NIQVJFU09VVFNUQU5ESU5HLjEyLzIzLzIwMTYFAAAAAQAAAAgAAAAOKEludmFsaWQgRGF0ZSmSMVaM4MLUCJIxVozgwtQIK0NJUS5OWVNFOk9TSy5JUV9TSEFSRVNPVVRTVEFORElORy4xMC80LzIwMTYBAAAAF30EAAIAAAAJNzMuMTExMjcxALhVXYzgwtQIuFVdjODC1AgrQ0lRLk5ZU0U6VEVYLklRX1NIQVJFU09VVFNUQU5ESU5HLjcvMTMvMjAxNgUAAAABAAAACAAAAA4oSW52YWxpZCBEYXRlKfSSWIzgwtQI9JJYjODC1AgfQ0lRLkVNRS5JUV9QUklDRURBVEUuMDktMTItMjAxMwEAAABubQAABQAAAAowOS0xMi0yMDEzAA4KKnHgwtQIDgoqceDC1Ag0Q0lRLkpFQy5JUV9NSU5PUklUWV9JTlRFUkVTVF9UT1RBTC4yMDAwLjQxODIwLkwuUC4uQwEAAAAvTgQAAgAAAAYzMS42MzEBCAAAAAUAAAABMQEAAAAKMTc0ODEyNjU2MQMAAAADMTYwAgAAAAQxMzEyBAAAAAEwBwAAAAk2LzMwLzIwMTQIAAAACTYvMjcvMjAxNAkAAAAB</t>
  </si>
  <si>
    <t>MNjaD3HgwtQI2NoPceDC1AgnQ0lRLkZMUi5JUV9UT1RBTF9ERUJULjE5OTguNDE4MjAuTC5QLi5DAQAAACsBCgACAAAABzUyNi40NDMBCAAAAAUAAAABMQEAAAAKMTc3Njk1NTE0MgMAAAADMTYwAgAAAAQ0MTczBAAAAAEwBwAAAAk2LzMwLzIwMTQIAAAACjEyLzMxLzIwMTMJAAAAATDY2g9x4MLUCNjaD3HgwtQIHENJUS5KRUMuSVFfVk9MVU1FLjA4LTEwLTIwMTMBAAAAL04EAAIAAAAIMC43NDQ4NTcAljZoh+DC1AiWNmiH4MLUCC1DSVEuQ1BTRTpDQVJMIEIuSVFfU0hBUkVTT1VUU1RBTkRJTkcuNC83LzIwMTYBAAAA0ERUAAIAAAAKMTUyLjU1MjI1MQC4VV2M4MLUCLhVXYzgwtQIJ0NJUS5FTUUuSVFfU0hBUkVTT1VUU1RBTkRJTkcuMTEtMDEtMjAxNwEAAABubQAAAgAAAAk2MC42NDY0NzYAuFVdjODC1Ai4VV2M4MLUCCdDSVEuRkxSLklRX1NIQVJFU09VVFNUQU5ESU5HLjEyLTA3LTIwMTYBAAAAKwEKAAIAAAAKMTM5LjIzMDE1NgBW9FqM4MLUCFb0WozgwtQIJENJUS5LT1NFOkEwMDk1NDAuSVFfVk9MVU1FLjUvMTMvMjAxNgUAAAABAAAACAAAAA4oSW52YWxpZCBEYXRlKTTVZYfgwtQINNVlh+DC1AggQ0lRLk5ZU0U6TkFWLklRX1ZPTFVNRS42LzIwLzIwMTYFAAAAAQAAAAgAAAAOKEludmFsaWQgRGF0ZSkOCipx4MLUCA4KKnHgwtQIJkNJUS5DQVQuSVFfU0hBUkVTT1VUU1RBTkRJTkcuNi8xNi8y</t>
  </si>
  <si>
    <t>MDE2BQAAAAEAAAAIAAAADihJbnZhbGlkIERhdGUpVvRajODC1AhW9FqM4MLUCC1DSVEuSkVDLklRX0dXX0lOVEFOX0FNT1JUX0NGLjk5Ni40MTgyMC5MLlAuLkMBAAAAL04EAAIAAAAGMTcuNjcyAQgAAAAFAAAAATEBAAAACjE0ODI2NTc4MzEDAAAAAzE2MAIAAAAEMjE4MgQAAAABMAcAAAAJNi8zMC8yMDE0CAAAAAkxMC8yLzIwMDkJAAAAATAOCipx4MLUCA4KKnHgwtQII0NJUS5JUTI3MzUxMS5JUV9BUC45OTYuNDE4MjAuTC5QLi5DAQAAAGcsBAACAAAABzMwMy40MzYBCAAAAAUAAAABMQEAAAAKMTUxNzU4MjkyMwMAAAADMTYwAgAAAAQxMDE4BAAAAAEwBwAAAAk2LzMwLzIwMTQIAAAACjEyLzMxLzIwMDkJAAAAATDY2g9x4MLUCNjaD3HgwtQIHENJUS5TVE4uSVFfVk9MVU1FLjEzLTA2LTIwMTQBAAAAu20NAAIAAAAIMC4xNTcwMzYANNVlh+DC1Ag01WWH4MLUCB1DSVEuVFRFSy5JUV9WT0xVTUUuMTQtMDEtMjAxNAEAAAAIAQMAAgAAAAgwLjE2Njg3OACWNmiH4MLUCJY2aIfgwtQIJ0NJUS5DQVQuSVFfU0hBUkVTT1VUU1RBTkRJTkcuMTIvMTMvMjAxNgUAAAABAAAACAAAAA4oSW52YWxpZCBEYXRlKZIxVozgwtQIkjFWjODC1AgfQ0lRLkVNRS5JUV9QUklDRURBVEUuMTctMDctMjAxMwEAAABubQAABQAAAAoxNy0wNy0yMDEzADTVZYfgwtQINNVlh+DC1AgnQ0lRLlNUTi5JUV9TSEFSRVNPVVRTVEFO</t>
  </si>
  <si>
    <t>RElORy4yNy0wMi0yMDE3AQAAALttDQACAAAACjExNC4xMjg1NjIA9JJYjODC1Aj0kliM4MLUCB1DSVEuVFRFSy5JUV9WT0xVTUUuMDItMDctMjAxMwEAAAAIAQMAAgAAAAgwLjc1NDU4NwCWNmiH4MLUCJY2aIfgwtQIJ0NJUS5FTUUuSVFfU0hBUkVTT1VUU1RBTkRJTkcuMDItMDMtMjAxNwEAAABubQAAAgAAAAk1OS42NjA0MDQA9JJYjODC1Aj0kliM4MLUCBxDSVEuRkxSLklRX1ZPTFVNRS4xNC0wMi0yMDE0AQAAACsBCgACAAAACDEuNjMzNjY4AJY2aIfgwtQIljZoh+DC1AgnQ0lRLlNUTi5JUV9TSEFSRVNPVVRTVEFORElORy4xNy0xMS0yMDE2AQAAALttDQACAAAACTExMy45NTAyNQD0kliM4MLUCPSSWIzgwtQIHENJUS5LQlIuSVFfVk9MVU1FLjI2LTA2LTIwMTQBAAAA6oA/AAIAAAAIMS44OTQwNTYAkjFWjODC1AiSMVaM4MLUCCFDSVEuSVEyNzM1MTEuSVFfVk9MVU1FLjI4LTA1LTIwMTQBAAAAZywEAAMAAAAAADTVZYfgwtQINNVlh+DC1AggQ0lRLk5ZU0U6VEVYLklRX1ZPTFVNRS40LzI4LzIwMTYFAAAAAQAAAAgAAAAOKEludmFsaWQgRGF0ZSk01WWH4MLUCDTVZYfgwtQIJ0NJUS5TVE4uSVFfVE9UQUxfREVCVC4xOTk3LjQxODIwLkwuUC4uQwEAAAC7bQ0AAgAAAAcyNDMuMzA1AQgAAAAFAAAAATEBAAAACjE3MDUyMDI4MDYDAAAAAjI3AgAAAAQ0MTczBAAAAAEwBwAAAAk2LzMwLzIwMTQIAAAA</t>
  </si>
  <si>
    <t>CTkvMzAvMjAxMwkAAAABMNjaD3HgwtQI2NoPceDC1AgrQ0lRLklRNDI1ODIxMS5JUV9TSE9SVF9CVVNJTkVTU19ERVNDUklQVElPTgEAAACj+UAAAwAAAJ4BVG9ueSdzIEZpbmUgRm9vZHMgSW5jLiBkaXN0cmlidXRlcyBkZWxpLCBiYWtlcnksIGZvb2Qgc2VydmljZSwgc3BlY2lhbHR5LCBhbmQgcGVyaXNoYWJsZSBwcm9kdWN0cyB0byByZXRhaWwgYW5kIGZvb2RzZXJ2aWNlIGJ1c2luZXNzZXMgaW4gTm9ydGhlcm4gQ2FsaWZvcm5pYS4ABa19NuPC1AhkDoA248LUCClDSVEuRU1FLklRX1RPVEFMX0VRVUlUWS4xMDAwLjQxODIwLkwuUC4uQwEAAABubQAAAgAAAAgxNDc5LjYyNgEIAAAABQAAAAExAQAAAAoxNzc3OTM0NDc2AwAAAAMxNjACAAAABDEyNzUEAAAAATAHAAAACTYvMzAvMjAxNAgAAAAKMTIvMzEvMjAxMwkAAAABMNjaD3HgwtQI2NoPceDC1AghQ0lRLklRMTkwNzg2LklRX1ZPTFVNRS4zMC0wOC0yMDEzAQAAAELpAgACAAAACDAuOTEyNjc5ALhVXYzgwtQIuFVdjODC1AggQ0lRLk5ZU0U6VEVYLklRX1ZPTFVNRS41LzEzLzIwMTYFAAAAAQAAAAgAAAAOKEludmFsaWQgRGF0ZSmSMVaM4MLUCJIxVozgwtQIKENJUS5UVEVLLklRX1NIQVJFU09VVFNUQU5ESU5HLjE2LTA2LTIwMTcBAAAACAEDAAIAAAAJNTcuMTU2NTg1AFb0WozgwtQIVvRajODC1AgcQ0lRLktCUi5JUV9WT0xVTUUuMjMtMDQt</t>
  </si>
  <si>
    <t>MjAxNAEAAADqgD8AAgAAAAgxLjQ1NjA5NQCWNmiH4MLUCJY2aIfgwtQIMUNJUS5OQVNEQVFHUzpQQ0FSLklRX1NIQVJFU09VVFNUQU5ESU5HLjEyLzE1LzIwMTYFAAAAAQAAAAgAAAAOKEludmFsaWQgRGF0ZSmSMVaM4MLUCJIxVozgwtQIIkNJUS5JUVRSMjcwMDc4Njc3LklRX1RSX1BDVF9TT1VHSFQBAAAA1RIZEAIAAAADMTAwAHeoBjbjwtQILXYeNuPC1AghQ0lRLk5ZU0U6Q05ISS5JUV9WT0xVTUUuMy8xNi8yMDE2BQAAAAEAAAAIAAAADihJbnZhbGlkIERhdGUpDgoqceDC1AgOCipx4MLUCCdDSVEuRkxSLklRX1NIQVJFU09VVFNUQU5ESU5HLjExLTAxLTIwMTcBAAAAKwEKAAIAAAAKMTM5LjI1MDIwNAC4VV2M4MLUCLhVXYzgwtQIIUNJUS5JUTI3MzUxMS5JUV9WT0xVTUUuMTgtMDItMjAxNAEAAABnLAQAAwAAAAAANNVlh+DC1Ag01WWH4MLUCChDSVEuVFRFSy5JUV9TSEFSRVNPVVRTVEFORElORy4yMC0xMi0yMDE2AQAAAAgBAwACAAAACTU3LjA2MDgwMwA01WWH4MLUCDTVZYfgwtQIHENJUS5LQlIuSVFfVk9MVU1FLjAzLTAzLTIwMTQBAAAA6oA/AAIAAAAIMy44MzcyMzkAljZoh+DC1AiWNmiH4MLUCBxDSVEuRU1FLklRX1ZPTFVNRS4wNS0wNy0yMDEzAQAAAG5tAAACAAAACDAuMTg4NTM5AJY2aIfgwtQIljZoh+DC1AgrQ0lRLlNUTi5JUV9DQVNIX1NUX0lOVkVTVC4xOTg4LjQxODIwLkwuUC4u</t>
  </si>
  <si>
    <t>QwEAAAC7bQ0AAgAAAAYxNi41MDIBCAAAAAUAAAABMQEAAAAKMTU1ODQ3NjczNgMAAAACMjcCAAAABDEwMDIEAAAAATAHAAAACTYvMzAvMjAxNAgAAAAJNi8zMC8yMDExCQAAAAEw2NoPceDC1AjY2g9x4MLUCChDSVEuVFRFSy5JUV9TSEFSRVNPVVRTVEFORElORy4xNS0wNy0yMDE2AQAAAAgBAwACAAAACTU3LjkyOTYwNQBW9FqM4MLUCFb0WozgwtQIH0NJUS5FTUUuSVFfUFJJQ0VEQVRFLjE0LTA4LTIwMTMBAAAAbm0AAAUAAAAKMTQtMDgtMjAxMwA01WWH4MLUCDTVZYfgwtQIHUNJUS5UVEVLLklRX1ZPTFVNRS4xMi0wMi0yMDE0AQAAAAgBAwACAAAACDAuMzAyMTI5AJY2aIfgwtQIljZoh+DC1AgoQ0lRLlRURUsuSVFfU0hBUkVTT1VUU1RBTkRJTkcuMTgtMDQtMjAxNwEAAAAIAQMAAgAAAAk1Ny4zMTcwNTMANNVlh+DC1Ag01WWH4MLUCChDSVEuVFRFSy5JUV9TSEFSRVNPVVRTVEFORElORy4yMC0wNC0yMDE3AQAAAAgBAwACAAAACTU3LjMxNzA1MwBW9FqM4MLUCFb0WozgwtQIH0NJUS5GTFIuSVFfQVAuMjAwMC40MTgyMC5MLlAuLkMBAAAAKwEKAAIAAAAHMTY0NS44OAEIAAAABQAAAAExAQAAAAoxNzQ4MDIxNzMzAwAAAAMxNjACAAAABDEwMTgEAAAAATAHAAAACTYvMzAvMjAxNAgAAAAJNi8zMC8yMDE0CQAAAAEw2NoPceDC1AjY2g9x4MLUCCtDSVEuTllTRTpURVguSVFfU0hBUkVTT1VUU1RBTkRJ</t>
  </si>
  <si>
    <t>TkcuNC8yMi8yMDE2BQAAAAEAAAAIAAAADihJbnZhbGlkIERhdGUp9JJYjODC1Aj0kliM4MLUCDdDSVFSQU5HRS4uSVFfU0hBUkVTT1VUU1RBTkRJTkcuLTFZLi4uLkRFU0MuRC5TSEFSRVMgT1VUBQAAAAEAAAAIAAAAFChJbnZhbGlkIElkZW50aWZpZXIpuFVdjODC1Ai4VV2M4MLUCBxDSVEuS0JSLklRX1ZPTFVNRS4wMi0wOC0yMDEzAQAAAOqAPwACAAAACDAuODg4MzY2AJY2aIfgwtQIljZoh+DC1AghQ0lRLk5ZU0U6Q05ISS5JUV9WT0xVTUUuNy8yMC8yMDE2BQAAAAEAAAAIAAAADihJbnZhbGlkIERhdGUpDgoqceDC1AgOCipx4MLUCChDSVEuVFRFSy5JUV9TSEFSRVNPVVRTVEFORElORy4xOS0xMi0yMDE2AQAAAAgBAwACAAAACTU3LjA2MDgwMwD0kliM4MLUCPSSWIzgwtQIIUNJUS5OWVNFOkNOSEkuSVFfVk9MVU1FLjcvMTgvMjAxNgUAAAABAAAACAAAAA4oSW52YWxpZCBEYXRlKTTVZYfgwtQINNVlh+DC1AgcQ0lRLkZMUi5JUV9WT0xVTUUuMjUtMTEtMjAxMwEAAAArAQoAAgAAAAgxLjI5MDM4NACWNmiH4MLUCJY2aIfgwtQIJ0NJUS5TVE4uSVFfU0hBUkVTT1VUU1RBTkRJTkcuMjgtMDktMjAxNgEAAAC7bQ0AAgAAAAoxMTMuOTI5MDYyADTVZYfgwtQINNVlh+DC1AgcQ0lRLktCUi5JUV9WT0xVTUUuMjEtMTAtMjAxMwEAAADqgD8AAgAAAAgyLjA3OTc0NwC4VV2M4MLUCLhVXYzgwtQIJ0NJUS5D</t>
  </si>
  <si>
    <t>QVQuSVFfU0hBUkVTT1VUU1RBTkRJTkcuMTEvMTAvMjAxNgEAAAAy9QMAAgAAAAo1ODQuMjMxMTgxALhVXYzgwtQIuFVdjODC1AggQ0lRLk5ZU0U6VEVYLklRX1ZPTFVNRS4xMC80LzIwMTYBAAAADrMEAAMAAAAAAFb0WozgwtQIVvRajODC1AghQ0lRLklRMTkwNzg2LklRX1ZPTFVNRS4xMC0wOS0yMDEzAQAAAELpAgACAAAACDAuNzU3MTMxALhVXYzgwtQIuFVdjODC1AgfQ0lRLkVNRS5JUV9QUklDRURBVEUuMjYtMTItMjAxMwEAAABubQAABQAAAAoyNi0xMi0yMDEzAJY2aIfgwtQIljZoh+DC1AghQ0lRLklRMTkwNzg2LklRX1ZPTFVNRS4yNy0wMy0yMDE0AQAAAELpAgACAAAACDAuNjczNDg0ALhVXYzgwtQIuFVdjODC1AghQ0lRLklRMTkwNzg2LklRX1ZPTFVNRS4xOC0wMy0yMDE0AQAAAELpAgACAAAACDEuMDUwNTk4ALhVXYzgwtQIuFVdjODC1AgnQ0lRLkpFQy5JUV9EQV9TVVBQTF9DRi45OTguNDE4MjAuTC5QLi5DAQAAAC9OBAACAAAABTU3LjYyAQgAAAAFAAAAATEBAAAACjE2NDY2OTQyMDYDAAAAAzE2MAIAAAAEMjE3MQQAAAABMAcAAAAJNi8zMC8yMDE0CAAAAAk5LzMwLzIwMTEJAAAAATAOCipx4MLUCA4KKnHgwtQIHENJUS5TVE4uSVFfVk9MVU1FLjAyLTA2LTIwMTQBAAAAu20NAAIAAAAIMC4xNzE5NDYANNVlh+DC1Ag01WWH4MLUCDJDSVEuSVEyNzM1MTEuSVFfR1dfSU5UQU5fQU1PUlRf</t>
  </si>
  <si>
    <t>Q0YuOTk4LjQxODIwLkwuUC4uQwEAAABnLAQAAgAAAAU2LjU3NAEIAAAABQAAAAExAQAAAAoxNzAyMTczMTk1AwAAAAMxNjACAAAABDIxODIEAAAAATAHAAAACTYvMzAvMjAxNAgAAAAKMTIvMzEvMjAxMQkAAAABMA4KKnHgwtQIDgoqceDC1AgwQ0lRLk5BU0RBUUdTOlBDQVIuSVFfU0hBUkVTT1VUU1RBTkRJTkcuMTEvMi8yMDE2AQAAAEF/BAACAAAABTM1MS4zALhVXYzgwtQIuFVdjODC1AgrQ0lRLk5ZU0U6T1NLLklRX1NIQVJFU09VVFNUQU5ESU5HLjEvMjUvMjAxNwUAAAABAAAACAAAAA4oSW52YWxpZCBEYXRlKVb0WozgwtQIVvRajODC1AgnQ0lRLkVNRS5JUV9TSEFSRVNPVVRTVEFORElORy4xMi0wNy0yMDE2AQAAAG5tAAACAAAACTYwLjcwMDYyNgBW9FqM4MLUCFb0WozgwtQIHENJUS5GTFIuSVFfVk9MVU1FLjAxLTExLTIwMTMBAAAAKwEKAAIAAAAIMy4yNjI5NzcA+Jdqh+DC1Aj4l2qH4MLUCBxDSVEuRkxSLklRX1ZPTFVNRS4yMi0wNC0yMDE0AQAAACsBCgACAAAACDAuNjgwNjExAJY2aIfgwtQIljZoh+DC1AgrQ0lRLk5ZU0U6VEVYLklRX1NIQVJFU09VVFNUQU5ESU5HLjIvMjEvMjAxNwUAAAABAAAACAAAAA4oSW52YWxpZCBEYXRlKZIxVozgwtQIkjFWjODC1AgfQ0lRLkVNRS5JUV9QUklDRURBVEUuMTgtMTAtMjAxMwEAAABubQAABQAAAAoxOC0xMC0yMDEzAA4KKnHgwtQIDgoqceDC1Agr</t>
  </si>
  <si>
    <t>Q0lRLk5ZU0U6VEVYLklRX1NIQVJFU09VVFNUQU5ESU5HLjMvMjMvMjAxNwUAAAABAAAACAAAAA4oSW52YWxpZCBEYXRlKbhVXYzgwtQIuFVdjODC1AglQ0lRLkNBVC5JUV9TSEFSRVNPVVRTVEFORElORy4xLzQvMjAxNwEAAAAy9QMAAgAAAAo1ODYuNDg2MDI0ALhVXYzgwtQIuFVdjODC1AgfQ0lRLk5ZU0U6TVRXLklRX1ZPTFVNRS40LzgvMjAxNgEAAADTXQQAAgAAAAgxLjEzNDIyNAAOCipx4MLUCA4KKnHgwtQIGENJUS5JUTI3MzUxMS5JUV9TUF9MQ19MVAEAAABnLAQAAwAAAAJOUgAOCipx4MLUCA4KKnHgwtQIIUNJUS5OWVNFOkNOSEkuSVFfVk9MVU1FLjcvMjgvMjAxNgUAAAABAAAACAAAAA4oSW52YWxpZCBEYXRlKTTVZYfgwtQINNVlh+DC1AgfQ0lRLlNUTi5JUV9OSS4yMDAwLjQxODIwLkwuUC4uQwEAAAC7bQ0AAgAAAAcxNTkuNDYxAQgAAAAFAAAAATEBAAAACjE3NDg5NDQwNzMDAAAAAjI3AgAAAAIxNQQAAAABMAcAAAAJNi8zMC8yMDE0CAAAAAk2LzMwLzIwMTQJAAAAATAOCipx4MLUCA4KKnHgwtQIKUNJUS5TVE4uSVFfSU5URVJFU1RfRVhQLjIwMDAuNDE4MjAuTC5QLi5DAQAAALttDQACAAAABi05LjMzNgEIAAAABQAAAAExAQAAAAoxNzQ4OTQ0MDczAwAAAAIyNwIAAAACODIEAAAAATAHAAAACTYvMzAvMjAxNAgAAAAJNi8zMC8yMDE0CQAAAAEwDgoqceDC1AgOCipx4MLUCCpDSVEuSVEy</t>
  </si>
  <si>
    <t>NzM1MTEuSVFfSU5WRU5UT1JZLjk5NS40MTgyMC5MLlAuLkMBAAAAZywEAAIAAAAGMTUuMTQyAQgAAAAFAAAAATEBAAAACjE0MzQwNzY1NjYDAAAAAzE2MAIAAAAEMTA0MwQAAAABMAcAAAAJNi8zMC8yMDE0CAAAAAoxMi8yNi8yMDA4CQAAAAEw2NoPceDC1AjY2g9x4MLUCBxDSVEuRkxSLklRX1ZPTFVNRS4wNC0xMS0yMDEzAQAAACsBCgACAAAACDEuMzI2NTY2APiXaofgwtQI+Jdqh+DC1AgcQ0lRLkpFQy5JUV9WT0xVTUUuMTItMDctMjAxMwEAAAAvTgQAAgAAAAgwLjYzMDkxMwCSMVaM4MLUCJIxVozgwtQIIUNJUS5GTFIuSVFfRUJJVC4xMDAwLjQxODIwLkwuUC4uQwEAAAArAQoAAgAAAAgxMTkwLjA0MwEIAAAABQAAAAExAQAAAAoxNzc2OTUxNTM3AwAAAAMxNjACAAAAAzQwMAQAAAABMAcAAAAJNi8zMC8yMDE0CAAAAAoxMi8zMS8yMDEzCQAAAAEw2NoPceDC1AjY2g9x4MLUCCdDSVEuRU1FLklRX1NIQVJFU09VVFNUQU5ESU5HLjAzLTA4LTIwMTYBAAAAbm0AAAIAAAAJNjAuNzk5OTE1AFb0WozgwtQIVvRajODC1AgnQ0lRLlNUTi5JUV9TSEFSRVNPVVRTVEFORElORy4yMi0wNi0yMDE3AQAAALttDQACAAAACjExNC4yMjkzMTIANNVlh+DC1Ag01WWH4MLUCCdDSVEuU1ROLklRX1NIQVJFU09VVFNUQU5ESU5HLjEyLTEwLTIwMTYBAAAAu20NAAIAAAAKMTEzLjkyOTA2MgC4VV2M4MLUCLhVXYzgwtQI</t>
  </si>
  <si>
    <t>IkNJUS4uSVFfRUJJVERBX0VTVC4xMDA0LjQxODIwLkwuUC4FAAAAAQAAAAgAAAAUKEludmFsaWQgSWRlbnRpZmllcin0kliM4MLUCPSSWIzgwtQIFUNJUS4uSVFfUVVJQ0tfQ09NUC4yNAUAAAABAAAACAAAABQoSW52YWxpZCBJZGVudGlmaWVyKQ4KKnHgwtQIDgoqceDC1AgcQ0lRLkVNRS5JUV9WT0xVTUUuMzEtMDctMjAxMwEAAABubQAAAgAAAAYwLjM0OTQAljZoh+DC1AiWNmiH4MLUCCFDSVEuTllTRTpDTkhJLklRX1ZPTFVNRS42LzE0LzIwMTYFAAAAAQAAAAgAAAAOKEludmFsaWQgRGF0ZSk01WWH4MLUCDTVZYfgwtQIOUNJUS5JUTI3MzUxMS5JUV9NSU5PUklUWV9JTlRFUkVTVF9UT1RBTC4xOTk3LjQxODIwLkwuUC4uQwEAAABnLAQAAgAAAAYzMy45NzUBCAAAAAUAAAABMQEAAAAKMTcwNDU1OTU5MQMAAAADMTYwAgAAAAQxMzEyBAAAAAEwBwAAAAk2LzMwLzIwMTQIAAAACTkvMzAvMjAxMwkAAAABMNjaD3HgwtQI2NoPceDC1AgoQ0lRLlNUTi5JUV9QUkVGX0VRVUlUWS4xOTkzLjQxODIwLkwuUC4uQwEAAAC7bQ0AAwAAAAAA2NoPceDC1AjY2g9x4MLUCCtDSVEuTllTRTpPU0suSVFfU0hBUkVTT1VUU1RBTkRJTkcuOS8xMi8yMDE2AQAAABd9BAACAAAACTc0LjQ2NTM1OQC4VV2M4MLUCLhVXYzgwtQIHENJUS5GTFIuSVFfVk9MVU1FLjAyLTAxLTIwMTQBAAAAKwEKAAIAAAAIMS4yMDY0NzEAljZo</t>
  </si>
  <si>
    <t>h+DC1AiWNmiH4MLUCCVDSVEuTkFTREFRR1M6UENBUi5JUV9WT0xVTUUuMy8xOC8yMDE2BQAAAAEAAAAIAAAADihJbnZhbGlkIERhdGUpNNVlh+DC1Ag01WWH4MLUCB1DSVEuVFRFSy5JUV9WT0xVTUUuMjgtMDMtMjAxNAEAAAAIAQMAAgAAAAcwLjI0MDA4ALhVXYzgwtQIuFVdjODC1Ag6Q0lRUkFOR0UuS0JSLklRX1NIQVJFU09VVFNUQU5ESU5HLi0xWS4uLi5ERVNDLkQuU0hBUkVTIE9VVAMAAADqgD8A/AAAAAAAAAADAAAAAAAAAAUiS0JSIgNLQlIBAAAAFiJJUV9TSEFSRVNPVVRTVEFORElORyIUSVFfU0hBUkVTT1VUU1RBTkRJTkcCAAAADCIwMy0wNy0yMDE3IgowMy0wNy0yMDE3AAAAAAMAAAAAAAAABSJLQlIiA0tCUgEAAAAWIklRX1NIQVJFU09VVFNUQU5ESU5HIhRJUV9TSEFSRVNPVVRTVEFORElORwIAAAAMIjMwLTA2LTIwMTciCjMwLTA2LTIwMTcAAAAAAwAAAAAAAAAFIktCUiIDS0JSAQAAABYiSVFfU0hBUkVTT1VUU1RBTkRJTkciFElRX1NIQVJFU09VVFNUQU5ESU5HAgAAAAwiMjktMDYtMjAxNyIKMjktMDYtMjAxNwAAAAADAAAAAAAAAAUiS0JSIgNLQlIBAAAAFiJJUV9TSEFSRVNPVVRTVEFORElORyIUSVFfU0hBUkVTT1VUU1RBTkRJTkcCAAAADCIyOC0wNi0yMDE3IgoyOC0wNi0yMDE3AAAAAAMAAAAAAAAABSJLQlIiA0tCUgEAAAAWIklRX1NIQVJFU09VVFNUQU5ESU5HIhRJUV9TSEFS</t>
  </si>
  <si>
    <t>RVNPVVRTVEFORElORwIAAAAMIjI3LTA2LTIwMTciCjI3LTA2LTIwMTcAAAAAAwAAAAAAAAAFIktCUiIDS0JSAQAAABYiSVFfU0hBUkVTT1VUU1RBTkRJTkciFElRX1NIQVJFU09VVFNUQU5ESU5HAgAAAAwiMjYtMDYtMjAxNyIKMjYtMDYtMjAxNwAAAAADAAAAAAAAAAUiS0JSIgNLQlIBAAAAFiJJUV9TSEFSRVNPVVRTVEFORElORyIUSVFfU0hBUkVTT1VUU1RBTkRJTkcCAAAADCIyMy0wNi0yMDE3IgoyMy0wNi0yMDE3AAAAAAMAAAAAAAAABSJLQlIiA0tCUgEAAAAWIklRX1NIQVJFU09VVFNUQU5ESU5HIhRJUV9TSEFSRVNPVVRTVEFORElORwIAAAAMIjIyLTA2LTIwMTciCjIyLTA2LTIwMTcAAAAAAwAAAAAAAAAFIktCUiIDS0JSAQAAABYiSVFfU0hBUkVTT1VUU1RBTkRJTkciFElRX1NIQVJFU09VVFNUQU5ESU5HAgAAAAwiMjEtMDYtMjAxNyIKMjEtMDYtMjAxNwAAAAADAAAAAAAAAAUiS0JSIgNLQlIBAAAAFiJJUV9TSEFSRVNPVVRTVEFORElORyIUSVFfU0hBUkVTT1VUU1RBTkRJTkcCAAAADCIyMC0wNi0yMDE3IgoyMC0wNi0yMDE3AAAAAAMAAAAAAAAABSJLQlIiA0tCUgEAAAAWIklRX1NIQVJFU09VVFNUQU5ESU5HIhRJUV9TSEFSRVNPVVRTVEFORElORwIAAAAMIjE5LTA2LTIwMTciCjE5LTA2LTIwMTcAAAAAAwAAAAAAAAAFIktCUiIDS0JSAQAAABYiSVFfU0hBUkVTT1VUU1RBTkRJTkciFElR</t>
  </si>
  <si>
    <t>X1NIQVJFU09VVFNUQU5ESU5HAgAAAAwiMTYtMDYtMjAxNyIKMTYtMDYtMjAxNwAAAAADAAAAAAAAAAUiS0JSIgNLQlIBAAAAFiJJUV9TSEFSRVNPVVRTVEFORElORyIUSVFfU0hBUkVTT1VUU1RBTkRJTkcCAAAADCIxNS0wNi0yMDE3IgoxNS0wNi0yMDE3AAAAAAMAAAAAAAAABSJLQlIiA0tCUgEAAAAWIklRX1NIQVJFU09VVFNUQU5ESU5HIhRJUV9TSEFSRVNPVVRTVEFORElORwIAAAAMIjE0LTA2LTIwMTciCjE0LTA2LTIwMTcAAAAAAwAAAAAAAAAFIktCUiIDS0JSAQAAABYiSVFfU0hBUkVTT1VUU1RBTkRJTkciFElRX1NIQVJFU09VVFNUQU5ESU5HAgAAAAwiMTMtMDYtMjAxNyIKMTMtMDYtMjAxNwAAAAADAAAAAAAAAAUiS0JSIgNLQlIBAAAAFiJJUV9TSEFSRVNPVVRTVEFORElORyIUSVFfU0hBUkVTT1VUU1RBTkRJTkcCAAAADCIxMi0wNi0yMDE3IgoxMi0wNi0yMDE3AAAAAAMAAAAAAAAABSJLQlIiA0tCUgEAAAAWIklRX1NIQVJFU09VVFNUQU5ESU5HIhRJUV9TSEFSRVNPVVRTVEFORElORwIAAAAMIjA5LTA2LTIwMTciCjA5LTA2LTIwMTcAAAAAAwAAAAAAAAAFIktCUiIDS0JSAQAAABYiSVFfU0hBUkVTT1VUU1RBTkRJTkciFElRX1NIQVJFU09VVFNUQU5ESU5HAgAAAAwiMDgtMDYtMjAxNyIKMDgtMDYtMjAxNwAAAAADAAAAAAAAAAUiS0JSIgNLQlIBAAAAFiJJUV9TSEFSRVNPVVRTVEFORElO</t>
  </si>
  <si>
    <t>RyIUSVFfU0hBUkVTT1VUU1RBTkRJTkcCAAAADCIwNy0wNi0yMDE3IgowNy0wNi0yMDE3AAAAAAMAAAAAAAAABSJLQlIiA0tCUgEAAAAWIklRX1NIQVJFU09VVFNUQU5ESU5HIhRJUV9TSEFSRVNPVVRTVEFORElORwIAAAAMIjA2LTA2LTIwMTciCjA2LTA2LTIwMTcAAAAAAwAAAAAAAAAFIktCUiIDS0JSAQAAABYiSVFfU0hBUkVTT1VUU1RBTkRJTkciFElRX1NIQVJFU09VVFNUQU5ESU5HAgAAAAwiMDUtMDYtMjAxNyIKMDUtMDYtMjAxNwAAAAADAAAAAAAAAAUiS0JSIgNLQlIBAAAAFiJJUV9TSEFSRVNPVVRTVEFORElORyIUSVFfU0hBUkVTT1VUU1RBTkRJTkcCAAAADCIwMi0wNi0yMDE3IgowMi0wNi0yMDE3AAAAAAMAAAAAAAAABSJLQlIiA0tCUgEAAAAWIklRX1NIQVJFU09VVFNUQU5ESU5HIhRJUV9TSEFSRVNPVVRTVEFORElORwIAAAAMIjAxLTA2LTIwMTciCjAxLTA2LTIwMTcAAAAAAwAAAAAAAAAFIktCUiIDS0JSAQAAABYiSVFfU0hBUkVTT1VUU1RBTkRJTkciFElRX1NIQVJFU09VVFNUQU5ESU5HAgAAAAwiMzEtMDUtMjAxNyIKMzEtMDUtMjAxNwAAAAADAAAAAAAAAAUiS0JSIgNLQlIBAAAAFiJJUV9TSEFSRVNPVVRTVEFORElORyIUSVFfU0hBUkVTT1VUU1RBTkRJTkcCAAAADCIzMC0wNS0yMDE3IgozMC0wNS0yMDE3AAAAAAMAAAAAAAAABSJLQlIiA0tCUgEAAAAWIklRX1NIQVJFU09VVFNU</t>
  </si>
  <si>
    <t>QU5ESU5HIhRJUV9TSEFSRVNPVVRTVEFORElORwIAAAAMIjI2LTA1LTIwMTciCjI2LTA1LTIwMTcAAAAAAwAAAAAAAAAFIktCUiIDS0JSAQAAABYiSVFfU0hBUkVTT1VUU1RBTkRJTkciFElRX1NIQVJFU09VVFNUQU5ESU5HAgAAAAwiMjUtMDUtMjAxNyIKMjUtMDUtMjAxNwAAAAADAAAAAAAAAAUiS0JSIgNLQlIBAAAAFiJJUV9TSEFSRVNPVVRTVEFORElORyIUSVFfU0hBUkVTT1VUU1RBTkRJTkcCAAAADCIyNC0wNS0yMDE3IgoyNC0wNS0yMDE3AAAAAAMAAAAAAAAABSJLQlIiA0tCUgEAAAAWIklRX1NIQVJFU09VVFNUQU5ESU5HIhRJUV9TSEFSRVNPVVRTVEFORElORwIAAAAMIjIzLTA1LTIwMTciCjIzLTA1LTIwMTcAAAAAAwAAAAAAAAAFIktCUiIDS0JSAQAAABYiSVFfU0hBUkVTT1VUU1RBTkRJTkciFElRX1NIQVJFU09VVFNUQU5ESU5HAgAAAAwiMjItMDUtMjAxNyIKMjItMDUtMjAxNwAAAAADAAAAAAAAAAUiS0JSIgNLQlIBAAAAFiJJUV9TSEFSRVNPVVRTVEFORElORyIUSVFfU0hBUkVTT1VUU1RBTkRJTkcCAAAADCIxOS0wNS0yMDE3IgoxOS0wNS0yMDE3AAAAAAMAAAAAAAAABSJLQlIiA0tCUgEAAAAWIklRX1NIQVJFU09VVFNUQU5ESU5HIhRJUV9TSEFSRVNPVVRTVEFORElORwIAAAAMIjE4LTA1LTIwMTciCjE4LTA1LTIwMTcAAAAAAwAAAAAAAAAFIktCUiIDS0JSAQAAABYiSVFfU0hBUkVT</t>
  </si>
  <si>
    <t>T1VUU1RBTkRJTkciFElRX1NIQVJFU09VVFNUQU5ESU5HAgAAAAwiMTctMDUtMjAxNyIKMTctMDUtMjAxNwAAAAADAAAAAAAAAAUiS0JSIgNLQlIBAAAAFiJJUV9TSEFSRVNPVVRTVEFORElORyIUSVFfU0hBUkVTT1VUU1RBTkRJTkcCAAAADCIxNi0wNS0yMDE3IgoxNi0wNS0yMDE3AAAAAAMAAAAAAAAABSJLQlIiA0tCUgEAAAAWIklRX1NIQVJFU09VVFNUQU5ESU5HIhRJUV9TSEFSRVNPVVRTVEFORElORwIAAAAMIjE1LTA1LTIwMTciCjE1LTA1LTIwMTcAAAAAAwAAAAAAAAAFIktCUiIDS0JSAQAAABYiSVFfU0hBUkVTT1VUU1RBTkRJTkciFElRX1NIQVJFU09VVFNUQU5ESU5HAgAAAAwiMTItMDUtMjAxNyIKMTItMDUtMjAxNwAAAAADAAAAAAAAAAUiS0JSIgNLQlIBAAAAFiJJUV9TSEFSRVNPVVRTVEFORElORyIUSVFfU0hBUkVTT1VUU1RBTkRJTkcCAAAADCIxMS0wNS0yMDE3IgoxMS0wNS0yMDE3AAAAAAMAAAAAAAAABSJLQlIiA0tCUgEAAAAWIklRX1NIQVJFU09VVFNUQU5ESU5HIhRJUV9TSEFSRVNPVVRTVEFORElORwIAAAAMIjEwLTA1LTIwMTciCjEwLTA1LTIwMTcAAAAAAwAAAAAAAAAFIktCUiIDS0JSAQAAABYiSVFfU0hBUkVTT1VUU1RBTkRJTkciFElRX1NIQVJFU09VVFNUQU5ESU5HAgAAAAwiMDktMDUtMjAxNyIKMDktMDUtMjAxNwAAAAADAAAAAAAAAAUiS0JSIgNLQlIBAAAAFiJJUV9T</t>
  </si>
  <si>
    <t>SEFSRVNPVVRTVEFORElORyIUSVFfU0hBUkVTT1VUU1RBTkRJTkcCAAAADCIwOC0wNS0yMDE3IgowOC0wNS0yMDE3AAAAAAMAAAAAAAAABSJLQlIiA0tCUgEAAAAWIklRX1NIQVJFU09VVFNUQU5ESU5HIhRJUV9TSEFSRVNPVVRTVEFORElORwIAAAAMIjA1LTA1LTIwMTciCjA1LTA1LTIwMTcAAAAAAwAAAAAAAAAFIktCUiIDS0JSAQAAABYiSVFfU0hBUkVTT1VUU1RBTkRJTkciFElRX1NIQVJFU09VVFNUQU5ESU5HAgAAAAwiMDQtMDUtMjAxNyIKMDQtMDUtMjAxNwAAAAADAAAAAAAAAAUiS0JSIgNLQlIBAAAAFiJJUV9TSEFSRVNPVVRTVEFORElORyIUSVFfU0hBUkVTT1VUU1RBTkRJTkcCAAAADCIwMy0wNS0yMDE3IgowMy0wNS0yMDE3AAAAAAMAAAAAAAAABSJLQlIiA0tCUgEAAAAWIklRX1NIQVJFU09VVFNUQU5ESU5HIhRJUV9TSEFSRVNPVVRTVEFORElORwIAAAAMIjAyLTA1LTIwMTciCjAyLTA1LTIwMTcAAAAAAwAAAAAAAAAFIktCUiIDS0JSAQAAABYiSVFfU0hBUkVTT1VUU1RBTkRJTkciFElRX1NIQVJFU09VVFNUQU5ESU5HAgAAAAwiMDEtMDUtMjAxNyIKMDEtMDUtMjAxNwAAAAADAAAAAAAAAAUiS0JSIgNLQlIBAAAAFiJJUV9TSEFSRVNPVVRTVEFORElORyIUSVFfU0hBUkVTT1VUU1RBTkRJTkcCAAAADCIyOC0wNC0yMDE3IgoyOC0wNC0yMDE3AAAAAAMAAAAAAAAABSJLQlIiA0tCUgEAAAAW</t>
  </si>
  <si>
    <t>IklRX1NIQVJFU09VVFNUQU5ESU5HIhRJUV9TSEFSRVNPVVRTVEFORElORwIAAAAMIjI3LTA0LTIwMTciCjI3LTA0LTIwMTcAAAAAAwAAAAAAAAAFIktCUiIDS0JSAQAAABYiSVFfU0hBUkVTT1VUU1RBTkRJTkciFElRX1NIQVJFU09VVFNUQU5ESU5HAgAAAAwiMjYtMDQtMjAxNyIKMjYtMDQtMjAxNwAAAAADAAAAAAAAAAUiS0JSIgNLQlIBAAAAFiJJUV9TSEFSRVNPVVRTVEFORElORyIUSVFfU0hBUkVTT1VUU1RBTkRJTkcCAAAADCIyNS0wNC0yMDE3IgoyNS0wNC0yMDE3AAAAAAMAAAAAAAAABSJLQlIiA0tCUgEAAAAWIklRX1NIQVJFU09VVFNUQU5ESU5HIhRJUV9TSEFSRVNPVVRTVEFORElORwIAAAAMIjI0LTA0LTIwMTciCjI0LTA0LTIwMTcAAAAAAwAAAAAAAAAFIktCUiIDS0JSAQAAABYiSVFfU0hBUkVTT1VUU1RBTkRJTkciFElRX1NIQVJFU09VVFNUQU5ESU5HAgAAAAwiMjEtMDQtMjAxNyIKMjEtMDQtMjAxNwAAAAADAAAAAAAAAAUiS0JSIgNLQlIBAAAAFiJJUV9TSEFSRVNPVVRTVEFORElORyIUSVFfU0hBUkVTT1VUU1RBTkRJTkcCAAAADCIyMC0wNC0yMDE3IgoyMC0wNC0yMDE3AAAAAAMAAAAAAAAABSJLQlIiA0tCUgEAAAAWIklRX1NIQVJFU09VVFNUQU5ESU5HIhRJUV9TSEFSRVNPVVRTVEFORElORwIAAAAMIjE5LTA0LTIwMTciCjE5LTA0LTIwMTcAAAAAAwAAAAAAAAAFIktCUiIDS0JS</t>
  </si>
  <si>
    <t>AQAAABYiSVFfU0hBUkVTT1VUU1RBTkRJTkciFElRX1NIQVJFU09VVFNUQU5ESU5HAgAAAAwiMTgtMDQtMjAxNyIKMTgtMDQtMjAxNwAAAAADAAAAAAAAAAUiS0JSIgNLQlIBAAAAFiJJUV9TSEFSRVNPVVRTVEFORElORyIUSVFfU0hBUkVTT1VUU1RBTkRJTkcCAAAADCIxNy0wNC0yMDE3IgoxNy0wNC0yMDE3AAAAAAMAAAAAAAAABSJLQlIiA0tCUgEAAAAWIklRX1NIQVJFU09VVFNUQU5ESU5HIhRJUV9TSEFSRVNPVVRTVEFORElORwIAAAAMIjEzLTA0LTIwMTciCjEzLTA0LTIwMTcAAAAAAwAAAAAAAAAFIktCUiIDS0JSAQAAABYiSVFfU0hBUkVTT1VUU1RBTkRJTkciFElRX1NIQVJFU09VVFNUQU5ESU5HAgAAAAwiMTItMDQtMjAxNyIKMTItMDQtMjAxNwAAAAADAAAAAAAAAAUiS0JSIgNLQlIBAAAAFiJJUV9TSEFSRVNPVVRTVEFORElORyIUSVFfU0hBUkVTT1VUU1RBTkRJTkcCAAAADCIxMS0wNC0yMDE3IgoxMS0wNC0yMDE3AAAAAAMAAAAAAAAABSJLQlIiA0tCUgEAAAAWIklRX1NIQVJFU09VVFNUQU5ESU5HIhRJUV9TSEFSRVNPVVRTVEFORElORwIAAAAMIjEwLTA0LTIwMTciCjEwLTA0LTIwMTcAAAAAAwAAAAAAAAAFIktCUiIDS0JSAQAAABYiSVFfU0hBUkVTT1VUU1RBTkRJTkciFElRX1NIQVJFU09VVFNUQU5ESU5HAgAAAAwiMDctMDQtMjAxNyIKMDctMDQtMjAxNwAAAAADAAAAAAAAAAUiS0JS</t>
  </si>
  <si>
    <t>IgNLQlIBAAAAFiJJUV9TSEFSRVNPVVRTVEFORElORyIUSVFfU0hBUkVTT1VUU1RBTkRJTkcCAAAADCIwNi0wNC0yMDE3IgowNi0wNC0yMDE3AAAAAAMAAAAAAAAABSJLQlIiA0tCUgEAAAAWIklRX1NIQVJFU09VVFNUQU5ESU5HIhRJUV9TSEFSRVNPVVRTVEFORElORwIAAAAMIjA1LTA0LTIwMTciCjA1LTA0LTIwMTcAAAAAAwAAAAAAAAAFIktCUiIDS0JSAQAAABYiSVFfU0hBUkVTT1VUU1RBTkRJTkciFElRX1NIQVJFU09VVFNUQU5ESU5HAgAAAAwiMDQtMDQtMjAxNyIKMDQtMDQtMjAxNwAAAAADAAAAAAAAAAUiS0JSIgNLQlIBAAAAFiJJUV9TSEFSRVNPVVRTVEFORElORyIUSVFfU0hBUkVTT1VUU1RBTkRJTkcCAAAADCIwMy0wNC0yMDE3IgowMy0wNC0yMDE3AAAAAAMAAAAAAAAABSJLQlIiA0tCUgEAAAAWIklRX1NIQVJFU09VVFNUQU5ESU5HIhRJUV9TSEFSRVNPVVRTVEFORElORwIAAAAMIjMxLTAzLTIwMTciCjMxLTAzLTIwMTcAAAAAAwAAAAAAAAAFIktCUiIDS0JSAQAAABYiSVFfU0hBUkVTT1VUU1RBTkRJTkciFElRX1NIQVJFU09VVFNUQU5ESU5HAgAAAAwiMzAtMDMtMjAxNyIKMzAtMDMtMjAxNwAAAAADAAAAAAAAAAUiS0JSIgNLQlIBAAAAFiJJUV9TSEFSRVNPVVRTVEFORElORyIUSVFfU0hBUkVTT1VUU1RBTkRJTkcCAAAADCIyOS0wMy0yMDE3IgoyOS0wMy0yMDE3AAAAAAMAAAAAAAAA</t>
  </si>
  <si>
    <t>BSJLQlIiA0tCUgEAAAAWIklRX1NIQVJFU09VVFNUQU5ESU5HIhRJUV9TSEFSRVNPVVRTVEFORElORwIAAAAMIjI4LTAzLTIwMTciCjI4LTAzLTIwMTcAAAAAAwAAAAAAAAAFIktCUiIDS0JSAQAAABYiSVFfU0hBUkVTT1VUU1RBTkRJTkciFElRX1NIQVJFU09VVFNUQU5ESU5HAgAAAAwiMjctMDMtMjAxNyIKMjctMDMtMjAxNwAAAAADAAAAAAAAAAUiS0JSIgNLQlIBAAAAFiJJUV9TSEFSRVNPVVRTVEFORElORyIUSVFfU0hBUkVTT1VUU1RBTkRJTkcCAAAADCIyNC0wMy0yMDE3IgoyNC0wMy0yMDE3AAAAAAMAAAAAAAAABSJLQlIiA0tCUgEAAAAWIklRX1NIQVJFU09VVFNUQU5ESU5HIhRJUV9TSEFSRVNPVVRTVEFORElORwIAAAAMIjIzLTAzLTIwMTciCjIzLTAzLTIwMTcAAAAAAwAAAAAAAAAFIktCUiIDS0JSAQAAABYiSVFfU0hBUkVTT1VUU1RBTkRJTkciFElRX1NIQVJFU09VVFNUQU5ESU5HAgAAAAwiMjItMDMtMjAxNyIKMjItMDMtMjAxNwAAAAADAAAAAAAAAAUiS0JSIgNLQlIBAAAAFiJJUV9TSEFSRVNPVVRTVEFORElORyIUSVFfU0hBUkVTT1VUU1RBTkRJTkcCAAAADCIyMS0wMy0yMDE3IgoyMS0wMy0yMDE3AAAAAAMAAAAAAAAABSJLQlIiA0tCUgEAAAAWIklRX1NIQVJFU09VVFNUQU5ESU5HIhRJUV9TSEFSRVNPVVRTVEFORElORwIAAAAMIjIwLTAzLTIwMTciCjIwLTAzLTIwMTcAAAAAAwAA</t>
  </si>
  <si>
    <t>AAAAAAAFIktCUiIDS0JSAQAAABYiSVFfU0hBUkVTT1VUU1RBTkRJTkciFElRX1NIQVJFU09VVFNUQU5ESU5HAgAAAAwiMTctMDMtMjAxNyIKMTctMDMtMjAxNwAAAAADAAAAAAAAAAUiS0JSIgNLQlIBAAAAFiJJUV9TSEFSRVNPVVRTVEFORElORyIUSVFfU0hBUkVTT1VUU1RBTkRJTkcCAAAADCIxNi0wMy0yMDE3IgoxNi0wMy0yMDE3AAAAAAMAAAAAAAAABSJLQlIiA0tCUgEAAAAWIklRX1NIQVJFU09VVFNUQU5ESU5HIhRJUV9TSEFSRVNPVVRTVEFORElORwIAAAAMIjE1LTAzLTIwMTciCjE1LTAzLTIwMTcAAAAAAwAAAAAAAAAFIktCUiIDS0JSAQAAABYiSVFfU0hBUkVTT1VUU1RBTkRJTkciFElRX1NIQVJFU09VVFNUQU5ESU5HAgAAAAwiMTQtMDMtMjAxNyIKMTQtMDMtMjAxNwAAAAADAAAAAAAAAAUiS0JSIgNLQlIBAAAAFiJJUV9TSEFSRVNPVVRTVEFORElORyIUSVFfU0hBUkVTT1VUU1RBTkRJTkcCAAAADCIxMy0wMy0yMDE3IgoxMy0wMy0yMDE3AAAAAAMAAAAAAAAABSJLQlIiA0tCUgEAAAAWIklRX1NIQVJFU09VVFNUQU5ESU5HIhRJUV9TSEFSRVNPVVRTVEFORElORwIAAAAMIjEwLTAzLTIwMTciCjEwLTAzLTIwMTcAAAAAAwAAAAAAAAAFIktCUiIDS0JSAQAAABYiSVFfU0hBUkVTT1VUU1RBTkRJTkciFElRX1NIQVJFU09VVFNUQU5ESU5HAgAAAAwiMDktMDMtMjAxNyIKMDktMDMtMjAxNwAA</t>
  </si>
  <si>
    <t>AAADAAAAAAAAAAUiS0JSIgNLQlIBAAAAFiJJUV9TSEFSRVNPVVRTVEFORElORyIUSVFfU0hBUkVTT1VUU1RBTkRJTkcCAAAADCIwOC0wMy0yMDE3IgowOC0wMy0yMDE3AAAAAAMAAAAAAAAABSJLQlIiA0tCUgEAAAAWIklRX1NIQVJFU09VVFNUQU5ESU5HIhRJUV9TSEFSRVNPVVRTVEFORElORwIAAAAMIjA3LTAzLTIwMTciCjA3LTAzLTIwMTcAAAAAAwAAAAAAAAAFIktCUiIDS0JSAQAAABYiSVFfU0hBUkVTT1VUU1RBTkRJTkciFElRX1NIQVJFU09VVFNUQU5ESU5HAgAAAAwiMDYtMDMtMjAxNyIKMDYtMDMtMjAxNwAAAAADAAAAAAAAAAUiS0JSIgNLQlIBAAAAFiJJUV9TSEFSRVNPVVRTVEFORElORyIUSVFfU0hBUkVTT1VUU1RBTkRJTkcCAAAADCIwMy0wMy0yMDE3IgowMy0wMy0yMDE3AAAAAAMAAAAAAAAABSJLQlIiA0tCUgEAAAAWIklRX1NIQVJFU09VVFNUQU5ESU5HIhRJUV9TSEFSRVNPVVRTVEFORElORwIAAAAMIjAyLTAzLTIwMTciCjAyLTAzLTIwMTcAAAAAAwAAAAAAAAAFIktCUiIDS0JSAQAAABYiSVFfU0hBUkVTT1VUU1RBTkRJTkciFElRX1NIQVJFU09VVFNUQU5ESU5HAgAAAAwiMDEtMDMtMjAxNyIKMDEtMDMtMjAxNwAAAAADAAAAAAAAAAUiS0JSIgNLQlIBAAAAFiJJUV9TSEFSRVNPVVRTVEFORElORyIUSVFfU0hBUkVTT1VUU1RBTkRJTkcCAAAADCIyOC0wMi0yMDE3IgoyOC0wMi0y</t>
  </si>
  <si>
    <t>MDE3AAAAAAMAAAAAAAAABSJLQlIiA0tCUgEAAAAWIklRX1NIQVJFU09VVFNUQU5ESU5HIhRJUV9TSEFSRVNPVVRTVEFORElORwIAAAAMIjI3LTAyLTIwMTciCjI3LTAyLTIwMTcAAAAAAwAAAAAAAAAFIktCUiIDS0JSAQAAABYiSVFfU0hBUkVTT1VUU1RBTkRJTkciFElRX1NIQVJFU09VVFNUQU5ESU5HAgAAAAwiMjQtMDItMjAxNyIKMjQtMDItMjAxNwAAAAADAAAAAAAAAAUiS0JSIgNLQlIBAAAAFiJJUV9TSEFSRVNPVVRTVEFORElORyIUSVFfU0hBUkVTT1VUU1RBTkRJTkcCAAAADCIyMy0wMi0yMDE3IgoyMy0wMi0yMDE3AAAAAAMAAAAAAAAABSJLQlIiA0tCUgEAAAAWIklRX1NIQVJFU09VVFNUQU5ESU5HIhRJUV9TSEFSRVNPVVRTVEFORElORwIAAAAMIjIyLTAyLTIwMTciCjIyLTAyLTIwMTcAAAAAAwAAAAAAAAAFIktCUiIDS0JSAQAAABYiSVFfU0hBUkVTT1VUU1RBTkRJTkciFElRX1NIQVJFU09VVFNUQU5ESU5HAgAAAAwiMjEtMDItMjAxNyIKMjEtMDItMjAxNwAAAAADAAAAAAAAAAUiS0JSIgNLQlIBAAAAFiJJUV9TSEFSRVNPVVRTVEFORElORyIUSVFfU0hBUkVTT1VUU1RBTkRJTkcCAAAADCIxNy0wMi0yMDE3IgoxNy0wMi0yMDE3AAAAAAMAAAAAAAAABSJLQlIiA0tCUgEAAAAWIklRX1NIQVJFU09VVFNUQU5ESU5HIhRJUV9TSEFSRVNPVVRTVEFORElORwIAAAAMIjE2LTAyLTIwMTciCjE2</t>
  </si>
  <si>
    <t>LTAyLTIwMTcAAAAAAwAAAAAAAAAFIktCUiIDS0JSAQAAABYiSVFfU0hBUkVTT1VUU1RBTkRJTkciFElRX1NIQVJFU09VVFNUQU5ESU5HAgAAAAwiMTUtMDItMjAxNyIKMTUtMDItMjAxNwAAAAADAAAAAAAAAAUiS0JSIgNLQlIBAAAAFiJJUV9TSEFSRVNPVVRTVEFORElORyIUSVFfU0hBUkVTT1VUU1RBTkRJTkcCAAAADCIxNC0wMi0yMDE3IgoxNC0wMi0yMDE3AAAAAAMAAAAAAAAABSJLQlIiA0tCUgEAAAAWIklRX1NIQVJFU09VVFNUQU5ESU5HIhRJUV9TSEFSRVNPVVRTVEFORElORwIAAAAMIjEzLTAyLTIwMTciCjEzLTAyLTIwMTcAAAAAAwAAAAAAAAAFIktCUiIDS0JSAQAAABYiSVFfU0hBUkVTT1VUU1RBTkRJTkciFElRX1NIQVJFU09VVFNUQU5ESU5HAgAAAAwiMTAtMDItMjAxNyIKMTAtMDItMjAxNwAAAAADAAAAAAAAAAUiS0JSIgNLQlIBAAAAFiJJUV9TSEFSRVNPVVRTVEFORElORyIUSVFfU0hBUkVTT1VUU1RBTkRJTkcCAAAADCIwOS0wMi0yMDE3IgowOS0wMi0yMDE3AAAAAAMAAAAAAAAABSJLQlIiA0tCUgEAAAAWIklRX1NIQVJFU09VVFNUQU5ESU5HIhRJUV9TSEFSRVNPVVRTVEFORElORwIAAAAMIjA4LTAyLTIwMTciCjA4LTAyLTIwMTcAAAAAAwAAAAAAAAAFIktCUiIDS0JSAQAAABYiSVFfU0hBUkVTT1VUU1RBTkRJTkciFElRX1NIQVJFU09VVFNUQU5ESU5HAgAAAAwiMDctMDItMjAx</t>
  </si>
  <si>
    <t>NyIKMDctMDItMjAxNwAAAAADAAAAAAAAAAUiS0JSIgNLQlIBAAAAFiJJUV9TSEFSRVNPVVRTVEFORElORyIUSVFfU0hBUkVTT1VUU1RBTkRJTkcCAAAADCIwNi0wMi0yMDE3IgowNi0wMi0yMDE3AAAAAAMAAAAAAAAABSJLQlIiA0tCUgEAAAAWIklRX1NIQVJFU09VVFNUQU5ESU5HIhRJUV9TSEFSRVNPVVRTVEFORElORwIAAAAMIjAzLTAyLTIwMTciCjAzLTAyLTIwMTcAAAAAAwAAAAAAAAAFIktCUiIDS0JSAQAAABYiSVFfU0hBUkVTT1VUU1RBTkRJTkciFElRX1NIQVJFU09VVFNUQU5ESU5HAgAAAAwiMDItMDItMjAxNyIKMDItMDItMjAxNwAAAAADAAAAAAAAAAUiS0JSIgNLQlIBAAAAFiJJUV9TSEFSRVNPVVRTVEFORElORyIUSVFfU0hBUkVTT1VUU1RBTkRJTkcCAAAADCIwMS0wMi0yMDE3IgowMS0wMi0yMDE3AAAAAAMAAAAAAAAABSJLQlIiA0tCUgEAAAAWIklRX1NIQVJFU09VVFNUQU5ESU5HIhRJUV9TSEFSRVNPVVRTVEFORElORwIAAAAMIjMxLTAxLTIwMTciCjMxLTAxLTIwMTcAAAAAAwAAAAAAAAAFIktCUiIDS0JSAQAAABYiSVFfU0hBUkVTT1VUU1RBTkRJTkciFElRX1NIQVJFU09VVFNUQU5ESU5HAgAAAAwiMzAtMDEtMjAxNyIKMzAtMDEtMjAxNwAAAAADAAAAAAAAAAUiS0JSIgNLQlIBAAAAFiJJUV9TSEFSRVNPVVRTVEFORElORyIUSVFfU0hBUkVTT1VUU1RBTkRJTkcCAAAADCIyNy0w</t>
  </si>
  <si>
    <t>MS0yMDE3IgoyNy0wMS0yMDE3AAAAAAMAAAAAAAAABSJLQlIiA0tCUgEAAAAWIklRX1NIQVJFU09VVFNUQU5ESU5HIhRJUV9TSEFSRVNPVVRTVEFORElORwIAAAAMIjI2LTAxLTIwMTciCjI2LTAxLTIwMTcAAAAAAwAAAAAAAAAFIktCUiIDS0JSAQAAABYiSVFfU0hBUkVTT1VUU1RBTkRJTkciFElRX1NIQVJFU09VVFNUQU5ESU5HAgAAAAwiMjUtMDEtMjAxNyIKMjUtMDEtMjAxNwAAAAADAAAAAAAAAAUiS0JSIgNLQlIBAAAAFiJJUV9TSEFSRVNPVVRTVEFORElORyIUSVFfU0hBUkVTT1VUU1RBTkRJTkcCAAAADCIyNC0wMS0yMDE3IgoyNC0wMS0yMDE3AAAAAAMAAAAAAAAABSJLQlIiA0tCUgEAAAAWIklRX1NIQVJFU09VVFNUQU5ESU5HIhRJUV9TSEFSRVNPVVRTVEFORElORwIAAAAMIjIzLTAxLTIwMTciCjIzLTAxLTIwMTcAAAAAAwAAAAAAAAAFIktCUiIDS0JSAQAAABYiSVFfU0hBUkVTT1VUU1RBTkRJTkciFElRX1NIQVJFU09VVFNUQU5ESU5HAgAAAAwiMjAtMDEtMjAxNyIKMjAtMDEtMjAxNwAAAAADAAAAAAAAAAUiS0JSIgNLQlIBAAAAFiJJUV9TSEFSRVNPVVRTVEFORElORyIUSVFfU0hBUkVTT1VUU1RBTkRJTkcCAAAADCIxOS0wMS0yMDE3IgoxOS0wMS0yMDE3AAAAAAMAAAAAAAAABSJLQlIiA0tCUgEAAAAWIklRX1NIQVJFU09VVFNUQU5ESU5HIhRJUV9TSEFSRVNPVVRTVEFORElORwIAAAAM</t>
  </si>
  <si>
    <t>IjE4LTAxLTIwMTciCjE4LTAxLTIwMTcAAAAAAwAAAAAAAAAFIktCUiIDS0JSAQAAABYiSVFfU0hBUkVTT1VUU1RBTkRJTkciFElRX1NIQVJFU09VVFNUQU5ESU5HAgAAAAwiMTctMDEtMjAxNyIKMTctMDEtMjAxNwAAAAADAAAAAAAAAAUiS0JSIgNLQlIBAAAAFiJJUV9TSEFSRVNPVVRTVEFORElORyIUSVFfU0hBUkVTT1VUU1RBTkRJTkcCAAAADCIxMy0wMS0yMDE3IgoxMy0wMS0yMDE3AAAAAAMAAAAAAAAABSJLQlIiA0tCUgEAAAAWIklRX1NIQVJFU09VVFNUQU5ESU5HIhRJUV9TSEFSRVNPVVRTVEFORElORwIAAAAMIjEyLTAxLTIwMTciCjEyLTAxLTIwMTcAAAAAAwAAAAAAAAAFIktCUiIDS0JSAQAAABYiSVFfU0hBUkVTT1VUU1RBTkRJTkciFElRX1NIQVJFU09VVFNUQU5ESU5HAgAAAAwiMTEtMDEtMjAxNyIKMTEtMDEtMjAxNwAAAAADAAAAAAAAAAUiS0JSIgNLQlIBAAAAFiJJUV9TSEFSRVNPVVRTVEFORElORyIUSVFfU0hBUkVTT1VUU1RBTkRJTkcCAAAADCIxMC0wMS0yMDE3IgoxMC0wMS0yMDE3AAAAAAMAAAAAAAAABSJLQlIiA0tCUgEAAAAWIklRX1NIQVJFU09VVFNUQU5ESU5HIhRJUV9TSEFSRVNPVVRTVEFORElORwIAAAAMIjA5LTAxLTIwMTciCjA5LTAxLTIwMTcAAAAAAwAAAAAAAAAFIktCUiIDS0JSAQAAABYiSVFfU0hBUkVTT1VUU1RBTkRJTkciFElRX1NIQVJFU09VVFNUQU5ESU5H</t>
  </si>
  <si>
    <t>AgAAAAwiMDYtMDEtMjAxNyIKMDYtMDEtMjAxNwAAAAADAAAAAAAAAAUiS0JSIgNLQlIBAAAAFiJJUV9TSEFSRVNPVVRTVEFORElORyIUSVFfU0hBUkVTT1VUU1RBTkRJTkcCAAAADCIwNS0wMS0yMDE3IgowNS0wMS0yMDE3AAAAAAMAAAAAAAAABSJLQlIiA0tCUgEAAAAWIklRX1NIQVJFU09VVFNUQU5ESU5HIhRJUV9TSEFSRVNPVVRTVEFORElORwIAAAAMIjA0LTAxLTIwMTciCjA0LTAxLTIwMTcAAAAAAwAAAAAAAAAFIktCUiIDS0JSAQAAABYiSVFfU0hBUkVTT1VUU1RBTkRJTkciFElRX1NIQVJFU09VVFNUQU5ESU5HAgAAAAwiMDMtMDEtMjAxNyIKMDMtMDEtMjAxNwAAAAADAAAAAAAAAAUiS0JSIgNLQlIBAAAAFiJJUV9TSEFSRVNPVVRTVEFORElORyIUSVFfU0hBUkVTT1VUU1RBTkRJTkcCAAAADCIzMC0xMi0yMDE2IgozMC0xMi0yMDE2AAAAAAMAAAAAAAAABSJLQlIiA0tCUgEAAAAWIklRX1NIQVJFU09VVFNUQU5ESU5HIhRJUV9TSEFSRVNPVVRTVEFORElORwIAAAAMIjI5LTEyLTIwMTYiCjI5LTEyLTIwMTYAAAAAAwAAAAAAAAAFIktCUiIDS0JSAQAAABYiSVFfU0hBUkVTT1VUU1RBTkRJTkciFElRX1NIQVJFU09VVFNUQU5ESU5HAgAAAAwiMjgtMTItMjAxNiIKMjgtMTItMjAxNgAAAAADAAAAAAAAAAUiS0JSIgNLQlIBAAAAFiJJUV9TSEFSRVNPVVRTVEFORElORyIUSVFfU0hBUkVTT1VUU1RB</t>
  </si>
  <si>
    <t>TkRJTkcCAAAADCIyNy0xMi0yMDE2IgoyNy0xMi0yMDE2AAAAAAMAAAAAAAAABSJLQlIiA0tCUgEAAAAWIklRX1NIQVJFU09VVFNUQU5ESU5HIhRJUV9TSEFSRVNPVVRTVEFORElORwIAAAAMIjIzLTEyLTIwMTYiCjIzLTEyLTIwMTYAAAAAAwAAAAAAAAAFIktCUiIDS0JSAQAAABYiSVFfU0hBUkVTT1VUU1RBTkRJTkciFElRX1NIQVJFU09VVFNUQU5ESU5HAgAAAAwiMjItMTItMjAxNiIKMjItMTItMjAxNgAAAAADAAAAAAAAAAUiS0JSIgNLQlIBAAAAFiJJUV9TSEFSRVNPVVRTVEFORElORyIUSVFfU0hBUkVTT1VUU1RBTkRJTkcCAAAADCIyMS0xMi0yMDE2IgoyMS0xMi0yMDE2AAAAAAMAAAAAAAAABSJLQlIiA0tCUgEAAAAWIklRX1NIQVJFU09VVFNUQU5ESU5HIhRJUV9TSEFSRVNPVVRTVEFORElORwIAAAAMIjIwLTEyLTIwMTYiCjIwLTEyLTIwMTYAAAAAAwAAAAAAAAAFIktCUiIDS0JSAQAAABYiSVFfU0hBUkVTT1VUU1RBTkRJTkciFElRX1NIQVJFU09VVFNUQU5ESU5HAgAAAAwiMTktMTItMjAxNiIKMTktMTItMjAxNgAAAAADAAAAAAAAAAUiS0JSIgNLQlIBAAAAFiJJUV9TSEFSRVNPVVRTVEFORElORyIUSVFfU0hBUkVTT1VUU1RBTkRJTkcCAAAADCIxNi0xMi0yMDE2IgoxNi0xMi0yMDE2AAAAAAMAAAAAAAAABSJLQlIiA0tCUgEAAAAWIklRX1NIQVJFU09VVFNUQU5ESU5HIhRJUV9TSEFSRVNP</t>
  </si>
  <si>
    <t>VVRTVEFORElORwIAAAAMIjE1LTEyLTIwMTYiCjE1LTEyLTIwMTYAAAAAAwAAAAAAAAAFIktCUiIDS0JSAQAAABYiSVFfU0hBUkVTT1VUU1RBTkRJTkciFElRX1NIQVJFU09VVFNUQU5ESU5HAgAAAAwiMTQtMTItMjAxNiIKMTQtMTItMjAxNgAAAAADAAAAAAAAAAUiS0JSIgNLQlIBAAAAFiJJUV9TSEFSRVNPVVRTVEFORElORyIUSVFfU0hBUkVTT1VUU1RBTkRJTkcCAAAADCIxMy0xMi0yMDE2IgoxMy0xMi0yMDE2AAAAAAMAAAAAAAAABSJLQlIiA0tCUgEAAAAWIklRX1NIQVJFU09VVFNUQU5ESU5HIhRJUV9TSEFSRVNPVVRTVEFORElORwIAAAAMIjEyLTEyLTIwMTYiCjEyLTEyLTIwMTYAAAAAAwAAAAAAAAAFIktCUiIDS0JSAQAAABYiSVFfU0hBUkVTT1VUU1RBTkRJTkciFElRX1NIQVJFU09VVFNUQU5ESU5HAgAAAAwiMDktMTItMjAxNiIKMDktMTItMjAxNgAAAAADAAAAAAAAAAUiS0JSIgNLQlIBAAAAFiJJUV9TSEFSRVNPVVRTVEFORElORyIUSVFfU0hBUkVTT1VUU1RBTkRJTkcCAAAADCIwOC0xMi0yMDE2IgowOC0xMi0yMDE2AAAAAAMAAAAAAAAABSJLQlIiA0tCUgEAAAAWIklRX1NIQVJFU09VVFNUQU5ESU5HIhRJUV9TSEFSRVNPVVRTVEFORElORwIAAAAMIjA3LTEyLTIwMTYiCjA3LTEyLTIwMTYAAAAAAwAAAAAAAAAFIktCUiIDS0JSAQAAABYiSVFfU0hBUkVTT1VUU1RBTkRJTkciFElRX1NI</t>
  </si>
  <si>
    <t>QVJFU09VVFNUQU5ESU5HAgAAAAwiMDYtMTItMjAxNiIKMDYtMTItMjAxNgAAAAADAAAAAAAAAAUiS0JSIgNLQlIBAAAAFiJJUV9TSEFSRVNPVVRTVEFORElORyIUSVFfU0hBUkVTT1VUU1RBTkRJTkcCAAAADCIwNS0xMi0yMDE2IgowNS0xMi0yMDE2AAAAAAMAAAAAAAAABSJLQlIiA0tCUgEAAAAWIklRX1NIQVJFU09VVFNUQU5ESU5HIhRJUV9TSEFSRVNPVVRTVEFORElORwIAAAAMIjAyLTEyLTIwMTYiCjAyLTEyLTIwMTYAAAAAAwAAAAAAAAAFIktCUiIDS0JSAQAAABYiSVFfU0hBUkVTT1VUU1RBTkRJTkciFElRX1NIQVJFU09VVFNUQU5ESU5HAgAAAAwiMDEtMTItMjAxNiIKMDEtMTItMjAxNgAAAAADAAAAAAAAAAUiS0JSIgNLQlIBAAAAFiJJUV9TSEFSRVNPVVRTVEFORElORyIUSVFfU0hBUkVTT1VUU1RBTkRJTkcCAAAADCIzMC0xMS0yMDE2IgozMC0xMS0yMDE2AAAAAAMAAAAAAAAABSJLQlIiA0tCUgEAAAAWIklRX1NIQVJFU09VVFNUQU5ESU5HIhRJUV9TSEFSRVNPVVRTVEFORElORwIAAAAMIjI5LTExLTIwMTYiCjI5LTExLTIwMTYAAAAAAwAAAAAAAAAFIktCUiIDS0JSAQAAABYiSVFfU0hBUkVTT1VUU1RBTkRJTkciFElRX1NIQVJFU09VVFNUQU5ESU5HAgAAAAwiMjgtMTEtMjAxNiIKMjgtMTEtMjAxNgAAAAADAAAAAAAAAAUiS0JSIgNLQlIBAAAAFiJJUV9TSEFSRVNPVVRTVEFORElORyIU</t>
  </si>
  <si>
    <t>SVFfU0hBUkVTT1VUU1RBTkRJTkcCAAAADCIyNS0xMS0yMDE2IgoyNS0xMS0yMDE2AAAAAAMAAAAAAAAABSJLQlIiA0tCUgEAAAAWIklRX1NIQVJFU09VVFNUQU5ESU5HIhRJUV9TSEFSRVNPVVRTVEFORElORwIAAAAMIjIzLTExLTIwMTYiCjIzLTExLTIwMTYAAAAAAwAAAAAAAAAFIktCUiIDS0JSAQAAABYiSVFfU0hBUkVTT1VUU1RBTkRJTkciFElRX1NIQVJFU09VVFNUQU5ESU5HAgAAAAwiMjItMTEtMjAxNiIKMjItMTEtMjAxNgAAAAADAAAAAAAAAAUiS0JSIgNLQlIBAAAAFiJJUV9TSEFSRVNPVVRTVEFORElORyIUSVFfU0hBUkVTT1VUU1RBTkRJTkcCAAAADCIyMS0xMS0yMDE2IgoyMS0xMS0yMDE2AAAAAAMAAAAAAAAABSJLQlIiA0tCUgEAAAAWIklRX1NIQVJFU09VVFNUQU5ESU5HIhRJUV9TSEFSRVNPVVRTVEFORElORwIAAAAMIjE4LTExLTIwMTYiCjE4LTExLTIwMTYAAAAAAwAAAAAAAAAFIktCUiIDS0JSAQAAABYiSVFfU0hBUkVTT1VUU1RBTkRJTkciFElRX1NIQVJFU09VVFNUQU5ESU5HAgAAAAwiMTctMTEtMjAxNiIKMTctMTEtMjAxNgAAAAADAAAAAAAAAAUiS0JSIgNLQlIBAAAAFiJJUV9TSEFSRVNPVVRTVEFORElORyIUSVFfU0hBUkVTT1VUU1RBTkRJTkcCAAAADCIxNi0xMS0yMDE2IgoxNi0xMS0yMDE2AAAAAAMAAAAAAAAABSJLQlIiA0tCUgEAAAAWIklRX1NIQVJFU09VVFNUQU5E</t>
  </si>
  <si>
    <t>SU5HIhRJUV9TSEFSRVNPVVRTVEFORElORwIAAAAMIjE1LTExLTIwMTYiCjE1LTExLTIwMTYAAAAAAwAAAAAAAAAFIktCUiIDS0JSAQAAABYiSVFfU0hBUkVTT1VUU1RBTkRJTkciFElRX1NIQVJFU09VVFNUQU5ESU5HAgAAAAwiMTQtMTEtMjAxNiIKMTQtMTEtMjAxNgAAAAADAAAAAAAAAAUiS0JSIgNLQlIBAAAAFiJJUV9TSEFSRVNPVVRTVEFORElORyIUSVFfU0hBUkVTT1VUU1RBTkRJTkcCAAAADCIxMS0xMS0yMDE2IgoxMS0xMS0yMDE2AAAAAAMAAAAAAAAABSJLQlIiA0tCUgEAAAAWIklRX1NIQVJFU09VVFNUQU5ESU5HIhRJUV9TSEFSRVNPVVRTVEFORElORwIAAAAMIjEwLTExLTIwMTYiCjEwLTExLTIwMTYAAAAAAwAAAAAAAAAFIktCUiIDS0JSAQAAABYiSVFfU0hBUkVTT1VUU1RBTkRJTkciFElRX1NIQVJFU09VVFNUQU5ESU5HAgAAAAwiMDktMTEtMjAxNiIKMDktMTEtMjAxNgAAAAADAAAAAAAAAAUiS0JSIgNLQlIBAAAAFiJJUV9TSEFSRVNPVVRTVEFORElORyIUSVFfU0hBUkVTT1VUU1RBTkRJTkcCAAAADCIwOC0xMS0yMDE2IgowOC0xMS0yMDE2AAAAAAMAAAAAAAAABSJLQlIiA0tCUgEAAAAWIklRX1NIQVJFU09VVFNUQU5ESU5HIhRJUV9TSEFSRVNPVVRTVEFORElORwIAAAAMIjA3LTExLTIwMTYiCjA3LTExLTIwMTYAAAAAAwAAAAAAAAAFIktCUiIDS0JSAQAAABYiSVFfU0hBUkVTT1VU</t>
  </si>
  <si>
    <t>U1RBTkRJTkciFElRX1NIQVJFU09VVFNUQU5ESU5HAgAAAAwiMDQtMTEtMjAxNiIKMDQtMTEtMjAxNgAAAAADAAAAAAAAAAUiS0JSIgNLQlIBAAAAFiJJUV9TSEFSRVNPVVRTVEFORElORyIUSVFfU0hBUkVTT1VUU1RBTkRJTkcCAAAADCIwMy0xMS0yMDE2IgowMy0xMS0yMDE2AAAAAAMAAAAAAAAABSJLQlIiA0tCUgEAAAAWIklRX1NIQVJFU09VVFNUQU5ESU5HIhRJUV9TSEFSRVNPVVRTVEFORElORwIAAAAMIjAyLTExLTIwMTYiCjAyLTExLTIwMTYAAAAAAwAAAAAAAAAFIktCUiIDS0JSAQAAABYiSVFfU0hBUkVTT1VUU1RBTkRJTkciFElRX1NIQVJFU09VVFNUQU5ESU5HAgAAAAwiMDEtMTEtMjAxNiIKMDEtMTEtMjAxNgAAAAADAAAAAAAAAAUiS0JSIgNLQlIBAAAAFiJJUV9TSEFSRVNPVVRTVEFORElORyIUSVFfU0hBUkVTT1VUU1RBTkRJTkcCAAAADCIzMS0xMC0yMDE2IgozMS0xMC0yMDE2AAAAAAMAAAAAAAAABSJLQlIiA0tCUgEAAAAWIklRX1NIQVJFU09VVFNUQU5ESU5HIhRJUV9TSEFSRVNPVVRTVEFORElORwIAAAAMIjI4LTEwLTIwMTYiCjI4LTEwLTIwMTYAAAAAAwAAAAAAAAAFIktCUiIDS0JSAQAAABYiSVFfU0hBUkVTT1VUU1RBTkRJTkciFElRX1NIQVJFU09VVFNUQU5ESU5HAgAAAAwiMjctMTAtMjAxNiIKMjctMTAtMjAxNgAAAAADAAAAAAAAAAUiS0JSIgNLQlIBAAAAFiJJUV9TSEFS</t>
  </si>
  <si>
    <t>RVNPVVRTVEFORElORyIUSVFfU0hBUkVTT1VUU1RBTkRJTkcCAAAADCIyNi0xMC0yMDE2IgoyNi0xMC0yMDE2AAAAAAMAAAAAAAAABSJLQlIiA0tCUgEAAAAWIklRX1NIQVJFU09VVFNUQU5ESU5HIhRJUV9TSEFSRVNPVVRTVEFORElORwIAAAAMIjI1LTEwLTIwMTYiCjI1LTEwLTIwMTYAAAAAAwAAAAAAAAAFIktCUiIDS0JSAQAAABYiSVFfU0hBUkVTT1VUU1RBTkRJTkciFElRX1NIQVJFU09VVFNUQU5ESU5HAgAAAAwiMjQtMTAtMjAxNiIKMjQtMTAtMjAxNgAAAAADAAAAAAAAAAUiS0JSIgNLQlIBAAAAFiJJUV9TSEFSRVNPVVRTVEFORElORyIUSVFfU0hBUkVTT1VUU1RBTkRJTkcCAAAADCIyMS0xMC0yMDE2IgoyMS0xMC0yMDE2AAAAAAMAAAAAAAAABSJLQlIiA0tCUgEAAAAWIklRX1NIQVJFU09VVFNUQU5ESU5HIhRJUV9TSEFSRVNPVVRTVEFORElORwIAAAAMIjIwLTEwLTIwMTYiCjIwLTEwLTIwMTYAAAAAAwAAAAAAAAAFIktCUiIDS0JSAQAAABYiSVFfU0hBUkVTT1VUU1RBTkRJTkciFElRX1NIQVJFU09VVFNUQU5ESU5HAgAAAAwiMTktMTAtMjAxNiIKMTktMTAtMjAxNgAAAAADAAAAAAAAAAUiS0JSIgNLQlIBAAAAFiJJUV9TSEFSRVNPVVRTVEFORElORyIUSVFfU0hBUkVTT1VUU1RBTkRJTkcCAAAADCIxOC0xMC0yMDE2IgoxOC0xMC0yMDE2AAAAAAMAAAAAAAAABSJLQlIiA0tCUgEAAAAWIklR</t>
  </si>
  <si>
    <t>X1NIQVJFU09VVFNUQU5ESU5HIhRJUV9TSEFSRVNPVVRTVEFORElORwIAAAAMIjE3LTEwLTIwMTYiCjE3LTEwLTIwMTYAAAAAAwAAAAAAAAAFIktCUiIDS0JSAQAAABYiSVFfU0hBUkVTT1VUU1RBTkRJTkciFElRX1NIQVJFU09VVFNUQU5ESU5HAgAAAAwiMTQtMTAtMjAxNiIKMTQtMTAtMjAxNgAAAAADAAAAAAAAAAUiS0JSIgNLQlIBAAAAFiJJUV9TSEFSRVNPVVRTVEFORElORyIUSVFfU0hBUkVTT1VUU1RBTkRJTkcCAAAADCIxMy0xMC0yMDE2IgoxMy0xMC0yMDE2AAAAAAMAAAAAAAAABSJLQlIiA0tCUgEAAAAWIklRX1NIQVJFU09VVFNUQU5ESU5HIhRJUV9TSEFSRVNPVVRTVEFORElORwIAAAAMIjEyLTEwLTIwMTYiCjEyLTEwLTIwMTYAAAAAAwAAAAAAAAAFIktCUiIDS0JSAQAAABYiSVFfU0hBUkVTT1VUU1RBTkRJTkciFElRX1NIQVJFU09VVFNUQU5ESU5HAgAAAAwiMTEtMTAtMjAxNiIKMTEtMTAtMjAxNgAAAAADAAAAAAAAAAUiS0JSIgNLQlIBAAAAFiJJUV9TSEFSRVNPVVRTVEFORElORyIUSVFfU0hBUkVTT1VUU1RBTkRJTkcCAAAADCIxMC0xMC0yMDE2IgoxMC0xMC0yMDE2AAAAAAMAAAAAAAAABSJLQlIiA0tCUgEAAAAWIklRX1NIQVJFU09VVFNUQU5ESU5HIhRJUV9TSEFSRVNPVVRTVEFORElORwIAAAAMIjA3LTEwLTIwMTYiCjA3LTEwLTIwMTYAAAAAAwAAAAAAAAAFIktCUiIDS0JSAQAA</t>
  </si>
  <si>
    <t>ABYiSVFfU0hBUkVTT1VUU1RBTkRJTkciFElRX1NIQVJFU09VVFNUQU5ESU5HAgAAAAwiMDYtMTAtMjAxNiIKMDYtMTAtMjAxNgAAAAADAAAAAAAAAAUiS0JSIgNLQlIBAAAAFiJJUV9TSEFSRVNPVVRTVEFORElORyIUSVFfU0hBUkVTT1VUU1RBTkRJTkcCAAAADCIwNS0xMC0yMDE2IgowNS0xMC0yMDE2AAAAAAMAAAAAAAAABSJLQlIiA0tCUgEAAAAWIklRX1NIQVJFU09VVFNUQU5ESU5HIhRJUV9TSEFSRVNPVVRTVEFORElORwIAAAAMIjA0LTEwLTIwMTYiCjA0LTEwLTIwMTYAAAAAAwAAAAAAAAAFIktCUiIDS0JSAQAAABYiSVFfU0hBUkVTT1VUU1RBTkRJTkciFElRX1NIQVJFU09VVFNUQU5ESU5HAgAAAAwiMDMtMTAtMjAxNiIKMDMtMTAtMjAxNgAAAAADAAAAAAAAAAUiS0JSIgNLQlIBAAAAFiJJUV9TSEFSRVNPVVRTVEFORElORyIUSVFfU0hBUkVTT1VUU1RBTkRJTkcCAAAADCIzMC0wOS0yMDE2IgozMC0wOS0yMDE2AAAAAAMAAAAAAAAABSJLQlIiA0tCUgEAAAAWIklRX1NIQVJFU09VVFNUQU5ESU5HIhRJUV9TSEFSRVNPVVRTVEFORElORwIAAAAMIjI5LTA5LTIwMTYiCjI5LTA5LTIwMTYAAAAAAwAAAAAAAAAFIktCUiIDS0JSAQAAABYiSVFfU0hBUkVTT1VUU1RBTkRJTkciFElRX1NIQVJFU09VVFNUQU5ESU5HAgAAAAwiMjgtMDktMjAxNiIKMjgtMDktMjAxNgAAAAADAAAAAAAAAAUiS0JSIgNL</t>
  </si>
  <si>
    <t>QlIBAAAAFiJJUV9TSEFSRVNPVVRTVEFORElORyIUSVFfU0hBUkVTT1VUU1RBTkRJTkcCAAAADCIyNy0wOS0yMDE2IgoyNy0wOS0yMDE2AAAAAAMAAAAAAAAABSJLQlIiA0tCUgEAAAAWIklRX1NIQVJFU09VVFNUQU5ESU5HIhRJUV9TSEFSRVNPVVRTVEFORElORwIAAAAMIjI2LTA5LTIwMTYiCjI2LTA5LTIwMTYAAAAAAwAAAAAAAAAFIktCUiIDS0JSAQAAABYiSVFfU0hBUkVTT1VUU1RBTkRJTkciFElRX1NIQVJFU09VVFNUQU5ESU5HAgAAAAwiMjMtMDktMjAxNiIKMjMtMDktMjAxNgAAAAADAAAAAAAAAAUiS0JSIgNLQlIBAAAAFiJJUV9TSEFSRVNPVVRTVEFORElORyIUSVFfU0hBUkVTT1VUU1RBTkRJTkcCAAAADCIyMi0wOS0yMDE2IgoyMi0wOS0yMDE2AAAAAAMAAAAAAAAABSJLQlIiA0tCUgEAAAAWIklRX1NIQVJFU09VVFNUQU5ESU5HIhRJUV9TSEFSRVNPVVRTVEFORElORwIAAAAMIjIxLTA5LTIwMTYiCjIxLTA5LTIwMTYAAAAAAwAAAAAAAAAFIktCUiIDS0JSAQAAABYiSVFfU0hBUkVTT1VUU1RBTkRJTkciFElRX1NIQVJFU09VVFNUQU5ESU5HAgAAAAwiMjAtMDktMjAxNiIKMjAtMDktMjAxNgAAAAADAAAAAAAAAAUiS0JSIgNLQlIBAAAAFiJJUV9TSEFSRVNPVVRTVEFORElORyIUSVFfU0hBUkVTT1VUU1RBTkRJTkcCAAAADCIxOS0wOS0yMDE2IgoxOS0wOS0yMDE2AAAAAAMAAAAAAAAABSJL</t>
  </si>
  <si>
    <t>QlIiA0tCUgEAAAAWIklRX1NIQVJFU09VVFNUQU5ESU5HIhRJUV9TSEFSRVNPVVRTVEFORElORwIAAAAMIjE2LTA5LTIwMTYiCjE2LTA5LTIwMTYAAAAAAwAAAAAAAAAFIktCUiIDS0JSAQAAABYiSVFfU0hBUkVTT1VUU1RBTkRJTkciFElRX1NIQVJFU09VVFNUQU5ESU5HAgAAAAwiMTUtMDktMjAxNiIKMTUtMDktMjAxNgAAAAADAAAAAAAAAAUiS0JSIgNLQlIBAAAAFiJJUV9TSEFSRVNPVVRTVEFORElORyIUSVFfU0hBUkVTT1VUU1RBTkRJTkcCAAAADCIxNC0wOS0yMDE2IgoxNC0wOS0yMDE2AAAAAAMAAAAAAAAABSJLQlIiA0tCUgEAAAAWIklRX1NIQVJFU09VVFNUQU5ESU5HIhRJUV9TSEFSRVNPVVRTVEFORElORwIAAAAMIjEzLTA5LTIwMTYiCjEzLTA5LTIwMTYAAAAAAwAAAAAAAAAFIktCUiIDS0JSAQAAABYiSVFfU0hBUkVTT1VUU1RBTkRJTkciFElRX1NIQVJFU09VVFNUQU5ESU5HAgAAAAwiMTItMDktMjAxNiIKMTItMDktMjAxNgAAAAADAAAAAAAAAAUiS0JSIgNLQlIBAAAAFiJJUV9TSEFSRVNPVVRTVEFORElORyIUSVFfU0hBUkVTT1VUU1RBTkRJTkcCAAAADCIwOS0wOS0yMDE2IgowOS0wOS0yMDE2AAAAAAMAAAAAAAAABSJLQlIiA0tCUgEAAAAWIklRX1NIQVJFU09VVFNUQU5ESU5HIhRJUV9TSEFSRVNPVVRTVEFORElORwIAAAAMIjA4LTA5LTIwMTYiCjA4LTA5LTIwMTYAAAAAAwAAAAAA</t>
  </si>
  <si>
    <t>AAAFIktCUiIDS0JSAQAAABYiSVFfU0hBUkVTT1VUU1RBTkRJTkciFElRX1NIQVJFU09VVFNUQU5ESU5HAgAAAAwiMDctMDktMjAxNiIKMDctMDktMjAxNgAAAAADAAAAAAAAAAUiS0JSIgNLQlIBAAAAFiJJUV9TSEFSRVNPVVRTVEFORElORyIUSVFfU0hBUkVTT1VUU1RBTkRJTkcCAAAADCIwNi0wOS0yMDE2IgowNi0wOS0yMDE2AAAAAAMAAAAAAAAABSJLQlIiA0tCUgEAAAAWIklRX1NIQVJFU09VVFNUQU5ESU5HIhRJUV9TSEFSRVNPVVRTVEFORElORwIAAAAMIjAyLTA5LTIwMTYiCjAyLTA5LTIwMTYAAAAAAwAAAAAAAAAFIktCUiIDS0JSAQAAABYiSVFfU0hBUkVTT1VUU1RBTkRJTkciFElRX1NIQVJFU09VVFNUQU5ESU5HAgAAAAwiMDEtMDktMjAxNiIKMDEtMDktMjAxNgAAAAADAAAAAAAAAAUiS0JSIgNLQlIBAAAAFiJJUV9TSEFSRVNPVVRTVEFORElORyIUSVFfU0hBUkVTT1VUU1RBTkRJTkcCAAAADCIzMS0wOC0yMDE2IgozMS0wOC0yMDE2AAAAAAMAAAAAAAAABSJLQlIiA0tCUgEAAAAWIklRX1NIQVJFU09VVFNUQU5ESU5HIhRJUV9TSEFSRVNPVVRTVEFORElORwIAAAAMIjMwLTA4LTIwMTYiCjMwLTA4LTIwMTYAAAAAAwAAAAAAAAAFIktCUiIDS0JSAQAAABYiSVFfU0hBUkVTT1VUU1RBTkRJTkciFElRX1NIQVJFU09VVFNUQU5ESU5HAgAAAAwiMjktMDgtMjAxNiIKMjktMDgtMjAxNgAAAAAD</t>
  </si>
  <si>
    <t>AAAAAAAAAAUiS0JSIgNLQlIBAAAAFiJJUV9TSEFSRVNPVVRTVEFORElORyIUSVFfU0hBUkVTT1VUU1RBTkRJTkcCAAAADCIyNi0wOC0yMDE2IgoyNi0wOC0yMDE2AAAAAAMAAAAAAAAABSJLQlIiA0tCUgEAAAAWIklRX1NIQVJFU09VVFNUQU5ESU5HIhRJUV9TSEFSRVNPVVRTVEFORElORwIAAAAMIjI1LTA4LTIwMTYiCjI1LTA4LTIwMTYAAAAAAwAAAAAAAAAFIktCUiIDS0JSAQAAABYiSVFfU0hBUkVTT1VUU1RBTkRJTkciFElRX1NIQVJFU09VVFNUQU5ESU5HAgAAAAwiMjQtMDgtMjAxNiIKMjQtMDgtMjAxNgAAAAADAAAAAAAAAAUiS0JSIgNLQlIBAAAAFiJJUV9TSEFSRVNPVVRTVEFORElORyIUSVFfU0hBUkVTT1VUU1RBTkRJTkcCAAAADCIyMy0wOC0yMDE2IgoyMy0wOC0yMDE2AAAAAAMAAAAAAAAABSJLQlIiA0tCUgEAAAAWIklRX1NIQVJFU09VVFNUQU5ESU5HIhRJUV9TSEFSRVNPVVRTVEFORElORwIAAAAMIjIyLTA4LTIwMTYiCjIyLTA4LTIwMTYAAAAAAwAAAAAAAAAFIktCUiIDS0JSAQAAABYiSVFfU0hBUkVTT1VUU1RBTkRJTkciFElRX1NIQVJFU09VVFNUQU5ESU5HAgAAAAwiMTktMDgtMjAxNiIKMTktMDgtMjAxNgAAAAADAAAAAAAAAAUiS0JSIgNLQlIBAAAAFiJJUV9TSEFSRVNPVVRTVEFORElORyIUSVFfU0hBUkVTT1VUU1RBTkRJTkcCAAAADCIxOC0wOC0yMDE2IgoxOC0wOC0yMDE2</t>
  </si>
  <si>
    <t>AAAAAAMAAAAAAAAABSJLQlIiA0tCUgEAAAAWIklRX1NIQVJFU09VVFNUQU5ESU5HIhRJUV9TSEFSRVNPVVRTVEFORElORwIAAAAMIjE3LTA4LTIwMTYiCjE3LTA4LTIwMTYAAAAAAwAAAAAAAAAFIktCUiIDS0JSAQAAABYiSVFfU0hBUkVTT1VUU1RBTkRJTkciFElRX1NIQVJFU09VVFNUQU5ESU5HAgAAAAwiMTYtMDgtMjAxNiIKMTYtMDgtMjAxNgAAAAADAAAAAAAAAAUiS0JSIgNLQlIBAAAAFiJJUV9TSEFSRVNPVVRTVEFORElORyIUSVFfU0hBUkVTT1VUU1RBTkRJTkcCAAAADCIxNS0wOC0yMDE2IgoxNS0wOC0yMDE2AAAAAAMAAAAAAAAABSJLQlIiA0tCUgEAAAAWIklRX1NIQVJFU09VVFNUQU5ESU5HIhRJUV9TSEFSRVNPVVRTVEFORElORwIAAAAMIjEyLTA4LTIwMTYiCjEyLTA4LTIwMTYAAAAAAwAAAAAAAAAFIktCUiIDS0JSAQAAABYiSVFfU0hBUkVTT1VUU1RBTkRJTkciFElRX1NIQVJFU09VVFNUQU5ESU5HAgAAAAwiMTEtMDgtMjAxNiIKMTEtMDgtMjAxNgAAAAADAAAAAAAAAAUiS0JSIgNLQlIBAAAAFiJJUV9TSEFSRVNPVVRTVEFORElORyIUSVFfU0hBUkVTT1VUU1RBTkRJTkcCAAAADCIxMC0wOC0yMDE2IgoxMC0wOC0yMDE2AAAAAAMAAAAAAAAABSJLQlIiA0tCUgEAAAAWIklRX1NIQVJFU09VVFNUQU5ESU5HIhRJUV9TSEFSRVNPVVRTVEFORElORwIAAAAMIjA5LTA4LTIwMTYiCjA5LTA4</t>
  </si>
  <si>
    <t>LTIwMTYAAAAAAwAAAAAAAAAFIktCUiIDS0JSAQAAABYiSVFfU0hBUkVTT1VUU1RBTkRJTkciFElRX1NIQVJFU09VVFNUQU5ESU5HAgAAAAwiMDgtMDgtMjAxNiIKMDgtMDgtMjAxNgAAAAADAAAAAAAAAAUiS0JSIgNLQlIBAAAAFiJJUV9TSEFSRVNPVVRTVEFORElORyIUSVFfU0hBUkVTT1VUU1RBTkRJTkcCAAAADCIwNS0wOC0yMDE2IgowNS0wOC0yMDE2AAAAAAMAAAAAAAAABSJLQlIiA0tCUgEAAAAWIklRX1NIQVJFU09VVFNUQU5ESU5HIhRJUV9TSEFSRVNPVVRTVEFORElORwIAAAAMIjA0LTA4LTIwMTYiCjA0LTA4LTIwMTYAAAAAAwAAAAAAAAAFIktCUiIDS0JSAQAAABYiSVFfU0hBUkVTT1VUU1RBTkRJTkciFElRX1NIQVJFU09VVFNUQU5ESU5HAgAAAAwiMDMtMDgtMjAxNiIKMDMtMDgtMjAxNgAAAAADAAAAAAAAAAUiS0JSIgNLQlIBAAAAFiJJUV9TSEFSRVNPVVRTVEFORElORyIUSVFfU0hBUkVTT1VUU1RBTkRJTkcCAAAADCIwMi0wOC0yMDE2IgowMi0wOC0yMDE2AAAAAAMAAAAAAAAABSJLQlIiA0tCUgEAAAAWIklRX1NIQVJFU09VVFNUQU5ESU5HIhRJUV9TSEFSRVNPVVRTVEFORElORwIAAAAMIjAxLTA4LTIwMTYiCjAxLTA4LTIwMTYAAAAAAwAAAAAAAAAFIktCUiIDS0JSAQAAABYiSVFfU0hBUkVTT1VUU1RBTkRJTkciFElRX1NIQVJFU09VVFNUQU5ESU5HAgAAAAwiMjktMDctMjAxNiIK</t>
  </si>
  <si>
    <t>MjktMDctMjAxNgAAAAADAAAAAAAAAAUiS0JSIgNLQlIBAAAAFiJJUV9TSEFSRVNPVVRTVEFORElORyIUSVFfU0hBUkVTT1VUU1RBTkRJTkcCAAAADCIyOC0wNy0yMDE2IgoyOC0wNy0yMDE2AAAAAAMAAAAAAAAABSJLQlIiA0tCUgEAAAAWIklRX1NIQVJFU09VVFNUQU5ESU5HIhRJUV9TSEFSRVNPVVRTVEFORElORwIAAAAMIjI3LTA3LTIwMTYiCjI3LTA3LTIwMTYAAAAAAwAAAAAAAAAFIktCUiIDS0JSAQAAABYiSVFfU0hBUkVTT1VUU1RBTkRJTkciFElRX1NIQVJFU09VVFNUQU5ESU5HAgAAAAwiMjYtMDctMjAxNiIKMjYtMDctMjAxNgAAAAADAAAAAAAAAAUiS0JSIgNLQlIBAAAAFiJJUV9TSEFSRVNPVVRTVEFORElORyIUSVFfU0hBUkVTT1VUU1RBTkRJTkcCAAAADCIyNS0wNy0yMDE2IgoyNS0wNy0yMDE2AAAAAAMAAAAAAAAABSJLQlIiA0tCUgEAAAAWIklRX1NIQVJFU09VVFNUQU5ESU5HIhRJUV9TSEFSRVNPVVRTVEFORElORwIAAAAMIjIyLTA3LTIwMTYiCjIyLTA3LTIwMTYAAAAAAwAAAAAAAAAFIktCUiIDS0JSAQAAABYiSVFfU0hBUkVTT1VUU1RBTkRJTkciFElRX1NIQVJFU09VVFNUQU5ESU5HAgAAAAwiMjEtMDctMjAxNiIKMjEtMDctMjAxNgAAAAADAAAAAAAAAAUiS0JSIgNLQlIBAAAAFiJJUV9TSEFSRVNPVVRTVEFORElORyIUSVFfU0hBUkVTT1VUU1RBTkRJTkcCAAAADCIyMC0wNy0y</t>
  </si>
  <si>
    <t>MDE2IgoyMC0wNy0yMDE2AAAAAAMAAAAAAAAABSJLQlIiA0tCUgEAAAAWIklRX1NIQVJFU09VVFNUQU5ESU5HIhRJUV9TSEFSRVNPVVRTVEFORElORwIAAAAMIjE5LTA3LTIwMTYiCjE5LTA3LTIwMTYAAAAAAwAAAAAAAAAFIktCUiIDS0JSAQAAABYiSVFfU0hBUkVTT1VUU1RBTkRJTkciFElRX1NIQVJFU09VVFNUQU5ESU5HAgAAAAwiMTgtMDctMjAxNiIKMTgtMDctMjAxNgAAAAADAAAAAAAAAAUiS0JSIgNLQlIBAAAAFiJJUV9TSEFSRVNPVVRTVEFORElORyIUSVFfU0hBUkVTT1VUU1RBTkRJTkcCAAAADCIxNS0wNy0yMDE2IgoxNS0wNy0yMDE2AAAAAAMAAAAAAAAABSJLQlIiA0tCUgEAAAAWIklRX1NIQVJFU09VVFNUQU5ESU5HIhRJUV9TSEFSRVNPVVRTVEFORElORwIAAAAMIjE0LTA3LTIwMTYiCjE0LTA3LTIwMTYAAAAAAwAAAAAAAAAFIktCUiIDS0JSAQAAABYiSVFfU0hBUkVTT1VUU1RBTkRJTkciFElRX1NIQVJFU09VVFNUQU5ESU5HAgAAAAwiMTMtMDctMjAxNiIKMTMtMDctMjAxNgAAAAADAAAAAAAAAAUiS0JSIgNLQlIBAAAAFiJJUV9TSEFSRVNPVVRTVEFORElORyIUSVFfU0hBUkVTT1VUU1RBTkRJTkcCAAAADCIxMi0wNy0yMDE2IgoxMi0wNy0yMDE2AAAAAAMAAAAAAAAABSJLQlIiA0tCUgEAAAAWIklRX1NIQVJFU09VVFNUQU5ESU5HIhRJUV9TSEFSRVNPVVRTVEFORElORwIAAAAMIjEx</t>
  </si>
  <si>
    <t>LTA3LTIwMTYiCjExLTA3LTIwMTYAAAAAAwAAAAAAAAAFIktCUiIDS0JSAQAAABYiSVFfU0hBUkVTT1VUU1RBTkRJTkciFElRX1NIQVJFU09VVFNUQU5ESU5HAgAAAAwiMDgtMDctMjAxNiIKMDgtMDctMjAxNgAAAAADAAAAAAAAAAUiS0JSIgNLQlIBAAAAFiJJUV9TSEFSRVNPVVRTVEFORElORyIUSVFfU0hBUkVTT1VUU1RBTkRJTkcCAAAADCIwNy0wNy0yMDE2IgowNy0wNy0yMDE2AAAAAAMAAAAAAAAABSJLQlIiA0tCUgEAAAAWIklRX1NIQVJFU09VVFNUQU5ESU5HIhRJUV9TSEFSRVNPVVRTVEFORElORwIAAAAMIjA2LTA3LTIwMTYiCjA2LTA3LTIwMTYAAAAAAwAAAAAAAAAFIktCUiIDS0JSAQAAABYiSVFfU0hBUkVTT1VUU1RBTkRJTkciFElRX1NIQVJFU09VVFNUQU5ESU5HAgAAAAwiMDUtMDctMjAxNiIKMDUtMDctMjAxNg4KKnHgwtQIDgoqceDC1AgkQ0lRLk5BU0RBUUdTOlBDQVIuSVFfVk9MVU1FLjgvOS8yMDE2AQAAAEF/BAACAAAACDIuNzk4NTIyAJIxVozgwtQIkjFWjODC1AgrQ0lRLk5ZU0U6Q01JLklRX1NIQVJFU09VVFNUQU5ESU5HLjQvMTEvMjAxNwEAAAAlDAQAAgAAAAYxNjcuMzgADgoqceDC1AgOCipx4MLUCCBDSVEuTllTRTpURVguSVFfVk9MVU1FLjEvMTMvMjAxNwUAAAABAAAACAAAAA4oSW52YWxpZCBEYXRlKTTVZYfgwtQINNVlh+DC1AgcQ0lRLkVNRS5JUV9WT0xVTUUuMDIt</t>
  </si>
  <si>
    <t>MDctMjAxMwEAAABubQAAAgAAAAgwLjIyMDk0NACWNmiH4MLUCJY2aIfgwtQIJ0NJUS5GTFIuSVFfU0hBUkVTT1VUU1RBTkRJTkcuMjYtMDUtMjAxNwEAAAArAQoAAgAAAAoxMzkuNzgyMjQzAPSSWIzgwtQI9JJYjODC1AgnQ0lRLlNUTi5JUV9TSEFSRVNPVVRTVEFORElORy4wNy0wOS0yMDE2AQAAALttDQACAAAACjExMy45MjkwNjIAuFVdjODC1Ai4VV2M4MLUCBxDSVEuU1ROLklRX1ZPTFVNRS4xNS0wNy0yMDEzAQAAALttDQACAAAACDAuMDUyOTY0ALhVXYzgwtQIuFVdjODC1AguQ0lRLklRVFIxNDE1MTMxNjIuSVFfVFJfVEFSR0VUX1NUT0NLUFJFTUlVTV8xVwEAAADKUW8IAgAAAAcxOC42NjI0AQYAAAAFAAAAAjU0AQAAAAYxMDEwNTQCAAAACTE0MTUxMzE2MgMAAAAJMTQxNTEzMjY1BAAAAAMxNjAGAAAABUZhbHNld6gGNuPC1Agtdh4248LUCCBDSVEuTllTRTpURVguSVFfVk9MVU1FLjYvMjAvMjAxNgUAAAABAAAACAAAAA4oSW52YWxpZCBEYXRlKTTVZYfgwtQINNVlh+DC1AgnQ0lRLkVNRS5JUV9TSEFSRVNPVVRTVEFORElORy4zMS0wNS0yMDE3AQAAAG5tAAACAAAACTU5LjIzMzAzOAC4VV2M4MLUCLhVXYzgwtQIG0NJUS5DQVQuSVFfVk9MVU1FLjUvMTkvMjAxNgUAAAABAAAACAAAAA4oSW52YWxpZCBEYXRlKQ4KKnHgwtQIDgoqceDC1AgrQ0lRLk5ZU0U6Q01JLklRX1NIQVJFU09VVFNUQU5E</t>
  </si>
  <si>
    <t>SU5HLjQvMTkvMjAxNgUAAAABAAAACAAAAA4oSW52YWxpZCBEYXRlKbhVXYzgwtQIuFVdjODC1AgfQ0lRLk5ZU0U6Sk9ZLklRX1ZPTFVNRS44LzIvMjAxNgUAAAAAAAAACAAAABQoSW52YWxpZCBJZGVudGlmaWVyKZY2aIfgwtQIljZoh+DC1AgbQ0lRLkNBVC5JUV9WT0xVTUUuMy8zMS8yMDE2BQAAAAEAAAAIAAAADihJbnZhbGlkIERhdGUpNNVlh+DC1Ag01WWH4MLUCCpDSVEuTllTRTpPU0suSVFfU0hBUkVTT1VUU1RBTkRJTkcuMS85LzIwMTcBAAAAF30EAAIAAAAJNzQuNzk0NTI2APSSWIzgwtQI9JJYjODC1AgkQ0lRLlRURUsuSVFfSU5DX1RBWC45OTcuNDE4MjAuTC5QLi5DAQAAAAgBAwACAAAABjQ2LjI2OAEIAAAABQAAAAExAQAAAAoxNTc2Mzk0MjMxAwAAAAMxNjACAAAAAjc1BAAAAAEwBwAAAAk2LzMwLzIwMTQIAAAACTEwLzMvMjAxMAkAAAABMNjaD3HgwtQI2NoPceDC1AgrQ0lRLk5ZU0U6VEVYLklRX1NIQVJFU09VVFNUQU5ESU5HLjgvMTAvMjAxNgEAAAAOswQAAgAAAAUxMDguNgBW9FqM4MLUCFb0WozgwtQIJUNJUS5OQVNEQVFHUzpQQ0FSLklRX1ZPTFVNRS4xLzIwLzIwMTcFAAAAAQAAAAgAAAAOKEludmFsaWQgRGF0ZSkOCipx4MLUCA4KKnHgwtQIHENJUS5GTFIuSVFfVk9MVU1FLjI0LTAzLTIwMTQBAAAAKwEKAAIAAAAHMS40ODQ2MgCWNmiH4MLUCJY2aIfgwtQIIENJUS5OWVNFOk9T</t>
  </si>
  <si>
    <t>Sy5JUV9WT0xVTUUuNy8xMS8yMDE2AQAAABd9BAACAAAACDEuMjI2MzYxADTVZYfgwtQINNVlh+DC1AgfQ0lRLk5ZU0U6REUuSVFfVk9MVU1FLjgvMTAvMjAxNgEAAACADwQAAwAAAAAADgoqceDC1AgOCipx4MLUCBxDSVEuS0JSLklRX1ZPTFVNRS4xOS0wNi0yMDE0AQAAAOqAPwACAAAACDEzLjM4ODU0AJY2aIfgwtQIljZoh+DC1AghQ0lRLklRMjczNTExLklRX1ZPTFVNRS4xMC0xMC0yMDEzAQAAAGcsBAADAAAAAAA01WWH4MLUCDTVZYfgwtQIHENJUS5GTFIuSVFfVk9MVU1FLjAzLTA3LTIwMTMBAAAAKwEKAAIAAAAIMC45NDQ1MjYA+Jdqh+DC1Aj4l2qH4MLUCBxDSVEuRkxSLklRX1ZPTFVNRS4wMy0wMS0yMDE0AQAAACsBCgACAAAACDAuODI1MTU3AJY2aIfgwtQIljZoh+DC1AgdQ0lRLlRURUsuSVFfVk9MVU1FLjEzLTA1LTIwMTQBAAAACAEDAAIAAAAIMC41MDg4NDcAVvRajODC1AhW9FqM4MLUCCZDSVEuQ0FULklRX1NIQVJFU09VVFNUQU5ESU5HLjgvMjIvMjAxNgUAAAABAAAACAAAAA4oSW52YWxpZCBEYXRlKTTVZYfgwtQINNVlh+DC1AghQ0lRLklRMjczNTExLklRX1ZPTFVNRS4wNi0wMS0yMDE0AQAAAGcsBAADAAAAAAA01WWH4MLUCDTVZYfgwtQIIUNJUS5JUTE5MDc4Ni5JUV9WT0xVTUUuMDYtMDEtMjAxNAEAAABC6QIAAgAAAAgwLjQzNTAyNwC4VV2M4MLUCLhVXYzgwtQIHENJUS5FTUUu</t>
  </si>
  <si>
    <t>SVFfVk9MVU1FLjIyLTA0LTIwMTQBAAAAbm0AAAIAAAAIMC4zNzkxMzIANNVlh+DC1Ag01WWH4MLUCBxDSVEuRkxSLklRX1ZPTFVNRS4wNC0xMi0yMDEzAQAAACsBCgACAAAACDEuMDA4Mzk5AJY2aIfgwtQIljZoh+DC1AgfQ0lRLkZMUi5JUV9BUC4xMDAwLjQxODIwLkwuUC4uQwEAAAArAQoAAgAAAAgxNjQxLjEwOQEIAAAABQAAAAExAQAAAAoxNzc2OTUxNTM3AwAAAAMxNjACAAAABDEwMTgEAAAAATAHAAAACTYvMzAvMjAxNAgAAAAKMTIvMzEvMjAxMwkAAAABMNjaD3HgwtQI2NoPceDC1AgcQ0lRLkZMUi5JUV9WT0xVTUUuMDEtMDQtMjAxNAEAAAArAQoAAgAAAAgxLjMyMzY4MQCWNmiH4MLUCJY2aIfgwtQIJ0NJUS5FTUUuSVFfU0hBUkVTT1VUU1RBTkRJTkcuMTctMTEtMjAxNgEAAABubQAAAgAAAAk2MC42NDY0NzYAuFVdjODC1Ai4VV2M4MLUCCdDSVEuRkxSLklRX1NIQVJFU09VVFNUQU5ESU5HLjA1LTAxLTIwMTcBAAAAKwEKAAIAAAAKMTM5LjI1MDIwNAC4VV2M4MLUCLhVXYzgwtQIKENJUS5UVEVLLklRX1NIQVJFU09VVFNUQU5ESU5HLjA5LTAxLTIwMTcBAAAACAEDAAIAAAAJNTcuMDYwODAzADTVZYfgwtQINNVlh+DC1AggQ0lRLk5ZU0U6TVRXLklRX1ZPTFVNRS43LzI1LzIwMTYFAAAAAQAAAAgAAAAOKEludmFsaWQgRGF0ZSk01WWH4MLUCDTVZYfgwtQIK0NJUS5OWVNFOk9TSy5JUV9TSEFS</t>
  </si>
  <si>
    <t>RVNPVVRTVEFORElORy43LzE1LzIwMTYFAAAAAQAAAAgAAAAOKEludmFsaWQgRGF0ZSm4VV2M4MLUCLhVXYzgwtQIJ0NJUS5TVE4uSVFfU0hBUkVTT1VUU1RBTkRJTkcuMTYtMDgtMjAxNgEAAAC7bQ0AAgAAAAoxMTMuOTI5MDYyAFb0WozgwtQIVvRajODC1AgcQ0lRLkVNRS5JUV9WT0xVTUUuMTEtMTAtMjAxMwEAAABubQAAAgAAAAcwLjMzMTExAJY2aIfgwtQIljZoh+DC1AgfQ0lRLk5ZU0U6REUuSVFfVk9MVU1FLjYvMjEvMjAxNgUAAAABAAAACAAAAA4oSW52YWxpZCBEYXRlKTTVZYfgwtQINNVlh+DC1AggQ0lRLk5ZU0U6VEVYLklRX1ZPTFVNRS44LzE5LzIwMTYFAAAAAQAAAAgAAAAOKEludmFsaWQgRGF0ZSmSMVaM4MLUCJIxVozgwtQIJkNJUS5DQVQuSVFfU0hBUkVTT1VUU1RBTkRJTkcuNS8xMC8yMDE2AQAAADL1AwACAAAACjU4NC4yMzExODEANNVlh+DC1Ag01WWH4MLUCCdDSVEuU1ROLklRX1NIQVJFU09VVFNUQU5ESU5HLjA1LTEyLTIwMTYBAAAAu20NAAIAAAAJMTEzLjk0NTI1APSSWIzgwtQI9JJYjODC1AgnQ0lRLkZMUi5JUV9TSEFSRVNPVVRTVEFORElORy4zMS0wNS0yMDE3AQAAACsBCgACAAAACjEzOS43ODIyNDMAuFVdjODC1Ai4VV2M4MLUCBxDSVEuS0JSLklRX1ZPTFVNRS4yMS0wMS0yMDE0AQAAAOqAPwACAAAACDEuMzQ2OTgzAJY2aIfgwtQIljZoh+DC1AgbQ0lRLkNBVC5JUV9W</t>
  </si>
  <si>
    <t>T0xVTUUuOC8yOS8yMDE2BQAAAAEAAAAIAAAADihJbnZhbGlkIERhdGUpNNVlh+DC1Ag01WWH4MLUCClDSVEuSVEyNzM1MTEuSVFfSU5DX1RBWC4xMDAwLjQxODIwLkwuUC4uQwEAAABnLAQAAgAAAAY1Mi4xNjYBCAAAAAUAAAABMQEAAAAKMTcwMjE3MzgzOQMAAAADMTYwAgAAAAI3NQQAAAABMAcAAAAJNi8zMC8yMDE0CAAAAAoxMi8zMS8yMDEzCQAAAAEw2NoPceDC1AjY2g9x4MLUCCdDSVEuSkVDLklRX1NIQVJFU09VVFNUQU5ESU5HLjI4LTEyLTIwMTYBAAAAL04EAAIAAAAKMTIwLjgzMDA5OQC4VV2M4MLUCLhVXYzgwtQIH0NJUS5FTUUuSVFfUFJJQ0VEQVRFLjA0LTExLTIwMTMBAAAAbm0AAAUAAAAKMDQtMTEtMjAxMwAOCipx4MLUCA4KKnHgwtQIH0NJUS5FTUUuSVFfUFJJQ0VEQVRFLjIwLTExLTIwMTMBAAAAbm0AAAUAAAAKMjAtMTEtMjAxMwCWNmiH4MLUCJY2aIfgwtQIHENJUS5TVE4uSVFfVk9MVU1FLjI2LTExLTIwMTMBAAAAu20NAAIAAAAIMC4zMTE5OTYAljZoh+DC1AiWNmiH4MLUCCtDSVEuU1ROLklRX0NBU0hfU1RfSU5WRVNULjE5OTMuNDE4MjAuTC5QLi5DAQAAALttDQACAAAABjM0LjIwOQEIAAAABQAAAAExAQAAAAoxNjQyOTc5NzkyAwAAAAIyNwIAAAAEMTAwMgQAAAABMAcAAAAJNi8zMC8yMDE0CAAAAAk5LzMwLzIwMTIJAAAAATDY2g9x4MLUCNjaD3HgwtQIKENJUS5UVEVLLklR</t>
  </si>
  <si>
    <t>X1RPVEFMX0RFQlQuMTk5NC40MTgyMC5MLlAuLkMBAAAACAEDAAIAAAAHMTQ5LjY2NAEIAAAABQAAAAExAQAAAAoxNjU1NzMyMDE2AwAAAAMxNjACAAAABDQxNzMEAAAAATAHAAAACTYvMzAvMjAxNAgAAAAKMTIvMzAvMjAxMgkAAAABMNjaD3HgwtQI2NoPceDC1AghQ0lRLklRMjczNTExLklRX1ZPTFVNRS4yMy0xMC0yMDEzAQAAAGcsBAADAAAAAAA01WWH4MLUCDTVZYfgwtQIJ0NJUS5GTFIuSVFfU0hBUkVTT1VUU1RBTkRJTkcuMjItMDctMjAxNgEAAAArAQoAAgAAAAoxMzkuMjMwMTU2AFb0WozgwtQIVvRajODC1AgnQ0lRLkZMUi5JUV9TSEFSRVNPVVRTVEFORElORy4yNy0xMi0yMDE2AQAAACsBCgACAAAACjEzOS4yNTAyMDQA9JJYjODC1Aj0kliM4MLUCB9DSVEuRU1FLklRX1BSSUNFREFURS4xMy0wMS0yMDE0AQAAAG5tAAAFAAAACjEzLTAxLTIwMTQANNVlh+DC1Ag01WWH4MLUCCtDSVEuTllTRTpDTUkuSVFfU0hBUkVTT1VUU1RBTkRJTkcuMS8xMi8yMDE3AQAAACUMBAACAAAABjE2Ny4zOAD0kliM4MLUCPSSWIzgwtQIIUNJUS5JUTI3MzUxMS5JUV9WT0xVTUUuMDYtMDYtMjAxNAEAAABnLAQAAwAAAAAANNVlh+DC1Ag01WWH4MLUCBxDSVEuRU1FLklRX1ZPTFVNRS4wMi0xMi0yMDEzAQAAAG5tAAACAAAACDAuNDIwMDc1ADTVZYfgwtQINNVlh+DC1AgrQ0lRLk5ZU0U6T1NLLklRX1NIQVJFU09V</t>
  </si>
  <si>
    <t>VFNUQU5ESU5HLjEvMzEvMjAxNwUAAAABAAAACAAAAA4oSW52YWxpZCBEYXRlKVb0WozgwtQIVvRajODC1AgrQ0lRLk5ZU0U6T1NLLklRX1NIQVJFU09VVFNUQU5ESU5HLjEvMTgvMjAxNwUAAAABAAAACAAAAA4oSW52YWxpZCBEYXRlKbhVXYzgwtQIuFVdjODC1AgmQ0lRLktCUi5JUV9UT1RBTF9ERUJULjk5Ni40MTgyMC5MLlAuLkMBAAAA6oA/AAIAAAABMAEIAAAABQAAAAExAQAAAAoxNTE2OTY5ODcxAwAAAAMxNjACAAAABDQxNzMEAAAAATAHAAAACTYvMzAvMjAxNAgAAAAKMTIvMzEvMjAwOQkAAAABMNjaD3HgwtQI2NoPceDC1AgcQ0lRLkVNRS5JUV9WT0xVTUUuMDYtMDgtMjAxMwEAAABubQAAAgAAAAcwLjMxNjAzAJY2aIfgwtQIljZoh+DC1AgcQ0lRLkVNRS5JUV9WT0xVTUUuMjQtMDMtMjAxNAEAAABubQAAAgAAAAcwLjMxMTY2ADTVZYfgwtQINNVlh+DC1AgnQ0lRLkVNRS5JUV9TSEFSRVNPVVRTVEFORElORy4yNi0wNS0yMDE3AQAAAG5tAAACAAAACTU5LjIzMzAzOAD0kliM4MLUCPSSWIzgwtQIKENJUS5UVEVLLklRX1NIQVJFU09VVFNUQU5ESU5HLjIwLTA2LTIwMTcBAAAACAEDAAIAAAAJNTcuMTU2NTg1ADTVZYfgwtQINNVlh+DC1AgoQ0lRLlRURUsuSVFfU0hBUkVTT1VUU1RBTkRJTkcuMjQtMDgtMjAxNgEAAAAIAQMAAgAAAAk1Ny40Mjk1NjEAVvRajODC1AhW9FqM4MLUCB5DSVEuTllT</t>
  </si>
  <si>
    <t>RTpERS5JUV9WT0xVTUUuNi8zLzIwMTYBAAAAgA8EAAMAAAAAADTVZYfgwtQINNVlh+DC1AgmQ0lRLk5BU0RBUUdTOlBDQVIuSVFfVk9MVU1FLjExLzIxLzIwMTYFAAAAAQAAAAgAAAAOKEludmFsaWQgRGF0ZSk01WWH4MLUCDTVZYfgwtQIKkNJUS5OWVNFOkNNSS5JUV9TSEFSRVNPVVRTVEFORElORy43LzEvMjAxNgEAAAAlDAQAAgAAAAoxNzYuNjIxMjc4ALhVXYzgwtQIuFVdjODC1AgmQ0lRLkNBVC5JUV9TSEFSRVNPVVRTVEFORElORy43LzE1LzIwMTYFAAAAAQAAAAgAAAAOKEludmFsaWQgRGF0ZSlW9FqM4MLUCFb0WozgwtQIL0NJUS5OQVNEQVFHUzpQQ0FSLklRX1NIQVJFU09VVFNUQU5ESU5HLjgvNS8yMDE2AQAAAEF/BAACAAAACTM1MC40NjI4NQD0kliM4MLUCPSSWIzgwtQIHENJUS5TVE4uSVFfVk9MVU1FLjAyLTEyLTIwMTMBAAAAu20NAAIAAAAIMC41MTg3NDQAljZoh+DC1AiWNmiH4MLUCB9DSVEuTllTRTpPU0suSVFfVk9MVU1FLjUvNC8yMDE2AQAAABd9BAACAAAACDAuNjIxMTEyAA4KKnHgwtQIDgoqceDC1AgnQ0lRLkpFQy5JUV9TSEFSRVNPVVRTVEFORElORy4wOC0wNS0yMDE3AQAAAC9OBAACAAAACjEyMS4wNzEyOTYAVvRajODC1AhW9FqM4MLUCCdDSVEuSkVDLklRX1NIQVJFU09VVFNUQU5ESU5HLjI4LTA2LTIwMTcBAAAAL04EAAIAAAAKMTIwLjQyNDg2NwBW9FqM4MLUCFb0Wozg</t>
  </si>
  <si>
    <t>wtQIHENJUS5KRUMuSVFfVk9MVU1FLjA0LTAyLTIwMTQBAAAAL04EAAIAAAAIMC43NzA5MDgAljZoh+DC1AiWNmiH4MLUCCxDSVEuTllTRTpURVguSVFfU0hBUkVTT1VUU1RBTkRJTkcuMTEvMjEvMjAxNgUAAAABAAAACAAAAA4oSW52YWxpZCBEYXRlKfSSWIzgwtQI9JJYjODC1AgrQ0lRLk5ZU0U6Q01JLklRX1NIQVJFU09VVFNUQU5ESU5HLjEyLzcvMjAxNgEAAAAlDAQAAgAAAAYxNjkuNTYA9JJYjODC1Aj0kliM4MLUCCFDSVEuSVExOTA3ODYuSVFfVk9MVU1FLjA0LTExLTIwMTMBAAAAQukCAAIAAAAIMC41NjMzMDkAuFVdjODC1Ai4VV2M4MLUCCVDSVEuQ0FULklRX1NIQVJFU09VVFNUQU5ESU5HLjYvNy8yMDE2AQAAADL1AwACAAAACjU4My44OTE2MjYA9JJYjODC1Aj0kliM4MLUCBxDSVEuRkxSLklRX1ZPTFVNRS4yNS0wMy0yMDE0AQAAACsBCgACAAAACDEuNTE4NTg4AJY2aIfgwtQIljZoh+DC1AgkQ0lRLlNUTi5JUV9QRVJJT0REQVRFLjIwMDAuNDE4MjAuTC5QAQAAALttDQAFAAAACjMwLTA2LTIwMTQADgoqceDC1AgOCipx4MLUCBxDSVEuU1ROLklRX1ZPTFVNRS4zMC0wNi0yMDE0AQAAALttDQACAAAACDAuMDczMjY0ADTVZYfgwtQINNVlh+DC1AgnQ0lRLktCUi5JUV9TSEFSRVNPVVRTVEFORElORy4yNy0wMS0yMDE3AQAAAOqAPwACAAAACjE0Mi42NjgxNjEAuFVdjODC1Ai4VV2M4MLUCCxD</t>
  </si>
  <si>
    <t>SVEuTllTRTpDTUkuSVFfU0hBUkVTT1VUU1RBTkRJTkcuMTAvMjEvMjAxNgUAAAABAAAACAAAAA4oSW52YWxpZCBEYXRlKZIxVozgwtQIkjFWjODC1AglQ0lRLkpFQy5JUV9JTlZFTlRPUlkuOTk2LjQxODIwLkwuUC4uQwEAAAAvTgQAAwAAAAAA2NoPceDC1AjY2g9x4MLUCCdDSVEuU1ROLklRX1NIQVJFU09VVFNUQU5ESU5HLjAxLTAyLTIwMTcBAAAAu20NAAIAAAAJMTEzLjk0NTI1AFb0WozgwtQIVvRajODC1AghQ0lRLklRMTkwNzg2LklRX1ZPTFVNRS4yOC0wOC0yMDEzAQAAAELpAgACAAAACDAuNDY2MTM2ALhVXYzgwtQIuFVdjODC1AgcQ0lRLkNBVC5JUV9WT0xVTUUuMTAvMjAvMjAxNgUAAAABAAAACAAAAA4oSW52YWxpZCBEYXRlKQ4KKnHgwtQIDgoqceDC1AgcQ0lRLkNBVC5JUV9WT0xVTUUuMTAvMTgvMjAxNgUAAAABAAAACAAAAA4oSW52YWxpZCBEYXRlKTTVZYfgwtQINNVlh+DC1AgcQ0lRLlNUTi5JUV9WT0xVTUUuMjMtMTItMjAxMwEAAAC7bQ0AAgAAAAgwLjE0ODc0OAC4VV2M4MLUCLhVXYzgwtQIK0NJUS4wLklRX0dXX0lOVEFOX0FNT1JUX0NGLjk5OS40MTgyMC5MLlAuLkMBAAAAVYR3AwMAAAAAAA4KKnHgwtQIDgoqceDC1AgfQ0lRLk5ZU0U6TVRXLklRX1ZPTFVNRS44LzEvMjAxNgEAAADTXQQAAgAAAAgyLjkyNzE1MwCWNmiH4MLUCJY2aIfgwtQIK0NJUS5OWVNFOkNNSS5JUV9TSEFS</t>
  </si>
  <si>
    <t>RVNPVVRTVEFORElORy44LzE4LzIwMTYFAAAAAQAAAAgAAAAOKEludmFsaWQgRGF0ZSlW9FqM4MLUCFb0WozgwtQIIkNJUS5JUVRSMjY0MzYxMTkyLklRX1RSX1BDVF9TT1VHSFQBAAAA6NTBDwIAAAADMTAwAHeoBjbjwtQILXYeNuPC1AgcQ0lRLkpFQy5JUV9WT0xVTUUuMTQtMDUtMjAxNAEAAAAvTgQAAgAAAAcxLjMxMzkzAJY2aIfgwtQIljZoh+DC1AgiQ0lRLklRVFIyNDM0MDA4NzguSVFfVFJfUENUX1NPVUdIVAEAAACuAIIOAgAAAAMxMDAAd6gGNuPC1Agtdh4248LUCClDSVEuSVEyNzM1MTEuSVFfUEVOU0lPTi4xOTk4LjQxODIwLkwuUC4uQwEAAABnLAQAAgAAAAcxMTEuMjIxAQgAAAAFAAAAATEBAAAACjE3MDIxODUyNjIDAAAAAzE2MAIAAAAEMTIxMwQAAAABMAcAAAAJNi8zMC8yMDE0CAAAAAoxMi8zMS8yMDEzCQAAAAEw2NoPceDC1AjY2g9x4MLUCCZDSVEuTkFTREFRR1M6UENBUi5JUV9WT0xVTUUuMTIvMjEvMjAxNgUAAAABAAAACAAAAA4oSW52YWxpZCBEYXRlKTTVZYfgwtQINNVlh+DC1AgnQ0lRLkZMUi5JUV9TSEFSRVNPVVRTVEFORElORy4yMC0wMy0yMDE3AQAAACsBCgACAAAACjEzOS43MzY2OTYA9JJYjODC1Aj0kliM4MLUCChDSVEuVFRFSy5JUV9TSEFSRVNPVVRTVEFORElORy4yNC0wNC0yMDE3AQAAAAgBAwACAAAACTU3LjMxNzA1MwAOCipx4MLUCA4KKnHgwtQIJUNJUS5DQVQu</t>
  </si>
  <si>
    <t>SVFfU0hBUkVTT1VUU1RBTkRJTkcuNS8zLzIwMTYBAAAAMvUDAAIAAAAJNTgyLjMyMTg5APSSWIzgwtQI9JJYjODC1AgcQ0lRLkNBVC5JUV9WT0xVTUUuMTAvMTAvMjAxNgEAAAAy9QMAAgAAAAgzLjc4NTY1OAAOCipx4MLUCA4KKnHgwtQIJ0NJUS5TVE4uSVFfU0hBUkVTT1VUU1RBTkRJTkcuMDktMDYtMjAxNwEAAAC7bQ0AAgAAAAoxMTQuMjI5MzEyAPSSWIzgwtQI9JJYjODC1AgcQ0lRLkNBVC5JUV9WT0xVTUUuMTAvMjgvMjAxNgUAAAABAAAACAAAAA4oSW52YWxpZCBEYXRlKTTVZYfgwtQINNVlh+DC1AgdQ0lRLlRURUsuSVFfVk9MVU1FLjI2LTA3LTIwMTMBAAAACAEDAAIAAAAIMC44Mzc4NTgAVvRajODC1AhW9FqM4MLUCCZDSVEuTkFTREFRR1M6UENBUi5JUV9WT0xVTUUuMTAvMjEvMjAxNgUAAAABAAAACAAAAA4oSW52YWxpZCBEYXRlKZIxVozgwtQIkjFWjODC1AglQ0lRLk5BU0RBUUdTOlBDQVIuSVFfVk9MVU1FLjkvMTkvMjAxNgUAAAABAAAACAAAAA4oSW52YWxpZCBEYXRlKZIxVozgwtQIkjFWjODC1AgcQ0lRLktCUi5JUV9WT0xVTUUuMTMtMDUtMjAxNAEAAADqgD8AAgAAAAgyLjQ3OTgyOQC4VV2M4MLUCLhVXYzgwtQIJ0NJUS5FTUUuSVFfU0hBUkVTT1VUU1RBTkRJTkcuMjItMDctMjAxNgEAAABubQAAAgAAAAk2MC43MDA2MjYAVvRajODC1AhW9FqM4MLUCCpDSVEuSkVDLklRX0NBU0hf</t>
  </si>
  <si>
    <t>U1RfSU5WRVNULjk5Ni40MTgyMC5MLlAuLkMBAAAAL04EAAIAAAAIMTAzMy42MTkBCAAAAAUAAAABMQEAAAAKMTQ4MjY1NzgzMQMAAAADMTYwAgAAAAQxMDAyBAAAAAEwBwAAAAk2LzMwLzIwMTQIAAAACTEwLzIvMjAwOQkAAAABMNjaD3HgwtQI2NoPceDC1AgrQ0lRLk5ZU0U6T1NLLklRX1NIQVJFU09VVFNUQU5ESU5HLjUvMTgvMjAxNgUAAAABAAAACAAAAA4oSW52YWxpZCBEYXRlKbhVXYzgwtQIuFVdjODC1AggQ0lRLk5ZU0U6TkFWLklRX1ZPTFVNRS43LzEzLzIwMTYFAAAAAQAAAAgAAAAOKEludmFsaWQgRGF0ZSkOCipx4MLUCA4KKnHgwtQIHUNJUS5UVEVLLklRX1ZPTFVNRS4xMy0wMi0yMDE0AQAAAAgBAwACAAAABzAuMjY2MjcAljZoh+DC1AiWNmiH4MLUCCFDSVEuSVExOTA3ODYuSVFfVk9MVU1FLjIwLTAzLTIwMTQBAAAAQukCAAIAAAAIMC42NjQxNjcAuFVdjODC1Ai4VV2M4MLUCCdDSVEuRkxSLklRX1RPVEFMX0RFQlQuMTk5MS40MTgyMC5MLlAuLkMBAAAAKwEKAAIAAAAHNTMyLjc3MgEIAAAABQAAAAExAQAAAAoxNjE1MTkzNjAyAwAAAAMxNjACAAAABDQxNzMEAAAAATAHAAAACTYvMzAvMjAxNAgAAAAJMy8zMS8yMDEyCQAAAAEw2NoPceDC1AjY2g9x4MLUCClDSVEuSVExOTA3ODYuSVFfUEVOU0lPTi4xOTk1LjQxODIwLkwuUC4uQwEAAABC6QIAAgAAAAUzMDAuOQEIAAAABQAAAAExAQAA</t>
  </si>
  <si>
    <t>AAoxNjYxMjI2MTQ4AwAAAAMxNjACAAAABDEyMTMEAAAAATAHAAAACTYvMzAvMjAxNAgAAAAKMTIvMjgvMjAxMgkAAAABMNjaD3HgwtQI2NoPceDC1AgoQ0lRLlRURUsuSVFfU0hBUkVTT1VUU1RBTkRJTkcuMjYtMDgtMjAxNgEAAAAIAQMAAgAAAAk1Ny40Mjk1NjEANNVlh+DC1Ag01WWH4MLUCCpDSVEuTllTRTpDTUkuSVFfU0hBUkVTT1VUU1RBTkRJTkcuMS81LzIwMTcBAAAAJQwEAAIAAAAGMTY3LjI3AFb0WozgwtQIVvRajODC1AgoQ0lRLlRURUsuSVFfU0hBUkVTT1VUU1RBTkRJTkcuMzAtMDYtMjAxNwEAAAAIAQMAAgAAAAk1Ny4xNTY1ODUADgoqceDC1AgOCipx4MLUCCpDSVEuTllTRTpDTUkuSVFfU0hBUkVTT1VUU1RBTkRJTkcuNC83LzIwMTcBAAAAJQwEAAIAAAAGMTY3LjM4AFb0WozgwtQIVvRajODC1AgnQ0lRLktCUi5JUV9TSEFSRVNPVVRTVEFORElORy4wOC0wNy0yMDE2AQAAAOqAPwACAAAACDE0Mi40MjMzALhVXYzgwtQIuFVdjODC1AgpQ0lRLklRMTkwNzg2LklRX1BFUklPRERBVEUuMTk5Ny40MTgyMC5MLlABAAAAQukCAAUAAAAKMjgtMDYtMjAxMwDY2g9x4MLUCNjaD3HgwtQIHENJUS5GTFIuSVFfVk9MVU1FLjA0LTA2LTIwMTQBAAAAKwEKAAIAAAAIMS4wMzEwOTEAljZoh+DC1AiWNmiH4MLUCCBDSVEuTllTRTpKT1kuSVFfVk9MVU1FLjMvMTcvMjAxNgUAAAABAAAACAAAAA4oSW52</t>
  </si>
  <si>
    <t>YWxpZCBEYXRlKQ4KKnHgwtQIDgoqceDC1AgcQ0lRLkpFQy5JUV9WT0xVTUUuMDQtMTAtMjAxMwEAAAAvTgQAAgAAAAgwLjU1NzU4NACWNmiH4MLUCJY2aIfgwtQIKkNJUS5OWVNFOkNNSS5JUV9TSEFSRVNPVVRTVEFORElORy41LzUvMjAxNgEAAAAlDAQAAgAAAAUxNjkuNgC4VV2M4MLUCLhVXYzgwtQIIENJUS5OWVNFOlRFWC5JUV9WT0xVTUUuMy8xNi8yMDE2BQAAAAEAAAAIAAAADihJbnZhbGlkIERhdGUpDgoqceDC1AgOCipx4MLUCCpDSVEuTllTRTpURVguSVFfU0hBUkVTT1VUU1RBTkRJTkcuNS8zLzIwMTYBAAAADrMEAAIAAAAFMTA4LjYAuFVdjODC1Ai4VV2M4MLUCBxDSVEuSkVDLklRX1ZPTFVNRS4yNC0wNi0yMDE0AQAAAC9OBAACAAAACDEuMDQzNTc2AJY2aIfgwtQIljZoh+DC1AghQ0lRLklRMjczNTExLklRX1ZPTFVNRS4xMi0wNS0yMDE0AQAAAGcsBAADAAAAAAA01WWH4MLUCDTVZYfgwtQIIUNJUS5JUTI3MzUxMS5JUV9WT0xVTUUuMDktMDgtMjAxMwEAAABnLAQAAwAAAAAANNVlh+DC1Ag01WWH4MLUCCdDSVEuS0JSLklRX1NIQVJFU09VVFNUQU5ESU5HLjA1LTA4LTIwMTYBAAAA6oA/AAIAAAAKMTQyLjQ3NTQ5OQC4VV2M4MLUCLhVXYzgwtQIH0NJUS5OWVNFOkpPWS5JUV9WT0xVTUUuNy82LzIwMTYFAAAAAAAAAAgAAAAUKEludmFsaWQgSWRlbnRpZmllcikOCipx4MLUCA4KKnHgwtQI</t>
  </si>
  <si>
    <t>HENJUS5LQlIuSVFfVk9MVU1FLjAyLTAxLTIwMTQBAAAA6oA/AAIAAAAIMS44MDA2MDMAljZoh+DC1AiWNmiH4MLUCBxDSVEuRkxSLklRX1ZPTFVNRS4wMy0wOS0yMDEzAQAAACsBCgACAAAACDAuOTM4ODIzAPiXaofgwtQI+Jdqh+DC1AghQ0lRLklRMTkwNzg2LklRX1ZPTFVNRS4xMC0xMC0yMDEzAQAAAELpAgACAAAACDAuODc2Mjg3ALhVXYzgwtQIuFVdjODC1AgsQ0lRLlRURUsuSVFfQ0FTSF9TVF9JTlZFU1QuMTk5MS40MTgyMC5MLlAuLkMBAAAACAEDAAIAAAAHMTA2LjAyNwEIAAAABQAAAAExAQAAAAoxNjE1MzkxODIzAwAAAAMxNjACAAAABDEwMDIEAAAAATAHAAAACTYvMzAvMjAxNAgAAAAINC8xLzIwMTIJAAAAATDY2g9x4MLUCNjaD3HgwtQIHENJUS5TVE4uSVFfVk9MVU1FLjE0LTAzLTIwMTQBAAAAu20NAAIAAAAIMC4yNDc1MzgAkjFWjODC1AiSMVaM4MLUCCBDSVEuTllTRTpKT1kuSVFfVk9MVU1FLjgvMTEvMjAxNgUAAAAAAAAACAAAABQoSW52YWxpZCBJZGVudGlmaWVyKTTVZYfgwtQINNVlh+DC1AgnQ0lRLlNUTi5JUV9TSEFSRVNPVVRTVEFORElORy4zMS0wMy0yMDE3AQAAALttDQACAAAACjExNC4xMjg1NjIA9JJYjODC1Aj0kliM4MLUCCFDSVEuTllTRTpDTkhJLklRX1ZPTFVNRS44LzE1LzIwMTYFAAAAAQAAAAgAAAAOKEludmFsaWQgRGF0ZSk01WWH4MLUCDTVZYfgwtQIJ0NJUS5K</t>
  </si>
  <si>
    <t>RUMuSVFfU0hBUkVTT1VUU1RBTkRJTkcuMTUtMDMtMjAxNwEAAAAvTgQAAgAAAAoxMjEuMDcxMjk2ALhVXYzgwtQIuFVdjODC1AgnQ0lRLktCUi5JUV9TSEFSRVNPVVRTVEFORElORy4wMS0wNi0yMDE3AQAAAOqAPwACAAAACjE0My4xNTQ0NzEA9JJYjODC1Aj0kliM4MLUCCVDSVEuU1ROLklRX1JFVkVOVUVfRVNULjEwMDUuNDE4MjAuLlAuAQAAALttDQADAAAAAADY2g9x4MLUCNjaD3HgwtQIIUNJUS5JUTE5MDc4Ni5JUV9WT0xVTUUuMDctMDgtMjAxMwEAAABC6QIAAgAAAAgxLjIyOTk0OQC4VV2M4MLUCLhVXYzgwtQIIUNJUS5GTFIuSVFfQ0FQRVguOTk3LjQxODIwLkwuUC4uQwEAAAArAQoAAgAAAActMjY1LjQxAQgAAAAFAAAAATEBAAAACjE1ODg1NTU1MzUDAAAAAzE2MAIAAAAEMjAyMQQAAAABMAcAAAAJNi8zMC8yMDE0CAAAAAoxMi8zMS8yMDEwCQAAAAEw2NoPceDC1AjY2g9x4MLUCCdDSVEuRkxSLklRX1NIQVJFU09VVFNUQU5ESU5HLjEyLTA2LTIwMTcBAAAAKwEKAAIAAAAKMTM5Ljc4MjI0MwC4VV2M4MLUCLhVXYzgwtQIHENJUS5TVE4uSVFfVk9MVU1FLjI5LTA0LTIwMTQBAAAAu20NAAIAAAAIMC4xMzA2MjIANNVlh+DC1Ag01WWH4MLUCCBDSVEuTllTRTpOQVYuSVFfVk9MVU1FLjQvMjYvMjAxNgUAAAABAAAACAAAAA4oSW52YWxpZCBEYXRlKTTVZYfgwtQINNVlh+DC1AgjQ0lRLktPU0U6</t>
  </si>
  <si>
    <t>QTAwOTU0MC5JUV9WT0xVTUUuNi84LzIwMTYBAAAAzUslAAMAAAAAADTVZYfgwtQINNVlh+DC1AgdQ0lRLklRMTkwNzg2LklRX01BUktFVENBUC4uLkMBAAAAQukCAAMAAAAAANjaD3HgwtQI2NoPceDC1AgnQ0lRLkVNRS5JUV9TSEFSRVNPVVRTVEFORElORy4wOC0wOC0yMDE2AQAAAG5tAAACAAAACTYwLjc5OTkxNQC4VV2M4MLUCLhVXYzgwtQIJENJUS5OQVNEQVFHUzpQQ0FSLklRX1ZPTFVNRS45LzYvMjAxNgEAAABBfwQAAgAAAAcxLjAwMTQ3AFb0WozgwtQIVvRajODC1AgcQ0lRLkNBVC5JUV9WT0xVTUUuMTEvMzAvMjAxNgUAAAABAAAACAAAAA4oSW52YWxpZCBEYXRlKTTVZYfgwtQINNVlh+DC1AgfQ0lRLkVNRS5JUV9QUklDRURBVEUuMTktMTItMjAxMwEAAABubQAABQAAAAoxOS0xMi0yMDEzAA4KKnHgwtQIDgoqceDC1AgjQ0lRLi5JUV9SRVZFTlVFX0VTVC4xMDAzLjQxODIwLkwuUC4FAAAAAQAAAAgAAAAUKEludmFsaWQgSWRlbnRpZmllcin0kliM4MLUCPSSWIzgwtQIK0NJUS5OWVNFOlRFWC5JUV9TSEFSRVNPVVRTVEFORElORy42LzIwLzIwMTYFAAAAAQAAAAgAAAAOKEludmFsaWQgRGF0ZSn0kliM4MLUCPSSWIzgwtQIHENJUS5LQlIuSVFfVk9MVU1FLjI3LTAxLTIwMTQBAAAA6oA/AAIAAAAIMi4wNzUxNjUAljZoh+DC1AiWNmiH4MLUCB9DSVEuTllTRTpPU0suSVFfVk9MVU1FLjcvNS8y</t>
  </si>
  <si>
    <t>MDE2AQAAABd9BAADAAAAAAA01WWH4MLUCDTVZYfgwtQIHUNJUS5UVEVLLklRX1ZPTFVNRS4wNS0xMS0yMDEzAQAAAAgBAwACAAAABzAuMjExNTIAljZoh+DC1AiWNmiH4MLUCB9DSVEuTllTRTpNVFcuSVFfVk9MVU1FLjcvNy8yMDE2AQAAANNdBAACAAAACDIuOTkzMzkyADTVZYfgwtQINNVlh+DC1AgnQ0lRLkpFQy5JUV9TSEFSRVNPVVRTVEFORElORy4yNC0wNS0yMDE3AQAAAC9OBAACAAAACjEyMC40MjQ4NjcAVvRajODC1AhW9FqM4MLUCDFDSVEuTkFTREFRR1M6UENBUi5JUV9TSEFSRVNPVVRTVEFORElORy4xMS8yOS8yMDE2BQAAAAEAAAAIAAAADihJbnZhbGlkIERhdGUpkjFWjODC1AiSMVaM4MLUCChDSVEuVFRFSy5JUV9TSEFSRVNPVVRTVEFORElORy4zMC0xMS0yMDE2AQAAAAgBAwACAAAACTU3LjA2MDgwMwBW9FqM4MLUCFb0WozgwtQIJ0NJUS5FTUUuSVFfU0hBUkVTT1VUU1RBTkRJTkcuMTMtMDMtMjAxNwEAAABubQAAAgAAAAk1OS42NjA0MDQAVvRajODC1AhW9FqM4MLUCCFDSVEuSVEyNzM1MTEuSVFfVk9MVU1FLjE1LTA4LTIwMTMBAAAAZywEAAMAAAAAADTVZYfgwtQINNVlh+DC1AgwQ0lRLklRMTkwNzg2LklRX05FVF9XT1JLSU5HX0NBUC45OTkuNDE4MjAuTC5QLi5DAQAAAELpAgACAAAABjEyNzMuNQEIAAAABQAAAAExAQAAAAoxNjYxMjE0NTIxAwAAAAMxNjACAAAABDEzMTEEAAAA</t>
  </si>
  <si>
    <t>ATAHAAAACTYvMzAvMjAxNAgAAAAKMTIvMjgvMjAxMgkAAAABMNjaD3HgwtQI2NoPceDC1AgnQ0lRLkZMUi5JUV9TSEFSRVNPVVRTVEFORElORy4yOS0wOS0yMDE2AQAAACsBCgACAAAACjEzOS4yNDgzNjkAVvRajODC1AhW9FqM4MLUCCBDSVEuTllTRTpOQVYuSVFfVk9MVU1FLjUvMzEvMjAxNgUAAAABAAAACAAAAA4oSW52YWxpZCBEYXRlKTTVZYfgwtQINNVlh+DC1AgcQ0lRLkZMUi5JUV9WT0xVTUUuMTYtMTAtMjAxMwEAAAArAQoAAgAAAAgxLjQyMjU5NgD4l2qH4MLUCPiXaofgwtQIIUNJUS5OWVNFOkNOSEkuSVFfVk9MVU1FLjMvMTcvMjAxNgUAAAABAAAACAAAAA4oSW52YWxpZCBEYXRlKTTVZYfgwtQINNVlh+DC1AgkQ0lRLk5BU0RBUUdTOlBDQVIuSVFfVk9MVU1FLjkvOC8yMDE2AQAAAEF/BAACAAAACDEuMzQxMzk3ADTVZYfgwtQINNVlh+DC1AgqQ0lRLklRMjczNTExLklRX0VCSVREQV9FU1QuMTAwNi40MTgyMC5MLlAuAQAAAGcsBAADAAAAAADY2g9x4MLUCNjaD3HgwtQIHUNJUS5UVEVLLklRX1ZPTFVNRS4xOC0wMy0yMDE0AQAAAAgBAwACAAAACDAuNTU1MDA3ALhVXYzgwtQIuFVdjODC1AgjQ0lRLkVNRS5JUV9FQklUX0VTVC4xMDAxLjQxODIwLkwuUC4BAAAAbm0AAAIAAAAJMzAxLjE0NDE3AQ4AAAAFAAAAATMBAAAAATACAAAABzQ1MTczMjADAAAABjEwMDIxNQQAAAABMgYAAAABMAcA</t>
  </si>
  <si>
    <t>AAADMTYwCAAAAAEwCQAAAAExCgAAAAEwCwAAAAo4MTU0MzcxMjgxDAAAAAExDQAAAAg3LzEvMjAxNBAAAAAJNi8zMC8yMDE0DgoqceDC1AgOCipx4MLUCCFDSVEuTllTRTpDTkhJLklRX1ZPTFVNRS4zLzIyLzIwMTYFAAAAAQAAAAgAAAAOKEludmFsaWQgRGF0ZSkOCipx4MLUCA4KKnHgwtQIH0NJUS5KRUMuSVFfQVAuMTAwMC40MTgyMC5MLlAuLkMBAAAAL04EAAIAAAAHNDU3Ljg5MwEIAAAABQAAAAExAQAAAAoxNzY2NTkwNjc2AwAAAAMxNjACAAAABDEwMTgEAAAAATAHAAAACTYvMzAvMjAxNAgAAAAJOS8yNy8yMDEzCQAAAAEw2NoPceDC1AjY2g9x4MLUCCdDSVEuRkxSLklRX1NIQVJFU09VVFNUQU5ESU5HLjEwLTEwLTIwMTYBAAAAKwEKAAIAAAAKMTM5LjI0ODM2OQC4VV2M4MLUCLhVXYzgwtQIIUNJUS5OWVNFOkNOSEkuSVFfVk9MVU1FLjUvMjcvMjAxNgUAAAABAAAACAAAAA4oSW52YWxpZCBEYXRlKQ4KKnHgwtQIDgoqceDC1AgqQ0lRLlRURUsuSVFfSU5URVJFU1RfRVhQLjIwMDAuNDE4MjAuTC5QLi5DAQAAAAgBAwACAAAABy0xMC43MzIBCAAAAAUAAAABMQEAAAAKMTc0ODEyNjU4OAMAAAADMTYwAgAAAAI4MgQAAAABMAcAAAAJNi8zMC8yMDE0CAAAAAk2LzI5LzIwMTQJAAAAATAOCipx4MLUCA4KKnHgwtQIJENJUS5GTFIuSVFfUEVOU0lPTi4xOTk2LjQxODIwLkwuUC4uQwEAAAArAQoAAwAA</t>
  </si>
  <si>
    <t>AAAA2NoPceDC1AjY2g9x4MLUCBxDSVEuSkVDLklRX1ZPTFVNRS4xMy0wOS0yMDEzAQAAAC9OBAACAAAACDAuODYxMTYzAJIxVozgwtQIkjFWjODC1AgnQ0lRLktCUi5JUV9TSEFSRVNPVVRTVEFORElORy4xMS0wNS0yMDE3AQAAAOqAPwACAAAACjE0My4xNTQ0NzEAuFVdjODC1Ai4VV2M4MLUCChDSVEuRkxSLklRX1RPVEFMX0FTU0VUUy45OTUuNDE4MjAuTC5QLi5DAQAAACsBCgACAAAACDY0MjMuNTc3AQgAAAAFAAAAATEBAAAACjE0MzI3NzY0MjQDAAAAAzE2MAIAAAAEMTAwNwQAAAABMAcAAAAJNi8zMC8yMDE0CAAAAAoxMi8zMS8yMDA4CQAAAAEw2NoPceDC1AjY2g9x4MLUCBxDSVEuU1ROLklRX1ZPTFVNRS4wMy0wMS0yMDE0AQAAALttDQACAAAABjAuNzk1NQA01WWH4MLUCDTVZYfgwtQIHENJUS5TVE4uSVFfVk9MVU1FLjAxLTEwLTIwMTMBAAAAu20NAAIAAAAIMC4yMzQzMDQAljZoh+DC1AiWNmiH4MLUCChDSVEuVFRFSy5JUV9TSEFSRVNPVVRTVEFORElORy4wMi0wOC0yMDE2AQAAAAgBAwACAAAACTU3LjQyOTU2MQBW9FqM4MLUCFb0WozgwtQIHENJUS5KRUMuSVFfVk9MVU1FLjI1LTA3LTIwMTMBAAAAL04EAAIAAAAIMC44Njc2OTcAuFVdjODC1Ai4VV2M4MLUCBxDSVEuRkxSLklRX1ZPTFVNRS4xMy0wOC0yMDEzAQAAACsBCgACAAAABzEuMTQ1NjcA+Jdqh+DC1Aj4l2qH4MLUCCBDSVEuTllT</t>
  </si>
  <si>
    <t>RTpOQVYuSVFfVk9MVU1FLjgvMTAvMjAxNgEAAACycQQAAwAAAAAAljZoh+DC1AiWNmiH4MLUCCBDSVEuTllTRTpNVFcuSVFfVk9MVU1FLjMvMTQvMjAxNgUAAAABAAAACAAAAA4oSW52YWxpZCBEYXRlKTTVZYfgwtQINNVlh+DC1AgnQ0lRLktCUi5JUV9TSEFSRVNPVVRTVEFORElORy4wMS0xMS0yMDE2AQAAAOqAPwACAAAACjE0Mi42NjgxNjEAVvRajODC1AhW9FqM4MLUCCdDSVEuRkxSLklRX1NIQVJFU09VVFNUQU5ESU5HLjEzLTAzLTIwMTcBAAAAKwEKAAIAAAAKMTM5LjczNjY5NgBW9FqM4MLUCFb0WozgwtQII0NJUS5LQlIuSVFfUEVSSU9EREFURS45OTguNDE4MjAuTC5QAQAAAOqAPwAFAAAACjMxLTEyLTIwMTEADgoqceDC1AgOCipx4MLUCCFDSVEuSVEyNzM1MTEuSVFfVk9MVU1FLjEyLTAzLTIwMTQBAAAAZywEAAMAAAAAADTVZYfgwtQINNVlh+DC1AgpQ0lRLktCUi5JUV9JTlRFUkVTVF9FWFAuMTAwMC40MTgyMC5MLlAuLkMBAAAA6oA/AAMAAAAAAA4KKnHgwtQIDgoqceDC1AgrQ0lRLkZMUi5JUV9DQVNIX1NUX0lOVkVTVC4xOTk3LjQxODIwLkwuUC4uQwEAAAArAQoAAgAAAAcyNjk1LjQ4AQgAAAAFAAAAATEBAAAACjE3MDM5MDUzMTMDAAAAAzE2MAIAAAAEMTAwMgQAAAABMAcAAAAJNi8zMC8yMDE0CAAAAAk5LzMwLzIwMTMJAAAAATDY2g9x4MLUCNjaD3HgwtQIIENJUS5KRUMuSVFfRUJJ</t>
  </si>
  <si>
    <t>VC45OTkuNDE4MjAuTC5QLi5DAQAAAC9OBAACAAAABzU5Ni4wNzMBCAAAAAUAAAABMQEAAAAKMTcwODkwNjQwMgMAAAADMTYwAgAAAAM0MDAEAAAAATAHAAAACTYvMzAvMjAxNAgAAAAJOS8yOC8yMDEyCQAAAAEw2NoPceDC1AjY2g9x4MLUCCFDSVEuSVEyNzM1MTEuSVFfVk9MVU1FLjIyLTA0LTIwMTQBAAAAZywEAAMAAAAAADTVZYfgwtQINNVlh+DC1AghQ0lRLklRMjczNTExLklRX1ZPTFVNRS4xMC0wNy0yMDEzAQAAAGcsBAADAAAAAAA01WWH4MLUCDTVZYfgwtQIJ0NJUS5KRUMuSVFfU0hBUkVTT1VUU1RBTkRJTkcuMjYtMDktMjAxNgEAAAAvTgQAAgAAAAoxMjEuNDI4MTk3ADTVZYfgwtQINNVlh+DC1AgrQ0lRLk5ZU0U6VEVYLklRX1NIQVJFU09VVFNUQU5ESU5HLjUvMTMvMjAxNgUAAAABAAAACAAAAA4oSW52YWxpZCBEYXRlKbhVXYzgwtQIuFVdjODC1AgcQ0lRLkVNRS5JUV9WT0xVTUUuMzAtMDgtMjAxMwEAAABubQAAAgAAAAgwLjIzMjgyMwCWNmiH4MLUCJY2aIfgwtQIH0NJUS5OWVNFOlRFWC5JUV9WT0xVTUUuNy83LzIwMTYBAAAADrMEAAIAAAAIMS42NzMxNTEANNVlh+DC1Ag01WWH4MLUCB1DSVEuU1ROLklRX01BUktFVENBUC40MTgyMC4uQwEAAAC7bQ0AAgAAAAozMDg0LjE1MTg0AQYAAAAFAAAAATEBAAAACjE2NzkzODY3NTADAAAAAjI3AgAAAAYxMDAwNTQEAAAAATAHAAAACTYvMzAv</t>
  </si>
  <si>
    <t>MjAxNNjaD3HgwtQI2NoPceDC1AgqQ0lRLkZMUi5JUV9DQVNIX1NUX0lOVkVTVC45OTYuNDE4MjAuTC5QLi5DAQAAACsBCgACAAAACDIyOTAuNjIyAQgAAAAFAAAAATEBAAAACjE1MTk1NTk0NzMDAAAAAzE2MAIAAAAEMTAwMgQAAAABMAcAAAAJNi8zMC8yMDE0CAAAAAoxMi8zMS8yMDA5CQAAAAEwDgoqceDC1AgOCipx4MLUCCRDSVEuS09TRTpBMDA5NTQwLklRX1ZPTFVNRS42LzI4LzIwMTYFAAAAAQAAAAgAAAAOKEludmFsaWQgRGF0ZSkOCipx4MLUCA4KKnHgwtQIK0NJUS5OWVNFOkNNSS5JUV9TSEFSRVNPVVRTVEFORElORy42LzE2LzIwMTYFAAAAAQAAAAgAAAAOKEludmFsaWQgRGF0ZSlW9FqM4MLUCFb0WozgwtQIG0NJUS5DQVQuSVFfVk9MVU1FLjYvMTcvMjAxNgUAAAABAAAACAAAAA4oSW52YWxpZCBEYXRlKQ4KKnHgwtQIDgoqceDC1AgfQ0lRLk5ZU0U6TVRXLklRX1ZPTFVNRS43LzUvMjAxNgEAAADTXQQAAwAAAAAADgoqceDC1AgOCipx4MLUCB5DSVEuSkVDLklRX05JLjk5OC40MTgyMC5MLlAuLkMBAAAAL04EAAIAAAAHMzMxLjAyOQEIAAAABQAAAAExAQAAAAoxNjQ2Njk0MjA2AwAAAAMxNjACAAAAAjE1BAAAAAEwBwAAAAk2LzMwLzIwMTQIAAAACTkvMzAvMjAxMQkAAAABMNjaD3HgwtQI2NoPceDC1AgkQ0lRLktPU0U6QTAwOTU0MC5JUV9WT0xVTUUuNy8xMy8yMDE2BQAAAAEAAAAIAAAA</t>
  </si>
  <si>
    <t>DihJbnZhbGlkIERhdGUpDgoqceDC1AgOCipx4MLUCCtDSVEuTllTRTpURVguSVFfU0hBUkVTT1VUU1RBTkRJTkcuOS8yMi8yMDE2BQAAAAEAAAAIAAAADihJbnZhbGlkIERhdGUpNNVlh+DC1Ag01WWH4MLUCB1DSVEuVFRFSy5JUV9WT0xVTUUuMjktMDQtMjAxNAEAAAAIAQMAAgAAAAgwLjM3NDI2MQCWNmiH4MLUCJY2aIfgwtQIHENJUS5KRUMuSVFfVk9MVU1FLjI3LTA4LTIwMTMBAAAAL04EAAIAAAAIMC43MDgwMDcAkjFWjODC1AiSMVaM4MLUCChDSVEuU1ROLklRX1BSRUZfRVFVSVRZLjE5OTUuNDE4MjAuTC5QLi5DAQAAALttDQADAAAAAADY2g9x4MLUCNjaD3HgwtQIJkNJUS5DQVQuSVFfU0hBUkVTT1VUU1RBTkRJTkcuMS8xMS8yMDE3AQAAADL1AwACAAAACjU4OS4wOTAzMDgAVvRajODC1AhW9FqM4MLUCCtDSVEuTllTRTpPU0suSVFfU0hBUkVTT1VUU1RBTkRJTkcuOS8xMy8yMDE2BQAAAAEAAAAIAAAADihJbnZhbGlkIERhdGUpVvRajODC1AhW9FqM4MLUCCxDSVEuTllTRTpPU0suSVFfU0hBUkVTT1VUU1RBTkRJTkcuMTEvMTUvMjAxNgUAAAABAAAACAAAAA4oSW52YWxpZCBEYXRlKZIxVozgwtQIkjFWjODC1AgmQ0lRLkZMUi5JUV9UT1RBTF9SRVYuMTAwMC40MTgyMC5MLlAuLkMBAAAAKwEKAAIAAAAJMjczNTEuNTczAQgAAAAFAAAAATEBAAAACjE3NzY5NTE1MzcDAAAAAzE2MAIAAAACMjgE</t>
  </si>
  <si>
    <t>AAAAATAHAAAACTYvMzAvMjAxNAgAAAAKMTIvMzEvMjAxMwkAAAABMNjaD3HgwtQI2NoPceDC1AgcQ0lRLlNUTi5JUV9WT0xVTUUuMDMtMDktMjAxMwEAAAC7bQ0AAgAAAAcwLjI4MDk0AJY2aIfgwtQIljZoh+DC1AgcQ0lRLkZMUi5JUV9WT0xVTUUuMjUtMDktMjAxMwEAAAArAQoAAgAAAAgxLjMxNDM2MwD4l2qH4MLUCPiXaofgwtQIHENJUS5TVE4uSVFfVk9MVU1FLjEwLTAzLTIwMTQBAAAAu20NAAIAAAAIMC4zOTk0NzYAkjFWjODC1AiSMVaM4MLUCBxDSVEuU1ROLklRX1ZPTFVNRS4wMi0wMS0yMDE0AQAAALttDQACAAAABzAuMzcwMzUANNVlh+DC1Ag01WWH4MLUCBxDSVEuU1ROLklRX1ZPTFVNRS4wMi0wNy0yMDEzAQAAALttDQACAAAACDAuMTA3OTI0AFb0WozgwtQIVvRajODC1AgbQ0lRLkNBVC5JUV9WT0xVTUUuMy8yMi8yMDE2BQAAAAEAAAAIAAAADihJbnZhbGlkIERhdGUpDgoqceDC1AgOCipx4MLUCCdDSVEuSkVDLklRX1NIQVJFU09VVFNUQU5ESU5HLjA3LTExLTIwMTYBAAAAL04EAAIAAAAKMTIxLjQyODE5NwBW9FqM4MLUCFb0WozgwtQILENJUS5OWVNFOkNNSS5JUV9TSEFSRVNPVVRTVEFORElORy4xMi8yOS8yMDE2BQAAAAEAAAAIAAAADihJbnZhbGlkIERhdGUpVvRajODC1AhW9FqM4MLUCBxDSVEuRU1FLklRX1ZPTFVNRS4wNy0xMS0yMDEzAQAAAG5tAAACAAAACDAuNDkwMjM2ADTV</t>
  </si>
  <si>
    <t>ZYfgwtQINNVlh+DC1AgnQ0lRLkpFQy5JUV9TSEFSRVNPVVRTVEFORElORy4xOS0wNy0yMDE2AQAAAC9OBAACAAAACjEyMS45MjUxNzgANNVlh+DC1Ag01WWH4MLUCCBDSVEuTllTRTpKT1kuSVFfVk9MVU1FLjMvMTgvMjAxNgUAAAABAAAACAAAAA4oSW52YWxpZCBEYXRlKTTVZYfgwtQINNVlh+DC1AghQ0lRLklRMTkwNzg2LklRX1ZPTFVNRS4yOC0wNC0yMDE0AQAAAELpAgACAAAACDAuNTU5MTEyALhVXYzgwtQIuFVdjODC1AgoQ0lRLlRURUsuSVFfU0hBUkVTT1VUU1RBTkRJTkcuMjQtMDItMjAxNwEAAAAIAQMAAgAAAAk1Ny4zMTcwNTMANNVlh+DC1Ag01WWH4MLUCCNDSVEuU1ROLklRX1BFTlNJT04uOTk3LjQxODIwLkwuUC4uQwEAAAC7bQ0AAwAAAAAA2NoPceDC1AjY2g9x4MLUCCtDSVEuTllTRTpURVguSVFfU0hBUkVTT1VUU1RBTkRJTkcuNS8xNi8yMDE2BQAAAAEAAAAIAAAADihJbnZhbGlkIERhdGUp9JJYjODC1Aj0kliM4MLUCB9DSVEuTllTRTpDTUkuSVFfVk9MVU1FLjQvMS8yMDE2AQAAACUMBAACAAAABzMuNjczODcADgoqceDC1AgOCipx4MLUCCdDSVEuQ0FULklRX1NIQVJFU09VVFNUQU5ESU5HLjExLzE1LzIwMTYFAAAAAQAAAAgAAAAOKEludmFsaWQgRGF0ZSk01WWH4MLUCDTVZYfgwtQIK0NJUS5OWVNFOkNNSS5JUV9TSEFSRVNPVVRTVEFORElORy40LzE4LzIwMTYFAAAAAQAAAAgA</t>
  </si>
  <si>
    <t>AAAOKEludmFsaWQgRGF0ZSk01WWH4MLUCDTVZYfgwtQIK0NJUS5OWVNFOkNNSS5JUV9TSEFSRVNPVVRTVEFORElORy40LzIwLzIwMTYFAAAAAQAAAAgAAAAOKEludmFsaWQgRGF0ZSlW9FqM4MLUCFb0WozgwtQIJENJUS5FTUUuSVFfUEVSSU9EREFURS4xOTk5LjQxODIwLkwuUAEAAABubQAABQAAAAozMS0wMy0yMDE0ANjaD3HgwtQI2NoPceDC1AgcQ0lRLktCUi5JUV9WT0xVTUUuMTQtMDQtMjAxNAEAAADqgD8AAgAAAAgxLjkzNzc1NgC4VV2M4MLUCLhVXYzgwtQILUNJUS5JUTE5MDc4Ni5JUV9UT1RBTF9BU1NFVFMuOTk3LjQxODIwLkwuUC4uQwEAAABC6QIAAgAAAAY3MzUxLjQBCAAAAAUAAAABMQEAAAAKMTY0NjQ4NDczNQMAAAADMTYwAgAAAAQxMDA3BAAAAAEwBwAAAAk2LzMwLzIwMTQIAAAACjEyLzMxLzIwMTAJAAAAATDY2g9x4MLUCNjaD3HgwtQIH0NJUS5OWVNFOlRFWC5JUV9WT0xVTUUuMy8yLzIwMTcBAAAADrMEAAIAAAAIMS4xMDYzMTUANNVlh+DC1Ag01WWH4MLUCCdDSVEuS0JSLklRX1NIQVJFU09VVFNUQU5ESU5HLjE1LTA3LTIwMTYBAAAA6oA/AAIAAAAIMTQyLjQyMzMAVvRajODC1AhW9FqM4MLUCCVDSVEuTkFTREFRR1M6UENBUi5JUV9WT0xVTUUuMTIvOS8yMDE2AQAAAEF/BAACAAAACDIuMjgwOTk5ADTVZYfgwtQINNVlh+DC1AgnQ0lRLkZMUi5JUV9TSEFSRVNPVVRTVEFORElO</t>
  </si>
  <si>
    <t>Ry4xNC0xMi0yMDE2AQAAACsBCgACAAAACjEzOS4yNTAyMDQA9JJYjODC1Aj0kliM4MLUCBxDSVEuRU1FLklRX1ZPTFVNRS4wNi0wNS0yMDE0AQAAAG5tAAACAAAACDAuMzQ1OTgzADTVZYfgwtQINNVlh+DC1AgnQ0lRLkpFQy5JUV9TSEFSRVNPVVRTVEFORElORy4xNy0wMy0yMDE3AQAAAC9OBAACAAAACjEyMS4wNzEyOTYA9JJYjODC1Aj0kliM4MLUCBxDSVEuSkVDLklRX1ZPTFVNRS4xMS0wOS0yMDEzAQAAAC9OBAACAAAACDIuMDYxNDc5AJY2aIfgwtQIljZoh+DC1AgoQ0lRLkZMUi5JUV9UT1RBTF9FUVVJVFkuOTk5LjQxODIwLkwuUC4uQwEAAAArAQoAAgAAAAgzNDI3LjA5NAEIAAAABQAAAAExAQAAAAoxNzE5NjcxMTEwAwAAAAMxNjACAAAABDEyNzUEAAAAATAHAAAACTYvMzAvMjAxNAgAAAAKMTIvMzEvMjAxMgkAAAABMNjaD3HgwtQI2NoPceDC1AghQ0lRLklRMjczNTExLklRX1ZPTFVNRS4xMC0wMi0yMDE0AQAAAGcsBAADAAAAAAA01WWH4MLUCDTVZYfgwtQIJkNJUS5DQVQuSVFfU0hBUkVTT1VUU1RBTkRJTkcuOC8yMy8yMDE2BQAAAAEAAAAIAAAADihJbnZhbGlkIERhdGUpuFVdjODC1Ai4VV2M4MLUCChDSVEuVFRFSy5JUV9TSEFSRVNPVVRTVEFORElORy4yNi0wNC0yMDE3AQAAAAgBAwACAAAACTU3LjMxNzA1MwBW9FqM4MLUCFb0WozgwtQIJUNJUS4wLklRX0RBX1NVUFBMX0NGLjk5Ny40</t>
  </si>
  <si>
    <t>MTgyMC5MLlAuLkMBAAAAVYR3AwMAAAAAAA4KKnHgwtQIDgoqceDC1AgoQ0lRLlRURUsuSVFfU0hBUkVTT1VUU1RBTkRJTkcuMDItMDYtMjAxNwEAAAAIAQMAAgAAAAk1Ny4xNTY1ODUANNVlh+DC1Ag01WWH4MLUCB9DSVEuTllTRTpURVguSVFfVk9MVU1FLjMvOS8yMDE2AQAAAA6zBAADAAAAAAAOCipx4MLUCA4KKnHgwtQIH0NJUS5OWVNFOlRFWC5JUV9WT0xVTUUuOS8xLzIwMTYBAAAADrMEAAMAAAAAADTVZYfgwtQINNVlh+DC1AgmQ0lRLkNBVC5JUV9TSEFSRVNPVVRTVEFORElORy44LzE2LzIwMTYFAAAAAQAAAAgAAAAOKEludmFsaWQgRGF0ZSk01WWH4MLUCDTVZYfgwtQIJ0NJUS5DQVQuSVFfU0hBUkVTT1VUU1RBTkRJTkcuMTAvMjEvMjAxNgUAAAABAAAACAAAAA4oSW52YWxpZCBEYXRlKZIxVozgwtQIkjFWjODC1AgrQ0lRLk5ZU0U6VEVYLklRX1NIQVJFU09VVFNUQU5ESU5HLjUvMTEvMjAxNgEAAAAOswQAAgAAAAUxMDUuOQCSMVaM4MLUCJIxVozgwtQIL0NJUS5OQVNEQVFHUzpQQ0FSLklRX1NIQVJFU09VVFNUQU5ESU5HLjQvNC8yMDE3AQAAAEF/BAACAAAACDM1MS4yNTQ5ALhVXYzgwtQIuFVdjODC1AgnQ0lRLkpFQy5JUV9TSEFSRVNPVVRTVEFORElORy4zMC0wNS0yMDE3AQAAAC9OBAACAAAACjEyMC40MjQ4NjcAuFVdjODC1Ai4VV2M4MLUCBxDSVEuRU1FLklRX1ZPTFVNRS4xNS0wNy0y</t>
  </si>
  <si>
    <t>MDEzAQAAAG5tAAACAAAACDAuMzIxMTE4AJY2aIfgwtQIljZoh+DC1AgqQ0lRLklRMjg5ODM0LklRX1NIT1JUX0JVU0lORVNTX0RFU0NSSVBUSU9OAQAAACpsBAADAAAAR05hc2gtRmluY2ggQ29tcGFueSBvcGVyYXRlcyBhcyBhIGZvb2QgZGlzdHJpYnV0b3IgaW4gdGhlIFVuaXRlZCBTdGF0ZXMuAAWtfTbjwtQIZA6ANuPC1AglQ0lRLk5BU0RBUUdTOlBDQVIuSVFfVk9MVU1FLjUvMTcvMjAxNgUAAAABAAAACAAAAA4oSW52YWxpZCBEYXRlKTTVZYfgwtQINNVlh+DC1AgoQ0lRLkZMUi5JUV9UT1RBTF9BU1NFVFMuOTk4LjQxODIwLkwuUC4uQwEAAAArAQoAAgAAAAg4MjY4LjM2NAEIAAAABQAAAAExAQAAAAoxNjU4ODYwMzA1AwAAAAMxNjACAAAABDEwMDcEAAAAATAHAAAACTYvMzAvMjAxNAgAAAAKMTIvMzEvMjAxMQkAAAABMNjaD3HgwtQI2NoPceDC1AgnQ0lRLkpFQy5JUV9TSEFSRVNPVVRTVEFORElORy4yMy0wMi0yMDE3AQAAAC9OBAACAAAACjEyMS4wNzEyOTYA9JJYjODC1Aj0kliM4MLUCChDSVEuVFRFSy5JUV9TSEFSRVNPVVRTVEFORElORy4xNi0wMi0yMDE3AQAAAAgBAwACAAAACTU3LjMxNzA1MwD0kliM4MLUCPSSWIzgwtQIJ0NJUS5GTFIuSVFfU0hBUkVTT1VUU1RBTkRJTkcuMDUtMDYtMjAxNwEAAAArAQoAAgAAAAoxMzkuNzgyMjQzADTVZYfgwtQINNVlh+DC1AghQ0lRLklRMTkwNzg2</t>
  </si>
  <si>
    <t>LklRX1ZPTFVNRS4xNi0xMC0yMDEzAQAAAELpAgACAAAACDAuNjAwMDY5ALhVXYzgwtQIuFVdjODC1AgkQ0lRLktCUi5JUV9JTkNfVEFYLjEwMDAuNDE4MjAuTC5QLi5DAQAAAOqAPwACAAAAAzEyOQEIAAAABQAAAAExAQAAAAoxNzc3ODc5ODkyAwAAAAMxNjACAAAAAjc1BAAAAAEwBwAAAAk2LzMwLzIwMTQIAAAACjEyLzMxLzIwMTMJAAAAATDY2g9x4MLUCNjaD3HgwtQIJkNJUS5DQVQuSVFfU0hBUkVTT1VUU1RBTkRJTkcuMy8yMC8yMDE3BQAAAAEAAAAIAAAADihJbnZhbGlkIERhdGUpNNVlh+DC1Ag01WWH4MLUCCtDSVEuTllTRTpPU0suSVFfU0hBUkVTT1VUU1RBTkRJTkcuNi8yNC8yMDE2BQAAAAEAAAAIAAAADihJbnZhbGlkIERhdGUpkjFWjODC1AiSMVaM4MLUCCRDSVEuS09TRTpBMDA5NTQwLklRX1ZPTFVNRS41LzMxLzIwMTYFAAAAAQAAAAgAAAAOKEludmFsaWQgRGF0ZSk01WWH4MLUCDTVZYfgwtQIJ0NJUS5LQlIuSVFfU0hBUkVTT1VUU1RBTkRJTkcuMDYtMDQtMjAxNwEAAADqgD8AAgAAAAoxNDMuMTQwNzkxALhVXYzgwtQIuFVdjODC1AgrQ0lRLk5ZU0U6T1NLLklRX1NIQVJFU09VVFNUQU5ESU5HLjEwLzMvMjAxNgEAAAAXfQQAAgAAAAk3My4xMTEyNzEANNVlh+DC1Ag01WWH4MLUCBxDSVEuU1ROLklRX1ZPTFVNRS4yMS0wMS0yMDE0AQAAALttDQACAAAACDAuMjc4MTcyADTVZYfgwtQI</t>
  </si>
  <si>
    <t>NNVlh+DC1AgcQ0lRLkZMUi5JUV9WT0xVTUUuMjQtMDEtMjAxNAEAAAArAQoAAgAAAAgxLjkzNTUyMQCWNmiH4MLUCJY2aIfgwtQIJ0NJUS5KRUMuSVFfU0hBUkVTT1VUU1RBTkRJTkcuMjMtMTEtMjAxNgEAAAAvTgQAAgAAAAoxMjAuOTUwODk5AFb0WozgwtQIVvRajODC1Ag9Q0lRUkFOR0UuS0JSLklRX1ZPTFVNRS4tMVkuMzAtMDYtMjAxNC4uLkRFU0MuRC5UUkFESU5HIFZPTFVNRQMAAADqgD8A/AAAAAAAAAADAAAAAAAAAAUiS0JSIgNLQlIBAAAACyJJUV9WT0xVTUUiCUlRX1ZPTFVNRQIAAAAMIjMwLTA2LTIwMTQiCjMwLTA2LTIwMTQAAAAAAwAAAAAAAAAFIktCUiIDS0JSAQAAAAsiSVFfVk9MVU1FIglJUV9WT0xVTUUCAAAADCIyNy0wNi0yMDE0IgoyNy0wNi0yMDE0AAAAAAMAAAAAAAAABSJLQlIiA0tCUgEAAAALIklRX1ZPTFVNRSIJSVFfVk9MVU1FAgAAAAwiMjYtMDYtMjAxNCIKMjYtMDYtMjAxNAAAAAADAAAAAAAAAAUiS0JSIgNLQlIBAAAACyJJUV9WT0xVTUUiCUlRX1ZPTFVNRQIAAAAMIjI1LTA2LTIwMTQiCjI1LTA2LTIwMTQAAAAAAwAAAAAAAAAFIktCUiIDS0JSAQAAAAsiSVFfVk9MVU1FIglJUV9WT0xVTUUCAAAADCIyNC0wNi0yMDE0IgoyNC0wNi0yMDE0AAAAAAMAAAAAAAAABSJLQlIiA0tCUgEAAAALIklRX1ZPTFVNRSIJSVFfVk9MVU1FAgAAAAwiMjMtMDYtMjAxNCIKMjMtMDYt</t>
  </si>
  <si>
    <t>MjAxNAAAAAADAAAAAAAAAAUiS0JSIgNLQlIBAAAACyJJUV9WT0xVTUUiCUlRX1ZPTFVNRQIAAAAMIjIwLTA2LTIwMTQiCjIwLTA2LTIwMTQAAAAAAwAAAAAAAAAFIktCUiIDS0JSAQAAAAsiSVFfVk9MVU1FIglJUV9WT0xVTUUCAAAADCIxOS0wNi0yMDE0IgoxOS0wNi0yMDE0AAAAAAMAAAAAAAAABSJLQlIiA0tCUgEAAAALIklRX1ZPTFVNRSIJSVFfVk9MVU1FAgAAAAwiMTgtMDYtMjAxNCIKMTgtMDYtMjAxNAAAAAADAAAAAAAAAAUiS0JSIgNLQlIBAAAACyJJUV9WT0xVTUUiCUlRX1ZPTFVNRQIAAAAMIjE3LTA2LTIwMTQiCjE3LTA2LTIwMTQAAAAAAwAAAAAAAAAFIktCUiIDS0JSAQAAAAsiSVFfVk9MVU1FIglJUV9WT0xVTUUCAAAADCIxNi0wNi0yMDE0IgoxNi0wNi0yMDE0AAAAAAMAAAAAAAAABSJLQlIiA0tCUgEAAAALIklRX1ZPTFVNRSIJSVFfVk9MVU1FAgAAAAwiMTMtMDYtMjAxNCIKMTMtMDYtMjAxNAAAAAADAAAAAAAAAAUiS0JSIgNLQlIBAAAACyJJUV9WT0xVTUUiCUlRX1ZPTFVNRQIAAAAMIjEyLTA2LTIwMTQiCjEyLTA2LTIwMTQAAAAAAwAAAAAAAAAFIktCUiIDS0JSAQAAAAsiSVFfVk9MVU1FIglJUV9WT0xVTUUCAAAADCIxMS0wNi0yMDE0IgoxMS0wNi0yMDE0AAAAAAMAAAAAAAAABSJLQlIiA0tCUgEAAAALIklRX1ZPTFVNRSIJSVFfVk9MVU1FAgAAAAwiMTAtMDYtMjAxNCIKMTAt</t>
  </si>
  <si>
    <t>MDYtMjAxNAAAAAADAAAAAAAAAAUiS0JSIgNLQlIBAAAACyJJUV9WT0xVTUUiCUlRX1ZPTFVNRQIAAAAMIjA5LTA2LTIwMTQiCjA5LTA2LTIwMTQAAAAAAwAAAAAAAAAFIktCUiIDS0JSAQAAAAsiSVFfVk9MVU1FIglJUV9WT0xVTUUCAAAADCIwNi0wNi0yMDE0IgowNi0wNi0yMDE0AAAAAAMAAAAAAAAABSJLQlIiA0tCUgEAAAALIklRX1ZPTFVNRSIJSVFfVk9MVU1FAgAAAAwiMDUtMDYtMjAxNCIKMDUtMDYtMjAxNAAAAAADAAAAAAAAAAUiS0JSIgNLQlIBAAAACyJJUV9WT0xVTUUiCUlRX1ZPTFVNRQIAAAAMIjA0LTA2LTIwMTQiCjA0LTA2LTIwMTQAAAAAAwAAAAAAAAAFIktCUiIDS0JSAQAAAAsiSVFfVk9MVU1FIglJUV9WT0xVTUUCAAAADCIwMy0wNi0yMDE0IgowMy0wNi0yMDE0AAAAAAMAAAAAAAAABSJLQlIiA0tCUgEAAAALIklRX1ZPTFVNRSIJSVFfVk9MVU1FAgAAAAwiMDItMDYtMjAxNCIKMDItMDYtMjAxNAAAAAADAAAAAAAAAAUiS0JSIgNLQlIBAAAACyJJUV9WT0xVTUUiCUlRX1ZPTFVNRQIAAAAMIjMwLTA1LTIwMTQiCjMwLTA1LTIwMTQAAAAAAwAAAAAAAAAFIktCUiIDS0JSAQAAAAsiSVFfVk9MVU1FIglJUV9WT0xVTUUCAAAADCIyOS0wNS0yMDE0IgoyOS0wNS0yMDE0AAAAAAMAAAAAAAAABSJLQlIiA0tCUgEAAAALIklRX1ZPTFVNRSIJSVFfVk9MVU1FAgAAAAwiMjgtMDUtMjAxNCIK</t>
  </si>
  <si>
    <t>MjgtMDUtMjAxNAAAAAADAAAAAAAAAAUiS0JSIgNLQlIBAAAACyJJUV9WT0xVTUUiCUlRX1ZPTFVNRQIAAAAMIjI3LTA1LTIwMTQiCjI3LTA1LTIwMTQAAAAAAwAAAAAAAAAFIktCUiIDS0JSAQAAAAsiSVFfVk9MVU1FIglJUV9WT0xVTUUCAAAADCIyMy0wNS0yMDE0IgoyMy0wNS0yMDE0AAAAAAMAAAAAAAAABSJLQlIiA0tCUgEAAAALIklRX1ZPTFVNRSIJSVFfVk9MVU1FAgAAAAwiMjItMDUtMjAxNCIKMjItMDUtMjAxNAAAAAADAAAAAAAAAAUiS0JSIgNLQlIBAAAACyJJUV9WT0xVTUUiCUlRX1ZPTFVNRQIAAAAMIjIxLTA1LTIwMTQiCjIxLTA1LTIwMTQAAAAAAwAAAAAAAAAFIktCUiIDS0JSAQAAAAsiSVFfVk9MVU1FIglJUV9WT0xVTUUCAAAADCIyMC0wNS0yMDE0IgoyMC0wNS0yMDE0AAAAAAMAAAAAAAAABSJLQlIiA0tCUgEAAAALIklRX1ZPTFVNRSIJSVFfVk9MVU1FAgAAAAwiMTktMDUtMjAxNCIKMTktMDUtMjAxNAAAAAADAAAAAAAAAAUiS0JSIgNLQlIBAAAACyJJUV9WT0xVTUUiCUlRX1ZPTFVNRQIAAAAMIjE2LTA1LTIwMTQiCjE2LTA1LTIwMTQAAAAAAwAAAAAAAAAFIktCUiIDS0JSAQAAAAsiSVFfVk9MVU1FIglJUV9WT0xVTUUCAAAADCIxNS0wNS0yMDE0IgoxNS0wNS0yMDE0AAAAAAMAAAAAAAAABSJLQlIiA0tCUgEAAAALIklRX1ZPTFVNRSIJSVFfVk9MVU1FAgAAAAwiMTQtMDUtMjAx</t>
  </si>
  <si>
    <t>NCIKMTQtMDUtMjAxNAAAAAADAAAAAAAAAAUiS0JSIgNLQlIBAAAACyJJUV9WT0xVTUUiCUlRX1ZPTFVNRQIAAAAMIjEzLTA1LTIwMTQiCjEzLTA1LTIwMTQAAAAAAwAAAAAAAAAFIktCUiIDS0JSAQAAAAsiSVFfVk9MVU1FIglJUV9WT0xVTUUCAAAADCIxMi0wNS0yMDE0IgoxMi0wNS0yMDE0AAAAAAMAAAAAAAAABSJLQlIiA0tCUgEAAAALIklRX1ZPTFVNRSIJSVFfVk9MVU1FAgAAAAwiMDktMDUtMjAxNCIKMDktMDUtMjAxNAAAAAADAAAAAAAAAAUiS0JSIgNLQlIBAAAACyJJUV9WT0xVTUUiCUlRX1ZPTFVNRQIAAAAMIjA4LTA1LTIwMTQiCjA4LTA1LTIwMTQAAAAAAwAAAAAAAAAFIktCUiIDS0JSAQAAAAsiSVFfVk9MVU1FIglJUV9WT0xVTUUCAAAADCIwNy0wNS0yMDE0IgowNy0wNS0yMDE0AAAAAAMAAAAAAAAABSJLQlIiA0tCUgEAAAALIklRX1ZPTFVNRSIJSVFfVk9MVU1FAgAAAAwiMDYtMDUtMjAxNCIKMDYtMDUtMjAxNAAAAAADAAAAAAAAAAUiS0JSIgNLQlIBAAAACyJJUV9WT0xVTUUiCUlRX1ZPTFVNRQIAAAAMIjA1LTA1LTIwMTQiCjA1LTA1LTIwMTQAAAAAAwAAAAAAAAAFIktCUiIDS0JSAQAAAAsiSVFfVk9MVU1FIglJUV9WT0xVTUUCAAAADCIwMi0wNS0yMDE0IgowMi0wNS0yMDE0AAAAAAMAAAAAAAAABSJLQlIiA0tCUgEAAAALIklRX1ZPTFVNRSIJSVFfVk9MVU1FAgAAAAwiMDEtMDUt</t>
  </si>
  <si>
    <t>MjAxNCIKMDEtMDUtMjAxNAAAAAADAAAAAAAAAAUiS0JSIgNLQlIBAAAACyJJUV9WT0xVTUUiCUlRX1ZPTFVNRQIAAAAMIjMwLTA0LTIwMTQiCjMwLTA0LTIwMTQAAAAAAwAAAAAAAAAFIktCUiIDS0JSAQAAAAsiSVFfVk9MVU1FIglJUV9WT0xVTUUCAAAADCIyOS0wNC0yMDE0IgoyOS0wNC0yMDE0AAAAAAMAAAAAAAAABSJLQlIiA0tCUgEAAAALIklRX1ZPTFVNRSIJSVFfVk9MVU1FAgAAAAwiMjgtMDQtMjAxNCIKMjgtMDQtMjAxNAAAAAADAAAAAAAAAAUiS0JSIgNLQlIBAAAACyJJUV9WT0xVTUUiCUlRX1ZPTFVNRQIAAAAMIjI1LTA0LTIwMTQiCjI1LTA0LTIwMTQAAAAAAwAAAAAAAAAFIktCUiIDS0JSAQAAAAsiSVFfVk9MVU1FIglJUV9WT0xVTUUCAAAADCIyNC0wNC0yMDE0IgoyNC0wNC0yMDE0AAAAAAMAAAAAAAAABSJLQlIiA0tCUgEAAAALIklRX1ZPTFVNRSIJSVFfVk9MVU1FAgAAAAwiMjMtMDQtMjAxNCIKMjMtMDQtMjAxNAAAAAADAAAAAAAAAAUiS0JSIgNLQlIBAAAACyJJUV9WT0xVTUUiCUlRX1ZPTFVNRQIAAAAMIjIyLTA0LTIwMTQiCjIyLTA0LTIwMTQAAAAAAwAAAAAAAAAFIktCUiIDS0JSAQAAAAsiSVFfVk9MVU1FIglJUV9WT0xVTUUCAAAADCIyMS0wNC0yMDE0IgoyMS0wNC0yMDE0AAAAAAMAAAAAAAAABSJLQlIiA0tCUgEAAAALIklRX1ZPTFVNRSIJSVFfVk9MVU1FAgAAAAwiMTct</t>
  </si>
  <si>
    <t>MDQtMjAxNCIKMTctMDQtMjAxNAAAAAADAAAAAAAAAAUiS0JSIgNLQlIBAAAACyJJUV9WT0xVTUUiCUlRX1ZPTFVNRQIAAAAMIjE2LTA0LTIwMTQiCjE2LTA0LTIwMTQAAAAAAwAAAAAAAAAFIktCUiIDS0JSAQAAAAsiSVFfVk9MVU1FIglJUV9WT0xVTUUCAAAADCIxNS0wNC0yMDE0IgoxNS0wNC0yMDE0AAAAAAMAAAAAAAAABSJLQlIiA0tCUgEAAAALIklRX1ZPTFVNRSIJSVFfVk9MVU1FAgAAAAwiMTQtMDQtMjAxNCIKMTQtMDQtMjAxNAAAAAADAAAAAAAAAAUiS0JSIgNLQlIBAAAACyJJUV9WT0xVTUUiCUlRX1ZPTFVNRQIAAAAMIjExLTA0LTIwMTQiCjExLTA0LTIwMTQAAAAAAwAAAAAAAAAFIktCUiIDS0JSAQAAAAsiSVFfVk9MVU1FIglJUV9WT0xVTUUCAAAADCIxMC0wNC0yMDE0IgoxMC0wNC0yMDE0AAAAAAMAAAAAAAAABSJLQlIiA0tCUgEAAAALIklRX1ZPTFVNRSIJSVFfVk9MVU1FAgAAAAwiMDktMDQtMjAxNCIKMDktMDQtMjAxNAAAAAADAAAAAAAAAAUiS0JSIgNLQlIBAAAACyJJUV9WT0xVTUUiCUlRX1ZPTFVNRQIAAAAMIjA4LTA0LTIwMTQiCjA4LTA0LTIwMTQAAAAAAwAAAAAAAAAFIktCUiIDS0JSAQAAAAsiSVFfVk9MVU1FIglJUV9WT0xVTUUCAAAADCIwNy0wNC0yMDE0IgowNy0wNC0yMDE0AAAAAAMAAAAAAAAABSJLQlIiA0tCUgEAAAALIklRX1ZPTFVNRSIJSVFfVk9MVU1FAgAAAAwi</t>
  </si>
  <si>
    <t>MDQtMDQtMjAxNCIKMDQtMDQtMjAxNAAAAAADAAAAAAAAAAUiS0JSIgNLQlIBAAAACyJJUV9WT0xVTUUiCUlRX1ZPTFVNRQIAAAAMIjAzLTA0LTIwMTQiCjAzLTA0LTIwMTQAAAAAAwAAAAAAAAAFIktCUiIDS0JSAQAAAAsiSVFfVk9MVU1FIglJUV9WT0xVTUUCAAAADCIwMi0wNC0yMDE0IgowMi0wNC0yMDE0AAAAAAMAAAAAAAAABSJLQlIiA0tCUgEAAAALIklRX1ZPTFVNRSIJSVFfVk9MVU1FAgAAAAwiMDEtMDQtMjAxNCIKMDEtMDQtMjAxNAAAAAADAAAAAAAAAAUiS0JSIgNLQlIBAAAACyJJUV9WT0xVTUUiCUlRX1ZPTFVNRQIAAAAMIjMxLTAzLTIwMTQiCjMxLTAzLTIwMTQAAAAAAwAAAAAAAAAFIktCUiIDS0JSAQAAAAsiSVFfVk9MVU1FIglJUV9WT0xVTUUCAAAADCIyOC0wMy0yMDE0IgoyOC0wMy0yMDE0AAAAAAMAAAAAAAAABSJLQlIiA0tCUgEAAAALIklRX1ZPTFVNRSIJSVFfVk9MVU1FAgAAAAwiMjctMDMtMjAxNCIKMjctMDMtMjAxNAAAAAADAAAAAAAAAAUiS0JSIgNLQlIBAAAACyJJUV9WT0xVTUUiCUlRX1ZPTFVNRQIAAAAMIjI2LTAzLTIwMTQiCjI2LTAzLTIwMTQAAAAAAwAAAAAAAAAFIktCUiIDS0JSAQAAAAsiSVFfVk9MVU1FIglJUV9WT0xVTUUCAAAADCIyNS0wMy0yMDE0IgoyNS0wMy0yMDE0AAAAAAMAAAAAAAAABSJLQlIiA0tCUgEAAAALIklRX1ZPTFVNRSIJSVFfVk9MVU1FAgAA</t>
  </si>
  <si>
    <t>AAwiMjQtMDMtMjAxNCIKMjQtMDMtMjAxNAAAAAADAAAAAAAAAAUiS0JSIgNLQlIBAAAACyJJUV9WT0xVTUUiCUlRX1ZPTFVNRQIAAAAMIjIxLTAzLTIwMTQiCjIxLTAzLTIwMTQAAAAAAwAAAAAAAAAFIktCUiIDS0JSAQAAAAsiSVFfVk9MVU1FIglJUV9WT0xVTUUCAAAADCIyMC0wMy0yMDE0IgoyMC0wMy0yMDE0AAAAAAMAAAAAAAAABSJLQlIiA0tCUgEAAAALIklRX1ZPTFVNRSIJSVFfVk9MVU1FAgAAAAwiMTktMDMtMjAxNCIKMTktMDMtMjAxNAAAAAADAAAAAAAAAAUiS0JSIgNLQlIBAAAACyJJUV9WT0xVTUUiCUlRX1ZPTFVNRQIAAAAMIjE4LTAzLTIwMTQiCjE4LTAzLTIwMTQAAAAAAwAAAAAAAAAFIktCUiIDS0JSAQAAAAsiSVFfVk9MVU1FIglJUV9WT0xVTUUCAAAADCIxNy0wMy0yMDE0IgoxNy0wMy0yMDE0AAAAAAMAAAAAAAAABSJLQlIiA0tCUgEAAAALIklRX1ZPTFVNRSIJSVFfVk9MVU1FAgAAAAwiMTQtMDMtMjAxNCIKMTQtMDMtMjAxNAAAAAADAAAAAAAAAAUiS0JSIgNLQlIBAAAACyJJUV9WT0xVTUUiCUlRX1ZPTFVNRQIAAAAMIjEzLTAzLTIwMTQiCjEzLTAzLTIwMTQAAAAAAwAAAAAAAAAFIktCUiIDS0JSAQAAAAsiSVFfVk9MVU1FIglJUV9WT0xVTUUCAAAADCIxMi0wMy0yMDE0IgoxMi0wMy0yMDE0AAAAAAMAAAAAAAAABSJLQlIiA0tCUgEAAAALIklRX1ZPTFVNRSIJSVFfVk9MVU1F</t>
  </si>
  <si>
    <t>AgAAAAwiMTEtMDMtMjAxNCIKMTEtMDMtMjAxNAAAAAADAAAAAAAAAAUiS0JSIgNLQlIBAAAACyJJUV9WT0xVTUUiCUlRX1ZPTFVNRQIAAAAMIjEwLTAzLTIwMTQiCjEwLTAzLTIwMTQAAAAAAwAAAAAAAAAFIktCUiIDS0JSAQAAAAsiSVFfVk9MVU1FIglJUV9WT0xVTUUCAAAADCIwNy0wMy0yMDE0IgowNy0wMy0yMDE0AAAAAAMAAAAAAAAABSJLQlIiA0tCUgEAAAALIklRX1ZPTFVNRSIJSVFfVk9MVU1FAgAAAAwiMDYtMDMtMjAxNCIKMDYtMDMtMjAxNAAAAAADAAAAAAAAAAUiS0JSIgNLQlIBAAAACyJJUV9WT0xVTUUiCUlRX1ZPTFVNRQIAAAAMIjA1LTAzLTIwMTQiCjA1LTAzLTIwMTQAAAAAAwAAAAAAAAAFIktCUiIDS0JSAQAAAAsiSVFfVk9MVU1FIglJUV9WT0xVTUUCAAAADCIwNC0wMy0yMDE0IgowNC0wMy0yMDE0AAAAAAMAAAAAAAAABSJLQlIiA0tCUgEAAAALIklRX1ZPTFVNRSIJSVFfVk9MVU1FAgAAAAwiMDMtMDMtMjAxNCIKMDMtMDMtMjAxNAAAAAADAAAAAAAAAAUiS0JSIgNLQlIBAAAACyJJUV9WT0xVTUUiCUlRX1ZPTFVNRQIAAAAMIjI4LTAyLTIwMTQiCjI4LTAyLTIwMTQAAAAAAwAAAAAAAAAFIktCUiIDS0JSAQAAAAsiSVFfVk9MVU1FIglJUV9WT0xVTUUCAAAADCIyNy0wMi0yMDE0IgoyNy0wMi0yMDE0AAAAAAMAAAAAAAAABSJLQlIiA0tCUgEAAAALIklRX1ZPTFVNRSIJSVFfVk9M</t>
  </si>
  <si>
    <t>VU1FAgAAAAwiMjYtMDItMjAxNCIKMjYtMDItMjAxNAAAAAADAAAAAAAAAAUiS0JSIgNLQlIBAAAACyJJUV9WT0xVTUUiCUlRX1ZPTFVNRQIAAAAMIjI1LTAyLTIwMTQiCjI1LTAyLTIwMTQAAAAAAwAAAAAAAAAFIktCUiIDS0JSAQAAAAsiSVFfVk9MVU1FIglJUV9WT0xVTUUCAAAADCIyNC0wMi0yMDE0IgoyNC0wMi0yMDE0AAAAAAMAAAAAAAAABSJLQlIiA0tCUgEAAAALIklRX1ZPTFVNRSIJSVFfVk9MVU1FAgAAAAwiMjEtMDItMjAxNCIKMjEtMDItMjAxNAAAAAADAAAAAAAAAAUiS0JSIgNLQlIBAAAACyJJUV9WT0xVTUUiCUlRX1ZPTFVNRQIAAAAMIjIwLTAyLTIwMTQiCjIwLTAyLTIwMTQAAAAAAwAAAAAAAAAFIktCUiIDS0JSAQAAAAsiSVFfVk9MVU1FIglJUV9WT0xVTUUCAAAADCIxOS0wMi0yMDE0IgoxOS0wMi0yMDE0AAAAAAMAAAAAAAAABSJLQlIiA0tCUgEAAAALIklRX1ZPTFVNRSIJSVFfVk9MVU1FAgAAAAwiMTgtMDItMjAxNCIKMTgtMDItMjAxNAAAAAADAAAAAAAAAAUiS0JSIgNLQlIBAAAACyJJUV9WT0xVTUUiCUlRX1ZPTFVNRQIAAAAMIjE0LTAyLTIwMTQiCjE0LTAyLTIwMTQAAAAAAwAAAAAAAAAFIktCUiIDS0JSAQAAAAsiSVFfVk9MVU1FIglJUV9WT0xVTUUCAAAADCIxMy0wMi0yMDE0IgoxMy0wMi0yMDE0AAAAAAMAAAAAAAAABSJLQlIiA0tCUgEAAAALIklRX1ZPTFVNRSIJSVFf</t>
  </si>
  <si>
    <t>Vk9MVU1FAgAAAAwiMTItMDItMjAxNCIKMTItMDItMjAxNAAAAAADAAAAAAAAAAUiS0JSIgNLQlIBAAAACyJJUV9WT0xVTUUiCUlRX1ZPTFVNRQIAAAAMIjExLTAyLTIwMTQiCjExLTAyLTIwMTQAAAAAAwAAAAAAAAAFIktCUiIDS0JSAQAAAAsiSVFfVk9MVU1FIglJUV9WT0xVTUUCAAAADCIxMC0wMi0yMDE0IgoxMC0wMi0yMDE0AAAAAAMAAAAAAAAABSJLQlIiA0tCUgEAAAALIklRX1ZPTFVNRSIJSVFfVk9MVU1FAgAAAAwiMDctMDItMjAxNCIKMDctMDItMjAxNAAAAAADAAAAAAAAAAUiS0JSIgNLQlIBAAAACyJJUV9WT0xVTUUiCUlRX1ZPTFVNRQIAAAAMIjA2LTAyLTIwMTQiCjA2LTAyLTIwMTQAAAAAAwAAAAAAAAAFIktCUiIDS0JSAQAAAAsiSVFfVk9MVU1FIglJUV9WT0xVTUUCAAAADCIwNS0wMi0yMDE0IgowNS0wMi0yMDE0AAAAAAMAAAAAAAAABSJLQlIiA0tCUgEAAAALIklRX1ZPTFVNRSIJSVFfVk9MVU1FAgAAAAwiMDQtMDItMjAxNCIKMDQtMDItMjAxNAAAAAADAAAAAAAAAAUiS0JSIgNLQlIBAAAACyJJUV9WT0xVTUUiCUlRX1ZPTFVNRQIAAAAMIjAzLTAyLTIwMTQiCjAzLTAyLTIwMTQAAAAAAwAAAAAAAAAFIktCUiIDS0JSAQAAAAsiSVFfVk9MVU1FIglJUV9WT0xVTUUCAAAADCIzMS0wMS0yMDE0IgozMS0wMS0yMDE0AAAAAAMAAAAAAAAABSJLQlIiA0tCUgEAAAALIklRX1ZPTFVNRSIJ</t>
  </si>
  <si>
    <t>SVFfVk9MVU1FAgAAAAwiMzAtMDEtMjAxNCIKMzAtMDEtMjAxNAAAAAADAAAAAAAAAAUiS0JSIgNLQlIBAAAACyJJUV9WT0xVTUUiCUlRX1ZPTFVNRQIAAAAMIjI5LTAxLTIwMTQiCjI5LTAxLTIwMTQAAAAAAwAAAAAAAAAFIktCUiIDS0JSAQAAAAsiSVFfVk9MVU1FIglJUV9WT0xVTUUCAAAADCIyOC0wMS0yMDE0IgoyOC0wMS0yMDE0AAAAAAMAAAAAAAAABSJLQlIiA0tCUgEAAAALIklRX1ZPTFVNRSIJSVFfVk9MVU1FAgAAAAwiMjctMDEtMjAxNCIKMjctMDEtMjAxNAAAAAADAAAAAAAAAAUiS0JSIgNLQlIBAAAACyJJUV9WT0xVTUUiCUlRX1ZPTFVNRQIAAAAMIjI0LTAxLTIwMTQiCjI0LTAxLTIwMTQAAAAAAwAAAAAAAAAFIktCUiIDS0JSAQAAAAsiSVFfVk9MVU1FIglJUV9WT0xVTUUCAAAADCIyMy0wMS0yMDE0IgoyMy0wMS0yMDE0AAAAAAMAAAAAAAAABSJLQlIiA0tCUgEAAAALIklRX1ZPTFVNRSIJSVFfVk9MVU1FAgAAAAwiMjItMDEtMjAxNCIKMjItMDEtMjAxNAAAAAADAAAAAAAAAAUiS0JSIgNLQlIBAAAACyJJUV9WT0xVTUUiCUlRX1ZPTFVNRQIAAAAMIjIxLTAxLTIwMTQiCjIxLTAxLTIwMTQAAAAAAwAAAAAAAAAFIktCUiIDS0JSAQAAAAsiSVFfVk9MVU1FIglJUV9WT0xVTUUCAAAADCIxNy0wMS0yMDE0IgoxNy0wMS0yMDE0AAAAAAMAAAAAAAAABSJLQlIiA0tCUgEAAAALIklRX1ZPTFVN</t>
  </si>
  <si>
    <t>RSIJSVFfVk9MVU1FAgAAAAwiMTYtMDEtMjAxNCIKMTYtMDEtMjAxNAAAAAADAAAAAAAAAAUiS0JSIgNLQlIBAAAACyJJUV9WT0xVTUUiCUlRX1ZPTFVNRQIAAAAMIjE1LTAxLTIwMTQiCjE1LTAxLTIwMTQAAAAAAwAAAAAAAAAFIktCUiIDS0JSAQAAAAsiSVFfVk9MVU1FIglJUV9WT0xVTUUCAAAADCIxNC0wMS0yMDE0IgoxNC0wMS0yMDE0AAAAAAMAAAAAAAAABSJLQlIiA0tCUgEAAAALIklRX1ZPTFVNRSIJSVFfVk9MVU1FAgAAAAwiMTMtMDEtMjAxNCIKMTMtMDEtMjAxNAAAAAADAAAAAAAAAAUiS0JSIgNLQlIBAAAACyJJUV9WT0xVTUUiCUlRX1ZPTFVNRQIAAAAMIjEwLTAxLTIwMTQiCjEwLTAxLTIwMTQAAAAAAwAAAAAAAAAFIktCUiIDS0JSAQAAAAsiSVFfVk9MVU1FIglJUV9WT0xVTUUCAAAADCIwOS0wMS0yMDE0IgowOS0wMS0yMDE0AAAAAAMAAAAAAAAABSJLQlIiA0tCUgEAAAALIklRX1ZPTFVNRSIJSVFfVk9MVU1FAgAAAAwiMDgtMDEtMjAxNCIKMDgtMDEtMjAxNAAAAAADAAAAAAAAAAUiS0JSIgNLQlIBAAAACyJJUV9WT0xVTUUiCUlRX1ZPTFVNRQIAAAAMIjA3LTAxLTIwMTQiCjA3LTAxLTIwMTQAAAAAAwAAAAAAAAAFIktCUiIDS0JSAQAAAAsiSVFfVk9MVU1FIglJUV9WT0xVTUUCAAAADCIwNi0wMS0yMDE0IgowNi0wMS0yMDE0AAAAAAMAAAAAAAAABSJLQlIiA0tCUgEAAAALIklRX1ZP</t>
  </si>
  <si>
    <t>TFVNRSIJSVFfVk9MVU1FAgAAAAwiMDMtMDEtMjAxNCIKMDMtMDEtMjAxNAAAAAADAAAAAAAAAAUiS0JSIgNLQlIBAAAACyJJUV9WT0xVTUUiCUlRX1ZPTFVNRQIAAAAMIjAyLTAxLTIwMTQiCjAyLTAxLTIwMTQAAAAAAwAAAAAAAAAFIktCUiIDS0JSAQAAAAsiSVFfVk9MVU1FIglJUV9WT0xVTUUCAAAADCIzMS0xMi0yMDEzIgozMS0xMi0yMDEzAAAAAAMAAAAAAAAABSJLQlIiA0tCUgEAAAALIklRX1ZPTFVNRSIJSVFfVk9MVU1FAgAAAAwiMzAtMTItMjAxMyIKMzAtMTItMjAxMwAAAAADAAAAAAAAAAUiS0JSIgNLQlIBAAAACyJJUV9WT0xVTUUiCUlRX1ZPTFVNRQIAAAAMIjI3LTEyLTIwMTMiCjI3LTEyLTIwMTMAAAAAAwAAAAAAAAAFIktCUiIDS0JSAQAAAAsiSVFfVk9MVU1FIglJUV9WT0xVTUUCAAAADCIyNi0xMi0yMDEzIgoyNi0xMi0yMDEzAAAAAAMAAAAAAAAABSJLQlIiA0tCUgEAAAALIklRX1ZPTFVNRSIJSVFfVk9MVU1FAgAAAAwiMjQtMTItMjAxMyIKMjQtMTItMjAxMwAAAAADAAAAAAAAAAUiS0JSIgNLQlIBAAAACyJJUV9WT0xVTUUiCUlRX1ZPTFVNRQIAAAAMIjIzLTEyLTIwMTMiCjIzLTEyLTIwMTMAAAAAAwAAAAAAAAAFIktCUiIDS0JSAQAAAAsiSVFfVk9MVU1FIglJUV9WT0xVTUUCAAAADCIyMC0xMi0yMDEzIgoyMC0xMi0yMDEzAAAAAAMAAAAAAAAABSJLQlIiA0tCUgEAAAALIklR</t>
  </si>
  <si>
    <t>X1ZPTFVNRSIJSVFfVk9MVU1FAgAAAAwiMTktMTItMjAxMyIKMTktMTItMjAxMwAAAAADAAAAAAAAAAUiS0JSIgNLQlIBAAAACyJJUV9WT0xVTUUiCUlRX1ZPTFVNRQIAAAAMIjE4LTEyLTIwMTMiCjE4LTEyLTIwMTMAAAAAAwAAAAAAAAAFIktCUiIDS0JSAQAAAAsiSVFfVk9MVU1FIglJUV9WT0xVTUUCAAAADCIxNy0xMi0yMDEzIgoxNy0xMi0yMDEzAAAAAAMAAAAAAAAABSJLQlIiA0tCUgEAAAALIklRX1ZPTFVNRSIJSVFfVk9MVU1FAgAAAAwiMTYtMTItMjAxMyIKMTYtMTItMjAxMwAAAAADAAAAAAAAAAUiS0JSIgNLQlIBAAAACyJJUV9WT0xVTUUiCUlRX1ZPTFVNRQIAAAAMIjEzLTEyLTIwMTMiCjEzLTEyLTIwMTMAAAAAAwAAAAAAAAAFIktCUiIDS0JSAQAAAAsiSVFfVk9MVU1FIglJUV9WT0xVTUUCAAAADCIxMi0xMi0yMDEzIgoxMi0xMi0yMDEzAAAAAAMAAAAAAAAABSJLQlIiA0tCUgEAAAALIklRX1ZPTFVNRSIJSVFfVk9MVU1FAgAAAAwiMTEtMTItMjAxMyIKMTEtMTItMjAxMwAAAAADAAAAAAAAAAUiS0JSIgNLQlIBAAAACyJJUV9WT0xVTUUiCUlRX1ZPTFVNRQIAAAAMIjEwLTEyLTIwMTMiCjEwLTEyLTIwMTMAAAAAAwAAAAAAAAAFIktCUiIDS0JSAQAAAAsiSVFfVk9MVU1FIglJUV9WT0xVTUUCAAAADCIwOS0xMi0yMDEzIgowOS0xMi0yMDEzAAAAAAMAAAAAAAAABSJLQlIiA0tCUgEAAAAL</t>
  </si>
  <si>
    <t>IklRX1ZPTFVNRSIJSVFfVk9MVU1FAgAAAAwiMDYtMTItMjAxMyIKMDYtMTItMjAxMwAAAAADAAAAAAAAAAUiS0JSIgNLQlIBAAAACyJJUV9WT0xVTUUiCUlRX1ZPTFVNRQIAAAAMIjA1LTEyLTIwMTMiCjA1LTEyLTIwMTMAAAAAAwAAAAAAAAAFIktCUiIDS0JSAQAAAAsiSVFfVk9MVU1FIglJUV9WT0xVTUUCAAAADCIwNC0xMi0yMDEzIgowNC0xMi0yMDEzAAAAAAMAAAAAAAAABSJLQlIiA0tCUgEAAAALIklRX1ZPTFVNRSIJSVFfVk9MVU1FAgAAAAwiMDMtMTItMjAxMyIKMDMtMTItMjAxMwAAAAADAAAAAAAAAAUiS0JSIgNLQlIBAAAACyJJUV9WT0xVTUUiCUlRX1ZPTFVNRQIAAAAMIjAyLTEyLTIwMTMiCjAyLTEyLTIwMTMAAAAAAwAAAAAAAAAFIktCUiIDS0JSAQAAAAsiSVFfVk9MVU1FIglJUV9WT0xVTUUCAAAADCIyOS0xMS0yMDEzIgoyOS0xMS0yMDEzAAAAAAMAAAAAAAAABSJLQlIiA0tCUgEAAAALIklRX1ZPTFVNRSIJSVFfVk9MVU1FAgAAAAwiMjctMTEtMjAxMyIKMjctMTEtMjAxMwAAAAADAAAAAAAAAAUiS0JSIgNLQlIBAAAACyJJUV9WT0xVTUUiCUlRX1ZPTFVNRQIAAAAMIjI2LTExLTIwMTMiCjI2LTExLTIwMTMAAAAAAwAAAAAAAAAFIktCUiIDS0JSAQAAAAsiSVFfVk9MVU1FIglJUV9WT0xVTUUCAAAADCIyNS0xMS0yMDEzIgoyNS0xMS0yMDEzAAAAAAMAAAAAAAAABSJLQlIiA0tCUgEA</t>
  </si>
  <si>
    <t>AAALIklRX1ZPTFVNRSIJSVFfVk9MVU1FAgAAAAwiMjItMTEtMjAxMyIKMjItMTEtMjAxMwAAAAADAAAAAAAAAAUiS0JSIgNLQlIBAAAACyJJUV9WT0xVTUUiCUlRX1ZPTFVNRQIAAAAMIjIxLTExLTIwMTMiCjIxLTExLTIwMTMAAAAAAwAAAAAAAAAFIktCUiIDS0JSAQAAAAsiSVFfVk9MVU1FIglJUV9WT0xVTUUCAAAADCIyMC0xMS0yMDEzIgoyMC0xMS0yMDEzAAAAAAMAAAAAAAAABSJLQlIiA0tCUgEAAAALIklRX1ZPTFVNRSIJSVFfVk9MVU1FAgAAAAwiMTktMTEtMjAxMyIKMTktMTEtMjAxMwAAAAADAAAAAAAAAAUiS0JSIgNLQlIBAAAACyJJUV9WT0xVTUUiCUlRX1ZPTFVNRQIAAAAMIjE4LTExLTIwMTMiCjE4LTExLTIwMTMAAAAAAwAAAAAAAAAFIktCUiIDS0JSAQAAAAsiSVFfVk9MVU1FIglJUV9WT0xVTUUCAAAADCIxNS0xMS0yMDEzIgoxNS0xMS0yMDEzAAAAAAMAAAAAAAAABSJLQlIiA0tCUgEAAAALIklRX1ZPTFVNRSIJSVFfVk9MVU1FAgAAAAwiMTQtMTEtMjAxMyIKMTQtMTEtMjAxMwAAAAADAAAAAAAAAAUiS0JSIgNLQlIBAAAACyJJUV9WT0xVTUUiCUlRX1ZPTFVNRQIAAAAMIjEzLTExLTIwMTMiCjEzLTExLTIwMTMAAAAAAwAAAAAAAAAFIktCUiIDS0JSAQAAAAsiSVFfVk9MVU1FIglJUV9WT0xVTUUCAAAADCIxMi0xMS0yMDEzIgoxMi0xMS0yMDEzAAAAAAMAAAAAAAAABSJLQlIiA0tC</t>
  </si>
  <si>
    <t>UgEAAAALIklRX1ZPTFVNRSIJSVFfVk9MVU1FAgAAAAwiMTEtMTEtMjAxMyIKMTEtMTEtMjAxMwAAAAADAAAAAAAAAAUiS0JSIgNLQlIBAAAACyJJUV9WT0xVTUUiCUlRX1ZPTFVNRQIAAAAMIjA4LTExLTIwMTMiCjA4LTExLTIwMTMAAAAAAwAAAAAAAAAFIktCUiIDS0JSAQAAAAsiSVFfVk9MVU1FIglJUV9WT0xVTUUCAAAADCIwNy0xMS0yMDEzIgowNy0xMS0yMDEzAAAAAAMAAAAAAAAABSJLQlIiA0tCUgEAAAALIklRX1ZPTFVNRSIJSVFfVk9MVU1FAgAAAAwiMDYtMTEtMjAxMyIKMDYtMTEtMjAxMwAAAAADAAAAAAAAAAUiS0JSIgNLQlIBAAAACyJJUV9WT0xVTUUiCUlRX1ZPTFVNRQIAAAAMIjA1LTExLTIwMTMiCjA1LTExLTIwMTMAAAAAAwAAAAAAAAAFIktCUiIDS0JSAQAAAAsiSVFfVk9MVU1FIglJUV9WT0xVTUUCAAAADCIwNC0xMS0yMDEzIgowNC0xMS0yMDEzAAAAAAMAAAAAAAAABSJLQlIiA0tCUgEAAAALIklRX1ZPTFVNRSIJSVFfVk9MVU1FAgAAAAwiMDEtMTEtMjAxMyIKMDEtMTEtMjAxMwAAAAADAAAAAAAAAAUiS0JSIgNLQlIBAAAACyJJUV9WT0xVTUUiCUlRX1ZPTFVNRQIAAAAMIjMxLTEwLTIwMTMiCjMxLTEwLTIwMTMAAAAAAwAAAAAAAAAFIktCUiIDS0JSAQAAAAsiSVFfVk9MVU1FIglJUV9WT0xVTUUCAAAADCIzMC0xMC0yMDEzIgozMC0xMC0yMDEzAAAAAAMAAAAAAAAABSJLQlIi</t>
  </si>
  <si>
    <t>A0tCUgEAAAALIklRX1ZPTFVNRSIJSVFfVk9MVU1FAgAAAAwiMjktMTAtMjAxMyIKMjktMTAtMjAxMwAAAAADAAAAAAAAAAUiS0JSIgNLQlIBAAAACyJJUV9WT0xVTUUiCUlRX1ZPTFVNRQIAAAAMIjI4LTEwLTIwMTMiCjI4LTEwLTIwMTMAAAAAAwAAAAAAAAAFIktCUiIDS0JSAQAAAAsiSVFfVk9MVU1FIglJUV9WT0xVTUUCAAAADCIyNS0xMC0yMDEzIgoyNS0xMC0yMDEzAAAAAAMAAAAAAAAABSJLQlIiA0tCUgEAAAALIklRX1ZPTFVNRSIJSVFfVk9MVU1FAgAAAAwiMjQtMTAtMjAxMyIKMjQtMTAtMjAxMwAAAAADAAAAAAAAAAUiS0JSIgNLQlIBAAAACyJJUV9WT0xVTUUiCUlRX1ZPTFVNRQIAAAAMIjIzLTEwLTIwMTMiCjIzLTEwLTIwMTMAAAAAAwAAAAAAAAAFIktCUiIDS0JSAQAAAAsiSVFfVk9MVU1FIglJUV9WT0xVTUUCAAAADCIyMi0xMC0yMDEzIgoyMi0xMC0yMDEzAAAAAAMAAAAAAAAABSJLQlIiA0tCUgEAAAALIklRX1ZPTFVNRSIJSVFfVk9MVU1FAgAAAAwiMjEtMTAtMjAxMyIKMjEtMTAtMjAxMwAAAAADAAAAAAAAAAUiS0JSIgNLQlIBAAAACyJJUV9WT0xVTUUiCUlRX1ZPTFVNRQIAAAAMIjE4LTEwLTIwMTMiCjE4LTEwLTIwMTMAAAAAAwAAAAAAAAAFIktCUiIDS0JSAQAAAAsiSVFfVk9MVU1FIglJUV9WT0xVTUUCAAAADCIxNy0xMC0yMDEzIgoxNy0xMC0yMDEzAAAAAAMAAAAAAAAABSJL</t>
  </si>
  <si>
    <t>QlIiA0tCUgEAAAALIklRX1ZPTFVNRSIJSVFfVk9MVU1FAgAAAAwiMTYtMTAtMjAxMyIKMTYtMTAtMjAxMwAAAAADAAAAAAAAAAUiS0JSIgNLQlIBAAAACyJJUV9WT0xVTUUiCUlRX1ZPTFVNRQIAAAAMIjE1LTEwLTIwMTMiCjE1LTEwLTIwMTMAAAAAAwAAAAAAAAAFIktCUiIDS0JSAQAAAAsiSVFfVk9MVU1FIglJUV9WT0xVTUUCAAAADCIxNC0xMC0yMDEzIgoxNC0xMC0yMDEzAAAAAAMAAAAAAAAABSJLQlIiA0tCUgEAAAALIklRX1ZPTFVNRSIJSVFfVk9MVU1FAgAAAAwiMTEtMTAtMjAxMyIKMTEtMTAtMjAxMwAAAAADAAAAAAAAAAUiS0JSIgNLQlIBAAAACyJJUV9WT0xVTUUiCUlRX1ZPTFVNRQIAAAAMIjEwLTEwLTIwMTMiCjEwLTEwLTIwMTMAAAAAAwAAAAAAAAAFIktCUiIDS0JSAQAAAAsiSVFfVk9MVU1FIglJUV9WT0xVTUUCAAAADCIwOS0xMC0yMDEzIgowOS0xMC0yMDEzAAAAAAMAAAAAAAAABSJLQlIiA0tCUgEAAAALIklRX1ZPTFVNRSIJSVFfVk9MVU1FAgAAAAwiMDgtMTAtMjAxMyIKMDgtMTAtMjAxMwAAAAADAAAAAAAAAAUiS0JSIgNLQlIBAAAACyJJUV9WT0xVTUUiCUlRX1ZPTFVNRQIAAAAMIjA3LTEwLTIwMTMiCjA3LTEwLTIwMTMAAAAAAwAAAAAAAAAFIktCUiIDS0JSAQAAAAsiSVFfVk9MVU1FIglJUV9WT0xVTUUCAAAADCIwNC0xMC0yMDEzIgowNC0xMC0yMDEzAAAAAAMAAAAAAAAA</t>
  </si>
  <si>
    <t>BSJLQlIiA0tCUgEAAAALIklRX1ZPTFVNRSIJSVFfVk9MVU1FAgAAAAwiMDMtMTAtMjAxMyIKMDMtMTAtMjAxMwAAAAADAAAAAAAAAAUiS0JSIgNLQlIBAAAACyJJUV9WT0xVTUUiCUlRX1ZPTFVNRQIAAAAMIjAyLTEwLTIwMTMiCjAyLTEwLTIwMTMAAAAAAwAAAAAAAAAFIktCUiIDS0JSAQAAAAsiSVFfVk9MVU1FIglJUV9WT0xVTUUCAAAADCIwMS0xMC0yMDEzIgowMS0xMC0yMDEzAAAAAAMAAAAAAAAABSJLQlIiA0tCUgEAAAALIklRX1ZPTFVNRSIJSVFfVk9MVU1FAgAAAAwiMzAtMDktMjAxMyIKMzAtMDktMjAxMwAAAAADAAAAAAAAAAUiS0JSIgNLQlIBAAAACyJJUV9WT0xVTUUiCUlRX1ZPTFVNRQIAAAAMIjI3LTA5LTIwMTMiCjI3LTA5LTIwMTMAAAAAAwAAAAAAAAAFIktCUiIDS0JSAQAAAAsiSVFfVk9MVU1FIglJUV9WT0xVTUUCAAAADCIyNi0wOS0yMDEzIgoyNi0wOS0yMDEzAAAAAAMAAAAAAAAABSJLQlIiA0tCUgEAAAALIklRX1ZPTFVNRSIJSVFfVk9MVU1FAgAAAAwiMjUtMDktMjAxMyIKMjUtMDktMjAxMwAAAAADAAAAAAAAAAUiS0JSIgNLQlIBAAAACyJJUV9WT0xVTUUiCUlRX1ZPTFVNRQIAAAAMIjI0LTA5LTIwMTMiCjI0LTA5LTIwMTMAAAAAAwAAAAAAAAAFIktCUiIDS0JSAQAAAAsiSVFfVk9MVU1FIglJUV9WT0xVTUUCAAAADCIyMy0wOS0yMDEzIgoyMy0wOS0yMDEzAAAAAAMAAAAA</t>
  </si>
  <si>
    <t>AAAABSJLQlIiA0tCUgEAAAALIklRX1ZPTFVNRSIJSVFfVk9MVU1FAgAAAAwiMjAtMDktMjAxMyIKMjAtMDktMjAxMwAAAAADAAAAAAAAAAUiS0JSIgNLQlIBAAAACyJJUV9WT0xVTUUiCUlRX1ZPTFVNRQIAAAAMIjE5LTA5LTIwMTMiCjE5LTA5LTIwMTMAAAAAAwAAAAAAAAAFIktCUiIDS0JSAQAAAAsiSVFfVk9MVU1FIglJUV9WT0xVTUUCAAAADCIxOC0wOS0yMDEzIgoxOC0wOS0yMDEzAAAAAAMAAAAAAAAABSJLQlIiA0tCUgEAAAALIklRX1ZPTFVNRSIJSVFfVk9MVU1FAgAAAAwiMTctMDktMjAxMyIKMTctMDktMjAxMwAAAAADAAAAAAAAAAUiS0JSIgNLQlIBAAAACyJJUV9WT0xVTUUiCUlRX1ZPTFVNRQIAAAAMIjE2LTA5LTIwMTMiCjE2LTA5LTIwMTMAAAAAAwAAAAAAAAAFIktCUiIDS0JSAQAAAAsiSVFfVk9MVU1FIglJUV9WT0xVTUUCAAAADCIxMy0wOS0yMDEzIgoxMy0wOS0yMDEzAAAAAAMAAAAAAAAABSJLQlIiA0tCUgEAAAALIklRX1ZPTFVNRSIJSVFfVk9MVU1FAgAAAAwiMTItMDktMjAxMyIKMTItMDktMjAxMwAAAAADAAAAAAAAAAUiS0JSIgNLQlIBAAAACyJJUV9WT0xVTUUiCUlRX1ZPTFVNRQIAAAAMIjExLTA5LTIwMTMiCjExLTA5LTIwMTMAAAAAAwAAAAAAAAAFIktCUiIDS0JSAQAAAAsiSVFfVk9MVU1FIglJUV9WT0xVTUUCAAAADCIxMC0wOS0yMDEzIgoxMC0wOS0yMDEzAAAAAAMA</t>
  </si>
  <si>
    <t>AAAAAAAABSJLQlIiA0tCUgEAAAALIklRX1ZPTFVNRSIJSVFfVk9MVU1FAgAAAAwiMDktMDktMjAxMyIKMDktMDktMjAxMwAAAAADAAAAAAAAAAUiS0JSIgNLQlIBAAAACyJJUV9WT0xVTUUiCUlRX1ZPTFVNRQIAAAAMIjA2LTA5LTIwMTMiCjA2LTA5LTIwMTMAAAAAAwAAAAAAAAAFIktCUiIDS0JSAQAAAAsiSVFfVk9MVU1FIglJUV9WT0xVTUUCAAAADCIwNS0wOS0yMDEzIgowNS0wOS0yMDEzAAAAAAMAAAAAAAAABSJLQlIiA0tCUgEAAAALIklRX1ZPTFVNRSIJSVFfVk9MVU1FAgAAAAwiMDQtMDktMjAxMyIKMDQtMDktMjAxMwAAAAADAAAAAAAAAAUiS0JSIgNLQlIBAAAACyJJUV9WT0xVTUUiCUlRX1ZPTFVNRQIAAAAMIjAzLTA5LTIwMTMiCjAzLTA5LTIwMTMAAAAAAwAAAAAAAAAFIktCUiIDS0JSAQAAAAsiSVFfVk9MVU1FIglJUV9WT0xVTUUCAAAADCIzMC0wOC0yMDEzIgozMC0wOC0yMDEzAAAAAAMAAAAAAAAABSJLQlIiA0tCUgEAAAALIklRX1ZPTFVNRSIJSVFfVk9MVU1FAgAAAAwiMjktMDgtMjAxMyIKMjktMDgtMjAxMwAAAAADAAAAAAAAAAUiS0JSIgNLQlIBAAAACyJJUV9WT0xVTUUiCUlRX1ZPTFVNRQIAAAAMIjI4LTA4LTIwMTMiCjI4LTA4LTIwMTMAAAAAAwAAAAAAAAAFIktCUiIDS0JSAQAAAAsiSVFfVk9MVU1FIglJUV9WT0xVTUUCAAAADCIyNy0wOC0yMDEzIgoyNy0wOC0yMDEzAAAA</t>
  </si>
  <si>
    <t>AAMAAAAAAAAABSJLQlIiA0tCUgEAAAALIklRX1ZPTFVNRSIJSVFfVk9MVU1FAgAAAAwiMjYtMDgtMjAxMyIKMjYtMDgtMjAxMwAAAAADAAAAAAAAAAUiS0JSIgNLQlIBAAAACyJJUV9WT0xVTUUiCUlRX1ZPTFVNRQIAAAAMIjIzLTA4LTIwMTMiCjIzLTA4LTIwMTMAAAAAAwAAAAAAAAAFIktCUiIDS0JSAQAAAAsiSVFfVk9MVU1FIglJUV9WT0xVTUUCAAAADCIyMi0wOC0yMDEzIgoyMi0wOC0yMDEzAAAAAAMAAAAAAAAABSJLQlIiA0tCUgEAAAALIklRX1ZPTFVNRSIJSVFfVk9MVU1FAgAAAAwiMjEtMDgtMjAxMyIKMjEtMDgtMjAxMwAAAAADAAAAAAAAAAUiS0JSIgNLQlIBAAAACyJJUV9WT0xVTUUiCUlRX1ZPTFVNRQIAAAAMIjIwLTA4LTIwMTMiCjIwLTA4LTIwMTMAAAAAAwAAAAAAAAAFIktCUiIDS0JSAQAAAAsiSVFfVk9MVU1FIglJUV9WT0xVTUUCAAAADCIxOS0wOC0yMDEzIgoxOS0wOC0yMDEzAAAAAAMAAAAAAAAABSJLQlIiA0tCUgEAAAALIklRX1ZPTFVNRSIJSVFfVk9MVU1FAgAAAAwiMTYtMDgtMjAxMyIKMTYtMDgtMjAxMwAAAAADAAAAAAAAAAUiS0JSIgNLQlIBAAAACyJJUV9WT0xVTUUiCUlRX1ZPTFVNRQIAAAAMIjE1LTA4LTIwMTMiCjE1LTA4LTIwMTMAAAAAAwAAAAAAAAAFIktCUiIDS0JSAQAAAAsiSVFfVk9MVU1FIglJUV9WT0xVTUUCAAAADCIxNC0wOC0yMDEzIgoxNC0wOC0yMDEz</t>
  </si>
  <si>
    <t>AAAAAAMAAAAAAAAABSJLQlIiA0tCUgEAAAALIklRX1ZPTFVNRSIJSVFfVk9MVU1FAgAAAAwiMTMtMDgtMjAxMyIKMTMtMDgtMjAxMwAAAAADAAAAAAAAAAUiS0JSIgNLQlIBAAAACyJJUV9WT0xVTUUiCUlRX1ZPTFVNRQIAAAAMIjEyLTA4LTIwMTMiCjEyLTA4LTIwMTMAAAAAAwAAAAAAAAAFIktCUiIDS0JSAQAAAAsiSVFfVk9MVU1FIglJUV9WT0xVTUUCAAAADCIwOS0wOC0yMDEzIgowOS0wOC0yMDEzAAAAAAMAAAAAAAAABSJLQlIiA0tCUgEAAAALIklRX1ZPTFVNRSIJSVFfVk9MVU1FAgAAAAwiMDgtMDgtMjAxMyIKMDgtMDgtMjAxMwAAAAADAAAAAAAAAAUiS0JSIgNLQlIBAAAACyJJUV9WT0xVTUUiCUlRX1ZPTFVNRQIAAAAMIjA3LTA4LTIwMTMiCjA3LTA4LTIwMTMAAAAAAwAAAAAAAAAFIktCUiIDS0JSAQAAAAsiSVFfVk9MVU1FIglJUV9WT0xVTUUCAAAADCIwNi0wOC0yMDEzIgowNi0wOC0yMDEzAAAAAAMAAAAAAAAABSJLQlIiA0tCUgEAAAALIklRX1ZPTFVNRSIJSVFfVk9MVU1FAgAAAAwiMDUtMDgtMjAxMyIKMDUtMDgtMjAxMwAAAAADAAAAAAAAAAUiS0JSIgNLQlIBAAAACyJJUV9WT0xVTUUiCUlRX1ZPTFVNRQIAAAAMIjAyLTA4LTIwMTMiCjAyLTA4LTIwMTMAAAAAAwAAAAAAAAAFIktCUiIDS0JSAQAAAAsiSVFfVk9MVU1FIglJUV9WT0xVTUUCAAAADCIwMS0wOC0yMDEzIgowMS0wOC0y</t>
  </si>
  <si>
    <t>MDEzAAAAAAMAAAAAAAAABSJLQlIiA0tCUgEAAAALIklRX1ZPTFVNRSIJSVFfVk9MVU1FAgAAAAwiMzEtMDctMjAxMyIKMzEtMDctMjAxMwAAAAADAAAAAAAAAAUiS0JSIgNLQlIBAAAACyJJUV9WT0xVTUUiCUlRX1ZPTFVNRQIAAAAMIjMwLTA3LTIwMTMiCjMwLTA3LTIwMTMAAAAAAwAAAAAAAAAFIktCUiIDS0JSAQAAAAsiSVFfVk9MVU1FIglJUV9WT0xVTUUCAAAADCIyOS0wNy0yMDEzIgoyOS0wNy0yMDEzAAAAAAMAAAAAAAAABSJLQlIiA0tCUgEAAAALIklRX1ZPTFVNRSIJSVFfVk9MVU1FAgAAAAwiMjYtMDctMjAxMyIKMjYtMDctMjAxMwAAAAADAAAAAAAAAAUiS0JSIgNLQlIBAAAACyJJUV9WT0xVTUUiCUlRX1ZPTFVNRQIAAAAMIjI1LTA3LTIwMTMiCjI1LTA3LTIwMTMAAAAAAwAAAAAAAAAFIktCUiIDS0JSAQAAAAsiSVFfVk9MVU1FIglJUV9WT0xVTUUCAAAADCIyNC0wNy0yMDEzIgoyNC0wNy0yMDEzAAAAAAMAAAAAAAAABSJLQlIiA0tCUgEAAAALIklRX1ZPTFVNRSIJSVFfVk9MVU1FAgAAAAwiMjMtMDctMjAxMyIKMjMtMDctMjAxMwAAAAADAAAAAAAAAAUiS0JSIgNLQlIBAAAACyJJUV9WT0xVTUUiCUlRX1ZPTFVNRQIAAAAMIjIyLTA3LTIwMTMiCjIyLTA3LTIwMTMAAAAAAwAAAAAAAAAFIktCUiIDS0JSAQAAAAsiSVFfVk9MVU1FIglJUV9WT0xVTUUCAAAADCIxOS0wNy0yMDEzIgoxOS0w</t>
  </si>
  <si>
    <t>Ny0yMDEzAAAAAAMAAAAAAAAABSJLQlIiA0tCUgEAAAALIklRX1ZPTFVNRSIJSVFfVk9MVU1FAgAAAAwiMTgtMDctMjAxMyIKMTgtMDctMjAxMwAAAAADAAAAAAAAAAUiS0JSIgNLQlIBAAAACyJJUV9WT0xVTUUiCUlRX1ZPTFVNRQIAAAAMIjE3LTA3LTIwMTMiCjE3LTA3LTIwMTMAAAAAAwAAAAAAAAAFIktCUiIDS0JSAQAAAAsiSVFfVk9MVU1FIglJUV9WT0xVTUUCAAAADCIxNi0wNy0yMDEzIgoxNi0wNy0yMDEzAAAAAAMAAAAAAAAABSJLQlIiA0tCUgEAAAALIklRX1ZPTFVNRSIJSVFfVk9MVU1FAgAAAAwiMTUtMDctMjAxMyIKMTUtMDctMjAxMwAAAAADAAAAAAAAAAUiS0JSIgNLQlIBAAAACyJJUV9WT0xVTUUiCUlRX1ZPTFVNRQIAAAAMIjEyLTA3LTIwMTMiCjEyLTA3LTIwMTMAAAAAAwAAAAAAAAAFIktCUiIDS0JSAQAAAAsiSVFfVk9MVU1FIglJUV9WT0xVTUUCAAAADCIxMS0wNy0yMDEzIgoxMS0wNy0yMDEzAAAAAAMAAAAAAAAABSJLQlIiA0tCUgEAAAALIklRX1ZPTFVNRSIJSVFfVk9MVU1FAgAAAAwiMTAtMDctMjAxMyIKMTAtMDctMjAxMwAAAAADAAAAAAAAAAUiS0JSIgNLQlIBAAAACyJJUV9WT0xVTUUiCUlRX1ZPTFVNRQIAAAAMIjA5LTA3LTIwMTMiCjA5LTA3LTIwMTMAAAAAAwAAAAAAAAAFIktCUiIDS0JSAQAAAAsiSVFfVk9MVU1FIglJUV9WT0xVTUUCAAAADCIwOC0wNy0yMDEzIgow</t>
  </si>
  <si>
    <t>OC0wNy0yMDEzAAAAAAMAAAAAAAAABSJLQlIiA0tCUgEAAAALIklRX1ZPTFVNRSIJSVFfVk9MVU1FAgAAAAwiMDUtMDctMjAxMyIKMDUtMDctMjAxMwAAAAADAAAAAAAAAAUiS0JSIgNLQlIBAAAACyJJUV9WT0xVTUUiCUlRX1ZPTFVNRQIAAAAMIjAzLTA3LTIwMTMiCjAzLTA3LTIwMTMAAAAAAwAAAAAAAAAFIktCUiIDS0JSAQAAAAsiSVFfVk9MVU1FIglJUV9WT0xVTUUCAAAADCIwMi0wNy0yMDEzIgowMi0wNy0yMDEzAAAAAAMAAAAAAAAABSJLQlIiA0tCUgEAAAALIklRX1ZPTFVNRSIJSVFfVk9MVU1FAgAAAAwiMDEtMDctMjAxMyIKMDEtMDctMjAxM5Y2aIfgwtQIljZoh+DC1AgcQ0lRLkZMUi5JUV9WT0xVTUUuMDMtMDMtMjAxNAEAAAArAQoAAgAAAAgxLjMxMDI3NwCWNmiH4MLUCJY2aIfgwtQIJENJUS5OQVNEQVFHUzpQQ0FSLklRX1ZPTFVNRS40LzcvMjAxNwEAAABBfwQAAgAAAAgxLjQxODI5OABW9FqM4MLUCFb0WozgwtQIMUNJUS5OQVNEQVFHUzpQQ0FSLklRX1NIQVJFU09VVFNUQU5ESU5HLjExLzIzLzIwMTYFAAAAAQAAAAgAAAAOKEludmFsaWQgRGF0ZSkOCipx4MLUCA4KKnHgwtQIJkNJUS4wLklRX0RBX1NVUFBMX0NGLjEwMDAuNDE4MjAuTC5QLi5DAQAAAFWEdwMDAAAAAAAOCipx4MLUCA4KKnHgwtQIIUNJUS5JUTI3MzUxMS5JUV9WT0xVTUUuMDYtMDMtMjAxNAEAAABnLAQAAwAAAAAA</t>
  </si>
  <si>
    <t>NNVlh+DC1Ag01WWH4MLUCCFDSVEuSVExOTA3ODYuSVFfVk9MVU1FLjA2LTAzLTIwMTQBAAAAQukCAAIAAAAIMS4zMDQ0MzYAuFVdjODC1Ai4VV2M4MLUCBxDSVEuRkxSLklRX1ZPTFVNRS4wNy0xMC0yMDEzAQAAACsBCgACAAAABzEuMDQxODIA+Jdqh+DC1Aj4l2qH4MLUCB1DSVEuVFRFSy5JUV9WT0xVTUUuMzAtMDgtMjAxMwEAAAAIAQMAAgAAAAgwLjI5MjcwNgC4VV2M4MLUCLhVXYzgwtQIJENJUS5LT1NFOkEwMDk1NDAuSVFfVk9MVU1FLjQvMjAvMjAxNgUAAAABAAAACAAAAA4oSW52YWxpZCBEYXRlKTTVZYfgwtQINNVlh+DC1AgmQ0lRLkpFQy5JUV9UT1RBTF9SRVYuMTAwMC40MTgyMC5MLlAuLkMBAAAAL04EAAIAAAAJMTE4MTguMzc2AQgAAAAFAAAAATEBAAAACjE3NjY1OTA2NzYDAAAAAzE2MAIAAAACMjgEAAAAATAHAAAACTYvMzAvMjAxNAgAAAAJOS8yNy8yMDEzCQAAAAEw2NoPceDC1AjY2g9x4MLUCCdDSVEuSkVDLklRX1NIQVJFU09VVFNUQU5ESU5HLjA2LTAxLTIwMTcBAAAAL04EAAIAAAAKMTIwLjgzMDA5OQD0kliM4MLUCPSSWIzgwtQIJUNJUS5OQVNEQVFHUzpQQ0FSLklRX1ZPTFVNRS41LzI3LzIwMTYFAAAAAQAAAAgAAAAOKEludmFsaWQgRGF0ZSk01WWH4MLUCDTVZYfgwtQIIUNJUS5JUTI3MzUxMS5JUV9WT0xVTUUuMjYtMDgtMjAxMwEAAABnLAQAAwAAAAAANNVlh+DC1Ag01WWH</t>
  </si>
  <si>
    <t>4MLUCCdDSVEuU1ROLklRX1NIQVJFU09VVFNUQU5ESU5HLjIzLTExLTIwMTYBAAAAu20NAAIAAAAJMTEzLjk0NTI1APSSWIzgwtQI9JJYjODC1AgnQ0lRLkVNRS5JUV9TSEFSRVNPVVRTVEFORElORy4yMS0wOS0yMDE2AQAAAG5tAAACAAAACTYwLjc5OTkxNQDSzC5x4MLUCNLMLnHgwtQIH0NJUS5OWVNFOkRFLklRX1ZPTFVNRS40LzE0LzIwMTYFAAAAAQAAAAgAAAAOKEludmFsaWQgRGF0ZSk01WWH4MLUCDTVZYfgwtQIIENJUS5OWVNFOkpPWS5JUV9WT0xVTUUuNi8xMy8yMDE2BQAAAAEAAAAIAAAADihJbnZhbGlkIERhdGUpDgoqceDC1AgOCipx4MLUCCFDSVEuSVExOTA3ODYuSVFfVk9MVU1FLjE5LTEyLTIwMTMBAAAAQukCAAIAAAAIMC41NTYzOTkAuFVdjODC1Ai4VV2M4MLUCCVDSVEuU1ROLklRX1JFVkVOVUVfRVNULjEwMDQuNDE4MjAuLlAuAQAAALttDQADAAAAAADY2g9x4MLUCNjaD3HgwtQILENJUS5JUTE5MDc4Ni5JUV9EQV9TVVBQTF9DRi45OTcuNDE4MjAuTC5QLi5DAQAAAELpAgACAAAABDg0LjMBCAAAAAUAAAABMQEAAAAKMTY0NjQ4NDczNQMAAAADMTYwAgAAAAQyMTcxBAAAAAEwBwAAAAk2LzMwLzIwMTQIAAAACjEyLzMxLzIwMTAJAAAAATAOCipx4MLUCA4KKnHgwtQIJ0NJUS5LQlIuSVFfU0hBUkVTT1VUU1RBTkRJTkcuMzEtMDEtMjAxNwEAAADqgD8AAgAAAAoxNDIuNjY4MTYxAPSS</t>
  </si>
  <si>
    <t>WIzgwtQI9JJYjODC1AgoQ0lRLlRURUsuSVFfU0hBUkVTT1VUU1RBTkRJTkcuMjQtMDMtMjAxNwEAAAAIAQMAAgAAAAk1Ny4zMTcwNTMANNVlh+DC1Ag01WWH4MLUCCtDSVEuTllTRTpDTUkuSVFfU0hBUkVTT1VUU1RBTkRJTkcuNS8xMS8yMDE2AQAAACUMBAACAAAABTE2Ny42ALhVXYzgwtQIuFVdjODC1AgqQ0lRLk5ZU0U6Q01JLklRX1NIQVJFU09VVFNUQU5ESU5HLjgvOC8yMDE2AQAAACUMBAACAAAAAzE2OABW9FqM4MLUCFb0WozgwtQIJ0NJUS5KRUMuSVFfU0hBUkVTT1VUU1RBTkRJTkcuMjAtMDYtMjAxNwEAAAAvTgQAAgAAAAoxMjAuNDI0ODY3AA4KKnHgwtQIDgoqceDC1Ag0Q0lRLlNUTi5JUV9NSU5PUklUWV9JTlRFUkVTVF9UT1RBTC4xOTk1LjQxODIwLkwuUC4uQwEAAAC7bQ0AAgAAAAUwLjEwMwEIAAAABQAAAAExAQAAAAoxNjc5NDEwNTgxAwAAAAIyNwIAAAAEMTMxMgQAAAABMAcAAAAJNi8zMC8yMDE0CAAAAAkzLzMxLzIwMTMJAAAAATDY2g9x4MLUCNjaD3HgwtQIKENJUS5JUTI3MzUxMS5JUV9QRVJJT0REQVRFLjk5OC40MTgyMC5MLlABAAAAZywEAAUAAAAKMzEtMTItMjAxMQAOCipx4MLUCA4KKnHgwtQIH0NJUS5OWVNFOkpPWS5JUV9WT0xVTUUuOC8xLzIwMTYFAAAAAAAAAAgAAAAUKEludmFsaWQgSWRlbnRpZmllcik01WWH4MLUCDTVZYfgwtQIIUNJUS5JUTE5MDc4Ni5JUV9WT0xV</t>
  </si>
  <si>
    <t>TUUuMTctMTItMjAxMwEAAABC6QIAAgAAAAgwLjQ4MTg3MQC4VV2M4MLUCLhVXYzgwtQIHENJUS5KRUMuSVFfVk9MVU1FLjIxLTA0LTIwMTQBAAAAL04EAAIAAAAIMC43Njg1ODIAljZoh+DC1AiWNmiH4MLUCDBDSVEuTkFTREFRR1M6UENBUi5JUV9TSEFSRVNPVVRTVEFORElORy41LzEzLzIwMTYFAAAAAQAAAAgAAAAOKEludmFsaWQgRGF0ZSm4VV2M4MLUCLhVXYzgwtQIG0NJUS5DQVQuSVFfVk9MVU1FLjEyLzkvMjAxNgEAAAAy9QMAAgAAAAg0LjExMDc3MgA01WWH4MLUCDTVZYfgwtQIHkNJUS5OWVNFOkRFLklRX1ZPTFVNRS42LzIvMjAxNgEAAACADwQAAwAAAAAADgoqceDC1AgOCipx4MLUCBxDSVEuS0JSLklRX1ZPTFVNRS4zMS0xMC0yMDEzAQAAAOqAPwACAAAABzEuNjc3MTkAuFVdjODC1Ai4VV2M4MLUCDFDSVEuTkFTREFRR1M6UENBUi5JUV9TSEFSRVNPVVRTVEFORElORy4xMC8xNC8yMDE2BQAAAAEAAAAIAAAADihJbnZhbGlkIERhdGUpNNVlh+DC1Ag01WWH4MLUCCFDSVEuSVExOTA3ODYuSVFfVk9MVU1FLjMxLTEwLTIwMTMBAAAAQukCAAIAAAAIMC4zMjIyMjEAuFVdjODC1Ai4VV2M4MLUCCxDSVEuTllTRTpURVguSVFfU0hBUkVTT1VUU1RBTkRJTkcuMTAvMTMvMjAxNgUAAAABAAAACAAAAA4oSW52YWxpZCBEYXRlKZIxVozgwtQIkjFWjODC1AgcQ0lRLktCUi5JUV9WT0xVTUUuMjMtMDYt</t>
  </si>
  <si>
    <t>MjAxNAEAAADqgD8AAgAAAAgxLjkyNTIyNwC4VV2M4MLUCLhVXYzgwtQIH0NJUS5OWVNFOk5BVi5JUV9WT0xVTUUuOC84LzIwMTYBAAAAsnEEAAIAAAAIMC40OTcwODIANNVlh+DC1Ag01WWH4MLUCCdDSVEuQ0FULklRX1NIQVJFU09VVFNUQU5ESU5HLjEyLzMwLzIwMTYFAAAAAQAAAAgAAAAOKEludmFsaWQgRGF0ZSmSMVaM4MLUCJIxVozgwtQIKENJUS5UVEVLLklRX1NIQVJFU09VVFNUQU5ESU5HLjEzLTAyLTIwMTcBAAAACAEDAAIAAAAJNTcuMzE3MDUzAA4KKnHgwtQIDgoqceDC1AghQ0lRLklRMTkwNzg2LklRX1ZPTFVNRS4wOS0wNC0yMDE0AQAAAELpAgACAAAACDAuODkxMjM3ALhVXYzgwtQIuFVdjODC1AgfQ0lRLk5ZU0U6U1RaLklRX1ZPTFVNRS40LzYvMjAxNgEAAAAd8gMAAwAAAAAADgoqceDC1AgOCipx4MLUCDBDSVEuTkFTREFRR1M6UENBUi5JUV9TSEFSRVNPVVRTVEFORElORy4xLzExLzIwMTcBAAAAQX8EAAIAAAAKMzUxLjI3OTYwMQAOCipx4MLUCA4KKnHgwtQIK0NJUS5OWVNFOk9TSy5JUV9TSEFSRVNPVVRTVEFORElORy42LzIxLzIwMTYFAAAAAQAAAAgAAAAOKEludmFsaWQgRGF0ZSk01WWH4MLUCDTVZYfgwtQIIENJUS5OWVNFOk9TSy5JUV9WT0xVTUUuNy8xMi8yMDE2AQAAABd9BAACAAAACDAuOTgyMDU2AJY2aIfgwtQIljZoh+DC1AgcQ0lRLkpFQy5JUV9WT0xVTUUuMDktMDgt</t>
  </si>
  <si>
    <t>MjAxMwEAAAAvTgQAAgAAAAgwLjUwMzIwNwCSMVaM4MLUCJIxVozgwtQIIENJUS5OWVNFOkNNSS5JUV9WT0xVTUUuNC8yNS8yMDE2BQAAAAEAAAAIAAAADihJbnZhbGlkIERhdGUpDgoqceDC1AgOCipx4MLUCCNDSVEuU1ROLklRX0lOQ19UQVguOTk5LjQxODIwLkwuUC4uQwEAAAC7bQ0AAgAAAAY0My40MzkBCAAAAAUAAAABMQEAAAAKMTY2MDg4OTI3MQMAAAACMjcCAAAAAjc1BAAAAAEwBwAAAAk2LzMwLzIwMTQIAAAACjEyLzMxLzIwMTIJAAAAATDY2g9x4MLUCNjaD3HgwtQIIENJUS5OWVNFOkpPWS5JUV9WT0xVTUUuNi8yMy8yMDE2BQAAAAEAAAAIAAAADihJbnZhbGlkIERhdGUpDgoqceDC1AgOCipx4MLUCCdDSVEuRU1FLklRX1NIQVJFU09VVFNUQU5ESU5HLjExLTA3LTIwMTYBAAAAbm0AAAIAAAAJNjAuNzAwNjI2ALhVXYzgwtQIuFVdjODC1AgfQ0lRLkVNRS5JUV9QUklDRURBVEUuMjMtMDktMjAxMwEAAABubQAABQAAAAoyMy0wOS0yMDEzADTVZYfgwtQINNVlh+DC1AgqQ0lRLk5ZU0U6VEVYLklRX1NIQVJFU09VVFNUQU5ESU5HLjIvMi8yMDE3AQAAAA6zBAACAAAABTEwNS45AJIxVozgwtQIkjFWjODC1AgrQ0lRLk5ZU0U6Q01JLklRX1NIQVJFU09VVFNUQU5ESU5HLjEyLzYvMjAxNgEAAAAlDAQAAgAAAAYxNjkuNTYAVvRajODC1AhW9FqM4MLUCCFDSVEuSVEyNzM1MTEuSVFfVk9MVU1FLjA0</t>
  </si>
  <si>
    <t>LTA0LTIwMTQBAAAAZywEAAIAAAAGMC4wMDAyADTVZYfgwtQINNVlh+DC1AggQ0lRLk5ZU0U6VEVYLklRX1ZPTFVNRS42LzE3LzIwMTYFAAAAAQAAAAgAAAAOKEludmFsaWQgRGF0ZSmSMVaM4MLUCJIxVozgwtQILENJUS5UVEVLLklRX0NBU0hfU1RfSU5WRVNULjE5ODkuNDE4MjAuTC5QLi5DAQAAAAgBAwACAAAABjkwLjQ5NAEIAAAABQAAAAExAQAAAAoxNjQ2MjY3MDY0AwAAAAMxNjACAAAABDEwMDIEAAAAATAHAAAACTYvMzAvMjAxNAgAAAAJMTAvMi8yMDExCQAAAAEw2NoPceDC1AjY2g9x4MLUCCdDSVEuRkxSLklRX1BSRUZfRVFVSVRZLjk5Ny40MTgyMC5MLlAuLkMBAAAAKwEKAAMAAAAAANjaD3HgwtQI2NoPceDC1AgvQ0lRLklRVFIyODE3OTIxNTIuSVFfVFJfVEFSR0VUX0VCSVRfRVFfSU5DLi5VU0QBAAAAmM7LEAIAAAAGMjEuOTExAQYAAAAFAAAAAjM3AQAAAAoxNzQzNTUxNDAzAgAAAAUyMTY3NQMAAAADMTYwBAAAAAEwBwAAAAgxLzEvMTkwMHeoBjbjwtQIjNcgNuPC1AgfQ0lRLk5ZU0U6UEVQLklRX1ZPTFVNRS40LzYvMjAxNgEAAABWgAAAAwAAAAAANNVlh+DC1Ag01WWH4MLUCCtDSVEuTllTRTpPU0suSVFfU0hBUkVTT1VUU1RBTkRJTkcuNS8yNS8yMDE2BQAAAAEAAAAIAAAADihJbnZhbGlkIERhdGUp9JJYjODC1Aj0kliM4MLUCC1DSVEuSVEyNzM1MTEuSVFfVE9UQUxfRVFVSVRZLjk5</t>
  </si>
  <si>
    <t>Ny40MTgyMC5MLlAuLkMBAAAAZywEAAIAAAAIMTAxNS4zNDkBCAAAAAUAAAABMQEAAAAKMTU4OTk0NjM0NgMAAAADMTYwAgAAAAQxMjc1BAAAAAEwBwAAAAk2LzMwLzIwMTQIAAAACjEyLzMxLzIwMTAJAAAAATDY2g9x4MLUCNjaD3HgwtQIJ0NJUS5TVE4uSVFfU0hBUkVTT1VUU1RBTkRJTkcuMDMtMDUtMjAxNwEAAAC7bQ0AAgAAAAoxMTQuMTYyNDM4ALhVXYzgwtQIuFVdjODC1AghQ0lRLklRMTkwNzg2LklRX1ZPTFVNRS4yMy0wOS0yMDEzAQAAAELpAgACAAAACDEuMDY1MDIxALhVXYzgwtQIuFVdjODC1AgnQ0lRLkNBVC5JUV9TSEFSRVNPVVRTVEFORElORy4xMS8yOC8yMDE2BQAAAAEAAAAIAAAADihJbnZhbGlkIERhdGUpDgoqceDC1AgOCipx4MLUCCZDSVEuQ0FULklRX1NIQVJFU09VVFNUQU5ESU5HLjcvMjAvMjAxNgUAAAABAAAACAAAAA4oSW52YWxpZCBEYXRlKbhVXYzgwtQIuFVdjODC1AgtQ0lRLklRVFIyNDI2NDU2NzQuSVFfVFJfVEFSR0VUX1RPVEFMX1JFVi4uVVNEAQAAAKp6dg4CAAAACDQ2NTguODAzAQYAAAAFAAAAAjM3AQAAAAoxNjMwMjk3MDU5AgAAAAIyOAMAAAADMTYwBAAAAAEwBwAAAAgxLzEvMTkwMHeoBjbjwtQILXYeNuPC1AgcQ0lRLlNUTi5JUV9WT0xVTUUuMDUtMDYtMjAxNAEAAAC7bQ0AAgAAAAgwLjMwNzU1NgC4VV2M4MLUCLhVXYzgwtQIIENJUS5OWVNFOkNNSS5JUV9W</t>
  </si>
  <si>
    <t>T0xVTUUuMy8xMC8yMDE2AQAAACUMBAACAAAACDEuMTI1NjA4ADTVZYfgwtQINNVlh+DC1AgkQ0lRLklRMjczNTExLklRX0FQLjIwMDAuNDE4MjAuTC5QLi5DAQAAAGcsBAACAAAABzI3OC4wNjYBCAAAAAUAAAABMQEAAAAKMTcwMjE4NDg2OQMAAAADMTYwAgAAAAQxMDE4BAAAAAEwBwAAAAk2LzMwLzIwMTQIAAAACTYvMzAvMjAxNAkAAAABMNjaD3HgwtQI2NoPceDC1AglQ0lRLktCUi5JUV9FQklUREFfRVNULjEwMDYuNDE4MjAuTC5QLgEAAADqgD8AAwAAAAAA2NoPceDC1AjY2g9x4MLUCCBDSVEuTllTRTpDTUkuSVFfVk9MVU1FLjcvMjUvMjAxNgUAAAABAAAACAAAAA4oSW52YWxpZCBEYXRlKQ4KKnHgwtQIDgoqceDC1AggQ0lRLk5ZU0U6VEVYLklRX1ZPTFVNRS4zLzI5LzIwMTcFAAAAAQAAAAgAAAAOKEludmFsaWQgRGF0ZSmSMVaM4MLUCJIxVozgwtQILkNJUS5UVEVLLklRX0dXX0lOVEFOX0FNT1JUX0NGLjk5Ny40MTgyMC5MLlAuLkMBAAAACAEDAAIAAAAEMTIuNwEIAAAABQAAAAExAQAAAAoxNTc2Mzk0MjMxAwAAAAMxNjACAAAABDIxODIEAAAAATAHAAAACTYvMzAvMjAxNAgAAAAJMTAvMy8yMDEwCQAAAAEwDgoqceDC1AgOCipx4MLUCCdDSVEuRU1FLklRX1NIQVJFU09VVFNUQU5ESU5HLjI5LTA4LTIwMTYBAAAAbm0AAAIAAAAJNjAuNzk5OTE1ANLMLnHgwtQI0swuceDC1AgnQ0lRLlNUTi5J</t>
  </si>
  <si>
    <t>UV9TSEFSRVNPVVRTVEFORElORy4wOS0wOC0yMDE2AQAAALttDQACAAAACjExMy45MjkwNjIAuFVdjODC1Ai4VV2M4MLUCBxDSVEuU1ROLklRX1ZPTFVNRS4yOC0wNC0yMDE0AQAAALttDQACAAAACDAuMjA0MTE2ADTVZYfgwtQINNVlh+DC1AgrQ0lRLk5ZU0U6Q01JLklRX1NIQVJFU09VVFNUQU5ESU5HLjUvMTMvMjAxNgUAAAABAAAACAAAAA4oSW52YWxpZCBEYXRlKZIxVozgwtQIkjFWjODC1AglQ0lRLk5BU0RBUUdTOlBDQVIuSVFfVk9MVU1FLjkvMjAvMjAxNgUAAAABAAAACAAAAA4oSW52YWxpZCBEYXRlKTTVZYfgwtQINNVlh+DC1AggQ0lRLk5ZU0U6TVRXLklRX1ZPTFVNRS40LzEzLzIwMTYFAAAAAQAAAAgAAAAOKEludmFsaWQgRGF0ZSk01WWH4MLUCDTVZYfgwtQIJUNJUS5OQVNEQVFHUzpQQ0FSLklRX1ZPTFVNRS40LzEwLzIwMTcBAAAAQX8EAAIAAAAIMS40MTgyOTgAkjFWjODC1AiSMVaM4MLUCCtDSVEuTllTRTpPU0suSVFfU0hBUkVTT1VUU1RBTkRJTkcuNS8xOS8yMDE2BQAAAAEAAAAIAAAADihJbnZhbGlkIERhdGUp9JJYjODC1Aj0kliM4MLUCClDSVEuSkVDLklRX0lOVEVSRVNUX0VYUC4xMDAwLjQxODIwLkwuUC4uQwEAAAAvTgQAAgAAAActMTIuOTA2AQgAAAAFAAAAATEBAAAACjE3NjY1OTA2NzYDAAAAAzE2MAIAAAACODIEAAAAATAHAAAACTYvMzAvMjAxNAgAAAAJOS8yNy8yMDEz</t>
  </si>
  <si>
    <t>CQAAAAEwDgoqceDC1AgOCipx4MLUCC5DSVEuRkxSLklRX0dXX0lOVEFOX0FNT1JUX0NGLjIwMDAuNDE4MjAuTC5QLi5DAQAAACsBCgACAAAABTAuNzY4AQgAAAAFAAAAATEBAAAACjE3NDgwMjE3MzMDAAAAAzE2MAIAAAAEMjE4MgQAAAABMAcAAAAJNi8zMC8yMDE0CAAAAAk2LzMwLzIwMTQJAAAAATAOCipx4MLUCA4KKnHgwtQIIUNJUS5JUTE5MDc4Ni5JUV9WT0xVTUUuMjktMTEtMjAxMwEAAABC6QIAAgAAAAgwLjE5ODYzNwC4VV2M4MLUCLhVXYzgwtQIH0NJUS5FTUUuSVFfUFJJQ0VEQVRFLjE0LTA0LTIwMTQBAAAAbm0AAAUAAAAKMTQtMDQtMjAxNAA01WWH4MLUCDTVZYfgwtQIJENJUS5LT1NFOkEwMDk1NDAuSVFfVk9MVU1FLjgvMTIvMjAxNgEAAADNSyUAAgAAAAgwLjE3MzYzMgA01WWH4MLUCDTVZYfgwtQIIUNJUS5JUTE5MDc4Ni5JUV9WT0xVTUUuMjItMDUtMjAxNAEAAABC6QIAAgAAAAgwLjM5NTU3NgC4VV2M4MLUCLhVXYzgwtQIKENJUS5UVEVLLklRX1NIQVJFU09VVFNUQU5ESU5HLjA5LTA1LTIwMTcBAAAACAEDAAIAAAAJNTcuMTU2NTg1APSSWIzgwtQI9JJYjODC1AgcQ0lRLktCUi5JUV9WT0xVTUUuMTQtMTAtMjAxMwEAAADqgD8AAgAAAAgwLjkzMjE3OACSMVaM4MLUCJIxVozgwtQIGENJUS5TVE4uSVFfTUFSS0VUQ0FQLi4uQwEAAAC7bQ0AAgAAAAszNzI5LjU4NzAzNwEGAAAABQAA</t>
  </si>
  <si>
    <t>AAExAQAAAAoxODQxOTI0ODM4AwAAAAIyNwIAAAAGMTAwMDU0BAAAAAEwBwAAAAk2LzMwLzIwMTfY2g9x4MLUCNjaD3HgwtQIH0NJUS5OWVNFOkRFLklRX1ZPTFVNRS42LzI0LzIwMTYFAAAAAQAAAAgAAAAOKEludmFsaWQgRGF0ZSkOCipx4MLUCA4KKnHgwtQIHENJUS5GTFIuSVFfVk9MVU1FLjAzLTEyLTIwMTMBAAAAKwEKAAIAAAAIMS4wNTQ5NzgAljZoh+DC1AiWNmiH4MLUCBxDSVEuSkVDLklRX1ZPTFVNRS4yNy0wMy0yMDE0AQAAAC9OBAACAAAACDAuODQ3MzU2AJY2aIfgwtQIljZoh+DC1AglQ0lRLklRMjczNTExLklRX0VCSVQuOTk2LjQxODIwLkwuUC4uQwEAAABnLAQAAgAAAAY0MzYuNDMBCAAAAAUAAAABMQEAAAAKMTUxNzU4MjkyMwMAAAADMTYwAgAAAAM0MDAEAAAAATAHAAAACTYvMzAvMjAxNAgAAAAKMTIvMzEvMjAwOQkAAAABMNjaD3HgwtQI2NoPceDC1AgcQ0lRLkVNRS5JUV9WT0xVTUUuMzAtMDktMjAxMwEAAABubQAAAgAAAAcwLjQ2NTI3AJY2aIfgwtQIljZoh+DC1AghQ0lRLk5ZU0U6VEVYLklRX1ZPTFVNRS4xMC8xNC8yMDE2BQAAAAEAAAAIAAAADihJbnZhbGlkIERhdGUpVvRajODC1AhW9FqM4MLUCB9DSVEuRU1FLklRX1BSSUNFREFURS4wNy0wMi0yMDE0AQAAAG5tAAAFAAAACjA3LTAyLTIwMTQADgoqceDC1AgOCipx4MLUCCVDSVEuTkFTREFRR1M6UENBUi5JUV9WT0xVTUUu</t>
  </si>
  <si>
    <t>Ni8yMS8yMDE2BQAAAAEAAAAIAAAADihJbnZhbGlkIERhdGUpNNVlh+DC1Ag01WWH4MLUCCxDSVEuTllTRTpURVguSVFfU0hBUkVTT1VUU1RBTkRJTkcuMTEvMjIvMjAxNgUAAAABAAAACAAAAA4oSW52YWxpZCBEYXRlKZIxVozgwtQIkjFWjODC1AgdQ0lRLlRURUsuSVFfVk9MVU1FLjIyLTA0LTIwMTQBAAAACAEDAAIAAAAIMC42NTcwODgAuFVdjODC1Ai4VV2M4MLUCChDSVEuVFRFSy5JUV9TSEFSRVNPVVRTVEFORElORy4yNi0wNi0yMDE3AQAAAAgBAwACAAAACTU3LjE1NjU4NQA01WWH4MLUCDTVZYfgwtQIJ0NJUS4wLklRX1JFVkVOVUVfRVNULjEwMDEuNDE4MjAuTC5QLlVTRAEAAABVhHcDAwAAAAAADgoqceDC1AgOCipx4MLUCBxDSVEuU1ROLklRX1ZPTFVNRS4xNS0wNC0yMDE0AQAAALttDQACAAAACDAuMjg5NDI0ADTVZYfgwtQINNVlh+DC1AgrQ0lRLk5ZU0U6VEVYLklRX1NIQVJFU09VVFNUQU5ESU5HLjkvMTMvMjAxNgUAAAABAAAACAAAAA4oSW52YWxpZCBEYXRlKbhVXYzgwtQIuFVdjODC1AgnQ0lRLktCUi5JUV9TSEFSRVNPVVRTVEFORElORy4yNi0xMC0yMDE2AQAAAOqAPwACAAAACjE0Mi40NzU0OTkAVvRajODC1AhW9FqM4MLUCCFDSVEuSVEyNzM1MTEuSVFfVk9MVU1FLjI3LTA2LTIwMTQBAAAAZywEAAMAAAAAADTVZYfgwtQINNVlh+DC1AgnQ0lRLktCUi5JUV9TSEFSRVNPVVRTVEFO</t>
  </si>
  <si>
    <t>RElORy4yNy0xMi0yMDE2AQAAAOqAPwACAAAACjE0Mi42NjgxNjEADgoqceDC1AgOCipx4MLUCDRDSVFSQU5HRS4uSVFfQ09NUEFOWV9OQU1FX1FVSUNLX01BVENILjEuNS4uLi4uLi5OQU1FBQAAAAEAAAAIAAAAFChJbnZhbGlkIElkZW50aWZpZXIpDgoqceDC1AgOCipx4MLUCCpDSVEuTllTRTpDTUkuSVFfU0hBUkVTT1VUU1RBTkRJTkcuMi8xLzIwMTcBAAAAJQwEAAIAAAAGMTY3LjU4AA4KKnHgwtQIDgoqceDC1AgkQ0lRLkZMUi5JUV9DQVBFWF9FU1QuMTAwNi40MTgyMC5MLlAuAQAAACsBCgADAAAAAADY2g9x4MLUCNjaD3HgwtQIHENJUS5TVE4uSVFfVk9MVU1FLjI4LTAzLTIwMTQBAAAAu20NAAIAAAAIMC4xMzM2OTQANNVlh+DC1Ag01WWH4MLUCChDSVEuVFRFSy5JUV9TSEFSRVNPVVRTVEFORElORy4xMS0wNS0yMDE3AQAAAAgBAwACAAAACTU3LjE1NjU4NQC4VV2M4MLUCLhVXYzgwtQILUNJUS5JUTI3MzUxMS5JUV9QUkVGX0VRVUlUWS4xOTg4LjQxODIwLkwuUC4uQwEAAABnLAQAAwAAAAAA2NoPceDC1AjY2g9x4MLUCCBDSVEuTllTRTpURVguSVFfVk9MVU1FLjEvMzAvMjAxNwUAAAABAAAACAAAAA4oSW52YWxpZCBEYXRlKVb0WozgwtQIVvRajODC1AgcQ0lRLkZMUi5JUV9WT0xVTUUuMjItMTEtMjAxMwEAAAArAQoAAgAAAAgxLjIzODM0NwCWNmiH4MLUCJY2aIfgwtQIJ0NJUS5LQlIuSVFf</t>
  </si>
  <si>
    <t>U0hBUkVTT1VUU1RBTkRJTkcuMDEtMDMtMjAxNwEAAADqgD8AAgAAAAoxNDIuODc4MzYzAPSSWIzgwtQI9JJYjODC1AgfQ0lRLk5ZU0U6REUuSVFfVk9MVU1FLjYvMzAvMjAxNgUAAAABAAAACAAAAA4oSW52YWxpZCBEYXRlKQ4KKnHgwtQIDgoqceDC1AgnQ0lRLktCUi5JUV9TSEFSRVNPVVRTVEFORElORy4yMi0wNS0yMDE3AQAAAOqAPwACAAAACjE0My4xNTQ0NzEANNVlh+DC1Ag01WWH4MLUCCtDSVEuTllTRTpURVguSVFfU0hBUkVTT1VUU1RBTkRJTkcuOC8yNC8yMDE2BQAAAAEAAAAIAAAADihJbnZhbGlkIERhdGUpNNVlh+DC1Ag01WWH4MLUCCRDSVEuTkFTREFRR1M6UENBUi5JUV9WT0xVTUUuOS83LzIwMTYBAAAAQX8EAAMAAAAAAJIxVozgwtQIkjFWjODC1AgaQ0lRLkNBVC5JUV9WT0xVTUUuNi8zLzIwMTYBAAAAMvUDAAMAAAAAADTVZYfgwtQINNVlh+DC1AgcQ0lRLkZMUi5JUV9WT0xVTUUuMDQtMDQtMjAxNAEAAAArAQoAAgAAAAgxLjI2NTY1MwCWNmiH4MLUCJY2aIfgwtQIJ0NJUS5LQlIuSVFfU0hBUkVTT1VUU1RBTkRJTkcuMjktMDctMjAxNgEAAADqgD8AAgAAAAoxNDIuNDc1NDk5ADTVZYfgwtQINNVlh+DC1AgsQ0lRLk5ZU0U6T1NLLklRX1NIQVJFU09VVFNUQU5ESU5HLjEwLzI1LzIwMTYFAAAAAQAAAAgAAAAOKEludmFsaWQgRGF0ZSk01WWH4MLUCDTVZYfgwtQIH0NJUS5FTUUuSVFf</t>
  </si>
  <si>
    <t>UFJJQ0VEQVRFLjExLTA2LTIwMTQBAAAAbm0AAAUAAAAKMTEtMDYtMjAxNAA01WWH4MLUCDTVZYfgwtQIJUNJUS5JUTE5MDc4Ni5JUV9UQlYuMTAwMC40MTgyMC5MLlAuLkMBAAAAQukCAAIAAAAGLTI2MC4xAQgAAAAFAAAAATEBAAAACjE2NjEyMTQwNjYDAAAAAzE2MAIAAAAEMTMxMAQAAAABMAcAAAAJNi8zMC8yMDE0CAAAAAgxLzMvMjAxNAkAAAABMNjaD3HgwtQI2NoPceDC1AgnQ0lRLkVNRS5JUV9TSEFSRVNPVVRTVEFORElORy4yMi0wMi0yMDE3AQAAAG5tAAACAAAACTYwLjY0NjQ3NgC4VV2M4MLUCLhVXYzgwtQIJkNJUS5DQVQuSVFfU0hBUkVTT1VUU1RBTkRJTkcuNC8xMy8yMDE2BQAAAAEAAAAIAAAADihJbnZhbGlkIERhdGUpuFVdjODC1Ai4VV2M4MLUCBxDSVEuSkVDLklRX1ZPTFVNRS4xNy0wNy0yMDEzAQAAAC9OBAACAAAACDAuMjg0MjkxAJY2aIfgwtQIljZoh+DC1AgoQ0lRLlRURUsuSVFfU0hBUkVTT1VUU1RBTkRJTkcuMjQtMDEtMjAxNwEAAAAIAQMAAgAAAAk1Ny4yNzk4NzcAVvRajODC1AhW9FqM4MLUCCdDSVEuRkxSLklRX1RPVEFMX0RFQlQuMTk4OS40MTgyMC5MLlAuLkMBAAAAKwEKAAIAAAAHNTM3LjAzOQEIAAAABQAAAAExAQAAAAoxNTczODA1NTcwAwAAAAMxNjACAAAABDQxNzMEAAAAATAHAAAACTYvMzAvMjAxNAgAAAAJOS8zMC8yMDExCQAAAAEw2NoPceDC1AjY2g9x4MLU</t>
  </si>
  <si>
    <t>CChDSVEuVFRFSy5JUV9TSEFSRVNPVVRTVEFORElORy4xMC0wNC0yMDE3AQAAAAgBAwACAAAACTU3LjMxNzA1MwD0kliM4MLUCPSSWIzgwtQIKENJUS5UVEVLLklRX1NIQVJFU09VVFNUQU5ESU5HLjI4LTA0LTIwMTcBAAAACAEDAAIAAAAJNTcuMzE3MDUzADTVZYfgwtQINNVlh+DC1AgpQ0lRLklRMjczNTExLklRX1BFUklPRERBVEUuMTk5MC40MTgyMC5MLlABAAAAZywEAAUAAAAKMzEtMTItMjAxMQDY2g9x4MLUCNjaD3HgwtQIJ0NJUS5TVE4uSVFfU0hBUkVTT1VUU1RBTkRJTkcuMDktMDUtMjAxNwEAAAC7bQ0AAgAAAAoxMTQuMTYyNDM4ALhVXYzgwtQIuFVdjODC1AggQ0lRLk5ZU0U6TVRXLklRX1ZPTFVNRS43LzIyLzIwMTYFAAAAAQAAAAgAAAAOKEludmFsaWQgRGF0ZSk01WWH4MLUCDTVZYfgwtQIK0NJUS5OWVNFOkNNSS5JUV9TSEFSRVNPVVRTVEFORElORy41LzE5LzIwMTYFAAAAAQAAAAgAAAAOKEludmFsaWQgRGF0ZSmSMVaM4MLUCJIxVozgwtQIHENJUS5KRUMuSVFfVk9MVU1FLjA2LTA2LTIwMTQBAAAAL04EAAIAAAAIMC43ODM4NTgAljZoh+DC1AiWNmiH4MLUCCBDSVEuTllTRTpURVguSVFfVk9MVU1FLjgvMTUvMjAxNgUAAAABAAAACAAAAA4oSW52YWxpZCBEYXRlKZIxVozgwtQIkjFWjODC1AgjQ0lRLkpFQy5JUV9QRU5TSU9OLjk5Ni40MTgyMC5MLlAuLkMBAAAAL04EAAIAAAAHMzEx</t>
  </si>
  <si>
    <t>LjEyNgEIAAAABQAAAAExAQAAAAoxNDgyNjU3ODMxAwAAAAMxNjACAAAABDEyMTMEAAAAATAHAAAACTYvMzAvMjAxNAgAAAAJMTAvMi8yMDA5CQAAAAEw2NoPceDC1AjY2g9x4MLUCCVDSVEuTkFTREFRR1M6UENBUi5JUV9WT0xVTUUuMy8yOC8yMDE2BQAAAAEAAAAIAAAADihJbnZhbGlkIERhdGUpNNVlh+DC1Ag01WWH4MLUCCpDSVEuTllTRTpDTUkuSVFfU0hBUkVTT1VUU1RBTkRJTkcuNS82LzIwMTYBAAAAJQwEAAIAAAAGMTY5LjU2AFb0WozgwtQIVvRajODC1AgnQ0lRLkVNRS5JUV9TSEFSRVNPVVRTVEFORElORy4zMS0wOC0yMDE2AQAAAG5tAAACAAAACTYwLjc5OTkxNQBW9FqM4MLUCFb0WozgwtQIIUNJUS5JUTI3MzUxMS5JUV9WT0xVTUUuMDEtMDQtMjAxNAEAAABnLAQAAwAAAAAANNVlh+DC1Ag01WWH4MLUCClDSVEuSkVDLklRX0lOVEVSRVNUX0VYUC4yMDAwLjQxODIwLkwuUC4uQwEAAAAvTgQAAgAAAActMTMuODgxAQgAAAAFAAAAATEBAAAACjE3NDgxMjY1NjEDAAAAAzE2MAIAAAACODIEAAAAATAHAAAACTYvMzAvMjAxNAgAAAAJNi8yNy8yMDE0CQAAAAEwDgoqceDC1AgOCipx4MLUCCBDSVEuTllTRTpPU0suSVFfVk9MVU1FLjcvMTgvMjAxNgUAAAABAAAACAAAAA4oSW52YWxpZCBEYXRlKQ4KKnHgwtQIDgoqceDC1AgcQ0lRLktCUi5JUV9WT0xVTUUuMTctMTItMjAxMwEAAADqgD8AAgAA</t>
  </si>
  <si>
    <t>AAgzLjQwNTU0MQC4VV2M4MLUCLhVXYzgwtQIJENJUS5GTFIuSVFfUEVOU0lPTi4xMDAwLjQxODIwLkwuUC4uQwEAAAArAQoAAgAAAAYzMi4xNzEBCAAAAAUAAAABMQEAAAAKMTc3Njk1MTUzNwMAAAADMTYwAgAAAAQxMjEzBAAAAAEwBwAAAAk2LzMwLzIwMTQIAAAACjEyLzMxLzIwMTMJAAAAATAOCipx4MLUCA4KKnHgwtQIGkNJUS5DQVQuSVFfVk9MVU1FLjkvNi8yMDE2AQAAADL1AwACAAAABzMuNzg0NjMADgoqceDC1AgOCipx4MLUCCZDSVEuRkxSLklRX1JFVkVOVUVfRVNULjEwMDEuNDE4MjAuTC5QLgEAAAArAQoAAgAAAAsyNDgzMy45MjMxOQEOAAAABQAAAAEzAQAAAAEwAgAAAAc0NTE3Nzg4AwAAAAYxMDAxODAEAAAAATIGAAAAATAHAAAAAzE2MAgAAAABMAkAAAABMQoAAAABMAsAAAAKNzI3ODg3NDA4NgwAAAABMQ0AAAAINy8xLzIwMTQQAAAACTYvMzAvMjAxNA4KKnHgwtQIDgoqceDC1AgnQ0lRLkZMUi5JUV9UT1RBTF9ERUJULjEwMDAuNDE4MjAuTC5QLi5DAQAAACsBCgACAAAABzUyNi40NDMBCAAAAAUAAAABMQEAAAAKMTc3Njk1MTUzNwMAAAADMTYwAgAAAAQ0MTczBAAAAAEwBwAAAAk2LzMwLzIwMTQIAAAACjEyLzMxLzIwMTMJAAAAATDY2g9x4MLUCNjaD3HgwtQIHENJUS5FTUUuSVFfVk9MVU1FLjI0LTAxLTIwMTQBAAAAbm0AAAIAAAAIMC44OTkyOTUANNVlh+DC1Ag01WWH4MLUCB9D</t>
  </si>
  <si>
    <t>SVEuU1ROLklRX0VCVC45OTYuNDE4MjAuTC5QLi5DAQAAALttDQACAAAABjkxLjY2NgEIAAAABQAAAAExAQAAAAoxNDMxODU1MTA2AwAAAAIyNwIAAAADMTM5BAAAAAEwBwAAAAk2LzMwLzIwMTQIAAAACjEyLzMxLzIwMDkJAAAAATDY2g9x4MLUCNjaD3HgwtQIHUNJUS5UVEVLLklRX1ZPTFVNRS4xMC0wMS0yMDE0AQAAAAgBAwACAAAACDAuMTg5NjIyAFb0WozgwtQIVvRajODC1AgsQ0lRLk5ZU0U6VEVYLklRX1NIQVJFU09VVFNUQU5ESU5HLjEwLzI3LzIwMTYFAAAAAQAAAAgAAAAOKEludmFsaWQgRGF0ZSm4VV2M4MLUCLhVXYzgwtQIHENJUS5LQlIuSVFfVk9MVU1FLjI3LTAzLTIwMTQBAAAA6oA/AAIAAAAIMi44MzMyNzcAuFVdjODC1Ai4VV2M4MLUCCFDSVEuSVExOTA3ODYuSVFfVk9MVU1FLjE5LTA5LTIwMTMBAAAAQukCAAIAAAAIMC42NTUwNDYAuFVdjODC1Ai4VV2M4MLUCB5DSVEuTllTRTpERS5JUV9WT0xVTUUuOC8yLzIwMTYBAAAAgA8EAAIAAAAHMy42MjIyOQA01WWH4MLUCDTVZYfgwtQIJ0NJUS5GTFIuSVFfU0hBUkVTT1VUU1RBTkRJTkcuMjItMDItMjAxNwEAAAArAQoAAgAAAAoxMzkuMzU1NDEyALhVXYzgwtQIuFVdjODC1AgcQ0lRLkpFQy5JUV9WT0xVTUUuMjYtMDMtMjAxNAEAAAAvTgQAAgAAAAgwLjk4MzUxOACWNmiH4MLUCJY2aIfgwtQIIUNJUS5JUTE5MDc4Ni5JUV9WT0xVTUUu</t>
  </si>
  <si>
    <t>MTItMDYtMjAxNAEAAABC6QIAAgAAAAgwLjUyMjgyMgC4VV2M4MLUCLhVXYzgwtQIKkNJUS5OWVNFOlRFWC5JUV9TSEFSRVNPVVRTVEFORElORy4yLzkvMjAxNwEAAAAOswQAAgAAAAQ5Ny42ADTVZYfgwtQINNVlh+DC1AgrQ0lRLk5ZU0U6T1NLLklRX1NIQVJFU09VVFNUQU5ESU5HLjExLzgvMjAxNgEAAAAXfQQAAgAAAAk3My40ODQ1ODMAVvRajODC1AhW9FqM4MLUCCBDSVEuTllTRTpURVguSVFfVk9MVU1FLjExLzkvMjAxNgEAAAAOswQAAwAAAAAANNVlh+DC1Ag01WWH4MLUCBtDSVEuQ0FULklRX1ZPTFVNRS45LzEzLzIwMTYFAAAAAQAAAAgAAAAOKEludmFsaWQgRGF0ZSkOCipx4MLUCA4KKnHgwtQIKENJUS5TVE4uSVFfVE9UQUxfQVNTRVRTLjk5NS40MTgyMC5MLlAuLkMBAAAAu20NAAIAAAAIMTE0NC44ODYBCAAAAAUAAAABMQEAAAAKMTQzMjk3NzQ1MAMAAAACMjcCAAAABDEwMDcEAAAAATAHAAAACTYvMzAvMjAxNAgAAAAKMTIvMzEvMjAwOAkAAAABMNjaD3HgwtQI2NoPceDC1AgmQ0lRLk5BU0RBUUdTOlBDQVIuSVFfVk9MVU1FLjEwLzI0LzIwMTYFAAAAAQAAAAgAAAAOKEludmFsaWQgRGF0ZSk01WWH4MLUCDTVZYfgwtQIIENJUS5OWVNFOlRFWC5JUV9WT0xVTUUuOS8xOS8yMDE2BQAAAAEAAAAIAAAADihJbnZhbGlkIERhdGUpkjFWjODC1AiSMVaM4MLUCCBDSVEuTllTRTpOQVYuSVFfVk9M</t>
  </si>
  <si>
    <t>VU1FLjQvMjUvMjAxNgUAAAABAAAACAAAAA4oSW52YWxpZCBEYXRlKQ4KKnHgwtQIDgoqceDC1AgtQ0lRLklRMjczNTExLklRX0RBX1NVUFBMX0NGLjIwMDAuNDE4MjAuTC5QLi5DAQAAAGcsBAACAAAABjQxLjE2MgEIAAAABQAAAAExAQAAAAoxNzAyMTg0ODY5AwAAAAMxNjACAAAABDIxNzEEAAAAATAHAAAACTYvMzAvMjAxNAgAAAAJNi8zMC8yMDE0CQAAAAEwDgoqceDC1AgOCipx4MLUCCBDSVEuTllTRTpOQVYuSVFfVk9MVU1FLjMvMTQvMjAxNgUAAAABAAAACAAAAA4oSW52YWxpZCBEYXRlKTTVZYfgwtQINNVlh+DC1AgnQ0lRLlNUTi5JUV9TSEFSRVNPVVRTVEFORElORy4yMi0xMS0yMDE2AQAAALttDQACAAAACTExMy45NDUyNQBW9FqM4MLUCFb0WozgwtQIHUNJUS5UVEVLLklRX1ZPTFVNRS4wMi0wNC0yMDE0AQAAAAgBAwACAAAACDAuMjA3OTM5AFb0WozgwtQIVvRajODC1AgnQ0lRLkZMUi5JUV9TSEFSRVNPVVRTVEFORElORy4wMi0wMi0yMDE3AQAAACsBCgACAAAACjEzOS4yNTAyMDQANNVlh+DC1Ag01WWH4MLUCClDSVEuU1ROLklRX1RPVEFMX0FTU0VUUy4yMDAwLjQxODIwLkwuUC4uQwEAAAC7bQ0AAgAAAAgxODgyLjY5OAEIAAAABQAAAAExAQAAAAoxNzQ4OTQ0MDczAwAAAAIyNwIAAAAEMTAwNwQAAAABMAcAAAAJNi8zMC8yMDE0CAAAAAk2LzMwLzIwMTQJAAAAATDY2g9x4MLUCNjaD3Hg</t>
  </si>
  <si>
    <t>wtQIKENJUS5JUTI3MzUxMS5JUV9JTkNfVEFYLjk5OS40MTgyMC5MLlAuLkMBAAAAZywEAAIAAAAGNjIuMjY3AQgAAAAFAAAAATEBAAAACjE3MDIxNzQwNzEDAAAAAzE2MAIAAAACNzUEAAAAATAHAAAACTYvMzAvMjAxNAgAAAAKMTIvMzEvMjAxMgkAAAABMNjaD3HgwtQI2NoPceDC1AgiQ0lRLkpFQy5JUV9FU1RfREFURS4xMDA1LjQxODIwLkwuUAEAAAAvTgQABQAAAAozMC0wOS0yMDE4AA4KKnHgwtQIDgoqceDC1AggQ0lRLk5ZU0U6Q01JLklRX1ZPTFVNRS43LzE4LzIwMTYFAAAAAQAAAAgAAAAOKEludmFsaWQgRGF0ZSk01WWH4MLUCDTVZYfgwtQIJUNJUS5GTFIuSVFfVE9UQUxfUkVWLjk5NS40MTgyMC5MLlAuLkMBAAAAKwEKAAIAAAAJMjIzMjUuODk0AQgAAAAFAAAAATEBAAAACjE0MzI3NzY0MjQDAAAAAzE2MAIAAAACMjgEAAAAATAHAAAACTYvMzAvMjAxNAgAAAAKMTIvMzEvMjAwOAkAAAABMNjaD3HgwtQI2NoPceDC1AghQ0lRLklRMTkwNzg2LklRX1ZPTFVNRS4zMC0wOS0yMDEzAQAAAELpAgACAAAACDEuMjg3NDY4ALhVXYzgwtQIuFVdjODC1AgmQ0lRLk5BU0RBUUdTOlBDQVIuSVFfVk9MVU1FLjExLzE0LzIwMTYFAAAAAQAAAAgAAAAOKEludmFsaWQgRGF0ZSmSMVaM4MLUCJIxVozgwtQIJENJUS5LT1NFOkEwMDk1NDAuSVFfVk9MVU1FLjYvMjkvMjAxNgUAAAABAAAACAAAAA4oSW52YWxp</t>
  </si>
  <si>
    <t>ZCBEYXRlKTTVZYfgwtQINNVlh+DC1AgkQ0lRLlNUTi5JUV9QRU5TSU9OLjE5OTYuNDE4MjAuTC5QLi5DAQAAALttDQADAAAAAADY2g9x4MLUCNjaD3HgwtQIJ0NJUS5FTUUuSVFfU0hBUkVTT1VUU1RBTkRJTkcuMjAtMDQtMjAxNwEAAABubQAAAgAAAAk1OS4yNjc5MTUAuFVdjODC1Ai4VV2M4MLUCCdDSVEuSkVDLklRX1NIQVJFU09VVFNUQU5ESU5HLjE0LTA2LTIwMTcBAAAAL04EAAIAAAAKMTIwLjQyNDg2NwA01WWH4MLUCDTVZYfgwtQIH0NJUS5OWVNFOkRFLklRX1ZPTFVNRS4zLzIzLzIwMTYFAAAAAQAAAAgAAAAOKEludmFsaWQgRGF0ZSkOCipx4MLUCA4KKnHgwtQIJ0NJUS5GTFIuSVFfU0hBUkVTT1VUU1RBTkRJTkcuMjMtMTEtMjAxNgEAAAArAQoAAgAAAAoxMzkuMjUwMjA0ALhVXYzgwtQIuFVdjODC1AggQ0lRLk5ZU0U6Sk9ZLklRX1ZPTFVNRS40LzIyLzIwMTYFAAAAAQAAAAgAAAAOKEludmFsaWQgRGF0ZSk01WWH4MLUCDTVZYfgwtQIJ0NJUS5FTUUuSVFfU0hBUkVTT1VUU1RBTkRJTkcuMDUtMDctMjAxNgEAAABubQAAAgAAAAk2MC43MDA2MjYAuFVdjODC1Ai4VV2M4MLUCCdDSVEuSkVDLklRX1NIQVJFU09VVFNUQU5ESU5HLjI1LTA1LTIwMTcBAAAAL04EAAIAAAAKMTIwLjQyNDg2NwD0kliM4MLUCPSSWIzgwtQIIENJUS5OWVNFOkpPWS5JUV9WT0xVTUUuNy8yNy8yMDE2BQAAAAEAAAAI</t>
  </si>
  <si>
    <t>AAAADihJbnZhbGlkIERhdGUpDgoqceDC1AgOCipx4MLUCBtDSVEuQ0FULklRX1ZPTFVNRS4xMi82LzIwMTYBAAAAMvUDAAMAAAAAAA4KKnHgwtQIDgoqceDC1AgkQ0lRLk5BU0RBUUdTOlBDQVIuSVFfVk9MVU1FLjQvOC8yMDE2AQAAAEF/BAACAAAACDIuMzgzMjU1AA4KKnHgwtQIDgoqceDC1AgVQ0lRLi5JUV9RVUlDS19DT01QLjI1BQAAAAEAAAAIAAAAFChJbnZhbGlkIElkZW50aWZpZXIpNNVlh+DC1Ag01WWH4MLUCCxDSVEuTllTRTpPU0suSVFfU0hBUkVTT1VUU1RBTkRJTkcuMTEvMTQvMjAxNgUAAAABAAAACAAAAA4oSW52YWxpZCBEYXRlKVb0WozgwtQIVvRajODC1AgnQ0lRLkZMUi5JUV9QUkVGX0VRVUlUWS45OTkuNDE4MjAuTC5QLi5DAQAAACsBCgADAAAAAADY2g9x4MLUCNjaD3HgwtQIJ0NJUS5GTFIuSVFfU0hBUkVTT1VUU1RBTkRJTkcuMzAtMDUtMjAxNwEAAAArAQoAAgAAAAoxMzkuNzgyMjQzADTVZYfgwtQINNVlh+DC1AgfQ0lRLk5ZU0U6REUuSVFfVk9MVU1FLjMvMTYvMjAxNgUAAAABAAAACAAAAA4oSW52YWxpZCBEYXRlKTTVZYfgwtQINNVlh+DC1AgbQ0lRLkNBVC5JUV9WT0xVTUUuOS8xNi8yMDE2BQAAAAEAAAAIAAAADihJbnZhbGlkIERhdGUpDgoqceDC1AgOCipx4MLUCCRDSVEuTkFTREFRR1M6UENBUi5JUV9WT0xVTUUuMS85LzIwMTcBAAAAQX8EAAIAAAAIMS40MTgyOTgA</t>
  </si>
  <si>
    <t>NNVlh+DC1Ag01WWH4MLUCCdDSVEuU1ROLklRX1NIQVJFU09VVFNUQU5ESU5HLjA2LTEwLTIwMTYBAAAAu20NAAIAAAAKMTEzLjkyOTA2MgBW9FqM4MLUCFb0WozgwtQIHUNJUS5UVEVLLklRX1ZPTFVNRS4wMS0wNC0yMDE0AQAAAAgBAwACAAAACDAuMzc1MjM5AJY2aIfgwtQIljZoh+DC1AgcQ0lRLkZMUi5JUV9WT0xVTUUuMjEtMTAtMjAxMwEAAAArAQoAAgAAAAgwLjk0NTk0NAD4l2qH4MLUCPiXaofgwtQIIUNJUS5JUTI3MzUxMS5JUV9WT0xVTUUuMjYtMDctMjAxMwEAAABnLAQAAwAAAAAADgoqceDC1AgOCipx4MLUCCdDSVEuSkVDLklRX1NIQVJFU09VVFNUQU5ESU5HLjE4LTExLTIwMTYBAAAAL04EAAIAAAAKMTIxLjQyODE5NwD0kliM4MLUCPSSWIzgwtQIH0NJUS5FTUUuSVFfUFJJQ0VEQVRFLjA3LTExLTIwMTMBAAAAbm0AAAUAAAAKMDctMTEtMjAxMwA01WWH4MLUCDTVZYfgwtQIK0NJUS5GTFIuSVFfTkVUX1dPUktJTkdfQ0FQLjk5OS40MTgyMC5MLlAuLkMBAAAAKwEKAAIAAAAHLTYzLjg1MwEIAAAABQAAAAExAQAAAAoxNzE5NjcxMTEwAwAAAAMxNjACAAAABDEzMTEEAAAAATAHAAAACTYvMzAvMjAxNAgAAAAKMTIvMzEvMjAxMgkAAAABMNjaD3HgwtQI2NoPceDC1AgfQ0lRLkVNRS5JUV9QUklDRURBVEUuMTQtMDEtMjAxNAEAAABubQAABQAAAAoxNC0wMS0yMDE0AA4KKnHgwtQIDgoqceDC</t>
  </si>
  <si>
    <t>1AgnQ0lRLkpFQy5JUV9TSEFSRVNPVVRTVEFORElORy4xOS0wNi0yMDE3AQAAAC9OBAACAAAACjEyMC40MjQ4NjcA9JJYjODC1Aj0kliM4MLUCCBDSVEuVFRFSy5JUV9FQlQuOTk5LjQxODIwLkwuUC4uQwEAAAAIAQMAAgAAAAcxNjAuNzk2AQgAAAAFAAAAATEBAAAACjE3MDgwMDQ2NTQDAAAAAzE2MAIAAAADMTM5BAAAAAEwBwAAAAk2LzMwLzIwMTQIAAAACTkvMzAvMjAxMgkAAAABMNjaD3HgwtQI2NoPceDC1AgnQ0lRLkNBVC5JUV9TSEFSRVNPVVRTVEFORElORy4xMS8xNC8yMDE2BQAAAAEAAAAIAAAADihJbnZhbGlkIERhdGUpkjFWjODC1AiSMVaM4MLUCCdDSVEuS0JSLklRX1NIQVJFU09VVFNUQU5ESU5HLjIxLTEyLTIwMTYBAAAA6oA/AAIAAAAKMTQyLjY2ODE2MQC4VV2M4MLUCLhVXYzgwtQIK0NJUS5OWVNFOk9TSy5JUV9TSEFSRVNPVVRTVEFORElORy4xLzExLzIwMTcBAAAAF30EAAIAAAAJNzQuNzk0NTI2ALhVXYzgwtQIuFVdjODC1AghQ0lRLklRMjczNTExLklRX1ZPTFVNRS4zMC0wNy0yMDEzAQAAAGcsBAADAAAAAAA01WWH4MLUCDTVZYfgwtQIJ0NJUS5FTUUuSVFfU0hBUkVTT1VUU1RBTkRJTkcuMjctMTAtMjAxNgEAAABubQAAAgAAAAk2MC42NDY0NzYAVvRajODC1AhW9FqM4MLUCCBDSVEuTllTRTpKT1kuSVFfVk9MVU1FLjQvMjcvMjAxNgUAAAABAAAACAAAAA4oSW52YWxpZCBEYXRl</t>
  </si>
  <si>
    <t>KQ4KKnHgwtQIDgoqceDC1AgcQ0lRLkZMUi5JUV9WT0xVTUUuMTUtMTEtMjAxMwEAAAArAQoAAgAAAAcwLjg1MDIyAPiXaofgwtQI+Jdqh+DC1AgnQ0lRLkpFQy5JUV9TSEFSRVNPVVRTVEFORElORy4xNC0xMi0yMDE2AQAAAC9OBAACAAAACjEyMC44MzAwOTkADgoqceDC1AgOCipx4MLUCCBDSVEuTllTRTpURVguSVFfVk9MVU1FLjQvMjYvMjAxNgUAAAABAAAACAAAAA4oSW52YWxpZCBEYXRlKVb0WozgwtQIVvRajODC1AglQ0lRLjAuSVFfVE9UQUxfUkVWLjk5Ni40MTgyMC5MRlIuUC4uQwEAAABVhHcDAwAAAAAADgoqceDC1AgOCipx4MLUCBpDSVEuQ0FULklRX1ZPTFVNRS40LzcvMjAxNwEAAAAy9QMAAgAAAAgyLjQwNDg5NgCWNmiH4MLUCJY2aIfgwtQIJ0NJUS5FTUUuSVFfU0hBUkVTT1VUU1RBTkRJTkcuMDUtMDUtMjAxNwEAAABubQAAAgAAAAk1OS4yMzMwMzgANNVlh+DC1Ag01WWH4MLUCCRDSVEuTkFTREFRR1M6UENBUi5JUV9WT0xVTUUuNi8zLzIwMTYBAAAAQX8EAAMAAAAAADTVZYfgwtQINNVlh+DC1AgiQ0lRLi5JUV9FQklUREFfRVNULjEwMDEuNDE4MjAuTC5QLgUAAAABAAAACAAAABQoSW52YWxpZCBJZGVudGlmaWVyKfSSWIzgwtQI9JJYjODC1AgpQ0lRLklRMjczNTExLklRX1BFTlNJT04uMjAwMC40MTgyMC5MLlAuLkMBAAAAZywEAAIAAAAHMTA1Ljk3NAEIAAAABQAAAAExAQAAAAox</t>
  </si>
  <si>
    <t>NzAyMTg0ODY5AwAAAAMxNjACAAAABDEyMTMEAAAAATAHAAAACTYvMzAvMjAxNAgAAAAJNi8zMC8yMDE0CQAAAAEw2NoPceDC1AjY2g9x4MLUCCVDSVEuTkFTREFRR1M6UENBUi5JUV9WT0xVTUUuOS8xNS8yMDE2BQAAAAEAAAAIAAAADihJbnZhbGlkIERhdGUpNNVlh+DC1Ag01WWH4MLUCCxDSVEuTllTRTpPU0suSVFfU0hBUkVTT1VUU1RBTkRJTkcuMTEvMzAvMjAxNgUAAAABAAAACAAAAA4oSW52YWxpZCBEYXRlKbhVXYzgwtQIuFVdjODC1Ag4Q0lRLklRMTkwNzg2LklRX01JTk9SSVRZX0lOVEVSRVNUX1RPVEFMLjk5OC40MTgyMC5MLlAuLkMBAAAAQukCAAIAAAAFMTA3LjIBCAAAAAUAAAABMQEAAAAKMTY2MTIxMzQzMQMAAAADMTYwAgAAAAQxMzEyBAAAAAEwBwAAAAk2LzMwLzIwMTQIAAAACjEyLzMwLzIwMTEJAAAAATDY2g9x4MLUCNjaD3HgwtQIL0NJUS5JUVRSMjcxOTQ4NTUxLklRX1RSX1RBUkdFVF9FQklUX0VRX0lOQy4uVVNEAQAAAAebNRACAAAAAAB3qAY248LUCC12HjbjwtQIH0NJUS5OWVNFOk9TSy5JUV9WT0xVTUUuNi85LzIwMTYBAAAAF30EAAIAAAAIMS4wMDA1NzYANNVlh+DC1Ag01WWH4MLUCCpDSVEuTllTRTpURVguSVFfU0hBUkVTT1VUU1RBTkRJTkcuMy8zLzIwMTcBAAAADrMEAAIAAAAFMTA1LjkAkjFWjODC1AiSMVaM4MLUCCdDSVEuSkVDLklRX1NIQVJFU09VVFNUQU5ESU5H</t>
  </si>
  <si>
    <t>LjIzLTA5LTIwMTYBAAAAL04EAAIAAAAKMTIxLjQyODE5NwD0kliM4MLUCPSSWIzgwtQIJ0NJUS5TVE4uSVFfU0hBUkVTT1VUU1RBTkRJTkcuMTQtMTAtMjAxNgEAAAC7bQ0AAgAAAAoxMTMuOTI5MDYyAPSSWIzgwtQI9JJYjODC1AglQ0lRLlNUTi5JUV9UT1RBTF9SRVYuOTk3LjQxODIwLkwuUC4uQwEAAAC7bQ0AAgAAAAcxMjI2LjA0AQgAAAAFAAAAATEBAAAACjE1MjMxNzA1ODMDAAAAAjI3AgAAAAIyOAQAAAABMAcAAAAJNi8zMC8yMDE0CAAAAAoxMi8zMS8yMDEwCQAAAAEw2NoPceDC1AjY2g9x4MLUCBxDSVEuRkxSLklRX1ZPTFVNRS4yMi0wMS0yMDE0AQAAACsBCgACAAAACDEuNTU2OTUyAJY2aIfgwtQIljZoh+DC1AgnQ0lRLkVNRS5JUV9TSEFSRVNPVVRTVEFORElORy4xMS0xMS0yMDE2AQAAAG5tAAACAAAACTYwLjY0NjQ3NgC4VV2M4MLUCLhVXYzgwtQIJkNJUS5DQVQuSVFfU0hBUkVTT1VUU1RBTkRJTkcuOS8yMC8yMDE2BQAAAAEAAAAIAAAADihJbnZhbGlkIERhdGUpDgoqceDC1AgOCipx4MLUCDRDSVEuU1ROLklRX01JTk9SSVRZX0lOVEVSRVNUX1RPVEFMLjEwMDAuNDE4MjAuTC5QLi5DAQAAALttDQADAAAAAADY2g9x4MLUCNjaD3HgwtQILkNJUS5JUVRSMjY0MzYxMTkyLklRX1RSX1RBUkdFVF9TVE9DS1BSRU1JVU1fMVcBAAAA6NTBDwIAAAAAAHeoBjbjwtQILXYeNuPC1AgmQ0lRLkNB</t>
  </si>
  <si>
    <t>VC5JUV9TSEFSRVNPVVRTVEFORElORy4yLzIyLzIwMTcFAAAAAQAAAAgAAAAOKEludmFsaWQgRGF0ZSlW9FqM4MLUCFb0WozgwtQIJkNJUS5DQVQuSVFfU0hBUkVTT1VUU1RBTkRJTkcuMS8yNy8yMDE3BQAAAAEAAAAIAAAADihJbnZhbGlkIERhdGUpuFVdjODC1Ai4VV2M4MLUCCdDSVEuS0JSLklRX1NIQVJFU09VVFNUQU5ESU5HLjA1LTEyLTIwMTYBAAAA6oA/AAIAAAAKMTQyLjY2ODE2MQC4VV2M4MLUCLhVXYzgwtQIH0NJUS5FTUUuSVFfUFJJQ0VEQVRFLjA1LTA1LTIwMTQBAAAAbm0AAAUAAAAKMDUtMDUtMjAxNACWNmiH4MLUCJY2aIfgwtQIKENJUS5JUTE5MDc4Ni5JUV9QRVJJT0REQVRFLjk5Ny40MTgyMC5MLlABAAAAQukCAAUAAAAKMzEtMTItMjAxMAAOCipx4MLUCA4KKnHgwtQIMENJUS5JUTI3MzUxMS5JUV9DQVNIX1NUX0lOVkVTVC4xOTk2LjQxODIwLkwuUC4uQwEAAABnLAQAAgAAAAc0MTQuNzM4AQgAAAAFAAAAATEBAAAACjE3MDIxODQwNjkDAAAAAzE2MAIAAAAEMTAwMgQAAAABMAcAAAAJNi8zMC8yMDE0CAAAAAk2LzMwLzIwMTMJAAAAATDY2g9x4MLUCNjaD3HgwtQIJ0NJUS5LQlIuSVFfU0hBUkVTT1VUU1RBTkRJTkcuMDQtMDEtMjAxNwEAAADqgD8AAgAAAAoxNDIuNjY4MTYxALhVXYzgwtQIuFVdjODC1AgcQ0lRLlNUTi5JUV9WT0xVTUUuMDYtMDgtMjAxMwEAAAC7bQ0AAgAAAAgw</t>
  </si>
  <si>
    <t>LjE5NzM4MgBW9FqM4MLUCFb0WozgwtQIKkNJUS5OWVNFOlRFWC5JUV9TSEFSRVNPVVRTVEFORElORy40LzYvMjAxNwEAAAAOswQAAgAAAAQ5Ny42APSSWIzgwtQIkjFWjODC1AgcQ0lRLlNUTi5JUV9WT0xVTUUuMDctMTEtMjAxMwEAAAC7bQ0AAgAAAAgwLjMwNTk0NAC4VV2M4MLUCLhVXYzgwtQIHUNJUS5UVEVLLklRX1ZPTFVNRS4yNS0wNy0yMDEzAQAAAAgBAwACAAAACDAuMzkxNTQ2AJY2aIfgwtQIljZoh+DC1AgvQ0lRLklRVFIyNDI2NDU2NzQuSVFfVFJfVEFSR0VUX0VCSVRfRVFfSU5DLi5VU0QBAAAAqnp2DgIAAAAHMjIxLjI5OQEGAAAABQAAAAIzNwEAAAAKMTYzMDI5NzA1OQIAAAAFMjE2NzUDAAAAAzE2MAQAAAABMAcAAAAIMS8xLzE5MDB3qAY248LUCC12HjbjwtQIHENJUS5GTFIuSVFfVk9MVU1FLjI0LTEwLTIwMTMBAAAAKwEKAAIAAAAIMS4xODI3NTgA+Jdqh+DC1Aj4l2qH4MLUCCRDSVEuTkFTREFRR1M6UENBUi5JUV9WT0xVTUUuNi82LzIwMTYBAAAAQX8EAAIAAAAIMi4wMDE4NDQAVvRajODC1AhW9FqM4MLUCCBDSVEuTllTRTpNVFcuSVFfVk9MVU1FLjgvMTEvMjAxNgEAAADTXQQAAgAAAAgwLjg0ODU3MwCWNmiH4MLUCJY2aIfgwtQIIUNJUS5JUTI3MzUxMS5JUV9WT0xVTUUuMDItMTAtMjAxMwEAAABnLAQAAwAAAAAADgoqceDC1AgOCipx4MLUCBxDSVEuU1ROLklRX1ZPTFVNRS4y</t>
  </si>
  <si>
    <t>OS0wNy0yMDEzAQAAALttDQACAAAACDAuMDY2NDcyAJY2aIfgwtQIljZoh+DC1AgwQ0lRLk5BU0RBUUdTOlBDQVIuSVFfU0hBUkVTT1VUU1RBTkRJTkcuNC8yNS8yMDE2BQAAAAEAAAAIAAAADihJbnZhbGlkIERhdGUpkjFWjODC1AiSMVaM4MLUCCRDSVEuTkFTREFRR1M6UENBUi5JUV9WT0xVTUUuMi82LzIwMTcBAAAAQX8EAAIAAAAIMy41MzUxNDkAkjFWjODC1AiSMVaM4MLUCCJDSVEuU1ROLklRX0VCSVREQS45OTkuNDE4MjAuTC5QLi5DAQAAALttDQACAAAABzIxNS41OTcBCAAAAAUAAAABMQEAAAAKMTY2MDg4OTI3MQMAAAACMjcCAAAABDQwNTEEAAAAATAHAAAACTYvMzAvMjAxNAgAAAAKMTIvMzEvMjAxMgkAAAABMNjaD3HgwtQI2NoPceDC1AglQ0lRLkZMUi5JUV9UT1RBTF9SRVYuOTk4LjQxODIwLkwuUC4uQwEAAAArAQoAAgAAAAkyMzM4MS4zOTkBCAAAAAUAAAABMQEAAAAKMTY1ODg2MDMwNQMAAAADMTYwAgAAAAIyOAQAAAABMAcAAAAJNi8zMC8yMDE0CAAAAAoxMi8zMS8yMDExCQAAAAEw2NoPceDC1AjY2g9x4MLUCBxDSVEuRU1FLklRX1ZPTFVNRS4wNy0wMS0yMDE0AQAAAG5tAAACAAAACDAuMzAzNjE0ADTVZYfgwtQINNVlh+DC1AgsQ0lRLk5ZU0U6Q01JLklRX1NIQVJFU09VVFNUQU5ESU5HLjExLzExLzIwMTYBAAAAJQwEAAIAAAAGMTY3LjU4AFb0WozgwtQIVvRajODC1AgvQ0lRLk5B</t>
  </si>
  <si>
    <t>U0RBUUdTOlBDQVIuSVFfU0hBUkVTT1VUU1RBTkRJTkcuNi8yLzIwMTYBAAAAQX8EAAIAAAAFMzUxLjMAVvRajODC1AhW9FqM4MLUCCBDSVEuTllTRTpURVguSVFfVk9MVU1FLjMvMzEvMjAxNgUAAAABAAAACAAAAA4oSW52YWxpZCBEYXRlKTTVZYfgwtQINNVlh+DC1AgqQ0lRLk5ZU0U6Q01JLklRX1NIQVJFU09VVFNUQU5ESU5HLjgvOS8yMDE2AQAAACUMBAACAAAAAzE2OAD0kliM4MLUCPSSWIzgwtQIHENJUS5TVE4uSVFfVk9MVU1FLjAxLTA4LTIwMTMBAAAAu20NAAIAAAAIMC4xNzMwODIAljZoh+DC1AiWNmiH4MLUCDRDSVEuU1ROLklRX01JTk9SSVRZX0lOVEVSRVNUX1RPVEFMLjE5OTMuNDE4MjAuTC5QLi5DAQAAALttDQACAAAABTAuMTAzAQgAAAAFAAAAATEBAAAACjE2NDI5Nzk3OTIDAAAAAjI3AgAAAAQxMzEyBAAAAAEwBwAAAAk2LzMwLzIwMTQIAAAACTkvMzAvMjAxMgkAAAABMNjaD3HgwtQI2NoPceDC1AggQ0lRLk5ZU0U6TkFWLklRX1ZPTFVNRS44LzE1LzIwMTYFAAAAAQAAAAgAAAAOKEludmFsaWQgRGF0ZSk01WWH4MLUCDTVZYfgwtQIHUNJUS5UVEVLLklRX1ZPTFVNRS4xMS0wNy0yMDEzAQAAAAgBAwACAAAABzAuNTA5NzUAuFVdjODC1Ai4VV2M4MLUCBxDSVEuSkVDLklRX1ZPTFVNRS4yMi0wOC0yMDEzAQAAAC9OBAACAAAACDAuODMyNTE2AJY2aIfgwtQIljZoh+DC1AgcQ0lRLktC</t>
  </si>
  <si>
    <t>Ui5JUV9WT0xVTUUuMTUtMDQtMjAxNAEAAADqgD8AAgAAAAgyLjc4ODA0MwCWNmiH4MLUCJY2aIfgwtQIH0NJUS5FTUUuSVFfUFJJQ0VEQVRFLjIwLTAzLTIwMTQBAAAAbm0AAAUAAAAKMjAtMDMtMjAxNAAOCipx4MLUCA4KKnHgwtQIM0NJUS5GTFIuSVFfTUlOT1JJVFlfSU5URVJFU1RfVE9UQUwuOTk2LjQxODIwLkwuUC4uQwEAAAArAQoAAgAAAAUyOC4zNgEIAAAABQAAAAExAQAAAAoxNTE5NTU5NDczAwAAAAMxNjACAAAABDEzMTIEAAAAATAHAAAACTYvMzAvMjAxNAgAAAAKMTIvMzEvMjAwOQkAAAABMNjaD3HgwtQI2NoPceDC1AgfQ0lRLk5ZU0U6TkFWLklRX1ZPTFVNRS44LzkvMjAxNgEAAACycQQAAgAAAAgzLjMyMDQ4OAA01WWH4MLUCDTVZYfgwtQILENJUS5OWVNFOk9TSy5JUV9TSEFSRVNPVVRTVEFORElORy4xMC8xMC8yMDE2AQAAABd9BAACAAAACTczLjQ4NDU4MwC4VV2M4MLUCLhVXYzgwtQIIUNJUS5JUTI3MzUxMS5JUV9WT0xVTUUuMTgtMDctMjAxMwEAAABnLAQAAwAAAAAANNVlh+DC1Ag01WWH4MLUCCBDSVEuTllTRTpNVFcuSVFfVk9MVU1FLjYvMjcvMjAxNgUAAAABAAAACAAAAA4oSW52YWxpZCBEYXRlKTTVZYfgwtQINNVlh+DC1AgbQ0lRLkNBVC5JUV9WT0xVTUUuMS8xMy8yMDE3BQAAAAEAAAAIAAAADihJbnZhbGlkIERhdGUpNNVlh+DC1Ag01WWH4MLUCBxDSVEuS0JSLklRX1ZP</t>
  </si>
  <si>
    <t>TFVNRS4yMS0wMi0yMDE0AQAAAOqAPwACAAAACDIuMTI3ODQ0ALhVXYzgwtQIuFVdjODC1AgrQ0lRLk5ZU0U6T1NLLklRX1NIQVJFU09VVFNUQU5ESU5HLjgvMTUvMjAxNgUAAAABAAAACAAAAA4oSW52YWxpZCBEYXRlKfSSWIzgwtQI9JJYjODC1AgfQ0lRLkVNRS5JUV9QUklDRURBVEUuMDgtMDUtMjAxNAEAAABubQAABQAAAAowOC0wNS0yMDE0ADTVZYfgwtQINNVlh+DC1AgnQ0lRLkpFQy5JUV9TSEFSRVNPVVRTVEFORElORy4xMC0xMC0yMDE2AQAAAC9OBAACAAAACjEyMS40MjgxOTcAVvRajODC1AhW9FqM4MLUCBtDSVEuQ0FULklRX1ZPTFVNRS41LzExLzIwMTYBAAAAMvUDAAMAAAAAADTVZYfgwtQINNVlh+DC1AgcQ0lRLkVNRS5JUV9WT0xVTUUuMjItMDEtMjAxNAEAAABubQAAAgAAAAgwLjMyMTgzMwA01WWH4MLUCDTVZYfgwtQIIUNJUS5KRUMuSVFfTklfRVNULjEwMDEuNDE4MjAuTC5QLgEAAAAvTgQAAgAAAAk0NDQuNTU5ODIBDgAAAAUAAAABMwEAAAABMAIAAAAHNDQxNjQ4NAMAAAAGMTAwMjUwBAAAAAEyBgAAAAEwBwAAAAMxNjAIAAAAATAJAAAAATEKAAAAATALAAAACjcxMjQ1Njk4MjUMAAAAATENAAAACDcvMS8yMDE0EAAAAAk2LzMwLzIwMTQOCipx4MLUCA4KKnHgwtQIJ0NJUS5TVE4uSVFfU0hBUkVTT1VUU1RBTkRJTkcuMjQtMDgtMjAxNgEAAAC7bQ0AAgAAAAoxMTMuOTI5MDYyADTV</t>
  </si>
  <si>
    <t>ZYfgwtQINNVlh+DC1AgmQ0lRLklRMjczNTExLklRX0NBUEVYLjk5Ny40MTgyMC5MLlAuLkMBAAAAZywEAAIAAAAHLTIzLjI3OAEIAAAABQAAAAExAQAAAAoxNTg5OTQ2MzQ2AwAAAAMxNjACAAAABDIwMjEEAAAAATAHAAAACTYvMzAvMjAxNAgAAAAKMTIvMzEvMjAxMAkAAAABMNjaD3HgwtQI2NoPceDC1AgsQ0lRLk5ZU0U6Q01JLklRX1NIQVJFU09VVFNUQU5ESU5HLjExLzE0LzIwMTYFAAAAAQAAAAgAAAAOKEludmFsaWQgRGF0ZSmSMVaM4MLUCJIxVozgwtQIKkNJUS5OWVNFOlRFWC5JUV9TSEFSRVNPVVRTVEFORElORy44LzIvMjAxNgEAAAAOswQAAgAAAAUxMDguNQA01WWH4MLUCDTVZYfgwtQIJENJUS5LQlIuSVFfUEVSSU9EREFURS4xMDAwLjQxODIwLkwuUAEAAADqgD8ABQAAAAozMS0xMi0yMDEzAA4KKnHgwtQIDgoqceDC1AgkQ0lRLktPU0U6QTAwOTU0MC5JUV9WT0xVTUUuNC8xNS8yMDE2BQAAAAEAAAAIAAAADihJbnZhbGlkIERhdGUpNNVlh+DC1Ag01WWH4MLUCC9DSVEuTkFTREFRR1M6UENBUi5JUV9TSEFSRVNPVVRTVEFORElORy42LzcvMjAxNgEAAABBfwQAAgAAAAkzNTAuNDYyODUAuFVdjODC1Ai4VV2M4MLUCC1DSVEuSVEyNzM1MTEuSVFfSU5URVJFU1RfRVhQLjk5OS40MTgyMC5MLlAuLkMBAAAAZywEAAIAAAAHLTEzLjc5NwEIAAAABQAAAAExAQAAAAoxNzAyMTc0MDcxAwAAAAMx</t>
  </si>
  <si>
    <t>NjACAAAAAjgyBAAAAAEwBwAAAAk2LzMwLzIwMTQIAAAACjEyLzMxLzIwMTIJAAAAATAOCipx4MLUCA4KKnHgwtQIHENJUS5LQlIuSVFfVk9MVU1FLjE4LTAyLTIwMTQBAAAA6oA/AAIAAAAIMC45MDM5NDUAljZoh+DC1AiWNmiH4MLUCCpDSVEuSVExOTA3ODYuSVFfVE9UQUxfUkVWLjk5Ny40MTgyMC5MLlAuLkMBAAAAQukCAAIAAAAGOTE3Ny4xAQgAAAAFAAAAATEBAAAACjE2NDY0ODQ3MzUDAAAAAzE2MAIAAAACMjgEAAAAATAHAAAACTYvMzAvMjAxNAgAAAAKMTIvMzEvMjAxMAkAAAABMNjaD3HgwtQI2NoPceDC1AgoQ0lRLjAuSVFfSU5URVJFU1RfRVhQLjk5OC40MTgyMC5MLlAuLS0uQwUAAAABAAAACAAAABooSW52YWxpZCBDdXJyZW5jeSBSZXF1ZXN0KdjaD3HgwtQI2NoPceDC1AgrQ0lRLk5ZU0U6T1NLLklRX1NIQVJFU09VVFNUQU5ESU5HLjMvMjAvMjAxNwUAAAABAAAACAAAAA4oSW52YWxpZCBEYXRlKZIxVozgwtQIkjFWjODC1AggQ0lRLk5ZU0U6VEVYLklRX1ZPTFVNRS4zLzE0LzIwMTcFAAAAAQAAAAgAAAAOKEludmFsaWQgRGF0ZSk01WWH4MLUCDTVZYfgwtQIOENJUS5JUTI3MzUxMS5JUV9NSU5PUklUWV9JTlRFUkVTVF9UT1RBTC45OTguNDE4MjAuTC5QLi5DAQAAAGcsBAACAAAABjQ3LjkyNQEIAAAABQAAAAExAQAAAAoxNzAyMTczMTk1AwAAAAMxNjACAAAABDEzMTIEAAAAATAHAAAA</t>
  </si>
  <si>
    <t>CTYvMzAvMjAxNAgAAAAKMTIvMzEvMjAxMQkAAAABMNjaD3HgwtQI2NoPceDC1AgoQ0lRLlRURUsuSVFfU0hBUkVTT1VUU1RBTkRJTkcuMjYtMDEtMjAxNwEAAAAIAQMAAgAAAAk1Ny4yNzk4NzcANNVlh+DC1Ag01WWH4MLUCCBDSVEuTllTRTpURVguSVFfVk9MVU1FLjYvMTYvMjAxNgUAAAABAAAACAAAAA4oSW52YWxpZCBEYXRlKVb0WozgwtQIVvRajODC1AgjQ0lRLktPU0U6QTAwOTU0MC5JUV9WT0xVTUUuNi8xLzIwMTYBAAAAzUslAAIAAAAIMC4yNDg1NjEANNVlh+DC1Ag01WWH4MLUCBxDSVEuRkxSLklRX1ZPTFVNRS4yNy0wOS0yMDEzAQAAACsBCgACAAAACDEuMjk1MzM1APiXaofgwtQI+Jdqh+DC1AggQ0lRLk5ZU0U6TVRXLklRX1ZPTFVNRS41LzIwLzIwMTYFAAAAAQAAAAgAAAAOKEludmFsaWQgRGF0ZSk01WWH4MLUCDTVZYfgwtQIIUNJUS5JUTI3MzUxMS5JUV9WT0xVTUUuMTMtMDUtMjAxNAEAAABnLAQAAwAAAAAADgoqceDC1AgOCipx4MLUCCZDSVEuQ0FULklRX1NIQVJFU09VVFNUQU5ESU5HLjYvMjIvMjAxNgUAAAABAAAACAAAAA4oSW52YWxpZCBEYXRlKVb0WozgwtQIVvRajODC1AggQ0lRLk5ZU0U6T1NLLklRX1ZPTFVNRS4zLzIyLzIwMTYFAAAAAQAAAAgAAAAOKEludmFsaWQgRGF0ZSk01WWH4MLUCDTVZYfgwtQIK0NJUS5OWVNFOlRFWC5JUV9TSEFSRVNPVVRTVEFORElORy40LzEx</t>
  </si>
  <si>
    <t>LzIwMTcBAAAADrMEAAIAAAAEOTcuNgBW9FqM4MLUCFb0WozgwtQIHENJUS5LQlIuSVFfVk9MVU1FLjIxLTA0LTIwMTQBAAAA6oA/AAIAAAAIMi4xMDg1OTMAuFVdjODC1Ai4VV2M4MLUCBxDSVEuU1ROLklRX1ZPTFVNRS4xNC0wNC0yMDE0AQAAALttDQACAAAABzAuMjU1MzUAuFVdjODC1Ai4VV2M4MLUCCFDSVEuSVEyNzM1MTEuSVFfVk9MVU1FLjE0LTEwLTIwMTMBAAAAZywEAAMAAAAAADTVZYfgwtQINNVlh+DC1AgcQ0lRLktCUi5JUV9WT0xVTUUuMTItMDUtMjAxNAEAAADqgD8AAgAAAAgyLjAxMjQxNACSMVaM4MLUCJIxVozgwtQIJ0NJUS5KRUMuSVFfU0hBUkVTT1VUU1RBTkRJTkcuMTEtMTAtMjAxNgEAAAAvTgQAAgAAAAoxMjEuNDI4MTk3APSSWIzgwtQI9JJYjODC1AgfQ0lRLk5ZU0U6Q01JLklRX1ZPTFVNRS4zLzkvMjAxNgEAAAAlDAQAAwAAAAAADgoqceDC1AgOCipx4MLUCCBDSVEuTllTRTpNVFcuSVFfVk9MVU1FLjYvMjgvMjAxNgUAAAABAAAACAAAAA4oSW52YWxpZCBEYXRlKQ4KKnHgwtQIDgoqceDC1AgrQ0lRLk5ZU0U6Q01JLklRX1NIQVJFU09VVFNUQU5ESU5HLjEvMjQvMjAxNwUAAAABAAAACAAAAA4oSW52YWxpZCBEYXRlKVb0WozgwtQIVvRajODC1AghQ0lRLklRMjczNTExLklRX1ZPTFVNRS4yMC0wMi0yMDE0AQAAAGcsBAACAAAACDAuMDAwNjA4AA4KKnHgwtQIDgoqceDC1Agw</t>
  </si>
  <si>
    <t>Q0lRLk5BU0RBUUdTOlBDQVIuSVFfU0hBUkVTT1VUU1RBTkRJTkcuMi8yMi8yMDE3BQAAAAEAAAAIAAAADihJbnZhbGlkIERhdGUpNNVlh+DC1Ag01WWH4MLUCCRDSVEuS09TRTpBMDA5NTQwLklRX1ZPTFVNRS42LzEwLzIwMTYBAAAAzUslAAIAAAAIMC4zNzI4MzcADgoqceDC1AgOCipx4MLUCCtDSVEuTllTRTpDTUkuSVFfU0hBUkVTT1VUU1RBTkRJTkcuMy8yMy8yMDE3BQAAAAEAAAAIAAAADihJbnZhbGlkIERhdGUpkjFWjODC1AiSMVaM4MLUCCtDSVEuTllTRTpDTUkuSVFfU0hBUkVTT1VUU1RBTkRJTkcuMi8yMS8yMDE3BQAAAAEAAAAIAAAADihJbnZhbGlkIERhdGUpuFVdjODC1Ai4VV2M4MLUCCVDSVEuVFRFSy5JUV9DQVBFWF9FU1QuMTAwMy40MTgyMC5MLlAuAQAAAAgBAwACAAAABS0zMi41AQ4AAAAFAAAAATMBAAAAATACAAAACjEwMDAxNjYyNzgDAAAABjEwNDA5MAQAAAABMgYAAAABMAcAAAADMTYwCAAAAAEwCQAAAAExCgAAAAEwCwAAAAo2MTI4OTc2NTYyDAAAAAExDQAAAAg3LzEvMjAxNBAAAAAJNi8zMC8yMDE02NoPceDC1AjY2g9x4MLUCCVDSVEuTkFTREFRR1M6UENBUi5JUV9WT0xVTUUuOC8yMy8yMDE2BQAAAAEAAAAIAAAADihJbnZhbGlkIERhdGUpNNVlh+DC1Ag01WWH4MLUCCJDSVEuRkxSLklRX0VCSVREQS45OTUuNDE4MjAuTC5QLi5DAQAAACsBCgACAAAACDExNzcuNjM3AQgA</t>
  </si>
  <si>
    <t>AAAFAAAAATEBAAAACjE0MzI3NzY0MjQDAAAAAzE2MAIAAAAENDA1MQQAAAABMAcAAAAJNi8zMC8yMDE0CAAAAAoxMi8zMS8yMDA4CQAAAAEw2NoPceDC1AjY2g9x4MLUCCFDSVEuSVExOTA3ODYuSVFfVk9MVU1FLjIyLTAxLTIwMTQBAAAAQukCAAIAAAAIMC42NDA5MjkAuFVdjODC1Ai4VV2M4MLUCCFDSVEuSVExOTA3ODYuSVFfVk9MVU1FLjE5LTExLTIwMTMBAAAAQukCAAIAAAAFMC45MjEAuFVdjODC1Ai4VV2M4MLUCBxDSVEuQ0FULklRX1ZPTFVNRS4xMi8yMC8yMDE2BQAAAAEAAAAIAAAADihJbnZhbGlkIERhdGUpNNVlh+DC1Ag01WWH4MLUCCdDSVEuSkVDLklRX1NIQVJFU09VVFNUQU5ESU5HLjEzLTAyLTIwMTcBAAAAL04EAAIAAAAKMTIxLjA3MTI5NgA01WWH4MLUCDTVZYfgwtQIMUNJUS5JUVRSMTQxNTEzMTYyLklRX1RSX1RBUkdFVF9FQklUREFfRVFfSU5DLi5VU0QBAAAAylFvCAIAAAAGMTQ4LjUyAQYAAAAFAAAAAjM3AQAAAAoxNDgxMjcwNjY2AgAAAAUyMTY3NwMAAAADMTYwBAAAAAEwBwAAAAgxLzEvMTkwMHeoBjbjwtQILXYeNuPC1AgcQ0lRLkVNRS5JUV9WT0xVTUUuMDEtMTAtMjAxMwEAAABubQAAAgAAAAgwLjMxNjMyOQCWNmiH4MLUCJY2aIfgwtQIHENJUS5KRUMuSVFfVk9MVU1FLjEwLTEwLTIwMTMBAAAAL04EAAIAAAAIMC41NTAyODYAljZoh+DC1AiWNmiH4MLUCBxDSVEuSkVD</t>
  </si>
  <si>
    <t>LklRX1ZPTFVNRS4yOC0xMC0yMDEzAQAAAC9OBAACAAAACDAuNjU1MTk5AJY2aIfgwtQIljZoh+DC1AgoQ0lRLklRMjczNTExLklRX0VCSVRfRVNULjEwMDYuNDE4MjAuTC5QLgEAAABnLAQAAwAAAAAA2NoPceDC1AjY2g9x4MLUCCJDSVEuSkVDLklRX0VTVF9EQVRFLjEwMDMuNDE4MjAuTC5QAQAAAC9OBAAFAAAACjMwLTA5LTIwMTYADgoqceDC1AgOCipx4MLUCCdDSVEuRU1FLklRX1NIQVJFU09VVFNUQU5ESU5HLjEyLTA2LTIwMTcBAAAAbm0AAAIAAAAJNTkuMjMzMDM4ALhVXYzgwtQIuFVdjODC1AghQ0lRLklRMjczNTExLklRX1ZPTFVNRS4xNi0wNi0yMDE0AQAAAGcsBAADAAAAAAAOCipx4MLUCA4KKnHgwtQIJENJUS5OQVNEQVFHUzpQQ0FSLklRX1ZPTFVNRS41LzQvMjAxNgEAAABBfwQAAgAAAAgyLjMzMzA0NwA01WWH4MLUCDTVZYfgwtQIHENJUS5GTFIuSVFfVk9MVU1FLjI1LTA2LTIwMTQBAAAAKwEKAAIAAAAIMC43OTMxNzIAljZoh+DC1AiWNmiH4MLUCBtDSVEuQ0FULklRX1ZPTFVNRS40LzI4LzIwMTYFAAAAAQAAAAgAAAAOKEludmFsaWQgRGF0ZSk01WWH4MLUCDTVZYfgwtQIHUNJUS5UVEVLLklRX1ZPTFVNRS4yOS0xMS0yMDEzAQAAAAgBAwACAAAACDAuMTU2MDYyAFb0WozgwtQIVvRajODC1AggQ0lRLk5ZU0U6Sk9ZLklRX1ZPTFVNRS40LzEzLzIwMTYFAAAAAQAAAAgAAAAOKEludmFs</t>
  </si>
  <si>
    <t>aWQgRGF0ZSk01WWH4MLUCDTVZYfgwtQII0NJUS5JUVRSMjQyNjQ1Njc0LklRX1RSX0NMT1NFRF9EQVRFAQAAAKp6dg4FAAAACjI4LTAxLTIwMTQAd6gGNuPC1Agtdh4248LUCCZDSVEuU1ROLklRX1RPVEFMX1JFVi4xMDAwLjQxODIwLkwuUC4uQwEAAAC7bQ0AAgAAAAgxODMyLjM3OQEIAAAABQAAAAExAQAAAAoxNzIwODE4MjE3AwAAAAIyNwIAAAACMjgEAAAAATAHAAAACTYvMzAvMjAxNAgAAAAKMTIvMzEvMjAxMwkAAAABMNjaD3HgwtQI2NoPceDC1AgrQ0lRLk5ZU0U6VEVYLklRX1NIQVJFU09VVFNUQU5ESU5HLjkvMTIvMjAxNgEAAAAOswQAAgAAAAUxMDUuOQA01WWH4MLUCDTVZYfgwtQIGkNJUS5DQVQuSVFfVk9MVU1FLjMvNy8yMDE3AQAAADL1AwACAAAACDIuNDA0ODk2AA4KKnHgwtQIDgoqceDC1AgcQ0lRLkpFQy5JUV9WT0xVTUUuMDUtMDYtMjAxNAEAAAAvTgQAAgAAAAgwLjcxMzI0MQCWNmiH4MLUCJY2aIfgwtQIIENJUS4wLklRX0VCSVRfRVNULi40MTgyMC5MLlAuVVNEAQAAAFWEdwMDAAAAAAAOCipx4MLUCA4KKnHgwtQIIkNJUS5UVEVLLklRX0NBUEVYLjk5OS40MTgyMC5MLlAuLkMBAAAACAEDAAIAAAAHLTI1LjEwNgEIAAAABQAAAAExAQAAAAoxNzA4MDA0NjU0AwAAAAMxNjACAAAABDIwMjEEAAAAATAHAAAACTYvMzAvMjAxNAgAAAAJOS8zMC8yMDEyCQAAAAEw2NoPceDC1AjY2g9x</t>
  </si>
  <si>
    <t>4MLUCDBDSVEuTkFTREFRR1M6UENBUi5JUV9TSEFSRVNPVVRTVEFORElORy43LzEzLzIwMTYFAAAAAQAAAAgAAAAOKEludmFsaWQgRGF0ZSn0kliM4MLUCPSSWIzgwtQIJ0NJUS5GTFIuSVFfVE9UQUxfREVCVC4xOTkwLjQxODIwLkwuUC4uQwEAAAArAQoAAgAAAAc1MzIuOTU4AQgAAAAFAAAAATEBAAAACjE2NTg4NzIyNDYDAAAAAzE2MAIAAAAENDE3MwQAAAABMAcAAAAJNi8zMC8yMDE0CAAAAAoxMi8zMS8yMDExCQAAAAEw2NoPceDC1AjY2g9x4MLUCCpDSVEuTllTRTpPU0suSVFfU0hBUkVTT1VUU1RBTkRJTkcuMy8yLzIwMTcBAAAAF30EAAIAAAAJNzQuNjExNDQ3APSSWIzgwtQI9JJYjODC1AgtQ0lRLklRMjczNTExLklRX0RBX1NVUFBMX0NGLjEwMDAuNDE4MjAuTC5QLi5DAQAAAGcsBAACAAAABjQxLjA0MwEIAAAABQAAAAExAQAAAAoxNzAyMTczODM5AwAAAAMxNjACAAAABDIxNzEEAAAAATAHAAAACTYvMzAvMjAxNAgAAAAKMTIvMzEvMjAxMwkAAAABMA4KKnHgwtQIDgoqceDC1AgrQ0lRLk5ZU0U6T1NLLklRX1NIQVJFU09VVFNUQU5ESU5HLjUvMjYvMjAxNgUAAAABAAAACAAAAA4oSW52YWxpZCBEYXRlKZIxVozgwtQIkjFWjODC1AgcQ0lRLktCUi5JUV9WT0xVTUUuMTktMDUtMjAxNAEAAADqgD8AAgAAAAcxLjczMzE2ALhVXYzgwtQIuFVdjODC1AggQ0lRLk5ZU0U6T1NLLklRX1ZPTFVNRS41</t>
  </si>
  <si>
    <t>LzEyLzIwMTYBAAAAF30EAAIAAAAIMS4xMDMyMDMANNVlh+DC1Ag01WWH4MLUCB9DSVEuRU1FLklRX1BSSUNFREFURS4xNi0wNi0yMDE0AQAAAG5tAAAFAAAACjE2LTA2LTIwMTQADgoqceDC1AgOCipx4MLUCCpDSVEuTllTRTpURVguSVFfU0hBUkVTT1VUU1RBTkRJTkcuMy84LzIwMTcBAAAADrMEAAIAAAAEOTcuNgBW9FqM4MLUCFb0WozgwtQIOUNJUS5JUTI3MzUxMS5JUV9NSU5PUklUWV9JTlRFUkVTVF9UT1RBTC4xMDAwLjQxODIwLkwuUC4uQwEAAABnLAQAAgAAAAYzNC4wNjYBCAAAAAUAAAABMQEAAAAKMTcwMjE3MzgzOQMAAAADMTYwAgAAAAQxMzEyBAAAAAEwBwAAAAk2LzMwLzIwMTQIAAAACjEyLzMxLzIwMTMJAAAAATDY2g9x4MLUCNjaD3HgwtQIJ0NJUS5TVE4uSVFfU0hBUkVTT1VUU1RBTkRJTkcuMDItMDUtMjAxNwEAAAC7bQ0AAgAAAAoxMTQuMTYyNDM4ANLMLnHgwtQI0swuceDC1AgnQ0lRLktCUi5JUV9TSEFSRVNPVVRTVEFORElORy4wNi0wOS0yMDE2AQAAAOqAPwACAAAACjE0Mi40NzU0OTkAVvRajODC1AhW9FqM4MLUCCtDSVEuTllTRTpDTUkuSVFfU0hBUkVTT1VUU1RBTkRJTkcuOS8xMi8yMDE2AQAAACUMBAACAAAABjE2Ny41OABW9FqM4MLUCFb0WozgwtQIJ0NJUS5LQlIuSVFfU0hBUkVTT1VUU1RBTkRJTkcuMTUtMDItMjAxNwEAAADqgD8AAgAAAAoxNDIuNjY4MTYxAFb0Wozg</t>
  </si>
  <si>
    <t>wtQIVvRajODC1AgnQ0lRLkpFQy5JUV9TSEFSRVNPVVRTVEFORElORy4yMC0wMy0yMDE3AQAAAC9OBAACAAAACjEyMS4wNzEyOTYADgoqceDC1AgOCipx4MLUCBxDSVEuS0JSLklRX1ZPTFVNRS4zMC0wMS0yMDE0AQAAAOqAPwACAAAABzEuNzIzNzEAljZoh+DC1AiWNmiH4MLUCBxDSVEuS0JSLklRX1ZPTFVNRS4xOC0wOS0yMDEzAQAAAOqAPwACAAAACDEuNjE0MTY2AJY2aIfgwtQIljZoh+DC1AgqQ0lRLlRURUsuSVFfVE9UQUxfRVFVSVRZLjIwMDAuNDE4MjAuTC5QLi5DAQAAAAgBAwACAAAACDEwNjYuMTYxAQgAAAAFAAAAATEBAAAACjE3NDgxMjY1ODgDAAAAAzE2MAIAAAAEMTI3NQQAAAABMAcAAAAJNi8zMC8yMDE0CAAAAAk2LzI5LzIwMTQJAAAAATDY2g9x4MLUCNjaD3HgwtQIH0NJUS5OWVNFOk5BVi5JUV9WT0xVTUUuNy8xLzIwMTYBAAAAsnEEAAIAAAAIMi4zOTA2MDEADgoqceDC1AgOCipx4MLUCClDSVEuRkxSLklRX1RPVEFMX0VRVUlUWS4xMDAwLjQxODIwLkwuUC4uQwEAAAArAQoAAgAAAAgzODgwLjgyMwEIAAAABQAAAAExAQAAAAoxNzc2OTUxNTM3AwAAAAMxNjACAAAABDEyNzUEAAAAATAHAAAACTYvMzAvMjAxNAgAAAAKMTIvMzEvMjAxMwkAAAABMNjaD3HgwtQI2NoPceDC1AgpQ0lRLklRMTkwNzg2LklRX1BFUklPRERBVEUuMTk5NC40MTgyMC5MLlABAAAAQukCAAUAAAAKMjgtMDkt</t>
  </si>
  <si>
    <t>MjAxMgDY2g9x4MLUCNjaD3HgwtQIIUNJUS5JUTE5MDc4Ni5JUV9WT0xVTUUuMjMtMTAtMjAxMwEAAABC6QIAAgAAAAgwLjQyMDYxNQC4VV2M4MLUCLhVXYzgwtQII0NJUS5JUVRSMTQxNTEzMTYyLklRX1RSX0NMT1NFRF9EQVRFAQAAAMpRbwgFAAAACjEzLTAxLTIwMTIAd6gGNuPC1Agtdh4248LUCCdDSVEuRU1FLklRX1NIQVJFU09VVFNUQU5ESU5HLjA4LTA2LTIwMTcBAAAAbm0AAAIAAAAJNTkuMjMzMDM4APSSWIzgwtQI9JJYjODC1AglQ0lRLk5BU0RBUUdTOlBDQVIuSVFfVk9MVU1FLjEvMjcvMjAxNwUAAAABAAAACAAAAA4oSW52YWxpZCBEYXRlKTTVZYfgwtQINNVlh+DC1AgmQ0lRLkNBVC5JUV9TSEFSRVNPVVRTVEFORElORy4xLzMxLzIwMTcFAAAAAQAAAAgAAAAOKEludmFsaWQgRGF0ZSmSMVaM4MLUCJIxVozgwtQIJ0NJUS5GTFIuSVFfVE9UQUxfREVCVC4xOTk3LjQxODIwLkwuUC4uQwEAAAArAQoAAgAAAAc1MjEuOTI3AQgAAAAFAAAAATEBAAAACjE3MDM5MDUzMTMDAAAAAzE2MAIAAAAENDE3MwQAAAABMAcAAAAJNi8zMC8yMDE0CAAAAAk5LzMwLzIwMTMJAAAAATDY2g9x4MLUCNjaD3HgwtQIJ0NJUS5KRUMuSVFfU0hBUkVTT1VUU1RBTkRJTkcuMTYtMDUtMjAxNwEAAAAvTgQAAgAAAAoxMjAuNDI0ODY3ADTVZYfgwtQINNVlh+DC1AgcQ0lRLlNUTi5JUV9WT0xVTUUuMTctMDktMjAxMwEA</t>
  </si>
  <si>
    <t>AAC7bQ0AAgAAAAgwLjEzOTk2NAC4VV2M4MLUCLhVXYzgwtQIJENJUS5OQVNEQVFHUzpQQ0FSLklRX1ZPTFVNRS4yLzEvMjAxNwEAAABBfwQAAwAAAAAANNVlh+DC1Ag01WWH4MLUCCVDSVEuTkFTREFRR1M6UENBUi5JUV9WT0xVTUUuMy8yOS8yMDE2BQAAAAEAAAAIAAAADihJbnZhbGlkIERhdGUpDgoqceDC1AgOCipx4MLUCB9DSVEuTllTRTpERS5JUV9WT0xVTUUuNi8xNS8yMDE2BQAAAAEAAAAIAAAADihJbnZhbGlkIERhdGUpNNVlh+DC1Ag01WWH4MLUCCdDSVEuRU1FLklRX1NIQVJFU09VVFNUQU5ESU5HLjI1LTA3LTIwMTYBAAAAbm0AAAIAAAAJNjAuNzAwNjI2APSSWIzgwtQI9JJYjODC1AgcQ0lRLkpFQy5JUV9WT0xVTUUuMTUtMDUtMjAxNAEAAAAvTgQAAgAAAAgyLjgzODc4NgCWNmiH4MLUCJY2aIfgwtQIK0NJUS5OWVNFOlRFWC5JUV9TSEFSRVNPVVRTVEFORElORy44LzI5LzIwMTYFAAAAAQAAAAgAAAAOKEludmFsaWQgRGF0ZSmSMVaM4MLUCJIxVozgwtQIHENJUS5FTUUuSVFfVk9MVU1FLjI1LTA2LTIwMTQBAAAAbm0AAAIAAAAIMC4yMDY3NDEANNVlh+DC1Ag01WWH4MLUCClDSVEuRkxSLklRX0lOVEVSRVNUX0VYUC4yMDAwLjQxODIwLkwuUC4uQwEAAAArAQoAAgAAAActMjcuODI2AQgAAAAFAAAAATEBAAAACjE3NDgwMjE3MzMDAAAAAzE2MAIAAAACODIEAAAAATAHAAAACTYvMzAvMjAx</t>
  </si>
  <si>
    <t>NAgAAAAJNi8zMC8yMDE0CQAAAAEwDgoqceDC1AgOCipx4MLUCB9DSVEuTllTRTpOQVYuSVFfVk9MVU1FLjgvMS8yMDE2AQAAALJxBAACAAAACDEuNzM3OTgzAA4KKnHgwtQIDgoqceDC1AgmQ0lRLkNBVC5JUV9TSEFSRVNPVVRTVEFORElORy4yLzEzLzIwMTcFAAAAAQAAAAgAAAAOKEludmFsaWQgRGF0ZSk01WWH4MLUCDTVZYfgwtQIHkNJUS5GTFIuSVFfTkkuOTk1LjQxODIwLkwuUC4uQwEAAAArAQoAAgAAAAc3MTYuMDYxAQgAAAAFAAAAATEBAAAACjE0MzI3NzY0MjQDAAAAAzE2MAIAAAACMTUEAAAAATAHAAAACTYvMzAvMjAxNAgAAAAKMTIvMzEvMjAwOAkAAAABMNjaD3HgwtQI2NoPceDC1AgoQ0lRLlRURUsuSVFfU0hBUkVTT1VUU1RBTkRJTkcuMDgtMTEtMjAxNgEAAAAIAQMAAgAAAAk1Ny40Mjk1NjEA9JJYjODC1Aj0kliM4MLUCCJDSVEuU1ROLklRX0NBUEVYLjIwMDAuNDE4MjAuTC5QLi5DAQAAALttDQACAAAABy01Mi40ODcBCAAAAAUAAAABMQEAAAAKMTc0ODk0NDA3MwMAAAACMjcCAAAABDIwMjEEAAAAATAHAAAACTYvMzAvMjAxNAgAAAAJNi8zMC8yMDE0CQAAAAEw2NoPceDC1AjY2g9x4MLUCCdDSVEuRkxSLklRX1NIQVJFU09VVFNUQU5ESU5HLjE5LTA1LTIwMTcBAAAAKwEKAAIAAAAKMTM5Ljc4MjI0MwBW9FqM4MLUCFb0WozgwtQILENJUS5OWVNFOlRFWC5JUV9TSEFSRVNPVVRTVEFO</t>
  </si>
  <si>
    <t>RElORy4xMC8yNi8yMDE2BQAAAAEAAAAIAAAADihJbnZhbGlkIERhdGUpNNVlh+DC1Ag01WWH4MLUCCtDSVEuTllTRTpDTUkuSVFfU0hBUkVTT1VUU1RBTkRJTkcuNy8xMy8yMDE2BQAAAAEAAAAIAAAADihJbnZhbGlkIERhdGUpNNVlh+DC1Ag01WWH4MLUCCBDSVEuTllTRTpDTUkuSVFfVk9MVU1FLjMvMjIvMjAxNgUAAAABAAAACAAAAA4oSW52YWxpZCBEYXRlKTTVZYfgwtQINNVlh+DC1AgcQ0lRLktCUi5JUV9WT0xVTUUuMDItMDQtMjAxNAEAAADqgD8AAgAAAAgxLjU1ODA5OQC4VV2M4MLUCLhVXYzgwtQIQkNJUVJBTkdFLklRMjczNTExLklRX1ZPTFVNRS4tMVkuMzAtMDYtMjAxNC4uLkRFU0MuRC5UUkFESU5HIFZPTFVNRQMAAABnLAQAwwAAAAAAAAADAAAAAAAAAAoiSVEyNzM1MTEiCElRMjczNTExAQAAAAsiSVFfVk9MVU1FIglJUV9WT0xVTUUCAAAADCIzMC0wNi0yMDE0IgozMC0wNi0yMDE0AAAAAAMAAAAAAAAACiJJUTI3MzUxMSIISVEyNzM1MTEBAAAACyJJUV9WT0xVTUUiCUlRX1ZPTFVNRQIAAAAMIjI3LTA2LTIwMTQiCjI3LTA2LTIwMTQAAAAAAwAAAAAAAAAKIklRMjczNTExIghJUTI3MzUxMQEAAAALIklRX1ZPTFVNRSIJSVFfVk9MVU1FAgAAAAwiMjYtMDYtMjAxNCIKMjYtMDYtMjAxNAAAAAADAAAAAAAAAAoiSVEyNzM1MTEiCElRMjczNTExAQAAAAsiSVFfVk9MVU1FIglJUV9WT0xV</t>
  </si>
  <si>
    <t>TUUCAAAADCIyNS0wNi0yMDE0IgoyNS0wNi0yMDE0AAAAAAMAAAAAAAAACiJJUTI3MzUxMSIISVEyNzM1MTEBAAAACyJJUV9WT0xVTUUiCUlRX1ZPTFVNRQIAAAAMIjI0LTA2LTIwMTQiCjI0LTA2LTIwMTQAAAAAAwAAAAAAAAAKIklRMjczNTExIghJUTI3MzUxMQEAAAALIklRX1ZPTFVNRSIJSVFfVk9MVU1FAgAAAAwiMjMtMDYtMjAxNCIKMjMtMDYtMjAxNAAAAAADAAAAAAAAAAoiSVEyNzM1MTEiCElRMjczNTExAQAAAAsiSVFfVk9MVU1FIglJUV9WT0xVTUUCAAAADCIyMC0wNi0yMDE0IgoyMC0wNi0yMDE0AAAAAAMAAAAAAAAACiJJUTI3MzUxMSIISVEyNzM1MTEBAAAACyJJUV9WT0xVTUUiCUlRX1ZPTFVNRQIAAAAMIjE5LTA2LTIwMTQiCjE5LTA2LTIwMTQAAAAAAwAAAAAAAAAKIklRMjczNTExIghJUTI3MzUxMQEAAAALIklRX1ZPTFVNRSIJSVFfVk9MVU1FAgAAAAwiMTgtMDYtMjAxNCIKMTgtMDYtMjAxNAAAAAADAAAAAAAAAAoiSVEyNzM1MTEiCElRMjczNTExAQAAAAsiSVFfVk9MVU1FIglJUV9WT0xVTUUCAAAADCIxNy0wNi0yMDE0IgoxNy0wNi0yMDE0AAAAAAMAAAAAAAAACiJJUTI3MzUxMSIISVEyNzM1MTEBAAAACyJJUV9WT0xVTUUiCUlRX1ZPTFVNRQIAAAAMIjE2LTA2LTIwMTQiCjE2LTA2LTIwMTQAAAAAAwAAAAAAAAAKIklRMjczNTExIghJUTI3MzUxMQEAAAALIklRX1ZPTFVNRSIJ</t>
  </si>
  <si>
    <t>SVFfVk9MVU1FAgAAAAwiMTMtMDYtMjAxNCIKMTMtMDYtMjAxNAAAAAADAAAAAAAAAAoiSVEyNzM1MTEiCElRMjczNTExAQAAAAsiSVFfVk9MVU1FIglJUV9WT0xVTUUCAAAADCIxMi0wNi0yMDE0IgoxMi0wNi0yMDE0AAAAAAMAAAAAAAAACiJJUTI3MzUxMSIISVEyNzM1MTEBAAAACyJJUV9WT0xVTUUiCUlRX1ZPTFVNRQIAAAAMIjExLTA2LTIwMTQiCjExLTA2LTIwMTQAAAAAAwAAAAAAAAAKIklRMjczNTExIghJUTI3MzUxMQEAAAALIklRX1ZPTFVNRSIJSVFfVk9MVU1FAgAAAAwiMTAtMDYtMjAxNCIKMTAtMDYtMjAxNAAAAAADAAAAAAAAAAoiSVEyNzM1MTEiCElRMjczNTExAQAAAAsiSVFfVk9MVU1FIglJUV9WT0xVTUUCAAAADCIwOS0wNi0yMDE0IgowOS0wNi0yMDE0AAAAAAMAAAAAAAAACiJJUTI3MzUxMSIISVEyNzM1MTEBAAAACyJJUV9WT0xVTUUiCUlRX1ZPTFVNRQIAAAAMIjA2LTA2LTIwMTQiCjA2LTA2LTIwMTQAAAAAAwAAAAAAAAAKIklRMjczNTExIghJUTI3MzUxMQEAAAALIklRX1ZPTFVNRSIJSVFfVk9MVU1FAgAAAAwiMDUtMDYtMjAxNCIKMDUtMDYtMjAxNAAAAAADAAAAAAAAAAoiSVEyNzM1MTEiCElRMjczNTExAQAAAAsiSVFfVk9MVU1FIglJUV9WT0xVTUUCAAAADCIwNC0wNi0yMDE0IgowNC0wNi0yMDE0AAAAAAMAAAAAAAAACiJJUTI3MzUxMSIISVEyNzM1MTEBAAAACyJJUV9W</t>
  </si>
  <si>
    <t>T0xVTUUiCUlRX1ZPTFVNRQIAAAAMIjAzLTA2LTIwMTQiCjAzLTA2LTIwMTQAAAAAAwAAAAAAAAAKIklRMjczNTExIghJUTI3MzUxMQEAAAALIklRX1ZPTFVNRSIJSVFfVk9MVU1FAgAAAAwiMDItMDYtMjAxNCIKMDItMDYtMjAxNAAAAAADAAAAAAAAAAoiSVEyNzM1MTEiCElRMjczNTExAQAAAAsiSVFfVk9MVU1FIglJUV9WT0xVTUUCAAAADCIzMC0wNS0yMDE0IgozMC0wNS0yMDE0AAAAAAMAAAAAAAAACiJJUTI3MzUxMSIISVEyNzM1MTEBAAAACyJJUV9WT0xVTUUiCUlRX1ZPTFVNRQIAAAAMIjI5LTA1LTIwMTQiCjI5LTA1LTIwMTQAAAAAAwAAAAAAAAAKIklRMjczNTExIghJUTI3MzUxMQEAAAALIklRX1ZPTFVNRSIJSVFfVk9MVU1FAgAAAAwiMjgtMDUtMjAxNCIKMjgtMDUtMjAxNAAAAAADAAAAAAAAAAoiSVEyNzM1MTEiCElRMjczNTExAQAAAAsiSVFfVk9MVU1FIglJUV9WT0xVTUUCAAAADCIyNy0wNS0yMDE0IgoyNy0wNS0yMDE0AAAAAAMAAAAAAAAACiJJUTI3MzUxMSIISVEyNzM1MTEBAAAACyJJUV9WT0xVTUUiCUlRX1ZPTFVNRQIAAAAMIjI2LTA1LTIwMTQiCjI2LTA1LTIwMTQAAAAAAwAAAAAAAAAKIklRMjczNTExIghJUTI3MzUxMQEAAAALIklRX1ZPTFVNRSIJSVFfVk9MVU1FAgAAAAwiMjMtMDUtMjAxNCIKMjMtMDUtMjAxNAAAAAADAAAAAAAAAAoiSVEyNzM1MTEiCElRMjczNTExAQAA</t>
  </si>
  <si>
    <t>AAsiSVFfVk9MVU1FIglJUV9WT0xVTUUCAAAADCIyMi0wNS0yMDE0IgoyMi0wNS0yMDE0AAAAAAMAAAAAAAAACiJJUTI3MzUxMSIISVEyNzM1MTEBAAAACyJJUV9WT0xVTUUiCUlRX1ZPTFVNRQIAAAAMIjIxLTA1LTIwMTQiCjIxLTA1LTIwMTQAAAAAAwAAAAAAAAAKIklRMjczNTExIghJUTI3MzUxMQEAAAALIklRX1ZPTFVNRSIJSVFfVk9MVU1FAgAAAAwiMjAtMDUtMjAxNCIKMjAtMDUtMjAxNAAAAAADAAAAAAAAAAoiSVEyNzM1MTEiCElRMjczNTExAQAAAAsiSVFfVk9MVU1FIglJUV9WT0xVTUUCAAAADCIxOS0wNS0yMDE0IgoxOS0wNS0yMDE0AAAAAAMAAAAAAAAACiJJUTI3MzUxMSIISVEyNzM1MTEBAAAACyJJUV9WT0xVTUUiCUlRX1ZPTFVNRQIAAAAMIjEzLTA1LTIwMTQiCjEzLTA1LTIwMTQAAAAAAwAAAAAAAAAKIklRMjczNTExIghJUTI3MzUxMQEAAAALIklRX1ZPTFVNRSIJSVFfVk9MVU1FAgAAAAwiMTItMDUtMjAxNCIKMTItMDUtMjAxNAAAAAADAAAAAAAAAAoiSVEyNzM1MTEiCElRMjczNTExAQAAAAsiSVFfVk9MVU1FIglJUV9WT0xVTUUCAAAADCIwOS0wNS0yMDE0IgowOS0wNS0yMDE0AAAAAAMAAAAAAAAACiJJUTI3MzUxMSIISVEyNzM1MTEBAAAACyJJUV9WT0xVTUUiCUlRX1ZPTFVNRQIAAAAMIjA3LTA1LTIwMTQiCjA3LTA1LTIwMTQAAAAAAwAAAAAAAAAKIklRMjczNTExIghJUTI3</t>
  </si>
  <si>
    <t>MzUxMQEAAAALIklRX1ZPTFVNRSIJSVFfVk9MVU1FAgAAAAwiMDYtMDUtMjAxNCIKMDYtMDUtMjAxNAAAAAADAAAAAAAAAAoiSVEyNzM1MTEiCElRMjczNTExAQAAAAsiSVFfVk9MVU1FIglJUV9WT0xVTUUCAAAADCIwNS0wNS0yMDE0IgowNS0wNS0yMDE0AAAAAAMAAAAAAAAACiJJUTI3MzUxMSIISVEyNzM1MTEBAAAACyJJUV9WT0xVTUUiCUlRX1ZPTFVNRQIAAAAMIjAyLTA1LTIwMTQiCjAyLTA1LTIwMTQAAAAAAwAAAAAAAAAKIklRMjczNTExIghJUTI3MzUxMQEAAAALIklRX1ZPTFVNRSIJSVFfVk9MVU1FAgAAAAwiMzAtMDQtMjAxNCIKMzAtMDQtMjAxNAAAAAADAAAAAAAAAAoiSVEyNzM1MTEiCElRMjczNTExAQAAAAsiSVFfVk9MVU1FIglJUV9WT0xVTUUCAAAADCIyOS0wNC0yMDE0IgoyOS0wNC0yMDE0AAAAAAMAAAAAAAAACiJJUTI3MzUxMSIISVEyNzM1MTEBAAAACyJJUV9WT0xVTUUiCUlRX1ZPTFVNRQIAAAAMIjI4LTA0LTIwMTQiCjI4LTA0LTIwMTQAAAAAAwAAAAAAAAAKIklRMjczNTExIghJUTI3MzUxMQEAAAALIklRX1ZPTFVNRSIJSVFfVk9MVU1FAgAAAAwiMjUtMDQtMjAxNCIKMjUtMDQtMjAxNAAAAAADAAAAAAAAAAoiSVEyNzM1MTEiCElRMjczNTExAQAAAAsiSVFfVk9MVU1FIglJUV9WT0xVTUUCAAAADCIyNC0wNC0yMDE0IgoyNC0wNC0yMDE0AAAAAAMAAAAAAAAACiJJUTI3MzUx</t>
  </si>
  <si>
    <t>MSIISVEyNzM1MTEBAAAACyJJUV9WT0xVTUUiCUlRX1ZPTFVNRQIAAAAMIjIzLTA0LTIwMTQiCjIzLTA0LTIwMTQAAAAAAwAAAAAAAAAKIklRMjczNTExIghJUTI3MzUxMQEAAAALIklRX1ZPTFVNRSIJSVFfVk9MVU1FAgAAAAwiMjItMDQtMjAxNCIKMjItMDQtMjAxNAAAAAADAAAAAAAAAAoiSVEyNzM1MTEiCElRMjczNTExAQAAAAsiSVFfVk9MVU1FIglJUV9WT0xVTUUCAAAADCIxNy0wNC0yMDE0IgoxNy0wNC0yMDE0AAAAAAMAAAAAAAAACiJJUTI3MzUxMSIISVEyNzM1MTEBAAAACyJJUV9WT0xVTUUiCUlRX1ZPTFVNRQIAAAAMIjE2LTA0LTIwMTQiCjE2LTA0LTIwMTQAAAAAAwAAAAAAAAAKIklRMjczNTExIghJUTI3MzUxMQEAAAALIklRX1ZPTFVNRSIJSVFfVk9MVU1FAgAAAAwiMTUtMDQtMjAxNCIKMTUtMDQtMjAxNAAAAAADAAAAAAAAAAoiSVEyNzM1MTEiCElRMjczNTExAQAAAAsiSVFfVk9MVU1FIglJUV9WT0xVTUUCAAAADCIxNC0wNC0yMDE0IgoxNC0wNC0yMDE0AAAAAAMAAAAAAAAACiJJUTI3MzUxMSIISVEyNzM1MTEBAAAACyJJUV9WT0xVTUUiCUlRX1ZPTFVNRQIAAAAMIjExLTA0LTIwMTQiCjExLTA0LTIwMTQAAAAAAwAAAAAAAAAKIklRMjczNTExIghJUTI3MzUxMQEAAAALIklRX1ZPTFVNRSIJSVFfVk9MVU1FAgAAAAwiMTAtMDQtMjAxNCIKMTAtMDQtMjAxNAAAAAADAAAAAAAAAAoi</t>
  </si>
  <si>
    <t>SVEyNzM1MTEiCElRMjczNTExAQAAAAsiSVFfVk9MVU1FIglJUV9WT0xVTUUCAAAADCIwOS0wNC0yMDE0IgowOS0wNC0yMDE0AAAAAAMAAAAAAAAACiJJUTI3MzUxMSIISVEyNzM1MTEBAAAACyJJUV9WT0xVTUUiCUlRX1ZPTFVNRQIAAAAMIjA4LTA0LTIwMTQiCjA4LTA0LTIwMTQAAAAAAwAAAAAAAAAKIklRMjczNTExIghJUTI3MzUxMQEAAAALIklRX1ZPTFVNRSIJSVFfVk9MVU1FAgAAAAwiMDctMDQtMjAxNCIKMDctMDQtMjAxNAAAAAADAAAAAAAAAAoiSVEyNzM1MTEiCElRMjczNTExAQAAAAsiSVFfVk9MVU1FIglJUV9WT0xVTUUCAAAADCIwNC0wNC0yMDE0IgowNC0wNC0yMDE0AAAAAAMAAAAAAAAACiJJUTI3MzUxMSIISVEyNzM1MTEBAAAACyJJUV9WT0xVTUUiCUlRX1ZPTFVNRQIAAAAMIjAzLTA0LTIwMTQiCjAzLTA0LTIwMTQAAAAAAwAAAAAAAAAKIklRMjczNTExIghJUTI3MzUxMQEAAAALIklRX1ZPTFVNRSIJSVFfVk9MVU1FAgAAAAwiMDItMDQtMjAxNCIKMDItMDQtMjAxNAAAAAADAAAAAAAAAAoiSVEyNzM1MTEiCElRMjczNTExAQAAAAsiSVFfVk9MVU1FIglJUV9WT0xVTUUCAAAADCIwMS0wNC0yMDE0IgowMS0wNC0yMDE0AAAAAAMAAAAAAAAACiJJUTI3MzUxMSIISVEyNzM1MTEBAAAACyJJUV9WT0xVTUUiCUlRX1ZPTFVNRQIAAAAMIjMxLTAzLTIwMTQiCjMxLTAzLTIwMTQAAAAAAwAA</t>
  </si>
  <si>
    <t>AAAAAAAKIklRMjczNTExIghJUTI3MzUxMQEAAAALIklRX1ZPTFVNRSIJSVFfVk9MVU1FAgAAAAwiMjgtMDMtMjAxNCIKMjgtMDMtMjAxNAAAAAADAAAAAAAAAAoiSVEyNzM1MTEiCElRMjczNTExAQAAAAsiSVFfVk9MVU1FIglJUV9WT0xVTUUCAAAADCIyNy0wMy0yMDE0IgoyNy0wMy0yMDE0AAAAAAMAAAAAAAAACiJJUTI3MzUxMSIISVEyNzM1MTEBAAAACyJJUV9WT0xVTUUiCUlRX1ZPTFVNRQIAAAAMIjI2LTAzLTIwMTQiCjI2LTAzLTIwMTQAAAAAAwAAAAAAAAAKIklRMjczNTExIghJUTI3MzUxMQEAAAALIklRX1ZPTFVNRSIJSVFfVk9MVU1FAgAAAAwiMjUtMDMtMjAxNCIKMjUtMDMtMjAxNAAAAAADAAAAAAAAAAoiSVEyNzM1MTEiCElRMjczNTExAQAAAAsiSVFfVk9MVU1FIglJUV9WT0xVTUUCAAAADCIyNC0wMy0yMDE0IgoyNC0wMy0yMDE0AAAAAAMAAAAAAAAACiJJUTI3MzUxMSIISVEyNzM1MTEBAAAACyJJUV9WT0xVTUUiCUlRX1ZPTFVNRQIAAAAMIjIxLTAzLTIwMTQiCjIxLTAzLTIwMTQAAAAAAwAAAAAAAAAKIklRMjczNTExIghJUTI3MzUxMQEAAAALIklRX1ZPTFVNRSIJSVFfVk9MVU1FAgAAAAwiMjAtMDMtMjAxNCIKMjAtMDMtMjAxNAAAAAADAAAAAAAAAAoiSVEyNzM1MTEiCElRMjczNTExAQAAAAsiSVFfVk9MVU1FIglJUV9WT0xVTUUCAAAADCIxOS0wMy0yMDE0IgoxOS0wMy0yMDE0</t>
  </si>
  <si>
    <t>AAAAAAMAAAAAAAAACiJJUTI3MzUxMSIISVEyNzM1MTEBAAAACyJJUV9WT0xVTUUiCUlRX1ZPTFVNRQIAAAAMIjE4LTAzLTIwMTQiCjE4LTAzLTIwMTQAAAAAAwAAAAAAAAAKIklRMjczNTExIghJUTI3MzUxMQEAAAALIklRX1ZPTFVNRSIJSVFfVk9MVU1FAgAAAAwiMTctMDMtMjAxNCIKMTctMDMtMjAxNAAAAAADAAAAAAAAAAoiSVEyNzM1MTEiCElRMjczNTExAQAAAAsiSVFfVk9MVU1FIglJUV9WT0xVTUUCAAAADCIxNC0wMy0yMDE0IgoxNC0wMy0yMDE0AAAAAAMAAAAAAAAACiJJUTI3MzUxMSIISVEyNzM1MTEBAAAACyJJUV9WT0xVTUUiCUlRX1ZPTFVNRQIAAAAMIjEzLTAzLTIwMTQiCjEzLTAzLTIwMTQAAAAAAwAAAAAAAAAKIklRMjczNTExIghJUTI3MzUxMQEAAAALIklRX1ZPTFVNRSIJSVFfVk9MVU1FAgAAAAwiMTItMDMtMjAxNCIKMTItMDMtMjAxNAAAAAADAAAAAAAAAAoiSVEyNzM1MTEiCElRMjczNTExAQAAAAsiSVFfVk9MVU1FIglJUV9WT0xVTUUCAAAADCIxMS0wMy0yMDE0IgoxMS0wMy0yMDE0AAAAAAMAAAAAAAAACiJJUTI3MzUxMSIISVEyNzM1MTEBAAAACyJJUV9WT0xVTUUiCUlRX1ZPTFVNRQIAAAAMIjEwLTAzLTIwMTQiCjEwLTAzLTIwMTQAAAAAAwAAAAAAAAAKIklRMjczNTExIghJUTI3MzUxMQEAAAALIklRX1ZPTFVNRSIJSVFfVk9MVU1FAgAAAAwiMDctMDMtMjAxNCIKMDct</t>
  </si>
  <si>
    <t>MDMtMjAxNAAAAAADAAAAAAAAAAoiSVEyNzM1MTEiCElRMjczNTExAQAAAAsiSVFfVk9MVU1FIglJUV9WT0xVTUUCAAAADCIwNi0wMy0yMDE0IgowNi0wMy0yMDE0AAAAAAMAAAAAAAAACiJJUTI3MzUxMSIISVEyNzM1MTEBAAAACyJJUV9WT0xVTUUiCUlRX1ZPTFVNRQIAAAAMIjA1LTAzLTIwMTQiCjA1LTAzLTIwMTQAAAAAAwAAAAAAAAAKIklRMjczNTExIghJUTI3MzUxMQEAAAALIklRX1ZPTFVNRSIJSVFfVk9MVU1FAgAAAAwiMDQtMDMtMjAxNCIKMDQtMDMtMjAxNAAAAAADAAAAAAAAAAoiSVEyNzM1MTEiCElRMjczNTExAQAAAAsiSVFfVk9MVU1FIglJUV9WT0xVTUUCAAAADCIwMy0wMy0yMDE0IgowMy0wMy0yMDE0AAAAAAMAAAAAAAAACiJJUTI3MzUxMSIISVEyNzM1MTEBAAAACyJJUV9WT0xVTUUiCUlRX1ZPTFVNRQIAAAAMIjI4LTAyLTIwMTQiCjI4LTAyLTIwMTQAAAAAAwAAAAAAAAAKIklRMjczNTExIghJUTI3MzUxMQEAAAALIklRX1ZPTFVNRSIJSVFfVk9MVU1FAgAAAAwiMjctMDItMjAxNCIKMjctMDItMjAxNAAAAAADAAAAAAAAAAoiSVEyNzM1MTEiCElRMjczNTExAQAAAAsiSVFfVk9MVU1FIglJUV9WT0xVTUUCAAAADCIyNi0wMi0yMDE0IgoyNi0wMi0yMDE0AAAAAAMAAAAAAAAACiJJUTI3MzUxMSIISVEyNzM1MTEBAAAACyJJUV9WT0xVTUUiCUlRX1ZPTFVNRQIAAAAMIjI1LTAyLTIw</t>
  </si>
  <si>
    <t>MTQiCjI1LTAyLTIwMTQAAAAAAwAAAAAAAAAKIklRMjczNTExIghJUTI3MzUxMQEAAAALIklRX1ZPTFVNRSIJSVFfVk9MVU1FAgAAAAwiMjEtMDItMjAxNCIKMjEtMDItMjAxNAAAAAADAAAAAAAAAAoiSVEyNzM1MTEiCElRMjczNTExAQAAAAsiSVFfVk9MVU1FIglJUV9WT0xVTUUCAAAADCIyMC0wMi0yMDE0IgoyMC0wMi0yMDE0AAAAAAMAAAAAAAAACiJJUTI3MzUxMSIISVEyNzM1MTEBAAAACyJJUV9WT0xVTUUiCUlRX1ZPTFVNRQIAAAAMIjE4LTAyLTIwMTQiCjE4LTAyLTIwMTQAAAAAAwAAAAAAAAAKIklRMjczNTExIghJUTI3MzUxMQEAAAALIklRX1ZPTFVNRSIJSVFfVk9MVU1FAgAAAAwiMTctMDItMjAxNCIKMTctMDItMjAxNAAAAAADAAAAAAAAAAoiSVEyNzM1MTEiCElRMjczNTExAQAAAAsiSVFfVk9MVU1FIglJUV9WT0xVTUUCAAAADCIxNC0wMi0yMDE0IgoxNC0wMi0yMDE0AAAAAAMAAAAAAAAACiJJUTI3MzUxMSIISVEyNzM1MTEBAAAACyJJUV9WT0xVTUUiCUlRX1ZPTFVNRQIAAAAMIjEzLTAyLTIwMTQiCjEzLTAyLTIwMTQAAAAAAwAAAAAAAAAKIklRMjczNTExIghJUTI3MzUxMQEAAAALIklRX1ZPTFVNRSIJSVFfVk9MVU1FAgAAAAwiMTItMDItMjAxNCIKMTItMDItMjAxNAAAAAADAAAAAAAAAAoiSVEyNzM1MTEiCElRMjczNTExAQAAAAsiSVFfVk9MVU1FIglJUV9WT0xVTUUCAAAADCIx</t>
  </si>
  <si>
    <t>MS0wMi0yMDE0IgoxMS0wMi0yMDE0AAAAAAMAAAAAAAAACiJJUTI3MzUxMSIISVEyNzM1MTEBAAAACyJJUV9WT0xVTUUiCUlRX1ZPTFVNRQIAAAAMIjEwLTAyLTIwMTQiCjEwLTAyLTIwMTQAAAAAAwAAAAAAAAAKIklRMjczNTExIghJUTI3MzUxMQEAAAALIklRX1ZPTFVNRSIJSVFfVk9MVU1FAgAAAAwiMDctMDItMjAxNCIKMDctMDItMjAxNAAAAAADAAAAAAAAAAoiSVEyNzM1MTEiCElRMjczNTExAQAAAAsiSVFfVk9MVU1FIglJUV9WT0xVTUUCAAAADCIwNi0wMi0yMDE0IgowNi0wMi0yMDE0AAAAAAMAAAAAAAAACiJJUTI3MzUxMSIISVEyNzM1MTEBAAAACyJJUV9WT0xVTUUiCUlRX1ZPTFVNRQIAAAAMIjA1LTAyLTIwMTQiCjA1LTAyLTIwMTQAAAAAAwAAAAAAAAAKIklRMjczNTExIghJUTI3MzUxMQEAAAALIklRX1ZPTFVNRSIJSVFfVk9MVU1FAgAAAAwiMDQtMDItMjAxNCIKMDQtMDItMjAxNAAAAAADAAAAAAAAAAoiSVEyNzM1MTEiCElRMjczNTExAQAAAAsiSVFfVk9MVU1FIglJUV9WT0xVTUUCAAAADCIwMy0wMi0yMDE0IgowMy0wMi0yMDE0AAAAAAMAAAAAAAAACiJJUTI3MzUxMSIISVEyNzM1MTEBAAAACyJJUV9WT0xVTUUiCUlRX1ZPTFVNRQIAAAAMIjMxLTAxLTIwMTQiCjMxLTAxLTIwMTQAAAAAAwAAAAAAAAAKIklRMjczNTExIghJUTI3MzUxMQEAAAALIklRX1ZPTFVNRSIJSVFfVk9MVU1F</t>
  </si>
  <si>
    <t>AgAAAAwiMzAtMDEtMjAxNCIKMzAtMDEtMjAxNAAAAAADAAAAAAAAAAoiSVEyNzM1MTEiCElRMjczNTExAQAAAAsiSVFfVk9MVU1FIglJUV9WT0xVTUUCAAAADCIyOS0wMS0yMDE0IgoyOS0wMS0yMDE0AAAAAAMAAAAAAAAACiJJUTI3MzUxMSIISVEyNzM1MTEBAAAACyJJUV9WT0xVTUUiCUlRX1ZPTFVNRQIAAAAMIjI4LTAxLTIwMTQiCjI4LTAxLTIwMTQAAAAAAwAAAAAAAAAKIklRMjczNTExIghJUTI3MzUxMQEAAAALIklRX1ZPTFVNRSIJSVFfVk9MVU1FAgAAAAwiMjctMDEtMjAxNCIKMjctMDEtMjAxNAAAAAADAAAAAAAAAAoiSVEyNzM1MTEiCElRMjczNTExAQAAAAsiSVFfVk9MVU1FIglJUV9WT0xVTUUCAAAADCIyNC0wMS0yMDE0IgoyNC0wMS0yMDE0AAAAAAMAAAAAAAAACiJJUTI3MzUxMSIISVEyNzM1MTEBAAAACyJJUV9WT0xVTUUiCUlRX1ZPTFVNRQIAAAAMIjIzLTAxLTIwMTQiCjIzLTAxLTIwMTQAAAAAAwAAAAAAAAAKIklRMjczNTExIghJUTI3MzUxMQEAAAALIklRX1ZPTFVNRSIJSVFfVk9MVU1FAgAAAAwiMjItMDEtMjAxNCIKMjItMDEtMjAxNAAAAAADAAAAAAAAAAoiSVEyNzM1MTEiCElRMjczNTExAQAAAAsiSVFfVk9MVU1FIglJUV9WT0xVTUUCAAAADCIyMS0wMS0yMDE0IgoyMS0wMS0yMDE0AAAAAAMAAAAAAAAACiJJUTI3MzUxMSIISVEyNzM1MTEBAAAACyJJUV9WT0xVTUUiCUlR</t>
  </si>
  <si>
    <t>X1ZPTFVNRQIAAAAMIjIwLTAxLTIwMTQiCjIwLTAxLTIwMTQAAAAAAwAAAAAAAAAKIklRMjczNTExIghJUTI3MzUxMQEAAAALIklRX1ZPTFVNRSIJSVFfVk9MVU1FAgAAAAwiMTctMDEtMjAxNCIKMTctMDEtMjAxNAAAAAADAAAAAAAAAAoiSVEyNzM1MTEiCElRMjczNTExAQAAAAsiSVFfVk9MVU1FIglJUV9WT0xVTUUCAAAADCIxNi0wMS0yMDE0IgoxNi0wMS0yMDE0AAAAAAMAAAAAAAAACiJJUTI3MzUxMSIISVEyNzM1MTEBAAAACyJJUV9WT0xVTUUiCUlRX1ZPTFVNRQIAAAAMIjEwLTAxLTIwMTQiCjEwLTAxLTIwMTQAAAAAAwAAAAAAAAAKIklRMjczNTExIghJUTI3MzUxMQEAAAALIklRX1ZPTFVNRSIJSVFfVk9MVU1FAgAAAAwiMDYtMDEtMjAxNCIKMDYtMDEtMjAxNAAAAAADAAAAAAAAAAoiSVEyNzM1MTEiCElRMjczNTExAQAAAAsiSVFfVk9MVU1FIglJUV9WT0xVTUUCAAAADCIzMC0xMi0yMDEzIgozMC0xMi0yMDEzAAAAAAMAAAAAAAAACiJJUTI3MzUxMSIISVEyNzM1MTEBAAAACyJJUV9WT0xVTUUiCUlRX1ZPTFVNRQIAAAAMIjI3LTEyLTIwMTMiCjI3LTEyLTIwMTMAAAAAAwAAAAAAAAAKIklRMjczNTExIghJUTI3MzUxMQEAAAALIklRX1ZPTFVNRSIJSVFfVk9MVU1FAgAAAAwiMjMtMTItMjAxMyIKMjMtMTItMjAxMwAAAAADAAAAAAAAAAoiSVEyNzM1MTEiCElRMjczNTExAQAAAAsiSVFfVk9M</t>
  </si>
  <si>
    <t>VU1FIglJUV9WT0xVTUUCAAAADCIyMC0xMi0yMDEzIgoyMC0xMi0yMDEzAAAAAAMAAAAAAAAACiJJUTI3MzUxMSIISVEyNzM1MTEBAAAACyJJUV9WT0xVTUUiCUlRX1ZPTFVNRQIAAAAMIjA2LTEyLTIwMTMiCjA2LTEyLTIwMTMAAAAAAwAAAAAAAAAKIklRMjczNTExIghJUTI3MzUxMQEAAAALIklRX1ZPTFVNRSIJSVFfVk9MVU1FAgAAAAwiMDMtMTItMjAxMyIKMDMtMTItMjAxMwAAAAADAAAAAAAAAAoiSVEyNzM1MTEiCElRMjczNTExAQAAAAsiSVFfVk9MVU1FIglJUV9WT0xVTUUCAAAADCIwMi0xMi0yMDEzIgowMi0xMi0yMDEzAAAAAAMAAAAAAAAACiJJUTI3MzUxMSIISVEyNzM1MTEBAAAACyJJUV9WT0xVTUUiCUlRX1ZPTFVNRQIAAAAMIjI3LTExLTIwMTMiCjI3LTExLTIwMTMAAAAAAwAAAAAAAAAKIklRMjczNTExIghJUTI3MzUxMQEAAAALIklRX1ZPTFVNRSIJSVFfVk9MVU1FAgAAAAwiMjYtMTEtMjAxMyIKMjYtMTEtMjAxMwAAAAADAAAAAAAAAAoiSVEyNzM1MTEiCElRMjczNTExAQAAAAsiSVFfVk9MVU1FIglJUV9WT0xVTUUCAAAADCIyMi0xMS0yMDEzIgoyMi0xMS0yMDEzAAAAAAMAAAAAAAAACiJJUTI3MzUxMSIISVEyNzM1MTEBAAAACyJJUV9WT0xVTUUiCUlRX1ZPTFVNRQIAAAAMIjIxLTExLTIwMTMiCjIxLTExLTIwMTMAAAAAAwAAAAAAAAAKIklRMjczNTExIghJUTI3MzUxMQEAAAAL</t>
  </si>
  <si>
    <t>IklRX1ZPTFVNRSIJSVFfVk9MVU1FAgAAAAwiMjAtMTEtMjAxMyIKMjAtMTEtMjAxMwAAAAADAAAAAAAAAAoiSVEyNzM1MTEiCElRMjczNTExAQAAAAsiSVFfVk9MVU1FIglJUV9WT0xVTUUCAAAADCIxOS0xMS0yMDEzIgoxOS0xMS0yMDEzAAAAAAMAAAAAAAAACiJJUTI3MzUxMSIISVEyNzM1MTEBAAAACyJJUV9WT0xVTUUiCUlRX1ZPTFVNRQIAAAAMIjE1LTExLTIwMTMiCjE1LTExLTIwMTMAAAAAAwAAAAAAAAAKIklRMjczNTExIghJUTI3MzUxMQEAAAALIklRX1ZPTFVNRSIJSVFfVk9MVU1FAgAAAAwiMTQtMTEtMjAxMyIKMTQtMTEtMjAxMwAAAAADAAAAAAAAAAoiSVEyNzM1MTEiCElRMjczNTExAQAAAAsiSVFfVk9MVU1FIglJUV9WT0xVTUUCAAAADCIxMy0xMS0yMDEzIgoxMy0xMS0yMDEzAAAAAAMAAAAAAAAACiJJUTI3MzUxMSIISVEyNzM1MTEBAAAACyJJUV9WT0xVTUUiCUlRX1ZPTFVNRQIAAAAMIjExLTExLTIwMTMiCjExLTExLTIwMTMAAAAAAwAAAAAAAAAKIklRMjczNTExIghJUTI3MzUxMQEAAAALIklRX1ZPTFVNRSIJSVFfVk9MVU1FAgAAAAwiMDctMTEtMjAxMyIKMDctMTEtMjAxMwAAAAADAAAAAAAAAAoiSVEyNzM1MTEiCElRMjczNTExAQAAAAsiSVFfVk9MVU1FIglJUV9WT0xVTUUCAAAADCIwNi0xMS0yMDEzIgowNi0xMS0yMDEzAAAAAAMAAAAAAAAACiJJUTI3MzUxMSIISVEyNzM1</t>
  </si>
  <si>
    <t>MTEBAAAACyJJUV9WT0xVTUUiCUlRX1ZPTFVNRQIAAAAMIjA1LTExLTIwMTMiCjA1LTExLTIwMTMAAAAAAwAAAAAAAAAKIklRMjczNTExIghJUTI3MzUxMQEAAAALIklRX1ZPTFVNRSIJSVFfVk9MVU1FAgAAAAwiMDQtMTEtMjAxMyIKMDQtMTEtMjAxMwAAAAADAAAAAAAAAAoiSVEyNzM1MTEiCElRMjczNTExAQAAAAsiSVFfVk9MVU1FIglJUV9WT0xVTUUCAAAADCIzMS0xMC0yMDEzIgozMS0xMC0yMDEzAAAAAAMAAAAAAAAACiJJUTI3MzUxMSIISVEyNzM1MTEBAAAACyJJUV9WT0xVTUUiCUlRX1ZPTFVNRQIAAAAMIjMwLTEwLTIwMTMiCjMwLTEwLTIwMTMAAAAAAwAAAAAAAAAKIklRMjczNTExIghJUTI3MzUxMQEAAAALIklRX1ZPTFVNRSIJSVFfVk9MVU1FAgAAAAwiMjktMTAtMjAxMyIKMjktMTAtMjAxMwAAAAADAAAAAAAAAAoiSVEyNzM1MTEiCElRMjczNTExAQAAAAsiSVFfVk9MVU1FIglJUV9WT0xVTUUCAAAADCIyNS0xMC0yMDEzIgoyNS0xMC0yMDEzAAAAAAMAAAAAAAAACiJJUTI3MzUxMSIISVEyNzM1MTEBAAAACyJJUV9WT0xVTUUiCUlRX1ZPTFVNRQIAAAAMIjI0LTEwLTIwMTMiCjI0LTEwLTIwMTMAAAAAAwAAAAAAAAAKIklRMjczNTExIghJUTI3MzUxMQEAAAALIklRX1ZPTFVNRSIJSVFfVk9MVU1FAgAAAAwiMjMtMTAtMjAxMyIKMjMtMTAtMjAxMwAAAAADAAAAAAAAAAoiSVEyNzM1MTEi</t>
  </si>
  <si>
    <t>CElRMjczNTExAQAAAAsiSVFfVk9MVU1FIglJUV9WT0xVTUUCAAAADCIyMi0xMC0yMDEzIgoyMi0xMC0yMDEzAAAAAAMAAAAAAAAACiJJUTI3MzUxMSIISVEyNzM1MTEBAAAACyJJUV9WT0xVTUUiCUlRX1ZPTFVNRQIAAAAMIjE4LTEwLTIwMTMiCjE4LTEwLTIwMTMAAAAAAwAAAAAAAAAKIklRMjczNTExIghJUTI3MzUxMQEAAAALIklRX1ZPTFVNRSIJSVFfVk9MVU1FAgAAAAwiMTctMTAtMjAxMyIKMTctMTAtMjAxMwAAAAADAAAAAAAAAAoiSVEyNzM1MTEiCElRMjczNTExAQAAAAsiSVFfVk9MVU1FIglJUV9WT0xVTUUCAAAADCIxNS0xMC0yMDEzIgoxNS0xMC0yMDEzAAAAAAMAAAAAAAAACiJJUTI3MzUxMSIISVEyNzM1MTEBAAAACyJJUV9WT0xVTUUiCUlRX1ZPTFVNRQIAAAAMIjE0LTEwLTIwMTMiCjE0LTEwLTIwMTMAAAAAAwAAAAAAAAAKIklRMjczNTExIghJUTI3MzUxMQEAAAALIklRX1ZPTFVNRSIJSVFfVk9MVU1FAgAAAAwiMTEtMTAtMjAxMyIKMTEtMTAtMjAxMwAAAAADAAAAAAAAAAoiSVEyNzM1MTEiCElRMjczNTExAQAAAAsiSVFfVk9MVU1FIglJUV9WT0xVTUUCAAAADCIxMC0xMC0yMDEzIgoxMC0xMC0yMDEzAAAAAAMAAAAAAAAACiJJUTI3MzUxMSIISVEyNzM1MTEBAAAACyJJUV9WT0xVTUUiCUlRX1ZPTFVNRQIAAAAMIjA4LTEwLTIwMTMiCjA4LTEwLTIwMTMAAAAAAwAAAAAAAAAKIklR</t>
  </si>
  <si>
    <t>MjczNTExIghJUTI3MzUxMQEAAAALIklRX1ZPTFVNRSIJSVFfVk9MVU1FAgAAAAwiMDctMTAtMjAxMyIKMDctMTAtMjAxMwAAAAADAAAAAAAAAAoiSVEyNzM1MTEiCElRMjczNTExAQAAAAsiSVFfVk9MVU1FIglJUV9WT0xVTUUCAAAADCIwMy0xMC0yMDEzIgowMy0xMC0yMDEzAAAAAAMAAAAAAAAACiJJUTI3MzUxMSIISVEyNzM1MTEBAAAACyJJUV9WT0xVTUUiCUlRX1ZPTFVNRQIAAAAMIjAyLTEwLTIwMTMiCjAyLTEwLTIwMTMAAAAAAwAAAAAAAAAKIklRMjczNTExIghJUTI3MzUxMQEAAAALIklRX1ZPTFVNRSIJSVFfVk9MVU1FAgAAAAwiMDEtMTAtMjAxMyIKMDEtMTAtMjAxMwAAAAADAAAAAAAAAAoiSVEyNzM1MTEiCElRMjczNTExAQAAAAsiSVFfVk9MVU1FIglJUV9WT0xVTUUCAAAADCIyNy0wOS0yMDEzIgoyNy0wOS0yMDEzAAAAAAMAAAAAAAAACiJJUTI3MzUxMSIISVEyNzM1MTEBAAAACyJJUV9WT0xVTUUiCUlRX1ZPTFVNRQIAAAAMIjI2LTA5LTIwMTMiCjI2LTA5LTIwMTMAAAAAAwAAAAAAAAAKIklRMjczNTExIghJUTI3MzUxMQEAAAALIklRX1ZPTFVNRSIJSVFfVk9MVU1FAgAAAAwiMjQtMDktMjAxMyIKMjQtMDktMjAxMwAAAAADAAAAAAAAAAoiSVEyNzM1MTEiCElRMjczNTExAQAAAAsiSVFfVk9MVU1FIglJUV9WT0xVTUUCAAAADCIxOS0wOS0yMDEzIgoxOS0wOS0yMDEzAAAAAAMAAAAA</t>
  </si>
  <si>
    <t>AAAACiJJUTI3MzUxMSIISVEyNzM1MTEBAAAACyJJUV9WT0xVTUUiCUlRX1ZPTFVNRQIAAAAMIjE4LTA5LTIwMTMiCjE4LTA5LTIwMTMAAAAAAwAAAAAAAAAKIklRMjczNTExIghJUTI3MzUxMQEAAAALIklRX1ZPTFVNRSIJSVFfVk9MVU1FAgAAAAwiMTctMDktMjAxMyIKMTctMDktMjAxMwAAAAADAAAAAAAAAAoiSVEyNzM1MTEiCElRMjczNTExAQAAAAsiSVFfVk9MVU1FIglJUV9WT0xVTUUCAAAADCIxNi0wOS0yMDEzIgoxNi0wOS0yMDEzAAAAAAMAAAAAAAAACiJJUTI3MzUxMSIISVEyNzM1MTEBAAAACyJJUV9WT0xVTUUiCUlRX1ZPTFVNRQIAAAAMIjEzLTA5LTIwMTMiCjEzLTA5LTIwMTMAAAAAAwAAAAAAAAAKIklRMjczNTExIghJUTI3MzUxMQEAAAALIklRX1ZPTFVNRSIJSVFfVk9MVU1FAgAAAAwiMTItMDktMjAxMyIKMTItMDktMjAxMwAAAAADAAAAAAAAAAoiSVEyNzM1MTEiCElRMjczNTExAQAAAAsiSVFfVk9MVU1FIglJUV9WT0xVTUUCAAAADCIxMC0wOS0yMDEzIgoxMC0wOS0yMDEzAAAAAAMAAAAAAAAACiJJUTI3MzUxMSIISVEyNzM1MTEBAAAACyJJUV9WT0xVTUUiCUlRX1ZPTFVNRQIAAAAMIjA5LTA5LTIwMTMiCjA5LTA5LTIwMTMAAAAAAwAAAAAAAAAKIklRMjczNTExIghJUTI3MzUxMQEAAAALIklRX1ZPTFVNRSIJSVFfVk9MVU1FAgAAAAwiMDUtMDktMjAxMyIKMDUtMDktMjAxMwAA</t>
  </si>
  <si>
    <t>AAADAAAAAAAAAAoiSVEyNzM1MTEiCElRMjczNTExAQAAAAsiSVFfVk9MVU1FIglJUV9WT0xVTUUCAAAADCIwMy0wOS0yMDEzIgowMy0wOS0yMDEzAAAAAAMAAAAAAAAACiJJUTI3MzUxMSIISVEyNzM1MTEBAAAACyJJUV9WT0xVTUUiCUlRX1ZPTFVNRQIAAAAMIjAyLTA5LTIwMTMiCjAyLTA5LTIwMTMAAAAAAwAAAAAAAAAKIklRMjczNTExIghJUTI3MzUxMQEAAAALIklRX1ZPTFVNRSIJSVFfVk9MVU1FAgAAAAwiMzAtMDgtMjAxMyIKMzAtMDgtMjAxMwAAAAADAAAAAAAAAAoiSVEyNzM1MTEiCElRMjczNTExAQAAAAsiSVFfVk9MVU1FIglJUV9WT0xVTUUCAAAADCIyOS0wOC0yMDEzIgoyOS0wOC0yMDEzAAAAAAMAAAAAAAAACiJJUTI3MzUxMSIISVEyNzM1MTEBAAAACyJJUV9WT0xVTUUiCUlRX1ZPTFVNRQIAAAAMIjI4LTA4LTIwMTMiCjI4LTA4LTIwMTMAAAAAAwAAAAAAAAAKIklRMjczNTExIghJUTI3MzUxMQEAAAALIklRX1ZPTFVNRSIJSVFfVk9MVU1FAgAAAAwiMjYtMDgtMjAxMyIKMjYtMDgtMjAxMwAAAAADAAAAAAAAAAoiSVEyNzM1MTEiCElRMjczNTExAQAAAAsiSVFfVk9MVU1FIglJUV9WT0xVTUUCAAAADCIyMi0wOC0yMDEzIgoyMi0wOC0yMDEzAAAAAAMAAAAAAAAACiJJUTI3MzUxMSIISVEyNzM1MTEBAAAACyJJUV9WT0xVTUUiCUlRX1ZPTFVNRQIAAAAMIjIxLTA4LTIwMTMiCjIxLTA4</t>
  </si>
  <si>
    <t>LTIwMTMAAAAAAwAAAAAAAAAKIklRMjczNTExIghJUTI3MzUxMQEAAAALIklRX1ZPTFVNRSIJSVFfVk9MVU1FAgAAAAwiMjAtMDgtMjAxMyIKMjAtMDgtMjAxMwAAAAADAAAAAAAAAAoiSVEyNzM1MTEiCElRMjczNTExAQAAAAsiSVFfVk9MVU1FIglJUV9WT0xVTUUCAAAADCIxOS0wOC0yMDEzIgoxOS0wOC0yMDEzAAAAAAMAAAAAAAAACiJJUTI3MzUxMSIISVEyNzM1MTEBAAAACyJJUV9WT0xVTUUiCUlRX1ZPTFVNRQIAAAAMIjE1LTA4LTIwMTMiCjE1LTA4LTIwMTMAAAAAAwAAAAAAAAAKIklRMjczNTExIghJUTI3MzUxMQEAAAALIklRX1ZPTFVNRSIJSVFfVk9MVU1FAgAAAAwiMTQtMDgtMjAxMyIKMTQtMDgtMjAxMwAAAAADAAAAAAAAAAoiSVEyNzM1MTEiCElRMjczNTExAQAAAAsiSVFfVk9MVU1FIglJUV9WT0xVTUUCAAAADCIwOS0wOC0yMDEzIgowOS0wOC0yMDEzAAAAAAMAAAAAAAAACiJJUTI3MzUxMSIISVEyNzM1MTEBAAAACyJJUV9WT0xVTUUiCUlRX1ZPTFVNRQIAAAAMIjA4LTA4LTIwMTMiCjA4LTA4LTIwMTMAAAAAAwAAAAAAAAAKIklRMjczNTExIghJUTI3MzUxMQEAAAALIklRX1ZPTFVNRSIJSVFfVk9MVU1FAgAAAAwiMDUtMDgtMjAxMyIKMDUtMDgtMjAxMwAAAAADAAAAAAAAAAoiSVEyNzM1MTEiCElRMjczNTExAQAAAAsiSVFfVk9MVU1FIglJUV9WT0xVTUUCAAAADCIzMS0wNy0yMDEz</t>
  </si>
  <si>
    <t>IgozMS0wNy0yMDEzAAAAAAMAAAAAAAAACiJJUTI3MzUxMSIISVEyNzM1MTEBAAAACyJJUV9WT0xVTUUiCUlRX1ZPTFVNRQIAAAAMIjMwLTA3LTIwMTMiCjMwLTA3LTIwMTMAAAAAAwAAAAAAAAAKIklRMjczNTExIghJUTI3MzUxMQEAAAALIklRX1ZPTFVNRSIJSVFfVk9MVU1FAgAAAAwiMjktMDctMjAxMyIKMjktMDctMjAxMwAAAAADAAAAAAAAAAoiSVEyNzM1MTEiCElRMjczNTExAQAAAAsiSVFfVk9MVU1FIglJUV9WT0xVTUUCAAAADCIyNi0wNy0yMDEzIgoyNi0wNy0yMDEzAAAAAAMAAAAAAAAACiJJUTI3MzUxMSIISVEyNzM1MTEBAAAACyJJUV9WT0xVTUUiCUlRX1ZPTFVNRQIAAAAMIjIzLTA3LTIwMTMiCjIzLTA3LTIwMTMAAAAAAwAAAAAAAAAKIklRMjczNTExIghJUTI3MzUxMQEAAAALIklRX1ZPTFVNRSIJSVFfVk9MVU1FAgAAAAwiMjItMDctMjAxMyIKMjItMDctMjAxMwAAAAADAAAAAAAAAAoiSVEyNzM1MTEiCElRMjczNTExAQAAAAsiSVFfVk9MVU1FIglJUV9WT0xVTUUCAAAADCIxOS0wNy0yMDEzIgoxOS0wNy0yMDEzAAAAAAMAAAAAAAAACiJJUTI3MzUxMSIISVEyNzM1MTEBAAAACyJJUV9WT0xVTUUiCUlRX1ZPTFVNRQIAAAAMIjE4LTA3LTIwMTMiCjE4LTA3LTIwMTMAAAAAAwAAAAAAAAAKIklRMjczNTExIghJUTI3MzUxMQEAAAALIklRX1ZPTFVNRSIJSVFfVk9MVU1FAgAAAAwiMTYt</t>
  </si>
  <si>
    <t>MDctMjAxMyIKMTYtMDctMjAxMwAAAAADAAAAAAAAAAoiSVEyNzM1MTEiCElRMjczNTExAQAAAAsiSVFfVk9MVU1FIglJUV9WT0xVTUUCAAAADCIxNS0wNy0yMDEzIgoxNS0wNy0yMDEzAAAAAAMAAAAAAAAACiJJUTI3MzUxMSIISVEyNzM1MTEBAAAACyJJUV9WT0xVTUUiCUlRX1ZPTFVNRQIAAAAMIjExLTA3LTIwMTMiCjExLTA3LTIwMTMAAAAAAwAAAAAAAAAKIklRMjczNTExIghJUTI3MzUxMQEAAAALIklRX1ZPTFVNRSIJSVFfVk9MVU1FAgAAAAwiMTAtMDctMjAxMyIKMTAtMDctMjAxMwAAAAADAAAAAAAAAAoiSVEyNzM1MTEiCElRMjczNTExAQAAAAsiSVFfVk9MVU1FIglJUV9WT0xVTUUCAAAADCIwOS0wNy0yMDEzIgowOS0wNy0yMDEzAAAAAAMAAAAAAAAACiJJUTI3MzUxMSIISVEyNzM1MTEBAAAACyJJUV9WT0xVTUUiCUlRX1ZPTFVNRQIAAAAMIjA4LTA3LTIwMTMiCjA4LTA3LTIwMTMAAAAAAwAAAAAAAAAKIklRMjczNTExIghJUTI3MzUxMQEAAAALIklRX1ZPTFVNRSIJSVFfVk9MVU1FAgAAAAwiMDUtMDctMjAxMyIKMDUtMDctMjAxMwAAAAADAAAAAAAAAAoiSVEyNzM1MTEiCElRMjczNTExAQAAAAsiSVFfVk9MVU1FIglJUV9WT0xVTUUCAAAADCIwNC0wNy0yMDEzIgowNC0wNy0yMDEzAAAAAAMAAAAAAAAACiJJUTI3MzUxMSIISVEyNzM1MTEBAAAACyJJUV9WT0xVTUUiCUlRX1ZPTFVNRQIA</t>
  </si>
  <si>
    <t>AAAMIjAyLTA3LTIwMTMiCjAyLTA3LTIwMTMAAAAAAwAAAAAAAAAKIklRMjczNTExIghJUTI3MzUxMQEAAAALIklRX1ZPTFVNRSIJSVFfVk9MVU1FAgAAAAwiMDEtMDctMjAxMyIKMDEtMDctMjAxMw4KKnHgwtQIDgoqceDC1AgfQ0lRLk5ZU0U6REUuSVFfVk9MVU1FLjcvMjkvMjAxNgUAAAABAAAACAAAAA4oSW52YWxpZCBEYXRlKQ4KKnHgwtQIDgoqceDC1AggQ0lRLk5ZU0U6TVRXLklRX1ZPTFVNRS42LzEzLzIwMTYFAAAAAQAAAAgAAAAOKEludmFsaWQgRGF0ZSk01WWH4MLUCDTVZYfgwtQIJ0NJUS5KRUMuSVFfU0hBUkVTT1VUU1RBTkRJTkcuMjQtMTAtMjAxNgEAAAAvTgQAAgAAAAoxMjEuNDI4MTk3ADTVZYfgwtQINNVlh+DC1AgkQ0lRLktCUi5JUV9QRVJJT0REQVRFLjIwMDAuNDE4MjAuTC5QAQAAAOqAPwAFAAAACjMwLTA2LTIwMTQADgoqceDC1AgOCipx4MLUCDBDSVEuTkFTREFRR1M6UENBUi5JUV9TSEFSRVNPVVRTVEFORElORy41LzMxLzIwMTYFAAAAAQAAAAgAAAAOKEludmFsaWQgRGF0ZSk01WWH4MLUCDTVZYfgwtQIH0NJUS5OWVNFOlRFWC5JUV9WT0xVTUUuOS84LzIwMTYBAAAADrMEAAIAAAAIMS4yNTg5MTEANNVlh+DC1Ag01WWH4MLUCCdDSVEuRkxSLklRX1NIQVJFU09VVFNUQU5ESU5HLjAxLTEyLTIwMTYBAAAAKwEKAAIAAAAKMTM5LjI1MDIwNABW9FqM4MLUCFb0WozgwtQILENJ</t>
  </si>
  <si>
    <t>US5OWVNFOlRFWC5JUV9TSEFSRVNPVVRTVEFORElORy4xMC8zMS8yMDE2BQAAAAEAAAAIAAAADihJbnZhbGlkIERhdGUpkjFWjODC1AiSMVaM4MLUCCtDSVEuTllTRTpPU0suSVFfU0hBUkVTT1VUU1RBTkRJTkcuMTEvOS8yMDE2AQAAABd9BAACAAAACTczLjQ4NDU4MwD0kliM4MLUCPSSWIzgwtQIHENJUS5TVE4uSVFfVk9MVU1FLjI5LTAxLTIwMTQBAAAAu20NAAIAAAAIMC4yNzMwMzQAuFVdjODC1Ai4VV2M4MLUCCRDSVEuVFRFSy5JUV9QRVJJT0REQVRFLjk5Ny40MTgyMC5MLlABAAAACAEDAAUAAAAKMDMtMTAtMjAxMAAOCipx4MLUCA4KKnHgwtQIIENJUS5OWVNFOk5BVi5JUV9WT0xVTUUuMy8xNS8yMDE2BQAAAAEAAAAIAAAADihJbnZhbGlkIERhdGUpDgoqceDC1AgOCipx4MLUCBxDSVEuRkxSLklRX1ZPTFVNRS4yOS0xMS0yMDEzAQAAACsBCgACAAAACDAuNDQ4MDk0AJY2aIfgwtQIljZoh+DC1AgcQ0lRLkpFQy5JUV9WT0xVTUUuMTAtMDctMjAxMwEAAAAvTgQAAgAAAAgwLjUwNDI1NQCWNmiH4MLUCJY2aIfgwtQIHUNJUS5UVEVLLklRX1ZPTFVNRS4xNi0wNC0yMDE0AQAAAAgBAwACAAAACDAuMTc4MjA2AJY2aIfgwtQIljZoh+DC1AgdQ0lRLlRURUsuSVFfVk9MVU1FLjEwLTEwLTIwMTMBAAAACAEDAAIAAAAIMC41NjUwNjIAuFVdjODC1Ai4VV2M4MLUCCdDSVEuRU1FLklRX0RBX1NVUFBMX0NG</t>
  </si>
  <si>
    <t>Ljk5Ny40MTgyMC5MLlAuLkMBAAAAbm0AAAIAAAAGMjUuNDk4AQgAAAAFAAAAATEBAAAACjE1ODkzMjYzNjEDAAAAAzE2MAIAAAAEMjE3MQQAAAABMAcAAAAJNi8zMC8yMDE0CAAAAAoxMi8zMS8yMDEwCQAAAAEwDgoqceDC1AgOCipx4MLUCBxDSVEuSkVDLklRX1ZPTFVNRS4wOS0xMi0yMDEzAQAAAC9OBAACAAAACDAuODAxOTI2AJIxVozgwtQIkjFWjODC1AgrQ0lRLk5ZU0U6T1NLLklRX1NIQVJFU09VVFNUQU5ESU5HLjMvMTQvMjAxNwUAAAABAAAACAAAAA4oSW52YWxpZCBEYXRlKZIxVozgwtQIkjFWjODC1AgnQ0lRLktCUi5JUV9TSEFSRVNPVVRTVEFORElORy4yMi0wNi0yMDE3AQAAAOqAPwACAAAACjE0My4xNTQ0NzEAVvRajODC1AhW9FqM4MLUCCZDSVEuTkFTREFRR1M6UENBUi5JUV9WT0xVTUUuMTEvMTUvMjAxNgUAAAABAAAACAAAAA4oSW52YWxpZCBEYXRlKTTVZYfgwtQINNVlh+DC1AgnQ0lRLkZMUi5JUV9TSEFSRVNPVVRTVEFORElORy4yNS0wNy0yMDE2AQAAACsBCgACAAAACjEzOS4yMzAxNTYA9JJYjODC1Aj0kliM4MLUCBxDSVEuU1ROLklRX1ZPTFVNRS4wOC0wOC0yMDEzAQAAALttDQACAAAACDAuMTE0MDk2AJY2aIfgwtQIljZoh+DC1AgnQ0lRLkVNRS5JUV9TSEFSRVNPVVRTVEFORElORy4yMi0xMS0yMDE2AQAAAG5tAAACAAAACTYwLjY0NjQ3NgA01WWH4MLUCDTVZYfgwtQIL0NJ</t>
  </si>
  <si>
    <t>US5OQVNEQVFHUzpQQ0FSLklRX1NIQVJFU09VVFNUQU5ESU5HLjkvMS8yMDE2AQAAAEF/BAACAAAABzM1My40NTYAVvRajODC1AhW9FqM4MLUCCFDSVEuU1ROLklRX0NBUEVYLjk5Ni40MTgyMC5MLlAuLkMBAAAAu20NAAIAAAAHLTE3LjM2NgEIAAAABQAAAAExAQAAAAoxNDMxODU1MTA2AwAAAAIyNwIAAAAEMjAyMQQAAAABMAcAAAAJNi8zMC8yMDE0CAAAAAoxMi8zMS8yMDA5CQAAAAEw2NoPceDC1AjY2g9x4MLUCCdDSVEuU1ROLklRX1NIQVJFU09VVFNUQU5ESU5HLjEzLTA0LTIwMTcBAAAAu20NAAIAAAAKMTE0LjE2MjQzOAA01WWH4MLUCDTVZYfgwtQIIENJUS5OWVNFOk1UVy5JUV9WT0xVTUUuNi8xNi8yMDE2BQAAAAEAAAAIAAAADihJbnZhbGlkIERhdGUpDgoqceDC1AgOCipx4MLUCCFDSVEuSVExOTA3ODYuSVFfVk9MVU1FLjA0LTAyLTIwMTQBAAAAQukCAAIAAAAIMC45MDQ3MjkAuFVdjODC1Ai4VV2M4MLUCB9DSVEuRU1FLklRX1BSSUNFREFURS4zMS0wMS0yMDE0AQAAAG5tAAAFAAAACjMxLTAxLTIwMTQAljZoh+DC1AiWNmiH4MLUCBtDSVEuQ0FULklRX1ZPTFVNRS4xMi83LzIwMTYBAAAAMvUDAAIAAAAINS41NDU3NTUADgoqceDC1AgOCipx4MLUCCxDSVEuTllTRTpPU0suSVFfU0hBUkVTT1VUU1RBTkRJTkcuMTIvMTUvMjAxNgUAAAABAAAACAAAAA4oSW52YWxpZCBEYXRlKTTVZYfgwtQI</t>
  </si>
  <si>
    <t>NNVlh+DC1AghQ0lRLkVNRS5JUV9OSV9FU1QuMTAwMi40MTgyMC5MLlAuAQAAAG5tAAACAAAACDIwNi43MDk1AQ4AAAAFAAAAATMBAAAAATACAAAACjEwMDEzMTc0MDYDAAAABjEwMDI1MAQAAAABMgYAAAABMAcAAAADMTYwCAAAAAEwCQAAAAExCgAAAAEwCwAAAAo2MjM4Mjc2NzM4DAAAAAExDQAAAAg3LzEvMjAxNBAAAAAJNi8zMC8yMDE02NoPceDC1AjY2g9x4MLUCCFDSVEuSVEyNzM1MTEuSVFfVk9MVU1FLjAyLTA5LTIwMTMBAAAAZywEAAMAAAAAADTVZYfgwtQINNVlh+DC1AgrQ0lRLk5ZU0U6T1NLLklRX1NIQVJFU09VVFNUQU5ESU5HLjEyLzEvMjAxNgEAAAAXfQQAAgAAAAk3My4wOTc4NzgAVvRajODC1AhW9FqM4MLUCCdDSVEuS0JSLklRX1NIQVJFU09VVFNUQU5ESU5HLjIxLTAyLTIwMTcBAAAA6oA/AAIAAAAKMTQyLjY2ODE2MQC4VV2M4MLUCLhVXYzgwtQIK0NJUS5OWVNFOkNNSS5JUV9TSEFSRVNPVVRTVEFORElORy40LzI2LzIwMTYFAAAAAQAAAAgAAAAOKEludmFsaWQgRGF0ZSlW9FqM4MLUCFb0WozgwtQIJ0NJUS5KRUMuSVFfU0hBUkVTT1VUU1RBTkRJTkcuMzEtMDUtMjAxNwEAAAAvTgQAAgAAAAoxMjAuNDI0ODY3AFb0WozgwtQIVvRajODC1AggQ0lRLk5ZU0U6VEVYLklRX1ZPTFVNRS44LzEwLzIwMTYBAAAADrMEAAMAAAAAADTVZYfgwtQINNVlh+DC1AgfQ0lRLlNUTi5JUV9BUC4x</t>
  </si>
  <si>
    <t>MDAwLjQxODIwLkwuUC4uQwEAAAC7bQ0AAgAAAAQ4NS4xAQgAAAAFAAAAATEBAAAACjE3MjA4MTgyMTcDAAAAAjI3AgAAAAQxMDE4BAAAAAEwBwAAAAk2LzMwLzIwMTQIAAAACjEyLzMxLzIwMTMJAAAAATDY2g9x4MLUCNjaD3HgwtQIIENJUS5OWVNFOlRFWC5JUV9WT0xVTUUuMi8yNy8yMDE3BQAAAAEAAAAIAAAADihJbnZhbGlkIERhdGUpuFVdjODC1Ai4VV2M4MLUCB9DSVEuTllTRTpNVFcuSVFfVk9MVU1FLjQvMS8yMDE2AQAAANNdBAACAAAACDIuMTU4NjUxAA4KKnHgwtQIDgoqceDC1AgbQ0lRLkNBVC5JUV9WT0xVTUUuMS8yNS8yMDE3BQAAAAEAAAAIAAAADihJbnZhbGlkIERhdGUpDgoqceDC1AgOCipx4MLUCB9DSVEuTllTRTpOQVYuSVFfVk9MVU1FLjUvNS8yMDE2AQAAALJxBAACAAAACDEuNzUxMjQ5AA4KKnHgwtQIDgoqceDC1AghQ0lRLklRMTkwNzg2LklRX1ZPTFVNRS4wMS0xMC0yMDEzAQAAAELpAgACAAAACDEuNTMzNTY4ALhVXYzgwtQIuFVdjODC1AghQ0lRLk5ZU0U6Q05ISS5JUV9WT0xVTUUuNC8yNS8yMDE2BQAAAAEAAAAIAAAADihJbnZhbGlkIERhdGUpDgoqceDC1AgOCipx4MLUCCtDSVEuTllTRTpDTUkuSVFfU0hBUkVTT1VUU1RBTkRJTkcuNC8xMC8yMDE3AQAAACUMBAACAAAABjE2Ny4zOAD0kliM4MLUCPSSWIzgwtQIJkNJUS5DQVQuSVFfU0hBUkVTT1VUU1RBTkRJTkcuNy8x</t>
  </si>
  <si>
    <t>OC8yMDE2BQAAAAEAAAAIAAAADihJbnZhbGlkIERhdGUpkjFWjODC1AiSMVaM4MLUCBtDSVEuQ0FULklRX1ZPTFVNRS4zLzIyLzIwMTcFAAAAAQAAAAgAAAAOKEludmFsaWQgRGF0ZSkOCipx4MLUCA4KKnHgwtQII0NJUS5LQlIuSVFfUEVSSU9EREFURS45OTcuNDE4MjAuTC5QAQAAAOqAPwAFAAAACjMxLTEyLTIwMTAADgoqceDC1AgOCipx4MLUCCxDSVEuTllTRTpDTkhJLklRX1NIQVJFU09VVFNUQU5ESU5HLjQvMTMvMjAxNgUAAAABAAAACAAAAA4oSW52YWxpZCBEYXRlKQ4KKnHgwtQIDgoqceDC1AghQ0lRLklRMTkwNzg2LklRX1ZPTFVNRS4yNS0wNi0yMDE0AQAAAELpAgACAAAACDAuMzUyNDI4ALhVXYzgwtQIuFVdjODC1AghQ0lRLk5ZU0U6VEVYLklRX1ZPTFVNRS4xMi8zMC8yMDE2BQAAAAEAAAAIAAAADihJbnZhbGlkIERhdGUpkjFWjODC1AiSMVaM4MLUCCJDSVEuSkVDLklRX0VTVF9EQVRFLjEwMDQuNDE4MjAuTC5QAQAAAC9OBAAFAAAACjMwLTA5LTIwMTcADgoqceDC1AgOCipx4MLUCC1DSVEuSVFUUjE0MTUxMzE2Mi5JUV9UUl9UQVJHRVRfVE9UQUxfUkVWLi5VU0QBAAAAylFvCAIAAAAIMTQ3NS4yMjIBBgAAAAUAAAACMzcBAAAACjE0ODEyNzA2NjYCAAAAAjI4AwAAAAMxNjAEAAAAATAHAAAACDEvMS8xOTAwd6gGNuPC1Agtdh4248LUCBxDSVEuRkxSLklRX1ZPTFVNRS4xOS0wNi0yMDE0</t>
  </si>
  <si>
    <t>AQAAACsBCgACAAAACDEuMzE4OTY2AJY2aIfgwtQIljZoh+DC1AgfQ0lRLkVNRS5JUV9QUklDRURBVEUuMDUtMDktMjAxMwEAAABubQAABQAAAAowNS0wOS0yMDEzADTVZYfgwtQINNVlh+DC1AgcQ0lRLi5JUV9FQklUX0VTVC4uNDE4MjAuTC5QLgUAAAABAAAACAAAABQoSW52YWxpZCBJZGVudGlmaWVyKfSSWIzgwtQI9JJYjODC1AgcQ0lRLkZMUi5JUV9WT0xVTUUuMTgtMDktMjAxMwEAAAArAQoAAgAAAAgxLjc0MTU0NQD4l2qH4MLUCPiXaofgwtQIHENJUS5GTFIuSVFfVk9MVU1FLjIwLTA5LTIwMTMBAAAAKwEKAAIAAAAIMy43OTM4NzgA+Jdqh+DC1Aj4l2qH4MLUCCZDSVEuQ0FULklRX1NIQVJFU09VVFNUQU5ESU5HLjYvMTMvMjAxNgUAAAABAAAACAAAAA4oSW52YWxpZCBEYXRlKZIxVozgwtQIkjFWjODC1AgkQ0lRLktPU0U6QTAwOTU0MC5JUV9WT0xVTUUuNi8yNC8yMDE2BQAAAAEAAAAIAAAADihJbnZhbGlkIERhdGUpNNVlh+DC1Ag01WWH4MLUCCtDSVEuTllTRTpDTUkuSVFfU0hBUkVTT1VUU1RBTkRJTkcuNS8zMS8yMDE2BQAAAAEAAAAIAAAADihJbnZhbGlkIERhdGUpVvRajODC1AhW9FqM4MLUCCtDSVEuTllTRTpURVguSVFfU0hBUkVTT1VUU1RBTkRJTkcuNy8yNi8yMDE2BQAAAAEAAAAIAAAADihJbnZhbGlkIERhdGUpkjFWjODC1AiSMVaM4MLUCCxDSVEuTllTRTpPU0suSVFfU0hBUkVT</t>
  </si>
  <si>
    <t>T1VUU1RBTkRJTkcuMTIvMTIvMjAxNgEAAAAXfQQAAgAAAAk3NC40NjUzNTkAuFVdjODC1Ai4VV2M4MLUCClDSVEuSVFUUjI3MTk0ODU1MS5JUV9UUl9JTVBMSUVEX0VWX0VCSVREQQEAAAAHmzUQAgAAAAAAd6gGNuPC1Agtdh4248LUCCdDSVEuRU1FLklRX1NIQVJFU09VVFNUQU5ESU5HLjI5LTA5LTIwMTYBAAAAbm0AAAIAAAAJNjAuNzk5OTE1AFb0WozgwtQIVvRajODC1AgcQ0lRLlNUTi5JUV9WT0xVTUUuMTAtMTItMjAxMwEAAAC7bQ0AAgAAAAcwLjIwNDM5AJIxVozgwtQIkjFWjODC1AgwQ0lRLk5BU0RBUUdTOlBDQVIuSVFfU0hBUkVTT1VUU1RBTkRJTkcuOC8xNy8yMDE2BQAAAAEAAAAIAAAADihJbnZhbGlkIERhdGUpkjFWjODC1AiSMVaM4MLUCCdDSVEuSkVDLklRX1NIQVJFU09VVFNUQU5ESU5HLjA3LTA0LTIwMTcBAAAAL04EAAIAAAAKMTIxLjA3MTI5NgBW9FqM4MLUCFb0WozgwtQIKUNJUS5GTFIuSVFfSU5URVJFU1RfRVhQLjEwMDAuNDE4MjAuTC5QLi5DAQAAACsBCgACAAAABy0yNi44ODcBCAAAAAUAAAABMQEAAAAKMTc3Njk1MTUzNwMAAAADMTYwAgAAAAI4MgQAAAABMAcAAAAJNi8zMC8yMDE0CAAAAAoxMi8zMS8yMDEzCQAAAAEwDgoqceDC1AgOCipx4MLUCB9DSVEuRU1FLklRX1BSSUNFREFURS4wMy0wOS0yMDEzAQAAAG5tAAAFAAAACjAzLTA5LTIwMTMADgoqceDC1AgOCipx4MLU</t>
  </si>
  <si>
    <t>CCFDSVEuSVExOTA3ODYuSVFfVk9MVU1FLjExLTA0LTIwMTQBAAAAQukCAAIAAAAIMC44MDEzODEAuFVdjODC1Ai4VV2M4MLUCCZDSVEuQ0FULklRX1NIQVJFU09VVFNUQU5ESU5HLjMvMTQvMjAxNwUAAAABAAAACAAAAA4oSW52YWxpZCBEYXRlKTTVZYfgwtQINNVlh+DC1AghQ0lRLklRMjczNTExLklRX1ZPTFVNRS4zMC0xMi0yMDEzAQAAAGcsBAACAAAABTFFLTA1AA4KKnHgwtQIDgoqceDC1AgnQ0lRLklRMjczNTExLklRX0VCSVREQS45OTguNDE4MjAuTC5QLi5DAQAAAGcsBAACAAAABzIyOS43NjYBCAAAAAUAAAABMQEAAAAKMTcwMjE3MzE5NQMAAAADMTYwAgAAAAQ0MDUxBAAAAAEwBwAAAAk2LzMwLzIwMTQIAAAACjEyLzMxLzIwMTEJAAAAATDY2g9x4MLUCNjaD3HgwtQIJ0NJUS5TVE4uSVFfU0hBUkVTT1VUU1RBTkRJTkcuMjgtMTAtMjAxNgEAAAC7bQ0AAgAAAAoxMTMuOTI5MDYyALhVXYzgwtQIuFVdjODC1AgcQ0lRLkpFQy5JUV9WT0xVTUUuMjctMDEtMjAxNAEAAAAvTgQAAgAAAAgxLjAzNDY5MQCWNmiH4MLUCJY2aIfgwtQIMENJUS5OQVNEQVFHUzpQQ0FSLklRX1NIQVJFU09VVFNUQU5ESU5HLjEvMzEvMjAxNwUAAAABAAAACAAAAA4oSW52YWxpZCBEYXRlKbhVXYzgwtQIuFVdjODC1AgfQ0lRLk5ZU0U6T1NLLklRX1ZPTFVNRS42LzgvMjAxNgEAAAAXfQQAAwAAAAAADgoqceDC1AgOCipx</t>
  </si>
  <si>
    <t>4MLUCCdDSVEuRU1FLklRX1NIQVJFU09VVFNUQU5ESU5HLjA5LTExLTIwMTYBAAAAbm0AAAIAAAAJNjAuNjQ2NDc2APSSWIzgwtQI9JJYjODC1AgrQ0lRLk5ZU0U6VEVYLklRX1NIQVJFU09VVFNUQU5ESU5HLjIvMTMvMjAxNwUAAAABAAAACAAAAA4oSW52YWxpZCBEYXRlKfSSWIzgwtQI9JJYjODC1AgdQ0lRLlRURUsuSVFfVk9MVU1FLjA5LTAxLTIwMTQBAAAACAEDAAIAAAAIMC4yMDU0MjUAljZoh+DC1AiWNmiH4MLUCB9DSVEuRU1FLklRX1BSSUNFREFURS4xMC0wOS0yMDEzAQAAAG5tAAAFAAAACjEwLTA5LTIwMTMADgoqceDC1AgOCipx4MLUCC1DSVEuSkVDLklRX0dXX0lOVEFOX0FNT1JUX0NGLjk5Ny40MTgyMC5MLlAuLkMBAAAAL04EAAIAAAAGMjQuMDQ4AQgAAAAFAAAAATEBAAAACjE1NzcwMDQ5NzMDAAAAAzE2MAIAAAAEMjE4MgQAAAABMAcAAAAJNi8zMC8yMDE0CAAAAAkxMC8xLzIwMTAJAAAAATAOCipx4MLUCA4KKnHgwtQIIUNJUS5OWVNFOkNOSEkuSVFfVk9MVU1FLjcvMTEvMjAxNgEAAABOYhkGAgAAAAgwLjc5NDM0NAAOCipx4MLUCA4KKnHgwtQIIENJUS5LQlIuSVFfVEJWLjIwMDAuNDE4MjAuTC5QLi5DAQAAAOqAPwACAAAABDE0OTUBCAAAAAUAAAABMQEAAAAKMTc1NzI4NzYxOAMAAAADMTYwAgAAAAQxMzEwBAAAAAEwBwAAAAk2LzMwLzIwMTQIAAAACTYvMzAvMjAxNAkAAAABMNja</t>
  </si>
  <si>
    <t>D3HgwtQI2NoPceDC1AgwQ0lRLk5BU0RBUUdTOlBDQVIuSVFfU0hBUkVTT1VUU1RBTkRJTkcuMi8xMy8yMDE3BQAAAAEAAAAIAAAADihJbnZhbGlkIERhdGUp9JJYjODC1Aj0kliM4MLUCBVDSVEuLklRX1FVSUNLX0NPTVAuMTgFAAAAAQAAAAgAAAAUKEludmFsaWQgSWRlbnRpZmllcikOCipx4MLUCA4KKnHgwtQIIENJUS5UVEVLLklRX1RCVi45OTcuNDE4MjAuTC5QLi5DAQAAAAgBAwACAAAABzMwNy43MTYBCAAAAAUAAAABMQEAAAAKMTU3NjM5NDIzMQMAAAADMTYwAgAAAAQxMzEwBAAAAAEwBwAAAAk2LzMwLzIwMTQIAAAACTEwLzMvMjAxMAkAAAABMNjaD3HgwtQI2NoPceDC1AggQ0lRLk5ZU0U6TkFWLklRX1ZPTFVNRS42LzE1LzIwMTYFAAAAAQAAAAgAAAAOKEludmFsaWQgRGF0ZSkOCipx4MLUCA4KKnHgwtQIHENJUS5LQlIuSVFfVk9MVU1FLjA1LTA3LTIwMTMBAAAA6oA/AAIAAAAIMS4zODQ3ODQAljZoh+DC1AiWNmiH4MLUCCRDSVEuS09TRTpBMDA5NTQwLklRX1ZPTFVNRS4zLzIzLzIwMTYFAAAAAQAAAAgAAAAOKEludmFsaWQgRGF0ZSk01WWH4MLUCDTVZYfgwtQILkNJUS5JUTI3MzUxMS5JUV9UT1RBTF9FUVVJVFkuMTAwMC40MTgyMC5MLlAuLkMBAAAAZywEAAIAAAAHNzg0LjE2NQEIAAAABQAAAAExAQAAAAoxNzAyMTczODM5AwAAAAMxNjACAAAABDEyNzUEAAAAATAHAAAACTYvMzAvMjAx</t>
  </si>
  <si>
    <t>NAgAAAAKMTIvMzEvMjAxMwkAAAABMNjaD3HgwtQI2NoPceDC1AgfQ0lRLk5ZU0U6VEVYLklRX1ZPTFVNRS4zLzkvMjAxNwEAAAAOswQAAgAAAAgxLjQ2NDYxNQA01WWH4MLUCDTVZYfgwtQIJ0NJUS5FTUUuSVFfU0hBUkVTT1VUU1RBTkRJTkcuMDMtMTEtMjAxNgEAAABubQAAAgAAAAk2MC42NDY0NzYA9JJYjODC1Aj0kliM4MLUCBpDSVEuQ0FULklRX1ZPTFVNRS4yLzEvMjAxNwEAAAAy9QMAAwAAAAAANNVlh+DC1Ag01WWH4MLUCCtDSVEuTllTRTpDTUkuSVFfU0hBUkVTT1VUU1RBTkRJTkcuMy8xNS8yMDE3BQAAAAEAAAAIAAAADihJbnZhbGlkIERhdGUpuFVdjODC1Ai4VV2M4MLUCB5DSVEuTllTRTpERS5JUV9WT0xVTUUuNC83LzIwMTYBAAAAgA8EAAMAAAAAADTVZYfgwtQINNVlh+DC1AgcQ0lRLkZMUi5JUV9WT0xVTUUuMTYtMDktMjAxMwEAAAArAQoAAgAAAAgxLjM2ODg0OQD4l2qH4MLUCPiXaofgwtQIMENJUS5OQVNEQVFHUzpQQ0FSLklRX1NIQVJFU09VVFNUQU5ESU5HLjgvMTIvMjAxNgEAAABBfwQAAgAAAAozNTAuNTM3MjcxADTVZYfgwtQINNVlh+DC1AgoQ0lRLlRURUsuSVFfU0hBUkVTT1VUU1RBTkRJTkcuMjktMDctMjAxNgEAAAAIAQMAAgAAAAk1Ny40Mjk1NjEANNVlh+DC1Ag01WWH4MLUCCBDSVEuTllTRTpPU0suSVFfVk9MVU1FLjQvMTQvMjAxNgUAAAABAAAACAAAAA4oSW52YWxp</t>
  </si>
  <si>
    <t>ZCBEYXRlKTTVZYfgwtQINNVlh+DC1AgjQ0lRLktCUi5JUV9FQklUX0VTVC4xMDAxLjQxODIwLkwuUC4BAAAA6oA/AAIAAAAJMjU1LjU0NTg0AQ4AAAAFAAAAATMBAAAAATACAAAABzQ1MTgyMzADAAAABjEwMDIxNQQAAAABMgYAAAABMAcAAAADMTYwCAAAAAEwCQAAAAExCgAAAAEwCwAAAAo3NTEyMTkxODk5DAAAAAExDQAAAAg3LzEvMjAxNBAAAAAJNi8zMC8yMDE0DgoqceDC1AgOCipx4MLUCB9DSVEuS0JSLklRX1RCVi45OTguNDE4MjAuTC5QLi5DAQAAAOqAPwACAAAABDE0MzEBCAAAAAUAAAABMQEAAAAKMTY4MTU4OTAzNAMAAAADMTYwAgAAAAQxMzEwBAAAAAEwBwAAAAk2LzMwLzIwMTQIAAAACjEyLzMxLzIwMTEJAAAAATDY2g9x4MLUCNjaD3HgwtQIH0NJUS5UVEVLLklRX0FQLjk5OS40MTgyMC5MLlAuLkMBAAAACAEDAAIAAAAHMTU0LjAwMwEIAAAABQAAAAExAQAAAAoxNzA4MDA0NjU0AwAAAAMxNjACAAAABDEwMTgEAAAAATAHAAAACTYvMzAvMjAxNAgAAAAJOS8zMC8yMDEyCQAAAAEw2NoPceDC1AjY2g9x4MLUCB9DSVEuRU1FLklRX1BSSUNFREFURS4xNy0xMi0yMDEzAQAAAG5tAAAFAAAACjE3LTEyLTIwMTMANNVlh+DC1Ag01WWH4MLUCCVDSVEuQ0FULklRX1NIQVJFU09VVFNUQU5ESU5HLjQvNS8yMDE3AQAAADL1AwACAAAACjU4OS4wOTAzMDgANNVlh+DC1Ag01WWH4MLUCCBDSVEuTllT</t>
  </si>
  <si>
    <t>RTpOQVYuSVFfVk9MVU1FLjQvMjgvMjAxNgUAAAABAAAACAAAAA4oSW52YWxpZCBEYXRlKTTVZYfgwtQINNVlh+DC1AgnQ0lRLkZMUi5JUV9TSEFSRVNPVVRTVEFORElORy4zMC0wNi0yMDE3AQAAACsBCgACAAAACjEzOS43ODIyNDMA9JJYjODC1Aj0kliM4MLUCBtDSVEuQ0FULklRX1ZPTFVNRS43LzIyLzIwMTYFAAAAAQAAAAgAAAAOKEludmFsaWQgRGF0ZSkOCipx4MLUCA4KKnHgwtQIIUNJUS5JUTI3MzUxMS5JUV9WT0xVTUUuMjMtMDQtMjAxNAEAAABnLAQAAgAAAAcyLjVFLTA1ADTVZYfgwtQINNVlh+DC1AgcQ0lRLlNUTi5JUV9WT0xVTUUuMjQtMDktMjAxMwEAAAC7bQ0AAgAAAAgwLjMwNzc5OACWNmiH4MLUCJY2aIfgwtQIK0NJUS5OWVNFOlRFWC5JUV9TSEFSRVNPVVRTVEFORElORy44LzExLzIwMTYBAAAADrMEAAIAAAAFMTA1LjkAkjFWjODC1AiSMVaM4MLUCChDSVEuSVExOTA3ODYuSVFfUEVSSU9EREFURS45OTYuNDE4MjAuTC5QAQAAAELpAgAFAAAACjAxLTAxLTIwMTAADgoqceDC1AgOCipx4MLUCCdDSVEuSkVDLklRX1NIQVJFU09VVFNUQU5ESU5HLjI5LTAzLTIwMTcBAAAAL04EAAIAAAAKMTIxLjA3MTI5NgD0kliM4MLUCPSSWIzgwtQIJkNJUS5DQVQuSVFfU0hBUkVTT1VUU1RBTkRJTkcuMS8xOC8yMDE3BQAAAAEAAAAIAAAADihJbnZhbGlkIERhdGUpVvRajODC1AhW9FqM4MLUCCBD</t>
  </si>
  <si>
    <t>SVEuTllTRTpOQVYuSVFfVk9MVU1FLjQvMjAvMjAxNgUAAAABAAAACAAAAA4oSW52YWxpZCBEYXRlKTTVZYfgwtQINNVlh+DC1AggQ0lRLk5ZU0U6TkFWLklRX1ZPTFVNRS40LzE4LzIwMTYFAAAAAQAAAAgAAAAOKEludmFsaWQgRGF0ZSk01WWH4MLUCDTVZYfgwtQIJkNJUS5DQVQuSVFfU0hBUkVTT1VUU1RBTkRJTkcuOS8xMi8yMDE2AQAAADL1AwACAAAACjU4NS4wNzI1ODUAVvRajODC1AhW9FqM4MLUCBxDSVEuRU1FLklRX1ZPTFVNRS4yOS0wNy0yMDEzAQAAAG5tAAACAAAACDAuMzMwNTI5AJY2aIfgwtQIljZoh+DC1AgqQ0lRLk5ZU0U6VEVYLklRX1NIQVJFU09VVFNUQU5ESU5HLjUvOS8yMDE2AQAAAA6zBAACAAAABTEwOC42ALhVXYzgwtQIuFVdjODC1AgsQ0lRLk5ZU0U6VEVYLklRX1NIQVJFU09VVFNUQU5ESU5HLjEyLzE1LzIwMTYFAAAAAQAAAAgAAAAOKEludmFsaWQgRGF0ZSmSMVaM4MLUCJIxVozgwtQIIENJUS5OWVNFOlRFWC5JUV9WT0xVTUUuNC8xMC8yMDE3AQAAAA6zBAACAAAACDEuNDY0NjE1AJIxVozgwtQIkjFWjODC1AggQ0lRLk5ZU0U6T1NLLklRX1ZPTFVNRS40LzExLzIwMTYBAAAAF30EAAIAAAAIMC45OTgyMzUAljZoh+DC1AiWNmiH4MLUCB9DSVEuRU1FLklRX1BSSUNFREFURS4wNS0wMi0yMDE0AQAAAG5tAAAFAAAACjA1LTAyLTIwMTQANNVlh+DC1Ag01WWH4MLUCCFDSVEu</t>
  </si>
  <si>
    <t>SVEyNzM1MTEuSVFfVk9MVU1FLjI3LTExLTIwMTMBAAAAZywEAAIAAAAIMC4wMDA5NTgANNVlh+DC1Ag01WWH4MLUCCdDSVEuS0JSLklRX1NIQVJFU09VVFNUQU5ESU5HLjI2LTA0LTIwMTcBAAAA6oA/AAIAAAAKMTQzLjE0MDc5MQBW9FqM4MLUCFb0WozgwtQII0NJUS5UVEVLLklRX0VCSVREQS45OTkuNDE4MjAuTC5QLi5DAQAAAAgBAwACAAAABzIwNy43MjMBCAAAAAUAAAABMQEAAAAKMTcwODAwNDY1NAMAAAADMTYwAgAAAAQ0MDUxBAAAAAEwBwAAAAk2LzMwLzIwMTQIAAAACTkvMzAvMjAxMgkAAAABMNjaD3HgwtQI2NoPceDC1AgnQ0lRLktCUi5JUV9TSEFSRVNPVVRTVEFORElORy4yMC0wNi0yMDE3AQAAAOqAPwACAAAACjE0My4xNTQ0NzEANNVlh+DC1Ag01WWH4MLUCBxDSVEuRkxSLklRX1ZPTFVNRS4yNy0xMS0yMDEzAQAAACsBCgACAAAACDAuNzk0NDA0AJY2aIfgwtQIljZoh+DC1AgcQ0lRLkZMUi5JUV9WT0xVTUUuMjktMDUtMjAxNAEAAAArAQoAAgAAAAgwLjkxOTYzOQCWNmiH4MLUCJY2aIfgwtQIIENJUS5OWVNFOk1UVy5JUV9WT0xVTUUuNC8xOS8yMDE2BQAAAAEAAAAIAAAADihJbnZhbGlkIERhdGUpNNVlh+DC1Ag01WWH4MLUCCVDSVEuQ0FULklRX1NIQVJFU09VVFNUQU5ESU5HLjMvNy8yMDE3AQAAADL1AwACAAAACjU4OS4wOTAzMDgA9JJYjODC1Aj0kliM4MLUCCFDSVEuSVEyNzM1</t>
  </si>
  <si>
    <t>MTEuSVFfVk9MVU1FLjA5LTA3LTIwMTMBAAAAZywEAAMAAAAAADTVZYfgwtQINNVlh+DC1AgcQ0lRLkVNRS5JUV9WT0xVTUUuMDUtMDMtMjAxNAEAAABubQAAAgAAAAgwLjUyNzA5NwA01WWH4MLUCDTVZYfgwtQIJ0NJUS5KRUMuSVFfREFfU1VQUExfQ0YuOTk5LjQxODIwLkwuUC4uQwEAAAAvTgQAAgAAAAU1OC44OQEIAAAABQAAAAExAQAAAAoxNzA4OTA2NDAyAwAAAAMxNjACAAAABDIxNzEEAAAAATAHAAAACTYvMzAvMjAxNAgAAAAJOS8yOC8yMDEyCQAAAAEwDgoqceDC1AgOCipx4MLUCCdDSVEuRkxSLklRX1NIQVJFU09VVFNUQU5ESU5HLjAzLTA4LTIwMTYBAAAAKwEKAAIAAAAKMTM5LjIzMDE1NgBW9FqM4MLUCFb0WozgwtQIJUNJUS5OQVNEQVFHUzpQQ0FSLklRX1ZPTFVNRS4zLzEwLzIwMTYBAAAAQX8EAAIAAAAIMC45ODQ4MTEADgoqceDC1AgOCipx4MLUCCRDSVEuS09TRTpBMDA5NTQwLklRX1ZPTFVNRS40LzE0LzIwMTYFAAAAAQAAAAgAAAAOKEludmFsaWQgRGF0ZSk01WWH4MLUCDTVZYfgwtQIMkNJUS5JUTI3MzUxMS5JUV9HV19JTlRBTl9BTU9SVF9DRi45OTkuNDE4MjAuTC5QLi5DAQAAAGcsBAACAAAABTExLjQ0AQgAAAAFAAAAATEBAAAACjE3MDIxNzQwNzEDAAAAAzE2MAIAAAAEMjE4MgQAAAABMAcAAAAJNi8zMC8yMDE0CAAAAAoxMi8zMS8yMDEyCQAAAAEwDgoqceDC1AgOCipx4MLU</t>
  </si>
  <si>
    <t>CCJDSVEuQ1BTRTpDQVJMIEIuSVFfVk9MVU1FLjQvNy8yMDE2AQAAANBEVAACAAAACDAuMTY3NzQ4ADTVZYfgwtQINNVlh+DC1AgqQ0lRLk5ZU0U6Q01JLklRX1NIQVJFU09VVFNUQU5ESU5HLjQvNC8yMDE3AQAAACUMBAACAAAABjE2Ny4yNwD0kliM4MLUCPSSWIzgwtQIHENJUS5LQlIuSVFfVk9MVU1FLjIwLTA5LTIwMTMBAAAA6oA/AAIAAAAIMS43ODk4ODUAkjFWjODC1AiSMVaM4MLUCCBDSVEuTllTRTpPU0suSVFfVk9MVU1FLjcvMjAvMjAxNgUAAAABAAAACAAAAA4oSW52YWxpZCBEYXRlKTTVZYfgwtQINNVlh+DC1AglQ0lRLkNBVC5JUV9TSEFSRVNPVVRTVEFORElORy43LzcvMjAxNgEAAAAy9QMAAgAAAAo1ODMuODkxNjI2ADTVZYfgwtQINNVlh+DC1AgfQ0lRLkVNRS5JUV9QUklDRURBVEUuMTktMDUtMjAxNAEAAABubQAABQAAAAoxOS0wNS0yMDE0ADTVZYfgwtQINNVlh+DC1AgnQ0lRLkZMUi5JUV9TSEFSRVNPVVRTVEFORElORy4xNi0xMS0yMDE2AQAAACsBCgACAAAACjEzOS4yNTAyMDQAcGssceDC1Ahwayxx4MLUCCVDSVEuTkFTREFRR1M6UENBUi5JUV9WT0xVTUUuNC8yMS8yMDE2BQAAAAEAAAAIAAAADihJbnZhbGlkIERhdGUpkjFWjODC1AiSMVaM4MLUCCdDSVEuSkVDLklRX1NIQVJFU09VVFNUQU5ESU5HLjExLTAxLTIwMTcBAAAAL04EAAIAAAAKMTIwLjgzMDA5OQBW9FqM4MLUCFb0</t>
  </si>
  <si>
    <t>WozgwtQILUNJUS5TVE4uSVFfR1dfSU5UQU5fQU1PUlRfQ0YuOTk3LjQxODIwLkwuUC4uQwEAAAC7bQ0AAgAAAAYxNy4yODkBCAAAAAUAAAABMQEAAAAKMTUyMzE3MDU4MwMAAAACMjcCAAAABDIxODIEAAAAATAHAAAACTYvMzAvMjAxNAgAAAAKMTIvMzEvMjAxMAkAAAABMA4KKnHgwtQIDgoqceDC1AgfQ0lRLk5ZU0U6Sk9ZLklRX1ZPTFVNRS40LzYvMjAxNgUAAAAAAAAACAAAABQoSW52YWxpZCBJZGVudGlmaWVyKTTVZYfgwtQINNVlh+DC1AgcQ0lRLkZMUi5JUV9WT0xVTUUuMDktMDYtMjAxNAEAAAArAQoAAgAAAAcxLjMxMDc2AJY2aIfgwtQIljZoh+DC1AgmQ0lRLklRVFIyNzAwNzg2NzcuSVFfVFJfSU1QTElFRF9FVl9SRVYBAAAA1RIZEAIAAAAIMC43MzY4NDIAd6gGNuPC1Agtdh4248LUCCFDSVEuSVEyNzM1MTEuSVFfVk9MVU1FLjI4LTAyLTIwMTQBAAAAZywEAAMAAAAAAA4KKnHgwtQIDgoqceDC1AgcQ0lRLktCUi5JUV9WT0xVTUUuMTctMDYtMjAxNAEAAADqgD8AAgAAAAgxLjE4OTEyMwC4VV2M4MLUCLhVXYzgwtQIHENJUS5LQlIuSVFfVk9MVU1FLjExLTEwLTIwMTMBAAAA6oA/AAIAAAAIMC43NDcxMjcAljZoh+DC1AiWNmiH4MLUCBxDSVEuRkxSLklRX1ZPTFVNRS4xOC0xMC0yMDEzAQAAACsBCgACAAAACDEuODMwNTI1APiXaofgwtQI+Jdqh+DC1AgnQ0lRLlNUTi5JUV9TSEFSRVNPVVRT</t>
  </si>
  <si>
    <t>VEFORElORy4yMS0wNi0yMDE3AQAAALttDQACAAAACjExNC4yMjkzMTIA9JJYjODC1Aj0kliM4MLUCB9DSVEuTllTRTpURVguSVFfVk9MVU1FLjQvNS8yMDE3AQAAAA6zBAACAAAACDEuNjQ2MzY2ADTVZYfgwtQINNVlh+DC1AgnQ0lRLkVNRS5JUV9TSEFSRVNPVVRTVEFORElORy4yMC0wOS0yMDE2AQAAAG5tAAACAAAACTYwLjc5OTkxNQD0kliM4MLUCPSSWIzgwtQIJ0NJUS5LQlIuSVFfU0hBUkVTT1VUU1RBTkRJTkcuMDUtMDEtMjAxNwEAAADqgD8AAgAAAAoxNDIuNjY4MTYxAFb0WozgwtQIVvRajODC1AgcQ0lRLkZMUi5JUV9WT0xVTUUuMDYtMTEtMjAxMwEAAAArAQoAAgAAAAgxLjY1NzY1NQD4l2qH4MLUCPiXaofgwtQIGkNJUS5DQVQuSVFfVk9MVU1FLjEvNC8yMDE3AQAAADL1AwADAAAAAAA01WWH4MLUCDTVZYfgwtQILENJUS5JUTI3MzUxMS5JUV9QUkVGX0VRVUlUWS45OTcuNDE4MjAuTC5QLi5DAQAAAGcsBAADAAAAAADY2g9x4MLUCNjaD3HgwtQIIENJUS5OWVNFOk1UVy5JUV9WT0xVTUUuOC8xMi8yMDE2AQAAANNdBAACAAAACDIuMzQxMTc3AA4KKnHgwtQIDgoqceDC1AgoQ0lRLlNUTi5JUV9QUkVGX0VRVUlUWS4xOTkyLjQxODIwLkwuUC4uQwEAAAC7bQ0AAwAAAAAA2NoPceDC1AjY2g9x4MLUCCdDSVEuVFRFSy5JUV9UT1RBTF9ERUJULjk5Ny40MTgyMC5MLlAuLkMBAAAACAEDAAIAAAAH</t>
  </si>
  <si>
    <t>MTI3LjUxMgEIAAAABQAAAAExAQAAAAoxNTc2Mzk0MjMxAwAAAAMxNjACAAAABDQxNzMEAAAAATAHAAAACTYvMzAvMjAxNAgAAAAJMTAvMy8yMDEwCQAAAAEw2NoPceDC1AjY2g9x4MLUCBpDSVEuQ0FULklRX1ZPTFVNRS41LzQvMjAxNgEAAAAy9QMAAgAAAAg0LjM4NjgwNgA01WWH4MLUCDTVZYfgwtQIJUNJUS5OQVNEQVFHUzpQQ0FSLklRX1ZPTFVNRS4xMS8zLzIwMTYBAAAAQX8EAAIAAAAIMS45ODgxMTYANNVlh+DC1Ag01WWH4MLUCB9DSVEuTllTRTpERS5JUV9WT0xVTUUuNi8yOC8yMDE2BQAAAAEAAAAIAAAADihJbnZhbGlkIERhdGUpNNVlh+DC1Ag01WWH4MLUCCZDSVEuQ0FULklRX1NIQVJFU09VVFNUQU5ESU5HLjMvMjIvMjAxNwUAAAABAAAACAAAAA4oSW52YWxpZCBEYXRlKVb0WozgwtQIVvRajODC1AgYQ0lRLktCUi5JUV9NQVJLRVRDQVAuLi5DAQAAAOqAPwACAAAACzIyMzMuMjA5NzQ4AQYAAAAFAAAAATEBAAAACjE4Mzg1NTU2MjMDAAAAAzE2MAIAAAAGMTAwMDU0BAAAAAEwBwAAAAg3LzMvMjAxN9jaD3HgwtQI2NoPceDC1AgnQ0lRLkZMUi5JUV9TSEFSRVNPVVRTVEFORElORy4wNi0wMy0yMDE3AQAAACsBCgACAAAACjEzOS4zNTU0MTIAuFVdjODC1Ai4VV2M4MLUCCdDSVEuRU1FLklRX1NIQVJFU09VVFNUQU5ESU5HLjE3LTAxLTIwMTcBAAAAbm0AAAIAAAAJNjAuNjQ2NDc2ANLMLnHg</t>
  </si>
  <si>
    <t>wtQI0swuceDC1AggQ0lRLk5ZU0U6TkFWLklRX1ZPTFVNRS43LzE5LzIwMTYFAAAAAQAAAAgAAAAOKEludmFsaWQgRGF0ZSk01WWH4MLUCDTVZYfgwtQIJ0NJUS5JUVRSMjQyNjQ1Njc0LklRX1RSX0lNUExJRURfRVZfRUJJVAEAAACqenYOAgAAAAkxMS4wNjA4NDYBBgAAAAUAAAACNTQBAAAABjEwMjA5NQIAAAAJMjQyNjQ1Njc0AwAAAAkyNDI2NDU5NTQEAAAAAzE2MAYAAAAFRmFsc2V3qAY248LUCC12HjbjwtQIJ0NJUS5GTFIuSVFfU0hBUkVTT1VUU1RBTkRJTkcuMDgtMDctMjAxNgEAAAArAQoAAgAAAAoxMzkuMjMwMTU2ADTVZYfgwtQINNVlh+DC1AgnQ0lRLktCUi5JUV9TSEFSRVNPVVRTVEFORElORy4wNS0wNC0yMDE3AQAAAOqAPwACAAAACjE0My4xNDA3OTEANNVlh+DC1Ag01WWH4MLUCCpDSVEuTllTRTpPU0suSVFfU0hBUkVTT1VUU1RBTkRJTkcuNC82LzIwMTcBAAAAF30EAAIAAAAJNzQuNzk0NTI2ADTVZYfgwtQINNVlh+DC1AgkQ0lRLkZMUi5JUV9JTkNfVEFYLjEwMDAuNDE4MjAuTC5QLi5DAQAAACsBCgACAAAABzM1NC41NzMBCAAAAAUAAAABMQEAAAAKMTc3Njk1MTUzNwMAAAADMTYwAgAAAAI3NQQAAAABMAcAAAAJNi8zMC8yMDE0CAAAAAoxMi8zMS8yMDEzCQAAAAEw2NoPceDC1AjY2g9x4MLUCBxDSVEuRkxSLklRX1ZPTFVNRS4xMS0xMC0yMDEzAQAAACsBCgACAAAACDEuMDM0NDY2</t>
  </si>
  <si>
    <t>APiXaofgwtQI+Jdqh+DC1AgcQ0lRLktCUi5JUV9WT0xVTUUuMDItMTItMjAxMwEAAADqgD8AAgAAAAgxLjQxMTU3OACWNmiH4MLUCJY2aIfgwtQIJ0NJUS5GTFIuSVFfU0hBUkVTT1VUU1RBTkRJTkcuMjItMDgtMjAxNgEAAAArAQoAAgAAAAoxMzkuMjQ4MzY5APSSWIzgwtQI9JJYjODC1AgfQ0lRLkVNRS5JUV9QUklDRURBVEUuMjMtMDgtMjAxMwEAAABubQAABQAAAAoyMy0wOC0yMDEzADTVZYfgwtQINNVlh+DC1AglQ0lRLkNBVC5JUV9TSEFSRVNPVVRTVEFORElORy44LzIvMjAxNgEAAAAy9QMAAgAAAAo1ODIuMjMzODAxAFb0WozgwtQIVvRajODC1AgfQ0lRLk5ZU0U6Sk9ZLklRX1ZPTFVNRS40LzgvMjAxNgUAAAAAAAAACAAAABQoSW52YWxpZCBJZGVudGlmaWVyKZY2aIfgwtQIljZoh+DC1AggQ0lRLk5ZU0U6TkFWLklRX1ZPTFVNRS44LzE2LzIwMTYFAAAAAQAAAAgAAAAOKEludmFsaWQgRGF0ZSkOCipx4MLUCA4KKnHgwtQIJkNJUS5DQVQuSVFfU0hBUkVTT1VUU1RBTkRJTkcuNC8xMS8yMDE3AQAAADL1AwACAAAACjU4OS4wOTAzMDgANNVlh+DC1Ag01WWH4MLUCCBDSVEuTllTRTpDTkhJLklRX1ZPTFVNRS40LzYvMjAxNgEAAABOYhkGAwAAAAAANNVlh+DC1Ag01WWH4MLUCCtDSVEuTllTRTpURVguSVFfU0hBUkVTT1VUU1RBTkRJTkcuNi8yMi8yMDE2BQAAAAEAAAAIAAAADihJbnZhbGlkIERh</t>
  </si>
  <si>
    <t>dGUpNNVlh+DC1Ag01WWH4MLUCCBDSVEuTllTRTpPU0suSVFfVk9MVU1FLjYvMjQvMjAxNgUAAAABAAAACAAAAA4oSW52YWxpZCBEYXRlKQ4KKnHgwtQIDgoqceDC1AgnQ0lRLkZMUi5JUV9TSEFSRVNPVVRTVEFORElORy4wOC0wMy0yMDE3AQAAACsBCgACAAAACjEzOS4zNTU0MTIA9JJYjODC1Aj0kliM4MLUCCFDSVEuTllTRTpDTkhJLklRX1ZPTFVNRS41LzIwLzIwMTYFAAAAAQAAAAgAAAAOKEludmFsaWQgRGF0ZSk01WWH4MLUCDTVZYfgwtQIK0NJUS5OWVNFOk9TSy5JUV9TSEFSRVNPVVRTVEFORElORy4yLzI3LzIwMTcFAAAAAQAAAAgAAAAOKEludmFsaWQgRGF0ZSk01WWH4MLUCDTVZYfgwtQIKENJUS5JUTI3MzUxMS5JUV9QRVJJT0REQVRFLjk5OS40MTgyMC5MLlABAAAAZywEAAUAAAAKMzEtMTItMjAxMgAOCipx4MLUCA4KKnHgwtQIH0NJUS5OWVNFOkRFLklRX1ZPTFVNRS41LzIwLzIwMTYFAAAAAQAAAAgAAAAOKEludmFsaWQgRGF0ZSkOCipx4MLUCA4KKnHgwtQIHENJUS5TVE4uSVFfVk9MVU1FLjE2LTA2LTIwMTQBAAAAu20NAAIAAAAFMC4yMDgAkjFWjODC1AiSMVaM4MLUCCJDSVEuSVFUUjI0MzQwMDg3OC5JUV9UUl9UQVJHRVROQU1FAQAAAK4Agg4DAAAAEk5hc2gtRmluY2ggQ29tcGFueQB3qAY248LUCC12HjbjwtQIK0NJUS5OWVNFOk9TSy5JUV9TSEFSRVNPVVRTVEFORElORy43LzI5</t>
  </si>
  <si>
    <t>LzIwMTYFAAAAAQAAAAgAAAAOKEludmFsaWQgRGF0ZSmSMVaM4MLUCJIxVozgwtQIIUNJUS5TVE4uSVFfQ0FQRVguOTk4LjQxODIwLkwuUC4uQwEAAAC7bQ0AAgAAAActMjEuODMyAQgAAAAFAAAAATEBAAAACjE1ODg5OTkwMzkDAAAAAjI3AgAAAAQyMDIxBAAAAAEwBwAAAAk2LzMwLzIwMTQIAAAACjEyLzMxLzIwMTEJAAAAATDY2g9x4MLUCNjaD3HgwtQIJ0NJUS5TVE4uSVFfU0hBUkVTT1VUU1RBTkRJTkcuMjEtMTItMjAxNgEAAAC7bQ0AAgAAAAkxMTMuOTQ1MjUA9JJYjODC1Aj0kliM4MLUCDBDSVEuTkFTREFRR1M6UENBUi5JUV9TSEFSRVNPVVRTVEFORElORy43LzIyLzIwMTYFAAAAAQAAAAgAAAAOKEludmFsaWQgRGF0ZSm4VV2M4MLUCLhVXYzgwtQIG0NJUS5DQVQuSVFfVk9MVU1FLjUvMTIvMjAxNgEAAAAy9QMAAgAAAAg0Ljk4MDMzNQAOCipx4MLUCA4KKnHgwtQIHUNJUS5UVEVLLklRX1ZPTFVNRS4xMi0wNS0yMDE0AQAAAAgBAwACAAAACDAuNTQ4NDQyAJY2aIfgwtQIljZoh+DC1Ag1Q0lRLlRURUsuSVFfTUlOT1JJVFlfSU5URVJFU1RfVE9UQUwuMjAwMC40MTgyMC5MLlAuLkMBAAAACAEDAAIAAAAFMC45MDMBCAAAAAUAAAABMQEAAAAKMTc0ODEyNjU4OAMAAAADMTYwAgAAAAQxMzEyBAAAAAEwBwAAAAk2LzMwLzIwMTQIAAAACTYvMjkvMjAxNAkAAAABMNjaD3HgwtQI2NoPceDC1AgcQ0lR</t>
  </si>
  <si>
    <t>LlNUTi5JUV9WT0xVTUUuMTItMDctMjAxMwEAAAC7bQ0AAgAAAAgwLjA4ODY4OABW9FqM4MLUCFb0WozgwtQIIENJUS5OWVNFOlRFWC5JUV9WT0xVTUUuNy8yMS8yMDE2BQAAAAEAAAAIAAAADihJbnZhbGlkIERhdGUpVvRajODC1AhW9FqM4MLUCBxDSVEuRkxSLklRX1ZPTFVNRS4xNC0wOC0yMDEzAQAAACsBCgACAAAACDEuMzQ0MjMzAPiXaofgwtQI+Jdqh+DC1AgnQ0lRLlNUTi5JUV9TSEFSRVNPVVRTVEFORElORy4xOS0wOC0yMDE2AQAAALttDQACAAAACjExMy45MjkwNjIAuFVdjODC1Ai4VV2M4MLUCBxDSVEuSkVDLklRX1ZPTFVNRS4wNi0wMy0yMDE0AQAAAC9OBAACAAAACDEuMTU4MTU5AJY2aIfgwtQIljZoh+DC1AggQ0lRLk5ZU0U6Sk9ZLklRX1ZPTFVNRS40LzEyLzIwMTYFAAAAAAAAAAgAAAAUKEludmFsaWQgSWRlbnRpZmllcik01WWH4MLUCDTVZYfgwtQIHENJUS5LQlIuSVFfVk9MVU1FLjIyLTA3LTIwMTMBAAAA6oA/AAIAAAAIMC44MDIxNzUAuFVdjODC1Ai4VV2M4MLUCDBDSVEuTkFTREFRR1M6UENBUi5JUV9TSEFSRVNPVVRTVEFORElORy42LzI5LzIwMTYFAAAAAQAAAAgAAAAOKEludmFsaWQgRGF0ZSm4VV2M4MLUCLhVXYzgwtQILENJUS5OWVNFOk9TSy5JUV9TSEFSRVNPVVRTVEFORElORy4xMS8yMS8yMDE2BQAAAAEAAAAIAAAADihJbnZhbGlkIERhdGUpkjFWjODC1AiSMVaM4MLU</t>
  </si>
  <si>
    <t>CChDSVEuVFRFSy5JUV9TSEFSRVNPVVRTVEFORElORy4xNC0xMi0yMDE2AQAAAAgBAwACAAAACTU3LjA2MDgwMwA01WWH4MLUCDTVZYfgwtQIJUNJUS5KRUMuSVFfRUJJVERBX0VTVC4xMDAxLjQxODIwLkwuUC4BAAAAL04EAAIAAAAINzkxLjg0OTEBDgAAAAUAAAABMwEAAAABMAIAAAAHNDQxNjQ4NAMAAAAGMTAwMTg3BAAAAAEyBgAAAAEwBwAAAAMxNjAIAAAAATAJAAAAATEKAAAAATALAAAACjcxMjQ2NzEyNjAMAAAAATENAAAACDcvMS8yMDE0EAAAAAk2LzMwLzIwMTQOCipx4MLUCA4KKnHgwtQIKkNJUS5JUTI3MzUxMS5JUV9FQklUREFfRVNULjEwMDEuNDE4MjAuTC5QLgEAAABnLAQAAgAAAAkyOTkuNjU5NTcBDgAAAAUAAAABMwEAAAABMAIAAAAHNDUxNzUxNgMAAAAGMTAwMTg3BAAAAAEyBgAAAAEwBwAAAAMxNjAIAAAAATAJAAAAATEKAAAAATALAAAACjc0NDcxNzY5ODcMAAAAATENAAAACDcvMS8yMDE0EAAAAAk2LzMwLzIwMTQOCipx4MLUCA4KKnHgwtQIHENJUS5DQVQuSVFfVk9MVU1FLjExLzI1LzIwMTYFAAAAAQAAAAgAAAAOKEludmFsaWQgRGF0ZSkOCipx4MLUCA4KKnHgwtQIIUNJUS5OWVNFOkNOSEkuSVFfVk9MVU1FLjMvMzEvMjAxNgUAAAABAAAACAAAAA4oSW52YWxpZCBEYXRlKTTVZYfgwtQINNVlh+DC1AgoQ0lRLlRURUsuSVFfU0hBUkVTT1VUU1RBTkRJTkcuMjItMDgtMjAxNgEA</t>
  </si>
  <si>
    <t>AAAIAQMAAgAAAAk1Ny40Mjk1NjEANNVlh+DC1Ag01WWH4MLUCCdDSVEuU1ROLklRX1NIQVJFU09VVFNUQU5ESU5HLjIwLTEwLTIwMTYBAAAAu20NAAIAAAAKMTEzLjkyOTA2MgD0kliM4MLUCPSSWIzgwtQIJ0NJUS5TVE4uSVFfU0hBUkVTT1VUU1RBTkRJTkcuMTgtMTAtMjAxNgEAAAC7bQ0AAgAAAAoxMTMuOTI5MDYyALhVXYzgwtQIuFVdjODC1AgcQ0lRLlNUTi5JUV9WT0xVTUUuMDMtMTAtMjAxMwEAAAC7bQ0AAgAAAAgwLjIzNDc0NAC4VV2M4MLUCLhVXYzgwtQIJ0NJUS5GTFIuSVFfU0hBUkVTT1VUU1RBTkRJTkcuMTctMDEtMjAxNwEAAAArAQoAAgAAAAoxMzkuMjUwMjA0ADTVZYfgwtQINNVlh+DC1AgfQ0lRLkVNRS5JUV9QUklDRURBVEUuMTMtMTItMjAxMwEAAABubQAABQAAAAoxMy0xMi0yMDEzAJY2aIfgwtQIljZoh+DC1AgfQ0lRLk5ZU0U6VEVYLklRX1ZPTFVNRS44LzkvMjAxNgEAAAAOswQAAgAAAAcwLjYzNTEyAJIxVozgwtQIkjFWjODC1AgpQ0lRLktCUi5JUV9UT1RBTF9BU1NFVFMuMjAwMC40MTgyMC5MLlAuLkMBAAAA6oA/AAIAAAAENTMxMQEIAAAABQAAAAExAQAAAAoxNzU3Mjg3NjE4AwAAAAMxNjACAAAABDEwMDcEAAAAATAHAAAACTYvMzAvMjAxNAgAAAAJNi8zMC8yMDE0CQAAAAEw2NoPceDC1AjY2g9x4MLUCBxDSVEuRU1FLklRX1ZPTFVNRS4wNC0wMy0yMDE0AQAAAG5tAAAC</t>
  </si>
  <si>
    <t>AAAACDAuNzk3NzcxADTVZYfgwtQINNVlh+DC1AgbQ0lRLkNBVC5JUV9WT0xVTUUuMy8xMy8yMDE3BQAAAAEAAAAIAAAADihJbnZhbGlkIERhdGUpDgoqceDC1AgOCipx4MLUCCdDSVEuSkVDLklRX1NIQVJFU09VVFNUQU5ESU5HLjE3LTEwLTIwMTYBAAAAL04EAAIAAAAKMTIxLjQyODE5NwD0kliM4MLUCPSSWIzgwtQIOkNJUVJBTkdFLkVNRS5JUV9TSEFSRVNPVVRTVEFORElORy4tMVkuLi4uREVTQy5ELlNIQVJFUyBPVVQDAAAAbm0AAPwAAAAAAAAAAwAAAAAAAAAFIkVNRSIDRU1FAQAAABYiSVFfU0hBUkVTT1VUU1RBTkRJTkciFElRX1NIQVJFU09VVFNUQU5ESU5HAgAAAAwiMDMtMDctMjAxNyIKMDMtMDctMjAxNwAAAAADAAAAAAAAAAUiRU1FIgNFTUUBAAAAFiJJUV9TSEFSRVNPVVRTVEFORElORyIUSVFfU0hBUkVTT1VUU1RBTkRJTkcCAAAADCIzMC0wNi0yMDE3IgozMC0wNi0yMDE3AAAAAAMAAAAAAAAABSJFTUUiA0VNRQEAAAAWIklRX1NIQVJFU09VVFNUQU5ESU5HIhRJUV9TSEFSRVNPVVRTVEFORElORwIAAAAMIjI5LTA2LTIwMTciCjI5LTA2LTIwMTcAAAAAAwAAAAAAAAAFIkVNRSIDRU1FAQAAABYiSVFfU0hBUkVTT1VUU1RBTkRJTkciFElRX1NIQVJFU09VVFNUQU5ESU5HAgAAAAwiMjgtMDYtMjAxNyIKMjgtMDYtMjAxNwAAAAADAAAAAAAAAAUiRU1FIgNFTUUBAAAAFiJJUV9TSEFSRVNP</t>
  </si>
  <si>
    <t>VVRTVEFORElORyIUSVFfU0hBUkVTT1VUU1RBTkRJTkcCAAAADCIyNy0wNi0yMDE3IgoyNy0wNi0yMDE3AAAAAAMAAAAAAAAABSJFTUUiA0VNRQEAAAAWIklRX1NIQVJFU09VVFNUQU5ESU5HIhRJUV9TSEFSRVNPVVRTVEFORElORwIAAAAMIjI2LTA2LTIwMTciCjI2LTA2LTIwMTcAAAAAAwAAAAAAAAAFIkVNRSIDRU1FAQAAABYiSVFfU0hBUkVTT1VUU1RBTkRJTkciFElRX1NIQVJFU09VVFNUQU5ESU5HAgAAAAwiMjMtMDYtMjAxNyIKMjMtMDYtMjAxNwAAAAADAAAAAAAAAAUiRU1FIgNFTUUBAAAAFiJJUV9TSEFSRVNPVVRTVEFORElORyIUSVFfU0hBUkVTT1VUU1RBTkRJTkcCAAAADCIyMi0wNi0yMDE3IgoyMi0wNi0yMDE3AAAAAAMAAAAAAAAABSJFTUUiA0VNRQEAAAAWIklRX1NIQVJFU09VVFNUQU5ESU5HIhRJUV9TSEFSRVNPVVRTVEFORElORwIAAAAMIjIxLTA2LTIwMTciCjIxLTA2LTIwMTcAAAAAAwAAAAAAAAAFIkVNRSIDRU1FAQAAABYiSVFfU0hBUkVTT1VUU1RBTkRJTkciFElRX1NIQVJFU09VVFNUQU5ESU5HAgAAAAwiMjAtMDYtMjAxNyIKMjAtMDYtMjAxNwAAAAADAAAAAAAAAAUiRU1FIgNFTUUBAAAAFiJJUV9TSEFSRVNPVVRTVEFORElORyIUSVFfU0hBUkVTT1VUU1RBTkRJTkcCAAAADCIxOS0wNi0yMDE3IgoxOS0wNi0yMDE3AAAAAAMAAAAAAAAABSJFTUUiA0VNRQEAAAAWIklRX1NI</t>
  </si>
  <si>
    <t>QVJFU09VVFNUQU5ESU5HIhRJUV9TSEFSRVNPVVRTVEFORElORwIAAAAMIjE2LTA2LTIwMTciCjE2LTA2LTIwMTcAAAAAAwAAAAAAAAAFIkVNRSIDRU1FAQAAABYiSVFfU0hBUkVTT1VUU1RBTkRJTkciFElRX1NIQVJFU09VVFNUQU5ESU5HAgAAAAwiMTUtMDYtMjAxNyIKMTUtMDYtMjAxNwAAAAADAAAAAAAAAAUiRU1FIgNFTUUBAAAAFiJJUV9TSEFSRVNPVVRTVEFORElORyIUSVFfU0hBUkVTT1VUU1RBTkRJTkcCAAAADCIxNC0wNi0yMDE3IgoxNC0wNi0yMDE3AAAAAAMAAAAAAAAABSJFTUUiA0VNRQEAAAAWIklRX1NIQVJFU09VVFNUQU5ESU5HIhRJUV9TSEFSRVNPVVRTVEFORElORwIAAAAMIjEzLTA2LTIwMTciCjEzLTA2LTIwMTcAAAAAAwAAAAAAAAAFIkVNRSIDRU1FAQAAABYiSVFfU0hBUkVTT1VUU1RBTkRJTkciFElRX1NIQVJFU09VVFNUQU5ESU5HAgAAAAwiMTItMDYtMjAxNyIKMTItMDYtMjAxNwAAAAADAAAAAAAAAAUiRU1FIgNFTUUBAAAAFiJJUV9TSEFSRVNPVVRTVEFORElORyIUSVFfU0hBUkVTT1VUU1RBTkRJTkcCAAAADCIwOS0wNi0yMDE3IgowOS0wNi0yMDE3AAAAAAMAAAAAAAAABSJFTUUiA0VNRQEAAAAWIklRX1NIQVJFU09VVFNUQU5ESU5HIhRJUV9TSEFSRVNPVVRTVEFORElORwIAAAAMIjA4LTA2LTIwMTciCjA4LTA2LTIwMTcAAAAAAwAAAAAAAAAFIkVNRSIDRU1FAQAAABYi</t>
  </si>
  <si>
    <t>SVFfU0hBUkVTT1VUU1RBTkRJTkciFElRX1NIQVJFU09VVFNUQU5ESU5HAgAAAAwiMDctMDYtMjAxNyIKMDctMDYtMjAxNwAAAAADAAAAAAAAAAUiRU1FIgNFTUUBAAAAFiJJUV9TSEFSRVNPVVRTVEFORElORyIUSVFfU0hBUkVTT1VUU1RBTkRJTkcCAAAADCIwNi0wNi0yMDE3IgowNi0wNi0yMDE3AAAAAAMAAAAAAAAABSJFTUUiA0VNRQEAAAAWIklRX1NIQVJFU09VVFNUQU5ESU5HIhRJUV9TSEFSRVNPVVRTVEFORElORwIAAAAMIjA1LTA2LTIwMTciCjA1LTA2LTIwMTcAAAAAAwAAAAAAAAAFIkVNRSIDRU1FAQAAABYiSVFfU0hBUkVTT1VUU1RBTkRJTkciFElRX1NIQVJFU09VVFNUQU5ESU5HAgAAAAwiMDItMDYtMjAxNyIKMDItMDYtMjAxNwAAAAADAAAAAAAAAAUiRU1FIgNFTUUBAAAAFiJJUV9TSEFSRVNPVVRTVEFORElORyIUSVFfU0hBUkVTT1VUU1RBTkRJTkcCAAAADCIwMS0wNi0yMDE3IgowMS0wNi0yMDE3AAAAAAMAAAAAAAAABSJFTUUiA0VNRQEAAAAWIklRX1NIQVJFU09VVFNUQU5ESU5HIhRJUV9TSEFSRVNPVVRTVEFORElORwIAAAAMIjMxLTA1LTIwMTciCjMxLTA1LTIwMTcAAAAAAwAAAAAAAAAFIkVNRSIDRU1FAQAAABYiSVFfU0hBUkVTT1VUU1RBTkRJTkciFElRX1NIQVJFU09VVFNUQU5ESU5HAgAAAAwiMzAtMDUtMjAxNyIKMzAtMDUtMjAxNwAAAAADAAAAAAAAAAUiRU1FIgNFTUUB</t>
  </si>
  <si>
    <t>AAAAFiJJUV9TSEFSRVNPVVRTVEFORElORyIUSVFfU0hBUkVTT1VUU1RBTkRJTkcCAAAADCIyNi0wNS0yMDE3IgoyNi0wNS0yMDE3AAAAAAMAAAAAAAAABSJFTUUiA0VNRQEAAAAWIklRX1NIQVJFU09VVFNUQU5ESU5HIhRJUV9TSEFSRVNPVVRTVEFORElORwIAAAAMIjI1LTA1LTIwMTciCjI1LTA1LTIwMTcAAAAAAwAAAAAAAAAFIkVNRSIDRU1FAQAAABYiSVFfU0hBUkVTT1VUU1RBTkRJTkciFElRX1NIQVJFU09VVFNUQU5ESU5HAgAAAAwiMjQtMDUtMjAxNyIKMjQtMDUtMjAxNwAAAAADAAAAAAAAAAUiRU1FIgNFTUUBAAAAFiJJUV9TSEFSRVNPVVRTVEFORElORyIUSVFfU0hBUkVTT1VUU1RBTkRJTkcCAAAADCIyMy0wNS0yMDE3IgoyMy0wNS0yMDE3AAAAAAMAAAAAAAAABSJFTUUiA0VNRQEAAAAWIklRX1NIQVJFU09VVFNUQU5ESU5HIhRJUV9TSEFSRVNPVVRTVEFORElORwIAAAAMIjIyLTA1LTIwMTciCjIyLTA1LTIwMTcAAAAAAwAAAAAAAAAFIkVNRSIDRU1FAQAAABYiSVFfU0hBUkVTT1VUU1RBTkRJTkciFElRX1NIQVJFU09VVFNUQU5ESU5HAgAAAAwiMTktMDUtMjAxNyIKMTktMDUtMjAxNwAAAAADAAAAAAAAAAUiRU1FIgNFTUUBAAAAFiJJUV9TSEFSRVNPVVRTVEFORElORyIUSVFfU0hBUkVTT1VUU1RBTkRJTkcCAAAADCIxOC0wNS0yMDE3IgoxOC0wNS0yMDE3AAAAAAMAAAAAAAAABSJFTUUi</t>
  </si>
  <si>
    <t>A0VNRQEAAAAWIklRX1NIQVJFU09VVFNUQU5ESU5HIhRJUV9TSEFSRVNPVVRTVEFORElORwIAAAAMIjE3LTA1LTIwMTciCjE3LTA1LTIwMTcAAAAAAwAAAAAAAAAFIkVNRSIDRU1FAQAAABYiSVFfU0hBUkVTT1VUU1RBTkRJTkciFElRX1NIQVJFU09VVFNUQU5ESU5HAgAAAAwiMTYtMDUtMjAxNyIKMTYtMDUtMjAxNwAAAAADAAAAAAAAAAUiRU1FIgNFTUUBAAAAFiJJUV9TSEFSRVNPVVRTVEFORElORyIUSVFfU0hBUkVTT1VUU1RBTkRJTkcCAAAADCIxNS0wNS0yMDE3IgoxNS0wNS0yMDE3AAAAAAMAAAAAAAAABSJFTUUiA0VNRQEAAAAWIklRX1NIQVJFU09VVFNUQU5ESU5HIhRJUV9TSEFSRVNPVVRTVEFORElORwIAAAAMIjEyLTA1LTIwMTciCjEyLTA1LTIwMTcAAAAAAwAAAAAAAAAFIkVNRSIDRU1FAQAAABYiSVFfU0hBUkVTT1VUU1RBTkRJTkciFElRX1NIQVJFU09VVFNUQU5ESU5HAgAAAAwiMTEtMDUtMjAxNyIKMTEtMDUtMjAxNwAAAAADAAAAAAAAAAUiRU1FIgNFTUUBAAAAFiJJUV9TSEFSRVNPVVRTVEFORElORyIUSVFfU0hBUkVTT1VUU1RBTkRJTkcCAAAADCIxMC0wNS0yMDE3IgoxMC0wNS0yMDE3AAAAAAMAAAAAAAAABSJFTUUiA0VNRQEAAAAWIklRX1NIQVJFU09VVFNUQU5ESU5HIhRJUV9TSEFSRVNPVVRTVEFORElORwIAAAAMIjA5LTA1LTIwMTciCjA5LTA1LTIwMTcAAAAAAwAAAAAAAAAF</t>
  </si>
  <si>
    <t>IkVNRSIDRU1FAQAAABYiSVFfU0hBUkVTT1VUU1RBTkRJTkciFElRX1NIQVJFU09VVFNUQU5ESU5HAgAAAAwiMDgtMDUtMjAxNyIKMDgtMDUtMjAxNwAAAAADAAAAAAAAAAUiRU1FIgNFTUUBAAAAFiJJUV9TSEFSRVNPVVRTVEFORElORyIUSVFfU0hBUkVTT1VUU1RBTkRJTkcCAAAADCIwNS0wNS0yMDE3IgowNS0wNS0yMDE3AAAAAAMAAAAAAAAABSJFTUUiA0VNRQEAAAAWIklRX1NIQVJFU09VVFNUQU5ESU5HIhRJUV9TSEFSRVNPVVRTVEFORElORwIAAAAMIjA0LTA1LTIwMTciCjA0LTA1LTIwMTcAAAAAAwAAAAAAAAAFIkVNRSIDRU1FAQAAABYiSVFfU0hBUkVTT1VUU1RBTkRJTkciFElRX1NIQVJFU09VVFNUQU5ESU5HAgAAAAwiMDMtMDUtMjAxNyIKMDMtMDUtMjAxNwAAAAADAAAAAAAAAAUiRU1FIgNFTUUBAAAAFiJJUV9TSEFSRVNPVVRTVEFORElORyIUSVFfU0hBUkVTT1VUU1RBTkRJTkcCAAAADCIwMi0wNS0yMDE3IgowMi0wNS0yMDE3AAAAAAMAAAAAAAAABSJFTUUiA0VNRQEAAAAWIklRX1NIQVJFU09VVFNUQU5ESU5HIhRJUV9TSEFSRVNPVVRTVEFORElORwIAAAAMIjAxLTA1LTIwMTciCjAxLTA1LTIwMTcAAAAAAwAAAAAAAAAFIkVNRSIDRU1FAQAAABYiSVFfU0hBUkVTT1VUU1RBTkRJTkciFElRX1NIQVJFU09VVFNUQU5ESU5HAgAAAAwiMjgtMDQtMjAxNyIKMjgtMDQtMjAxNwAAAAADAAAA</t>
  </si>
  <si>
    <t>AAAAAAUiRU1FIgNFTUUBAAAAFiJJUV9TSEFSRVNPVVRTVEFORElORyIUSVFfU0hBUkVTT1VUU1RBTkRJTkcCAAAADCIyNy0wNC0yMDE3IgoyNy0wNC0yMDE3AAAAAAMAAAAAAAAABSJFTUUiA0VNRQEAAAAWIklRX1NIQVJFU09VVFNUQU5ESU5HIhRJUV9TSEFSRVNPVVRTVEFORElORwIAAAAMIjI2LTA0LTIwMTciCjI2LTA0LTIwMTcAAAAAAwAAAAAAAAAFIkVNRSIDRU1FAQAAABYiSVFfU0hBUkVTT1VUU1RBTkRJTkciFElRX1NIQVJFU09VVFNUQU5ESU5HAgAAAAwiMjUtMDQtMjAxNyIKMjUtMDQtMjAxNwAAAAADAAAAAAAAAAUiRU1FIgNFTUUBAAAAFiJJUV9TSEFSRVNPVVRTVEFORElORyIUSVFfU0hBUkVTT1VUU1RBTkRJTkcCAAAADCIyNC0wNC0yMDE3IgoyNC0wNC0yMDE3AAAAAAMAAAAAAAAABSJFTUUiA0VNRQEAAAAWIklRX1NIQVJFU09VVFNUQU5ESU5HIhRJUV9TSEFSRVNPVVRTVEFORElORwIAAAAMIjIxLTA0LTIwMTciCjIxLTA0LTIwMTcAAAAAAwAAAAAAAAAFIkVNRSIDRU1FAQAAABYiSVFfU0hBUkVTT1VUU1RBTkRJTkciFElRX1NIQVJFU09VVFNUQU5ESU5HAgAAAAwiMjAtMDQtMjAxNyIKMjAtMDQtMjAxNwAAAAADAAAAAAAAAAUiRU1FIgNFTUUBAAAAFiJJUV9TSEFSRVNPVVRTVEFORElORyIUSVFfU0hBUkVTT1VUU1RBTkRJTkcCAAAADCIxOS0wNC0yMDE3IgoxOS0wNC0yMDE3AAAA</t>
  </si>
  <si>
    <t>AAMAAAAAAAAABSJFTUUiA0VNRQEAAAAWIklRX1NIQVJFU09VVFNUQU5ESU5HIhRJUV9TSEFSRVNPVVRTVEFORElORwIAAAAMIjE4LTA0LTIwMTciCjE4LTA0LTIwMTcAAAAAAwAAAAAAAAAFIkVNRSIDRU1FAQAAABYiSVFfU0hBUkVTT1VUU1RBTkRJTkciFElRX1NIQVJFU09VVFNUQU5ESU5HAgAAAAwiMTctMDQtMjAxNyIKMTctMDQtMjAxNwAAAAADAAAAAAAAAAUiRU1FIgNFTUUBAAAAFiJJUV9TSEFSRVNPVVRTVEFORElORyIUSVFfU0hBUkVTT1VUU1RBTkRJTkcCAAAADCIxMy0wNC0yMDE3IgoxMy0wNC0yMDE3AAAAAAMAAAAAAAAABSJFTUUiA0VNRQEAAAAWIklRX1NIQVJFU09VVFNUQU5ESU5HIhRJUV9TSEFSRVNPVVRTVEFORElORwIAAAAMIjEyLTA0LTIwMTciCjEyLTA0LTIwMTcAAAAAAwAAAAAAAAAFIkVNRSIDRU1FAQAAABYiSVFfU0hBUkVTT1VUU1RBTkRJTkciFElRX1NIQVJFU09VVFNUQU5ESU5HAgAAAAwiMTEtMDQtMjAxNyIKMTEtMDQtMjAxNwAAAAADAAAAAAAAAAUiRU1FIgNFTUUBAAAAFiJJUV9TSEFSRVNPVVRTVEFORElORyIUSVFfU0hBUkVTT1VUU1RBTkRJTkcCAAAADCIxMC0wNC0yMDE3IgoxMC0wNC0yMDE3AAAAAAMAAAAAAAAABSJFTUUiA0VNRQEAAAAWIklRX1NIQVJFU09VVFNUQU5ESU5HIhRJUV9TSEFSRVNPVVRTVEFORElORwIAAAAMIjA3LTA0LTIwMTciCjA3LTA0LTIw</t>
  </si>
  <si>
    <t>MTcAAAAAAwAAAAAAAAAFIkVNRSIDRU1FAQAAABYiSVFfU0hBUkVTT1VUU1RBTkRJTkciFElRX1NIQVJFU09VVFNUQU5ESU5HAgAAAAwiMDYtMDQtMjAxNyIKMDYtMDQtMjAxNwAAAAADAAAAAAAAAAUiRU1FIgNFTUUBAAAAFiJJUV9TSEFSRVNPVVRTVEFORElORyIUSVFfU0hBUkVTT1VUU1RBTkRJTkcCAAAADCIwNS0wNC0yMDE3IgowNS0wNC0yMDE3AAAAAAMAAAAAAAAABSJFTUUiA0VNRQEAAAAWIklRX1NIQVJFU09VVFNUQU5ESU5HIhRJUV9TSEFSRVNPVVRTVEFORElORwIAAAAMIjA0LTA0LTIwMTciCjA0LTA0LTIwMTcAAAAAAwAAAAAAAAAFIkVNRSIDRU1FAQAAABYiSVFfU0hBUkVTT1VUU1RBTkRJTkciFElRX1NIQVJFU09VVFNUQU5ESU5HAgAAAAwiMDMtMDQtMjAxNyIKMDMtMDQtMjAxNwAAAAADAAAAAAAAAAUiRU1FIgNFTUUBAAAAFiJJUV9TSEFSRVNPVVRTVEFORElORyIUSVFfU0hBUkVTT1VUU1RBTkRJTkcCAAAADCIzMS0wMy0yMDE3IgozMS0wMy0yMDE3AAAAAAMAAAAAAAAABSJFTUUiA0VNRQEAAAAWIklRX1NIQVJFU09VVFNUQU5ESU5HIhRJUV9TSEFSRVNPVVRTVEFORElORwIAAAAMIjMwLTAzLTIwMTciCjMwLTAzLTIwMTcAAAAAAwAAAAAAAAAFIkVNRSIDRU1FAQAAABYiSVFfU0hBUkVTT1VUU1RBTkRJTkciFElRX1NIQVJFU09VVFNUQU5ESU5HAgAAAAwiMjktMDMtMjAxNyIKMjkt</t>
  </si>
  <si>
    <t>MDMtMjAxNwAAAAADAAAAAAAAAAUiRU1FIgNFTUUBAAAAFiJJUV9TSEFSRVNPVVRTVEFORElORyIUSVFfU0hBUkVTT1VUU1RBTkRJTkcCAAAADCIyOC0wMy0yMDE3IgoyOC0wMy0yMDE3AAAAAAMAAAAAAAAABSJFTUUiA0VNRQEAAAAWIklRX1NIQVJFU09VVFNUQU5ESU5HIhRJUV9TSEFSRVNPVVRTVEFORElORwIAAAAMIjI3LTAzLTIwMTciCjI3LTAzLTIwMTcAAAAAAwAAAAAAAAAFIkVNRSIDRU1FAQAAABYiSVFfU0hBUkVTT1VUU1RBTkRJTkciFElRX1NIQVJFU09VVFNUQU5ESU5HAgAAAAwiMjQtMDMtMjAxNyIKMjQtMDMtMjAxNwAAAAADAAAAAAAAAAUiRU1FIgNFTUUBAAAAFiJJUV9TSEFSRVNPVVRTVEFORElORyIUSVFfU0hBUkVTT1VUU1RBTkRJTkcCAAAADCIyMy0wMy0yMDE3IgoyMy0wMy0yMDE3AAAAAAMAAAAAAAAABSJFTUUiA0VNRQEAAAAWIklRX1NIQVJFU09VVFNUQU5ESU5HIhRJUV9TSEFSRVNPVVRTVEFORElORwIAAAAMIjIyLTAzLTIwMTciCjIyLTAzLTIwMTcAAAAAAwAAAAAAAAAFIkVNRSIDRU1FAQAAABYiSVFfU0hBUkVTT1VUU1RBTkRJTkciFElRX1NIQVJFU09VVFNUQU5ESU5HAgAAAAwiMjEtMDMtMjAxNyIKMjEtMDMtMjAxNwAAAAADAAAAAAAAAAUiRU1FIgNFTUUBAAAAFiJJUV9TSEFSRVNPVVRTVEFORElORyIUSVFfU0hBUkVTT1VUU1RBTkRJTkcCAAAADCIyMC0wMy0yMDE3</t>
  </si>
  <si>
    <t>IgoyMC0wMy0yMDE3AAAAAAMAAAAAAAAABSJFTUUiA0VNRQEAAAAWIklRX1NIQVJFU09VVFNUQU5ESU5HIhRJUV9TSEFSRVNPVVRTVEFORElORwIAAAAMIjE3LTAzLTIwMTciCjE3LTAzLTIwMTcAAAAAAwAAAAAAAAAFIkVNRSIDRU1FAQAAABYiSVFfU0hBUkVTT1VUU1RBTkRJTkciFElRX1NIQVJFU09VVFNUQU5ESU5HAgAAAAwiMTYtMDMtMjAxNyIKMTYtMDMtMjAxNwAAAAADAAAAAAAAAAUiRU1FIgNFTUUBAAAAFiJJUV9TSEFSRVNPVVRTVEFORElORyIUSVFfU0hBUkVTT1VUU1RBTkRJTkcCAAAADCIxNS0wMy0yMDE3IgoxNS0wMy0yMDE3AAAAAAMAAAAAAAAABSJFTUUiA0VNRQEAAAAWIklRX1NIQVJFU09VVFNUQU5ESU5HIhRJUV9TSEFSRVNPVVRTVEFORElORwIAAAAMIjE0LTAzLTIwMTciCjE0LTAzLTIwMTcAAAAAAwAAAAAAAAAFIkVNRSIDRU1FAQAAABYiSVFfU0hBUkVTT1VUU1RBTkRJTkciFElRX1NIQVJFU09VVFNUQU5ESU5HAgAAAAwiMTMtMDMtMjAxNyIKMTMtMDMtMjAxNwAAAAADAAAAAAAAAAUiRU1FIgNFTUUBAAAAFiJJUV9TSEFSRVNPVVRTVEFORElORyIUSVFfU0hBUkVTT1VUU1RBTkRJTkcCAAAADCIxMC0wMy0yMDE3IgoxMC0wMy0yMDE3AAAAAAMAAAAAAAAABSJFTUUiA0VNRQEAAAAWIklRX1NIQVJFU09VVFNUQU5ESU5HIhRJUV9TSEFSRVNPVVRTVEFORElORwIAAAAMIjA5LTAz</t>
  </si>
  <si>
    <t>LTIwMTciCjA5LTAzLTIwMTcAAAAAAwAAAAAAAAAFIkVNRSIDRU1FAQAAABYiSVFfU0hBUkVTT1VUU1RBTkRJTkciFElRX1NIQVJFU09VVFNUQU5ESU5HAgAAAAwiMDgtMDMtMjAxNyIKMDgtMDMtMjAxNwAAAAADAAAAAAAAAAUiRU1FIgNFTUUBAAAAFiJJUV9TSEFSRVNPVVRTVEFORElORyIUSVFfU0hBUkVTT1VUU1RBTkRJTkcCAAAADCIwNy0wMy0yMDE3IgowNy0wMy0yMDE3AAAAAAMAAAAAAAAABSJFTUUiA0VNRQEAAAAWIklRX1NIQVJFU09VVFNUQU5ESU5HIhRJUV9TSEFSRVNPVVRTVEFORElORwIAAAAMIjA2LTAzLTIwMTciCjA2LTAzLTIwMTcAAAAAAwAAAAAAAAAFIkVNRSIDRU1FAQAAABYiSVFfU0hBUkVTT1VUU1RBTkRJTkciFElRX1NIQVJFU09VVFNUQU5ESU5HAgAAAAwiMDMtMDMtMjAxNyIKMDMtMDMtMjAxNwAAAAADAAAAAAAAAAUiRU1FIgNFTUUBAAAAFiJJUV9TSEFSRVNPVVRTVEFORElORyIUSVFfU0hBUkVTT1VUU1RBTkRJTkcCAAAADCIwMi0wMy0yMDE3IgowMi0wMy0yMDE3AAAAAAMAAAAAAAAABSJFTUUiA0VNRQEAAAAWIklRX1NIQVJFU09VVFNUQU5ESU5HIhRJUV9TSEFSRVNPVVRTVEFORElORwIAAAAMIjAxLTAzLTIwMTciCjAxLTAzLTIwMTcAAAAAAwAAAAAAAAAFIkVNRSIDRU1FAQAAABYiSVFfU0hBUkVTT1VUU1RBTkRJTkciFElRX1NIQVJFU09VVFNUQU5ESU5HAgAAAAwi</t>
  </si>
  <si>
    <t>MjgtMDItMjAxNyIKMjgtMDItMjAxNwAAAAADAAAAAAAAAAUiRU1FIgNFTUUBAAAAFiJJUV9TSEFSRVNPVVRTVEFORElORyIUSVFfU0hBUkVTT1VUU1RBTkRJTkcCAAAADCIyNy0wMi0yMDE3IgoyNy0wMi0yMDE3AAAAAAMAAAAAAAAABSJFTUUiA0VNRQEAAAAWIklRX1NIQVJFU09VVFNUQU5ESU5HIhRJUV9TSEFSRVNPVVRTVEFORElORwIAAAAMIjI0LTAyLTIwMTciCjI0LTAyLTIwMTcAAAAAAwAAAAAAAAAFIkVNRSIDRU1FAQAAABYiSVFfU0hBUkVTT1VUU1RBTkRJTkciFElRX1NIQVJFU09VVFNUQU5ESU5HAgAAAAwiMjMtMDItMjAxNyIKMjMtMDItMjAxNwAAAAADAAAAAAAAAAUiRU1FIgNFTUUBAAAAFiJJUV9TSEFSRVNPVVRTVEFORElORyIUSVFfU0hBUkVTT1VUU1RBTkRJTkcCAAAADCIyMi0wMi0yMDE3IgoyMi0wMi0yMDE3AAAAAAMAAAAAAAAABSJFTUUiA0VNRQEAAAAWIklRX1NIQVJFU09VVFNUQU5ESU5HIhRJUV9TSEFSRVNPVVRTVEFORElORwIAAAAMIjIxLTAyLTIwMTciCjIxLTAyLTIwMTcAAAAAAwAAAAAAAAAFIkVNRSIDRU1FAQAAABYiSVFfU0hBUkVTT1VUU1RBTkRJTkciFElRX1NIQVJFU09VVFNUQU5ESU5HAgAAAAwiMTctMDItMjAxNyIKMTctMDItMjAxNwAAAAADAAAAAAAAAAUiRU1FIgNFTUUBAAAAFiJJUV9TSEFSRVNPVVRTVEFORElORyIUSVFfU0hBUkVTT1VUU1RBTkRJTkcC</t>
  </si>
  <si>
    <t>AAAADCIxNi0wMi0yMDE3IgoxNi0wMi0yMDE3AAAAAAMAAAAAAAAABSJFTUUiA0VNRQEAAAAWIklRX1NIQVJFU09VVFNUQU5ESU5HIhRJUV9TSEFSRVNPVVRTVEFORElORwIAAAAMIjE1LTAyLTIwMTciCjE1LTAyLTIwMTcAAAAAAwAAAAAAAAAFIkVNRSIDRU1FAQAAABYiSVFfU0hBUkVTT1VUU1RBTkRJTkciFElRX1NIQVJFU09VVFNUQU5ESU5HAgAAAAwiMTQtMDItMjAxNyIKMTQtMDItMjAxNwAAAAADAAAAAAAAAAUiRU1FIgNFTUUBAAAAFiJJUV9TSEFSRVNPVVRTVEFORElORyIUSVFfU0hBUkVTT1VUU1RBTkRJTkcCAAAADCIxMy0wMi0yMDE3IgoxMy0wMi0yMDE3AAAAAAMAAAAAAAAABSJFTUUiA0VNRQEAAAAWIklRX1NIQVJFU09VVFNUQU5ESU5HIhRJUV9TSEFSRVNPVVRTVEFORElORwIAAAAMIjEwLTAyLTIwMTciCjEwLTAyLTIwMTcAAAAAAwAAAAAAAAAFIkVNRSIDRU1FAQAAABYiSVFfU0hBUkVTT1VUU1RBTkRJTkciFElRX1NIQVJFU09VVFNUQU5ESU5HAgAAAAwiMDktMDItMjAxNyIKMDktMDItMjAxNwAAAAADAAAAAAAAAAUiRU1FIgNFTUUBAAAAFiJJUV9TSEFSRVNPVVRTVEFORElORyIUSVFfU0hBUkVTT1VUU1RBTkRJTkcCAAAADCIwOC0wMi0yMDE3IgowOC0wMi0yMDE3AAAAAAMAAAAAAAAABSJFTUUiA0VNRQEAAAAWIklRX1NIQVJFU09VVFNUQU5ESU5HIhRJUV9TSEFSRVNPVVRTVEFO</t>
  </si>
  <si>
    <t>RElORwIAAAAMIjA3LTAyLTIwMTciCjA3LTAyLTIwMTcAAAAAAwAAAAAAAAAFIkVNRSIDRU1FAQAAABYiSVFfU0hBUkVTT1VUU1RBTkRJTkciFElRX1NIQVJFU09VVFNUQU5ESU5HAgAAAAwiMDYtMDItMjAxNyIKMDYtMDItMjAxNwAAAAADAAAAAAAAAAUiRU1FIgNFTUUBAAAAFiJJUV9TSEFSRVNPVVRTVEFORElORyIUSVFfU0hBUkVTT1VUU1RBTkRJTkcCAAAADCIwMy0wMi0yMDE3IgowMy0wMi0yMDE3AAAAAAMAAAAAAAAABSJFTUUiA0VNRQEAAAAWIklRX1NIQVJFU09VVFNUQU5ESU5HIhRJUV9TSEFSRVNPVVRTVEFORElORwIAAAAMIjAyLTAyLTIwMTciCjAyLTAyLTIwMTcAAAAAAwAAAAAAAAAFIkVNRSIDRU1FAQAAABYiSVFfU0hBUkVTT1VUU1RBTkRJTkciFElRX1NIQVJFU09VVFNUQU5ESU5HAgAAAAwiMDEtMDItMjAxNyIKMDEtMDItMjAxNwAAAAADAAAAAAAAAAUiRU1FIgNFTUUBAAAAFiJJUV9TSEFSRVNPVVRTVEFORElORyIUSVFfU0hBUkVTT1VUU1RBTkRJTkcCAAAADCIzMS0wMS0yMDE3IgozMS0wMS0yMDE3AAAAAAMAAAAAAAAABSJFTUUiA0VNRQEAAAAWIklRX1NIQVJFU09VVFNUQU5ESU5HIhRJUV9TSEFSRVNPVVRTVEFORElORwIAAAAMIjMwLTAxLTIwMTciCjMwLTAxLTIwMTcAAAAAAwAAAAAAAAAFIkVNRSIDRU1FAQAAABYiSVFfU0hBUkVTT1VUU1RBTkRJTkciFElRX1NIQVJFU09V</t>
  </si>
  <si>
    <t>VFNUQU5ESU5HAgAAAAwiMjctMDEtMjAxNyIKMjctMDEtMjAxNwAAAAADAAAAAAAAAAUiRU1FIgNFTUUBAAAAFiJJUV9TSEFSRVNPVVRTVEFORElORyIUSVFfU0hBUkVTT1VUU1RBTkRJTkcCAAAADCIyNi0wMS0yMDE3IgoyNi0wMS0yMDE3AAAAAAMAAAAAAAAABSJFTUUiA0VNRQEAAAAWIklRX1NIQVJFU09VVFNUQU5ESU5HIhRJUV9TSEFSRVNPVVRTVEFORElORwIAAAAMIjI1LTAxLTIwMTciCjI1LTAxLTIwMTcAAAAAAwAAAAAAAAAFIkVNRSIDRU1FAQAAABYiSVFfU0hBUkVTT1VUU1RBTkRJTkciFElRX1NIQVJFU09VVFNUQU5ESU5HAgAAAAwiMjQtMDEtMjAxNyIKMjQtMDEtMjAxNwAAAAADAAAAAAAAAAUiRU1FIgNFTUUBAAAAFiJJUV9TSEFSRVNPVVRTVEFORElORyIUSVFfU0hBUkVTT1VUU1RBTkRJTkcCAAAADCIyMy0wMS0yMDE3IgoyMy0wMS0yMDE3AAAAAAMAAAAAAAAABSJFTUUiA0VNRQEAAAAWIklRX1NIQVJFU09VVFNUQU5ESU5HIhRJUV9TSEFSRVNPVVRTVEFORElORwIAAAAMIjIwLTAxLTIwMTciCjIwLTAxLTIwMTcAAAAAAwAAAAAAAAAFIkVNRSIDRU1FAQAAABYiSVFfU0hBUkVTT1VUU1RBTkRJTkciFElRX1NIQVJFU09VVFNUQU5ESU5HAgAAAAwiMTktMDEtMjAxNyIKMTktMDEtMjAxNwAAAAADAAAAAAAAAAUiRU1FIgNFTUUBAAAAFiJJUV9TSEFSRVNPVVRTVEFORElORyIUSVFfU0hB</t>
  </si>
  <si>
    <t>UkVTT1VUU1RBTkRJTkcCAAAADCIxOC0wMS0yMDE3IgoxOC0wMS0yMDE3AAAAAAMAAAAAAAAABSJFTUUiA0VNRQEAAAAWIklRX1NIQVJFU09VVFNUQU5ESU5HIhRJUV9TSEFSRVNPVVRTVEFORElORwIAAAAMIjE3LTAxLTIwMTciCjE3LTAxLTIwMTcAAAAAAwAAAAAAAAAFIkVNRSIDRU1FAQAAABYiSVFfU0hBUkVTT1VUU1RBTkRJTkciFElRX1NIQVJFU09VVFNUQU5ESU5HAgAAAAwiMTMtMDEtMjAxNyIKMTMtMDEtMjAxNwAAAAADAAAAAAAAAAUiRU1FIgNFTUUBAAAAFiJJUV9TSEFSRVNPVVRTVEFORElORyIUSVFfU0hBUkVTT1VUU1RBTkRJTkcCAAAADCIxMi0wMS0yMDE3IgoxMi0wMS0yMDE3AAAAAAMAAAAAAAAABSJFTUUiA0VNRQEAAAAWIklRX1NIQVJFU09VVFNUQU5ESU5HIhRJUV9TSEFSRVNPVVRTVEFORElORwIAAAAMIjExLTAxLTIwMTciCjExLTAxLTIwMTcAAAAAAwAAAAAAAAAFIkVNRSIDRU1FAQAAABYiSVFfU0hBUkVTT1VUU1RBTkRJTkciFElRX1NIQVJFU09VVFNUQU5ESU5HAgAAAAwiMTAtMDEtMjAxNyIKMTAtMDEtMjAxNwAAAAADAAAAAAAAAAUiRU1FIgNFTUUBAAAAFiJJUV9TSEFSRVNPVVRTVEFORElORyIUSVFfU0hBUkVTT1VUU1RBTkRJTkcCAAAADCIwOS0wMS0yMDE3IgowOS0wMS0yMDE3AAAAAAMAAAAAAAAABSJFTUUiA0VNRQEAAAAWIklRX1NIQVJFU09VVFNUQU5ESU5HIhRJ</t>
  </si>
  <si>
    <t>UV9TSEFSRVNPVVRTVEFORElORwIAAAAMIjA2LTAxLTIwMTciCjA2LTAxLTIwMTcAAAAAAwAAAAAAAAAFIkVNRSIDRU1FAQAAABYiSVFfU0hBUkVTT1VUU1RBTkRJTkciFElRX1NIQVJFU09VVFNUQU5ESU5HAgAAAAwiMDUtMDEtMjAxNyIKMDUtMDEtMjAxNwAAAAADAAAAAAAAAAUiRU1FIgNFTUUBAAAAFiJJUV9TSEFSRVNPVVRTVEFORElORyIUSVFfU0hBUkVTT1VUU1RBTkRJTkcCAAAADCIwNC0wMS0yMDE3IgowNC0wMS0yMDE3AAAAAAMAAAAAAAAABSJFTUUiA0VNRQEAAAAWIklRX1NIQVJFU09VVFNUQU5ESU5HIhRJUV9TSEFSRVNPVVRTVEFORElORwIAAAAMIjAzLTAxLTIwMTciCjAzLTAxLTIwMTcAAAAAAwAAAAAAAAAFIkVNRSIDRU1FAQAAABYiSVFfU0hBUkVTT1VUU1RBTkRJTkciFElRX1NIQVJFU09VVFNUQU5ESU5HAgAAAAwiMzAtMTItMjAxNiIKMzAtMTItMjAxNgAAAAADAAAAAAAAAAUiRU1FIgNFTUUBAAAAFiJJUV9TSEFSRVNPVVRTVEFORElORyIUSVFfU0hBUkVTT1VUU1RBTkRJTkcCAAAADCIyOS0xMi0yMDE2IgoyOS0xMi0yMDE2AAAAAAMAAAAAAAAABSJFTUUiA0VNRQEAAAAWIklRX1NIQVJFU09VVFNUQU5ESU5HIhRJUV9TSEFSRVNPVVRTVEFORElORwIAAAAMIjI4LTEyLTIwMTYiCjI4LTEyLTIwMTYAAAAAAwAAAAAAAAAFIkVNRSIDRU1FAQAAABYiSVFfU0hBUkVTT1VUU1RBTkRJ</t>
  </si>
  <si>
    <t>TkciFElRX1NIQVJFU09VVFNUQU5ESU5HAgAAAAwiMjctMTItMjAxNiIKMjctMTItMjAxNgAAAAADAAAAAAAAAAUiRU1FIgNFTUUBAAAAFiJJUV9TSEFSRVNPVVRTVEFORElORyIUSVFfU0hBUkVTT1VUU1RBTkRJTkcCAAAADCIyMy0xMi0yMDE2IgoyMy0xMi0yMDE2AAAAAAMAAAAAAAAABSJFTUUiA0VNRQEAAAAWIklRX1NIQVJFU09VVFNUQU5ESU5HIhRJUV9TSEFSRVNPVVRTVEFORElORwIAAAAMIjIyLTEyLTIwMTYiCjIyLTEyLTIwMTYAAAAAAwAAAAAAAAAFIkVNRSIDRU1FAQAAABYiSVFfU0hBUkVTT1VUU1RBTkRJTkciFElRX1NIQVJFU09VVFNUQU5ESU5HAgAAAAwiMjEtMTItMjAxNiIKMjEtMTItMjAxNgAAAAADAAAAAAAAAAUiRU1FIgNFTUUBAAAAFiJJUV9TSEFSRVNPVVRTVEFORElORyIUSVFfU0hBUkVTT1VUU1RBTkRJTkcCAAAADCIyMC0xMi0yMDE2IgoyMC0xMi0yMDE2AAAAAAMAAAAAAAAABSJFTUUiA0VNRQEAAAAWIklRX1NIQVJFU09VVFNUQU5ESU5HIhRJUV9TSEFSRVNPVVRTVEFORElORwIAAAAMIjE5LTEyLTIwMTYiCjE5LTEyLTIwMTYAAAAAAwAAAAAAAAAFIkVNRSIDRU1FAQAAABYiSVFfU0hBUkVTT1VUU1RBTkRJTkciFElRX1NIQVJFU09VVFNUQU5ESU5HAgAAAAwiMTYtMTItMjAxNiIKMTYtMTItMjAxNgAAAAADAAAAAAAAAAUiRU1FIgNFTUUBAAAAFiJJUV9TSEFSRVNPVVRT</t>
  </si>
  <si>
    <t>VEFORElORyIUSVFfU0hBUkVTT1VUU1RBTkRJTkcCAAAADCIxNS0xMi0yMDE2IgoxNS0xMi0yMDE2AAAAAAMAAAAAAAAABSJFTUUiA0VNRQEAAAAWIklRX1NIQVJFU09VVFNUQU5ESU5HIhRJUV9TSEFSRVNPVVRTVEFORElORwIAAAAMIjE0LTEyLTIwMTYiCjE0LTEyLTIwMTYAAAAAAwAAAAAAAAAFIkVNRSIDRU1FAQAAABYiSVFfU0hBUkVTT1VUU1RBTkRJTkciFElRX1NIQVJFU09VVFNUQU5ESU5HAgAAAAwiMTMtMTItMjAxNiIKMTMtMTItMjAxNgAAAAADAAAAAAAAAAUiRU1FIgNFTUUBAAAAFiJJUV9TSEFSRVNPVVRTVEFORElORyIUSVFfU0hBUkVTT1VUU1RBTkRJTkcCAAAADCIxMi0xMi0yMDE2IgoxMi0xMi0yMDE2AAAAAAMAAAAAAAAABSJFTUUiA0VNRQEAAAAWIklRX1NIQVJFU09VVFNUQU5ESU5HIhRJUV9TSEFSRVNPVVRTVEFORElORwIAAAAMIjA5LTEyLTIwMTYiCjA5LTEyLTIwMTYAAAAAAwAAAAAAAAAFIkVNRSIDRU1FAQAAABYiSVFfU0hBUkVTT1VUU1RBTkRJTkciFElRX1NIQVJFU09VVFNUQU5ESU5HAgAAAAwiMDgtMTItMjAxNiIKMDgtMTItMjAxNgAAAAADAAAAAAAAAAUiRU1FIgNFTUUBAAAAFiJJUV9TSEFSRVNPVVRTVEFORElORyIUSVFfU0hBUkVTT1VUU1RBTkRJTkcCAAAADCIwNy0xMi0yMDE2IgowNy0xMi0yMDE2AAAAAAMAAAAAAAAABSJFTUUiA0VNRQEAAAAWIklRX1NIQVJF</t>
  </si>
  <si>
    <t>U09VVFNUQU5ESU5HIhRJUV9TSEFSRVNPVVRTVEFORElORwIAAAAMIjA2LTEyLTIwMTYiCjA2LTEyLTIwMTYAAAAAAwAAAAAAAAAFIkVNRSIDRU1FAQAAABYiSVFfU0hBUkVTT1VUU1RBTkRJTkciFElRX1NIQVJFU09VVFNUQU5ESU5HAgAAAAwiMDUtMTItMjAxNiIKMDUtMTItMjAxNgAAAAADAAAAAAAAAAUiRU1FIgNFTUUBAAAAFiJJUV9TSEFSRVNPVVRTVEFORElORyIUSVFfU0hBUkVTT1VUU1RBTkRJTkcCAAAADCIwMi0xMi0yMDE2IgowMi0xMi0yMDE2AAAAAAMAAAAAAAAABSJFTUUiA0VNRQEAAAAWIklRX1NIQVJFU09VVFNUQU5ESU5HIhRJUV9TSEFSRVNPVVRTVEFORElORwIAAAAMIjAxLTEyLTIwMTYiCjAxLTEyLTIwMTYAAAAAAwAAAAAAAAAFIkVNRSIDRU1FAQAAABYiSVFfU0hBUkVTT1VUU1RBTkRJTkciFElRX1NIQVJFU09VVFNUQU5ESU5HAgAAAAwiMzAtMTEtMjAxNiIKMzAtMTEtMjAxNgAAAAADAAAAAAAAAAUiRU1FIgNFTUUBAAAAFiJJUV9TSEFSRVNPVVRTVEFORElORyIUSVFfU0hBUkVTT1VUU1RBTkRJTkcCAAAADCIyOS0xMS0yMDE2IgoyOS0xMS0yMDE2AAAAAAMAAAAAAAAABSJFTUUiA0VNRQEAAAAWIklRX1NIQVJFU09VVFNUQU5ESU5HIhRJUV9TSEFSRVNPVVRTVEFORElORwIAAAAMIjI4LTExLTIwMTYiCjI4LTExLTIwMTYAAAAAAwAAAAAAAAAFIkVNRSIDRU1FAQAAABYiSVFf</t>
  </si>
  <si>
    <t>U0hBUkVTT1VUU1RBTkRJTkciFElRX1NIQVJFU09VVFNUQU5ESU5HAgAAAAwiMjUtMTEtMjAxNiIKMjUtMTEtMjAxNgAAAAADAAAAAAAAAAUiRU1FIgNFTUUBAAAAFiJJUV9TSEFSRVNPVVRTVEFORElORyIUSVFfU0hBUkVTT1VUU1RBTkRJTkcCAAAADCIyMy0xMS0yMDE2IgoyMy0xMS0yMDE2AAAAAAMAAAAAAAAABSJFTUUiA0VNRQEAAAAWIklRX1NIQVJFU09VVFNUQU5ESU5HIhRJUV9TSEFSRVNPVVRTVEFORElORwIAAAAMIjIyLTExLTIwMTYiCjIyLTExLTIwMTYAAAAAAwAAAAAAAAAFIkVNRSIDRU1FAQAAABYiSVFfU0hBUkVTT1VUU1RBTkRJTkciFElRX1NIQVJFU09VVFNUQU5ESU5HAgAAAAwiMjEtMTEtMjAxNiIKMjEtMTEtMjAxNgAAAAADAAAAAAAAAAUiRU1FIgNFTUUBAAAAFiJJUV9TSEFSRVNPVVRTVEFORElORyIUSVFfU0hBUkVTT1VUU1RBTkRJTkcCAAAADCIxOC0xMS0yMDE2IgoxOC0xMS0yMDE2AAAAAAMAAAAAAAAABSJFTUUiA0VNRQEAAAAWIklRX1NIQVJFU09VVFNUQU5ESU5HIhRJUV9TSEFSRVNPVVRTVEFORElORwIAAAAMIjE3LTExLTIwMTYiCjE3LTExLTIwMTYAAAAAAwAAAAAAAAAFIkVNRSIDRU1FAQAAABYiSVFfU0hBUkVTT1VUU1RBTkRJTkciFElRX1NIQVJFU09VVFNUQU5ESU5HAgAAAAwiMTYtMTEtMjAxNiIKMTYtMTEtMjAxNgAAAAADAAAAAAAAAAUiRU1FIgNFTUUBAAAA</t>
  </si>
  <si>
    <t>FiJJUV9TSEFSRVNPVVRTVEFORElORyIUSVFfU0hBUkVTT1VUU1RBTkRJTkcCAAAADCIxNS0xMS0yMDE2IgoxNS0xMS0yMDE2AAAAAAMAAAAAAAAABSJFTUUiA0VNRQEAAAAWIklRX1NIQVJFU09VVFNUQU5ESU5HIhRJUV9TSEFSRVNPVVRTVEFORElORwIAAAAMIjE0LTExLTIwMTYiCjE0LTExLTIwMTYAAAAAAwAAAAAAAAAFIkVNRSIDRU1FAQAAABYiSVFfU0hBUkVTT1VUU1RBTkRJTkciFElRX1NIQVJFU09VVFNUQU5ESU5HAgAAAAwiMTEtMTEtMjAxNiIKMTEtMTEtMjAxNgAAAAADAAAAAAAAAAUiRU1FIgNFTUUBAAAAFiJJUV9TSEFSRVNPVVRTVEFORElORyIUSVFfU0hBUkVTT1VUU1RBTkRJTkcCAAAADCIxMC0xMS0yMDE2IgoxMC0xMS0yMDE2AAAAAAMAAAAAAAAABSJFTUUiA0VNRQEAAAAWIklRX1NIQVJFU09VVFNUQU5ESU5HIhRJUV9TSEFSRVNPVVRTVEFORElORwIAAAAMIjA5LTExLTIwMTYiCjA5LTExLTIwMTYAAAAAAwAAAAAAAAAFIkVNRSIDRU1FAQAAABYiSVFfU0hBUkVTT1VUU1RBTkRJTkciFElRX1NIQVJFU09VVFNUQU5ESU5HAgAAAAwiMDgtMTEtMjAxNiIKMDgtMTEtMjAxNgAAAAADAAAAAAAAAAUiRU1FIgNFTUUBAAAAFiJJUV9TSEFSRVNPVVRTVEFORElORyIUSVFfU0hBUkVTT1VUU1RBTkRJTkcCAAAADCIwNy0xMS0yMDE2IgowNy0xMS0yMDE2AAAAAAMAAAAAAAAABSJFTUUiA0VN</t>
  </si>
  <si>
    <t>RQEAAAAWIklRX1NIQVJFU09VVFNUQU5ESU5HIhRJUV9TSEFSRVNPVVRTVEFORElORwIAAAAMIjA0LTExLTIwMTYiCjA0LTExLTIwMTYAAAAAAwAAAAAAAAAFIkVNRSIDRU1FAQAAABYiSVFfU0hBUkVTT1VUU1RBTkRJTkciFElRX1NIQVJFU09VVFNUQU5ESU5HAgAAAAwiMDMtMTEtMjAxNiIKMDMtMTEtMjAxNgAAAAADAAAAAAAAAAUiRU1FIgNFTUUBAAAAFiJJUV9TSEFSRVNPVVRTVEFORElORyIUSVFfU0hBUkVTT1VUU1RBTkRJTkcCAAAADCIwMi0xMS0yMDE2IgowMi0xMS0yMDE2AAAAAAMAAAAAAAAABSJFTUUiA0VNRQEAAAAWIklRX1NIQVJFU09VVFNUQU5ESU5HIhRJUV9TSEFSRVNPVVRTVEFORElORwIAAAAMIjAxLTExLTIwMTYiCjAxLTExLTIwMTYAAAAAAwAAAAAAAAAFIkVNRSIDRU1FAQAAABYiSVFfU0hBUkVTT1VUU1RBTkRJTkciFElRX1NIQVJFU09VVFNUQU5ESU5HAgAAAAwiMzEtMTAtMjAxNiIKMzEtMTAtMjAxNgAAAAADAAAAAAAAAAUiRU1FIgNFTUUBAAAAFiJJUV9TSEFSRVNPVVRTVEFORElORyIUSVFfU0hBUkVTT1VUU1RBTkRJTkcCAAAADCIyOC0xMC0yMDE2IgoyOC0xMC0yMDE2AAAAAAMAAAAAAAAABSJFTUUiA0VNRQEAAAAWIklRX1NIQVJFU09VVFNUQU5ESU5HIhRJUV9TSEFSRVNPVVRTVEFORElORwIAAAAMIjI3LTEwLTIwMTYiCjI3LTEwLTIwMTYAAAAAAwAAAAAAAAAFIkVN</t>
  </si>
  <si>
    <t>RSIDRU1FAQAAABYiSVFfU0hBUkVTT1VUU1RBTkRJTkciFElRX1NIQVJFU09VVFNUQU5ESU5HAgAAAAwiMjYtMTAtMjAxNiIKMjYtMTAtMjAxNgAAAAADAAAAAAAAAAUiRU1FIgNFTUUBAAAAFiJJUV9TSEFSRVNPVVRTVEFORElORyIUSVFfU0hBUkVTT1VUU1RBTkRJTkcCAAAADCIyNS0xMC0yMDE2IgoyNS0xMC0yMDE2AAAAAAMAAAAAAAAABSJFTUUiA0VNRQEAAAAWIklRX1NIQVJFU09VVFNUQU5ESU5HIhRJUV9TSEFSRVNPVVRTVEFORElORwIAAAAMIjI0LTEwLTIwMTYiCjI0LTEwLTIwMTYAAAAAAwAAAAAAAAAFIkVNRSIDRU1FAQAAABYiSVFfU0hBUkVTT1VUU1RBTkRJTkciFElRX1NIQVJFU09VVFNUQU5ESU5HAgAAAAwiMjEtMTAtMjAxNiIKMjEtMTAtMjAxNgAAAAADAAAAAAAAAAUiRU1FIgNFTUUBAAAAFiJJUV9TSEFSRVNPVVRTVEFORElORyIUSVFfU0hBUkVTT1VUU1RBTkRJTkcCAAAADCIyMC0xMC0yMDE2IgoyMC0xMC0yMDE2AAAAAAMAAAAAAAAABSJFTUUiA0VNRQEAAAAWIklRX1NIQVJFU09VVFNUQU5ESU5HIhRJUV9TSEFSRVNPVVRTVEFORElORwIAAAAMIjE5LTEwLTIwMTYiCjE5LTEwLTIwMTYAAAAAAwAAAAAAAAAFIkVNRSIDRU1FAQAAABYiSVFfU0hBUkVTT1VUU1RBTkRJTkciFElRX1NIQVJFU09VVFNUQU5ESU5HAgAAAAwiMTgtMTAtMjAxNiIKMTgtMTAtMjAxNgAAAAADAAAAAAAA</t>
  </si>
  <si>
    <t>AAUiRU1FIgNFTUUBAAAAFiJJUV9TSEFSRVNPVVRTVEFORElORyIUSVFfU0hBUkVTT1VUU1RBTkRJTkcCAAAADCIxNy0xMC0yMDE2IgoxNy0xMC0yMDE2AAAAAAMAAAAAAAAABSJFTUUiA0VNRQEAAAAWIklRX1NIQVJFU09VVFNUQU5ESU5HIhRJUV9TSEFSRVNPVVRTVEFORElORwIAAAAMIjE0LTEwLTIwMTYiCjE0LTEwLTIwMTYAAAAAAwAAAAAAAAAFIkVNRSIDRU1FAQAAABYiSVFfU0hBUkVTT1VUU1RBTkRJTkciFElRX1NIQVJFU09VVFNUQU5ESU5HAgAAAAwiMTMtMTAtMjAxNiIKMTMtMTAtMjAxNgAAAAADAAAAAAAAAAUiRU1FIgNFTUUBAAAAFiJJUV9TSEFSRVNPVVRTVEFORElORyIUSVFfU0hBUkVTT1VUU1RBTkRJTkcCAAAADCIxMi0xMC0yMDE2IgoxMi0xMC0yMDE2AAAAAAMAAAAAAAAABSJFTUUiA0VNRQEAAAAWIklRX1NIQVJFU09VVFNUQU5ESU5HIhRJUV9TSEFSRVNPVVRTVEFORElORwIAAAAMIjExLTEwLTIwMTYiCjExLTEwLTIwMTYAAAAAAwAAAAAAAAAFIkVNRSIDRU1FAQAAABYiSVFfU0hBUkVTT1VUU1RBTkRJTkciFElRX1NIQVJFU09VVFNUQU5ESU5HAgAAAAwiMTAtMTAtMjAxNiIKMTAtMTAtMjAxNgAAAAADAAAAAAAAAAUiRU1FIgNFTUUBAAAAFiJJUV9TSEFSRVNPVVRTVEFORElORyIUSVFfU0hBUkVTT1VUU1RBTkRJTkcCAAAADCIwNy0xMC0yMDE2IgowNy0xMC0yMDE2AAAAAAMA</t>
  </si>
  <si>
    <t>AAAAAAAABSJFTUUiA0VNRQEAAAAWIklRX1NIQVJFU09VVFNUQU5ESU5HIhRJUV9TSEFSRVNPVVRTVEFORElORwIAAAAMIjA2LTEwLTIwMTYiCjA2LTEwLTIwMTYAAAAAAwAAAAAAAAAFIkVNRSIDRU1FAQAAABYiSVFfU0hBUkVTT1VUU1RBTkRJTkciFElRX1NIQVJFU09VVFNUQU5ESU5HAgAAAAwiMDUtMTAtMjAxNiIKMDUtMTAtMjAxNgAAAAADAAAAAAAAAAUiRU1FIgNFTUUBAAAAFiJJUV9TSEFSRVNPVVRTVEFORElORyIUSVFfU0hBUkVTT1VUU1RBTkRJTkcCAAAADCIwNC0xMC0yMDE2IgowNC0xMC0yMDE2AAAAAAMAAAAAAAAABSJFTUUiA0VNRQEAAAAWIklRX1NIQVJFU09VVFNUQU5ESU5HIhRJUV9TSEFSRVNPVVRTVEFORElORwIAAAAMIjAzLTEwLTIwMTYiCjAzLTEwLTIwMTYAAAAAAwAAAAAAAAAFIkVNRSIDRU1FAQAAABYiSVFfU0hBUkVTT1VUU1RBTkRJTkciFElRX1NIQVJFU09VVFNUQU5ESU5HAgAAAAwiMzAtMDktMjAxNiIKMzAtMDktMjAxNgAAAAADAAAAAAAAAAUiRU1FIgNFTUUBAAAAFiJJUV9TSEFSRVNPVVRTVEFORElORyIUSVFfU0hBUkVTT1VUU1RBTkRJTkcCAAAADCIyOS0wOS0yMDE2IgoyOS0wOS0yMDE2AAAAAAMAAAAAAAAABSJFTUUiA0VNRQEAAAAWIklRX1NIQVJFU09VVFNUQU5ESU5HIhRJUV9TSEFSRVNPVVRTVEFORElORwIAAAAMIjI4LTA5LTIwMTYiCjI4LTA5LTIwMTYA</t>
  </si>
  <si>
    <t>AAAAAwAAAAAAAAAFIkVNRSIDRU1FAQAAABYiSVFfU0hBUkVTT1VUU1RBTkRJTkciFElRX1NIQVJFU09VVFNUQU5ESU5HAgAAAAwiMjctMDktMjAxNiIKMjctMDktMjAxNgAAAAADAAAAAAAAAAUiRU1FIgNFTUUBAAAAFiJJUV9TSEFSRVNPVVRTVEFORElORyIUSVFfU0hBUkVTT1VUU1RBTkRJTkcCAAAADCIyNi0wOS0yMDE2IgoyNi0wOS0yMDE2AAAAAAMAAAAAAAAABSJFTUUiA0VNRQEAAAAWIklRX1NIQVJFU09VVFNUQU5ESU5HIhRJUV9TSEFSRVNPVVRTVEFORElORwIAAAAMIjIzLTA5LTIwMTYiCjIzLTA5LTIwMTYAAAAAAwAAAAAAAAAFIkVNRSIDRU1FAQAAABYiSVFfU0hBUkVTT1VUU1RBTkRJTkciFElRX1NIQVJFU09VVFNUQU5ESU5HAgAAAAwiMjItMDktMjAxNiIKMjItMDktMjAxNgAAAAADAAAAAAAAAAUiRU1FIgNFTUUBAAAAFiJJUV9TSEFSRVNPVVRTVEFORElORyIUSVFfU0hBUkVTT1VUU1RBTkRJTkcCAAAADCIyMS0wOS0yMDE2IgoyMS0wOS0yMDE2AAAAAAMAAAAAAAAABSJFTUUiA0VNRQEAAAAWIklRX1NIQVJFU09VVFNUQU5ESU5HIhRJUV9TSEFSRVNPVVRTVEFORElORwIAAAAMIjIwLTA5LTIwMTYiCjIwLTA5LTIwMTYAAAAAAwAAAAAAAAAFIkVNRSIDRU1FAQAAABYiSVFfU0hBUkVTT1VUU1RBTkRJTkciFElRX1NIQVJFU09VVFNUQU5ESU5HAgAAAAwiMTktMDktMjAxNiIKMTktMDkt</t>
  </si>
  <si>
    <t>MjAxNgAAAAADAAAAAAAAAAUiRU1FIgNFTUUBAAAAFiJJUV9TSEFSRVNPVVRTVEFORElORyIUSVFfU0hBUkVTT1VUU1RBTkRJTkcCAAAADCIxNi0wOS0yMDE2IgoxNi0wOS0yMDE2AAAAAAMAAAAAAAAABSJFTUUiA0VNRQEAAAAWIklRX1NIQVJFU09VVFNUQU5ESU5HIhRJUV9TSEFSRVNPVVRTVEFORElORwIAAAAMIjE1LTA5LTIwMTYiCjE1LTA5LTIwMTYAAAAAAwAAAAAAAAAFIkVNRSIDRU1FAQAAABYiSVFfU0hBUkVTT1VUU1RBTkRJTkciFElRX1NIQVJFU09VVFNUQU5ESU5HAgAAAAwiMTQtMDktMjAxNiIKMTQtMDktMjAxNgAAAAADAAAAAAAAAAUiRU1FIgNFTUUBAAAAFiJJUV9TSEFSRVNPVVRTVEFORElORyIUSVFfU0hBUkVTT1VUU1RBTkRJTkcCAAAADCIxMy0wOS0yMDE2IgoxMy0wOS0yMDE2AAAAAAMAAAAAAAAABSJFTUUiA0VNRQEAAAAWIklRX1NIQVJFU09VVFNUQU5ESU5HIhRJUV9TSEFSRVNPVVRTVEFORElORwIAAAAMIjEyLTA5LTIwMTYiCjEyLTA5LTIwMTYAAAAAAwAAAAAAAAAFIkVNRSIDRU1FAQAAABYiSVFfU0hBUkVTT1VUU1RBTkRJTkciFElRX1NIQVJFU09VVFNUQU5ESU5HAgAAAAwiMDktMDktMjAxNiIKMDktMDktMjAxNgAAAAADAAAAAAAAAAUiRU1FIgNFTUUBAAAAFiJJUV9TSEFSRVNPVVRTVEFORElORyIUSVFfU0hBUkVTT1VUU1RBTkRJTkcCAAAADCIwOC0wOS0yMDE2Igow</t>
  </si>
  <si>
    <t>OC0wOS0yMDE2AAAAAAMAAAAAAAAABSJFTUUiA0VNRQEAAAAWIklRX1NIQVJFU09VVFNUQU5ESU5HIhRJUV9TSEFSRVNPVVRTVEFORElORwIAAAAMIjA3LTA5LTIwMTYiCjA3LTA5LTIwMTYAAAAAAwAAAAAAAAAFIkVNRSIDRU1FAQAAABYiSVFfU0hBUkVTT1VUU1RBTkRJTkciFElRX1NIQVJFU09VVFNUQU5ESU5HAgAAAAwiMDYtMDktMjAxNiIKMDYtMDktMjAxNgAAAAADAAAAAAAAAAUiRU1FIgNFTUUBAAAAFiJJUV9TSEFSRVNPVVRTVEFORElORyIUSVFfU0hBUkVTT1VUU1RBTkRJTkcCAAAADCIwMi0wOS0yMDE2IgowMi0wOS0yMDE2AAAAAAMAAAAAAAAABSJFTUUiA0VNRQEAAAAWIklRX1NIQVJFU09VVFNUQU5ESU5HIhRJUV9TSEFSRVNPVVRTVEFORElORwIAAAAMIjAxLTA5LTIwMTYiCjAxLTA5LTIwMTYAAAAAAwAAAAAAAAAFIkVNRSIDRU1FAQAAABYiSVFfU0hBUkVTT1VUU1RBTkRJTkciFElRX1NIQVJFU09VVFNUQU5ESU5HAgAAAAwiMzEtMDgtMjAxNiIKMzEtMDgtMjAxNgAAAAADAAAAAAAAAAUiRU1FIgNFTUUBAAAAFiJJUV9TSEFSRVNPVVRTVEFORElORyIUSVFfU0hBUkVTT1VUU1RBTkRJTkcCAAAADCIzMC0wOC0yMDE2IgozMC0wOC0yMDE2AAAAAAMAAAAAAAAABSJFTUUiA0VNRQEAAAAWIklRX1NIQVJFU09VVFNUQU5ESU5HIhRJUV9TSEFSRVNPVVRTVEFORElORwIAAAAMIjI5LTA4LTIw</t>
  </si>
  <si>
    <t>MTYiCjI5LTA4LTIwMTYAAAAAAwAAAAAAAAAFIkVNRSIDRU1FAQAAABYiSVFfU0hBUkVTT1VUU1RBTkRJTkciFElRX1NIQVJFU09VVFNUQU5ESU5HAgAAAAwiMjYtMDgtMjAxNiIKMjYtMDgtMjAxNgAAAAADAAAAAAAAAAUiRU1FIgNFTUUBAAAAFiJJUV9TSEFSRVNPVVRTVEFORElORyIUSVFfU0hBUkVTT1VUU1RBTkRJTkcCAAAADCIyNS0wOC0yMDE2IgoyNS0wOC0yMDE2AAAAAAMAAAAAAAAABSJFTUUiA0VNRQEAAAAWIklRX1NIQVJFU09VVFNUQU5ESU5HIhRJUV9TSEFSRVNPVVRTVEFORElORwIAAAAMIjI0LTA4LTIwMTYiCjI0LTA4LTIwMTYAAAAAAwAAAAAAAAAFIkVNRSIDRU1FAQAAABYiSVFfU0hBUkVTT1VUU1RBTkRJTkciFElRX1NIQVJFU09VVFNUQU5ESU5HAgAAAAwiMjMtMDgtMjAxNiIKMjMtMDgtMjAxNgAAAAADAAAAAAAAAAUiRU1FIgNFTUUBAAAAFiJJUV9TSEFSRVNPVVRTVEFORElORyIUSVFfU0hBUkVTT1VUU1RBTkRJTkcCAAAADCIyMi0wOC0yMDE2IgoyMi0wOC0yMDE2AAAAAAMAAAAAAAAABSJFTUUiA0VNRQEAAAAWIklRX1NIQVJFU09VVFNUQU5ESU5HIhRJUV9TSEFSRVNPVVRTVEFORElORwIAAAAMIjE5LTA4LTIwMTYiCjE5LTA4LTIwMTYAAAAAAwAAAAAAAAAFIkVNRSIDRU1FAQAAABYiSVFfU0hBUkVTT1VUU1RBTkRJTkciFElRX1NIQVJFU09VVFNUQU5ESU5HAgAAAAwiMTgt</t>
  </si>
  <si>
    <t>MDgtMjAxNiIKMTgtMDgtMjAxNgAAAAADAAAAAAAAAAUiRU1FIgNFTUUBAAAAFiJJUV9TSEFSRVNPVVRTVEFORElORyIUSVFfU0hBUkVTT1VUU1RBTkRJTkcCAAAADCIxNy0wOC0yMDE2IgoxNy0wOC0yMDE2AAAAAAMAAAAAAAAABSJFTUUiA0VNRQEAAAAWIklRX1NIQVJFU09VVFNUQU5ESU5HIhRJUV9TSEFSRVNPVVRTVEFORElORwIAAAAMIjE2LTA4LTIwMTYiCjE2LTA4LTIwMTYAAAAAAwAAAAAAAAAFIkVNRSIDRU1FAQAAABYiSVFfU0hBUkVTT1VUU1RBTkRJTkciFElRX1NIQVJFU09VVFNUQU5ESU5HAgAAAAwiMTUtMDgtMjAxNiIKMTUtMDgtMjAxNgAAAAADAAAAAAAAAAUiRU1FIgNFTUUBAAAAFiJJUV9TSEFSRVNPVVRTVEFORElORyIUSVFfU0hBUkVTT1VUU1RBTkRJTkcCAAAADCIxMi0wOC0yMDE2IgoxMi0wOC0yMDE2AAAAAAMAAAAAAAAABSJFTUUiA0VNRQEAAAAWIklRX1NIQVJFU09VVFNUQU5ESU5HIhRJUV9TSEFSRVNPVVRTVEFORElORwIAAAAMIjExLTA4LTIwMTYiCjExLTA4LTIwMTYAAAAAAwAAAAAAAAAFIkVNRSIDRU1FAQAAABYiSVFfU0hBUkVTT1VUU1RBTkRJTkciFElRX1NIQVJFU09VVFNUQU5ESU5HAgAAAAwiMTAtMDgtMjAxNiIKMTAtMDgtMjAxNgAAAAADAAAAAAAAAAUiRU1FIgNFTUUBAAAAFiJJUV9TSEFSRVNPVVRTVEFORElORyIUSVFfU0hBUkVTT1VUU1RBTkRJTkcCAAAA</t>
  </si>
  <si>
    <t>DCIwOS0wOC0yMDE2IgowOS0wOC0yMDE2AAAAAAMAAAAAAAAABSJFTUUiA0VNRQEAAAAWIklRX1NIQVJFU09VVFNUQU5ESU5HIhRJUV9TSEFSRVNPVVRTVEFORElORwIAAAAMIjA4LTA4LTIwMTYiCjA4LTA4LTIwMTYAAAAAAwAAAAAAAAAFIkVNRSIDRU1FAQAAABYiSVFfU0hBUkVTT1VUU1RBTkRJTkciFElRX1NIQVJFU09VVFNUQU5ESU5HAgAAAAwiMDUtMDgtMjAxNiIKMDUtMDgtMjAxNgAAAAADAAAAAAAAAAUiRU1FIgNFTUUBAAAAFiJJUV9TSEFSRVNPVVRTVEFORElORyIUSVFfU0hBUkVTT1VUU1RBTkRJTkcCAAAADCIwNC0wOC0yMDE2IgowNC0wOC0yMDE2AAAAAAMAAAAAAAAABSJFTUUiA0VNRQEAAAAWIklRX1NIQVJFU09VVFNUQU5ESU5HIhRJUV9TSEFSRVNPVVRTVEFORElORwIAAAAMIjAzLTA4LTIwMTYiCjAzLTA4LTIwMTYAAAAAAwAAAAAAAAAFIkVNRSIDRU1FAQAAABYiSVFfU0hBUkVTT1VUU1RBTkRJTkciFElRX1NIQVJFU09VVFNUQU5ESU5HAgAAAAwiMDItMDgtMjAxNiIKMDItMDgtMjAxNgAAAAADAAAAAAAAAAUiRU1FIgNFTUUBAAAAFiJJUV9TSEFSRVNPVVRTVEFORElORyIUSVFfU0hBUkVTT1VUU1RBTkRJTkcCAAAADCIwMS0wOC0yMDE2IgowMS0wOC0yMDE2AAAAAAMAAAAAAAAABSJFTUUiA0VNRQEAAAAWIklRX1NIQVJFU09VVFNUQU5ESU5HIhRJUV9TSEFSRVNPVVRTVEFORElO</t>
  </si>
  <si>
    <t>RwIAAAAMIjI5LTA3LTIwMTYiCjI5LTA3LTIwMTYAAAAAAwAAAAAAAAAFIkVNRSIDRU1FAQAAABYiSVFfU0hBUkVTT1VUU1RBTkRJTkciFElRX1NIQVJFU09VVFNUQU5ESU5HAgAAAAwiMjgtMDctMjAxNiIKMjgtMDctMjAxNgAAAAADAAAAAAAAAAUiRU1FIgNFTUUBAAAAFiJJUV9TSEFSRVNPVVRTVEFORElORyIUSVFfU0hBUkVTT1VUU1RBTkRJTkcCAAAADCIyNy0wNy0yMDE2IgoyNy0wNy0yMDE2AAAAAAMAAAAAAAAABSJFTUUiA0VNRQEAAAAWIklRX1NIQVJFU09VVFNUQU5ESU5HIhRJUV9TSEFSRVNPVVRTVEFORElORwIAAAAMIjI2LTA3LTIwMTYiCjI2LTA3LTIwMTYAAAAAAwAAAAAAAAAFIkVNRSIDRU1FAQAAABYiSVFfU0hBUkVTT1VUU1RBTkRJTkciFElRX1NIQVJFU09VVFNUQU5ESU5HAgAAAAwiMjUtMDctMjAxNiIKMjUtMDctMjAxNgAAAAADAAAAAAAAAAUiRU1FIgNFTUUBAAAAFiJJUV9TSEFSRVNPVVRTVEFORElORyIUSVFfU0hBUkVTT1VUU1RBTkRJTkcCAAAADCIyMi0wNy0yMDE2IgoyMi0wNy0yMDE2AAAAAAMAAAAAAAAABSJFTUUiA0VNRQEAAAAWIklRX1NIQVJFU09VVFNUQU5ESU5HIhRJUV9TSEFSRVNPVVRTVEFORElORwIAAAAMIjIxLTA3LTIwMTYiCjIxLTA3LTIwMTYAAAAAAwAAAAAAAAAFIkVNRSIDRU1FAQAAABYiSVFfU0hBUkVTT1VUU1RBTkRJTkciFElRX1NIQVJFU09VVFNU</t>
  </si>
  <si>
    <t>QU5ESU5HAgAAAAwiMjAtMDctMjAxNiIKMjAtMDctMjAxNgAAAAADAAAAAAAAAAUiRU1FIgNFTUUBAAAAFiJJUV9TSEFSRVNPVVRTVEFORElORyIUSVFfU0hBUkVTT1VUU1RBTkRJTkcCAAAADCIxOS0wNy0yMDE2IgoxOS0wNy0yMDE2AAAAAAMAAAAAAAAABSJFTUUiA0VNRQEAAAAWIklRX1NIQVJFU09VVFNUQU5ESU5HIhRJUV9TSEFSRVNPVVRTVEFORElORwIAAAAMIjE4LTA3LTIwMTYiCjE4LTA3LTIwMTYAAAAAAwAAAAAAAAAFIkVNRSIDRU1FAQAAABYiSVFfU0hBUkVTT1VUU1RBTkRJTkciFElRX1NIQVJFU09VVFNUQU5ESU5HAgAAAAwiMTUtMDctMjAxNiIKMTUtMDctMjAxNgAAAAADAAAAAAAAAAUiRU1FIgNFTUUBAAAAFiJJUV9TSEFSRVNPVVRTVEFORElORyIUSVFfU0hBUkVTT1VUU1RBTkRJTkcCAAAADCIxNC0wNy0yMDE2IgoxNC0wNy0yMDE2AAAAAAMAAAAAAAAABSJFTUUiA0VNRQEAAAAWIklRX1NIQVJFU09VVFNUQU5ESU5HIhRJUV9TSEFSRVNPVVRTVEFORElORwIAAAAMIjEzLTA3LTIwMTYiCjEzLTA3LTIwMTYAAAAAAwAAAAAAAAAFIkVNRSIDRU1FAQAAABYiSVFfU0hBUkVTT1VUU1RBTkRJTkciFElRX1NIQVJFU09VVFNUQU5ESU5HAgAAAAwiMTItMDctMjAxNiIKMTItMDctMjAxNgAAAAADAAAAAAAAAAUiRU1FIgNFTUUBAAAAFiJJUV9TSEFSRVNPVVRTVEFORElORyIUSVFfU0hBUkVT</t>
  </si>
  <si>
    <t>T1VUU1RBTkRJTkcCAAAADCIxMS0wNy0yMDE2IgoxMS0wNy0yMDE2AAAAAAMAAAAAAAAABSJFTUUiA0VNRQEAAAAWIklRX1NIQVJFU09VVFNUQU5ESU5HIhRJUV9TSEFSRVNPVVRTVEFORElORwIAAAAMIjA4LTA3LTIwMTYiCjA4LTA3LTIwMTYAAAAAAwAAAAAAAAAFIkVNRSIDRU1FAQAAABYiSVFfU0hBUkVTT1VUU1RBTkRJTkciFElRX1NIQVJFU09VVFNUQU5ESU5HAgAAAAwiMDctMDctMjAxNiIKMDctMDctMjAxNgAAAAADAAAAAAAAAAUiRU1FIgNFTUUBAAAAFiJJUV9TSEFSRVNPVVRTVEFORElORyIUSVFfU0hBUkVTT1VUU1RBTkRJTkcCAAAADCIwNi0wNy0yMDE2IgowNi0wNy0yMDE2AAAAAAMAAAAAAAAABSJFTUUiA0VNRQEAAAAWIklRX1NIQVJFU09VVFNUQU5ESU5HIhRJUV9TSEFSRVNPVVRTVEFORElORwIAAAAMIjA1LTA3LTIwMTYiCjA1LTA3LTIwMTbSzC5x4MLUCNLMLnHgwtQIIENJUS5OWVNFOk5BVi5JUV9WT0xVTUUuOC8xOS8yMDE2BQAAAAEAAAAIAAAADihJbnZhbGlkIERhdGUpNNVlh+DC1Ag01WWH4MLUCChDSVEuSVEyNzM1MTEuSVFfUEVSSU9EREFURS45OTcuNDE4MjAuTC5QAQAAAGcsBAAFAAAACjMxLTEyLTIwMTAADgoqceDC1AgOCipx4MLUCCdDSVEuVFRFSy5JUV9SRVZFTlVFX0VTVC4xMDAxLjQxODIwLkwuUC4BAAAACAEDAAIAAAAJMTk2NC4wMzcyAQ4AAAAFAAAAATMBAAAA</t>
  </si>
  <si>
    <t>ATACAAAABzQ0MDcwMDMDAAAABjEwMDE4MAQAAAABMgYAAAABMAcAAAADMTYwCAAAAAEwCQAAAAExCgAAAAEwCwAAAAo4MTg2OTA2ODMwDAAAAAExDQAAAAg3LzEvMjAxNBAAAAAJNi8zMC8yMDE0DgoqceDC1AgOCipx4MLUCCdDSVEuS0JSLklRX1NIQVJFU09VVFNUQU5ESU5HLjEzLTAyLTIwMTcBAAAA6oA/AAIAAAAKMTQyLjY2ODE2MQAOCipx4MLUCA4KKnHgwtQIIkNJUS5KRUMuSVFfRVNUX0RBVEUuMTAwMi40MTgyMC5MLlABAAAAL04EAAUAAAAKMzAtMDktMjAxNQAOCipx4MLUCA4KKnHgwtQIL0NJUS5JUTE5MDc4Ni5JUV9DQVNIX1NUX0lOVkVTVC45OTguNDE4MjAuTC5QLi5DAQAAAELpAgACAAAAAzQzNgEIAAAABQAAAAExAQAAAAoxNjYxMjEzNDMxAwAAAAMxNjACAAAABDEwMDIEAAAAATAHAAAACTYvMzAvMjAxNAgAAAAKMTIvMzAvMjAxMQkAAAABMNjaD3HgwtQI2NoPceDC1AgcQ0lRLkZMUi5JUV9WT0xVTUUuMTEtMDItMjAxNAEAAAArAQoAAgAAAAgxLjYyODg1MQCWNmiH4MLUCJY2aIfgwtQIHENJUS5GTFIuSVFfVk9MVU1FLjIwLTA4LTIwMTMBAAAAKwEKAAIAAAAIMS44NzY0MDIA+Jdqh+DC1Aj4l2qH4MLUCC9DSVEuSVEyNzM1MTEuSVFfQ0FTSF9TVF9JTlZFU1QuOTk3LjQxODIwLkwuUC4uQwEAAABnLAQAAgAAAAgxMDU3LjE2MwEIAAAABQAAAAExAQAAAAoxNTg5OTQ2MzQ2AwAAAAMx</t>
  </si>
  <si>
    <t>NjACAAAABDEwMDIEAAAAATAHAAAACTYvMzAvMjAxNAgAAAAKMTIvMzEvMjAxMAkAAAABMNjaD3HgwtQI2NoPceDC1AgcQ0lRLkNBVC5JUV9WT0xVTUUuMTAvMTEvMjAxNgEAAAAy9QMAAgAAAAgxNC4xNzQzNwAOCipx4MLUCA4KKnHgwtQIK0NJUS5OWVNFOkNNSS5JUV9TSEFSRVNPVVRTVEFORElORy4yLzE3LzIwMTcFAAAAAQAAAAgAAAAOKEludmFsaWQgRGF0ZSk01WWH4MLUCDTVZYfgwtQIJkNJUS5OQVNEQVFHUzpQQ0FSLklRX1ZPTFVNRS4xMC8xOC8yMDE2BQAAAAEAAAAIAAAADihJbnZhbGlkIERhdGUpDgoqceDC1AgOCipx4MLUCCZDSVEuTkFTREFRR1M6UENBUi5JUV9WT0xVTUUuMTAvMjAvMjAxNgUAAAABAAAACAAAAA4oSW52YWxpZCBEYXRlKVb0WozgwtQIVvRajODC1AgbQ0lRLkNBVC5JUV9WT0xVTUUuMi8xNi8yMDE3BQAAAAEAAAAIAAAADihJbnZhbGlkIERhdGUpDgoqceDC1AgOCipx4MLUCCdDSVEuRkxSLklRX1NIQVJFU09VVFNUQU5ESU5HLjE0LTA5LTIwMTYBAAAAKwEKAAIAAAAKMTM5LjI0ODM2OQD0kliM4MLUCPSSWIzgwtQIJ0NJUS5GTFIuSVFfU0hBUkVTT1VUU1RBTkRJTkcuMTAtMDQtMjAxNwEAAAArAQoAAgAAAAoxMzkuNzM2Njk2AFb0WozgwtQIVvRajODC1AgcQ0lRLkZMUi5JUV9WT0xVTUUuMjUtMDQtMjAxNAEAAAArAQoAAgAAAAgwLjkwNTc3NwCWNmiH4MLUCJY2aIfg</t>
  </si>
  <si>
    <t>wtQIJENJUS5OQVNEQVFHUzpQQ0FSLklRX1ZPTFVNRS43LzUvMjAxNgEAAABBfwQAAwAAAAAAVvRajODC1AhW9FqM4MLUCB9DSVEuTllTRTpURVguSVFfVk9MVU1FLjIvOS8yMDE3AQAAAA6zBAACAAAACDEuNDY0NjE1AFb0WozgwtQIVvRajODC1AglQ0lRLk5BU0RBUUdTOlBDQVIuSVFfVk9MVU1FLjIvMTYvMjAxNwUAAAABAAAACAAAAA4oSW52YWxpZCBEYXRlKZIxVozgwtQIkjFWjODC1AgdQ0lRLlRURUsuSVFfVk9MVU1FLjI4LTA0LTIwMTQBAAAACAEDAAIAAAAIMC4yNjcwNTkAuFVdjODC1Ai4VV2M4MLUCCVDSVEuQ0FULklRX1NIQVJFU09VVFNUQU5ESU5HLjkvMi8yMDE2AQAAADL1AwACAAAACjU4Mi4yMzM4MDEAuFVdjODC1Ai4VV2M4MLUCCBDSVEuU1ROLklRX0VCSVQuOTk1LjQxODIwLkwuUC4uQwEAAAC7bQ0AAgAAAAcxMjcuMDY0AQgAAAAFAAAAATEBAAAACjE0MzI5Nzc0NTADAAAAAjI3AgAAAAM0MDAEAAAAATAHAAAACTYvMzAvMjAxNAgAAAAKMTIvMzEvMjAwOAkAAAABMNjaD3HgwtQI2NoPceDC1AglQ0lRLk5BU0RBUUdTOlBDQVIuSVFfVk9MVU1FLjcvMTQvMjAxNgUAAAABAAAACAAAAA4oSW52YWxpZCBEYXRlKTTVZYfgwtQINNVlh+DC1AgnQ0lRLlRURUsuSVFfVE9UQUxfUkVWLjE5OTYuNDE4MjAuTC5QLi5DAQAAAAgBAwACAAAACDIwMjkuNTQyAQgAAAAFAAAAATEBAAAACjE2ODk0</t>
  </si>
  <si>
    <t>NjgwMzkDAAAAAzE2MAIAAAACMjgEAAAAATAHAAAACTYvMzAvMjAxNAgAAAAJNi8zMC8yMDEzCQAAAAEw2NoPceDC1AjY2g9x4MLUCCtDSVEuTllTRTpURVguSVFfU0hBUkVTT1VUU1RBTkRJTkcuMi8yMi8yMDE3BQAAAAEAAAAIAAAADihJbnZhbGlkIERhdGUpNNVlh+DC1Ag01WWH4MLUCC9DSVEuTkFTREFRR1M6UENBUi5JUV9TSEFSRVNPVVRTVEFORElORy41LzMvMjAxNgEAAABBfwQAAgAAAAozNTEuMzU4NDk3ALhVXYzgwtQIuFVdjODC1AgfQ0lRLk5ZU0U6TkFWLklRX1ZPTFVNRS40LzQvMjAxNgEAAACycQQAAgAAAAgwLjg0NjEwNwA01WWH4MLUCDTVZYfgwtQIJUNJUS5OQVNEQVFHUzpQQ0FSLklRX1ZPTFVNRS4yLzIzLzIwMTcFAAAAAQAAAAgAAAAOKEludmFsaWQgRGF0ZSmSMVaM4MLUCJIxVozgwtQIK0NJUS5OWVNFOlRFWC5JUV9TSEFSRVNPVVRTVEFORElORy45LzIwLzIwMTYFAAAAAQAAAAgAAAAOKEludmFsaWQgRGF0ZSn0kliM4MLUCPSSWIzgwtQIHENJUS5FTUUuSVFfVk9MVU1FLjA3LTAzLTIwMTQBAAAAbm0AAAIAAAAIMC41NDk5MzYANNVlh+DC1Ag01WWH4MLUCBxDSVEuRU1FLklRX1ZPTFVNRS4xOS0xMi0yMDEzAQAAAG5tAAACAAAACDAuMzM2ODQ5ADTVZYfgwtQINNVlh+DC1AgmQ0lRLk5BU0RBUUdTOlBDQVIuSVFfVk9MVU1FLjEwLzI4LzIwMTYFAAAAAQAAAAgAAAAOKEludmFs</t>
  </si>
  <si>
    <t>aWQgRGF0ZSk01WWH4MLUCDTVZYfgwtQIJkNJUS5DQVQuSVFfU0hBUkVTT1VUU1RBTkRJTkcuMTIvMS8yMDE2AQAAADL1AwACAAAACjU4Mi4yMzM4MDEA9JJYjODC1Aj0kliM4MLUCCZDSVEuTkFTREFRR1M6UENBUi5JUV9WT0xVTUUuMTAvMTAvMjAxNgEAAABBfwQAAgAAAAcxLjE4NTExAFb0WozgwtQIVvRajODC1AggQ0lRLk5ZU0U6TVRXLklRX1ZPTFVNRS41LzEyLzIwMTYBAAAA010EAAIAAAAIMi4wNzMxNTIADgoqceDC1AgOCipx4MLUCCxDSVEuTllTRTpDTUkuSVFfU0hBUkVTT1VUU1RBTkRJTkcuMTAvMjQvMjAxNgUAAAABAAAACAAAAA4oSW52YWxpZCBEYXRlKTTVZYfgwtQINNVlh+DC1AgrQ0lRLk5ZU0U6TVRXLklRX1NIQVJFU09VVFNUQU5ESU5HLjMvMjgvMjAxNgUAAAABAAAACAAAAA4oSW52YWxpZCBEYXRlKbhVXYzgwtQIuFVdjODC1AgnQ0lRLkVNRS5JUV9TSEFSRVNPVVRTVEFORElORy4wNS0wOC0yMDE2AQAAAG5tAAACAAAACTYwLjc5OTkxNQDSzC5x4MLUCNLMLnHgwtQIMENJUS5OQVNEQVFHUzpQQ0FSLklRX1NIQVJFU09VVFNUQU5ESU5HLjEwLzYvMjAxNgEAAABBfwQAAgAAAAkzNTAuNDYyODUAVvRajODC1AhW9FqM4MLUCBxDSVEuS0JSLklRX1ZPTFVNRS4yNy0wNS0yMDE0AQAAAOqAPwACAAAACDIuNzQ4Mzk2AJY2aIfgwtQIljZoh+DC1AgwQ0lRLk5BU0RBUUdTOlBDQVIuSVFf</t>
  </si>
  <si>
    <t>U0hBUkVTT1VUU1RBTkRJTkcuMy8yMi8yMDE3BQAAAAEAAAAIAAAADihJbnZhbGlkIERhdGUpDgoqceDC1AgOCipx4MLUCB1DSVEuVFRFSy5JUV9WT0xVTUUuMTktMDgtMjAxMwEAAAAIAQMAAgAAAAgwLjQ3ODM3MgBW9FqM4MLUCFb0WozgwtQII0NJUS5JUTI3MzUxMS5JUV9OSS45OTYuNDE4MjAuTC5QLi5DAQAAAGcsBAACAAAABzM1MC4xNTYBCAAAAAUAAAABMQEAAAAKMTUxNzU4MjkyMwMAAAADMTYwAgAAAAIxNQQAAAABMAcAAAAJNi8zMC8yMDE0CAAAAAoxMi8zMS8yMDA5CQAAAAEw2NoPceDC1AjY2g9x4MLUCB9DSVEuTllTRTpURVguSVFfVk9MVU1FLjUvMy8yMDE2AQAAAA6zBAADAAAAAACSMVaM4MLUCJIxVozgwtQIHENJUS5KRUMuSVFfVk9MVU1FLjMwLTA3LTIwMTMBAAAAL04EAAIAAAAIMS4xOTUzMTcAkjFWjODC1AiSMVaM4MLUCCFDSVEuU1ROLklRX05JX0VTVC4xMDA0LjQxODIwLkwuUC4BAAAAu20NAAMAAAAAAA4KKnHgwtQIDgoqceDC1AgcQ0lRLkZMUi5JUV9WT0xVTUUuMTYtMDgtMjAxMwEAAAArAQoAAgAAAAgxLjAyNjYwOAD4l2qH4MLUCPiXaofgwtQIIENJUS5OWVNFOkNNSS5JUV9WT0xVTUUuMy8yMy8yMDE2BQAAAAEAAAAIAAAADihJbnZhbGlkIERhdGUpNNVlh+DC1Ag01WWH4MLUCB1DSVEuVFRFSy5JUV9WT0xVTUUuMTYtMTItMjAxMwEAAAAIAQMAAgAAAAcwLjI4ODIyAJY2</t>
  </si>
  <si>
    <t>aIfgwtQIljZoh+DC1AgnQ0lRLkVNRS5JUV9TSEFSRVNPVVRTVEFORElORy4xMi0wNS0yMDE3AQAAAG5tAAACAAAACTU5LjIzMzAzOAC4VV2M4MLUCLhVXYzgwtQIIUNJUS5JUTE5MDc4Ni5JUV9WT0xVTUUuMDYtMTEtMjAxMwEAAABC6QIAAgAAAAgyLjI5ODg2NgC4VV2M4MLUCLhVXYzgwtQIIUNJUS5JUTE5MDc4Ni5JUV9WT0xVTUUuMTQtMDUtMjAxNAEAAABC6QIAAgAAAAg0LjYwNDI2OQC4VV2M4MLUCLhVXYzgwtQII0NJUS5LT1NFOkEwMDk1NDAuSVFfVk9MVU1FLjgvOC8yMDE2AQAAAM1LJQACAAAACDAuNTM0NjQzADTVZYfgwtQINNVlh+DC1AgoQ0lRLlRURUsuSVFfU0hBUkVTT1VUU1RBTkRJTkcuMDYtMDQtMjAxNwEAAAAIAQMAAgAAAAk1Ny4zMTcwNTMAuFVdjODC1Ai4VV2M4MLUCC1DSVEuSVExOTA3ODYuSVFfREFfU1VQUExfQ0YuMTAwMC40MTgyMC5MLlAuLkMBAAAAQukCAAIAAAAFMTU2LjgBCAAAAAUAAAABMQEAAAAKMTY2MTIxNDA2NgMAAAADMTYwAgAAAAQyMTcxBAAAAAEwBwAAAAk2LzMwLzIwMTQIAAAACDEvMy8yMDE0CQAAAAEwDgoqceDC1AgOCipx4MLUCC9DSVEuTkFTREFRR1M6UENBUi5JUV9TSEFSRVNPVVRTVEFORElORy41LzYvMjAxNgEAAABBfwQAAgAAAAkzNTAuNDYyODUANNVlh+DC1Ag01WWH4MLUCCxDSVEuTllTRTpPU0suSVFfU0hBUkVTT1VUU1RBTkRJTkcuMTAvMjgv</t>
  </si>
  <si>
    <t>MjAxNgUAAAABAAAACAAAAA4oSW52YWxpZCBEYXRlKZIxVozgwtQIkjFWjODC1AglQ0lRLkpFQy5JUV9UT1RBTF9SRVYuOTk4LjQxODIwLkwuUC4uQwEAAAAvTgQAAgAAAAkxMDM4MS42NjQBCAAAAAUAAAABMQEAAAAKMTY0NjY5NDIwNgMAAAADMTYwAgAAAAIyOAQAAAABMAcAAAAJNi8zMC8yMDE0CAAAAAk5LzMwLzIwMTEJAAAAATDY2g9x4MLUCNjaD3HgwtQII0NJUS5GTFIuSVFfRUJJVF9FU1QuMTAwMy40MTgyMC5MLlAuAQAAACsBCgACAAAACjE0NzEuMjg0MTUBDgAAAAUAAAABMwEAAAABMAIAAAAKMTAwMDkwOTI3MAMAAAAGMTAwMjE1BAAAAAEyBgAAAAEwBwAAAAMxNjAIAAAAATAJAAAAATEKAAAAATALAAAACjcyNTY2ODQ2ODUMAAAAATENAAAACDcvMS8yMDE0EAAAAAk2LzMwLzIwMTTY2g9x4MLUCNjaD3HgwtQIH0NJUS5FTUUuSVFfUFJJQ0VEQVRFLjE1LTA0LTIwMTQBAAAAbm0AAAUAAAAKMTUtMDQtMjAxNAA01WWH4MLUCDTVZYfgwtQIHENJUS5KRUMuSVFfVk9MVU1FLjA3LTAzLTIwMTQBAAAAL04EAAIAAAAIMC41NTYzMzEAljZoh+DC1AiWNmiH4MLUCBtDSVEuQ0FULklRX1ZPTFVNRS4xLzE4LzIwMTcFAAAAAQAAAAgAAAAOKEludmFsaWQgRGF0ZSk01WWH4MLUCDTVZYfgwtQIJ0NJUS5FTUUuSVFfVE9UQUxfREVCVC4xOTk1LjQxODIwLkwuUC4uQwEAAABubQAAAgAAAAcxNTUuMzkxAQgA</t>
  </si>
  <si>
    <t>AAAFAAAAATEBAAAACjE2NzQxODAxNDIDAAAAAzE2MAIAAAAENDE3MwQAAAABMAcAAAAJNi8zMC8yMDE0CAAAAAkzLzMxLzIwMTMJAAAAATDY2g9x4MLUCNjaD3HgwtQIG0NJUS5DQVQuSVFfVk9MVU1FLjEvMzEvMjAxNwUAAAABAAAACAAAAA4oSW52YWxpZCBEYXRlKQ4KKnHgwtQIDgoqceDC1AgcQ0lRLkVNRS5JUV9WT0xVTUUuMTMtMDItMjAxNAEAAABubQAAAgAAAAgwLjM2NDE2OQA01WWH4MLUCDTVZYfgwtQIL0NJUS5OQVNEQVFHUzpQQ0FSLklRX1NIQVJFU09VVFNUQU5ESU5HLjEvNi8yMDE3AQAAAEF/BAACAAAACjM1MS4yNzk2MDEAuFVdjODC1Ai4VV2M4MLUCDBDSVEuTkFTREFRR1M6UENBUi5JUV9TSEFSRVNPVVRTVEFORElORy4xMC8zLzIwMTYBAAAAQX8EAAIAAAAKMzUxLjM1ODQ5NwD0kliM4MLUCPSSWIzgwtQIH0NJUS5OWVNFOkRFLklRX1ZPTFVNRS43LzExLzIwMTYBAAAAgA8EAAIAAAAIMi41NzIzMTMANNVlh+DC1Ag01WWH4MLUCBxDSVEuU1ROLklRX1ZPTFVNRS4yMi0wNy0yMDEzAQAAALttDQACAAAABzAuMjgxMTgAljZoh+DC1AiWNmiH4MLUCCZDSVEuQ0FULklRX1NIQVJFU09VVFNUQU5ESU5HLjUvMjUvMjAxNgUAAAABAAAACAAAAA4oSW52YWxpZCBEYXRlKZIxVozgwtQIkjFWjODC1AgnQ0lRLktCUi5JUV9TSEFSRVNPVVRTVEFORElORy4xNS0xMS0yMDE2AQAAAOqAPwACAAAA</t>
  </si>
  <si>
    <t>CjE0Mi42NjgxNjEANNVlh+DC1Ag01WWH4MLUCBxDSVEuU1ROLklRX1ZPTFVNRS4xNy0xMC0yMDEzAQAAALttDQACAAAABzAuMDk1MDkAljZoh+DC1AiWNmiH4MLUCCdDSVEuRkxSLklRX1NIQVJFU09VVFNUQU5ESU5HLjMwLTEyLTIwMTYBAAAAKwEKAAIAAAAKMTM5LjI1MDIwNABW9FqM4MLUCFb0WozgwtQIJ0NJUS5DQVQuSVFfU0hBUkVTT1VUU1RBTkRJTkcuMTIvMTIvMjAxNgEAAAAy9QMAAgAAAAo1ODUuMDcyNTg1AFb0WozgwtQIVvRajODC1AgcQ0lRLktCUi5JUV9WT0xVTUUuMDQtMTAtMjAxMwEAAADqgD8AAgAAAAgwLjYxNjE5NgCWNmiH4MLUCJY2aIfgwtQIHENJUS5LQlIuSVFfVk9MVU1FLjAyLTA2LTIwMTQBAAAA6oA/AAIAAAAIMi4wNjg3NTUAljZoh+DC1AiWNmiH4MLUCB1DSVEuVFRFSy5JUV9WT0xVTUUuMjctMDItMjAxNAEAAAAIAQMAAgAAAAgwLjIwNzg3MwBW9FqM4MLUCFb0WozgwtQIJ0NJUS5FTUUuSVFfU0hBUkVTT1VUU1RBTkRJTkcuMzAtMDgtMjAxNgEAAABubQAAAgAAAAk2MC43OTk5MTUAuFVdjODC1Ai4VV2M4MLUCCdDSVEuU1ROLklRX1NIQVJFU09VVFNUQU5ESU5HLjI3LTA2LTIwMTcBAAAAu20NAAIAAAAKMTE0LjIyOTMxMgD0kliM4MLUCPSSWIzgwtQIJENJUS5LT1NFOkEwMDk1NDAuSVFfVk9MVU1FLjQvMTkvMjAxNgUAAAABAAAACAAAAA4oSW52YWxpZCBEYXRlKTTV</t>
  </si>
  <si>
    <t>ZYfgwtQINNVlh+DC1AgeQ0lRLk5ZU0U6REUuSVFfVk9MVU1FLjUvNi8yMDE2AQAAAIAPBAADAAAAAAA01WWH4MLUCDTVZYfgwtQIK0NJUS5OWVNFOkNNSS5JUV9TSEFSRVNPVVRTVEFORElORy40LzI3LzIwMTYFAAAAAQAAAAgAAAAOKEludmFsaWQgRGF0ZSmSMVaM4MLUCJIxVozgwtQIHkNJUS5TVE4uSVFfQVAuOTk5LjQxODIwLkwuUC4uQwEAAAC7bQ0AAgAAAAY2My44MTEBCAAAAAUAAAABMQEAAAAKMTY2MDg4OTI3MQMAAAACMjcCAAAABDEwMTgEAAAAATAHAAAACTYvMzAvMjAxNAgAAAAKMTIvMzEvMjAxMgkAAAABMNjaD3HgwtQI2NoPceDC1AggQ0lRLk5ZU0U6VEVYLklRX1ZPTFVNRS4xLzIzLzIwMTcFAAAAAQAAAAgAAAAOKEludmFsaWQgRGF0ZSm4VV2M4MLUCLhVXYzgwtQIJ0NJUS5TVE4uSVFfU0hBUkVTT1VUU1RBTkRJTkcuMDYtMDItMjAxNwEAAAC7bQ0AAgAAAAkxMTMuOTQ1MjUAuFVdjODC1Ai4VV2M4MLUCB9DSVEuTllTRTpURVguSVFfVk9MVU1FLjYvOC8yMDE2AQAAAA6zBAADAAAAAAA01WWH4MLUCDTVZYfgwtQIJ0NJUS5KRUMuSVFfU0hBUkVTT1VUU1RBTkRJTkcuMDgtMDgtMjAxNgEAAAAvTgQAAgAAAAoxMjEuOTI1MTc4AFb0WozgwtQIVvRajODC1AgzQ0lRLkVNRS5JUV9NSU5PUklUWV9JTlRFUkVTVF9UT1RBTC45OTYuNDE4MjAuTC5QLi5DAQAAAG5tAAACAAAABTguMzk1AQgA</t>
  </si>
  <si>
    <t>AAAFAAAAATEBAAAACjE1MjQ4MTQ3MzYDAAAAAzE2MAIAAAAEMTMxMgQAAAABMAcAAAAJNi8zMC8yMDE0CAAAAAoxMi8zMS8yMDA5CQAAAAEw2NoPceDC1AjY2g9x4MLUCCdDSVEuRkxSLklRX1NIQVJFU09VVFNUQU5ESU5HLjEyLTA1LTIwMTcBAAAAKwEKAAIAAAAKMTM5Ljc4MjI0MwC4VV2M4MLUCLhVXYzgwtQIHENJUS5KRUMuSVFfVk9MVU1FLjMxLTAxLTIwMTQBAAAAL04EAAIAAAAIMC44MjkwMDQAljZoh+DC1AiWNmiH4MLUCCZDSVEuQ0FULklRX1NIQVJFU09VVFNUQU5ESU5HLjMvMjkvMjAxNwUAAAABAAAACAAAAA4oSW52YWxpZCBEYXRlKZIxVozgwtQIkjFWjODC1AgqQ0lRLk5ZU0U6VEVYLklRX1NIQVJFU09VVFNUQU5ESU5HLjUvNi8yMDE2AQAAAA6zBAACAAAABTEwOS4yADTVZYfgwtQINNVlh+DC1AgwQ0lRLk5BU0RBUUdTOlBDQVIuSVFfU0hBUkVTT1VUU1RBTkRJTkcuMS8yNS8yMDE3BQAAAAEAAAAIAAAADihJbnZhbGlkIERhdGUpuFVdjODC1Ai4VV2M4MLUCBxDSVEuU1ROLklRX1ZPTFVNRS4yNy0wMi0yMDE0AQAAALttDQACAAAACDAuNDkwMTQ2ALhVXYzgwtQIuFVdjODC1AgnQ0lRLkpFQy5JUV9TSEFSRVNPVVRTVEFORElORy4xMi0wOC0yMDE2AQAAAC9OBAACAAAACjEyMS40MjgxOTcAVvRajODC1AhW9FqM4MLUCBxDSVEuS0JSLklRX1ZPTFVNRS4yMC0wOC0yMDEzAQAAAOqAPwAC</t>
  </si>
  <si>
    <t>AAAACDEuMDgxOTE3AJY2aIfgwtQIljZoh+DC1AgnQ0lRLkVNRS5JUV9TSEFSRVNPVVRTVEFORElORy4zMC0wOS0yMDE2AQAAAG5tAAACAAAACTYwLjc5OTkxNQD0kliM4MLUCPSSWIzgwtQIMENJUS5OQVNEQVFHUzpQQ0FSLklRX1NIQVJFU09VVFNUQU5ESU5HLjQvMTUvMjAxNgUAAAABAAAACAAAAA4oSW52YWxpZCBEYXRlKbhVXYzgwtQIuFVdjODC1AglQ0lRLlNUTi5JUV9FQklUREFfRVNULjEwMDQuNDE4MjAuTC5QLgEAAAC7bQ0AAwAAAAAA2NoPceDC1AjY2g9x4MLUCCVDSVEuTkFTREFRR1M6UENBUi5JUV9WT0xVTUUuMS8xMC8yMDE3AQAAAEF/BAACAAAACDEuNDE4Mjk4ADTVZYfgwtQINNVlh+DC1AgdQ0lRLlRURUsuSVFfVk9MVU1FLjE5LTEyLTIwMTMBAAAACAEDAAIAAAAIMC4zNDc2NjcAljZoh+DC1AiWNmiH4MLUCBxDSVEuU1ROLklRX1ZPTFVNRS4wMy0wMy0yMDE0AQAAALttDQACAAAACDAuNjc4MzA4ADTVZYfgwtQINNVlh+DC1AgjQ0lRLktPU0U6QTAwOTU0MC5JUV9WT0xVTUUuNS85LzIwMTYBAAAAzUslAAIAAAAIMC4zNzAwNDgANNVlh+DC1Ag01WWH4MLUCCZDSVEuTkFTREFRR1M6UENBUi5JUV9WT0xVTUUuMTEvMTgvMjAxNgUAAAABAAAACAAAAA4oSW52YWxpZCBEYXRlKZIxVozgwtQIkjFWjODC1AgfQ0lRLk5ZU0U6REUuSVFfVk9MVU1FLjQvMjUvMjAxNgUAAAABAAAACAAAAA4o</t>
  </si>
  <si>
    <t>SW52YWxpZCBEYXRlKTTVZYfgwtQINNVlh+DC1AggQ0lRLk5ZU0U6VEVYLklRX1ZPTFVNRS45LzE0LzIwMTYFAAAAAQAAAAgAAAAOKEludmFsaWQgRGF0ZSkOCipx4MLUCA4KKnHgwtQIHENJUS5GTFIuSVFfVk9MVU1FLjIzLTAxLTIwMTQBAAAAKwEKAAIAAAAIMS45MzY1MTcAljZoh+DC1AiWNmiH4MLUCCdDSVEuSkVDLklRX1NIQVJFU09VVFNUQU5ESU5HLjEyLTA5LTIwMTYBAAAAL04EAAIAAAAKMTIxLjQyODE5NwBW9FqM4MLUCFb0WozgwtQIH0NJUS5OWVNFOkNNSS5JUV9WT0xVTUUuOC8xLzIwMTYBAAAAJQwEAAIAAAAIMy4wMjM5NjkADgoqceDC1AgOCipx4MLUCBxDSVEuU1ROLklRX1ZPTFVNRS4wMi0wNS0yMDE0AQAAALttDQACAAAACDAuMTk5MzA4ADTVZYfgwtQINNVlh+DC1AgnQ0lRLlNUTi5JUV9TSEFSRVNPVVRTVEFORElORy4wNy0xMS0yMDE2AQAAALttDQACAAAACTExMy45NDUyNQD0kliM4MLUCPSSWIzgwtQIIkNJUS4wLklRX0VCSVREQV9FU1QuLjQxODIwLkwuUC5VU0QBAAAAVYR3AwMAAAAAAA4KKnHgwtQIDgoqceDC1AgnQ0lRLlNUTi5JUV9TSEFSRVNPVVRTVEFORElORy4wNy0wMi0yMDE3AQAAALttDQACAAAACTExMy45NDUyNQBW9FqM4MLUCFb0WozgwtQIHENJUS5LQlIuSVFfVk9MVU1FLjE1LTAxLTIwMTQBAAAA6oA/AAIAAAAINS45ODgxNjgAkjFWjODC1AiSMVaM4MLUCBxD</t>
  </si>
  <si>
    <t>SVEuS0JSLklRX1ZPTFVNRS4yOS0wOC0yMDEzAQAAAOqAPwACAAAACDIuNDEyNDU0ALhVXYzgwtQIuFVdjODC1AglQ0lRLlNUTi5JUV9JTlZFTlRPUlkuOTk3LjQxODIwLkwuUC4uQwEAAAC7bQ0AAwAAAAAA2NoPceDC1AjY2g9x4MLUCA==</t>
  </si>
</sst>
</file>

<file path=xl/styles.xml><?xml version="1.0" encoding="utf-8"?>
<styleSheet xmlns="http://schemas.openxmlformats.org/spreadsheetml/2006/main" xmlns:mc="http://schemas.openxmlformats.org/markup-compatibility/2006" xmlns:x14ac="http://schemas.microsoft.com/office/spreadsheetml/2009/9/ac" mc:Ignorable="x14ac">
  <numFmts count="208">
    <numFmt numFmtId="41" formatCode="_(* #,##0_);_(* \(#,##0\);_(* &quot;-&quot;_);_(@_)"/>
    <numFmt numFmtId="43" formatCode="_(* #,##0.00_);_(* \(#,##0.00\);_(* &quot;-&quot;??_);_(@_)"/>
    <numFmt numFmtId="164" formatCode="&quot;$&quot;#,##0_);\(&quot;$&quot;#,##0\)"/>
    <numFmt numFmtId="165" formatCode="&quot;$&quot;#,##0_);[Red]\(&quot;$&quot;#,##0\)"/>
    <numFmt numFmtId="166" formatCode="&quot;$&quot;#,##0.00_);\(&quot;$&quot;#,##0.00\)"/>
    <numFmt numFmtId="167" formatCode="&quot;$&quot;#,##0.00_);[Red]\(&quot;$&quot;#,##0.00\)"/>
    <numFmt numFmtId="168" formatCode="_(&quot;$&quot;* #,##0_);_(&quot;$&quot;* \(#,##0\);_(&quot;$&quot;* &quot;-&quot;_);_(@_)"/>
    <numFmt numFmtId="169" formatCode="_(&quot;$&quot;* #,##0.00_);_(&quot;$&quot;* \(#,##0.00\);_(&quot;$&quot;* &quot;-&quot;??_);_(@_)"/>
    <numFmt numFmtId="170" formatCode="_ * #,##0_ ;_ * \-#,##0_ ;_ * &quot;-&quot;_ ;_ @_ "/>
    <numFmt numFmtId="171" formatCode="_ * #,##0.00_ ;_ * \-#,##0.00_ ;_ * &quot;-&quot;??_ ;_ @_ "/>
    <numFmt numFmtId="172" formatCode="_-* #,##0_-;\-* #,##0_-;_-* &quot;-&quot;_-;_-@_-"/>
    <numFmt numFmtId="173" formatCode="_-&quot;$&quot;* #,##0.00_-;\-&quot;$&quot;* #,##0.00_-;_-&quot;$&quot;* &quot;-&quot;??_-;_-@_-"/>
    <numFmt numFmtId="174" formatCode="_-* #,##0.00_-;\-* #,##0.00_-;_-* &quot;-&quot;??_-;_-@_-"/>
    <numFmt numFmtId="175" formatCode="0.0000"/>
    <numFmt numFmtId="176" formatCode="0.000"/>
    <numFmt numFmtId="177" formatCode="0.0%"/>
    <numFmt numFmtId="178" formatCode="#,##0.0_);\(#,##0.0\)"/>
    <numFmt numFmtId="179" formatCode="#,##0.0"/>
    <numFmt numFmtId="180" formatCode="m/d/yy_%_)"/>
    <numFmt numFmtId="181" formatCode="#,##0.0\%_);\(#,##0.0\%\);#,##0.0\%_);@_%_)"/>
    <numFmt numFmtId="182" formatCode="0_%_);\(0\)_%;0_%_);@_%_)"/>
    <numFmt numFmtId="183" formatCode="0_);[Red]\(0\)"/>
    <numFmt numFmtId="184" formatCode="_-[$€-2]* #,##0.00_-;\-[$€-2]* #,##0.00_-;_-[$€-2]* &quot;-&quot;??_-"/>
    <numFmt numFmtId="185" formatCode="0.0"/>
    <numFmt numFmtId="186" formatCode="#,##0.0;\(#,##0.0\)"/>
    <numFmt numFmtId="187" formatCode="_(* #,##0.0_);_(* \(#,##0.0\);_(* &quot;-&quot;?_);_(@_)"/>
    <numFmt numFmtId="188" formatCode="m\-d\-yy"/>
    <numFmt numFmtId="189" formatCode="#,##0.0_);\(#,##0.0\);\-_)"/>
    <numFmt numFmtId="190" formatCode="#,##0_)\ ;[Red]\(#,##0\);&quot;- &quot;\ "/>
    <numFmt numFmtId="191" formatCode="m/yy"/>
    <numFmt numFmtId="192" formatCode="##,##0.0;\(##,##0.0\);&quot;-&quot;"/>
    <numFmt numFmtId="193" formatCode="_-* #,##0.00_-;\(#,##0.00\);_-* &quot;-&quot;??_-;_-@_-"/>
    <numFmt numFmtId="194" formatCode="&quot;$&quot;#,##0.00;\(&quot;$&quot;#,##0.00\)"/>
    <numFmt numFmtId="195" formatCode="_(#,##0_);\(#,##0\);_(&quot;-&quot;_)"/>
    <numFmt numFmtId="196" formatCode="_(* #,##0_);_(* \(#,##0\);_(* &quot; - &quot;_);_(@_)"/>
    <numFmt numFmtId="197" formatCode="0_);[Red]\(0\)_);"/>
    <numFmt numFmtId="198" formatCode="_)#,##0.0;[Red]\(#,##0.0\)"/>
    <numFmt numFmtId="199" formatCode="&quot;$&quot;#,##0.0_);\(&quot;$&quot;#,##0.0\)"/>
    <numFmt numFmtId="200" formatCode="_)#,##0.0_);[Red]\(#,##0.0\)_);\-_)"/>
    <numFmt numFmtId="201" formatCode="General_)"/>
    <numFmt numFmtId="202" formatCode="0.00%;\(0.00%\)"/>
    <numFmt numFmtId="203" formatCode="#,##0.00%_);\(#,##0.00%\);\-_)"/>
    <numFmt numFmtId="204" formatCode="0.0000%"/>
    <numFmt numFmtId="205" formatCode="m/d/yy\ h:mm:ss"/>
    <numFmt numFmtId="206" formatCode="_-* #,##0_-;[Red]\(\ #,##0\);_-* &quot;-&quot;??_-;_-@_-"/>
    <numFmt numFmtId="207" formatCode="#,##0.0%;[Red]\(#,##0.0%\)"/>
    <numFmt numFmtId="208" formatCode="0.0\x_)"/>
    <numFmt numFmtId="209" formatCode="0.0\x_);&quot;nmf&quot;_)"/>
    <numFmt numFmtId="210" formatCode="&quot;@ &quot;0.00"/>
    <numFmt numFmtId="211" formatCode="_(* #,##0_);_(* \(#,##0\);_(* &quot;-&quot;??_);_(@_)"/>
    <numFmt numFmtId="212" formatCode="#,##0.000_);[Red]\(#,##0.000\)"/>
    <numFmt numFmtId="213" formatCode="_(* #,##0.0000_);_(* \(#,##0.0000\);_(* &quot;-&quot;??_);_(@_)"/>
    <numFmt numFmtId="214" formatCode="mm/dd/yy_)"/>
    <numFmt numFmtId="215" formatCode="0_);\(0\)"/>
    <numFmt numFmtId="216" formatCode="dd\-mmm\-yy"/>
    <numFmt numFmtId="217" formatCode="_(* #,##0.00_);_(* \(#,##0.00\);_(* &quot;-&quot;?_);_(@_)"/>
    <numFmt numFmtId="218" formatCode="_(* #,##0.0000_);_(* \(#,##0.0000\);_(* &quot;-&quot;????_);_(@_)"/>
    <numFmt numFmtId="219" formatCode="0_)"/>
    <numFmt numFmtId="220" formatCode="_(&quot;$&quot;* #,##0.0_);_(&quot;$&quot;* \(#,##0.0\);_(&quot;$&quot;* &quot;-&quot;?_);_(@_)"/>
    <numFmt numFmtId="221" formatCode="0.00_);\-0.00_)"/>
    <numFmt numFmtId="222" formatCode="#,##0_);\(#,##0\);#,##0_);@_)"/>
    <numFmt numFmtId="223" formatCode=";;;"/>
    <numFmt numFmtId="224" formatCode="0.0\x"/>
    <numFmt numFmtId="225" formatCode="0.0%;\-0.0%"/>
    <numFmt numFmtId="226" formatCode="#,##0.0_);[Red]\(#,##0.0\)"/>
    <numFmt numFmtId="227" formatCode="&quot;$&quot;#,##0_%_);\(&quot;$&quot;#,##0\)_%;&quot;$&quot;#,##0_%_);@_%_)"/>
    <numFmt numFmtId="228" formatCode="#,##0_%_);\(#,##0\)_%;#,##0_%_);@_%_)"/>
    <numFmt numFmtId="229" formatCode="#,##0.00_%_);\(#,##0.00\)_%;#,##0.00_%_);@_%_)"/>
    <numFmt numFmtId="230" formatCode="&quot;$&quot;#,##0.00_%_);\(&quot;$&quot;#,##0.00\)_%;&quot;$&quot;#,##0.00_%_);@_%_)"/>
    <numFmt numFmtId="231" formatCode="0.0\%_);\(0.0\%\);0.0\%_);@_%_)"/>
    <numFmt numFmtId="232" formatCode="&quot;$&quot;#,##0.0"/>
    <numFmt numFmtId="233" formatCode="_-* #,##0.00\ _P_t_s_-;\-* #,##0.00\ _P_t_s_-;_-* &quot;-&quot;??\ _P_t_s_-;_-@_-"/>
    <numFmt numFmtId="234" formatCode="#,##0.0_);\(#,##0.0\);#,##0.0_);@_)"/>
    <numFmt numFmtId="235" formatCode="#,##0.0_)_x;\(#,##0.0\)_x"/>
    <numFmt numFmtId="236" formatCode="#,##0.0_)\x;\(#,##0.0\)\x"/>
    <numFmt numFmtId="237" formatCode="&quot;$&quot;_(#,##0.00_);&quot;$&quot;\(#,##0.00\)"/>
    <numFmt numFmtId="238" formatCode="#,##0_)\x;\(#,##0\)\x;0_)\x;@_)_x"/>
    <numFmt numFmtId="239" formatCode="&quot;$&quot;_(#,##0.00_);&quot;$&quot;\(#,##0.00\);&quot;$&quot;_(0.00_);@_)"/>
    <numFmt numFmtId="240" formatCode="#,##0.00_);\(#,##0.00\);0.00_);@_)"/>
    <numFmt numFmtId="241" formatCode="\€_(#,##0.00_);\€\(#,##0.00\);\€_(0.00_);@_)"/>
    <numFmt numFmtId="242" formatCode="0.0_)\%;\(0.0\)\%;0.0_)\%;@_)_%"/>
    <numFmt numFmtId="243" formatCode="#,##0.0_)_%;\(#,##0.0\)_%;0.0_)_%;@_)_%"/>
    <numFmt numFmtId="244" formatCode="#,##0_)_x;\(#,##0\)_x;0_)_x;@_)_x"/>
    <numFmt numFmtId="245" formatCode="0.0_)\%;\(0.0\)\%"/>
    <numFmt numFmtId="246" formatCode="#,##0.0_)_%;\(#,##0.0\)_%"/>
    <numFmt numFmtId="247" formatCode="mm/dd/yy"/>
    <numFmt numFmtId="248" formatCode="mmm\ dd"/>
    <numFmt numFmtId="249" formatCode="0.00%_);\(0.00%\)"/>
    <numFmt numFmtId="250" formatCode="#,##0;\-#,##0;&quot;-&quot;"/>
    <numFmt numFmtId="251" formatCode="&quot;$&quot;0,000"/>
    <numFmt numFmtId="252" formatCode="0.0%;\(0.0%\)"/>
    <numFmt numFmtId="253" formatCode="\£\ #,##0_);[Red]\(\£\ #,##0\)"/>
    <numFmt numFmtId="254" formatCode="\¥\ #,##0_);[Red]\(\¥\ #,##0\)"/>
    <numFmt numFmtId="255" formatCode="\•\ \ @"/>
    <numFmt numFmtId="256" formatCode="\ \ _•\–\ \ \ \ @"/>
    <numFmt numFmtId="257" formatCode="000000"/>
    <numFmt numFmtId="258" formatCode="0.000_)"/>
    <numFmt numFmtId="259" formatCode="0.0%\ ;\(0.0\)%"/>
    <numFmt numFmtId="260" formatCode="#\ #/#"/>
    <numFmt numFmtId="261" formatCode="&quot;$&quot;#,##0\ \ \ "/>
    <numFmt numFmtId="262" formatCode="&quot;$&quot;#,##0\ \ \ \ "/>
    <numFmt numFmtId="263" formatCode="&quot;$&quot;#,##0.0;[Red]\(&quot;$&quot;#,##0.0\)"/>
    <numFmt numFmtId="264" formatCode="&quot;$&quot;&quot; &quot;#,##0_);\(&quot;$&quot;&quot; &quot;#,##0\);\-_)"/>
    <numFmt numFmtId="265" formatCode="#,##0_);\(#,##0\);\-_)"/>
    <numFmt numFmtId="266" formatCode="0.0%_);\(0.0%\);\-_)"/>
    <numFmt numFmtId="267" formatCode="0.00%_);\(0.00%\);\-_)"/>
    <numFmt numFmtId="268" formatCode="d\-mmm\-yy_)"/>
    <numFmt numFmtId="269" formatCode="mmm\-yy_)"/>
    <numFmt numFmtId="270" formatCode="&quot;£&quot;_(#,##0.00_);&quot;£&quot;\(#,##0.00\)"/>
    <numFmt numFmtId="271" formatCode="[$$]#,##0_);\([$$]#,##0\);[$$]#,##0_);@_)"/>
    <numFmt numFmtId="272" formatCode="0.0%;\(0.0\)%"/>
    <numFmt numFmtId="273" formatCode="#,##0.0\ \ ;[Red]\-#,##0.0\ \ "/>
    <numFmt numFmtId="274" formatCode="_(* #,##0.0_);_(* \(#,##0.00\);_(* &quot;-&quot;??_);_(@_)"/>
    <numFmt numFmtId="275" formatCode="&quot;fl&quot;#,##0_);\(&quot;fl&quot;#,##0\)"/>
    <numFmt numFmtId="276" formatCode="&quot;fl&quot;#,##0_);[Red]\(&quot;fl&quot;#,##0\)"/>
    <numFmt numFmtId="277" formatCode="&quot;fl&quot;#,##0.00_);\(&quot;fl&quot;#,##0.00\)"/>
    <numFmt numFmtId="278" formatCode="\60\4\7\:"/>
    <numFmt numFmtId="279" formatCode="&quot;fl&quot;#,##0.00_);[Red]\(&quot;fl&quot;#,##0.00\)"/>
    <numFmt numFmtId="280" formatCode="_(&quot;fl&quot;* #,##0_);_(&quot;fl&quot;* \(#,##0\);_(&quot;fl&quot;* &quot;-&quot;_);_(@_)"/>
    <numFmt numFmtId="281" formatCode="#,##0.00;\(#,##0.00"/>
    <numFmt numFmtId="282" formatCode="#,##0_%_);\(#,##0\)_%;**;@_%_)"/>
    <numFmt numFmtId="283" formatCode="#,##0.00_%_);\(#,##0.00\)_%;**;@_%_)"/>
    <numFmt numFmtId="284" formatCode="#,##0.000_%_);\(#,##0.000\)_%;**;@_%_)"/>
    <numFmt numFmtId="285" formatCode="#,##0.0_%_);\(#,##0.0\)_%;**;@_%_)"/>
    <numFmt numFmtId="286" formatCode="&quot;$&quot;#,##0.00_%_);\(&quot;$&quot;#,##0.00\)_%;**;@_%_)"/>
    <numFmt numFmtId="287" formatCode="&quot;$&quot;#,##0.000_%_);\(&quot;$&quot;#,##0.000\)_%;**;@_%_)"/>
    <numFmt numFmtId="288" formatCode="&quot;$&quot;#,##0.0_%_);\(&quot;$&quot;#,##0.0\)_%;**;@_%_)"/>
    <numFmt numFmtId="289" formatCode="&quot;$&quot;#,##0.00_)\ \ ;\(&quot;$&quot;#,##0.00\)\ \ "/>
    <numFmt numFmtId="290" formatCode="m/d/yy_%_);;**"/>
    <numFmt numFmtId="291" formatCode="&quot;$&quot;#,##0.0_)\ \ ;\(&quot;$&quot;#,##0.0\)\ \ "/>
    <numFmt numFmtId="292" formatCode="0.0%_);\(0.0%\);**;@_%_)"/>
    <numFmt numFmtId="293" formatCode="#,##0.0_%_);\(#,##0.0\)_%;#,##0.0_%_);@_%_)"/>
    <numFmt numFmtId="294" formatCode="#,##0.000"/>
    <numFmt numFmtId="295" formatCode=";;;@*."/>
    <numFmt numFmtId="296" formatCode="#,##0.0\x_)_);\(#,##0.0\x\)_);#,##0.0\x_)_);@_%_)"/>
    <numFmt numFmtId="297" formatCode="#,##0.0_ ;[Red]\(#,##0.0\)"/>
    <numFmt numFmtId="298" formatCode="0.0_)%\(0.0%\);\-"/>
    <numFmt numFmtId="299" formatCode="\€#,##0.0_);\(\€#,##0.0\)"/>
    <numFmt numFmtId="300" formatCode="#,##0\x_);\(#,##0\x\)"/>
    <numFmt numFmtId="301" formatCode="#,##0%_);\(#,##0%\)"/>
    <numFmt numFmtId="302" formatCode="\£#,##0.0_);\(\£#,##0.0\)"/>
    <numFmt numFmtId="303" formatCode="\¥#,##0.0_);\(\¥#,##0.0\)"/>
    <numFmt numFmtId="304" formatCode="#,##0.00\x_);\(#,##0.00\x\);\-_)"/>
    <numFmt numFmtId="305" formatCode="0.000%"/>
    <numFmt numFmtId="306" formatCode="_-* #,##0\ &quot;€&quot;_-;\-* #,##0\ &quot;€&quot;_-;_-* &quot;-&quot;\ &quot;€&quot;_-;_-@_-"/>
    <numFmt numFmtId="307" formatCode="_-* #,##0\ _€_-;\-* #,##0\ _€_-;_-* &quot;-&quot;\ _€_-;_-@_-"/>
    <numFmt numFmtId="308" formatCode="_-* #,##0.00\ &quot;€&quot;_-;\-* #,##0.00\ &quot;€&quot;_-;_-* &quot;-&quot;??\ &quot;€&quot;_-;_-@_-"/>
    <numFmt numFmtId="309" formatCode="_-* #,##0.00\ _€_-;\-* #,##0.00\ _€_-;_-* &quot;-&quot;??\ _€_-;_-@_-"/>
    <numFmt numFmtId="310" formatCode="0.0%_)\ \ ;\(0.0%\)\ \ "/>
    <numFmt numFmtId="311" formatCode="0.0\ \x\ \ \ \ ;&quot;NM      &quot;;\ 0.0\ \x\ \ \ \ "/>
    <numFmt numFmtId="312" formatCode="#,##0.0_x_)_);&quot;NM&quot;_x_)_);#,##0.0_x_)_);@_x_)_)"/>
    <numFmt numFmtId="313" formatCode="0%_);\(0%\)"/>
    <numFmt numFmtId="314" formatCode="#,##0;\-#,##0;&quot;0&quot;"/>
    <numFmt numFmtId="315" formatCode="_ * #,##0_)\ _F_ ;_ * \(#,##0\)\ _F_ ;_ * &quot;-&quot;_)\ _F_ ;_ @_ "/>
    <numFmt numFmtId="316" formatCode="_ * #,##0_)\ &quot;F&quot;_ ;_ * \(#,##0\)\ &quot;F&quot;_ ;_ * &quot;-&quot;_)\ &quot;F&quot;_ ;_ @_ "/>
    <numFmt numFmtId="317" formatCode="#,##0.0\x_);\(#,##0.0\x\);#,##0.0\x_);@_)"/>
    <numFmt numFmtId="318" formatCode="yyyy"/>
    <numFmt numFmtId="319" formatCode="&quot;$&quot;#,##0"/>
    <numFmt numFmtId="320" formatCode="&quot;$&quot;#,##0.00"/>
    <numFmt numFmtId="321" formatCode="0.00_)"/>
    <numFmt numFmtId="322" formatCode="#,##0.000_);\(#,##0.000\)"/>
    <numFmt numFmtId="323" formatCode="0%;[Red]\(0%\)"/>
    <numFmt numFmtId="324" formatCode="0&quot;yr&quot;"/>
    <numFmt numFmtId="325" formatCode="0.00%;[Red]\(0.00%\)"/>
    <numFmt numFmtId="326" formatCode="#,##0.0;[Red]\(#,##0.0\)"/>
    <numFmt numFmtId="327" formatCode="0.00%_);[Red]\(0.00%\)"/>
    <numFmt numFmtId="328" formatCode="_(&quot;$&quot;* #,##0_);_(&quot;$&quot;* \(#,##0\);_(&quot;$&quot;* &quot;--- &quot;_)"/>
    <numFmt numFmtId="329" formatCode="mmm\-d\-yyyy"/>
    <numFmt numFmtId="330" formatCode="#,##0.0\x;\(#,##0.0\)\x"/>
    <numFmt numFmtId="331" formatCode="0.00000"/>
    <numFmt numFmtId="332" formatCode="#,##0.00;\(#,##0.00\)"/>
    <numFmt numFmtId="333" formatCode="###0.0;\(###0.0\)"/>
    <numFmt numFmtId="334" formatCode="#,##0.000_);\(#,##0.000\);#,##0.000_);@_)"/>
    <numFmt numFmtId="335" formatCode="0.0%_);\(0.0%\);0.0%_);@_)"/>
    <numFmt numFmtId="336" formatCode="_ * #,##0.00_)\ _$_ ;_ * \(#,##0.00\)\ _$_ ;_ * &quot;-&quot;??_)\ _$_ ;_ @_ "/>
    <numFmt numFmtId="337" formatCode="#,##0.0%_);\(#,##0.0%\);@_)"/>
    <numFmt numFmtId="338" formatCode="#,##0.00_);\(#,##0.00\);@_)"/>
    <numFmt numFmtId="339" formatCode="&quot;$&quot;&quot; &quot;#,##0.00_);\(&quot;$&quot;&quot; &quot;#,##0.00\);\-_)"/>
    <numFmt numFmtId="340" formatCode="yyyy_)"/>
    <numFmt numFmtId="341" formatCode="&quot;FY &quot;yyyy_)"/>
    <numFmt numFmtId="342" formatCode="#,##0.0000_);\(#,##0.0000\)"/>
    <numFmt numFmtId="343" formatCode="#,##0.0\ ;\(#,##0.0\)"/>
    <numFmt numFmtId="344" formatCode="_([$€-2]* #,##0.00_);_([$€-2]* \(#,##0.00\);_([$€-2]* &quot;-&quot;??_)"/>
    <numFmt numFmtId="345" formatCode="_-#,##0_-;[Red]\(#,##0\);_-\ \ &quot;-&quot;_-;_-@_-"/>
    <numFmt numFmtId="346" formatCode="_-#,##0.00_-;[Red]\(#,##0.00\);_-\ \ &quot;-&quot;_-;_-@_-"/>
    <numFmt numFmtId="347" formatCode="&quot;\&quot;#,##0.00;[Red]&quot;\&quot;\-#,##0.00"/>
    <numFmt numFmtId="348" formatCode="&quot;\&quot;#,##0;[Red]&quot;\&quot;\-#,##0"/>
    <numFmt numFmtId="349" formatCode="#,##0_);\(#,##0\);&quot;-&quot;_);@_)"/>
    <numFmt numFmtId="350" formatCode="_(* #,##0.0_);_(* \(#,##0.0\);_(* &quot;-&quot;_);_(@_)"/>
    <numFmt numFmtId="351" formatCode="#,##0.0000"/>
    <numFmt numFmtId="352" formatCode="#,##0_);\(#,##0\);&quot; -&quot;_);@_)"/>
    <numFmt numFmtId="353" formatCode="mm/dd/yy;@"/>
    <numFmt numFmtId="354" formatCode="[$-409]d\-mmm\-yy;@"/>
    <numFmt numFmtId="355" formatCode="[$-409]h:mm\ AM/PM;@"/>
    <numFmt numFmtId="356" formatCode="#,##0_);[Red]\(#,##0\);@_)"/>
    <numFmt numFmtId="357" formatCode="[$-409]mmm\-yy;@"/>
    <numFmt numFmtId="358" formatCode="0.00\ \x;\ \-0.00\ \x"/>
    <numFmt numFmtId="359" formatCode="0.0\ \x;\ \-0.0\ \x"/>
    <numFmt numFmtId="360" formatCode="0.000\ \x;\ \-0.000\ \x"/>
    <numFmt numFmtId="361" formatCode="mmm\-yy_);@_)"/>
    <numFmt numFmtId="362" formatCode="_(* #,##0.00_);_(* \(#,##0.00\);_(* &quot;-&quot;_);_(@_)"/>
    <numFmt numFmtId="363" formatCode="0.0000_)"/>
    <numFmt numFmtId="364" formatCode="&quot;$&quot;#,##0.000_);\(&quot;$&quot;#,##0.000\);;"/>
    <numFmt numFmtId="365" formatCode=";;"/>
    <numFmt numFmtId="366" formatCode="#,##0_);\(#,##0\);&quot;--&quot;;@_)"/>
    <numFmt numFmtId="367" formatCode="&quot;$&quot;\ #,##0.00"/>
    <numFmt numFmtId="368" formatCode="_-* #,##0_-;\-* #,##0_-;_-* &quot;-&quot;??_-;_-@_-"/>
    <numFmt numFmtId="369" formatCode="0.0000\x"/>
  </numFmts>
  <fonts count="50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color theme="1"/>
      <name val="Arial"/>
      <family val="2"/>
    </font>
    <font>
      <sz val="10"/>
      <name val="Arial"/>
      <family val="2"/>
    </font>
    <font>
      <sz val="10"/>
      <name val="Helv"/>
      <family val="2"/>
    </font>
    <font>
      <sz val="11"/>
      <name val="Arial"/>
      <family val="2"/>
    </font>
    <font>
      <sz val="9"/>
      <name val="Times New Roman"/>
      <family val="1"/>
    </font>
    <font>
      <sz val="10"/>
      <name val="Courier"/>
      <family val="3"/>
    </font>
    <font>
      <sz val="8"/>
      <name val="Arial"/>
      <family val="2"/>
    </font>
    <font>
      <sz val="10"/>
      <name val="Arial"/>
      <family val="2"/>
    </font>
    <font>
      <sz val="8"/>
      <color indexed="12"/>
      <name val="Arial"/>
      <family val="2"/>
    </font>
    <font>
      <i/>
      <sz val="8"/>
      <color indexed="16"/>
      <name val="Arial"/>
      <family val="2"/>
    </font>
    <font>
      <i/>
      <sz val="8"/>
      <color indexed="54"/>
      <name val="Arial"/>
      <family val="2"/>
    </font>
    <font>
      <i/>
      <sz val="9"/>
      <color indexed="16"/>
      <name val="Arial"/>
      <family val="2"/>
    </font>
    <font>
      <b/>
      <sz val="11"/>
      <name val="Arial"/>
      <family val="2"/>
    </font>
    <font>
      <b/>
      <sz val="9"/>
      <name val="Arial"/>
      <family val="2"/>
    </font>
    <font>
      <sz val="9"/>
      <name val="Arial"/>
      <family val="2"/>
    </font>
    <font>
      <sz val="9"/>
      <name val="AGaramond"/>
    </font>
    <font>
      <sz val="8"/>
      <color indexed="12"/>
      <name val="Helvetica-Narrow"/>
      <family val="2"/>
    </font>
    <font>
      <b/>
      <sz val="12"/>
      <color indexed="12"/>
      <name val="Arial"/>
      <family val="2"/>
    </font>
    <font>
      <sz val="8"/>
      <name val="Times New Roman"/>
      <family val="1"/>
    </font>
    <font>
      <b/>
      <sz val="14"/>
      <name val="Arial"/>
      <family val="2"/>
    </font>
    <font>
      <b/>
      <sz val="11"/>
      <color indexed="12"/>
      <name val="Arial"/>
      <family val="2"/>
    </font>
    <font>
      <sz val="8"/>
      <name val="Times New Roman"/>
      <family val="1"/>
    </font>
    <font>
      <b/>
      <sz val="10"/>
      <name val="Helv"/>
    </font>
    <font>
      <sz val="8"/>
      <color indexed="10"/>
      <name val="Arial"/>
      <family val="2"/>
    </font>
    <font>
      <b/>
      <sz val="10"/>
      <name val="Times New Roman"/>
      <family val="1"/>
    </font>
    <font>
      <sz val="9"/>
      <name val="GillSans"/>
    </font>
    <font>
      <sz val="9"/>
      <name val="GillSans Light"/>
    </font>
    <font>
      <b/>
      <sz val="12"/>
      <name val="Times New Roman"/>
      <family val="1"/>
    </font>
    <font>
      <b/>
      <i/>
      <sz val="10"/>
      <name val="Times New Roman"/>
      <family val="1"/>
    </font>
    <font>
      <i/>
      <sz val="10"/>
      <name val="Times New Roman"/>
      <family val="1"/>
    </font>
    <font>
      <b/>
      <sz val="24"/>
      <name val="Arial"/>
      <family val="2"/>
    </font>
    <font>
      <b/>
      <sz val="12"/>
      <name val="Arial"/>
      <family val="2"/>
    </font>
    <font>
      <b/>
      <sz val="14"/>
      <name val="Helv"/>
    </font>
    <font>
      <b/>
      <i/>
      <sz val="18"/>
      <name val="Times New Roman"/>
      <family val="1"/>
    </font>
    <font>
      <b/>
      <sz val="8"/>
      <color indexed="9"/>
      <name val="Arial"/>
      <family val="2"/>
    </font>
    <font>
      <sz val="10"/>
      <name val="Times New Roman"/>
      <family val="1"/>
    </font>
    <font>
      <sz val="10"/>
      <color indexed="12"/>
      <name val="Arial"/>
      <family val="2"/>
    </font>
    <font>
      <sz val="8"/>
      <name val="Palatino"/>
      <family val="1"/>
    </font>
    <font>
      <sz val="7"/>
      <name val="Helv"/>
    </font>
    <font>
      <sz val="12"/>
      <name val="Times New Roman"/>
      <family val="1"/>
    </font>
    <font>
      <sz val="12"/>
      <name val="Helv"/>
    </font>
    <font>
      <b/>
      <sz val="26"/>
      <name val="Times New Roman"/>
      <family val="1"/>
    </font>
    <font>
      <b/>
      <sz val="18"/>
      <name val="Times New Roman"/>
      <family val="1"/>
    </font>
    <font>
      <sz val="10"/>
      <name val="MS Sans Serif"/>
      <family val="2"/>
    </font>
    <font>
      <b/>
      <sz val="10"/>
      <name val="MS Sans Serif"/>
      <family val="2"/>
    </font>
    <font>
      <b/>
      <sz val="12"/>
      <color indexed="10"/>
      <name val="Arial"/>
      <family val="2"/>
    </font>
    <font>
      <sz val="10"/>
      <name val="Times New Roman"/>
      <family val="1"/>
    </font>
    <font>
      <b/>
      <sz val="10"/>
      <name val="Arial"/>
      <family val="2"/>
    </font>
    <font>
      <sz val="7"/>
      <name val="Times New Roman"/>
      <family val="1"/>
    </font>
    <font>
      <b/>
      <u val="singleAccounting"/>
      <sz val="14"/>
      <name val="Times New Roman"/>
      <family val="1"/>
    </font>
    <font>
      <i/>
      <sz val="14"/>
      <name val="Times New Roman"/>
      <family val="1"/>
    </font>
    <font>
      <sz val="14"/>
      <name val="Times New Roman"/>
      <family val="1"/>
    </font>
    <font>
      <b/>
      <sz val="12"/>
      <name val="Times New Roman"/>
      <family val="1"/>
    </font>
    <font>
      <sz val="8"/>
      <name val="Arial"/>
      <family val="2"/>
    </font>
    <font>
      <b/>
      <sz val="18"/>
      <name val="Arial"/>
      <family val="2"/>
    </font>
    <font>
      <sz val="10"/>
      <color indexed="10"/>
      <name val="Arial"/>
      <family val="2"/>
    </font>
    <font>
      <i/>
      <sz val="10"/>
      <name val="Arial"/>
      <family val="2"/>
    </font>
    <font>
      <b/>
      <sz val="10"/>
      <name val="Arial"/>
      <family val="2"/>
    </font>
    <font>
      <sz val="12"/>
      <name val="Arial"/>
      <family val="2"/>
    </font>
    <font>
      <b/>
      <sz val="12"/>
      <color indexed="9"/>
      <name val="Arial"/>
      <family val="2"/>
    </font>
    <font>
      <sz val="9"/>
      <name val="Arial"/>
      <family val="2"/>
    </font>
    <font>
      <sz val="12"/>
      <name val="Arial"/>
      <family val="2"/>
    </font>
    <font>
      <b/>
      <sz val="18"/>
      <name val="EY Tagline"/>
    </font>
    <font>
      <sz val="18"/>
      <name val="Arial"/>
      <family val="2"/>
    </font>
    <font>
      <b/>
      <sz val="12"/>
      <color indexed="8"/>
      <name val="Arial"/>
      <family val="2"/>
    </font>
    <font>
      <b/>
      <sz val="10"/>
      <color indexed="9"/>
      <name val="Arial"/>
      <family val="2"/>
    </font>
    <font>
      <sz val="10"/>
      <color indexed="9"/>
      <name val="Arial"/>
      <family val="2"/>
    </font>
    <font>
      <sz val="10"/>
      <color indexed="8"/>
      <name val="Arial"/>
      <family val="2"/>
    </font>
    <font>
      <b/>
      <sz val="10"/>
      <color indexed="8"/>
      <name val="Arial"/>
      <family val="2"/>
    </font>
    <font>
      <b/>
      <sz val="10"/>
      <color indexed="12"/>
      <name val="Arial"/>
      <family val="2"/>
    </font>
    <font>
      <sz val="12"/>
      <name val="Times New Roman"/>
      <family val="1"/>
    </font>
    <font>
      <sz val="10"/>
      <color indexed="12"/>
      <name val="Times New Roman"/>
      <family val="1"/>
    </font>
    <font>
      <sz val="10"/>
      <name val="Frutiger 45 Light"/>
    </font>
    <font>
      <sz val="10"/>
      <color indexed="24"/>
      <name val="Arial"/>
      <family val="2"/>
    </font>
    <font>
      <sz val="24"/>
      <name val="MS Sans Serif"/>
      <family val="2"/>
    </font>
    <font>
      <sz val="10"/>
      <color indexed="12"/>
      <name val="Arial Narrow"/>
      <family val="2"/>
    </font>
    <font>
      <sz val="10"/>
      <name val="Arial Narrow"/>
      <family val="2"/>
    </font>
    <font>
      <u val="doubleAccounting"/>
      <sz val="10"/>
      <name val="Arial"/>
      <family val="2"/>
    </font>
    <font>
      <sz val="1"/>
      <color indexed="8"/>
      <name val="Courier"/>
      <family val="3"/>
    </font>
    <font>
      <i/>
      <sz val="1"/>
      <color indexed="8"/>
      <name val="Courier"/>
      <family val="3"/>
    </font>
    <font>
      <b/>
      <sz val="10"/>
      <color indexed="9"/>
      <name val="Garamond"/>
      <family val="1"/>
    </font>
    <font>
      <sz val="9"/>
      <color indexed="14"/>
      <name val="Garamond"/>
      <family val="1"/>
    </font>
    <font>
      <sz val="10"/>
      <color indexed="12"/>
      <name val="Garamond"/>
      <family val="1"/>
    </font>
    <font>
      <sz val="9"/>
      <name val="Futura UBS Bk"/>
      <family val="2"/>
    </font>
    <font>
      <b/>
      <sz val="15"/>
      <color indexed="18"/>
      <name val="Arial Narrow"/>
      <family val="2"/>
    </font>
    <font>
      <b/>
      <sz val="10"/>
      <color indexed="8"/>
      <name val="Arial Narrow"/>
      <family val="2"/>
    </font>
    <font>
      <sz val="10"/>
      <name val="Arial Narrow"/>
      <family val="2"/>
    </font>
    <font>
      <sz val="10"/>
      <color indexed="18"/>
      <name val="Times New Roman"/>
      <family val="1"/>
    </font>
    <font>
      <sz val="7"/>
      <name val="Small Fonts"/>
      <family val="2"/>
    </font>
    <font>
      <i/>
      <sz val="9"/>
      <name val="Arial"/>
      <family val="2"/>
    </font>
    <font>
      <sz val="8"/>
      <color indexed="12"/>
      <name val="Garamond"/>
      <family val="1"/>
    </font>
    <font>
      <b/>
      <sz val="22"/>
      <name val="Book Antiqua"/>
      <family val="1"/>
    </font>
    <font>
      <sz val="22"/>
      <name val="UBSHeadline"/>
      <family val="1"/>
    </font>
    <font>
      <sz val="14"/>
      <name val="Arial"/>
      <family val="2"/>
    </font>
    <font>
      <b/>
      <sz val="12"/>
      <name val="MS Sans Serif"/>
      <family val="2"/>
    </font>
    <font>
      <u val="singleAccounting"/>
      <sz val="10"/>
      <name val="Arial"/>
      <family val="2"/>
    </font>
    <font>
      <b/>
      <sz val="9"/>
      <color indexed="9"/>
      <name val="Garamond"/>
      <family val="1"/>
    </font>
    <font>
      <u/>
      <sz val="10"/>
      <name val="Arial Narrow"/>
      <family val="2"/>
    </font>
    <font>
      <sz val="10"/>
      <name val="Frutiger 45 Light"/>
      <family val="2"/>
    </font>
    <font>
      <b/>
      <sz val="11"/>
      <name val="Times New Roman"/>
      <family val="1"/>
    </font>
    <font>
      <i/>
      <sz val="12"/>
      <color indexed="18"/>
      <name val="Times New Roman"/>
      <family val="1"/>
    </font>
    <font>
      <b/>
      <i/>
      <sz val="14"/>
      <color indexed="9"/>
      <name val="Times New Roman"/>
      <family val="1"/>
    </font>
    <font>
      <b/>
      <sz val="10"/>
      <name val="Arial Narrow"/>
      <family val="2"/>
    </font>
    <font>
      <sz val="10"/>
      <color indexed="10"/>
      <name val="Arial Narrow"/>
      <family val="2"/>
    </font>
    <font>
      <b/>
      <i/>
      <u/>
      <sz val="10"/>
      <name val="Arial"/>
      <family val="2"/>
    </font>
    <font>
      <sz val="8"/>
      <name val="Times"/>
    </font>
    <font>
      <sz val="10"/>
      <color indexed="9"/>
      <name val="Arial"/>
      <family val="2"/>
    </font>
    <font>
      <sz val="8"/>
      <color indexed="9"/>
      <name val="Arial"/>
      <family val="2"/>
    </font>
    <font>
      <b/>
      <sz val="8"/>
      <name val="Arial"/>
      <family val="2"/>
    </font>
    <font>
      <b/>
      <sz val="8"/>
      <color indexed="81"/>
      <name val="Tahoma"/>
      <family val="2"/>
    </font>
    <font>
      <b/>
      <sz val="10"/>
      <color indexed="13"/>
      <name val="Arial"/>
      <family val="2"/>
    </font>
    <font>
      <u/>
      <sz val="8.4"/>
      <color indexed="12"/>
      <name val="Arial"/>
      <family val="2"/>
    </font>
    <font>
      <b/>
      <sz val="22"/>
      <color indexed="18"/>
      <name val="Arial"/>
      <family val="2"/>
    </font>
    <font>
      <b/>
      <sz val="22"/>
      <color indexed="18"/>
      <name val="Arial"/>
      <family val="2"/>
    </font>
    <font>
      <b/>
      <sz val="10"/>
      <color indexed="18"/>
      <name val="Times New Roman"/>
      <family val="1"/>
    </font>
    <font>
      <b/>
      <sz val="14"/>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1"/>
      <color indexed="8"/>
      <name val="Calibri"/>
      <family val="2"/>
    </font>
    <font>
      <sz val="11"/>
      <color indexed="9"/>
      <name val="Calibri"/>
      <family val="2"/>
    </font>
    <font>
      <u val="singleAccounting"/>
      <sz val="10"/>
      <name val="Times New Roman"/>
      <family val="1"/>
    </font>
    <font>
      <sz val="8"/>
      <color indexed="8"/>
      <name val="Times New Roman"/>
      <family val="1"/>
    </font>
    <font>
      <sz val="11"/>
      <color indexed="20"/>
      <name val="Calibri"/>
      <family val="2"/>
    </font>
    <font>
      <sz val="10"/>
      <color indexed="8"/>
      <name val="Times New Roman"/>
      <family val="1"/>
    </font>
    <font>
      <sz val="8"/>
      <color indexed="12"/>
      <name val="Tms Rmn"/>
      <family val="1"/>
    </font>
    <font>
      <b/>
      <sz val="9"/>
      <name val="Helv"/>
    </font>
    <font>
      <b/>
      <sz val="12"/>
      <name val="Palatino"/>
    </font>
    <font>
      <b/>
      <sz val="10"/>
      <name val="Times New Roman"/>
      <family val="1"/>
    </font>
    <font>
      <b/>
      <sz val="10"/>
      <color indexed="8"/>
      <name val="Times New Roman"/>
      <family val="1"/>
    </font>
    <font>
      <sz val="9"/>
      <color indexed="8"/>
      <name val="Helvetica-Narrow"/>
    </font>
    <font>
      <sz val="8"/>
      <name val="Tms Rmn"/>
    </font>
    <font>
      <sz val="9"/>
      <color indexed="9"/>
      <name val="Times New Roman"/>
      <family val="1"/>
    </font>
    <font>
      <b/>
      <sz val="14"/>
      <color indexed="21"/>
      <name val="Tms Rmn"/>
    </font>
    <font>
      <b/>
      <sz val="11"/>
      <color indexed="9"/>
      <name val="Calibri"/>
      <family val="2"/>
    </font>
    <font>
      <b/>
      <sz val="8"/>
      <name val="Book Antiqua"/>
      <family val="1"/>
    </font>
    <font>
      <b/>
      <sz val="12"/>
      <name val="Arial"/>
      <family val="2"/>
    </font>
    <font>
      <b/>
      <u val="singleAccounting"/>
      <sz val="8"/>
      <name val="Arial"/>
      <family val="2"/>
    </font>
    <font>
      <sz val="11"/>
      <name val="Tms Rmn"/>
      <family val="1"/>
    </font>
    <font>
      <sz val="10"/>
      <color indexed="12"/>
      <name val="Book Antiqua"/>
      <family val="1"/>
    </font>
    <font>
      <sz val="10"/>
      <name val="Book Antiqua"/>
      <family val="1"/>
    </font>
    <font>
      <b/>
      <i/>
      <sz val="10"/>
      <name val="Arial"/>
      <family val="2"/>
    </font>
    <font>
      <sz val="10"/>
      <name val="MS Serif"/>
      <family val="1"/>
    </font>
    <font>
      <sz val="8"/>
      <color indexed="16"/>
      <name val="Palatino"/>
      <family val="1"/>
    </font>
    <font>
      <sz val="8"/>
      <color indexed="14"/>
      <name val="Times New Roman"/>
      <family val="1"/>
    </font>
    <font>
      <sz val="5"/>
      <name val="Arial"/>
      <family val="2"/>
    </font>
    <font>
      <sz val="11"/>
      <color indexed="12"/>
      <name val="Arial"/>
      <family val="2"/>
    </font>
    <font>
      <sz val="10"/>
      <color indexed="16"/>
      <name val="MS Serif"/>
      <family val="1"/>
    </font>
    <font>
      <i/>
      <sz val="11"/>
      <color indexed="23"/>
      <name val="Calibri"/>
      <family val="2"/>
    </font>
    <font>
      <b/>
      <sz val="10"/>
      <color indexed="42"/>
      <name val="Arial"/>
      <family val="2"/>
    </font>
    <font>
      <sz val="7"/>
      <name val="Palatino"/>
      <family val="1"/>
    </font>
    <font>
      <i/>
      <sz val="8"/>
      <name val="Tms Rmn"/>
    </font>
    <font>
      <sz val="11"/>
      <color indexed="17"/>
      <name val="Calibri"/>
      <family val="2"/>
    </font>
    <font>
      <sz val="6"/>
      <name val="TimesNewRomanPS"/>
    </font>
    <font>
      <sz val="8"/>
      <name val="TimesNewRomanPS"/>
    </font>
    <font>
      <b/>
      <sz val="8"/>
      <name val="TimesNewRomanPS"/>
    </font>
    <font>
      <sz val="10"/>
      <name val="Tms Rmn"/>
    </font>
    <font>
      <b/>
      <sz val="11"/>
      <color indexed="63"/>
      <name val="Calibri"/>
      <family val="2"/>
    </font>
    <font>
      <b/>
      <i/>
      <sz val="10"/>
      <color indexed="8"/>
      <name val="Arial"/>
      <family val="2"/>
    </font>
    <font>
      <b/>
      <sz val="10"/>
      <color indexed="17"/>
      <name val="Arial"/>
      <family val="2"/>
    </font>
    <font>
      <sz val="10"/>
      <color indexed="16"/>
      <name val="Helvetica-Black"/>
    </font>
    <font>
      <sz val="9"/>
      <name val="Helv"/>
    </font>
    <font>
      <sz val="8"/>
      <name val="Wingdings"/>
      <charset val="2"/>
    </font>
    <font>
      <sz val="8"/>
      <name val="Helv"/>
    </font>
    <font>
      <sz val="10"/>
      <color indexed="8"/>
      <name val="Times New Roman"/>
      <family val="1"/>
    </font>
    <font>
      <sz val="10"/>
      <name val="Futura UBS Bk"/>
      <family val="2"/>
    </font>
    <font>
      <b/>
      <sz val="16"/>
      <color indexed="16"/>
      <name val="Arial"/>
      <family val="2"/>
    </font>
    <font>
      <sz val="8"/>
      <name val="MS Sans Serif"/>
      <family val="2"/>
    </font>
    <font>
      <i/>
      <sz val="8"/>
      <name val="Times New Roman"/>
      <family val="1"/>
    </font>
    <font>
      <sz val="10"/>
      <color indexed="8"/>
      <name val="Arial"/>
      <family val="2"/>
    </font>
    <font>
      <b/>
      <sz val="16"/>
      <color indexed="8"/>
      <name val="Arial"/>
      <family val="2"/>
    </font>
    <font>
      <b/>
      <sz val="12"/>
      <color indexed="8"/>
      <name val="Arial"/>
      <family val="2"/>
    </font>
    <font>
      <sz val="12"/>
      <color indexed="8"/>
      <name val="Arial"/>
      <family val="2"/>
    </font>
    <font>
      <b/>
      <sz val="8"/>
      <color indexed="8"/>
      <name val="Helv"/>
    </font>
    <font>
      <b/>
      <sz val="9"/>
      <name val="Palatino"/>
      <family val="1"/>
    </font>
    <font>
      <sz val="9"/>
      <color indexed="21"/>
      <name val="Helvetica-Black"/>
    </font>
    <font>
      <b/>
      <sz val="10"/>
      <name val="Palatino"/>
      <family val="1"/>
    </font>
    <font>
      <sz val="9"/>
      <name val="Palatino"/>
      <family val="1"/>
    </font>
    <font>
      <sz val="12"/>
      <color indexed="8"/>
      <name val="Palatino"/>
      <family val="1"/>
    </font>
    <font>
      <sz val="11"/>
      <name val="Helvetica-Black"/>
    </font>
    <font>
      <b/>
      <sz val="10"/>
      <color indexed="8"/>
      <name val="Times New Roman"/>
      <family val="1"/>
    </font>
    <font>
      <b/>
      <sz val="8"/>
      <name val="Palatino"/>
      <family val="1"/>
    </font>
    <font>
      <sz val="9"/>
      <color indexed="21"/>
      <name val="Helv"/>
    </font>
    <font>
      <sz val="11"/>
      <color indexed="10"/>
      <name val="Calibri"/>
      <family val="2"/>
    </font>
    <font>
      <sz val="8"/>
      <color indexed="81"/>
      <name val="Tahoma"/>
      <family val="2"/>
    </font>
    <font>
      <b/>
      <i/>
      <sz val="10"/>
      <name val="Arial"/>
      <family val="2"/>
    </font>
    <font>
      <b/>
      <sz val="10"/>
      <color indexed="8"/>
      <name val="Arial"/>
      <family val="2"/>
    </font>
    <font>
      <b/>
      <sz val="10"/>
      <color indexed="10"/>
      <name val="Arial"/>
      <family val="2"/>
    </font>
    <font>
      <u/>
      <sz val="10"/>
      <color indexed="12"/>
      <name val="Arial"/>
      <family val="2"/>
    </font>
    <font>
      <b/>
      <sz val="8"/>
      <color indexed="8"/>
      <name val="Arial"/>
      <family val="2"/>
    </font>
    <font>
      <sz val="14"/>
      <color indexed="9"/>
      <name val="Univers Condensed"/>
      <family val="2"/>
    </font>
    <font>
      <b/>
      <sz val="9"/>
      <name val="Garamond"/>
      <family val="1"/>
    </font>
    <font>
      <sz val="10"/>
      <color indexed="20"/>
      <name val="Garamond"/>
      <family val="1"/>
    </font>
    <font>
      <b/>
      <sz val="10"/>
      <color indexed="56"/>
      <name val="Wingdings"/>
      <charset val="2"/>
    </font>
    <font>
      <sz val="12"/>
      <color indexed="12"/>
      <name val="Times New Roman"/>
      <family val="1"/>
    </font>
    <font>
      <sz val="12"/>
      <color indexed="23"/>
      <name val="Times New Roman"/>
      <family val="1"/>
    </font>
    <font>
      <sz val="10"/>
      <color indexed="60"/>
      <name val="Arial"/>
      <family val="2"/>
    </font>
    <font>
      <sz val="10"/>
      <color indexed="21"/>
      <name val="Garamond"/>
      <family val="1"/>
    </font>
    <font>
      <b/>
      <sz val="14"/>
      <name val="Book Antiqua"/>
      <family val="1"/>
    </font>
    <font>
      <sz val="11"/>
      <color indexed="52"/>
      <name val="Calibri"/>
      <family val="2"/>
    </font>
    <font>
      <sz val="11"/>
      <color indexed="60"/>
      <name val="Calibri"/>
      <family val="2"/>
    </font>
    <font>
      <b/>
      <sz val="18"/>
      <color indexed="56"/>
      <name val="Cambria"/>
      <family val="2"/>
    </font>
    <font>
      <b/>
      <sz val="11"/>
      <color indexed="8"/>
      <name val="Calibri"/>
      <family val="2"/>
    </font>
    <font>
      <sz val="10"/>
      <color indexed="10"/>
      <name val="Arial"/>
      <family val="2"/>
    </font>
    <font>
      <i/>
      <sz val="9"/>
      <name val="Arial"/>
      <family val="2"/>
    </font>
    <font>
      <b/>
      <sz val="11"/>
      <color indexed="52"/>
      <name val="Calibri"/>
      <family val="2"/>
    </font>
    <font>
      <i/>
      <sz val="10"/>
      <name val="Arial"/>
      <family val="2"/>
    </font>
    <font>
      <b/>
      <sz val="15"/>
      <color indexed="56"/>
      <name val="Calibri"/>
      <family val="2"/>
    </font>
    <font>
      <b/>
      <sz val="11"/>
      <color indexed="56"/>
      <name val="Calibri"/>
      <family val="2"/>
    </font>
    <font>
      <b/>
      <sz val="11"/>
      <name val="Tms Rmn"/>
    </font>
    <font>
      <b/>
      <sz val="12"/>
      <name val="Tms Rmn"/>
    </font>
    <font>
      <b/>
      <sz val="8"/>
      <name val="MS Sans Serif"/>
      <family val="2"/>
    </font>
    <font>
      <i/>
      <sz val="8"/>
      <color indexed="56"/>
      <name val="Verdana"/>
      <family val="2"/>
    </font>
    <font>
      <u/>
      <sz val="10"/>
      <color indexed="36"/>
      <name val="Arial"/>
      <family val="2"/>
    </font>
    <font>
      <sz val="11"/>
      <color indexed="62"/>
      <name val="Calibri"/>
      <family val="2"/>
    </font>
    <font>
      <sz val="8"/>
      <color indexed="12"/>
      <name val="Palatino"/>
      <family val="1"/>
    </font>
    <font>
      <b/>
      <sz val="9"/>
      <name val="Arial Narrow"/>
      <family val="2"/>
    </font>
    <font>
      <b/>
      <sz val="12"/>
      <name val="Arial Narrow"/>
      <family val="2"/>
    </font>
    <font>
      <sz val="11"/>
      <name val="Arial Narrow"/>
      <family val="2"/>
    </font>
    <font>
      <b/>
      <sz val="11"/>
      <name val="Arial Narrow"/>
      <family val="2"/>
    </font>
    <font>
      <sz val="12"/>
      <color indexed="9"/>
      <name val="Helv"/>
    </font>
    <font>
      <sz val="10"/>
      <color indexed="8"/>
      <name val="MS Sans Serif"/>
      <family val="2"/>
    </font>
    <font>
      <sz val="11"/>
      <name val="Times New Roman"/>
      <family val="1"/>
    </font>
    <font>
      <sz val="9"/>
      <name val="Book Antiqua"/>
      <family val="1"/>
    </font>
    <font>
      <sz val="10"/>
      <name val="Palatino"/>
    </font>
    <font>
      <sz val="10"/>
      <name val="Trebuchet MS"/>
      <family val="2"/>
    </font>
    <font>
      <sz val="12"/>
      <name val="Benguiat Bk BT"/>
      <family val="1"/>
    </font>
    <font>
      <b/>
      <sz val="13"/>
      <color indexed="56"/>
      <name val="Calibri"/>
      <family val="2"/>
    </font>
    <font>
      <b/>
      <sz val="18"/>
      <color indexed="62"/>
      <name val="Cambria"/>
      <family val="1"/>
    </font>
    <font>
      <sz val="12"/>
      <name val="宋体"/>
      <charset val="134"/>
    </font>
    <font>
      <sz val="12"/>
      <name val="新細明體"/>
      <family val="1"/>
      <charset val="136"/>
    </font>
    <font>
      <sz val="12"/>
      <name val="ＭＳ Ｐゴシック"/>
      <family val="3"/>
      <charset val="128"/>
    </font>
    <font>
      <b/>
      <sz val="8"/>
      <name val="Arial"/>
      <family val="2"/>
    </font>
    <font>
      <u/>
      <sz val="8"/>
      <name val="Arial"/>
      <family val="2"/>
    </font>
    <font>
      <i/>
      <sz val="10"/>
      <color indexed="10"/>
      <name val="Arial"/>
      <family val="2"/>
    </font>
    <font>
      <sz val="14"/>
      <name val="‚l‚r –¾’©"/>
      <family val="3"/>
      <charset val="128"/>
    </font>
    <font>
      <sz val="12"/>
      <name val="Arial MT"/>
    </font>
    <font>
      <sz val="8"/>
      <color indexed="12"/>
      <name val="Helv"/>
    </font>
    <font>
      <strike/>
      <sz val="8"/>
      <name val="Arial"/>
      <family val="2"/>
    </font>
    <font>
      <sz val="8"/>
      <color indexed="8"/>
      <name val="Arial"/>
      <family val="2"/>
    </font>
    <font>
      <sz val="12"/>
      <name val="Tms Rmn"/>
    </font>
    <font>
      <b/>
      <i/>
      <sz val="12"/>
      <name val="Times New Roman"/>
      <family val="1"/>
    </font>
    <font>
      <sz val="12"/>
      <name val="±¼¸²Ã¼"/>
      <charset val="129"/>
    </font>
    <font>
      <b/>
      <sz val="10"/>
      <name val="Helv"/>
      <family val="2"/>
    </font>
    <font>
      <sz val="10"/>
      <name val="Geneva"/>
    </font>
    <font>
      <sz val="10"/>
      <name val="Courier New"/>
      <family val="3"/>
    </font>
    <font>
      <sz val="10"/>
      <name val="Helv"/>
    </font>
    <font>
      <sz val="10"/>
      <name val="BERNHARD"/>
    </font>
    <font>
      <sz val="10"/>
      <color indexed="12"/>
      <name val="Geneva"/>
    </font>
    <font>
      <b/>
      <i/>
      <strike/>
      <sz val="12"/>
      <color indexed="48"/>
      <name val="Arial"/>
      <family val="2"/>
    </font>
    <font>
      <sz val="8"/>
      <color indexed="8"/>
      <name val="Arial"/>
      <family val="2"/>
    </font>
    <font>
      <u/>
      <sz val="8"/>
      <color indexed="12"/>
      <name val="Times New Roman"/>
      <family val="1"/>
    </font>
    <font>
      <u val="doubleAccounting"/>
      <sz val="10"/>
      <name val="Times New Roman"/>
      <family val="1"/>
    </font>
    <font>
      <sz val="8"/>
      <color indexed="12"/>
      <name val="Times New Roman"/>
      <family val="1"/>
    </font>
    <font>
      <sz val="8"/>
      <name val="Arial Narrow"/>
      <family val="2"/>
    </font>
    <font>
      <b/>
      <sz val="1"/>
      <color indexed="8"/>
      <name val="Courier"/>
      <family val="3"/>
    </font>
    <font>
      <i/>
      <strike/>
      <sz val="12"/>
      <color indexed="40"/>
      <name val="Arial"/>
      <family val="2"/>
    </font>
    <font>
      <b/>
      <sz val="10"/>
      <color indexed="32"/>
      <name val="Arial Narrow"/>
      <family val="2"/>
    </font>
    <font>
      <b/>
      <u val="singleAccounting"/>
      <sz val="10"/>
      <name val="Times New Roman"/>
      <family val="1"/>
    </font>
    <font>
      <b/>
      <i/>
      <sz val="10"/>
      <name val="Arial Narrow"/>
      <family val="2"/>
    </font>
    <font>
      <i/>
      <sz val="10"/>
      <name val="Arial Narrow"/>
      <family val="2"/>
    </font>
    <font>
      <sz val="10"/>
      <color indexed="14"/>
      <name val="Arial"/>
      <family val="2"/>
    </font>
    <font>
      <sz val="8"/>
      <color indexed="17"/>
      <name val="Times New Roman"/>
      <family val="1"/>
    </font>
    <font>
      <b/>
      <sz val="8"/>
      <name val="Helv"/>
    </font>
    <font>
      <b/>
      <sz val="16"/>
      <name val="Times New Roman"/>
      <family val="1"/>
    </font>
    <font>
      <sz val="8"/>
      <color indexed="9"/>
      <name val="Arial"/>
      <family val="2"/>
    </font>
    <font>
      <u/>
      <sz val="8"/>
      <color indexed="12"/>
      <name val="Arial"/>
      <family val="2"/>
    </font>
    <font>
      <u/>
      <sz val="20"/>
      <name val="Arial"/>
      <family val="2"/>
    </font>
    <font>
      <b/>
      <sz val="8"/>
      <color indexed="9"/>
      <name val="Arial"/>
      <family val="2"/>
    </font>
    <font>
      <b/>
      <sz val="8"/>
      <color indexed="18"/>
      <name val="Arial"/>
      <family val="2"/>
    </font>
    <font>
      <sz val="8"/>
      <color indexed="18"/>
      <name val="Arial"/>
      <family val="2"/>
    </font>
    <font>
      <b/>
      <i/>
      <sz val="10"/>
      <color indexed="10"/>
      <name val="Arial"/>
      <family val="2"/>
    </font>
    <font>
      <sz val="8"/>
      <color indexed="8"/>
      <name val="Helv"/>
    </font>
    <font>
      <b/>
      <sz val="10"/>
      <color indexed="20"/>
      <name val="Arial"/>
      <family val="2"/>
    </font>
    <font>
      <sz val="8"/>
      <color indexed="18"/>
      <name val="Times New Roman"/>
      <family val="1"/>
    </font>
    <font>
      <sz val="9"/>
      <color indexed="8"/>
      <name val="Arial"/>
      <family val="2"/>
    </font>
    <font>
      <b/>
      <sz val="11"/>
      <name val="Helv"/>
      <family val="2"/>
    </font>
    <font>
      <sz val="8"/>
      <name val="Helvetica"/>
      <family val="2"/>
    </font>
    <font>
      <i/>
      <strike/>
      <sz val="12"/>
      <color indexed="10"/>
      <name val="Arial"/>
      <family val="2"/>
    </font>
    <font>
      <b/>
      <sz val="10"/>
      <color indexed="72"/>
      <name val="Arial"/>
      <family val="2"/>
    </font>
    <font>
      <b/>
      <sz val="13.5"/>
      <name val="MS Sans Serif"/>
      <family val="2"/>
    </font>
    <font>
      <strike/>
      <sz val="12"/>
      <color indexed="46"/>
      <name val="Arial"/>
      <family val="2"/>
    </font>
    <font>
      <b/>
      <sz val="8"/>
      <color indexed="18"/>
      <name val="Times New Roman"/>
      <family val="1"/>
    </font>
    <font>
      <sz val="12"/>
      <name val="palatino"/>
    </font>
    <font>
      <sz val="12"/>
      <color indexed="9"/>
      <name val="Helvetica"/>
      <family val="2"/>
    </font>
    <font>
      <sz val="12"/>
      <color indexed="17"/>
      <name val="Arial"/>
      <family val="2"/>
    </font>
    <font>
      <sz val="8"/>
      <color indexed="9"/>
      <name val="Arial Black"/>
      <family val="2"/>
    </font>
    <font>
      <u/>
      <sz val="12"/>
      <name val="Tms Rmn"/>
    </font>
    <font>
      <sz val="10"/>
      <name val="Arial MT"/>
    </font>
    <font>
      <b/>
      <sz val="9"/>
      <name val="Arial"/>
      <family val="2"/>
    </font>
    <font>
      <sz val="10"/>
      <name val="Arial Black"/>
      <family val="2"/>
    </font>
    <font>
      <sz val="6"/>
      <name val="Arial"/>
      <family val="2"/>
    </font>
    <font>
      <sz val="8.5"/>
      <name val="MS Sans Serif"/>
      <family val="2"/>
    </font>
    <font>
      <b/>
      <u val="singleAccounting"/>
      <sz val="10"/>
      <name val="Arial"/>
      <family val="2"/>
    </font>
    <font>
      <b/>
      <sz val="11"/>
      <color indexed="9"/>
      <name val="GillSans"/>
    </font>
    <font>
      <u/>
      <sz val="8"/>
      <name val="Times New Roman"/>
      <family val="1"/>
    </font>
    <font>
      <b/>
      <sz val="8"/>
      <name val="Times New Roman"/>
      <family val="1"/>
    </font>
    <font>
      <i/>
      <sz val="10"/>
      <name val="Times New Roman"/>
      <family val="1"/>
    </font>
    <font>
      <sz val="10"/>
      <color indexed="38"/>
      <name val="Arial"/>
      <family val="2"/>
    </font>
    <font>
      <i/>
      <strike/>
      <sz val="12"/>
      <color indexed="48"/>
      <name val="Arial"/>
      <family val="2"/>
    </font>
    <font>
      <sz val="12"/>
      <name val="Garamond"/>
      <family val="1"/>
    </font>
    <font>
      <sz val="12"/>
      <name val="돋움체"/>
      <family val="3"/>
    </font>
    <font>
      <sz val="12"/>
      <name val="Lucida Console"/>
      <family val="3"/>
    </font>
    <font>
      <sz val="14"/>
      <name val="ＭＳ 明朝"/>
      <family val="1"/>
      <charset val="128"/>
    </font>
    <font>
      <sz val="4"/>
      <name val="Arial"/>
      <family val="2"/>
    </font>
    <font>
      <sz val="10"/>
      <color indexed="0"/>
      <name val="Arial"/>
      <family val="2"/>
    </font>
    <font>
      <b/>
      <i/>
      <sz val="11"/>
      <color indexed="8"/>
      <name val="Times New Roman"/>
      <family val="1"/>
    </font>
    <font>
      <sz val="11"/>
      <color theme="1"/>
      <name val="Calibri"/>
      <family val="2"/>
      <scheme val="minor"/>
    </font>
    <font>
      <b/>
      <sz val="11"/>
      <color indexed="16"/>
      <name val="Times New Roman"/>
      <family val="1"/>
    </font>
    <font>
      <sz val="11"/>
      <color indexed="8"/>
      <name val="Times New Roman"/>
      <family val="1"/>
    </font>
    <font>
      <sz val="9"/>
      <name val="Arial"/>
      <family val="2"/>
    </font>
    <font>
      <sz val="10"/>
      <color indexed="64"/>
      <name val="Arial"/>
      <family val="2"/>
    </font>
    <font>
      <b/>
      <sz val="10"/>
      <color indexed="64"/>
      <name val="Arial"/>
      <family val="2"/>
    </font>
    <font>
      <sz val="12"/>
      <color indexed="8"/>
      <name val="Times New Roman"/>
      <family val="2"/>
    </font>
    <font>
      <sz val="12"/>
      <color indexed="9"/>
      <name val="Times New Roman"/>
      <family val="2"/>
    </font>
    <font>
      <b/>
      <u val="singleAccounting"/>
      <sz val="8"/>
      <color indexed="8"/>
      <name val="Arial"/>
      <family val="2"/>
    </font>
    <font>
      <sz val="11"/>
      <color indexed="12"/>
      <name val="Arial Narrow"/>
      <family val="2"/>
    </font>
    <font>
      <b/>
      <sz val="12"/>
      <color indexed="8"/>
      <name val="Times New Roman"/>
      <family val="2"/>
    </font>
    <font>
      <sz val="9"/>
      <name val="Arial"/>
      <family val="2"/>
    </font>
    <font>
      <b/>
      <sz val="9"/>
      <color indexed="0"/>
      <name val="Arial"/>
      <family val="2"/>
    </font>
    <font>
      <sz val="9"/>
      <color indexed="0"/>
      <name val="Arial"/>
      <family val="2"/>
    </font>
    <font>
      <sz val="12"/>
      <name val="바탕체"/>
      <family val="1"/>
      <charset val="129"/>
    </font>
    <font>
      <sz val="10"/>
      <name val="Helv"/>
      <charset val="204"/>
    </font>
    <font>
      <sz val="10"/>
      <name val="Geneva"/>
      <family val="2"/>
    </font>
    <font>
      <b/>
      <sz val="10"/>
      <color rgb="FF000099"/>
      <name val="Arial"/>
      <family val="2"/>
    </font>
    <font>
      <sz val="8"/>
      <color rgb="FF000000"/>
      <name val="Tahoma"/>
      <family val="2"/>
    </font>
    <font>
      <b/>
      <sz val="8"/>
      <color rgb="FF000000"/>
      <name val="Tahoma"/>
      <family val="2"/>
    </font>
    <font>
      <sz val="10"/>
      <color rgb="FF000000"/>
      <name val="Arial"/>
      <family val="2"/>
    </font>
    <font>
      <b/>
      <sz val="10"/>
      <color rgb="FF000000"/>
      <name val="Arial"/>
      <family val="2"/>
    </font>
    <font>
      <b/>
      <sz val="11"/>
      <color rgb="FF000099"/>
      <name val="Calibri"/>
      <family val="2"/>
      <scheme val="minor"/>
    </font>
    <font>
      <i/>
      <sz val="10"/>
      <color rgb="FF000000"/>
      <name val="Calibri"/>
      <family val="2"/>
      <scheme val="minor"/>
    </font>
    <font>
      <b/>
      <i/>
      <sz val="10"/>
      <color rgb="FF000099"/>
      <name val="Calibri"/>
      <family val="2"/>
      <scheme val="minor"/>
    </font>
    <font>
      <sz val="10"/>
      <color rgb="FF000000"/>
      <name val="Calibri"/>
      <family val="2"/>
      <scheme val="minor"/>
    </font>
    <font>
      <sz val="10"/>
      <color indexed="8"/>
      <name val="Calibri"/>
      <family val="2"/>
    </font>
    <font>
      <b/>
      <sz val="10"/>
      <color rgb="FF000099"/>
      <name val="Calibri"/>
      <family val="2"/>
      <scheme val="minor"/>
    </font>
    <font>
      <b/>
      <sz val="10"/>
      <color rgb="FF000000"/>
      <name val="Calibri"/>
      <family val="2"/>
      <scheme val="minor"/>
    </font>
    <font>
      <b/>
      <i/>
      <sz val="10"/>
      <color rgb="FF000000"/>
      <name val="Calibri"/>
      <family val="2"/>
      <scheme val="minor"/>
    </font>
    <font>
      <b/>
      <sz val="9"/>
      <color indexed="48"/>
      <name val="Arial"/>
      <family val="2"/>
    </font>
    <font>
      <i/>
      <sz val="12"/>
      <name val="Arial"/>
      <family val="2"/>
    </font>
    <font>
      <b/>
      <i/>
      <sz val="14"/>
      <name val="Arial"/>
      <family val="2"/>
    </font>
    <font>
      <b/>
      <sz val="24"/>
      <name val="Arial Narrow"/>
      <family val="2"/>
    </font>
    <font>
      <b/>
      <i/>
      <sz val="12"/>
      <name val="Arial"/>
      <family val="2"/>
    </font>
    <font>
      <sz val="9"/>
      <color indexed="18"/>
      <name val="Arial"/>
      <family val="2"/>
    </font>
    <font>
      <i/>
      <sz val="10"/>
      <color indexed="18"/>
      <name val="Arial"/>
      <family val="2"/>
    </font>
    <font>
      <sz val="10"/>
      <color indexed="18"/>
      <name val="Arial"/>
      <family val="2"/>
    </font>
    <font>
      <i/>
      <sz val="9"/>
      <color indexed="18"/>
      <name val="Arial"/>
      <family val="2"/>
    </font>
    <font>
      <sz val="11"/>
      <name val="lr oSVbN"/>
      <family val="2"/>
    </font>
    <font>
      <sz val="8"/>
      <color indexed="38"/>
      <name val="Arial Narrow"/>
      <family val="2"/>
    </font>
    <font>
      <b/>
      <sz val="8"/>
      <name val="Arial Narrow"/>
      <family val="2"/>
    </font>
    <font>
      <b/>
      <sz val="8"/>
      <color indexed="32"/>
      <name val="Arial Narrow"/>
      <family val="2"/>
    </font>
    <font>
      <sz val="8"/>
      <color indexed="18"/>
      <name val="Arial Narrow"/>
      <family val="2"/>
    </font>
    <font>
      <b/>
      <sz val="10"/>
      <color indexed="39"/>
      <name val="Arial"/>
      <family val="2"/>
    </font>
    <font>
      <sz val="10"/>
      <color indexed="39"/>
      <name val="Arial"/>
      <family val="2"/>
    </font>
    <font>
      <sz val="19"/>
      <color indexed="48"/>
      <name val="Arial"/>
      <family val="2"/>
    </font>
    <font>
      <sz val="12"/>
      <name val="???"/>
      <family val="1"/>
      <charset val="129"/>
    </font>
    <font>
      <sz val="8"/>
      <name val="Verdana"/>
      <family val="2"/>
    </font>
    <font>
      <sz val="8"/>
      <name val="ＭＳ Ｐゴシック"/>
      <family val="3"/>
      <charset val="128"/>
    </font>
    <font>
      <b/>
      <sz val="18"/>
      <name val="Arial Narrow"/>
      <family val="2"/>
    </font>
    <font>
      <sz val="18"/>
      <name val="Arial Narrow"/>
      <family val="2"/>
    </font>
    <font>
      <sz val="12"/>
      <name val="Arial Narrow"/>
      <family val="2"/>
    </font>
    <font>
      <b/>
      <sz val="12"/>
      <color indexed="12"/>
      <name val="Arial Narrow"/>
      <family val="2"/>
    </font>
    <font>
      <b/>
      <sz val="10"/>
      <color indexed="9"/>
      <name val="Arial Narrow"/>
      <family val="2"/>
    </font>
    <font>
      <sz val="10"/>
      <color indexed="9"/>
      <name val="Arial Narrow"/>
      <family val="2"/>
    </font>
    <font>
      <sz val="10"/>
      <color indexed="8"/>
      <name val="Arial Narrow"/>
      <family val="2"/>
    </font>
    <font>
      <b/>
      <i/>
      <u/>
      <sz val="10"/>
      <name val="Arial Narrow"/>
      <family val="2"/>
    </font>
    <font>
      <b/>
      <sz val="10"/>
      <color indexed="12"/>
      <name val="Arial Narrow"/>
      <family val="2"/>
    </font>
    <font>
      <sz val="10"/>
      <color indexed="30"/>
      <name val="Arial Narrow"/>
      <family val="2"/>
    </font>
    <font>
      <sz val="10"/>
      <color rgb="FF00B050"/>
      <name val="Arial Narrow"/>
      <family val="2"/>
    </font>
    <font>
      <i/>
      <sz val="10"/>
      <color rgb="FF0000FF"/>
      <name val="Arial Narrow"/>
      <family val="2"/>
    </font>
    <font>
      <sz val="10"/>
      <color rgb="FF0070C0"/>
      <name val="Arial Narrow"/>
      <family val="2"/>
    </font>
    <font>
      <sz val="10"/>
      <color theme="1"/>
      <name val="Arial Narrow"/>
      <family val="2"/>
    </font>
    <font>
      <i/>
      <sz val="10"/>
      <color theme="1"/>
      <name val="Arial Narrow"/>
      <family val="2"/>
    </font>
    <font>
      <b/>
      <u/>
      <sz val="10"/>
      <name val="Arial Narrow"/>
      <family val="2"/>
    </font>
    <font>
      <sz val="10"/>
      <color rgb="FF000000"/>
      <name val="Arial Narrow"/>
      <family val="2"/>
    </font>
    <font>
      <sz val="18"/>
      <color indexed="8"/>
      <name val="Arial Narrow"/>
      <family val="2"/>
    </font>
    <font>
      <b/>
      <sz val="18"/>
      <color indexed="8"/>
      <name val="Arial Narrow"/>
      <family val="2"/>
    </font>
    <font>
      <sz val="12"/>
      <color indexed="8"/>
      <name val="Arial Narrow"/>
      <family val="2"/>
    </font>
    <font>
      <b/>
      <sz val="12"/>
      <color indexed="8"/>
      <name val="Arial Narrow"/>
      <family val="2"/>
    </font>
    <font>
      <b/>
      <sz val="12"/>
      <color indexed="10"/>
      <name val="Arial Narrow"/>
      <family val="2"/>
    </font>
    <font>
      <sz val="12"/>
      <color indexed="12"/>
      <name val="Arial Narrow"/>
      <family val="2"/>
    </font>
    <font>
      <sz val="10"/>
      <color rgb="FF0000FF"/>
      <name val="Arial Narrow"/>
      <family val="2"/>
    </font>
    <font>
      <b/>
      <sz val="10"/>
      <color rgb="FFFF0000"/>
      <name val="Arial Narrow"/>
      <family val="2"/>
    </font>
    <font>
      <b/>
      <sz val="10"/>
      <color rgb="FF0000FF"/>
      <name val="Arial Narrow"/>
      <family val="2"/>
    </font>
    <font>
      <b/>
      <sz val="10"/>
      <color rgb="FF00B050"/>
      <name val="Arial Narrow"/>
      <family val="2"/>
    </font>
    <font>
      <b/>
      <sz val="18"/>
      <color rgb="FF0000FF"/>
      <name val="Arial Narrow"/>
      <family val="2"/>
    </font>
    <font>
      <b/>
      <i/>
      <sz val="14"/>
      <name val="Arial Narrow"/>
      <family val="2"/>
    </font>
    <font>
      <sz val="14"/>
      <name val="Arial Narrow"/>
      <family val="2"/>
    </font>
    <font>
      <b/>
      <i/>
      <sz val="24"/>
      <name val="Arial Narrow"/>
      <family val="2"/>
    </font>
    <font>
      <b/>
      <sz val="8"/>
      <color indexed="9"/>
      <name val="Arial Narrow"/>
      <family val="2"/>
    </font>
    <font>
      <sz val="8"/>
      <color indexed="9"/>
      <name val="Arial Narrow"/>
      <family val="2"/>
    </font>
    <font>
      <sz val="4"/>
      <name val="Arial Narrow"/>
      <family val="2"/>
    </font>
    <font>
      <sz val="8"/>
      <color rgb="FF00B050"/>
      <name val="Arial Narrow"/>
      <family val="2"/>
    </font>
    <font>
      <sz val="8"/>
      <color indexed="17"/>
      <name val="Arial Narrow"/>
      <family val="2"/>
    </font>
    <font>
      <i/>
      <sz val="8"/>
      <name val="Arial Narrow"/>
      <family val="2"/>
    </font>
    <font>
      <sz val="8"/>
      <color indexed="12"/>
      <name val="Arial Narrow"/>
      <family val="2"/>
    </font>
    <font>
      <b/>
      <sz val="18"/>
      <name val="EYLogo"/>
    </font>
    <font>
      <sz val="9"/>
      <color indexed="81"/>
      <name val="Tahoma"/>
      <family val="2"/>
    </font>
    <font>
      <sz val="10"/>
      <color rgb="FF0000FF"/>
      <name val="Arial"/>
      <family val="2"/>
    </font>
    <font>
      <b/>
      <sz val="9"/>
      <color indexed="81"/>
      <name val="Tahoma"/>
      <family val="2"/>
    </font>
    <font>
      <i/>
      <sz val="10"/>
      <color rgb="FFC00000"/>
      <name val="Arial Narrow"/>
      <family val="2"/>
    </font>
    <font>
      <sz val="10"/>
      <color rgb="FF000000"/>
      <name val="Times New Roman"/>
      <family val="1"/>
    </font>
    <font>
      <sz val="10"/>
      <color rgb="FF006600"/>
      <name val="Arial Narrow"/>
      <family val="2"/>
    </font>
    <font>
      <b/>
      <sz val="10"/>
      <color rgb="FF000000"/>
      <name val="Arial Narrow"/>
      <family val="2"/>
    </font>
    <font>
      <sz val="10"/>
      <color theme="0" tint="-0.499984740745262"/>
      <name val="Arial"/>
      <family val="2"/>
    </font>
    <font>
      <b/>
      <sz val="22"/>
      <name val="Arial Narrow"/>
      <family val="2"/>
    </font>
    <font>
      <b/>
      <sz val="14"/>
      <name val="Arial Narrow"/>
      <family val="2"/>
    </font>
    <font>
      <b/>
      <sz val="14"/>
      <color indexed="12"/>
      <name val="Arial Narrow"/>
      <family val="2"/>
    </font>
    <font>
      <b/>
      <sz val="14"/>
      <color indexed="8"/>
      <name val="Arial Narrow"/>
      <family val="2"/>
    </font>
    <font>
      <sz val="16"/>
      <color indexed="8"/>
      <name val="Arial Narrow"/>
      <family val="2"/>
    </font>
    <font>
      <b/>
      <i/>
      <sz val="10"/>
      <color theme="1"/>
      <name val="Arial Narrow"/>
      <family val="2"/>
    </font>
    <font>
      <b/>
      <sz val="20"/>
      <color theme="0" tint="-0.499984740745262"/>
      <name val="EYLogo"/>
    </font>
    <font>
      <b/>
      <sz val="20"/>
      <name val="Arial Narrow"/>
      <family val="2"/>
    </font>
    <font>
      <b/>
      <sz val="10"/>
      <color theme="1"/>
      <name val="Arial Narrow"/>
      <family val="2"/>
    </font>
    <font>
      <b/>
      <sz val="20"/>
      <name val="EY Tagline"/>
    </font>
    <font>
      <b/>
      <u/>
      <sz val="10"/>
      <color rgb="FF0000FF"/>
      <name val="Arial"/>
      <family val="2"/>
    </font>
    <font>
      <i/>
      <sz val="10"/>
      <color rgb="FF000000"/>
      <name val="Arial Narrow"/>
      <family val="2"/>
    </font>
    <font>
      <b/>
      <sz val="10"/>
      <color rgb="FF006600"/>
      <name val="Arial Narrow"/>
      <family val="2"/>
    </font>
    <font>
      <sz val="16"/>
      <name val="Arial Narrow"/>
      <family val="2"/>
    </font>
    <font>
      <b/>
      <sz val="18"/>
      <color rgb="FF006600"/>
      <name val="Arial Narrow"/>
      <family val="2"/>
    </font>
    <font>
      <b/>
      <sz val="12"/>
      <color rgb="FF006600"/>
      <name val="Arial Narrow"/>
      <family val="2"/>
    </font>
    <font>
      <b/>
      <sz val="11"/>
      <color rgb="FF006600"/>
      <name val="Arial Narrow"/>
      <family val="2"/>
    </font>
    <font>
      <sz val="10"/>
      <color rgb="FF006600"/>
      <name val="Arial"/>
      <family val="2"/>
    </font>
    <font>
      <b/>
      <sz val="18"/>
      <color rgb="FF000066"/>
      <name val="Arial Narrow"/>
      <family val="2"/>
    </font>
    <font>
      <sz val="18"/>
      <color rgb="FF000066"/>
      <name val="Arial Narrow"/>
      <family val="2"/>
    </font>
    <font>
      <sz val="10"/>
      <color rgb="FF000066"/>
      <name val="Arial"/>
      <family val="2"/>
    </font>
    <font>
      <b/>
      <sz val="12"/>
      <color rgb="FF000066"/>
      <name val="Arial Narrow"/>
      <family val="2"/>
    </font>
    <font>
      <sz val="12"/>
      <color rgb="FF000066"/>
      <name val="Arial Narrow"/>
      <family val="2"/>
    </font>
    <font>
      <sz val="10"/>
      <color rgb="FF000066"/>
      <name val="Arial Narrow"/>
      <family val="2"/>
    </font>
    <font>
      <b/>
      <sz val="10"/>
      <color rgb="FF000066"/>
      <name val="Arial Narrow"/>
      <family val="2"/>
    </font>
    <font>
      <b/>
      <sz val="10"/>
      <color rgb="FF000066"/>
      <name val="Arial"/>
      <family val="2"/>
    </font>
    <font>
      <i/>
      <sz val="10"/>
      <color rgb="FF000066"/>
      <name val="Arial Narrow"/>
      <family val="2"/>
    </font>
    <font>
      <b/>
      <u/>
      <sz val="10"/>
      <color rgb="FF000066"/>
      <name val="Arial"/>
      <family val="2"/>
    </font>
    <font>
      <u/>
      <sz val="10"/>
      <color rgb="FF000066"/>
      <name val="Arial"/>
      <family val="2"/>
    </font>
    <font>
      <b/>
      <i/>
      <u/>
      <sz val="10"/>
      <color rgb="FF000066"/>
      <name val="Arial Narrow"/>
      <family val="2"/>
    </font>
    <font>
      <b/>
      <i/>
      <sz val="10"/>
      <color rgb="FF000066"/>
      <name val="Arial Narrow"/>
      <family val="2"/>
    </font>
    <font>
      <b/>
      <sz val="18"/>
      <color rgb="FF000066"/>
      <name val="EYLogo"/>
    </font>
    <font>
      <b/>
      <sz val="11"/>
      <color rgb="FF000066"/>
      <name val="Arial Narrow"/>
      <family val="2"/>
    </font>
    <font>
      <sz val="11"/>
      <color rgb="FF000066"/>
      <name val="Arial Narrow"/>
      <family val="2"/>
    </font>
    <font>
      <i/>
      <sz val="11"/>
      <color rgb="FF000066"/>
      <name val="Arial Narrow"/>
      <family val="2"/>
    </font>
    <font>
      <sz val="18"/>
      <color rgb="FF000066"/>
      <name val="Arial"/>
      <family val="2"/>
    </font>
    <font>
      <sz val="12"/>
      <color rgb="FF000066"/>
      <name val="Arial"/>
      <family val="2"/>
    </font>
    <font>
      <b/>
      <sz val="10"/>
      <color rgb="FF0000FF"/>
      <name val="Arial"/>
      <family val="2"/>
    </font>
    <font>
      <b/>
      <i/>
      <sz val="18"/>
      <color rgb="FF000066"/>
      <name val="Arial Narrow"/>
      <family val="2"/>
    </font>
    <font>
      <vertAlign val="superscript"/>
      <sz val="12"/>
      <color rgb="FF000066"/>
      <name val="Arial Narrow"/>
      <family val="2"/>
    </font>
    <font>
      <sz val="16"/>
      <color rgb="FF000066"/>
      <name val="Arial Narrow"/>
      <family val="2"/>
    </font>
    <font>
      <u/>
      <sz val="10"/>
      <color rgb="FF000066"/>
      <name val="Arial Narrow"/>
      <family val="2"/>
    </font>
    <font>
      <b/>
      <u/>
      <sz val="10"/>
      <color rgb="FF000066"/>
      <name val="Arial Narrow"/>
      <family val="2"/>
    </font>
    <font>
      <b/>
      <u val="singleAccounting"/>
      <sz val="10"/>
      <color rgb="FF000066"/>
      <name val="Arial Narrow"/>
      <family val="2"/>
    </font>
    <font>
      <u val="singleAccounting"/>
      <sz val="10"/>
      <color rgb="FF000066"/>
      <name val="Arial Narrow"/>
      <family val="2"/>
    </font>
    <font>
      <b/>
      <sz val="14"/>
      <color rgb="FF000066"/>
      <name val="Arial Narrow"/>
      <family val="2"/>
    </font>
    <font>
      <b/>
      <sz val="20"/>
      <color rgb="FF000066"/>
      <name val="EYLogo"/>
    </font>
    <font>
      <b/>
      <sz val="20"/>
      <color rgb="FF000066"/>
      <name val="Arial Narrow"/>
      <family val="2"/>
    </font>
    <font>
      <b/>
      <sz val="10"/>
      <color theme="1"/>
      <name val="Arial"/>
      <family val="2"/>
    </font>
    <font>
      <b/>
      <sz val="12"/>
      <color rgb="FF000000"/>
      <name val="Arial Narrow"/>
      <family val="2"/>
    </font>
    <font>
      <sz val="12"/>
      <color theme="1"/>
      <name val="Arial"/>
      <family val="2"/>
    </font>
    <font>
      <b/>
      <sz val="14"/>
      <color theme="0"/>
      <name val="Arial"/>
      <family val="2"/>
    </font>
    <font>
      <b/>
      <sz val="10"/>
      <color theme="0"/>
      <name val="Arial"/>
      <family val="2"/>
    </font>
    <font>
      <b/>
      <sz val="14"/>
      <color theme="1" tint="0.499984740745262"/>
      <name val="Arial"/>
      <family val="2"/>
    </font>
    <font>
      <b/>
      <sz val="12"/>
      <color theme="1" tint="0.499984740745262"/>
      <name val="Arial"/>
      <family val="2"/>
    </font>
    <font>
      <b/>
      <sz val="10"/>
      <color theme="4" tint="-0.249977111117893"/>
      <name val="Arial"/>
      <family val="2"/>
    </font>
    <font>
      <b/>
      <sz val="11"/>
      <color theme="1"/>
      <name val="Calibri"/>
      <family val="2"/>
      <scheme val="minor"/>
    </font>
    <font>
      <b/>
      <sz val="14"/>
      <color theme="1" tint="0.249977111117893"/>
      <name val="Arial Narrow"/>
      <family val="2"/>
    </font>
    <font>
      <sz val="10"/>
      <color theme="1" tint="0.499984740745262"/>
      <name val="Arial Narrow"/>
      <family val="2"/>
    </font>
    <font>
      <b/>
      <sz val="10"/>
      <color rgb="FFFF0000"/>
      <name val="Arial"/>
      <family val="2"/>
    </font>
    <font>
      <sz val="10"/>
      <color theme="0"/>
      <name val="Arial"/>
      <family val="2"/>
    </font>
    <font>
      <b/>
      <sz val="10"/>
      <color theme="1" tint="0.499984740745262"/>
      <name val="Arial Narrow"/>
      <family val="2"/>
    </font>
    <font>
      <sz val="10"/>
      <color theme="0" tint="-0.499984740745262"/>
      <name val="Arial Narrow"/>
      <family val="2"/>
    </font>
    <font>
      <b/>
      <sz val="14"/>
      <color theme="1" tint="0.249977111117893"/>
      <name val="Arial"/>
      <family val="2"/>
    </font>
    <font>
      <b/>
      <sz val="10"/>
      <color theme="1" tint="0.499984740745262"/>
      <name val="Arial"/>
      <family val="2"/>
    </font>
    <font>
      <b/>
      <sz val="14"/>
      <color theme="1" tint="0.499984740745262"/>
      <name val="Arial Narrow"/>
      <family val="2"/>
    </font>
    <font>
      <sz val="14"/>
      <color theme="1"/>
      <name val="Arial"/>
      <family val="2"/>
    </font>
    <font>
      <u/>
      <sz val="12"/>
      <color theme="11"/>
      <name val="Arial Narrow"/>
      <family val="2"/>
    </font>
    <font>
      <b/>
      <sz val="14"/>
      <color theme="0"/>
      <name val="Arial Narrow"/>
      <family val="2"/>
    </font>
    <font>
      <b/>
      <sz val="10"/>
      <color theme="0"/>
      <name val="Arial Narrow"/>
      <family val="2"/>
    </font>
    <font>
      <u/>
      <sz val="10"/>
      <color theme="11"/>
      <name val="Arial Narrow"/>
      <family val="2"/>
    </font>
    <font>
      <b/>
      <i/>
      <sz val="10"/>
      <color rgb="FF0000FF"/>
      <name val="Arial Narrow"/>
      <family val="2"/>
    </font>
    <font>
      <b/>
      <sz val="10"/>
      <name val="Arial Narrow"/>
      <family val="2"/>
      <charset val="238"/>
    </font>
    <font>
      <b/>
      <sz val="10"/>
      <color indexed="23"/>
      <name val="Arial Narrow"/>
      <family val="2"/>
    </font>
    <font>
      <b/>
      <sz val="10"/>
      <color theme="0" tint="-0.499984740745262"/>
      <name val="Arial Narrow"/>
      <family val="2"/>
    </font>
    <font>
      <b/>
      <sz val="10"/>
      <color indexed="48"/>
      <name val="Arial Narrow"/>
      <family val="2"/>
    </font>
    <font>
      <i/>
      <sz val="10"/>
      <color theme="0" tint="-0.499984740745262"/>
      <name val="Arial Narrow"/>
      <family val="2"/>
    </font>
    <font>
      <b/>
      <sz val="10"/>
      <color theme="1" tint="0.249977111117893"/>
      <name val="Arial Narrow"/>
      <family val="2"/>
    </font>
    <font>
      <b/>
      <sz val="14"/>
      <color theme="1"/>
      <name val="EYInterstate Light"/>
    </font>
    <font>
      <b/>
      <sz val="12"/>
      <color theme="1"/>
      <name val="EYInterstate Light"/>
    </font>
    <font>
      <b/>
      <sz val="10"/>
      <color theme="1"/>
      <name val="EYInterstate Light"/>
    </font>
    <font>
      <sz val="10"/>
      <color theme="1"/>
      <name val="EYInterstate Light"/>
    </font>
    <font>
      <b/>
      <i/>
      <u/>
      <sz val="10"/>
      <color theme="1"/>
      <name val="EYInterstate Light"/>
    </font>
    <font>
      <sz val="18"/>
      <color theme="0" tint="-0.499984740745262"/>
      <name val="EYLogo"/>
    </font>
    <font>
      <b/>
      <sz val="12"/>
      <name val="EYInterstate Light"/>
    </font>
    <font>
      <sz val="8"/>
      <color rgb="FF000000"/>
      <name val="Times New Roman Bold Italic"/>
    </font>
    <font>
      <sz val="8"/>
      <color rgb="FF000000"/>
      <name val="Times New Roman Bold"/>
    </font>
    <font>
      <sz val="8"/>
      <color rgb="FF000000"/>
      <name val="Times New Roman"/>
      <family val="1"/>
    </font>
    <font>
      <sz val="8"/>
      <color rgb="FF001F5F"/>
      <name val="Times New Roman"/>
      <family val="1"/>
    </font>
    <font>
      <sz val="8"/>
      <color rgb="FF0000FF"/>
      <name val="Times New Roman"/>
      <family val="1"/>
    </font>
    <font>
      <sz val="8"/>
      <color rgb="FF0000FF"/>
      <name val="Times New Roman Bold"/>
    </font>
    <font>
      <sz val="8"/>
      <color rgb="FF000000"/>
      <name val="Arial"/>
      <family val="2"/>
    </font>
    <font>
      <b/>
      <sz val="8"/>
      <color rgb="FF000000"/>
      <name val="Arial"/>
      <family val="2"/>
    </font>
  </fonts>
  <fills count="132">
    <fill>
      <patternFill patternType="none"/>
    </fill>
    <fill>
      <patternFill patternType="gray125"/>
    </fill>
    <fill>
      <patternFill patternType="solid">
        <fgColor indexed="43"/>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13"/>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18"/>
        <bgColor indexed="64"/>
      </patternFill>
    </fill>
    <fill>
      <patternFill patternType="solid">
        <fgColor indexed="29"/>
        <bgColor indexed="64"/>
      </patternFill>
    </fill>
    <fill>
      <patternFill patternType="solid">
        <fgColor indexed="42"/>
        <bgColor indexed="64"/>
      </patternFill>
    </fill>
    <fill>
      <patternFill patternType="solid">
        <fgColor indexed="31"/>
        <bgColor indexed="64"/>
      </patternFill>
    </fill>
    <fill>
      <patternFill patternType="solid">
        <fgColor indexed="43"/>
        <bgColor indexed="64"/>
      </patternFill>
    </fill>
    <fill>
      <patternFill patternType="solid">
        <fgColor indexed="51"/>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6"/>
        <bgColor indexed="64"/>
      </patternFill>
    </fill>
    <fill>
      <patternFill patternType="lightGray">
        <fgColor indexed="15"/>
        <bgColor indexed="9"/>
      </patternFill>
    </fill>
    <fill>
      <patternFill patternType="solid">
        <fgColor indexed="9"/>
        <bgColor indexed="64"/>
      </patternFill>
    </fill>
    <fill>
      <patternFill patternType="lightGray">
        <fgColor indexed="15"/>
      </patternFill>
    </fill>
    <fill>
      <patternFill patternType="solid">
        <fgColor indexed="41"/>
        <bgColor indexed="64"/>
      </patternFill>
    </fill>
    <fill>
      <patternFill patternType="solid">
        <fgColor indexed="63"/>
        <bgColor indexed="64"/>
      </patternFill>
    </fill>
    <fill>
      <patternFill patternType="solid">
        <fgColor indexed="55"/>
      </patternFill>
    </fill>
    <fill>
      <patternFill patternType="solid">
        <fgColor indexed="12"/>
        <bgColor indexed="64"/>
      </patternFill>
    </fill>
    <fill>
      <patternFill patternType="lightGray">
        <fgColor indexed="12"/>
      </patternFill>
    </fill>
    <fill>
      <patternFill patternType="gray0625"/>
    </fill>
    <fill>
      <patternFill patternType="solid">
        <fgColor indexed="8"/>
        <bgColor indexed="64"/>
      </patternFill>
    </fill>
    <fill>
      <patternFill patternType="gray0625">
        <bgColor indexed="22"/>
      </patternFill>
    </fill>
    <fill>
      <patternFill patternType="solid">
        <fgColor indexed="62"/>
        <bgColor indexed="64"/>
      </patternFill>
    </fill>
    <fill>
      <patternFill patternType="solid">
        <fgColor indexed="16"/>
      </patternFill>
    </fill>
    <fill>
      <patternFill patternType="solid">
        <fgColor indexed="17"/>
      </patternFill>
    </fill>
    <fill>
      <patternFill patternType="solid">
        <fgColor indexed="48"/>
      </patternFill>
    </fill>
    <fill>
      <patternFill patternType="solid">
        <fgColor indexed="65"/>
        <bgColor indexed="64"/>
      </patternFill>
    </fill>
    <fill>
      <patternFill patternType="solid">
        <fgColor indexed="18"/>
      </patternFill>
    </fill>
    <fill>
      <patternFill patternType="solid">
        <fgColor indexed="47"/>
        <bgColor indexed="64"/>
      </patternFill>
    </fill>
    <fill>
      <patternFill patternType="solid">
        <fgColor indexed="15"/>
      </patternFill>
    </fill>
    <fill>
      <patternFill patternType="solid">
        <fgColor indexed="27"/>
        <bgColor indexed="64"/>
      </patternFill>
    </fill>
    <fill>
      <patternFill patternType="lightGray">
        <bgColor indexed="27"/>
      </patternFill>
    </fill>
    <fill>
      <patternFill patternType="solid">
        <fgColor indexed="12"/>
      </patternFill>
    </fill>
    <fill>
      <patternFill patternType="solid">
        <fgColor indexed="37"/>
        <bgColor indexed="64"/>
      </patternFill>
    </fill>
    <fill>
      <patternFill patternType="solid">
        <fgColor indexed="32"/>
        <bgColor indexed="64"/>
      </patternFill>
    </fill>
    <fill>
      <patternFill patternType="solid">
        <fgColor indexed="61"/>
        <bgColor indexed="64"/>
      </patternFill>
    </fill>
    <fill>
      <patternFill patternType="solid">
        <fgColor indexed="26"/>
      </patternFill>
    </fill>
    <fill>
      <patternFill patternType="solid">
        <fgColor indexed="22"/>
      </patternFill>
    </fill>
    <fill>
      <patternFill patternType="solid">
        <fgColor indexed="13"/>
      </patternFill>
    </fill>
    <fill>
      <patternFill patternType="solid">
        <fgColor indexed="9"/>
      </patternFill>
    </fill>
    <fill>
      <patternFill patternType="lightGray">
        <fgColor indexed="38"/>
        <bgColor indexed="23"/>
      </patternFill>
    </fill>
    <fill>
      <patternFill patternType="solid">
        <fgColor indexed="10"/>
        <bgColor indexed="64"/>
      </patternFill>
    </fill>
    <fill>
      <patternFill patternType="mediumGray">
        <fgColor indexed="22"/>
      </patternFill>
    </fill>
    <fill>
      <patternFill patternType="darkVertical"/>
    </fill>
    <fill>
      <patternFill patternType="solid">
        <fgColor indexed="40"/>
        <bgColor indexed="64"/>
      </patternFill>
    </fill>
    <fill>
      <patternFill patternType="solid">
        <fgColor indexed="15"/>
        <bgColor indexed="64"/>
      </patternFill>
    </fill>
    <fill>
      <patternFill patternType="solid">
        <fgColor indexed="8"/>
      </patternFill>
    </fill>
    <fill>
      <patternFill patternType="lightGray">
        <fgColor indexed="8"/>
      </patternFill>
    </fill>
    <fill>
      <patternFill patternType="solid">
        <fgColor indexed="17"/>
        <bgColor indexed="64"/>
      </patternFill>
    </fill>
    <fill>
      <patternFill patternType="solid">
        <fgColor indexed="16"/>
        <bgColor indexed="64"/>
      </patternFill>
    </fill>
    <fill>
      <patternFill patternType="solid">
        <fgColor indexed="56"/>
        <bgColor indexed="64"/>
      </patternFill>
    </fill>
    <fill>
      <patternFill patternType="mediumGray"/>
    </fill>
    <fill>
      <patternFill patternType="solid">
        <fgColor indexed="38"/>
        <bgColor indexed="17"/>
      </patternFill>
    </fill>
    <fill>
      <patternFill patternType="solid">
        <fgColor indexed="23"/>
        <bgColor indexed="64"/>
      </patternFill>
    </fill>
    <fill>
      <patternFill patternType="solid">
        <fgColor rgb="FFFFFF00"/>
        <bgColor indexed="64"/>
      </patternFill>
    </fill>
    <fill>
      <patternFill patternType="solid">
        <fgColor indexed="31"/>
        <bgColor indexed="31"/>
      </patternFill>
    </fill>
    <fill>
      <patternFill patternType="solid">
        <fgColor indexed="44"/>
        <bgColor indexed="44"/>
      </patternFill>
    </fill>
    <fill>
      <patternFill patternType="solid">
        <fgColor indexed="30"/>
        <bgColor indexed="30"/>
      </patternFill>
    </fill>
    <fill>
      <patternFill patternType="solid">
        <fgColor indexed="45"/>
        <bgColor indexed="45"/>
      </patternFill>
    </fill>
    <fill>
      <patternFill patternType="solid">
        <fgColor indexed="29"/>
        <bgColor indexed="29"/>
      </patternFill>
    </fill>
    <fill>
      <patternFill patternType="solid">
        <fgColor indexed="42"/>
        <bgColor indexed="42"/>
      </patternFill>
    </fill>
    <fill>
      <patternFill patternType="solid">
        <fgColor indexed="11"/>
        <bgColor indexed="11"/>
      </patternFill>
    </fill>
    <fill>
      <patternFill patternType="solid">
        <fgColor indexed="46"/>
        <bgColor indexed="46"/>
      </patternFill>
    </fill>
    <fill>
      <patternFill patternType="solid">
        <fgColor indexed="36"/>
        <bgColor indexed="36"/>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1"/>
        <bgColor indexed="51"/>
      </patternFill>
    </fill>
    <fill>
      <patternFill patternType="solid">
        <fgColor indexed="52"/>
        <bgColor indexed="52"/>
      </patternFill>
    </fill>
    <fill>
      <patternFill patternType="solid">
        <fgColor indexed="60"/>
        <bgColor indexed="64"/>
      </patternFill>
    </fill>
    <fill>
      <patternFill patternType="lightUp">
        <fgColor indexed="9"/>
        <bgColor indexed="49"/>
      </patternFill>
    </fill>
    <fill>
      <patternFill patternType="lightUp">
        <fgColor indexed="9"/>
        <bgColor indexed="10"/>
      </patternFill>
    </fill>
    <fill>
      <patternFill patternType="lightUp">
        <fgColor indexed="9"/>
        <bgColor indexed="57"/>
      </patternFill>
    </fill>
    <fill>
      <patternFill patternType="solid">
        <fgColor rgb="FFCCCCE3"/>
        <bgColor indexed="64"/>
      </patternFill>
    </fill>
    <fill>
      <patternFill patternType="solid">
        <fgColor rgb="FFDFDFDF"/>
        <bgColor indexed="64"/>
      </patternFill>
    </fill>
    <fill>
      <patternFill patternType="solid">
        <fgColor rgb="FFBFD2E2"/>
        <bgColor indexed="64"/>
      </patternFill>
    </fill>
    <fill>
      <patternFill patternType="solid">
        <fgColor rgb="FFF2F1F1"/>
        <bgColor indexed="64"/>
      </patternFill>
    </fill>
    <fill>
      <patternFill patternType="solid">
        <fgColor rgb="FFFFFFFF"/>
        <bgColor indexed="64"/>
      </patternFill>
    </fill>
    <fill>
      <patternFill patternType="solid">
        <fgColor rgb="FF9999CC"/>
        <bgColor indexed="64"/>
      </patternFill>
    </fill>
    <fill>
      <patternFill patternType="solid">
        <fgColor rgb="FFE3E3E3"/>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22"/>
        <bgColor indexed="22"/>
      </patternFill>
    </fill>
    <fill>
      <patternFill patternType="solid">
        <fgColor indexed="48"/>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0.249977111117893"/>
        <bgColor indexed="64"/>
      </patternFill>
    </fill>
    <fill>
      <patternFill patternType="solid">
        <fgColor rgb="FFFFFFD5"/>
        <bgColor indexed="64"/>
      </patternFill>
    </fill>
    <fill>
      <patternFill patternType="solid">
        <fgColor theme="0" tint="-0.499984740745262"/>
        <bgColor indexed="64"/>
      </patternFill>
    </fill>
    <fill>
      <patternFill patternType="solid">
        <fgColor rgb="FFFF0000"/>
        <bgColor indexed="64"/>
      </patternFill>
    </fill>
    <fill>
      <patternFill patternType="solid">
        <fgColor theme="0" tint="-4.9989318521683403E-2"/>
        <bgColor indexed="64"/>
      </patternFill>
    </fill>
    <fill>
      <patternFill patternType="solid">
        <fgColor indexed="34"/>
        <bgColor indexed="64"/>
      </patternFill>
    </fill>
    <fill>
      <patternFill patternType="solid">
        <fgColor indexed="9"/>
        <bgColor indexed="9"/>
      </patternFill>
    </fill>
    <fill>
      <patternFill patternType="solid">
        <fgColor theme="2" tint="-9.9978637043366805E-2"/>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99"/>
        <bgColor indexed="64"/>
      </patternFill>
    </fill>
    <fill>
      <patternFill patternType="solid">
        <fgColor rgb="FF0000CC"/>
        <bgColor indexed="64"/>
      </patternFill>
    </fill>
    <fill>
      <patternFill patternType="solid">
        <fgColor rgb="FFFFD581"/>
        <bgColor indexed="64"/>
      </patternFill>
    </fill>
    <fill>
      <patternFill patternType="solid">
        <fgColor theme="0"/>
        <bgColor indexed="64"/>
      </patternFill>
    </fill>
    <fill>
      <patternFill patternType="solid">
        <fgColor rgb="FFFFD78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rgb="FFCCFF99"/>
        <bgColor indexed="64"/>
      </patternFill>
    </fill>
    <fill>
      <patternFill patternType="solid">
        <fgColor theme="5" tint="0.79998168889431442"/>
        <bgColor indexed="64"/>
      </patternFill>
    </fill>
  </fills>
  <borders count="156">
    <border>
      <left/>
      <right/>
      <top/>
      <bottom/>
      <diagonal/>
    </border>
    <border>
      <left/>
      <right/>
      <top/>
      <bottom style="thin">
        <color indexed="18"/>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right/>
      <top style="thin">
        <color indexed="64"/>
      </top>
      <bottom/>
      <diagonal/>
    </border>
    <border>
      <left style="medium">
        <color indexed="64"/>
      </left>
      <right style="medium">
        <color indexed="64"/>
      </right>
      <top/>
      <bottom style="thick">
        <color indexed="37"/>
      </bottom>
      <diagonal/>
    </border>
    <border>
      <left/>
      <right/>
      <top/>
      <bottom style="thin">
        <color indexed="64"/>
      </bottom>
      <diagonal/>
    </border>
    <border>
      <left style="double">
        <color indexed="64"/>
      </left>
      <right/>
      <top/>
      <bottom style="hair">
        <color indexed="64"/>
      </bottom>
      <diagonal/>
    </border>
    <border>
      <left style="thin">
        <color indexed="64"/>
      </left>
      <right style="thin">
        <color indexed="64"/>
      </right>
      <top/>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top/>
      <bottom style="thin">
        <color indexed="44"/>
      </bottom>
      <diagonal/>
    </border>
    <border>
      <left/>
      <right/>
      <top style="thin">
        <color indexed="8"/>
      </top>
      <bottom/>
      <diagonal/>
    </border>
    <border>
      <left style="thin">
        <color indexed="64"/>
      </left>
      <right/>
      <top/>
      <bottom/>
      <diagonal/>
    </border>
    <border>
      <left/>
      <right/>
      <top/>
      <bottom style="thin">
        <color indexed="8"/>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bottom style="thin">
        <color indexed="64"/>
      </bottom>
      <diagonal/>
    </border>
    <border>
      <left/>
      <right/>
      <top style="double">
        <color indexed="64"/>
      </top>
      <bottom style="double">
        <color indexed="64"/>
      </bottom>
      <diagonal/>
    </border>
    <border>
      <left/>
      <right/>
      <top/>
      <bottom style="dotted">
        <color indexed="64"/>
      </bottom>
      <diagonal/>
    </border>
    <border>
      <left/>
      <right/>
      <top/>
      <bottom style="double">
        <color indexed="64"/>
      </bottom>
      <diagonal/>
    </border>
    <border>
      <left/>
      <right/>
      <top style="thin">
        <color indexed="32"/>
      </top>
      <bottom style="thin">
        <color indexed="32"/>
      </bottom>
      <diagonal/>
    </border>
    <border>
      <left style="hair">
        <color indexed="64"/>
      </left>
      <right style="hair">
        <color indexed="64"/>
      </right>
      <top style="hair">
        <color indexed="64"/>
      </top>
      <bottom style="hair">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right/>
      <top/>
      <bottom style="hair">
        <color indexed="64"/>
      </bottom>
      <diagonal/>
    </border>
    <border>
      <left style="double">
        <color indexed="64"/>
      </left>
      <right style="double">
        <color indexed="64"/>
      </right>
      <top style="double">
        <color indexed="64"/>
      </top>
      <bottom style="double">
        <color indexed="64"/>
      </bottom>
      <diagonal/>
    </border>
    <border>
      <left style="medium">
        <color indexed="64"/>
      </left>
      <right/>
      <top style="medium">
        <color indexed="64"/>
      </top>
      <bottom/>
      <diagonal/>
    </border>
    <border>
      <left style="hair">
        <color indexed="12"/>
      </left>
      <right style="hair">
        <color indexed="12"/>
      </right>
      <top style="hair">
        <color indexed="12"/>
      </top>
      <bottom style="hair">
        <color indexed="12"/>
      </bottom>
      <diagonal/>
    </border>
    <border>
      <left style="dotted">
        <color indexed="12"/>
      </left>
      <right style="dotted">
        <color indexed="12"/>
      </right>
      <top style="dotted">
        <color indexed="12"/>
      </top>
      <bottom style="dotted">
        <color indexed="12"/>
      </bottom>
      <diagonal/>
    </border>
    <border>
      <left style="thin">
        <color indexed="60"/>
      </left>
      <right style="thin">
        <color indexed="60"/>
      </right>
      <top style="thin">
        <color indexed="60"/>
      </top>
      <bottom style="thin">
        <color indexed="60"/>
      </bottom>
      <diagonal/>
    </border>
    <border>
      <left/>
      <right/>
      <top style="thin">
        <color indexed="64"/>
      </top>
      <bottom style="double">
        <color indexed="64"/>
      </bottom>
      <diagonal/>
    </border>
    <border>
      <left/>
      <right/>
      <top/>
      <bottom style="dotted">
        <color indexed="55"/>
      </bottom>
      <diagonal/>
    </border>
    <border>
      <left/>
      <right/>
      <top/>
      <bottom style="double">
        <color indexed="55"/>
      </bottom>
      <diagonal/>
    </border>
    <border>
      <left/>
      <right/>
      <top/>
      <bottom style="double">
        <color indexed="52"/>
      </bottom>
      <diagonal/>
    </border>
    <border>
      <left/>
      <right/>
      <top style="medium">
        <color indexed="18"/>
      </top>
      <bottom/>
      <diagonal/>
    </border>
    <border>
      <left style="thin">
        <color indexed="63"/>
      </left>
      <right style="thin">
        <color indexed="63"/>
      </right>
      <top style="thin">
        <color indexed="63"/>
      </top>
      <bottom style="thin">
        <color indexed="63"/>
      </bottom>
      <diagonal/>
    </border>
    <border>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top/>
      <bottom style="thick">
        <color indexed="8"/>
      </bottom>
      <diagonal/>
    </border>
    <border>
      <left/>
      <right style="thick">
        <color indexed="8"/>
      </right>
      <top/>
      <bottom/>
      <diagonal/>
    </border>
    <border>
      <left style="thin">
        <color indexed="8"/>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48"/>
      </left>
      <right style="thin">
        <color indexed="48"/>
      </right>
      <top style="thin">
        <color indexed="48"/>
      </top>
      <bottom style="thin">
        <color indexed="48"/>
      </bottom>
      <diagonal/>
    </border>
    <border>
      <left/>
      <right/>
      <top/>
      <bottom style="thick">
        <color indexed="64"/>
      </bottom>
      <diagonal/>
    </border>
    <border>
      <left style="thin">
        <color indexed="64"/>
      </left>
      <right style="thin">
        <color indexed="64"/>
      </right>
      <top style="thin">
        <color indexed="64"/>
      </top>
      <bottom style="thick">
        <color indexed="64"/>
      </bottom>
      <diagonal/>
    </border>
    <border>
      <left/>
      <right/>
      <top style="thick">
        <color indexed="64"/>
      </top>
      <bottom style="thin">
        <color indexed="64"/>
      </bottom>
      <diagonal/>
    </border>
    <border>
      <left/>
      <right/>
      <top style="medium">
        <color indexed="64"/>
      </top>
      <bottom/>
      <diagonal/>
    </border>
    <border>
      <left/>
      <right/>
      <top style="double">
        <color indexed="64"/>
      </top>
      <bottom/>
      <diagonal/>
    </border>
    <border>
      <left/>
      <right/>
      <top/>
      <bottom style="thin">
        <color indexed="9"/>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9"/>
      </bottom>
      <diagonal/>
    </border>
    <border>
      <left style="thin">
        <color indexed="64"/>
      </left>
      <right/>
      <top style="thin">
        <color indexed="64"/>
      </top>
      <bottom style="thin">
        <color indexed="64"/>
      </bottom>
      <diagonal/>
    </border>
    <border>
      <left/>
      <right/>
      <top/>
      <bottom style="thin">
        <color indexed="32"/>
      </bottom>
      <diagonal/>
    </border>
    <border diagonalDown="1">
      <left/>
      <right/>
      <top/>
      <bottom/>
      <diagonal/>
    </border>
    <border diagonalUp="1" diagonalDown="1">
      <left/>
      <right/>
      <top/>
      <bottom/>
      <diagonal/>
    </border>
    <border>
      <left style="thin">
        <color indexed="41"/>
      </left>
      <right style="thin">
        <color indexed="48"/>
      </right>
      <top style="medium">
        <color indexed="41"/>
      </top>
      <bottom style="thin">
        <color indexed="48"/>
      </bottom>
      <diagonal/>
    </border>
    <border>
      <left style="thin">
        <color indexed="64"/>
      </left>
      <right style="thin">
        <color indexed="64"/>
      </right>
      <top style="thin">
        <color indexed="64"/>
      </top>
      <bottom/>
      <diagonal/>
    </border>
    <border>
      <left/>
      <right/>
      <top/>
      <bottom style="thin">
        <color auto="1"/>
      </bottom>
      <diagonal/>
    </border>
    <border>
      <left/>
      <right/>
      <top style="thin">
        <color auto="1"/>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style="thin">
        <color indexed="8"/>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thin">
        <color auto="1"/>
      </left>
      <right/>
      <top/>
      <bottom/>
      <diagonal/>
    </border>
    <border>
      <left/>
      <right style="thin">
        <color auto="1"/>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hair">
        <color theme="0" tint="-0.499984740745262"/>
      </right>
      <top/>
      <bottom style="hair">
        <color theme="0" tint="-0.499984740745262"/>
      </bottom>
      <diagonal/>
    </border>
    <border>
      <left style="hair">
        <color theme="0" tint="-0.499984740745262"/>
      </left>
      <right style="hair">
        <color theme="0" tint="-0.499984740745262"/>
      </right>
      <top/>
      <bottom style="hair">
        <color theme="0" tint="-0.499984740745262"/>
      </bottom>
      <diagonal/>
    </border>
    <border>
      <left style="hair">
        <color theme="0" tint="-0.499984740745262"/>
      </left>
      <right style="thin">
        <color indexed="64"/>
      </right>
      <top/>
      <bottom style="hair">
        <color theme="0" tint="-0.499984740745262"/>
      </bottom>
      <diagonal/>
    </border>
    <border>
      <left style="thin">
        <color indexed="64"/>
      </left>
      <right style="hair">
        <color theme="0" tint="-0.499984740745262"/>
      </right>
      <top style="hair">
        <color theme="0" tint="-0.499984740745262"/>
      </top>
      <bottom style="hair">
        <color theme="0" tint="-0.499984740745262"/>
      </bottom>
      <diagonal/>
    </border>
    <border>
      <left style="hair">
        <color theme="0" tint="-0.499984740745262"/>
      </left>
      <right style="hair">
        <color theme="0" tint="-0.499984740745262"/>
      </right>
      <top style="hair">
        <color theme="0" tint="-0.499984740745262"/>
      </top>
      <bottom style="hair">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medium">
        <color indexed="64"/>
      </left>
      <right style="thin">
        <color indexed="64"/>
      </right>
      <top/>
      <bottom/>
      <diagonal/>
    </border>
    <border>
      <left style="hair">
        <color auto="1"/>
      </left>
      <right style="thick">
        <color rgb="FF00FF00"/>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top style="hair">
        <color auto="1"/>
      </top>
      <bottom style="hair">
        <color auto="1"/>
      </bottom>
      <diagonal/>
    </border>
    <border>
      <left/>
      <right style="thick">
        <color rgb="FF15FF15"/>
      </right>
      <top style="hair">
        <color auto="1"/>
      </top>
      <bottom style="hair">
        <color auto="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hair">
        <color indexed="23"/>
      </left>
      <right/>
      <top style="hair">
        <color indexed="23"/>
      </top>
      <bottom style="hair">
        <color indexed="23"/>
      </bottom>
      <diagonal/>
    </border>
    <border>
      <left/>
      <right/>
      <top style="hair">
        <color indexed="23"/>
      </top>
      <bottom style="hair">
        <color indexed="23"/>
      </bottom>
      <diagonal/>
    </border>
    <border>
      <left/>
      <right style="hair">
        <color indexed="64"/>
      </right>
      <top style="hair">
        <color indexed="64"/>
      </top>
      <bottom style="hair">
        <color indexed="64"/>
      </bottom>
      <diagonal/>
    </border>
    <border>
      <left/>
      <right/>
      <top style="hair">
        <color indexed="23"/>
      </top>
      <bottom/>
      <diagonal/>
    </border>
    <border>
      <left/>
      <right/>
      <top style="hair">
        <color indexed="64"/>
      </top>
      <bottom/>
      <diagonal/>
    </border>
    <border>
      <left style="hair">
        <color auto="1"/>
      </left>
      <right style="thick">
        <color rgb="FF15FF15"/>
      </right>
      <top style="hair">
        <color auto="1"/>
      </top>
      <bottom style="hair">
        <color auto="1"/>
      </bottom>
      <diagonal/>
    </border>
    <border>
      <left/>
      <right style="medium">
        <color theme="0" tint="-0.24994659260841701"/>
      </right>
      <top/>
      <bottom/>
      <diagonal/>
    </border>
    <border>
      <left style="thin">
        <color indexed="64"/>
      </left>
      <right style="hair">
        <color theme="0" tint="-0.499984740745262"/>
      </right>
      <top style="hair">
        <color theme="0" tint="-0.499984740745262"/>
      </top>
      <bottom style="thin">
        <color indexed="64"/>
      </bottom>
      <diagonal/>
    </border>
    <border>
      <left style="hair">
        <color theme="0" tint="-0.499984740745262"/>
      </left>
      <right style="hair">
        <color theme="0" tint="-0.499984740745262"/>
      </right>
      <top style="hair">
        <color theme="0" tint="-0.499984740745262"/>
      </top>
      <bottom style="thin">
        <color indexed="64"/>
      </bottom>
      <diagonal/>
    </border>
    <border>
      <left style="hair">
        <color theme="0" tint="-0.499984740745262"/>
      </left>
      <right style="thin">
        <color indexed="64"/>
      </right>
      <top style="hair">
        <color theme="0" tint="-0.499984740745262"/>
      </top>
      <bottom style="thin">
        <color indexed="64"/>
      </bottom>
      <diagonal/>
    </border>
    <border>
      <left style="hair">
        <color indexed="64"/>
      </left>
      <right style="medium">
        <color theme="0" tint="-0.24994659260841701"/>
      </right>
      <top style="hair">
        <color indexed="64"/>
      </top>
      <bottom style="hair">
        <color indexed="64"/>
      </bottom>
      <diagonal/>
    </border>
    <border>
      <left/>
      <right style="medium">
        <color theme="0" tint="-0.24994659260841701"/>
      </right>
      <top style="hair">
        <color indexed="64"/>
      </top>
      <bottom style="hair">
        <color indexed="64"/>
      </bottom>
      <diagonal/>
    </border>
    <border>
      <left style="hair">
        <color indexed="23"/>
      </left>
      <right style="hair">
        <color indexed="23"/>
      </right>
      <top style="hair">
        <color indexed="23"/>
      </top>
      <bottom style="hair">
        <color indexed="23"/>
      </bottom>
      <diagonal/>
    </border>
    <border>
      <left style="hair">
        <color auto="1"/>
      </left>
      <right style="hair">
        <color auto="1"/>
      </right>
      <top style="hair">
        <color auto="1"/>
      </top>
      <bottom style="hair">
        <color auto="1"/>
      </bottom>
      <diagonal/>
    </border>
    <border>
      <left/>
      <right/>
      <top/>
      <bottom style="thick">
        <color rgb="FFFFCC00"/>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theme="0" tint="-0.499984740745262"/>
      </right>
      <top/>
      <bottom style="hair">
        <color auto="1"/>
      </bottom>
      <diagonal/>
    </border>
    <border>
      <left/>
      <right style="hair">
        <color auto="1"/>
      </right>
      <top/>
      <bottom style="hair">
        <color auto="1"/>
      </bottom>
      <diagonal/>
    </border>
    <border>
      <left/>
      <right/>
      <top style="thin">
        <color theme="0" tint="-0.499984740745262"/>
      </top>
      <bottom/>
      <diagonal/>
    </border>
    <border>
      <left style="hair">
        <color auto="1"/>
      </left>
      <right style="thick">
        <color rgb="FF00FF00"/>
      </right>
      <top style="hair">
        <color auto="1"/>
      </top>
      <bottom style="hair">
        <color auto="1"/>
      </bottom>
      <diagonal/>
    </border>
    <border>
      <left style="hair">
        <color auto="1"/>
      </left>
      <right/>
      <top style="hair">
        <color auto="1"/>
      </top>
      <bottom style="hair">
        <color auto="1"/>
      </bottom>
      <diagonal/>
    </border>
    <border>
      <left/>
      <right style="thick">
        <color rgb="FF00FF00"/>
      </right>
      <top style="hair">
        <color auto="1"/>
      </top>
      <bottom style="hair">
        <color auto="1"/>
      </bottom>
      <diagonal/>
    </border>
    <border>
      <left style="hair">
        <color auto="1"/>
      </left>
      <right style="thick">
        <color rgb="FF15FF15"/>
      </right>
      <top style="hair">
        <color auto="1"/>
      </top>
      <bottom style="hair">
        <color auto="1"/>
      </bottom>
      <diagonal/>
    </border>
    <border>
      <left/>
      <right style="hair">
        <color rgb="FF7F7F7F"/>
      </right>
      <top style="hair">
        <color rgb="FF7F7F7F"/>
      </top>
      <bottom style="hair">
        <color rgb="FF7F7F7F"/>
      </bottom>
      <diagonal/>
    </border>
    <border>
      <left style="hair">
        <color rgb="FF7F7F7F"/>
      </left>
      <right style="hair">
        <color rgb="FF7F7F7F"/>
      </right>
      <top style="hair">
        <color rgb="FF7F7F7F"/>
      </top>
      <bottom style="hair">
        <color rgb="FF7F7F7F"/>
      </bottom>
      <diagonal/>
    </border>
    <border>
      <left/>
      <right/>
      <top style="medium">
        <color auto="1"/>
      </top>
      <bottom/>
      <diagonal/>
    </border>
    <border>
      <left style="hair">
        <color auto="1"/>
      </left>
      <right style="thick">
        <color rgb="FF00FF00"/>
      </right>
      <top style="hair">
        <color auto="1"/>
      </top>
      <bottom style="thin">
        <color auto="1"/>
      </bottom>
      <diagonal/>
    </border>
    <border>
      <left style="thick">
        <color rgb="FF00FF00"/>
      </left>
      <right/>
      <top/>
      <bottom style="thin">
        <color indexed="64"/>
      </bottom>
      <diagonal/>
    </border>
    <border>
      <left style="hair">
        <color auto="1"/>
      </left>
      <right style="thick">
        <color rgb="FF15FF15"/>
      </right>
      <top style="hair">
        <color auto="1"/>
      </top>
      <bottom style="thin">
        <color indexed="64"/>
      </bottom>
      <diagonal/>
    </border>
    <border>
      <left/>
      <right style="medium">
        <color indexed="64"/>
      </right>
      <top style="thin">
        <color indexed="64"/>
      </top>
      <bottom/>
      <diagonal/>
    </border>
    <border>
      <left/>
      <right/>
      <top/>
      <bottom style="medium">
        <color auto="1"/>
      </bottom>
      <diagonal/>
    </border>
    <border>
      <left style="medium">
        <color theme="0" tint="-0.34998626667073579"/>
      </left>
      <right/>
      <top/>
      <bottom/>
      <diagonal/>
    </border>
    <border>
      <left style="medium">
        <color theme="0" tint="-0.499984740745262"/>
      </left>
      <right style="thick">
        <color rgb="FF00FF00"/>
      </right>
      <top style="hair">
        <color auto="1"/>
      </top>
      <bottom style="hair">
        <color auto="1"/>
      </bottom>
      <diagonal/>
    </border>
    <border>
      <left style="medium">
        <color theme="0" tint="-0.34998626667073579"/>
      </left>
      <right style="hair">
        <color indexed="23"/>
      </right>
      <top style="hair">
        <color indexed="23"/>
      </top>
      <bottom style="hair">
        <color indexed="23"/>
      </bottom>
      <diagonal/>
    </border>
    <border>
      <left/>
      <right/>
      <top style="thin">
        <color indexed="55"/>
      </top>
      <bottom style="thin">
        <color indexed="55"/>
      </bottom>
      <diagonal/>
    </border>
    <border>
      <left/>
      <right/>
      <top/>
      <bottom style="thin">
        <color theme="0" tint="-0.499984740745262"/>
      </bottom>
      <diagonal/>
    </border>
    <border>
      <left/>
      <right/>
      <top style="thin">
        <color theme="0" tint="-0.499984740745262"/>
      </top>
      <bottom style="thin">
        <color theme="0" tint="-0.499984740745262"/>
      </bottom>
      <diagonal/>
    </border>
    <border>
      <left/>
      <right/>
      <top style="thin">
        <color indexed="32"/>
      </top>
      <bottom/>
      <diagonal/>
    </border>
    <border>
      <left/>
      <right style="thin">
        <color indexed="64"/>
      </right>
      <top style="thin">
        <color indexed="32"/>
      </top>
      <bottom/>
      <diagonal/>
    </border>
  </borders>
  <cellStyleXfs count="3737">
    <xf numFmtId="0" fontId="0" fillId="0" borderId="0"/>
    <xf numFmtId="9" fontId="14" fillId="0" borderId="0">
      <alignment horizontal="right"/>
    </xf>
    <xf numFmtId="0" fontId="27" fillId="0" borderId="0">
      <alignment horizontal="right"/>
    </xf>
    <xf numFmtId="194" fontId="27" fillId="0" borderId="0">
      <alignment horizontal="right"/>
    </xf>
    <xf numFmtId="216" fontId="7" fillId="0" borderId="0" applyFont="0" applyFill="0" applyBorder="0" applyAlignment="0" applyProtection="0"/>
    <xf numFmtId="0" fontId="7" fillId="0" borderId="0"/>
    <xf numFmtId="323" fontId="27" fillId="0" borderId="0" applyBorder="0"/>
    <xf numFmtId="0" fontId="228" fillId="0" borderId="0" applyNumberFormat="0" applyFont="0" applyFill="0" applyBorder="0" applyAlignment="0" applyProtection="0"/>
    <xf numFmtId="0" fontId="52" fillId="0" borderId="0" applyFont="0" applyFill="0" applyBorder="0" applyAlignment="0"/>
    <xf numFmtId="0" fontId="117" fillId="0" borderId="0" applyNumberFormat="0" applyFill="0" applyBorder="0" applyAlignment="0" applyProtection="0">
      <alignment vertical="top"/>
      <protection locked="0"/>
    </xf>
    <xf numFmtId="271" fontId="12" fillId="0" borderId="0">
      <alignment horizontal="right"/>
    </xf>
    <xf numFmtId="257" fontId="7" fillId="0" borderId="0">
      <alignment horizontal="right"/>
    </xf>
    <xf numFmtId="229" fontId="7" fillId="0" borderId="0">
      <alignment horizontal="right"/>
    </xf>
    <xf numFmtId="256" fontId="7" fillId="0" borderId="0">
      <alignment horizontal="right"/>
    </xf>
    <xf numFmtId="242" fontId="7" fillId="0" borderId="0" applyFont="0" applyFill="0" applyBorder="0" applyAlignment="0" applyProtection="0"/>
    <xf numFmtId="243" fontId="7" fillId="0" borderId="0" applyFont="0" applyFill="0" applyBorder="0" applyAlignment="0" applyProtection="0"/>
    <xf numFmtId="0" fontId="76" fillId="0" borderId="0"/>
    <xf numFmtId="0" fontId="7" fillId="0" borderId="0" applyFont="0" applyFill="0" applyBorder="0" applyAlignment="0" applyProtection="0"/>
    <xf numFmtId="0" fontId="7" fillId="0" borderId="0"/>
    <xf numFmtId="0" fontId="7" fillId="0" borderId="0"/>
    <xf numFmtId="0" fontId="7" fillId="0" borderId="0"/>
    <xf numFmtId="0" fontId="7" fillId="0" borderId="0"/>
    <xf numFmtId="0" fontId="13" fillId="0" borderId="0" applyBorder="0"/>
    <xf numFmtId="0" fontId="7" fillId="0" borderId="0">
      <alignment vertical="top"/>
    </xf>
    <xf numFmtId="0" fontId="7" fillId="0" borderId="0" applyFont="0" applyFill="0" applyBorder="0" applyAlignment="0" applyProtection="0"/>
    <xf numFmtId="0" fontId="7" fillId="0" borderId="0"/>
    <xf numFmtId="0" fontId="7" fillId="0" borderId="0"/>
    <xf numFmtId="0" fontId="7" fillId="0" borderId="0"/>
    <xf numFmtId="0" fontId="7" fillId="0" borderId="0"/>
    <xf numFmtId="0" fontId="76" fillId="0" borderId="0"/>
    <xf numFmtId="0" fontId="76" fillId="0" borderId="0"/>
    <xf numFmtId="0" fontId="76" fillId="0" borderId="0" applyNumberForma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234"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234" fontId="7" fillId="0" borderId="0" applyFont="0" applyFill="0" applyBorder="0" applyAlignment="0" applyProtection="0"/>
    <xf numFmtId="234" fontId="7" fillId="0" borderId="0" applyFont="0" applyFill="0" applyBorder="0" applyAlignment="0" applyProtection="0"/>
    <xf numFmtId="0" fontId="7" fillId="0" borderId="0"/>
    <xf numFmtId="0" fontId="7" fillId="0" borderId="0" applyFont="0" applyFill="0" applyBorder="0" applyAlignment="0" applyProtection="0"/>
    <xf numFmtId="0" fontId="76" fillId="0" borderId="0"/>
    <xf numFmtId="0" fontId="7" fillId="0" borderId="0" applyFont="0" applyFill="0" applyBorder="0" applyAlignment="0" applyProtection="0"/>
    <xf numFmtId="237" fontId="7" fillId="0" borderId="0" applyFont="0" applyFill="0" applyBorder="0" applyAlignment="0" applyProtection="0"/>
    <xf numFmtId="270" fontId="7" fillId="0" borderId="0" applyFont="0" applyFill="0" applyBorder="0" applyAlignment="0" applyProtection="0"/>
    <xf numFmtId="270" fontId="7" fillId="0" borderId="0" applyFont="0" applyFill="0" applyBorder="0" applyAlignment="0" applyProtection="0"/>
    <xf numFmtId="256" fontId="7" fillId="0" borderId="0" applyFont="0" applyFill="0" applyBorder="0" applyAlignment="0" applyProtection="0"/>
    <xf numFmtId="256" fontId="7" fillId="0" borderId="0" applyFont="0" applyFill="0" applyBorder="0" applyAlignment="0" applyProtection="0"/>
    <xf numFmtId="227" fontId="7" fillId="0" borderId="0" applyFont="0" applyFill="0" applyBorder="0" applyAlignment="0" applyProtection="0"/>
    <xf numFmtId="270" fontId="7" fillId="0" borderId="0" applyFont="0" applyFill="0" applyBorder="0" applyAlignment="0" applyProtection="0"/>
    <xf numFmtId="237" fontId="7" fillId="0" borderId="0" applyFont="0" applyFill="0" applyBorder="0" applyAlignment="0" applyProtection="0"/>
    <xf numFmtId="239" fontId="7" fillId="0" borderId="0" applyFont="0" applyFill="0" applyBorder="0" applyAlignment="0" applyProtection="0"/>
    <xf numFmtId="237" fontId="7" fillId="0" borderId="0" applyFont="0" applyFill="0" applyBorder="0" applyAlignment="0" applyProtection="0"/>
    <xf numFmtId="237" fontId="7" fillId="0" borderId="0" applyFont="0" applyFill="0" applyBorder="0" applyAlignment="0" applyProtection="0"/>
    <xf numFmtId="237" fontId="7" fillId="0" borderId="0" applyFont="0" applyFill="0" applyBorder="0" applyAlignment="0" applyProtection="0"/>
    <xf numFmtId="239" fontId="7" fillId="0" borderId="0" applyFont="0" applyFill="0" applyBorder="0" applyAlignment="0" applyProtection="0"/>
    <xf numFmtId="239" fontId="7" fillId="0" borderId="0" applyFont="0" applyFill="0" applyBorder="0" applyAlignment="0" applyProtection="0"/>
    <xf numFmtId="220" fontId="7" fillId="0" borderId="0" applyFont="0" applyFill="0" applyBorder="0" applyAlignment="0" applyProtection="0"/>
    <xf numFmtId="39" fontId="7" fillId="0" borderId="0" applyFont="0" applyFill="0" applyBorder="0" applyAlignment="0" applyProtection="0"/>
    <xf numFmtId="240"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240"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240" fontId="7" fillId="0" borderId="0" applyFont="0" applyFill="0" applyBorder="0" applyAlignment="0" applyProtection="0"/>
    <xf numFmtId="240" fontId="7" fillId="0" borderId="0" applyFont="0" applyFill="0" applyBorder="0" applyAlignment="0" applyProtection="0"/>
    <xf numFmtId="240" fontId="7" fillId="0" borderId="0" applyFont="0" applyFill="0" applyBorder="0" applyAlignment="0" applyProtection="0"/>
    <xf numFmtId="3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pplyFont="0" applyFill="0" applyBorder="0" applyAlignment="0" applyProtection="0"/>
    <xf numFmtId="0" fontId="7" fillId="0" borderId="0" applyFont="0" applyFill="0" applyBorder="0" applyAlignment="0" applyProtection="0"/>
    <xf numFmtId="241" fontId="7" fillId="0" borderId="0" applyFont="0" applyFill="0" applyBorder="0" applyAlignment="0" applyProtection="0"/>
    <xf numFmtId="0" fontId="7" fillId="0" borderId="0"/>
    <xf numFmtId="0" fontId="13" fillId="0" borderId="0" applyBorder="0"/>
    <xf numFmtId="0" fontId="118" fillId="0" borderId="0" applyNumberFormat="0" applyFill="0" applyBorder="0" applyAlignment="0" applyProtection="0"/>
    <xf numFmtId="0" fontId="119" fillId="0" borderId="0" applyNumberFormat="0" applyFill="0" applyBorder="0" applyAlignment="0" applyProtection="0"/>
    <xf numFmtId="0" fontId="7" fillId="2" borderId="0" applyNumberFormat="0" applyFont="0" applyAlignment="0" applyProtection="0"/>
    <xf numFmtId="0" fontId="8" fillId="0" borderId="0"/>
    <xf numFmtId="0" fontId="8" fillId="0" borderId="0"/>
    <xf numFmtId="0" fontId="13" fillId="0" borderId="0"/>
    <xf numFmtId="0" fontId="7" fillId="0" borderId="0"/>
    <xf numFmtId="0" fontId="7" fillId="0" borderId="0"/>
    <xf numFmtId="0" fontId="76" fillId="0" borderId="0"/>
    <xf numFmtId="0" fontId="7" fillId="0" borderId="0"/>
    <xf numFmtId="0" fontId="8" fillId="0" borderId="0"/>
    <xf numFmtId="0" fontId="76" fillId="0" borderId="0"/>
    <xf numFmtId="0" fontId="76" fillId="0" borderId="0"/>
    <xf numFmtId="0" fontId="76" fillId="0" borderId="0"/>
    <xf numFmtId="236" fontId="7" fillId="0" borderId="0" applyFont="0" applyFill="0" applyBorder="0" applyAlignment="0" applyProtection="0"/>
    <xf numFmtId="238" fontId="7" fillId="0" borderId="0" applyFont="0" applyFill="0" applyBorder="0" applyAlignment="0" applyProtection="0"/>
    <xf numFmtId="224" fontId="41" fillId="0" borderId="0" applyFont="0" applyFill="0" applyBorder="0" applyAlignment="0" applyProtection="0"/>
    <xf numFmtId="236" fontId="7" fillId="0" borderId="0" applyFont="0" applyFill="0" applyBorder="0" applyAlignment="0" applyProtection="0"/>
    <xf numFmtId="206" fontId="7" fillId="0" borderId="0" applyFont="0" applyFill="0" applyBorder="0" applyAlignment="0" applyProtection="0"/>
    <xf numFmtId="238" fontId="7" fillId="0" borderId="0" applyFont="0" applyFill="0" applyBorder="0" applyAlignment="0" applyProtection="0"/>
    <xf numFmtId="236" fontId="7" fillId="0" borderId="0" applyFont="0" applyFill="0" applyBorder="0" applyAlignment="0" applyProtection="0"/>
    <xf numFmtId="236" fontId="7" fillId="0" borderId="0" applyFont="0" applyFill="0" applyBorder="0" applyAlignment="0" applyProtection="0"/>
    <xf numFmtId="236" fontId="7" fillId="0" borderId="0" applyFont="0" applyFill="0" applyBorder="0" applyAlignment="0" applyProtection="0"/>
    <xf numFmtId="238" fontId="7" fillId="0" borderId="0" applyFont="0" applyFill="0" applyBorder="0" applyAlignment="0" applyProtection="0"/>
    <xf numFmtId="238" fontId="7" fillId="0" borderId="0" applyFont="0" applyFill="0" applyBorder="0" applyAlignment="0" applyProtection="0"/>
    <xf numFmtId="235" fontId="7" fillId="0" borderId="0" applyFont="0" applyFill="0" applyBorder="0" applyAlignment="0" applyProtection="0"/>
    <xf numFmtId="244" fontId="7" fillId="0" borderId="0" applyFont="0" applyFill="0" applyBorder="0" applyProtection="0">
      <alignment horizontal="right"/>
    </xf>
    <xf numFmtId="235" fontId="7" fillId="0" borderId="0" applyFont="0" applyFill="0" applyBorder="0" applyAlignment="0" applyProtection="0"/>
    <xf numFmtId="207" fontId="7" fillId="0" borderId="0" applyFont="0" applyFill="0" applyBorder="0" applyAlignment="0" applyProtection="0"/>
    <xf numFmtId="244" fontId="7" fillId="0" borderId="0" applyFont="0" applyFill="0" applyBorder="0" applyProtection="0">
      <alignment horizontal="right"/>
    </xf>
    <xf numFmtId="235" fontId="7" fillId="0" borderId="0" applyFont="0" applyFill="0" applyBorder="0" applyAlignment="0" applyProtection="0"/>
    <xf numFmtId="235" fontId="7" fillId="0" borderId="0" applyFont="0" applyFill="0" applyBorder="0" applyAlignment="0" applyProtection="0"/>
    <xf numFmtId="235" fontId="7" fillId="0" borderId="0" applyFont="0" applyFill="0" applyBorder="0" applyAlignment="0" applyProtection="0"/>
    <xf numFmtId="244" fontId="7" fillId="0" borderId="0" applyFont="0" applyFill="0" applyBorder="0" applyProtection="0">
      <alignment horizontal="right"/>
    </xf>
    <xf numFmtId="244" fontId="7" fillId="0" borderId="0" applyFont="0" applyFill="0" applyBorder="0" applyProtection="0">
      <alignment horizontal="right"/>
    </xf>
    <xf numFmtId="187" fontId="7" fillId="0" borderId="0" applyFont="0" applyFill="0" applyBorder="0" applyAlignment="0" applyProtection="0"/>
    <xf numFmtId="0" fontId="7" fillId="0" borderId="0"/>
    <xf numFmtId="0" fontId="7" fillId="0" borderId="0"/>
    <xf numFmtId="245" fontId="7" fillId="0" borderId="0" applyFont="0" applyFill="0" applyBorder="0" applyAlignment="0" applyProtection="0"/>
    <xf numFmtId="272" fontId="41" fillId="0" borderId="0" applyFont="0" applyFill="0" applyBorder="0" applyAlignment="0" applyProtection="0"/>
    <xf numFmtId="258" fontId="7" fillId="0" borderId="0" applyFont="0" applyFill="0" applyBorder="0" applyAlignment="0" applyProtection="0"/>
    <xf numFmtId="230" fontId="7" fillId="0" borderId="0" applyFont="0" applyFill="0" applyBorder="0" applyAlignment="0" applyProtection="0"/>
    <xf numFmtId="257" fontId="7" fillId="0" borderId="0" applyFont="0" applyFill="0" applyBorder="0" applyAlignment="0" applyProtection="0"/>
    <xf numFmtId="245" fontId="7" fillId="0" borderId="0" applyFont="0" applyFill="0" applyBorder="0" applyAlignment="0" applyProtection="0"/>
    <xf numFmtId="242" fontId="7" fillId="0" borderId="0" applyFont="0" applyFill="0" applyBorder="0" applyAlignment="0" applyProtection="0"/>
    <xf numFmtId="245" fontId="7" fillId="0" borderId="0" applyFont="0" applyFill="0" applyBorder="0" applyAlignment="0" applyProtection="0"/>
    <xf numFmtId="245" fontId="7" fillId="0" borderId="0" applyFont="0" applyFill="0" applyBorder="0" applyAlignment="0" applyProtection="0"/>
    <xf numFmtId="246" fontId="7" fillId="0" borderId="0" applyFont="0" applyFill="0" applyBorder="0" applyAlignment="0" applyProtection="0"/>
    <xf numFmtId="246" fontId="7" fillId="0" borderId="0" applyFont="0" applyFill="0" applyBorder="0" applyAlignment="0" applyProtection="0"/>
    <xf numFmtId="243" fontId="7" fillId="0" borderId="0" applyFont="0" applyFill="0" applyBorder="0" applyAlignment="0" applyProtection="0"/>
    <xf numFmtId="246" fontId="7" fillId="0" borderId="0" applyFont="0" applyFill="0" applyBorder="0" applyAlignment="0" applyProtection="0"/>
    <xf numFmtId="246" fontId="7" fillId="0" borderId="0" applyFont="0" applyFill="0" applyBorder="0" applyAlignment="0" applyProtection="0"/>
    <xf numFmtId="0" fontId="7" fillId="0" borderId="0"/>
    <xf numFmtId="0" fontId="76" fillId="0" borderId="0"/>
    <xf numFmtId="0" fontId="120" fillId="0" borderId="0" applyNumberFormat="0" applyFill="0" applyProtection="0"/>
    <xf numFmtId="0" fontId="7" fillId="0" borderId="0"/>
    <xf numFmtId="0" fontId="7" fillId="0" borderId="0"/>
    <xf numFmtId="38" fontId="49" fillId="0" borderId="0" applyFont="0" applyFill="0" applyBorder="0" applyAlignment="0" applyProtection="0"/>
    <xf numFmtId="0" fontId="121" fillId="0" borderId="0" applyNumberFormat="0" applyFill="0" applyBorder="0" applyProtection="0">
      <alignment vertical="top"/>
    </xf>
    <xf numFmtId="0" fontId="121" fillId="0" borderId="0" applyNumberFormat="0" applyFill="0" applyBorder="0" applyAlignment="0" applyProtection="0">
      <alignment vertical="top"/>
    </xf>
    <xf numFmtId="0" fontId="122" fillId="0" borderId="0" applyNumberFormat="0" applyFill="0" applyBorder="0" applyProtection="0">
      <alignment vertical="top"/>
    </xf>
    <xf numFmtId="0" fontId="122" fillId="0" borderId="0" applyNumberFormat="0" applyFill="0" applyBorder="0" applyProtection="0">
      <alignment vertical="top"/>
    </xf>
    <xf numFmtId="0" fontId="121" fillId="0" borderId="0" applyNumberFormat="0" applyFill="0" applyBorder="0" applyAlignment="0" applyProtection="0">
      <alignment vertical="top"/>
    </xf>
    <xf numFmtId="0" fontId="122" fillId="0" borderId="0" applyNumberFormat="0" applyFill="0" applyBorder="0" applyProtection="0">
      <alignment vertical="top"/>
    </xf>
    <xf numFmtId="0" fontId="122" fillId="0" borderId="0" applyNumberFormat="0" applyFill="0" applyBorder="0" applyProtection="0">
      <alignment vertical="top"/>
    </xf>
    <xf numFmtId="0" fontId="120" fillId="0" borderId="1" applyNumberFormat="0" applyFill="0" applyProtection="0">
      <alignment horizontal="centerContinuous"/>
    </xf>
    <xf numFmtId="0" fontId="123" fillId="0" borderId="2" applyNumberFormat="0" applyFill="0" applyAlignment="0" applyProtection="0"/>
    <xf numFmtId="0" fontId="123" fillId="0" borderId="2" applyNumberFormat="0" applyFill="0" applyAlignment="0" applyProtection="0"/>
    <xf numFmtId="0" fontId="123" fillId="0" borderId="2" applyNumberFormat="0" applyFill="0" applyAlignment="0" applyProtection="0"/>
    <xf numFmtId="0" fontId="123" fillId="0" borderId="3" applyNumberFormat="0" applyFill="0" applyAlignment="0" applyProtection="0"/>
    <xf numFmtId="0" fontId="123" fillId="0" borderId="2" applyNumberFormat="0" applyFill="0" applyAlignment="0" applyProtection="0"/>
    <xf numFmtId="0" fontId="123" fillId="0" borderId="2" applyNumberFormat="0" applyFill="0" applyAlignment="0" applyProtection="0"/>
    <xf numFmtId="0" fontId="124" fillId="0" borderId="4" applyNumberFormat="0" applyFill="0" applyProtection="0">
      <alignment horizontal="center"/>
    </xf>
    <xf numFmtId="0" fontId="124" fillId="0" borderId="0" applyNumberFormat="0" applyFill="0" applyBorder="0" applyProtection="0">
      <alignment horizontal="left"/>
    </xf>
    <xf numFmtId="0" fontId="125" fillId="0" borderId="0" applyNumberFormat="0" applyFill="0" applyBorder="0" applyProtection="0">
      <alignment horizontal="centerContinuous"/>
    </xf>
    <xf numFmtId="0" fontId="125" fillId="0" borderId="0" applyNumberFormat="0" applyFill="0" applyBorder="0" applyProtection="0">
      <alignment horizontal="centerContinuous"/>
    </xf>
    <xf numFmtId="0" fontId="125" fillId="0" borderId="0" applyNumberFormat="0" applyFill="0" applyBorder="0" applyProtection="0">
      <alignment horizontal="centerContinuous"/>
    </xf>
    <xf numFmtId="0" fontId="125" fillId="0" borderId="0" applyNumberFormat="0" applyFill="0" applyProtection="0">
      <alignment horizontal="centerContinuous"/>
    </xf>
    <xf numFmtId="0" fontId="125" fillId="0" borderId="0" applyNumberFormat="0" applyFill="0" applyBorder="0" applyProtection="0">
      <alignment horizontal="centerContinuous"/>
    </xf>
    <xf numFmtId="0" fontId="125" fillId="0" borderId="0" applyNumberFormat="0" applyFill="0" applyBorder="0" applyProtection="0">
      <alignment horizontal="centerContinuous"/>
    </xf>
    <xf numFmtId="0" fontId="125" fillId="0" borderId="0" applyNumberFormat="0" applyFill="0" applyBorder="0" applyProtection="0">
      <alignment horizontal="centerContinuous"/>
    </xf>
    <xf numFmtId="0" fontId="76" fillId="0" borderId="0"/>
    <xf numFmtId="0" fontId="76" fillId="0" borderId="0"/>
    <xf numFmtId="0" fontId="7" fillId="0" borderId="0" applyNumberFormat="0" applyFill="0" applyBorder="0" applyAlignment="0" applyProtection="0"/>
    <xf numFmtId="169" fontId="52" fillId="0" borderId="0" applyFont="0" applyFill="0" applyBorder="0" applyAlignment="0" applyProtection="0"/>
    <xf numFmtId="168" fontId="52" fillId="0" borderId="0" applyFont="0" applyFill="0" applyBorder="0" applyAlignment="0" applyProtection="0"/>
    <xf numFmtId="0" fontId="7" fillId="0" borderId="0"/>
    <xf numFmtId="0" fontId="242" fillId="0" borderId="0"/>
    <xf numFmtId="253" fontId="45" fillId="0" borderId="0" applyFont="0" applyFill="0" applyBorder="0" applyAlignment="0" applyProtection="0"/>
    <xf numFmtId="254" fontId="45" fillId="0" borderId="0" applyFont="0" applyFill="0" applyBorder="0" applyAlignment="0" applyProtection="0"/>
    <xf numFmtId="257" fontId="7" fillId="0" borderId="0">
      <protection locked="0"/>
    </xf>
    <xf numFmtId="257" fontId="7" fillId="0" borderId="0">
      <protection locked="0"/>
    </xf>
    <xf numFmtId="243" fontId="7" fillId="0" borderId="0">
      <protection locked="0"/>
    </xf>
    <xf numFmtId="243" fontId="7" fillId="0" borderId="0">
      <protection locked="0"/>
    </xf>
    <xf numFmtId="235" fontId="7" fillId="0" borderId="0">
      <protection locked="0"/>
    </xf>
    <xf numFmtId="257" fontId="7" fillId="0" borderId="0">
      <protection locked="0"/>
    </xf>
    <xf numFmtId="0" fontId="52" fillId="0" borderId="0"/>
    <xf numFmtId="0" fontId="52" fillId="0" borderId="0"/>
    <xf numFmtId="324" fontId="7" fillId="0" borderId="0"/>
    <xf numFmtId="9" fontId="7" fillId="0" borderId="0"/>
    <xf numFmtId="0" fontId="45" fillId="0" borderId="0"/>
    <xf numFmtId="185" fontId="49" fillId="0" borderId="0"/>
    <xf numFmtId="177" fontId="49" fillId="0" borderId="0"/>
    <xf numFmtId="2" fontId="49" fillId="0" borderId="0"/>
    <xf numFmtId="10" fontId="49" fillId="0" borderId="0"/>
    <xf numFmtId="259" fontId="64" fillId="0" borderId="0" applyFill="0" applyBorder="0" applyAlignment="0" applyProtection="0"/>
    <xf numFmtId="178" fontId="7" fillId="0" borderId="0"/>
    <xf numFmtId="185" fontId="27" fillId="0" borderId="0"/>
    <xf numFmtId="0" fontId="126" fillId="3" borderId="0" applyNumberFormat="0" applyBorder="0" applyAlignment="0" applyProtection="0"/>
    <xf numFmtId="0" fontId="126" fillId="4" borderId="0" applyNumberFormat="0" applyBorder="0" applyAlignment="0" applyProtection="0"/>
    <xf numFmtId="0" fontId="126" fillId="5" borderId="0" applyNumberFormat="0" applyBorder="0" applyAlignment="0" applyProtection="0"/>
    <xf numFmtId="0" fontId="126" fillId="6" borderId="0" applyNumberFormat="0" applyBorder="0" applyAlignment="0" applyProtection="0"/>
    <xf numFmtId="0" fontId="126" fillId="7" borderId="0" applyNumberFormat="0" applyBorder="0" applyAlignment="0" applyProtection="0"/>
    <xf numFmtId="0" fontId="126" fillId="8" borderId="0" applyNumberFormat="0" applyBorder="0" applyAlignment="0" applyProtection="0"/>
    <xf numFmtId="0" fontId="126" fillId="3" borderId="0" applyNumberFormat="0" applyBorder="0" applyAlignment="0" applyProtection="0"/>
    <xf numFmtId="0" fontId="126" fillId="4" borderId="0" applyNumberFormat="0" applyBorder="0" applyAlignment="0" applyProtection="0"/>
    <xf numFmtId="0" fontId="126" fillId="5" borderId="0" applyNumberFormat="0" applyBorder="0" applyAlignment="0" applyProtection="0"/>
    <xf numFmtId="0" fontId="126" fillId="6" borderId="0" applyNumberFormat="0" applyBorder="0" applyAlignment="0" applyProtection="0"/>
    <xf numFmtId="0" fontId="126" fillId="7" borderId="0" applyNumberFormat="0" applyBorder="0" applyAlignment="0" applyProtection="0"/>
    <xf numFmtId="0" fontId="126" fillId="8" borderId="0" applyNumberFormat="0" applyBorder="0" applyAlignment="0" applyProtection="0"/>
    <xf numFmtId="325" fontId="27" fillId="0" borderId="0"/>
    <xf numFmtId="40" fontId="27" fillId="0" borderId="0"/>
    <xf numFmtId="0" fontId="52" fillId="9" borderId="5"/>
    <xf numFmtId="0" fontId="126" fillId="10" borderId="0" applyNumberFormat="0" applyBorder="0" applyAlignment="0" applyProtection="0"/>
    <xf numFmtId="0" fontId="126" fillId="11" borderId="0" applyNumberFormat="0" applyBorder="0" applyAlignment="0" applyProtection="0"/>
    <xf numFmtId="0" fontId="126" fillId="12" borderId="0" applyNumberFormat="0" applyBorder="0" applyAlignment="0" applyProtection="0"/>
    <xf numFmtId="0" fontId="126" fillId="6" borderId="0" applyNumberFormat="0" applyBorder="0" applyAlignment="0" applyProtection="0"/>
    <xf numFmtId="0" fontId="126" fillId="10" borderId="0" applyNumberFormat="0" applyBorder="0" applyAlignment="0" applyProtection="0"/>
    <xf numFmtId="0" fontId="126" fillId="13" borderId="0" applyNumberFormat="0" applyBorder="0" applyAlignment="0" applyProtection="0"/>
    <xf numFmtId="0" fontId="126" fillId="10" borderId="0" applyNumberFormat="0" applyBorder="0" applyAlignment="0" applyProtection="0"/>
    <xf numFmtId="0" fontId="126" fillId="11" borderId="0" applyNumberFormat="0" applyBorder="0" applyAlignment="0" applyProtection="0"/>
    <xf numFmtId="0" fontId="126" fillId="12" borderId="0" applyNumberFormat="0" applyBorder="0" applyAlignment="0" applyProtection="0"/>
    <xf numFmtId="0" fontId="126" fillId="6" borderId="0" applyNumberFormat="0" applyBorder="0" applyAlignment="0" applyProtection="0"/>
    <xf numFmtId="0" fontId="126" fillId="10" borderId="0" applyNumberFormat="0" applyBorder="0" applyAlignment="0" applyProtection="0"/>
    <xf numFmtId="0" fontId="126" fillId="13" borderId="0" applyNumberFormat="0" applyBorder="0" applyAlignment="0" applyProtection="0"/>
    <xf numFmtId="0" fontId="127" fillId="14" borderId="0" applyNumberFormat="0" applyBorder="0" applyAlignment="0" applyProtection="0"/>
    <xf numFmtId="0" fontId="127" fillId="11" borderId="0" applyNumberFormat="0" applyBorder="0" applyAlignment="0" applyProtection="0"/>
    <xf numFmtId="0" fontId="127" fillId="12" borderId="0" applyNumberFormat="0" applyBorder="0" applyAlignment="0" applyProtection="0"/>
    <xf numFmtId="0" fontId="127" fillId="15" borderId="0" applyNumberFormat="0" applyBorder="0" applyAlignment="0" applyProtection="0"/>
    <xf numFmtId="0" fontId="127" fillId="16" borderId="0" applyNumberFormat="0" applyBorder="0" applyAlignment="0" applyProtection="0"/>
    <xf numFmtId="0" fontId="127" fillId="17" borderId="0" applyNumberFormat="0" applyBorder="0" applyAlignment="0" applyProtection="0"/>
    <xf numFmtId="0" fontId="127" fillId="14" borderId="0" applyNumberFormat="0" applyBorder="0" applyAlignment="0" applyProtection="0"/>
    <xf numFmtId="0" fontId="127" fillId="11" borderId="0" applyNumberFormat="0" applyBorder="0" applyAlignment="0" applyProtection="0"/>
    <xf numFmtId="0" fontId="127" fillId="12" borderId="0" applyNumberFormat="0" applyBorder="0" applyAlignment="0" applyProtection="0"/>
    <xf numFmtId="0" fontId="127" fillId="15" borderId="0" applyNumberFormat="0" applyBorder="0" applyAlignment="0" applyProtection="0"/>
    <xf numFmtId="0" fontId="127" fillId="16" borderId="0" applyNumberFormat="0" applyBorder="0" applyAlignment="0" applyProtection="0"/>
    <xf numFmtId="0" fontId="127" fillId="17" borderId="0" applyNumberFormat="0" applyBorder="0" applyAlignment="0" applyProtection="0"/>
    <xf numFmtId="37" fontId="243" fillId="0" borderId="0">
      <alignment horizontal="center"/>
    </xf>
    <xf numFmtId="164" fontId="59" fillId="0" borderId="0" applyFont="0" applyFill="0" applyBorder="0" applyProtection="0">
      <alignment horizontal="right"/>
    </xf>
    <xf numFmtId="178" fontId="9" fillId="18" borderId="0" applyFont="0" applyBorder="0"/>
    <xf numFmtId="0" fontId="10" fillId="19" borderId="0"/>
    <xf numFmtId="178" fontId="9" fillId="20" borderId="0" applyNumberFormat="0" applyFont="0" applyBorder="0" applyAlignment="0" applyProtection="0"/>
    <xf numFmtId="178" fontId="11" fillId="21" borderId="0" applyNumberFormat="0" applyFont="0" applyBorder="0" applyAlignment="0" applyProtection="0"/>
    <xf numFmtId="178" fontId="12" fillId="22" borderId="0" applyBorder="0"/>
    <xf numFmtId="178" fontId="13" fillId="0" borderId="6" applyNumberFormat="0" applyBorder="0" applyAlignment="0" applyProtection="0"/>
    <xf numFmtId="179" fontId="14" fillId="0" borderId="0" applyBorder="0">
      <alignment horizontal="right"/>
    </xf>
    <xf numFmtId="179" fontId="12" fillId="0" borderId="6" applyBorder="0">
      <alignment horizontal="right"/>
    </xf>
    <xf numFmtId="177" fontId="15" fillId="0" borderId="0" applyBorder="0">
      <alignment horizontal="right"/>
    </xf>
    <xf numFmtId="177" fontId="16" fillId="0" borderId="6" applyBorder="0">
      <alignment horizontal="right"/>
    </xf>
    <xf numFmtId="178" fontId="17" fillId="0" borderId="0">
      <alignment horizontal="left" indent="1"/>
    </xf>
    <xf numFmtId="178" fontId="18" fillId="0" borderId="7" applyBorder="0"/>
    <xf numFmtId="178" fontId="9" fillId="23" borderId="6" applyNumberFormat="0" applyFont="0" applyBorder="0" applyAlignment="0" applyProtection="0"/>
    <xf numFmtId="179" fontId="19" fillId="24" borderId="7" applyBorder="0">
      <alignment horizontal="right"/>
    </xf>
    <xf numFmtId="179" fontId="19" fillId="0" borderId="7" applyBorder="0">
      <alignment horizontal="right"/>
    </xf>
    <xf numFmtId="178" fontId="20" fillId="0" borderId="6" applyNumberFormat="0" applyBorder="0" applyAlignment="0" applyProtection="0"/>
    <xf numFmtId="0" fontId="19" fillId="18" borderId="8" applyBorder="0">
      <alignment horizontal="center"/>
    </xf>
    <xf numFmtId="0" fontId="46" fillId="0" borderId="9" applyBorder="0"/>
    <xf numFmtId="0" fontId="127" fillId="25" borderId="0" applyNumberFormat="0" applyBorder="0" applyAlignment="0" applyProtection="0"/>
    <xf numFmtId="0" fontId="127" fillId="26" borderId="0" applyNumberFormat="0" applyBorder="0" applyAlignment="0" applyProtection="0"/>
    <xf numFmtId="0" fontId="127" fillId="27" borderId="0" applyNumberFormat="0" applyBorder="0" applyAlignment="0" applyProtection="0"/>
    <xf numFmtId="0" fontId="127" fillId="15" borderId="0" applyNumberFormat="0" applyBorder="0" applyAlignment="0" applyProtection="0"/>
    <xf numFmtId="0" fontId="127" fillId="16" borderId="0" applyNumberFormat="0" applyBorder="0" applyAlignment="0" applyProtection="0"/>
    <xf numFmtId="0" fontId="127" fillId="28" borderId="0" applyNumberFormat="0" applyBorder="0" applyAlignment="0" applyProtection="0"/>
    <xf numFmtId="0" fontId="128" fillId="0" borderId="0" applyNumberFormat="0" applyFill="0" applyBorder="0" applyAlignment="0" applyProtection="0">
      <protection locked="0"/>
    </xf>
    <xf numFmtId="251" fontId="7" fillId="0" borderId="0" applyFont="0" applyFill="0" applyBorder="0" applyAlignment="0" applyProtection="0"/>
    <xf numFmtId="328" fontId="77" fillId="0" borderId="0" applyFont="0" applyFill="0" applyBorder="0" applyAlignment="0" applyProtection="0"/>
    <xf numFmtId="251" fontId="7" fillId="0" borderId="0" applyFont="0" applyFill="0" applyBorder="0" applyAlignment="0" applyProtection="0"/>
    <xf numFmtId="188" fontId="63" fillId="29" borderId="10">
      <alignment horizontal="center" vertical="center"/>
    </xf>
    <xf numFmtId="0" fontId="21" fillId="0" borderId="0"/>
    <xf numFmtId="178" fontId="129" fillId="0" borderId="0"/>
    <xf numFmtId="0" fontId="27" fillId="0" borderId="0">
      <alignment horizontal="center" wrapText="1"/>
      <protection locked="0"/>
    </xf>
    <xf numFmtId="0" fontId="13" fillId="0" borderId="0" applyNumberFormat="0" applyFill="0" applyBorder="0" applyAlignment="0" applyProtection="0"/>
    <xf numFmtId="0" fontId="64" fillId="0" borderId="0" applyNumberFormat="0" applyFill="0" applyBorder="0" applyAlignment="0" applyProtection="0"/>
    <xf numFmtId="177" fontId="13" fillId="0" borderId="0">
      <alignment horizontal="center"/>
    </xf>
    <xf numFmtId="201" fontId="53" fillId="0" borderId="0" applyNumberFormat="0">
      <alignment horizontal="center"/>
    </xf>
    <xf numFmtId="201" fontId="114" fillId="0" borderId="0" applyNumberFormat="0">
      <alignment horizontal="left"/>
    </xf>
    <xf numFmtId="201" fontId="19" fillId="0" borderId="0">
      <alignment horizontal="center"/>
    </xf>
    <xf numFmtId="0" fontId="244" fillId="0" borderId="11">
      <protection hidden="1"/>
    </xf>
    <xf numFmtId="284" fontId="7" fillId="30" borderId="0" applyNumberFormat="0" applyBorder="0" applyAlignment="0" applyProtection="0"/>
    <xf numFmtId="0" fontId="76" fillId="0" borderId="0"/>
    <xf numFmtId="3" fontId="77" fillId="23" borderId="5">
      <alignment horizontal="center"/>
      <protection locked="0"/>
    </xf>
    <xf numFmtId="3" fontId="77" fillId="23" borderId="0">
      <alignment horizontal="center"/>
      <protection locked="0"/>
    </xf>
    <xf numFmtId="17" fontId="42" fillId="23" borderId="5">
      <alignment horizontal="center"/>
      <protection locked="0"/>
    </xf>
    <xf numFmtId="3" fontId="42" fillId="30" borderId="12">
      <alignment horizontal="right"/>
    </xf>
    <xf numFmtId="9" fontId="7" fillId="30" borderId="13"/>
    <xf numFmtId="9" fontId="42" fillId="30" borderId="12"/>
    <xf numFmtId="3" fontId="22" fillId="31" borderId="14" applyNumberFormat="0" applyBorder="0" applyAlignment="0">
      <alignment vertical="center"/>
    </xf>
    <xf numFmtId="0" fontId="130" fillId="4" borderId="0" applyNumberFormat="0" applyBorder="0" applyAlignment="0" applyProtection="0"/>
    <xf numFmtId="189" fontId="59" fillId="0" borderId="0"/>
    <xf numFmtId="37" fontId="13" fillId="0" borderId="0" applyNumberFormat="0" applyFill="0" applyBorder="0" applyAlignment="0" applyProtection="0"/>
    <xf numFmtId="231" fontId="7" fillId="0" borderId="0"/>
    <xf numFmtId="322" fontId="138" fillId="0" borderId="0"/>
    <xf numFmtId="232" fontId="7" fillId="0" borderId="0"/>
    <xf numFmtId="233" fontId="7" fillId="0" borderId="0"/>
    <xf numFmtId="234" fontId="7" fillId="0" borderId="0"/>
    <xf numFmtId="235" fontId="7" fillId="0" borderId="0"/>
    <xf numFmtId="236" fontId="7" fillId="0" borderId="0"/>
    <xf numFmtId="237" fontId="7" fillId="0" borderId="0">
      <alignment horizontal="right"/>
    </xf>
    <xf numFmtId="238" fontId="7" fillId="0" borderId="0">
      <alignment horizontal="right"/>
    </xf>
    <xf numFmtId="239" fontId="7" fillId="0" borderId="0">
      <alignment horizontal="right"/>
    </xf>
    <xf numFmtId="240" fontId="7" fillId="0" borderId="0">
      <alignment horizontal="right"/>
    </xf>
    <xf numFmtId="0" fontId="245" fillId="0" borderId="0" applyNumberFormat="0" applyFill="0" applyBorder="0" applyAlignment="0" applyProtection="0"/>
    <xf numFmtId="0" fontId="246" fillId="32" borderId="0" applyNumberFormat="0" applyFill="0" applyBorder="0" applyAlignment="0" applyProtection="0">
      <protection locked="0"/>
    </xf>
    <xf numFmtId="0" fontId="13" fillId="0" borderId="0" applyNumberFormat="0" applyFont="0" applyAlignment="0" applyProtection="0"/>
    <xf numFmtId="264" fontId="41" fillId="0" borderId="0" applyFont="0" applyFill="0" applyBorder="0" applyAlignment="0" applyProtection="0"/>
    <xf numFmtId="265" fontId="131" fillId="0" borderId="0" applyFont="0" applyFill="0" applyBorder="0" applyAlignment="0" applyProtection="0"/>
    <xf numFmtId="266" fontId="41" fillId="0" borderId="0" applyFont="0" applyFill="0" applyBorder="0" applyAlignment="0" applyProtection="0"/>
    <xf numFmtId="267" fontId="41" fillId="0" borderId="0" applyFont="0" applyFill="0" applyBorder="0" applyAlignment="0" applyProtection="0"/>
    <xf numFmtId="0" fontId="132" fillId="0" borderId="0" applyNumberFormat="0" applyFill="0" applyBorder="0" applyAlignment="0" applyProtection="0"/>
    <xf numFmtId="0" fontId="138" fillId="0" borderId="0"/>
    <xf numFmtId="0" fontId="138" fillId="0" borderId="0"/>
    <xf numFmtId="241" fontId="7" fillId="0" borderId="0"/>
    <xf numFmtId="226" fontId="14" fillId="23" borderId="0" applyNumberFormat="0" applyFill="0" applyBorder="0" applyAlignment="0" applyProtection="0">
      <alignment horizontal="center"/>
    </xf>
    <xf numFmtId="0" fontId="23" fillId="0" borderId="15" applyNumberFormat="0" applyFill="0" applyProtection="0"/>
    <xf numFmtId="242" fontId="7" fillId="0" borderId="0"/>
    <xf numFmtId="0" fontId="138" fillId="0" borderId="0"/>
    <xf numFmtId="190" fontId="13" fillId="23" borderId="5">
      <alignment horizontal="right"/>
      <protection locked="0"/>
    </xf>
    <xf numFmtId="41" fontId="7" fillId="0" borderId="0" applyFont="0" applyFill="0" applyBorder="0" applyAlignment="0" applyProtection="0"/>
    <xf numFmtId="0" fontId="247" fillId="0" borderId="0" applyNumberFormat="0" applyFill="0" applyBorder="0" applyAlignment="0" applyProtection="0"/>
    <xf numFmtId="0" fontId="133" fillId="0" borderId="0" applyNumberFormat="0" applyFill="0" applyBorder="0" applyProtection="0">
      <alignment vertical="top"/>
    </xf>
    <xf numFmtId="0" fontId="134" fillId="0" borderId="0" applyNumberFormat="0"/>
    <xf numFmtId="0" fontId="58" fillId="0" borderId="9" applyNumberFormat="0" applyFill="0" applyAlignment="0" applyProtection="0"/>
    <xf numFmtId="178" fontId="135" fillId="0" borderId="0"/>
    <xf numFmtId="0" fontId="196" fillId="32" borderId="16" applyNumberFormat="0" applyFill="0" applyBorder="0" applyAlignment="0" applyProtection="0">
      <protection locked="0"/>
    </xf>
    <xf numFmtId="0" fontId="135" fillId="0" borderId="0">
      <alignment vertical="center"/>
    </xf>
    <xf numFmtId="0" fontId="7" fillId="0" borderId="7" applyNumberFormat="0" applyFont="0" applyFill="0" applyAlignment="0" applyProtection="0"/>
    <xf numFmtId="0" fontId="24" fillId="0" borderId="15" applyNumberFormat="0" applyFont="0" applyFill="0" applyAlignment="0" applyProtection="0"/>
    <xf numFmtId="0" fontId="24" fillId="0" borderId="17" applyNumberFormat="0" applyFont="0" applyFill="0" applyAlignment="0" applyProtection="0"/>
    <xf numFmtId="0" fontId="7" fillId="0" borderId="7" applyNumberFormat="0" applyFont="0" applyFill="0" applyAlignment="0" applyProtection="0"/>
    <xf numFmtId="243" fontId="7" fillId="0" borderId="15" applyNumberFormat="0" applyFont="0" applyFill="0" applyAlignment="0" applyProtection="0">
      <alignment horizontal="center"/>
    </xf>
    <xf numFmtId="0" fontId="248" fillId="0" borderId="18" applyFill="0" applyProtection="0">
      <alignment horizontal="right"/>
    </xf>
    <xf numFmtId="244" fontId="7" fillId="0" borderId="9" applyFont="0" applyFill="0" applyAlignment="0" applyProtection="0">
      <alignment horizontal="center"/>
    </xf>
    <xf numFmtId="191" fontId="7" fillId="0" borderId="0" applyFont="0" applyFill="0" applyBorder="0" applyAlignment="0" applyProtection="0"/>
    <xf numFmtId="39" fontId="25" fillId="0" borderId="0" applyFont="0" applyFill="0" applyBorder="0" applyAlignment="0" applyProtection="0">
      <alignment horizontal="center" vertical="center"/>
    </xf>
    <xf numFmtId="255" fontId="45" fillId="0" borderId="0" applyFont="0" applyFill="0" applyBorder="0" applyAlignment="0" applyProtection="0"/>
    <xf numFmtId="177" fontId="7" fillId="0" borderId="0" applyFont="0" applyFill="0" applyBorder="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249" fillId="0" borderId="0"/>
    <xf numFmtId="192" fontId="78" fillId="0" borderId="0" applyBorder="0"/>
    <xf numFmtId="250" fontId="73" fillId="0" borderId="0" applyFill="0" applyBorder="0" applyAlignment="0"/>
    <xf numFmtId="201" fontId="10" fillId="0" borderId="0" applyFill="0" applyBorder="0" applyAlignment="0"/>
    <xf numFmtId="176" fontId="10" fillId="0" borderId="0" applyFill="0" applyBorder="0" applyAlignment="0"/>
    <xf numFmtId="275" fontId="10" fillId="0" borderId="0" applyFill="0" applyBorder="0" applyAlignment="0"/>
    <xf numFmtId="276" fontId="10" fillId="0" borderId="0" applyFill="0" applyBorder="0" applyAlignment="0"/>
    <xf numFmtId="274" fontId="10" fillId="0" borderId="0" applyFill="0" applyBorder="0" applyAlignment="0"/>
    <xf numFmtId="277" fontId="10" fillId="0" borderId="0" applyFill="0" applyBorder="0" applyAlignment="0"/>
    <xf numFmtId="201" fontId="10" fillId="0" borderId="0" applyFill="0" applyBorder="0" applyAlignment="0"/>
    <xf numFmtId="193" fontId="45" fillId="0" borderId="0"/>
    <xf numFmtId="281" fontId="137" fillId="0" borderId="19" applyFill="0" applyBorder="0" applyAlignment="0" applyProtection="0">
      <alignment horizontal="right"/>
    </xf>
    <xf numFmtId="0" fontId="34" fillId="33" borderId="0" applyNumberFormat="0" applyFont="0" applyBorder="0" applyAlignment="0">
      <alignment horizontal="left"/>
    </xf>
    <xf numFmtId="0" fontId="250" fillId="0" borderId="0"/>
    <xf numFmtId="0" fontId="25" fillId="34" borderId="5" applyNumberFormat="0">
      <alignment horizontal="centerContinuous"/>
    </xf>
    <xf numFmtId="167" fontId="7" fillId="0" borderId="20" applyFont="0" applyFill="0" applyBorder="0" applyProtection="0">
      <alignment horizontal="right"/>
    </xf>
    <xf numFmtId="0" fontId="138" fillId="0" borderId="0"/>
    <xf numFmtId="1" fontId="93" fillId="0" borderId="0"/>
    <xf numFmtId="177" fontId="139" fillId="35" borderId="0" applyNumberFormat="0" applyBorder="0" applyAlignment="0" applyProtection="0"/>
    <xf numFmtId="0" fontId="140" fillId="18" borderId="0" applyNumberFormat="0" applyBorder="0" applyProtection="0">
      <alignment wrapText="1"/>
    </xf>
    <xf numFmtId="0" fontId="141" fillId="36" borderId="21" applyNumberFormat="0" applyAlignment="0" applyProtection="0"/>
    <xf numFmtId="3" fontId="251" fillId="0" borderId="0"/>
    <xf numFmtId="0" fontId="216" fillId="0" borderId="0" applyProtection="0"/>
    <xf numFmtId="0" fontId="252" fillId="0" borderId="0" applyNumberFormat="0" applyFill="0" applyBorder="0" applyAlignment="0" applyProtection="0"/>
    <xf numFmtId="0" fontId="142" fillId="0" borderId="9" applyNumberFormat="0" applyFill="0" applyBorder="0" applyAlignment="0" applyProtection="0">
      <alignment horizontal="center"/>
    </xf>
    <xf numFmtId="0" fontId="49" fillId="0" borderId="0">
      <alignment horizontal="center" wrapText="1"/>
      <protection hidden="1"/>
    </xf>
    <xf numFmtId="0" fontId="26" fillId="9" borderId="15" applyNumberFormat="0" applyProtection="0">
      <alignment horizontal="center" wrapText="1"/>
    </xf>
    <xf numFmtId="243" fontId="7" fillId="0" borderId="0" applyFill="0" applyBorder="0" applyProtection="0">
      <alignment horizontal="center"/>
    </xf>
    <xf numFmtId="0" fontId="239" fillId="0" borderId="0" applyNumberFormat="0" applyFill="0" applyBorder="0" applyProtection="0">
      <alignment wrapText="1"/>
    </xf>
    <xf numFmtId="0" fontId="143" fillId="0" borderId="0" applyNumberFormat="0" applyFill="0" applyBorder="0" applyProtection="0">
      <alignment wrapText="1"/>
    </xf>
    <xf numFmtId="0" fontId="143" fillId="0" borderId="0" applyNumberFormat="0" applyFill="0" applyBorder="0" applyProtection="0"/>
    <xf numFmtId="0" fontId="144" fillId="0" borderId="0" applyNumberFormat="0" applyFill="0" applyBorder="0" applyProtection="0">
      <alignment horizontal="center" wrapText="1"/>
    </xf>
    <xf numFmtId="0" fontId="239" fillId="0" borderId="9" applyNumberFormat="0" applyFill="0" applyProtection="0">
      <alignment horizontal="right" wrapText="1"/>
    </xf>
    <xf numFmtId="0" fontId="239" fillId="0" borderId="9" applyNumberFormat="0" applyFill="0" applyProtection="0">
      <alignment horizontal="left" wrapText="1"/>
    </xf>
    <xf numFmtId="0" fontId="53" fillId="0" borderId="5">
      <alignment horizontal="left" wrapText="1"/>
    </xf>
    <xf numFmtId="174" fontId="7" fillId="0" borderId="0" applyFont="0" applyFill="0" applyBorder="0" applyAlignment="0" applyProtection="0"/>
    <xf numFmtId="258" fontId="145" fillId="0" borderId="0"/>
    <xf numFmtId="258" fontId="145" fillId="0" borderId="0"/>
    <xf numFmtId="258" fontId="145" fillId="0" borderId="0"/>
    <xf numFmtId="258" fontId="145" fillId="0" borderId="0"/>
    <xf numFmtId="258" fontId="145" fillId="0" borderId="0"/>
    <xf numFmtId="258" fontId="145" fillId="0" borderId="0"/>
    <xf numFmtId="258" fontId="145" fillId="0" borderId="0"/>
    <xf numFmtId="258" fontId="145" fillId="0" borderId="0"/>
    <xf numFmtId="0" fontId="27" fillId="0" borderId="0"/>
    <xf numFmtId="41" fontId="7" fillId="0" borderId="0" applyFont="0" applyFill="0" applyBorder="0" applyAlignment="0" applyProtection="0"/>
    <xf numFmtId="274" fontId="10" fillId="0" borderId="0" applyFont="0" applyFill="0" applyBorder="0" applyAlignment="0" applyProtection="0"/>
    <xf numFmtId="0" fontId="27" fillId="0" borderId="0"/>
    <xf numFmtId="228" fontId="43" fillId="0" borderId="0" applyFont="0" applyFill="0" applyBorder="0" applyAlignment="0" applyProtection="0">
      <alignment horizontal="right"/>
    </xf>
    <xf numFmtId="282" fontId="43" fillId="0" borderId="0" applyFont="0" applyFill="0" applyBorder="0" applyAlignment="0" applyProtection="0"/>
    <xf numFmtId="228" fontId="43" fillId="0" borderId="0" applyFont="0" applyFill="0" applyBorder="0" applyAlignment="0" applyProtection="0">
      <alignment horizontal="right"/>
    </xf>
    <xf numFmtId="229" fontId="43" fillId="0" borderId="0" applyFont="0" applyFill="0" applyBorder="0" applyAlignment="0" applyProtection="0">
      <alignment horizontal="right"/>
    </xf>
    <xf numFmtId="283" fontId="43" fillId="0" borderId="0" applyFont="0" applyFill="0" applyBorder="0" applyAlignment="0" applyProtection="0"/>
    <xf numFmtId="229" fontId="43" fillId="0" borderId="0" applyFont="0" applyFill="0" applyBorder="0" applyAlignment="0" applyProtection="0">
      <alignment horizontal="right"/>
    </xf>
    <xf numFmtId="43" fontId="13" fillId="0" borderId="0" applyFont="0" applyFill="0" applyBorder="0" applyAlignment="0" applyProtection="0"/>
    <xf numFmtId="284" fontId="4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0" fontId="7" fillId="0" borderId="0" applyFont="0" applyFill="0" applyBorder="0" applyProtection="0">
      <alignment horizontal="right"/>
    </xf>
    <xf numFmtId="273" fontId="146" fillId="37" borderId="0" applyFill="0" applyBorder="0" applyAlignment="0">
      <protection locked="0"/>
    </xf>
    <xf numFmtId="37" fontId="27" fillId="0" borderId="0" applyFill="0" applyBorder="0" applyAlignment="0" applyProtection="0"/>
    <xf numFmtId="273" fontId="147" fillId="0" borderId="0" applyFill="0" applyBorder="0" applyAlignment="0">
      <protection locked="0"/>
    </xf>
    <xf numFmtId="285" fontId="43" fillId="0" borderId="0" applyFont="0" applyFill="0" applyBorder="0" applyAlignment="0" applyProtection="0"/>
    <xf numFmtId="38" fontId="45" fillId="0" borderId="0" applyFill="0" applyBorder="0" applyProtection="0">
      <alignment horizontal="center"/>
    </xf>
    <xf numFmtId="43" fontId="7" fillId="0" borderId="0" applyFont="0" applyFill="0" applyBorder="0" applyAlignment="0" applyProtection="0"/>
    <xf numFmtId="43" fontId="7" fillId="0" borderId="0" applyFont="0" applyFill="0" applyBorder="0" applyAlignment="0" applyProtection="0"/>
    <xf numFmtId="38" fontId="67" fillId="0" borderId="0" applyFont="0" applyFill="0" applyBorder="0" applyAlignment="0" applyProtection="0"/>
    <xf numFmtId="3" fontId="79" fillId="0" borderId="0" applyFont="0" applyFill="0" applyBorder="0" applyAlignment="0" applyProtection="0"/>
    <xf numFmtId="0" fontId="254" fillId="0" borderId="0"/>
    <xf numFmtId="0" fontId="253" fillId="0" borderId="0"/>
    <xf numFmtId="179" fontId="251" fillId="0" borderId="0" applyFont="0" applyFill="0" applyBorder="0" applyAlignment="0" applyProtection="0"/>
    <xf numFmtId="0" fontId="254" fillId="0" borderId="0"/>
    <xf numFmtId="0" fontId="253" fillId="0" borderId="0"/>
    <xf numFmtId="3" fontId="148" fillId="0" borderId="0">
      <alignment horizontal="center"/>
    </xf>
    <xf numFmtId="294" fontId="251" fillId="0" borderId="0" applyFont="0" applyFill="0" applyBorder="0" applyAlignment="0" applyProtection="0"/>
    <xf numFmtId="0" fontId="80" fillId="38" borderId="0">
      <alignment horizontal="center" vertical="center" wrapText="1"/>
    </xf>
    <xf numFmtId="201" fontId="7" fillId="0" borderId="0" applyFill="0" applyBorder="0">
      <alignment horizontal="left"/>
    </xf>
    <xf numFmtId="0" fontId="149" fillId="0" borderId="0" applyNumberFormat="0" applyAlignment="0">
      <alignment horizontal="left"/>
    </xf>
    <xf numFmtId="0" fontId="213" fillId="0" borderId="0" applyNumberFormat="0" applyFill="0" applyBorder="0">
      <alignment horizontal="left" wrapText="1" indent="2"/>
    </xf>
    <xf numFmtId="3" fontId="75" fillId="0" borderId="0"/>
    <xf numFmtId="173" fontId="7" fillId="0" borderId="0" applyFont="0" applyFill="0" applyBorder="0" applyAlignment="0" applyProtection="0"/>
    <xf numFmtId="0" fontId="27" fillId="0" borderId="0"/>
    <xf numFmtId="168" fontId="13" fillId="0" borderId="0">
      <alignment horizontal="right"/>
    </xf>
    <xf numFmtId="0" fontId="81" fillId="0" borderId="0" applyFill="0" applyBorder="0">
      <protection locked="0"/>
    </xf>
    <xf numFmtId="201" fontId="10" fillId="0" borderId="0" applyFont="0" applyFill="0" applyBorder="0" applyAlignment="0" applyProtection="0"/>
    <xf numFmtId="0" fontId="27" fillId="0" borderId="0"/>
    <xf numFmtId="194" fontId="82" fillId="0" borderId="0" applyFill="0" applyBorder="0"/>
    <xf numFmtId="194" fontId="81" fillId="0" borderId="0" applyFill="0" applyBorder="0">
      <protection locked="0"/>
    </xf>
    <xf numFmtId="194" fontId="82" fillId="0" borderId="0" applyFill="0" applyBorder="0"/>
    <xf numFmtId="227" fontId="43" fillId="0" borderId="0" applyFont="0" applyFill="0" applyBorder="0" applyAlignment="0" applyProtection="0">
      <alignment horizontal="right"/>
    </xf>
    <xf numFmtId="230" fontId="43" fillId="0" borderId="0" applyFont="0" applyFill="0" applyBorder="0" applyAlignment="0" applyProtection="0">
      <alignment horizontal="right"/>
    </xf>
    <xf numFmtId="286" fontId="150" fillId="0" borderId="0" applyFont="0" applyFill="0" applyBorder="0" applyAlignment="0" applyProtection="0"/>
    <xf numFmtId="230" fontId="43" fillId="0" borderId="0" applyFont="0" applyFill="0" applyBorder="0" applyAlignment="0" applyProtection="0">
      <alignment horizontal="right"/>
    </xf>
    <xf numFmtId="287" fontId="150" fillId="0" borderId="0" applyFont="0" applyFill="0" applyBorder="0" applyAlignment="0" applyProtection="0"/>
    <xf numFmtId="169" fontId="13" fillId="0" borderId="0" applyFont="0" applyFill="0" applyBorder="0" applyAlignment="0" applyProtection="0"/>
    <xf numFmtId="164" fontId="27" fillId="0" borderId="0" applyFill="0" applyBorder="0" applyAlignment="0" applyProtection="0"/>
    <xf numFmtId="288" fontId="43" fillId="0" borderId="0" applyFont="0" applyFill="0" applyBorder="0" applyAlignment="0" applyProtection="0"/>
    <xf numFmtId="0" fontId="79" fillId="0" borderId="0" applyFont="0" applyFill="0" applyBorder="0" applyAlignment="0" applyProtection="0"/>
    <xf numFmtId="178" fontId="251" fillId="0" borderId="0" applyFont="0" applyFill="0" applyBorder="0" applyAlignment="0" applyProtection="0"/>
    <xf numFmtId="289" fontId="43" fillId="0" borderId="0" applyFill="0" applyBorder="0" applyProtection="0">
      <alignment vertical="center"/>
    </xf>
    <xf numFmtId="322" fontId="251" fillId="0" borderId="0" applyFont="0" applyFill="0" applyBorder="0" applyAlignment="0" applyProtection="0"/>
    <xf numFmtId="256" fontId="45" fillId="0" borderId="0" applyFont="0" applyFill="0" applyBorder="0" applyAlignment="0" applyProtection="0"/>
    <xf numFmtId="190" fontId="13" fillId="23" borderId="5">
      <alignment horizontal="right"/>
      <protection locked="0"/>
    </xf>
    <xf numFmtId="0" fontId="256" fillId="0" borderId="0"/>
    <xf numFmtId="0" fontId="113" fillId="0" borderId="0" applyNumberFormat="0" applyAlignment="0"/>
    <xf numFmtId="180" fontId="27" fillId="0" borderId="0" applyFont="0" applyFill="0" applyBorder="0" applyProtection="0">
      <alignment horizontal="right"/>
    </xf>
    <xf numFmtId="268" fontId="41" fillId="0" borderId="0" applyFont="0" applyFill="0" applyBorder="0" applyAlignment="0" applyProtection="0"/>
    <xf numFmtId="258" fontId="7" fillId="0" borderId="0" applyFont="0" applyFill="0" applyBorder="0">
      <alignment horizontal="center" vertical="top"/>
    </xf>
    <xf numFmtId="329" fontId="14" fillId="30" borderId="22" applyFont="0" applyFill="0" applyBorder="0" applyAlignment="0" applyProtection="0"/>
    <xf numFmtId="329" fontId="59" fillId="30" borderId="0" applyFont="0" applyFill="0" applyBorder="0" applyAlignment="0" applyProtection="0"/>
    <xf numFmtId="286" fontId="7" fillId="0" borderId="9"/>
    <xf numFmtId="269" fontId="41" fillId="0" borderId="0" applyFont="0" applyFill="0" applyBorder="0" applyAlignment="0" applyProtection="0"/>
    <xf numFmtId="180" fontId="43" fillId="0" borderId="0" applyFont="0" applyFill="0" applyBorder="0" applyAlignment="0" applyProtection="0"/>
    <xf numFmtId="290" fontId="43" fillId="0" borderId="0" applyFont="0" applyFill="0" applyBorder="0" applyAlignment="0" applyProtection="0"/>
    <xf numFmtId="180" fontId="43" fillId="0" borderId="0" applyFont="0" applyFill="0" applyBorder="0" applyAlignment="0" applyProtection="0"/>
    <xf numFmtId="14" fontId="73" fillId="0" borderId="0" applyFill="0" applyBorder="0" applyAlignment="0"/>
    <xf numFmtId="15" fontId="81" fillId="0" borderId="0" applyFill="0" applyBorder="0">
      <protection locked="0"/>
    </xf>
    <xf numFmtId="16" fontId="27" fillId="0" borderId="0" applyFont="0" applyFill="0" applyBorder="0" applyProtection="0">
      <alignment horizontal="right"/>
    </xf>
    <xf numFmtId="14" fontId="258" fillId="0" borderId="0">
      <alignment horizontal="right"/>
      <protection locked="0"/>
    </xf>
    <xf numFmtId="305" fontId="253" fillId="0" borderId="0"/>
    <xf numFmtId="38" fontId="28" fillId="39" borderId="0" applyNumberFormat="0" applyBorder="0" applyProtection="0">
      <alignment horizontal="center" vertical="center"/>
    </xf>
    <xf numFmtId="168" fontId="259" fillId="0" borderId="0"/>
    <xf numFmtId="267" fontId="7" fillId="0" borderId="0"/>
    <xf numFmtId="1" fontId="82" fillId="0" borderId="0" applyFill="0" applyBorder="0">
      <alignment horizontal="right"/>
    </xf>
    <xf numFmtId="2" fontId="82" fillId="0" borderId="0" applyFill="0" applyBorder="0">
      <alignment horizontal="right"/>
    </xf>
    <xf numFmtId="2" fontId="81" fillId="0" borderId="0" applyFill="0" applyBorder="0">
      <protection locked="0"/>
    </xf>
    <xf numFmtId="175" fontId="82" fillId="0" borderId="0" applyFill="0" applyBorder="0">
      <alignment horizontal="right"/>
    </xf>
    <xf numFmtId="175" fontId="81" fillId="0" borderId="0" applyFill="0" applyBorder="0">
      <protection locked="0"/>
    </xf>
    <xf numFmtId="0" fontId="27" fillId="0" borderId="0">
      <alignment horizontal="right"/>
    </xf>
    <xf numFmtId="0" fontId="27" fillId="0" borderId="0">
      <alignment horizontal="right"/>
    </xf>
    <xf numFmtId="195" fontId="13" fillId="0" borderId="0"/>
    <xf numFmtId="38" fontId="49" fillId="0" borderId="23">
      <alignment vertical="center"/>
    </xf>
    <xf numFmtId="0" fontId="63" fillId="0" borderId="0" applyNumberFormat="0" applyFill="0" applyBorder="0">
      <alignment wrapText="1"/>
    </xf>
    <xf numFmtId="307" fontId="7" fillId="0" borderId="0" applyFont="0" applyFill="0" applyBorder="0" applyAlignment="0" applyProtection="0"/>
    <xf numFmtId="43" fontId="7" fillId="0" borderId="0" applyFont="0" applyFill="0" applyBorder="0" applyAlignment="0" applyProtection="0"/>
    <xf numFmtId="0" fontId="84" fillId="0" borderId="0">
      <protection locked="0"/>
    </xf>
    <xf numFmtId="167" fontId="45" fillId="0" borderId="0" applyFill="0" applyBorder="0" applyProtection="0">
      <alignment horizontal="center"/>
    </xf>
    <xf numFmtId="0" fontId="253" fillId="0" borderId="0"/>
    <xf numFmtId="165" fontId="45" fillId="0" borderId="0">
      <alignment horizontal="center"/>
    </xf>
    <xf numFmtId="263" fontId="138" fillId="0" borderId="0"/>
    <xf numFmtId="164" fontId="13" fillId="0" borderId="0" applyFont="0" applyFill="0" applyBorder="0" applyAlignment="0" applyProtection="0"/>
    <xf numFmtId="199" fontId="27" fillId="0" borderId="0"/>
    <xf numFmtId="199" fontId="260" fillId="0" borderId="0">
      <protection locked="0"/>
    </xf>
    <xf numFmtId="166" fontId="27" fillId="0" borderId="0"/>
    <xf numFmtId="168" fontId="52" fillId="0" borderId="0"/>
    <xf numFmtId="0" fontId="151" fillId="0" borderId="0" applyFont="0" applyFill="0" applyBorder="0" applyAlignment="0" applyProtection="0"/>
    <xf numFmtId="182" fontId="43" fillId="0" borderId="24" applyNumberFormat="0" applyFont="0" applyFill="0" applyAlignment="0" applyProtection="0"/>
    <xf numFmtId="168" fontId="83" fillId="0" borderId="0" applyFill="0" applyBorder="0" applyAlignment="0" applyProtection="0"/>
    <xf numFmtId="243" fontId="7" fillId="0" borderId="25" applyNumberFormat="0" applyFill="0" applyAlignment="0" applyProtection="0"/>
    <xf numFmtId="0" fontId="261" fillId="0" borderId="0"/>
    <xf numFmtId="201" fontId="152" fillId="0" borderId="0" applyNumberFormat="0" applyFill="0" applyBorder="0" applyAlignment="0" applyProtection="0"/>
    <xf numFmtId="0" fontId="262" fillId="0" borderId="0">
      <protection locked="0"/>
    </xf>
    <xf numFmtId="0" fontId="262" fillId="0" borderId="0">
      <protection locked="0"/>
    </xf>
    <xf numFmtId="274" fontId="10" fillId="0" borderId="0" applyFill="0" applyBorder="0" applyAlignment="0"/>
    <xf numFmtId="201" fontId="10" fillId="0" borderId="0" applyFill="0" applyBorder="0" applyAlignment="0"/>
    <xf numFmtId="274" fontId="10" fillId="0" borderId="0" applyFill="0" applyBorder="0" applyAlignment="0"/>
    <xf numFmtId="277" fontId="10" fillId="0" borderId="0" applyFill="0" applyBorder="0" applyAlignment="0"/>
    <xf numFmtId="201" fontId="10" fillId="0" borderId="0" applyFill="0" applyBorder="0" applyAlignment="0"/>
    <xf numFmtId="37" fontId="153" fillId="0" borderId="0" applyNumberFormat="0" applyFill="0" applyBorder="0" applyAlignment="0">
      <alignment vertical="center"/>
      <protection locked="0"/>
    </xf>
    <xf numFmtId="0" fontId="154" fillId="0" borderId="0" applyNumberFormat="0" applyAlignment="0">
      <alignment horizontal="left"/>
    </xf>
    <xf numFmtId="0" fontId="263" fillId="0" borderId="0"/>
    <xf numFmtId="166" fontId="13" fillId="0" borderId="0" applyFont="0" applyFill="0" applyBorder="0" applyAlignment="0" applyProtection="0"/>
    <xf numFmtId="184" fontId="8" fillId="0" borderId="0" applyFont="0" applyFill="0" applyBorder="0" applyAlignment="0" applyProtection="0"/>
    <xf numFmtId="0" fontId="155" fillId="0" borderId="0" applyNumberFormat="0" applyFill="0" applyBorder="0" applyAlignment="0" applyProtection="0"/>
    <xf numFmtId="49" fontId="92" fillId="0" borderId="0" applyNumberFormat="0" applyFill="0" applyBorder="0" applyProtection="0">
      <alignment horizontal="center" vertical="top"/>
    </xf>
    <xf numFmtId="281" fontId="7" fillId="0" borderId="0" applyBorder="0">
      <alignment horizontal="right" vertical="top"/>
    </xf>
    <xf numFmtId="282" fontId="7" fillId="0" borderId="0" applyBorder="0">
      <alignment horizontal="right" vertical="top"/>
    </xf>
    <xf numFmtId="282" fontId="7" fillId="0" borderId="0" applyBorder="0">
      <alignment horizontal="right" vertical="top"/>
    </xf>
    <xf numFmtId="196" fontId="52" fillId="0" borderId="0" applyFill="0" applyBorder="0">
      <alignment horizontal="right" vertical="top"/>
    </xf>
    <xf numFmtId="223" fontId="7" fillId="0" borderId="0" applyFill="0" applyBorder="0">
      <alignment horizontal="right" vertical="top"/>
    </xf>
    <xf numFmtId="279" fontId="7" fillId="0" borderId="0" applyFill="0" applyBorder="0">
      <alignment horizontal="right" vertical="top"/>
    </xf>
    <xf numFmtId="280" fontId="7" fillId="0" borderId="0" applyFill="0" applyBorder="0">
      <alignment horizontal="right" vertical="top"/>
    </xf>
    <xf numFmtId="0" fontId="264" fillId="0" borderId="0">
      <alignment horizontal="left"/>
    </xf>
    <xf numFmtId="0" fontId="265" fillId="0" borderId="0">
      <alignment horizontal="center" wrapText="1"/>
    </xf>
    <xf numFmtId="222" fontId="7" fillId="0" borderId="26">
      <alignment horizontal="left"/>
    </xf>
    <xf numFmtId="0" fontId="99" fillId="0" borderId="0">
      <alignment vertical="center"/>
    </xf>
    <xf numFmtId="38" fontId="7" fillId="0" borderId="0">
      <alignment horizontal="left" vertical="center"/>
    </xf>
    <xf numFmtId="277" fontId="7" fillId="0" borderId="0">
      <alignment vertical="center"/>
    </xf>
    <xf numFmtId="0" fontId="25" fillId="0" borderId="0">
      <alignment vertical="center"/>
    </xf>
    <xf numFmtId="222" fontId="7" fillId="0" borderId="26">
      <alignment horizontal="left"/>
    </xf>
    <xf numFmtId="0" fontId="7" fillId="23" borderId="27" applyFont="0" applyAlignment="0"/>
    <xf numFmtId="222" fontId="7" fillId="0" borderId="0">
      <alignment horizontal="center"/>
    </xf>
    <xf numFmtId="222" fontId="7" fillId="0" borderId="26">
      <alignment horizontal="center"/>
    </xf>
    <xf numFmtId="172" fontId="52" fillId="0" borderId="0" applyFill="0" applyBorder="0" applyAlignment="0" applyProtection="0">
      <alignment horizontal="right" vertical="top"/>
    </xf>
    <xf numFmtId="38" fontId="7" fillId="0" borderId="0">
      <alignment horizontal="left" vertical="center"/>
    </xf>
    <xf numFmtId="222" fontId="7" fillId="0" borderId="0"/>
    <xf numFmtId="222" fontId="7" fillId="0" borderId="0"/>
    <xf numFmtId="222" fontId="7" fillId="0" borderId="0"/>
    <xf numFmtId="222" fontId="7" fillId="0" borderId="0"/>
    <xf numFmtId="222" fontId="7" fillId="0" borderId="0">
      <alignment horizontal="left" vertical="top"/>
    </xf>
    <xf numFmtId="0" fontId="52" fillId="0" borderId="0" applyFill="0" applyBorder="0">
      <alignment horizontal="left" vertical="top"/>
    </xf>
    <xf numFmtId="0" fontId="108" fillId="0" borderId="0">
      <alignment horizontal="left" vertical="top" wrapText="1"/>
    </xf>
    <xf numFmtId="0" fontId="266" fillId="0" borderId="0">
      <alignment horizontal="left" vertical="top" wrapText="1"/>
    </xf>
    <xf numFmtId="0" fontId="267" fillId="0" borderId="0">
      <alignment horizontal="left" vertical="top" wrapText="1"/>
    </xf>
    <xf numFmtId="0" fontId="84" fillId="0" borderId="0">
      <protection locked="0"/>
    </xf>
    <xf numFmtId="0" fontId="84" fillId="0" borderId="0">
      <protection locked="0"/>
    </xf>
    <xf numFmtId="0" fontId="85" fillId="0" borderId="0">
      <protection locked="0"/>
    </xf>
    <xf numFmtId="0" fontId="84" fillId="0" borderId="0">
      <protection locked="0"/>
    </xf>
    <xf numFmtId="0" fontId="84" fillId="0" borderId="0">
      <protection locked="0"/>
    </xf>
    <xf numFmtId="0" fontId="84" fillId="0" borderId="0">
      <protection locked="0"/>
    </xf>
    <xf numFmtId="0" fontId="84" fillId="0" borderId="0">
      <protection locked="0"/>
    </xf>
    <xf numFmtId="41" fontId="268" fillId="0" borderId="0"/>
    <xf numFmtId="0" fontId="84" fillId="0" borderId="0">
      <protection locked="0"/>
    </xf>
    <xf numFmtId="40" fontId="13" fillId="0" borderId="0" applyNumberFormat="0">
      <alignment horizontal="right"/>
    </xf>
    <xf numFmtId="37" fontId="156" fillId="0" borderId="0" applyNumberFormat="0" applyFill="0" applyBorder="0" applyAlignment="0" applyProtection="0"/>
    <xf numFmtId="38" fontId="7" fillId="0" borderId="0" applyFont="0" applyBorder="0" applyAlignment="0"/>
    <xf numFmtId="177" fontId="7" fillId="0" borderId="0" applyFont="0" applyBorder="0" applyAlignment="0"/>
    <xf numFmtId="226" fontId="13" fillId="0" borderId="0" applyFill="0" applyBorder="0"/>
    <xf numFmtId="0" fontId="84" fillId="0" borderId="0">
      <protection locked="0"/>
    </xf>
    <xf numFmtId="183" fontId="13" fillId="0" borderId="0" applyFont="0" applyFill="0" applyBorder="0" applyAlignment="0" applyProtection="0"/>
    <xf numFmtId="0" fontId="24" fillId="0" borderId="0"/>
    <xf numFmtId="0" fontId="138" fillId="0" borderId="0"/>
    <xf numFmtId="1" fontId="251" fillId="0" borderId="0" applyFont="0" applyFill="0" applyBorder="0" applyAlignment="0" applyProtection="0"/>
    <xf numFmtId="179" fontId="29" fillId="0" borderId="0" applyNumberFormat="0" applyFill="0" applyBorder="0" applyAlignment="0" applyProtection="0"/>
    <xf numFmtId="0" fontId="7" fillId="0" borderId="0"/>
    <xf numFmtId="0" fontId="157" fillId="0" borderId="0" applyFill="0" applyBorder="0" applyProtection="0">
      <alignment horizontal="left"/>
    </xf>
    <xf numFmtId="0" fontId="158" fillId="0" borderId="0"/>
    <xf numFmtId="1" fontId="86" fillId="40" borderId="15" applyNumberFormat="0" applyBorder="0">
      <alignment horizontal="center"/>
    </xf>
    <xf numFmtId="226" fontId="59" fillId="32" borderId="5" applyFont="0" applyBorder="0" applyAlignment="0" applyProtection="0">
      <alignment vertical="top"/>
    </xf>
    <xf numFmtId="0" fontId="87" fillId="0" borderId="0" applyNumberFormat="0" applyFill="0" applyBorder="0" applyAlignment="0" applyProtection="0"/>
    <xf numFmtId="0" fontId="30" fillId="0" borderId="9" applyProtection="0">
      <alignment horizontal="center"/>
    </xf>
    <xf numFmtId="197" fontId="59" fillId="0" borderId="0" applyFont="0" applyFill="0" applyBorder="0" applyAlignment="0" applyProtection="0"/>
    <xf numFmtId="0" fontId="88" fillId="0" borderId="0" applyNumberFormat="0" applyFill="0" applyBorder="0" applyAlignment="0" applyProtection="0"/>
    <xf numFmtId="0" fontId="52" fillId="0" borderId="28" applyBorder="0"/>
    <xf numFmtId="0" fontId="31" fillId="0" borderId="0"/>
    <xf numFmtId="0" fontId="32" fillId="0" borderId="0"/>
    <xf numFmtId="0" fontId="159" fillId="5" borderId="0" applyNumberFormat="0" applyBorder="0" applyAlignment="0" applyProtection="0"/>
    <xf numFmtId="0" fontId="18" fillId="0" borderId="29" applyNumberFormat="0" applyAlignment="0" applyProtection="0"/>
    <xf numFmtId="0" fontId="63" fillId="0" borderId="0" applyNumberFormat="0" applyFill="0" applyBorder="0">
      <alignment horizontal="center" vertical="center"/>
    </xf>
    <xf numFmtId="0" fontId="59" fillId="0" borderId="0" applyNumberFormat="0" applyFill="0" applyBorder="0" applyProtection="0">
      <alignment wrapText="1"/>
    </xf>
    <xf numFmtId="0" fontId="67" fillId="0" borderId="0" applyNumberFormat="0" applyFill="0" applyBorder="0" applyProtection="0">
      <alignment wrapText="1"/>
    </xf>
    <xf numFmtId="38" fontId="12" fillId="18" borderId="0" applyNumberFormat="0" applyBorder="0" applyAlignment="0" applyProtection="0"/>
    <xf numFmtId="265" fontId="7" fillId="0" borderId="0"/>
    <xf numFmtId="9" fontId="42" fillId="23" borderId="0">
      <alignment horizontal="right"/>
      <protection locked="0"/>
    </xf>
    <xf numFmtId="327" fontId="269" fillId="0" borderId="0" applyFill="0" applyBorder="0" applyAlignment="0" applyProtection="0"/>
    <xf numFmtId="0" fontId="192" fillId="0" borderId="0"/>
    <xf numFmtId="179" fontId="88" fillId="30" borderId="5" applyNumberFormat="0" applyAlignment="0" applyProtection="0"/>
    <xf numFmtId="177" fontId="13" fillId="21" borderId="5" applyNumberFormat="0" applyFont="0" applyBorder="0" applyAlignment="0" applyProtection="0"/>
    <xf numFmtId="231" fontId="43" fillId="0" borderId="0" applyFont="0" applyFill="0" applyBorder="0" applyAlignment="0" applyProtection="0">
      <alignment horizontal="right"/>
    </xf>
    <xf numFmtId="178" fontId="89" fillId="21" borderId="0" applyNumberFormat="0" applyFont="0" applyAlignment="0"/>
    <xf numFmtId="0" fontId="7" fillId="41" borderId="0"/>
    <xf numFmtId="0" fontId="33" fillId="0" borderId="0" applyAlignment="0" applyProtection="0"/>
    <xf numFmtId="0" fontId="34" fillId="0" borderId="0" applyAlignment="0" applyProtection="0"/>
    <xf numFmtId="0" fontId="35" fillId="0" borderId="0" applyAlignment="0" applyProtection="0"/>
    <xf numFmtId="0" fontId="36" fillId="0" borderId="15" applyFill="0" applyProtection="0"/>
    <xf numFmtId="0" fontId="37" fillId="0" borderId="30" applyNumberFormat="0" applyAlignment="0" applyProtection="0">
      <alignment horizontal="left" vertical="center"/>
    </xf>
    <xf numFmtId="0" fontId="37" fillId="0" borderId="28">
      <alignment horizontal="left" vertical="center"/>
    </xf>
    <xf numFmtId="0" fontId="270" fillId="0" borderId="0"/>
    <xf numFmtId="38" fontId="38" fillId="0" borderId="0" applyNumberFormat="0" applyFill="0" applyProtection="0">
      <alignment horizontal="left"/>
    </xf>
    <xf numFmtId="0" fontId="90" fillId="0" borderId="0" applyNumberFormat="0" applyFill="0" applyBorder="0"/>
    <xf numFmtId="0" fontId="39" fillId="0" borderId="0" applyFill="0" applyProtection="0">
      <alignment horizontal="left"/>
    </xf>
    <xf numFmtId="0" fontId="91" fillId="0" borderId="0" applyFill="0" applyBorder="0"/>
    <xf numFmtId="0" fontId="92" fillId="0" borderId="0" applyFill="0" applyBorder="0"/>
    <xf numFmtId="201" fontId="271" fillId="0" borderId="0">
      <alignment horizontal="right"/>
    </xf>
    <xf numFmtId="201" fontId="271" fillId="0" borderId="0">
      <alignment horizontal="left"/>
    </xf>
    <xf numFmtId="179" fontId="40" fillId="0" borderId="0" applyNumberFormat="0" applyFill="0" applyBorder="0" applyAlignment="0" applyProtection="0"/>
    <xf numFmtId="0" fontId="216" fillId="0" borderId="31"/>
    <xf numFmtId="0" fontId="217" fillId="0" borderId="31"/>
    <xf numFmtId="179" fontId="196" fillId="0" borderId="0" applyNumberFormat="0" applyFill="0" applyBorder="0" applyAlignment="0" applyProtection="0"/>
    <xf numFmtId="0" fontId="10" fillId="0" borderId="0"/>
    <xf numFmtId="0" fontId="197" fillId="42" borderId="0">
      <alignment horizontal="center"/>
    </xf>
    <xf numFmtId="0" fontId="218" fillId="0" borderId="15">
      <alignment horizontal="center"/>
    </xf>
    <xf numFmtId="0" fontId="218" fillId="0" borderId="0">
      <alignment horizontal="center"/>
    </xf>
    <xf numFmtId="0" fontId="219" fillId="0" borderId="0" applyBorder="0">
      <alignment horizontal="center" vertical="center" wrapText="1"/>
      <protection hidden="1"/>
    </xf>
    <xf numFmtId="223" fontId="42" fillId="0" borderId="0" applyFont="0" applyFill="0" applyBorder="0" applyAlignment="0" applyProtection="0">
      <alignment horizontal="centerContinuous" vertical="center"/>
      <protection locked="0"/>
    </xf>
    <xf numFmtId="0" fontId="42" fillId="0" borderId="32" applyNumberFormat="0" applyFill="0" applyAlignment="0" applyProtection="0"/>
    <xf numFmtId="0" fontId="195" fillId="0" borderId="0" applyNumberFormat="0" applyFill="0" applyBorder="0" applyAlignment="0" applyProtection="0">
      <alignment vertical="top"/>
      <protection locked="0"/>
    </xf>
    <xf numFmtId="0" fontId="220" fillId="0" borderId="0" applyNumberFormat="0" applyFill="0" applyBorder="0" applyAlignment="0" applyProtection="0">
      <alignment vertical="top"/>
      <protection locked="0"/>
    </xf>
    <xf numFmtId="178" fontId="14" fillId="0" borderId="0" applyNumberFormat="0" applyBorder="0" applyAlignment="0" applyProtection="0"/>
    <xf numFmtId="186" fontId="42" fillId="32" borderId="0">
      <alignment horizontal="center"/>
    </xf>
    <xf numFmtId="198" fontId="198" fillId="18" borderId="33" applyNumberFormat="0" applyBorder="0" applyAlignment="0">
      <alignment horizontal="centerContinuous"/>
    </xf>
    <xf numFmtId="297" fontId="199" fillId="0" borderId="0" applyNumberFormat="0" applyFill="0" applyBorder="0" applyAlignment="0" applyProtection="0"/>
    <xf numFmtId="0" fontId="200" fillId="0" borderId="0" applyFill="0" applyBorder="0" applyAlignment="0">
      <protection locked="0"/>
    </xf>
    <xf numFmtId="3" fontId="241" fillId="0" borderId="0"/>
    <xf numFmtId="0" fontId="59" fillId="0" borderId="0">
      <alignment horizontal="left"/>
    </xf>
    <xf numFmtId="4" fontId="272" fillId="43" borderId="0"/>
    <xf numFmtId="4" fontId="272" fillId="44" borderId="0"/>
    <xf numFmtId="4" fontId="59" fillId="2" borderId="0"/>
    <xf numFmtId="0" fontId="272" fillId="45" borderId="0">
      <alignment horizontal="left"/>
    </xf>
    <xf numFmtId="0" fontId="273" fillId="46" borderId="0"/>
    <xf numFmtId="0" fontId="274" fillId="46" borderId="0"/>
    <xf numFmtId="276" fontId="7" fillId="0" borderId="0">
      <alignment horizontal="right"/>
    </xf>
    <xf numFmtId="0" fontId="275" fillId="47" borderId="0">
      <alignment horizontal="left"/>
    </xf>
    <xf numFmtId="0" fontId="275" fillId="45" borderId="0">
      <alignment horizontal="left"/>
    </xf>
    <xf numFmtId="0" fontId="276" fillId="0" borderId="0">
      <alignment horizontal="left"/>
    </xf>
    <xf numFmtId="0" fontId="59" fillId="0" borderId="0">
      <alignment horizontal="left"/>
    </xf>
    <xf numFmtId="0" fontId="143" fillId="0" borderId="0"/>
    <xf numFmtId="0" fontId="277" fillId="0" borderId="0">
      <alignment horizontal="left"/>
    </xf>
    <xf numFmtId="0" fontId="276" fillId="0" borderId="0"/>
    <xf numFmtId="0" fontId="276" fillId="0" borderId="0"/>
    <xf numFmtId="3" fontId="278" fillId="0" borderId="0"/>
    <xf numFmtId="226" fontId="27" fillId="0" borderId="0" applyFont="0" applyFill="0" applyBorder="0" applyAlignment="0" applyProtection="0"/>
    <xf numFmtId="177" fontId="41" fillId="0" borderId="0" applyAlignment="0">
      <protection locked="0"/>
    </xf>
    <xf numFmtId="15" fontId="77" fillId="48" borderId="34"/>
    <xf numFmtId="193" fontId="77" fillId="23" borderId="34"/>
    <xf numFmtId="298" fontId="14" fillId="23" borderId="5" applyNumberFormat="0" applyAlignment="0" applyProtection="0"/>
    <xf numFmtId="10" fontId="12" fillId="30" borderId="5" applyNumberFormat="0" applyBorder="0" applyAlignment="0" applyProtection="0"/>
    <xf numFmtId="177" fontId="255" fillId="0" borderId="5" applyNumberFormat="0" applyFill="0" applyAlignment="0" applyProtection="0"/>
    <xf numFmtId="178" fontId="46" fillId="49" borderId="0"/>
    <xf numFmtId="14" fontId="77" fillId="9" borderId="0">
      <alignment horizontal="center"/>
    </xf>
    <xf numFmtId="0" fontId="201" fillId="23" borderId="0">
      <alignment horizontal="center"/>
    </xf>
    <xf numFmtId="177" fontId="10" fillId="23" borderId="0"/>
    <xf numFmtId="193" fontId="201" fillId="30" borderId="35"/>
    <xf numFmtId="193" fontId="202" fillId="30" borderId="35"/>
    <xf numFmtId="10" fontId="42" fillId="50" borderId="0"/>
    <xf numFmtId="0" fontId="93" fillId="21" borderId="0"/>
    <xf numFmtId="3" fontId="203" fillId="23" borderId="36">
      <alignment horizontal="right"/>
    </xf>
    <xf numFmtId="177" fontId="59" fillId="30" borderId="9" applyNumberFormat="0" applyFont="0" applyAlignment="0" applyProtection="0">
      <alignment horizontal="center"/>
      <protection locked="0"/>
    </xf>
    <xf numFmtId="0" fontId="201" fillId="0" borderId="0" applyNumberFormat="0" applyFill="0" applyBorder="0" applyAlignment="0">
      <protection locked="0"/>
    </xf>
    <xf numFmtId="291" fontId="222" fillId="0" borderId="0" applyFill="0" applyBorder="0" applyProtection="0">
      <alignment vertical="center"/>
    </xf>
    <xf numFmtId="289" fontId="222" fillId="0" borderId="0" applyFill="0" applyBorder="0" applyProtection="0">
      <alignment vertical="center"/>
    </xf>
    <xf numFmtId="198" fontId="204" fillId="0" borderId="0" applyNumberFormat="0" applyFill="0" applyBorder="0" applyAlignment="0" applyProtection="0"/>
    <xf numFmtId="311" fontId="222" fillId="0" borderId="0" applyFill="0" applyBorder="0" applyProtection="0">
      <alignment vertical="center"/>
    </xf>
    <xf numFmtId="310" fontId="222" fillId="0" borderId="0" applyFill="0" applyBorder="0" applyProtection="0">
      <alignment vertical="center"/>
    </xf>
    <xf numFmtId="0" fontId="201" fillId="23" borderId="0">
      <alignment horizontal="center"/>
    </xf>
    <xf numFmtId="0" fontId="138" fillId="0" borderId="0"/>
    <xf numFmtId="213" fontId="7" fillId="0" borderId="0" applyFont="0" applyFill="0" applyBorder="0" applyAlignment="0" applyProtection="0">
      <alignment horizontal="right"/>
    </xf>
    <xf numFmtId="213" fontId="7" fillId="0" borderId="0" applyAlignment="0">
      <alignment horizontal="right"/>
    </xf>
    <xf numFmtId="0" fontId="7" fillId="0" borderId="0" applyNumberFormat="0" applyFill="0" applyBorder="0" applyProtection="0">
      <alignment horizontal="left" vertical="center"/>
    </xf>
    <xf numFmtId="0" fontId="223" fillId="0" borderId="0"/>
    <xf numFmtId="0" fontId="224" fillId="0" borderId="37" applyNumberFormat="0" applyFill="0" applyAlignment="0" applyProtection="0"/>
    <xf numFmtId="0" fontId="92" fillId="0" borderId="0" applyNumberFormat="0" applyFill="0" applyBorder="0" applyAlignment="0" applyProtection="0"/>
    <xf numFmtId="0" fontId="108" fillId="0" borderId="31" applyNumberFormat="0" applyFill="0" applyAlignment="0" applyProtection="0"/>
    <xf numFmtId="0" fontId="225" fillId="0" borderId="38" applyNumberFormat="0" applyFill="0" applyAlignment="0" applyProtection="0"/>
    <xf numFmtId="0" fontId="226" fillId="0" borderId="39" applyNumberFormat="0" applyFill="0" applyAlignment="0" applyProtection="0"/>
    <xf numFmtId="49" fontId="42" fillId="0" borderId="11" applyFont="0" applyFill="0" applyBorder="0" applyAlignment="0" applyProtection="0">
      <alignment horizontal="left" vertical="center"/>
      <protection locked="0"/>
    </xf>
    <xf numFmtId="321" fontId="27" fillId="0" borderId="0">
      <alignment horizontal="left"/>
    </xf>
    <xf numFmtId="0" fontId="53" fillId="51" borderId="0" applyNumberFormat="0">
      <alignment horizontal="centerContinuous"/>
    </xf>
    <xf numFmtId="0" fontId="59" fillId="0" borderId="0" applyNumberFormat="0" applyFill="0" applyBorder="0" applyProtection="0">
      <alignment horizontal="left"/>
    </xf>
    <xf numFmtId="0" fontId="239" fillId="0" borderId="0" applyNumberFormat="0" applyFill="0" applyBorder="0" applyProtection="0">
      <alignment horizontal="left"/>
    </xf>
    <xf numFmtId="295" fontId="27" fillId="0" borderId="0" applyFont="0" applyFill="0" applyBorder="0" applyAlignment="0" applyProtection="0"/>
    <xf numFmtId="274" fontId="10" fillId="0" borderId="0" applyFill="0" applyBorder="0" applyAlignment="0"/>
    <xf numFmtId="201" fontId="10" fillId="0" borderId="0" applyFill="0" applyBorder="0" applyAlignment="0"/>
    <xf numFmtId="274" fontId="10" fillId="0" borderId="0" applyFill="0" applyBorder="0" applyAlignment="0"/>
    <xf numFmtId="277" fontId="10" fillId="0" borderId="0" applyFill="0" applyBorder="0" applyAlignment="0"/>
    <xf numFmtId="201" fontId="10" fillId="0" borderId="0" applyFill="0" applyBorder="0" applyAlignment="0"/>
    <xf numFmtId="0" fontId="206" fillId="0" borderId="40" applyNumberFormat="0" applyFill="0" applyAlignment="0" applyProtection="0"/>
    <xf numFmtId="178" fontId="227" fillId="52" borderId="0"/>
    <xf numFmtId="0" fontId="7" fillId="18" borderId="0"/>
    <xf numFmtId="214" fontId="7" fillId="0" borderId="0" applyFont="0" applyFill="0" applyBorder="0" applyAlignment="0" applyProtection="0">
      <alignment horizontal="right"/>
    </xf>
    <xf numFmtId="214" fontId="7" fillId="0" borderId="0" applyFill="0" applyBorder="0" applyAlignment="0" applyProtection="0">
      <alignment horizontal="right"/>
    </xf>
    <xf numFmtId="0" fontId="279" fillId="0" borderId="11">
      <alignment horizontal="left"/>
      <protection locked="0"/>
    </xf>
    <xf numFmtId="0" fontId="65" fillId="53" borderId="0"/>
    <xf numFmtId="3" fontId="280" fillId="9" borderId="0"/>
    <xf numFmtId="327" fontId="281" fillId="0" borderId="0" applyFill="0" applyBorder="0" applyAlignment="0" applyProtection="0"/>
    <xf numFmtId="265" fontId="7" fillId="0" borderId="0"/>
    <xf numFmtId="41" fontId="228" fillId="0" borderId="0" applyFont="0" applyFill="0" applyBorder="0" applyAlignment="0" applyProtection="0"/>
    <xf numFmtId="309" fontId="229" fillId="0" borderId="0" applyFont="0" applyFill="0" applyBorder="0" applyAlignment="0" applyProtection="0"/>
    <xf numFmtId="187" fontId="13" fillId="0" borderId="0"/>
    <xf numFmtId="170" fontId="7" fillId="0" borderId="0" applyFont="0" applyFill="0" applyBorder="0" applyAlignment="0" applyProtection="0"/>
    <xf numFmtId="171" fontId="7" fillId="0" borderId="0" applyFont="0" applyFill="0" applyBorder="0" applyAlignment="0" applyProtection="0"/>
    <xf numFmtId="315" fontId="230" fillId="0" borderId="0" applyFont="0" applyFill="0" applyBorder="0" applyAlignment="0" applyProtection="0"/>
    <xf numFmtId="174" fontId="282" fillId="0" borderId="0" applyFont="0" applyFill="0" applyBorder="0" applyAlignment="0" applyProtection="0"/>
    <xf numFmtId="0" fontId="71" fillId="54" borderId="0"/>
    <xf numFmtId="37" fontId="41" fillId="0" borderId="0" applyFont="0" applyFill="0" applyBorder="0" applyAlignment="0" applyProtection="0"/>
    <xf numFmtId="199" fontId="41" fillId="0" borderId="0" applyFont="0" applyFill="0" applyBorder="0" applyAlignment="0" applyProtection="0"/>
    <xf numFmtId="299" fontId="41" fillId="0" borderId="0" applyFont="0" applyFill="0" applyBorder="0" applyAlignment="0" applyProtection="0"/>
    <xf numFmtId="0" fontId="205" fillId="32" borderId="41">
      <alignment horizontal="left" vertical="top" indent="2"/>
    </xf>
    <xf numFmtId="300" fontId="41" fillId="0" borderId="0" applyFont="0" applyFill="0" applyBorder="0" applyAlignment="0" applyProtection="0"/>
    <xf numFmtId="301" fontId="41" fillId="0" borderId="0" applyFont="0" applyFill="0" applyBorder="0" applyAlignment="0" applyProtection="0"/>
    <xf numFmtId="302" fontId="41" fillId="0" borderId="0" applyFont="0" applyFill="0" applyBorder="0" applyAlignment="0" applyProtection="0"/>
    <xf numFmtId="303" fontId="41" fillId="0" borderId="0" applyFont="0" applyFill="0" applyBorder="0" applyAlignment="0" applyProtection="0"/>
    <xf numFmtId="0" fontId="283" fillId="0" borderId="15"/>
    <xf numFmtId="274" fontId="7" fillId="0" borderId="0" applyFont="0" applyFill="0" applyBorder="0" applyAlignment="0" applyProtection="0"/>
    <xf numFmtId="275" fontId="7" fillId="0" borderId="0" applyFont="0" applyFill="0" applyBorder="0" applyAlignment="0" applyProtection="0"/>
    <xf numFmtId="316" fontId="230" fillId="0" borderId="0" applyFont="0" applyFill="0" applyBorder="0" applyAlignment="0" applyProtection="0"/>
    <xf numFmtId="0" fontId="84" fillId="0" borderId="0">
      <protection locked="0"/>
    </xf>
    <xf numFmtId="218" fontId="7" fillId="0" borderId="0" applyFont="0" applyFill="0" applyBorder="0" applyAlignment="0" applyProtection="0"/>
    <xf numFmtId="224" fontId="45" fillId="0" borderId="0" applyFill="0" applyBorder="0" applyProtection="0">
      <alignment horizontal="center"/>
    </xf>
    <xf numFmtId="296" fontId="43" fillId="0" borderId="0" applyFont="0" applyFill="0" applyBorder="0" applyProtection="0">
      <alignment horizontal="right"/>
    </xf>
    <xf numFmtId="0" fontId="231" fillId="0" borderId="0" applyFont="0" applyFill="0" applyBorder="0" applyAlignment="0" applyProtection="0"/>
    <xf numFmtId="317" fontId="43" fillId="0" borderId="0" applyFont="0" applyFill="0" applyBorder="0" applyProtection="0">
      <alignment horizontal="right"/>
    </xf>
    <xf numFmtId="304" fontId="41" fillId="0" borderId="0" applyFont="0" applyFill="0" applyBorder="0" applyAlignment="0" applyProtection="0"/>
    <xf numFmtId="311" fontId="43" fillId="0" borderId="0" applyFill="0" applyBorder="0" applyProtection="0">
      <alignment vertical="center"/>
    </xf>
    <xf numFmtId="312" fontId="43" fillId="0" borderId="0" applyFont="0" applyFill="0" applyBorder="0" applyAlignment="0" applyProtection="0">
      <alignment horizontal="right"/>
    </xf>
    <xf numFmtId="0" fontId="7" fillId="55" borderId="0" applyNumberFormat="0" applyFont="0" applyBorder="0" applyAlignment="0" applyProtection="0"/>
    <xf numFmtId="201" fontId="53" fillId="0" borderId="0" applyNumberFormat="0">
      <alignment horizontal="left"/>
    </xf>
    <xf numFmtId="0" fontId="28" fillId="0" borderId="0"/>
    <xf numFmtId="0" fontId="112" fillId="0" borderId="0" applyBorder="0"/>
    <xf numFmtId="0" fontId="207" fillId="2" borderId="0" applyNumberFormat="0" applyBorder="0" applyAlignment="0" applyProtection="0"/>
    <xf numFmtId="0" fontId="44" fillId="0" borderId="0"/>
    <xf numFmtId="37" fontId="7" fillId="0" borderId="0" applyFont="0" applyFill="0" applyBorder="0" applyAlignment="0" applyProtection="0"/>
    <xf numFmtId="0" fontId="247" fillId="0" borderId="0" applyNumberFormat="0" applyFill="0" applyAlignment="0" applyProtection="0"/>
    <xf numFmtId="37" fontId="94" fillId="0" borderId="0"/>
    <xf numFmtId="3" fontId="241" fillId="0" borderId="0"/>
    <xf numFmtId="226" fontId="13" fillId="0" borderId="0" applyAlignment="0"/>
    <xf numFmtId="0" fontId="45"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3" fillId="0" borderId="0"/>
    <xf numFmtId="0" fontId="13" fillId="0" borderId="0"/>
    <xf numFmtId="0" fontId="13" fillId="0" borderId="0"/>
    <xf numFmtId="0" fontId="28" fillId="0" borderId="9" applyFill="0" applyAlignment="0" applyProtection="0"/>
    <xf numFmtId="0" fontId="7" fillId="0" borderId="0" applyFont="0" applyFill="0" applyBorder="0" applyAlignment="0" applyProtection="0"/>
    <xf numFmtId="0" fontId="160" fillId="0" borderId="0">
      <protection locked="0"/>
    </xf>
    <xf numFmtId="0" fontId="161" fillId="0" borderId="0">
      <protection locked="0"/>
    </xf>
    <xf numFmtId="0" fontId="162" fillId="0" borderId="0">
      <protection locked="0"/>
    </xf>
    <xf numFmtId="0" fontId="81" fillId="0" borderId="0" applyFill="0" applyBorder="0">
      <protection locked="0"/>
    </xf>
    <xf numFmtId="0" fontId="66" fillId="0" borderId="0"/>
    <xf numFmtId="0" fontId="111" fillId="0" borderId="0"/>
    <xf numFmtId="201" fontId="11" fillId="0" borderId="0"/>
    <xf numFmtId="0" fontId="45" fillId="0" borderId="0"/>
    <xf numFmtId="0" fontId="45" fillId="0" borderId="0"/>
    <xf numFmtId="0" fontId="7" fillId="0" borderId="0"/>
    <xf numFmtId="0" fontId="52" fillId="0" borderId="0"/>
    <xf numFmtId="0" fontId="7" fillId="0" borderId="0"/>
    <xf numFmtId="0" fontId="111" fillId="0" borderId="0"/>
    <xf numFmtId="0" fontId="41" fillId="0" borderId="0"/>
    <xf numFmtId="0" fontId="7" fillId="0" borderId="0"/>
    <xf numFmtId="0" fontId="49" fillId="0" borderId="0"/>
    <xf numFmtId="0" fontId="41" fillId="0" borderId="0"/>
    <xf numFmtId="0" fontId="41" fillId="0" borderId="0"/>
    <xf numFmtId="178" fontId="13" fillId="0" borderId="0" applyFont="0" applyFill="0" applyBorder="0" applyAlignment="0" applyProtection="0"/>
    <xf numFmtId="0" fontId="163" fillId="0" borderId="0"/>
    <xf numFmtId="0" fontId="95" fillId="0" borderId="0"/>
    <xf numFmtId="0" fontId="41" fillId="0" borderId="0"/>
    <xf numFmtId="0" fontId="232" fillId="0" borderId="0"/>
    <xf numFmtId="0" fontId="284" fillId="0" borderId="0" applyFill="0" applyBorder="0" applyAlignment="0" applyProtection="0"/>
    <xf numFmtId="178" fontId="77" fillId="0" borderId="0">
      <protection locked="0"/>
    </xf>
    <xf numFmtId="226" fontId="12" fillId="0" borderId="0"/>
    <xf numFmtId="287" fontId="7" fillId="0" borderId="0" applyFont="0" applyFill="0" applyBorder="0" applyAlignment="0" applyProtection="0"/>
    <xf numFmtId="0" fontId="7" fillId="56" borderId="12" applyNumberFormat="0" applyFont="0" applyAlignment="0" applyProtection="0"/>
    <xf numFmtId="200" fontId="96" fillId="0" borderId="0">
      <alignment horizontal="left"/>
    </xf>
    <xf numFmtId="3" fontId="211" fillId="0" borderId="0" applyBorder="0">
      <alignment horizontal="right"/>
    </xf>
    <xf numFmtId="14" fontId="12" fillId="0" borderId="0" applyFont="0" applyFill="0" applyBorder="0" applyAlignment="0" applyProtection="0"/>
    <xf numFmtId="1" fontId="260" fillId="0" borderId="0">
      <alignment horizontal="right"/>
      <protection locked="0"/>
    </xf>
    <xf numFmtId="178" fontId="27" fillId="0" borderId="0"/>
    <xf numFmtId="178" fontId="260" fillId="0" borderId="0">
      <protection locked="0"/>
    </xf>
    <xf numFmtId="186" fontId="59" fillId="0" borderId="0" applyFill="0" applyBorder="0" applyProtection="0">
      <alignment horizontal="right" wrapText="1"/>
    </xf>
    <xf numFmtId="186" fontId="239" fillId="0" borderId="0" applyFill="0" applyBorder="0" applyProtection="0">
      <alignment horizontal="right" wrapText="1"/>
    </xf>
    <xf numFmtId="321" fontId="27" fillId="0" borderId="0"/>
    <xf numFmtId="2" fontId="260" fillId="0" borderId="0">
      <alignment horizontal="right"/>
      <protection locked="0"/>
    </xf>
    <xf numFmtId="288" fontId="7" fillId="0" borderId="0" applyFill="0" applyBorder="0" applyProtection="0">
      <alignment horizontal="right" wrapText="1"/>
    </xf>
    <xf numFmtId="288" fontId="7" fillId="0" borderId="0" applyFill="0" applyBorder="0" applyProtection="0">
      <alignment horizontal="right" wrapText="1"/>
    </xf>
    <xf numFmtId="187" fontId="14" fillId="0" borderId="0" applyFont="0" applyFill="0" applyBorder="0" applyProtection="0">
      <alignment horizontal="right"/>
    </xf>
    <xf numFmtId="0" fontId="59" fillId="0" borderId="0" applyNumberFormat="0" applyFill="0" applyBorder="0" applyAlignment="0" applyProtection="0"/>
    <xf numFmtId="314" fontId="176" fillId="0" borderId="0" applyFont="0" applyFill="0" applyBorder="0" applyProtection="0"/>
    <xf numFmtId="186" fontId="59" fillId="0" borderId="0" applyFill="0" applyBorder="0" applyProtection="0">
      <alignment horizontal="right" wrapText="1"/>
    </xf>
    <xf numFmtId="186" fontId="239" fillId="0" borderId="0" applyFill="0" applyBorder="0" applyProtection="0">
      <alignment horizontal="right" wrapText="1"/>
    </xf>
    <xf numFmtId="330" fontId="59" fillId="0" borderId="0" applyFill="0" applyBorder="0" applyProtection="0">
      <alignment horizontal="right" wrapText="1"/>
    </xf>
    <xf numFmtId="330" fontId="239" fillId="0" borderId="0" applyFill="0" applyBorder="0" applyProtection="0">
      <alignment horizontal="right" wrapText="1"/>
    </xf>
    <xf numFmtId="43" fontId="52" fillId="0" borderId="0" applyFont="0" applyFill="0" applyBorder="0" applyAlignment="0" applyProtection="0"/>
    <xf numFmtId="41" fontId="52" fillId="0" borderId="0" applyFont="0" applyFill="0" applyBorder="0" applyAlignment="0" applyProtection="0"/>
    <xf numFmtId="0" fontId="7" fillId="21" borderId="0" applyNumberFormat="0" applyBorder="0">
      <alignment wrapText="1"/>
    </xf>
    <xf numFmtId="0" fontId="285" fillId="0" borderId="0"/>
    <xf numFmtId="0" fontId="286" fillId="0" borderId="0">
      <alignment horizontal="left" vertical="top"/>
      <protection locked="0"/>
    </xf>
    <xf numFmtId="0" fontId="287" fillId="0" borderId="0">
      <alignment horizontal="left"/>
    </xf>
    <xf numFmtId="0" fontId="164" fillId="57" borderId="42" applyNumberFormat="0" applyAlignment="0" applyProtection="0"/>
    <xf numFmtId="38" fontId="73" fillId="32" borderId="0">
      <alignment horizontal="right"/>
    </xf>
    <xf numFmtId="0" fontId="165" fillId="58" borderId="0">
      <alignment horizontal="center"/>
    </xf>
    <xf numFmtId="0" fontId="71" fillId="44" borderId="16"/>
    <xf numFmtId="0" fontId="166" fillId="59" borderId="0" applyBorder="0">
      <alignment horizontal="centerContinuous"/>
    </xf>
    <xf numFmtId="0" fontId="116" fillId="44" borderId="0" applyBorder="0">
      <alignment horizontal="centerContinuous"/>
    </xf>
    <xf numFmtId="0" fontId="76" fillId="60" borderId="0" applyNumberFormat="0" applyFont="0" applyBorder="0" applyAlignment="0"/>
    <xf numFmtId="249" fontId="7" fillId="0" borderId="0"/>
    <xf numFmtId="0" fontId="10" fillId="0" borderId="0">
      <alignment vertical="center"/>
    </xf>
    <xf numFmtId="249" fontId="7" fillId="0" borderId="0"/>
    <xf numFmtId="0" fontId="47" fillId="0" borderId="0" applyFill="0" applyBorder="0" applyProtection="0">
      <alignment horizontal="left"/>
    </xf>
    <xf numFmtId="0" fontId="48" fillId="0" borderId="0" applyFill="0" applyBorder="0" applyProtection="0">
      <alignment horizontal="left"/>
    </xf>
    <xf numFmtId="1" fontId="167" fillId="0" borderId="0" applyProtection="0">
      <alignment horizontal="right" vertical="center"/>
    </xf>
    <xf numFmtId="0" fontId="56" fillId="32" borderId="0"/>
    <xf numFmtId="0" fontId="97" fillId="32" borderId="15"/>
    <xf numFmtId="179" fontId="12" fillId="49" borderId="0" applyNumberFormat="0" applyFont="0" applyBorder="0" applyAlignment="0" applyProtection="0"/>
    <xf numFmtId="201" fontId="98" fillId="0" borderId="9">
      <alignment vertical="center"/>
    </xf>
    <xf numFmtId="14" fontId="27" fillId="0" borderId="0">
      <alignment horizontal="center" wrapText="1"/>
      <protection locked="0"/>
    </xf>
    <xf numFmtId="177" fontId="27" fillId="0" borderId="0">
      <alignment horizontal="right"/>
    </xf>
    <xf numFmtId="9" fontId="7" fillId="0" borderId="0" applyFont="0" applyFill="0" applyBorder="0" applyAlignment="0" applyProtection="0"/>
    <xf numFmtId="313" fontId="7" fillId="0" borderId="0" applyFont="0" applyFill="0" applyBorder="0" applyAlignment="0" applyProtection="0"/>
    <xf numFmtId="0" fontId="27" fillId="0" borderId="0"/>
    <xf numFmtId="10" fontId="168" fillId="0" borderId="0" applyFont="0" applyFill="0" applyBorder="0" applyAlignment="0" applyProtection="0"/>
    <xf numFmtId="9" fontId="168" fillId="0" borderId="0" applyFont="0" applyFill="0" applyBorder="0" applyProtection="0">
      <alignment vertical="top"/>
    </xf>
    <xf numFmtId="278" fontId="10" fillId="0" borderId="0" applyFont="0" applyFill="0" applyBorder="0" applyAlignment="0" applyProtection="0"/>
    <xf numFmtId="177" fontId="7" fillId="0" borderId="0"/>
    <xf numFmtId="293" fontId="7" fillId="0" borderId="0" applyFill="0" applyBorder="0" applyAlignment="0" applyProtection="0"/>
    <xf numFmtId="10" fontId="7" fillId="0" borderId="0" applyFont="0" applyFill="0" applyBorder="0" applyAlignment="0" applyProtection="0"/>
    <xf numFmtId="202" fontId="81" fillId="0" borderId="0" applyFill="0" applyBorder="0">
      <protection locked="0"/>
    </xf>
    <xf numFmtId="202" fontId="82" fillId="0" borderId="0" applyFill="0" applyBorder="0"/>
    <xf numFmtId="9" fontId="13" fillId="0" borderId="0" applyFont="0" applyFill="0" applyBorder="0" applyAlignment="0" applyProtection="0"/>
    <xf numFmtId="10" fontId="27" fillId="0" borderId="0">
      <alignment horizontal="right"/>
    </xf>
    <xf numFmtId="330" fontId="7" fillId="0" borderId="0" applyFont="0" applyFill="0" applyBorder="0" applyProtection="0">
      <alignment horizontal="right"/>
    </xf>
    <xf numFmtId="181" fontId="27" fillId="0" borderId="0" applyFont="0" applyFill="0" applyBorder="0" applyProtection="0">
      <alignment horizontal="right"/>
    </xf>
    <xf numFmtId="0" fontId="27" fillId="0" borderId="0" applyFill="0" applyBorder="0" applyAlignment="0" applyProtection="0"/>
    <xf numFmtId="284" fontId="7" fillId="0" borderId="0" applyFont="0" applyFill="0" applyBorder="0" applyAlignment="0" applyProtection="0"/>
    <xf numFmtId="249" fontId="12" fillId="0" borderId="0" applyFont="0" applyFill="0" applyBorder="0" applyAlignment="0" applyProtection="0"/>
    <xf numFmtId="292" fontId="150" fillId="0" borderId="0" applyFont="0" applyFill="0" applyBorder="0" applyAlignment="0" applyProtection="0"/>
    <xf numFmtId="9" fontId="7" fillId="0" borderId="0" applyFont="0" applyFill="0" applyBorder="0" applyAlignment="0" applyProtection="0"/>
    <xf numFmtId="203" fontId="20" fillId="0" borderId="0" applyFont="0" applyFill="0" applyBorder="0" applyAlignment="0" applyProtection="0"/>
    <xf numFmtId="252" fontId="13" fillId="0" borderId="5" applyFont="0" applyFill="0" applyBorder="0" applyAlignment="0" applyProtection="0"/>
    <xf numFmtId="177" fontId="260" fillId="0" borderId="0"/>
    <xf numFmtId="177" fontId="12" fillId="0" borderId="0"/>
    <xf numFmtId="10" fontId="251" fillId="0" borderId="0" applyFont="0" applyFill="0" applyBorder="0" applyAlignment="0" applyProtection="0"/>
    <xf numFmtId="10" fontId="260" fillId="0" borderId="0">
      <protection locked="0"/>
    </xf>
    <xf numFmtId="9" fontId="7" fillId="0" borderId="0" applyFont="0" applyBorder="0">
      <alignment horizontal="center"/>
    </xf>
    <xf numFmtId="0" fontId="288" fillId="0" borderId="0"/>
    <xf numFmtId="0" fontId="84" fillId="0" borderId="0">
      <protection locked="0"/>
    </xf>
    <xf numFmtId="274" fontId="10" fillId="0" borderId="0" applyFill="0" applyBorder="0" applyAlignment="0"/>
    <xf numFmtId="201" fontId="10" fillId="0" borderId="0" applyFill="0" applyBorder="0" applyAlignment="0"/>
    <xf numFmtId="274" fontId="10" fillId="0" borderId="0" applyFill="0" applyBorder="0" applyAlignment="0"/>
    <xf numFmtId="277" fontId="10" fillId="0" borderId="0" applyFill="0" applyBorder="0" applyAlignment="0"/>
    <xf numFmtId="201" fontId="10" fillId="0" borderId="0" applyFill="0" applyBorder="0" applyAlignment="0"/>
    <xf numFmtId="3" fontId="233" fillId="0" borderId="0"/>
    <xf numFmtId="260" fontId="27" fillId="0" borderId="0">
      <alignment horizontal="right"/>
    </xf>
    <xf numFmtId="179" fontId="290" fillId="0" borderId="0">
      <alignment horizontal="right"/>
      <protection locked="0"/>
    </xf>
    <xf numFmtId="0" fontId="114" fillId="18" borderId="5" applyNumberFormat="0" applyFont="0" applyAlignment="0" applyProtection="0"/>
    <xf numFmtId="319" fontId="59" fillId="18" borderId="0" applyNumberFormat="0" applyFont="0" applyBorder="0" applyAlignment="0" applyProtection="0">
      <alignment horizontal="center"/>
      <protection locked="0"/>
    </xf>
    <xf numFmtId="202" fontId="291" fillId="61" borderId="0" applyNumberFormat="0" applyBorder="0" applyAlignment="0" applyProtection="0"/>
    <xf numFmtId="0" fontId="49" fillId="0" borderId="0" applyNumberFormat="0" applyFont="0" applyFill="0" applyBorder="0" applyAlignment="0" applyProtection="0">
      <alignment horizontal="left"/>
    </xf>
    <xf numFmtId="15" fontId="49" fillId="0" borderId="0" applyFont="0" applyFill="0" applyBorder="0" applyAlignment="0" applyProtection="0"/>
    <xf numFmtId="4" fontId="49" fillId="0" borderId="0" applyFont="0" applyFill="0" applyBorder="0" applyAlignment="0" applyProtection="0"/>
    <xf numFmtId="0" fontId="50" fillId="0" borderId="15">
      <alignment horizontal="center"/>
    </xf>
    <xf numFmtId="3" fontId="49" fillId="0" borderId="0" applyFont="0" applyFill="0" applyBorder="0" applyAlignment="0" applyProtection="0"/>
    <xf numFmtId="0" fontId="49" fillId="62" borderId="0" applyNumberFormat="0" applyFont="0" applyBorder="0" applyAlignment="0" applyProtection="0"/>
    <xf numFmtId="264" fontId="7" fillId="57" borderId="0">
      <alignment horizontal="right"/>
    </xf>
    <xf numFmtId="263" fontId="7" fillId="0" borderId="0" applyFont="0" applyFill="0" applyBorder="0" applyProtection="0">
      <alignment horizontal="right"/>
    </xf>
    <xf numFmtId="326" fontId="7" fillId="0" borderId="0" applyFont="0" applyFill="0" applyBorder="0" applyProtection="0">
      <alignment horizontal="right"/>
    </xf>
    <xf numFmtId="185" fontId="253" fillId="0" borderId="0" applyFont="0" applyFill="0" applyBorder="0" applyAlignment="0" applyProtection="0"/>
    <xf numFmtId="39" fontId="292" fillId="0" borderId="0" applyNumberFormat="0">
      <alignment horizontal="right"/>
    </xf>
    <xf numFmtId="0" fontId="51" fillId="21" borderId="5" applyNumberFormat="0" applyAlignment="0" applyProtection="0"/>
    <xf numFmtId="226" fontId="29" fillId="0" borderId="0" applyNumberFormat="0" applyFill="0" applyBorder="0" applyAlignment="0" applyProtection="0"/>
    <xf numFmtId="0" fontId="169" fillId="63" borderId="0" applyNumberFormat="0" applyFont="0" applyBorder="0" applyAlignment="0">
      <alignment horizontal="center"/>
    </xf>
    <xf numFmtId="178" fontId="13" fillId="40" borderId="0" applyFill="0" applyBorder="0" applyAlignment="0" applyProtection="0"/>
    <xf numFmtId="219" fontId="7" fillId="0" borderId="43" applyBorder="0">
      <alignment horizontal="right"/>
    </xf>
    <xf numFmtId="247" fontId="170" fillId="0" borderId="0" applyNumberFormat="0" applyFill="0" applyBorder="0" applyAlignment="0" applyProtection="0">
      <alignment horizontal="left"/>
    </xf>
    <xf numFmtId="0" fontId="7" fillId="0" borderId="0" applyNumberFormat="0" applyFont="0" applyFill="0" applyBorder="0" applyProtection="0">
      <alignment horizontal="left" indent="4"/>
    </xf>
    <xf numFmtId="204" fontId="7" fillId="0" borderId="0" applyFont="0" applyFill="0" applyBorder="0" applyAlignment="0" applyProtection="0"/>
    <xf numFmtId="0" fontId="7" fillId="0" borderId="44" applyNumberFormat="0" applyFont="0" applyFill="0" applyAlignment="0" applyProtection="0"/>
    <xf numFmtId="0" fontId="7" fillId="0" borderId="45" applyNumberFormat="0" applyFont="0" applyFill="0" applyAlignment="0" applyProtection="0"/>
    <xf numFmtId="0" fontId="7" fillId="0" borderId="20" applyNumberFormat="0" applyFont="0" applyFill="0" applyAlignment="0" applyProtection="0"/>
    <xf numFmtId="0" fontId="7" fillId="0" borderId="46" applyNumberFormat="0" applyFont="0" applyFill="0" applyAlignment="0" applyProtection="0"/>
    <xf numFmtId="0" fontId="7" fillId="0" borderId="47" applyNumberFormat="0" applyFont="0" applyFill="0" applyAlignment="0" applyProtection="0"/>
    <xf numFmtId="0" fontId="7" fillId="59" borderId="0" applyNumberFormat="0" applyFont="0" applyBorder="0" applyAlignment="0" applyProtection="0"/>
    <xf numFmtId="0" fontId="7" fillId="0" borderId="48" applyNumberFormat="0" applyFont="0" applyFill="0" applyAlignment="0" applyProtection="0"/>
    <xf numFmtId="0" fontId="7" fillId="0" borderId="49" applyNumberFormat="0" applyFont="0" applyFill="0" applyAlignment="0" applyProtection="0"/>
    <xf numFmtId="46" fontId="7" fillId="0" borderId="0" applyFont="0" applyFill="0" applyBorder="0" applyAlignment="0" applyProtection="0"/>
    <xf numFmtId="0" fontId="73" fillId="0" borderId="0" applyNumberFormat="0" applyFill="0" applyBorder="0" applyAlignment="0" applyProtection="0"/>
    <xf numFmtId="0" fontId="7" fillId="0" borderId="50" applyNumberFormat="0" applyFont="0" applyFill="0" applyAlignment="0" applyProtection="0"/>
    <xf numFmtId="0" fontId="7" fillId="0" borderId="51" applyNumberFormat="0" applyFont="0" applyFill="0" applyAlignment="0" applyProtection="0"/>
    <xf numFmtId="0" fontId="7" fillId="0" borderId="12" applyNumberFormat="0" applyFont="0" applyFill="0" applyAlignment="0" applyProtection="0"/>
    <xf numFmtId="0" fontId="7" fillId="0" borderId="52" applyNumberFormat="0" applyFont="0" applyFill="0" applyAlignment="0" applyProtection="0"/>
    <xf numFmtId="0" fontId="7" fillId="0" borderId="12" applyNumberFormat="0" applyFont="0" applyFill="0" applyAlignment="0" applyProtection="0"/>
    <xf numFmtId="0" fontId="7" fillId="0" borderId="0" applyNumberFormat="0" applyFont="0" applyFill="0" applyBorder="0" applyProtection="0">
      <alignment horizontal="center"/>
    </xf>
    <xf numFmtId="0" fontId="99" fillId="0" borderId="0" applyNumberFormat="0" applyFill="0" applyBorder="0" applyAlignment="0" applyProtection="0"/>
    <xf numFmtId="0" fontId="62" fillId="0" borderId="0" applyNumberFormat="0" applyFill="0" applyBorder="0" applyAlignment="0" applyProtection="0"/>
    <xf numFmtId="0" fontId="19" fillId="0" borderId="0" applyNumberFormat="0" applyFill="0" applyBorder="0" applyProtection="0">
      <alignment horizontal="left"/>
    </xf>
    <xf numFmtId="0" fontId="7" fillId="59" borderId="0" applyNumberFormat="0" applyFont="0" applyBorder="0" applyAlignment="0" applyProtection="0"/>
    <xf numFmtId="0" fontId="69" fillId="0" borderId="0" applyNumberFormat="0" applyFill="0" applyBorder="0" applyAlignment="0" applyProtection="0"/>
    <xf numFmtId="0" fontId="73" fillId="0" borderId="0" applyNumberFormat="0" applyFill="0" applyBorder="0" applyAlignment="0" applyProtection="0"/>
    <xf numFmtId="0" fontId="7" fillId="0" borderId="53" applyNumberFormat="0" applyFont="0" applyFill="0" applyAlignment="0" applyProtection="0"/>
    <xf numFmtId="0" fontId="7" fillId="0" borderId="54" applyNumberFormat="0" applyFont="0" applyFill="0" applyAlignment="0" applyProtection="0"/>
    <xf numFmtId="205" fontId="7" fillId="0" borderId="0" applyFont="0" applyFill="0" applyBorder="0" applyAlignment="0" applyProtection="0"/>
    <xf numFmtId="0" fontId="7" fillId="0" borderId="3" applyNumberFormat="0" applyFont="0" applyFill="0" applyAlignment="0" applyProtection="0"/>
    <xf numFmtId="0" fontId="7" fillId="0" borderId="55" applyNumberFormat="0" applyFont="0" applyFill="0" applyAlignment="0" applyProtection="0"/>
    <xf numFmtId="0" fontId="7" fillId="0" borderId="56" applyNumberFormat="0" applyFont="0" applyFill="0" applyAlignment="0" applyProtection="0"/>
    <xf numFmtId="0" fontId="7" fillId="0" borderId="18" applyNumberFormat="0" applyFont="0" applyFill="0" applyAlignment="0" applyProtection="0"/>
    <xf numFmtId="0" fontId="7" fillId="0" borderId="57" applyNumberFormat="0" applyFont="0" applyFill="0" applyAlignment="0" applyProtection="0"/>
    <xf numFmtId="38" fontId="170" fillId="0" borderId="0"/>
    <xf numFmtId="245" fontId="7" fillId="0" borderId="0" applyProtection="0"/>
    <xf numFmtId="0" fontId="171" fillId="0" borderId="20">
      <alignment horizontal="centerContinuous"/>
    </xf>
    <xf numFmtId="178" fontId="171" fillId="0" borderId="0"/>
    <xf numFmtId="0" fontId="171" fillId="0" borderId="20">
      <alignment horizontal="centerContinuous"/>
    </xf>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0" fontId="171" fillId="0" borderId="0"/>
    <xf numFmtId="178" fontId="171" fillId="0" borderId="0"/>
    <xf numFmtId="178" fontId="171" fillId="0" borderId="0"/>
    <xf numFmtId="178" fontId="171" fillId="0" borderId="0"/>
    <xf numFmtId="178" fontId="171" fillId="0" borderId="0"/>
    <xf numFmtId="0" fontId="171" fillId="0" borderId="20">
      <alignment horizontal="centerContinuous"/>
    </xf>
    <xf numFmtId="0" fontId="171" fillId="0" borderId="20">
      <protection locked="0"/>
    </xf>
    <xf numFmtId="0" fontId="171" fillId="0" borderId="20">
      <protection locked="0"/>
    </xf>
    <xf numFmtId="178" fontId="171" fillId="0" borderId="0"/>
    <xf numFmtId="0" fontId="171" fillId="0" borderId="20">
      <alignment horizontal="centerContinuous"/>
    </xf>
    <xf numFmtId="0" fontId="171" fillId="0" borderId="20">
      <protection locked="0"/>
    </xf>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0"/>
    <xf numFmtId="0" fontId="171" fillId="0" borderId="20">
      <protection locked="0"/>
    </xf>
    <xf numFmtId="178" fontId="171" fillId="0" borderId="0"/>
    <xf numFmtId="178" fontId="171" fillId="0" borderId="0"/>
    <xf numFmtId="178" fontId="171" fillId="0" borderId="0"/>
    <xf numFmtId="178" fontId="171" fillId="0" borderId="0"/>
    <xf numFmtId="0" fontId="171" fillId="0" borderId="20">
      <alignment horizontal="centerContinuous"/>
    </xf>
    <xf numFmtId="178" fontId="171" fillId="0" borderId="0"/>
    <xf numFmtId="0" fontId="171" fillId="0" borderId="0"/>
    <xf numFmtId="0" fontId="171" fillId="0" borderId="20">
      <alignment horizontal="centerContinuous"/>
    </xf>
    <xf numFmtId="178" fontId="171" fillId="0" borderId="0"/>
    <xf numFmtId="178" fontId="171" fillId="0" borderId="0"/>
    <xf numFmtId="178" fontId="171" fillId="0" borderId="0"/>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alignment horizontal="centerContinuous"/>
    </xf>
    <xf numFmtId="178" fontId="171" fillId="0" borderId="0"/>
    <xf numFmtId="0" fontId="171" fillId="0" borderId="20">
      <alignment horizontal="centerContinuous"/>
    </xf>
    <xf numFmtId="178" fontId="171" fillId="0" borderId="0"/>
    <xf numFmtId="0" fontId="171" fillId="0" borderId="20">
      <protection locked="0"/>
    </xf>
    <xf numFmtId="0" fontId="171" fillId="0" borderId="20">
      <protection locked="0"/>
    </xf>
    <xf numFmtId="178" fontId="171" fillId="0" borderId="0"/>
    <xf numFmtId="0" fontId="171" fillId="0" borderId="20">
      <alignment horizontal="centerContinuous"/>
    </xf>
    <xf numFmtId="0" fontId="171" fillId="0" borderId="0"/>
    <xf numFmtId="0" fontId="171" fillId="0" borderId="20">
      <alignment horizontal="centerContinuous"/>
    </xf>
    <xf numFmtId="178" fontId="171" fillId="0" borderId="0"/>
    <xf numFmtId="178" fontId="171" fillId="0" borderId="0"/>
    <xf numFmtId="178" fontId="171" fillId="0" borderId="0"/>
    <xf numFmtId="0" fontId="171" fillId="0" borderId="20">
      <alignment horizontal="centerContinuous"/>
    </xf>
    <xf numFmtId="0" fontId="171" fillId="0" borderId="20">
      <protection locked="0"/>
    </xf>
    <xf numFmtId="178" fontId="171" fillId="0" borderId="0"/>
    <xf numFmtId="0" fontId="171" fillId="0" borderId="0"/>
    <xf numFmtId="0" fontId="171" fillId="0" borderId="20">
      <protection locked="0"/>
    </xf>
    <xf numFmtId="0" fontId="171" fillId="0" borderId="20">
      <alignment horizontal="centerContinuous"/>
    </xf>
    <xf numFmtId="178" fontId="171" fillId="0" borderId="0"/>
    <xf numFmtId="178" fontId="171" fillId="0" borderId="0"/>
    <xf numFmtId="178" fontId="171" fillId="0" borderId="0"/>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0"/>
    <xf numFmtId="178" fontId="171" fillId="0" borderId="0"/>
    <xf numFmtId="178" fontId="171" fillId="0" borderId="0"/>
    <xf numFmtId="178" fontId="171" fillId="0" borderId="0"/>
    <xf numFmtId="0" fontId="171" fillId="0" borderId="20">
      <alignment horizontal="centerContinuous"/>
    </xf>
    <xf numFmtId="178" fontId="171" fillId="0" borderId="0"/>
    <xf numFmtId="178" fontId="171" fillId="0" borderId="0"/>
    <xf numFmtId="178" fontId="171" fillId="0" borderId="0"/>
    <xf numFmtId="178" fontId="171" fillId="0" borderId="0"/>
    <xf numFmtId="0" fontId="171" fillId="0" borderId="20">
      <alignment horizontal="centerContinuous"/>
    </xf>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0" fontId="171" fillId="0" borderId="20">
      <protection locked="0"/>
    </xf>
    <xf numFmtId="0" fontId="171" fillId="0" borderId="20">
      <protection locked="0"/>
    </xf>
    <xf numFmtId="0" fontId="171" fillId="0" borderId="20">
      <alignment horizontal="centerContinuous"/>
    </xf>
    <xf numFmtId="0" fontId="171" fillId="0" borderId="20">
      <alignment horizontal="centerContinuous"/>
    </xf>
    <xf numFmtId="178" fontId="171" fillId="0" borderId="0"/>
    <xf numFmtId="178" fontId="171" fillId="0" borderId="0"/>
    <xf numFmtId="0" fontId="171" fillId="0" borderId="20">
      <alignment horizontal="centerContinuous"/>
    </xf>
    <xf numFmtId="178" fontId="171" fillId="0" borderId="0"/>
    <xf numFmtId="0" fontId="171" fillId="0" borderId="20">
      <protection locked="0"/>
    </xf>
    <xf numFmtId="0" fontId="171" fillId="0" borderId="20">
      <alignment horizontal="centerContinuous"/>
    </xf>
    <xf numFmtId="178" fontId="171" fillId="0" borderId="0"/>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0" fontId="171" fillId="0" borderId="0"/>
    <xf numFmtId="178" fontId="171" fillId="0" borderId="0"/>
    <xf numFmtId="178" fontId="171" fillId="0" borderId="0"/>
    <xf numFmtId="178" fontId="171" fillId="0" borderId="0"/>
    <xf numFmtId="0" fontId="171" fillId="0" borderId="20">
      <protection locked="0"/>
    </xf>
    <xf numFmtId="0" fontId="171" fillId="0" borderId="20">
      <protection locked="0"/>
    </xf>
    <xf numFmtId="0" fontId="171" fillId="0" borderId="20">
      <protection locked="0"/>
    </xf>
    <xf numFmtId="0" fontId="171" fillId="0" borderId="20">
      <protection locked="0"/>
    </xf>
    <xf numFmtId="0" fontId="171" fillId="0" borderId="20">
      <protection locked="0"/>
    </xf>
    <xf numFmtId="178" fontId="171" fillId="0" borderId="0"/>
    <xf numFmtId="178" fontId="171" fillId="0" borderId="0"/>
    <xf numFmtId="0" fontId="171" fillId="0" borderId="20">
      <protection locked="0"/>
    </xf>
    <xf numFmtId="178" fontId="171" fillId="0" borderId="0"/>
    <xf numFmtId="178" fontId="171" fillId="0" borderId="0"/>
    <xf numFmtId="178" fontId="171" fillId="0" borderId="0"/>
    <xf numFmtId="0" fontId="171" fillId="0" borderId="20">
      <protection locked="0"/>
    </xf>
    <xf numFmtId="178" fontId="171" fillId="0" borderId="0"/>
    <xf numFmtId="178" fontId="171" fillId="0" borderId="0"/>
    <xf numFmtId="178" fontId="171" fillId="0" borderId="0"/>
    <xf numFmtId="178" fontId="171" fillId="0" borderId="0"/>
    <xf numFmtId="0" fontId="171" fillId="0" borderId="20">
      <alignment horizontal="centerContinuous"/>
    </xf>
    <xf numFmtId="0" fontId="171" fillId="0" borderId="20">
      <alignment horizontal="centerContinuous"/>
    </xf>
    <xf numFmtId="178" fontId="171" fillId="0" borderId="0"/>
    <xf numFmtId="0" fontId="171" fillId="0" borderId="20">
      <alignment horizontal="centerContinuous"/>
    </xf>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178" fontId="171" fillId="0" borderId="0"/>
    <xf numFmtId="178" fontId="171" fillId="0" borderId="0"/>
    <xf numFmtId="0" fontId="171" fillId="0" borderId="20">
      <protection locked="0"/>
    </xf>
    <xf numFmtId="178" fontId="171" fillId="0" borderId="0"/>
    <xf numFmtId="178" fontId="171" fillId="0" borderId="0"/>
    <xf numFmtId="178" fontId="171" fillId="0" borderId="0"/>
    <xf numFmtId="178" fontId="171" fillId="0" borderId="0"/>
    <xf numFmtId="0" fontId="171" fillId="0" borderId="0"/>
    <xf numFmtId="178" fontId="171" fillId="0" borderId="0"/>
    <xf numFmtId="0" fontId="171" fillId="0" borderId="0"/>
    <xf numFmtId="0" fontId="171" fillId="0" borderId="20">
      <alignment horizontal="centerContinuous"/>
    </xf>
    <xf numFmtId="0" fontId="171" fillId="0" borderId="20">
      <protection locked="0"/>
    </xf>
    <xf numFmtId="0" fontId="171" fillId="0" borderId="20">
      <protection locked="0"/>
    </xf>
    <xf numFmtId="0" fontId="171" fillId="0" borderId="20">
      <alignment horizontal="centerContinuous"/>
    </xf>
    <xf numFmtId="0" fontId="171" fillId="0" borderId="0"/>
    <xf numFmtId="178" fontId="171" fillId="0" borderId="0"/>
    <xf numFmtId="178" fontId="171" fillId="0" borderId="0"/>
    <xf numFmtId="178" fontId="171" fillId="0" borderId="0"/>
    <xf numFmtId="0" fontId="171" fillId="0" borderId="20">
      <protection locked="0"/>
    </xf>
    <xf numFmtId="0" fontId="171" fillId="0" borderId="20">
      <alignment horizontal="centerContinuous"/>
    </xf>
    <xf numFmtId="178" fontId="171" fillId="0" borderId="0"/>
    <xf numFmtId="0" fontId="171" fillId="0" borderId="20">
      <protection locked="0"/>
    </xf>
    <xf numFmtId="0" fontId="171" fillId="0" borderId="0"/>
    <xf numFmtId="178" fontId="171" fillId="0" borderId="0"/>
    <xf numFmtId="0" fontId="171" fillId="0" borderId="20">
      <protection locked="0"/>
    </xf>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0" fontId="171" fillId="0" borderId="20">
      <protection locked="0"/>
    </xf>
    <xf numFmtId="0" fontId="171" fillId="0" borderId="20">
      <protection locked="0"/>
    </xf>
    <xf numFmtId="178" fontId="171" fillId="0" borderId="0"/>
    <xf numFmtId="178" fontId="171" fillId="0" borderId="0"/>
    <xf numFmtId="0" fontId="171" fillId="0" borderId="20">
      <alignment horizontal="centerContinuous"/>
    </xf>
    <xf numFmtId="0" fontId="171" fillId="0" borderId="20">
      <alignment horizontal="centerContinuous"/>
    </xf>
    <xf numFmtId="178" fontId="171" fillId="0" borderId="0"/>
    <xf numFmtId="178" fontId="171" fillId="0" borderId="0"/>
    <xf numFmtId="0" fontId="171" fillId="0" borderId="20">
      <protection locked="0"/>
    </xf>
    <xf numFmtId="0" fontId="171" fillId="0" borderId="20">
      <protection locked="0"/>
    </xf>
    <xf numFmtId="178" fontId="171" fillId="0" borderId="0"/>
    <xf numFmtId="0" fontId="171" fillId="0" borderId="20">
      <protection locked="0"/>
    </xf>
    <xf numFmtId="0" fontId="171" fillId="0" borderId="20">
      <protection locked="0"/>
    </xf>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178" fontId="171" fillId="0" borderId="0"/>
    <xf numFmtId="0" fontId="171" fillId="0" borderId="20">
      <protection locked="0"/>
    </xf>
    <xf numFmtId="0" fontId="171" fillId="0" borderId="0"/>
    <xf numFmtId="0" fontId="171" fillId="0" borderId="20">
      <alignment horizontal="centerContinuous"/>
    </xf>
    <xf numFmtId="0" fontId="171" fillId="0" borderId="20">
      <protection locked="0"/>
    </xf>
    <xf numFmtId="178" fontId="171" fillId="0" borderId="0"/>
    <xf numFmtId="0" fontId="171" fillId="0" borderId="20">
      <protection locked="0"/>
    </xf>
    <xf numFmtId="0" fontId="171" fillId="0" borderId="0"/>
    <xf numFmtId="0" fontId="171" fillId="0" borderId="20">
      <alignment horizontal="centerContinuous"/>
    </xf>
    <xf numFmtId="178" fontId="171" fillId="0" borderId="0"/>
    <xf numFmtId="178" fontId="171" fillId="0" borderId="0"/>
    <xf numFmtId="178" fontId="171" fillId="0" borderId="0"/>
    <xf numFmtId="0" fontId="171" fillId="0" borderId="20">
      <alignment horizontal="centerContinuous"/>
    </xf>
    <xf numFmtId="178" fontId="171" fillId="0" borderId="0"/>
    <xf numFmtId="178" fontId="171" fillId="0" borderId="0"/>
    <xf numFmtId="178" fontId="171" fillId="0" borderId="0"/>
    <xf numFmtId="0" fontId="171" fillId="0" borderId="20">
      <alignment horizontal="centerContinuous"/>
    </xf>
    <xf numFmtId="0" fontId="171" fillId="0" borderId="0"/>
    <xf numFmtId="0" fontId="171" fillId="0" borderId="0"/>
    <xf numFmtId="0" fontId="171" fillId="0" borderId="20">
      <protection locked="0"/>
    </xf>
    <xf numFmtId="0" fontId="171" fillId="0" borderId="20">
      <alignment horizontal="centerContinuous"/>
    </xf>
    <xf numFmtId="178" fontId="171" fillId="0" borderId="0"/>
    <xf numFmtId="178" fontId="171" fillId="0" borderId="0"/>
    <xf numFmtId="178" fontId="171" fillId="0" borderId="0"/>
    <xf numFmtId="178" fontId="171" fillId="0" borderId="0"/>
    <xf numFmtId="178" fontId="171" fillId="0" borderId="0"/>
    <xf numFmtId="178" fontId="171" fillId="0" borderId="0"/>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178" fontId="171" fillId="0" borderId="0"/>
    <xf numFmtId="0" fontId="171" fillId="0" borderId="20">
      <protection locked="0"/>
    </xf>
    <xf numFmtId="178" fontId="171" fillId="0" borderId="0"/>
    <xf numFmtId="0" fontId="171" fillId="0" borderId="20">
      <alignment horizontal="centerContinuous"/>
    </xf>
    <xf numFmtId="178" fontId="171" fillId="0" borderId="0"/>
    <xf numFmtId="0" fontId="171" fillId="0" borderId="20">
      <protection locked="0"/>
    </xf>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0" fontId="171" fillId="0" borderId="20">
      <alignment horizontal="centerContinuous"/>
    </xf>
    <xf numFmtId="178" fontId="171" fillId="0" borderId="0"/>
    <xf numFmtId="178" fontId="171" fillId="0" borderId="0"/>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0" fontId="171" fillId="0" borderId="20">
      <protection locked="0"/>
    </xf>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0" fontId="171" fillId="0" borderId="20">
      <protection locked="0"/>
    </xf>
    <xf numFmtId="178" fontId="171" fillId="0" borderId="0"/>
    <xf numFmtId="178" fontId="171" fillId="0" borderId="0"/>
    <xf numFmtId="0" fontId="171" fillId="0" borderId="20">
      <protection locked="0"/>
    </xf>
    <xf numFmtId="178" fontId="171" fillId="0" borderId="0"/>
    <xf numFmtId="178" fontId="171" fillId="0" borderId="0"/>
    <xf numFmtId="178" fontId="171" fillId="0" borderId="0"/>
    <xf numFmtId="0" fontId="171" fillId="0" borderId="20">
      <alignment horizontal="centerContinuous"/>
    </xf>
    <xf numFmtId="178" fontId="171" fillId="0" borderId="0"/>
    <xf numFmtId="178" fontId="171" fillId="0" borderId="0"/>
    <xf numFmtId="0" fontId="171" fillId="0" borderId="20">
      <alignment horizontal="centerContinuous"/>
    </xf>
    <xf numFmtId="0" fontId="171" fillId="0" borderId="20">
      <alignment horizontal="centerContinuous"/>
    </xf>
    <xf numFmtId="0" fontId="171" fillId="0" borderId="20">
      <protection locked="0"/>
    </xf>
    <xf numFmtId="0" fontId="171" fillId="0" borderId="20">
      <protection locked="0"/>
    </xf>
    <xf numFmtId="0" fontId="171" fillId="0" borderId="20">
      <protection locked="0"/>
    </xf>
    <xf numFmtId="0" fontId="171" fillId="0" borderId="20">
      <protection locked="0"/>
    </xf>
    <xf numFmtId="178" fontId="171" fillId="0" borderId="0"/>
    <xf numFmtId="0" fontId="171" fillId="0" borderId="20">
      <alignment horizontal="centerContinuous"/>
    </xf>
    <xf numFmtId="178" fontId="171" fillId="0" borderId="0"/>
    <xf numFmtId="0" fontId="171" fillId="0" borderId="20">
      <alignment horizontal="centerContinuous"/>
    </xf>
    <xf numFmtId="0" fontId="171" fillId="0" borderId="20">
      <alignment horizontal="centerContinuous"/>
    </xf>
    <xf numFmtId="0" fontId="171" fillId="0" borderId="20">
      <protection locked="0"/>
    </xf>
    <xf numFmtId="0" fontId="171" fillId="0" borderId="20">
      <protection locked="0"/>
    </xf>
    <xf numFmtId="0" fontId="171" fillId="0" borderId="20">
      <alignment horizontal="centerContinuous"/>
    </xf>
    <xf numFmtId="178" fontId="171" fillId="0" borderId="0"/>
    <xf numFmtId="178" fontId="171" fillId="0" borderId="0"/>
    <xf numFmtId="0" fontId="171" fillId="0" borderId="20">
      <alignment horizontal="centerContinuous"/>
    </xf>
    <xf numFmtId="0" fontId="171" fillId="0" borderId="20">
      <alignment horizontal="centerContinuous"/>
    </xf>
    <xf numFmtId="0" fontId="171" fillId="0" borderId="20">
      <protection locked="0"/>
    </xf>
    <xf numFmtId="0" fontId="171" fillId="0" borderId="20">
      <alignment horizontal="centerContinuous"/>
    </xf>
    <xf numFmtId="0" fontId="171" fillId="0" borderId="20">
      <protection locked="0"/>
    </xf>
    <xf numFmtId="178" fontId="171" fillId="0" borderId="0"/>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178" fontId="171" fillId="0" borderId="0"/>
    <xf numFmtId="0" fontId="171" fillId="0" borderId="20">
      <protection locked="0"/>
    </xf>
    <xf numFmtId="0" fontId="171" fillId="0" borderId="20">
      <protection locked="0"/>
    </xf>
    <xf numFmtId="0" fontId="171" fillId="0" borderId="20">
      <alignment horizontal="centerContinuous"/>
    </xf>
    <xf numFmtId="178" fontId="171" fillId="0" borderId="0"/>
    <xf numFmtId="0" fontId="171" fillId="0" borderId="20">
      <protection locked="0"/>
    </xf>
    <xf numFmtId="0" fontId="171" fillId="0" borderId="20">
      <alignment horizontal="centerContinuous"/>
    </xf>
    <xf numFmtId="0" fontId="171" fillId="0" borderId="20">
      <protection locked="0"/>
    </xf>
    <xf numFmtId="178" fontId="171" fillId="0" borderId="0"/>
    <xf numFmtId="178" fontId="171" fillId="0" borderId="0"/>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0" fontId="171" fillId="0" borderId="20">
      <alignment horizontal="centerContinuous"/>
    </xf>
    <xf numFmtId="0" fontId="171" fillId="0" borderId="20">
      <protection locked="0"/>
    </xf>
    <xf numFmtId="0" fontId="171" fillId="0" borderId="20">
      <alignment horizontal="centerContinuous"/>
    </xf>
    <xf numFmtId="0" fontId="171" fillId="0" borderId="20">
      <alignment horizontal="centerContinuous"/>
    </xf>
    <xf numFmtId="0" fontId="171" fillId="0" borderId="20">
      <protection locked="0"/>
    </xf>
    <xf numFmtId="0" fontId="171" fillId="0" borderId="20">
      <alignment horizontal="centerContinuous"/>
    </xf>
    <xf numFmtId="0" fontId="171" fillId="0" borderId="20">
      <protection locked="0"/>
    </xf>
    <xf numFmtId="0" fontId="171" fillId="0" borderId="20">
      <alignment horizontal="centerContinuous"/>
    </xf>
    <xf numFmtId="178" fontId="171" fillId="0" borderId="0"/>
    <xf numFmtId="178" fontId="171" fillId="0" borderId="0"/>
    <xf numFmtId="0" fontId="171" fillId="0" borderId="20">
      <alignment horizontal="centerContinuous"/>
    </xf>
    <xf numFmtId="0" fontId="171" fillId="0" borderId="20">
      <protection locked="0"/>
    </xf>
    <xf numFmtId="0" fontId="171" fillId="0" borderId="0"/>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protection locked="0"/>
    </xf>
    <xf numFmtId="178" fontId="171" fillId="0" borderId="0"/>
    <xf numFmtId="178" fontId="171" fillId="0" borderId="0"/>
    <xf numFmtId="178" fontId="171" fillId="0" borderId="0"/>
    <xf numFmtId="178" fontId="171" fillId="0" borderId="0"/>
    <xf numFmtId="0" fontId="171" fillId="0" borderId="20">
      <protection locked="0"/>
    </xf>
    <xf numFmtId="0" fontId="171" fillId="0" borderId="20">
      <protection locked="0"/>
    </xf>
    <xf numFmtId="0" fontId="171" fillId="0" borderId="20">
      <protection locked="0"/>
    </xf>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0" fontId="171" fillId="0" borderId="20">
      <protection locked="0"/>
    </xf>
    <xf numFmtId="178" fontId="171" fillId="0" borderId="0"/>
    <xf numFmtId="0" fontId="171" fillId="0" borderId="20">
      <protection locked="0"/>
    </xf>
    <xf numFmtId="0" fontId="171" fillId="0" borderId="20">
      <alignment horizontal="centerContinuous"/>
    </xf>
    <xf numFmtId="0" fontId="171" fillId="0" borderId="0"/>
    <xf numFmtId="178" fontId="171" fillId="0" borderId="0"/>
    <xf numFmtId="178" fontId="171" fillId="0" borderId="0"/>
    <xf numFmtId="178" fontId="171" fillId="0" borderId="0"/>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178" fontId="171" fillId="0" borderId="0"/>
    <xf numFmtId="0" fontId="171" fillId="0" borderId="20">
      <alignment horizontal="centerContinuous"/>
    </xf>
    <xf numFmtId="178" fontId="171" fillId="0" borderId="0"/>
    <xf numFmtId="178" fontId="171" fillId="0" borderId="0"/>
    <xf numFmtId="0" fontId="171" fillId="0" borderId="20">
      <alignment horizontal="centerContinuous"/>
    </xf>
    <xf numFmtId="0" fontId="171" fillId="0" borderId="0"/>
    <xf numFmtId="0" fontId="171" fillId="0" borderId="20">
      <alignment horizontal="centerContinuous"/>
    </xf>
    <xf numFmtId="178" fontId="171" fillId="0" borderId="0"/>
    <xf numFmtId="178" fontId="171" fillId="0" borderId="0"/>
    <xf numFmtId="178" fontId="171" fillId="0" borderId="0"/>
    <xf numFmtId="0" fontId="171" fillId="0" borderId="0"/>
    <xf numFmtId="0" fontId="171" fillId="0" borderId="20">
      <protection locked="0"/>
    </xf>
    <xf numFmtId="0" fontId="171" fillId="0" borderId="20">
      <alignment horizontal="centerContinuous"/>
    </xf>
    <xf numFmtId="178" fontId="171" fillId="0" borderId="0"/>
    <xf numFmtId="178" fontId="171" fillId="0" borderId="0"/>
    <xf numFmtId="178" fontId="171" fillId="0" borderId="0"/>
    <xf numFmtId="0" fontId="171" fillId="0" borderId="0"/>
    <xf numFmtId="0" fontId="171" fillId="0" borderId="20">
      <alignment horizontal="centerContinuous"/>
    </xf>
    <xf numFmtId="0" fontId="171" fillId="0" borderId="0"/>
    <xf numFmtId="178" fontId="171" fillId="0" borderId="0"/>
    <xf numFmtId="178" fontId="171" fillId="0" borderId="0"/>
    <xf numFmtId="178" fontId="171" fillId="0" borderId="0"/>
    <xf numFmtId="0" fontId="171" fillId="0" borderId="20">
      <protection locked="0"/>
    </xf>
    <xf numFmtId="178" fontId="171" fillId="0" borderId="0"/>
    <xf numFmtId="178" fontId="171" fillId="0" borderId="0"/>
    <xf numFmtId="178" fontId="171" fillId="0" borderId="0"/>
    <xf numFmtId="0" fontId="171" fillId="0" borderId="0"/>
    <xf numFmtId="0" fontId="171" fillId="0" borderId="20">
      <protection locked="0"/>
    </xf>
    <xf numFmtId="0" fontId="171" fillId="0" borderId="20">
      <alignment horizontal="centerContinuous"/>
    </xf>
    <xf numFmtId="178" fontId="171" fillId="0" borderId="0"/>
    <xf numFmtId="178" fontId="171" fillId="0" borderId="0"/>
    <xf numFmtId="178" fontId="171" fillId="0" borderId="0"/>
    <xf numFmtId="0" fontId="171" fillId="0" borderId="20">
      <protection locked="0"/>
    </xf>
    <xf numFmtId="0" fontId="171" fillId="0" borderId="20">
      <alignment horizontal="centerContinuous"/>
    </xf>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0" fontId="171" fillId="0" borderId="0"/>
    <xf numFmtId="0" fontId="171" fillId="0" borderId="20">
      <protection locked="0"/>
    </xf>
    <xf numFmtId="0" fontId="171" fillId="0" borderId="20">
      <alignment horizontal="centerContinuous"/>
    </xf>
    <xf numFmtId="178" fontId="171" fillId="0" borderId="0"/>
    <xf numFmtId="178" fontId="171" fillId="0" borderId="0"/>
    <xf numFmtId="178" fontId="171" fillId="0" borderId="0"/>
    <xf numFmtId="178" fontId="171" fillId="0" borderId="0"/>
    <xf numFmtId="0" fontId="171" fillId="0" borderId="20">
      <alignment horizontal="centerContinuous"/>
    </xf>
    <xf numFmtId="0" fontId="171" fillId="0" borderId="20">
      <protection locked="0"/>
    </xf>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protection locked="0"/>
    </xf>
    <xf numFmtId="178" fontId="171" fillId="0" borderId="0"/>
    <xf numFmtId="0" fontId="171" fillId="0" borderId="0"/>
    <xf numFmtId="0" fontId="171" fillId="0" borderId="20">
      <alignment horizontal="centerContinuous"/>
    </xf>
    <xf numFmtId="0" fontId="171" fillId="0" borderId="0"/>
    <xf numFmtId="0" fontId="171" fillId="0" borderId="20">
      <protection locked="0"/>
    </xf>
    <xf numFmtId="0" fontId="171" fillId="0" borderId="20">
      <alignment horizontal="centerContinuous"/>
    </xf>
    <xf numFmtId="178" fontId="171" fillId="0" borderId="0"/>
    <xf numFmtId="178" fontId="171" fillId="0" borderId="0"/>
    <xf numFmtId="178" fontId="171" fillId="0" borderId="0"/>
    <xf numFmtId="0" fontId="171" fillId="0" borderId="0"/>
    <xf numFmtId="0" fontId="171" fillId="0" borderId="20">
      <alignment horizontal="centerContinuous"/>
    </xf>
    <xf numFmtId="178" fontId="171" fillId="0" borderId="0"/>
    <xf numFmtId="178" fontId="171" fillId="0" borderId="0"/>
    <xf numFmtId="178" fontId="171" fillId="0" borderId="0"/>
    <xf numFmtId="0" fontId="171" fillId="0" borderId="20">
      <alignment horizontal="centerContinuous"/>
    </xf>
    <xf numFmtId="178" fontId="171" fillId="0" borderId="0"/>
    <xf numFmtId="178" fontId="171" fillId="0" borderId="0"/>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protection locked="0"/>
    </xf>
    <xf numFmtId="178" fontId="171" fillId="0" borderId="0"/>
    <xf numFmtId="0" fontId="171" fillId="0" borderId="20">
      <protection locked="0"/>
    </xf>
    <xf numFmtId="178" fontId="171" fillId="0" borderId="0"/>
    <xf numFmtId="0" fontId="171" fillId="0" borderId="20">
      <alignment horizontal="centerContinuous"/>
    </xf>
    <xf numFmtId="178" fontId="171" fillId="0" borderId="0"/>
    <xf numFmtId="0" fontId="171" fillId="0" borderId="20">
      <protection locked="0"/>
    </xf>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178" fontId="171" fillId="0" borderId="0"/>
    <xf numFmtId="0" fontId="171" fillId="0" borderId="20">
      <protection locked="0"/>
    </xf>
    <xf numFmtId="0" fontId="171" fillId="0" borderId="20">
      <alignment horizontal="centerContinuous"/>
    </xf>
    <xf numFmtId="178" fontId="171" fillId="0" borderId="0"/>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alignment horizontal="centerContinuous"/>
    </xf>
    <xf numFmtId="0" fontId="171" fillId="0" borderId="20">
      <alignment horizontal="centerContinuous"/>
    </xf>
    <xf numFmtId="178" fontId="171" fillId="0" borderId="0"/>
    <xf numFmtId="0" fontId="171" fillId="0" borderId="20">
      <protection locked="0"/>
    </xf>
    <xf numFmtId="0" fontId="171" fillId="0" borderId="20">
      <protection locked="0"/>
    </xf>
    <xf numFmtId="0" fontId="171" fillId="0" borderId="0"/>
    <xf numFmtId="178" fontId="171" fillId="0" borderId="0"/>
    <xf numFmtId="178" fontId="171" fillId="0" borderId="0"/>
    <xf numFmtId="178" fontId="171" fillId="0" borderId="0"/>
    <xf numFmtId="0" fontId="171" fillId="0" borderId="20">
      <alignment horizontal="centerContinuous"/>
    </xf>
    <xf numFmtId="178" fontId="171" fillId="0" borderId="0"/>
    <xf numFmtId="0" fontId="171" fillId="0" borderId="20">
      <alignment horizontal="centerContinuous"/>
    </xf>
    <xf numFmtId="0" fontId="171" fillId="0" borderId="0"/>
    <xf numFmtId="0" fontId="171" fillId="0" borderId="20">
      <protection locked="0"/>
    </xf>
    <xf numFmtId="0" fontId="171" fillId="0" borderId="20">
      <alignment horizontal="centerContinuous"/>
    </xf>
    <xf numFmtId="0" fontId="171" fillId="0" borderId="20">
      <alignment horizontal="centerContinuous"/>
    </xf>
    <xf numFmtId="178" fontId="171" fillId="0" borderId="0"/>
    <xf numFmtId="0" fontId="171" fillId="0" borderId="20">
      <protection locked="0"/>
    </xf>
    <xf numFmtId="0" fontId="171" fillId="0" borderId="20">
      <protection locked="0"/>
    </xf>
    <xf numFmtId="178" fontId="171" fillId="0" borderId="0"/>
    <xf numFmtId="0" fontId="171" fillId="0" borderId="20">
      <alignment horizontal="centerContinuous"/>
    </xf>
    <xf numFmtId="0" fontId="171" fillId="0" borderId="20">
      <alignment horizontal="centerContinuous"/>
    </xf>
    <xf numFmtId="178" fontId="171" fillId="0" borderId="0"/>
    <xf numFmtId="0" fontId="171" fillId="0" borderId="20">
      <protection locked="0"/>
    </xf>
    <xf numFmtId="0" fontId="171" fillId="0" borderId="20">
      <protection locked="0"/>
    </xf>
    <xf numFmtId="0" fontId="171" fillId="0" borderId="20">
      <alignment horizontal="centerContinuous"/>
    </xf>
    <xf numFmtId="0" fontId="171" fillId="0" borderId="20">
      <protection locked="0"/>
    </xf>
    <xf numFmtId="0" fontId="171" fillId="0" borderId="20">
      <alignment horizontal="centerContinuous"/>
    </xf>
    <xf numFmtId="178" fontId="171" fillId="0" borderId="0"/>
    <xf numFmtId="0" fontId="171" fillId="0" borderId="20">
      <alignment horizontal="centerContinuous"/>
    </xf>
    <xf numFmtId="0" fontId="171" fillId="0" borderId="20">
      <protection locked="0"/>
    </xf>
    <xf numFmtId="178" fontId="171" fillId="0" borderId="0"/>
    <xf numFmtId="0" fontId="63" fillId="64" borderId="58" applyNumberFormat="0" applyProtection="0">
      <alignment horizontal="left" vertical="center" indent="1"/>
    </xf>
    <xf numFmtId="278" fontId="7" fillId="34" borderId="58" applyProtection="0">
      <alignment horizontal="right" vertical="center"/>
    </xf>
    <xf numFmtId="206" fontId="42" fillId="0" borderId="5">
      <alignment horizontal="right"/>
    </xf>
    <xf numFmtId="0" fontId="37" fillId="0" borderId="0" applyFill="0" applyBorder="0" applyProtection="0">
      <alignment horizontal="left"/>
    </xf>
    <xf numFmtId="0" fontId="100" fillId="38" borderId="5">
      <alignment horizontal="center" vertical="center" wrapText="1"/>
      <protection hidden="1"/>
    </xf>
    <xf numFmtId="233" fontId="7" fillId="0" borderId="0" applyFont="0" applyFill="0" applyBorder="0" applyAlignment="0" applyProtection="0"/>
    <xf numFmtId="0" fontId="52" fillId="35" borderId="0" applyNumberFormat="0" applyFont="0" applyBorder="0" applyAlignment="0" applyProtection="0"/>
    <xf numFmtId="178" fontId="293" fillId="42" borderId="0" applyNumberFormat="0" applyBorder="0" applyAlignment="0" applyProtection="0"/>
    <xf numFmtId="0" fontId="169" fillId="1" borderId="28" applyNumberFormat="0" applyFont="0" applyAlignment="0">
      <alignment horizontal="center"/>
    </xf>
    <xf numFmtId="248" fontId="7" fillId="0" borderId="0">
      <alignment horizontal="center"/>
    </xf>
    <xf numFmtId="224" fontId="172" fillId="0" borderId="0">
      <alignment horizontal="center"/>
    </xf>
    <xf numFmtId="168" fontId="101" fillId="0" borderId="0" applyFill="0" applyBorder="0" applyAlignment="0" applyProtection="0"/>
    <xf numFmtId="0" fontId="247" fillId="0" borderId="9" applyNumberFormat="0" applyFill="0" applyAlignment="0" applyProtection="0"/>
    <xf numFmtId="167" fontId="294" fillId="0" borderId="0" applyNumberFormat="0" applyFill="0" applyBorder="0" applyAlignment="0" applyProtection="0"/>
    <xf numFmtId="41" fontId="128" fillId="0" borderId="0"/>
    <xf numFmtId="267" fontId="7" fillId="0" borderId="0"/>
    <xf numFmtId="0" fontId="19" fillId="51" borderId="0" applyNumberFormat="0" applyAlignment="0"/>
    <xf numFmtId="0" fontId="173" fillId="0" borderId="0" applyNumberFormat="0">
      <alignment horizontal="left"/>
    </xf>
    <xf numFmtId="0" fontId="174" fillId="0" borderId="0" applyNumberFormat="0" applyFill="0" applyBorder="0" applyAlignment="0">
      <alignment horizontal="center"/>
    </xf>
    <xf numFmtId="0" fontId="175" fillId="0" borderId="20"/>
    <xf numFmtId="4" fontId="9" fillId="0" borderId="0">
      <alignment vertical="center"/>
    </xf>
    <xf numFmtId="177" fontId="253" fillId="0" borderId="37" applyFont="0" applyFill="0" applyAlignment="0" applyProtection="0"/>
    <xf numFmtId="38" fontId="7" fillId="0" borderId="0"/>
    <xf numFmtId="263" fontId="7" fillId="0" borderId="37"/>
    <xf numFmtId="263" fontId="7" fillId="0" borderId="28" applyFill="0" applyProtection="0"/>
    <xf numFmtId="177" fontId="253" fillId="0" borderId="28" applyFont="0" applyFill="0" applyAlignment="0" applyProtection="0"/>
    <xf numFmtId="263" fontId="7" fillId="0" borderId="28" applyFill="0" applyProtection="0">
      <alignment horizontal="right"/>
    </xf>
    <xf numFmtId="264" fontId="7" fillId="0" borderId="0"/>
    <xf numFmtId="0" fontId="7" fillId="0" borderId="0"/>
    <xf numFmtId="264" fontId="7" fillId="0" borderId="28" applyFont="0" applyFill="0" applyAlignment="0" applyProtection="0"/>
    <xf numFmtId="177" fontId="253" fillId="0" borderId="28" applyFont="0" applyFill="0" applyAlignment="0" applyProtection="0"/>
    <xf numFmtId="12" fontId="13" fillId="0" borderId="0" applyFont="0" applyFill="0" applyBorder="0" applyProtection="0">
      <alignment horizontal="right"/>
    </xf>
    <xf numFmtId="318" fontId="7" fillId="65" borderId="0" applyFont="0" applyFill="0" applyBorder="0" applyProtection="0">
      <alignment horizontal="right"/>
    </xf>
    <xf numFmtId="0" fontId="295" fillId="66" borderId="0"/>
    <xf numFmtId="0" fontId="295" fillId="0" borderId="0"/>
    <xf numFmtId="0" fontId="295" fillId="0" borderId="0"/>
    <xf numFmtId="0" fontId="295" fillId="67" borderId="0"/>
    <xf numFmtId="0" fontId="295" fillId="67" borderId="0"/>
    <xf numFmtId="0" fontId="8" fillId="0" borderId="0"/>
    <xf numFmtId="0" fontId="7" fillId="0" borderId="0">
      <alignment vertical="top"/>
    </xf>
    <xf numFmtId="0" fontId="59" fillId="0" borderId="0" applyNumberFormat="0" applyFill="0" applyBorder="0" applyProtection="0">
      <alignment horizontal="left" vertical="top" wrapText="1"/>
    </xf>
    <xf numFmtId="0" fontId="7" fillId="0" borderId="0" applyNumberFormat="0" applyFont="0" applyFill="0" applyBorder="0" applyAlignment="0" applyProtection="0"/>
    <xf numFmtId="0" fontId="7" fillId="0" borderId="0">
      <alignment vertical="top"/>
    </xf>
    <xf numFmtId="0" fontId="239" fillId="0" borderId="0" applyNumberFormat="0" applyFill="0" applyBorder="0" applyProtection="0">
      <alignment wrapText="1"/>
    </xf>
    <xf numFmtId="0" fontId="111" fillId="0" borderId="0"/>
    <xf numFmtId="0" fontId="59" fillId="0" borderId="0" applyNumberFormat="0" applyFill="0" applyBorder="0" applyProtection="0">
      <alignment wrapText="1"/>
    </xf>
    <xf numFmtId="0" fontId="59" fillId="0" borderId="0" applyNumberFormat="0" applyFill="0" applyBorder="0" applyProtection="0">
      <alignment horizontal="right" wrapText="1"/>
    </xf>
    <xf numFmtId="0" fontId="59" fillId="0" borderId="0" applyNumberFormat="0" applyFill="0" applyBorder="0" applyProtection="0">
      <alignment horizontal="left" vertical="top" wrapText="1"/>
    </xf>
    <xf numFmtId="0" fontId="296" fillId="0" borderId="59" applyNumberFormat="0" applyFill="0" applyProtection="0">
      <alignment horizontal="left" wrapText="1"/>
    </xf>
    <xf numFmtId="0" fontId="296" fillId="0" borderId="0" applyNumberFormat="0" applyFill="0" applyBorder="0" applyProtection="0">
      <alignment horizontal="right" wrapText="1"/>
    </xf>
    <xf numFmtId="290" fontId="7" fillId="0" borderId="0" applyFill="0" applyBorder="0" applyProtection="0">
      <alignment horizontal="right" wrapText="1"/>
    </xf>
    <xf numFmtId="179" fontId="59" fillId="0" borderId="0" applyFill="0" applyBorder="0" applyProtection="0">
      <alignment horizontal="right" wrapText="1"/>
    </xf>
    <xf numFmtId="4" fontId="59" fillId="0" borderId="0" applyFill="0" applyBorder="0" applyProtection="0">
      <alignment horizontal="right" wrapText="1"/>
    </xf>
    <xf numFmtId="179" fontId="59" fillId="0" borderId="0" applyFill="0" applyBorder="0" applyProtection="0">
      <alignment horizontal="right" wrapText="1"/>
    </xf>
    <xf numFmtId="3" fontId="59" fillId="0" borderId="0" applyFill="0" applyBorder="0" applyProtection="0">
      <alignment horizontal="right" wrapText="1"/>
    </xf>
    <xf numFmtId="0" fontId="7" fillId="0" borderId="0">
      <alignment vertical="top"/>
    </xf>
    <xf numFmtId="169" fontId="59" fillId="0" borderId="0" applyFill="0" applyBorder="0" applyProtection="0">
      <alignment horizontal="right" wrapText="1"/>
    </xf>
    <xf numFmtId="169" fontId="239" fillId="0" borderId="0" applyFill="0" applyBorder="0" applyProtection="0">
      <alignment horizontal="right" wrapText="1"/>
    </xf>
    <xf numFmtId="291" fontId="7" fillId="0" borderId="0" applyFill="0" applyBorder="0" applyProtection="0">
      <alignment horizontal="right" wrapText="1"/>
    </xf>
    <xf numFmtId="291" fontId="7" fillId="0" borderId="0" applyFill="0" applyBorder="0" applyProtection="0">
      <alignment horizontal="right" wrapText="1"/>
    </xf>
    <xf numFmtId="169" fontId="240" fillId="0" borderId="0" applyFill="0" applyBorder="0" applyProtection="0">
      <alignment horizontal="right" wrapText="1"/>
    </xf>
    <xf numFmtId="292" fontId="7" fillId="0" borderId="0" applyFill="0" applyBorder="0" applyProtection="0">
      <alignment horizontal="right" wrapText="1"/>
    </xf>
    <xf numFmtId="0" fontId="7" fillId="0" borderId="0">
      <alignment vertical="top"/>
    </xf>
    <xf numFmtId="0" fontId="176" fillId="0" borderId="0" applyNumberFormat="0" applyBorder="0" applyAlignment="0"/>
    <xf numFmtId="0" fontId="177" fillId="0" borderId="0" applyNumberFormat="0" applyBorder="0" applyAlignment="0"/>
    <xf numFmtId="0" fontId="178" fillId="0" borderId="0" applyNumberFormat="0" applyBorder="0" applyAlignment="0"/>
    <xf numFmtId="0" fontId="179" fillId="0" borderId="0" applyNumberFormat="0" applyBorder="0" applyAlignment="0"/>
    <xf numFmtId="0" fontId="136" fillId="0" borderId="0" applyNumberFormat="0" applyBorder="0" applyAlignment="0"/>
    <xf numFmtId="0" fontId="283" fillId="0" borderId="0"/>
    <xf numFmtId="0" fontId="71" fillId="68" borderId="0"/>
    <xf numFmtId="178" fontId="297" fillId="0" borderId="0" applyNumberFormat="0" applyFill="0" applyBorder="0" applyAlignment="0" applyProtection="0"/>
    <xf numFmtId="40" fontId="180" fillId="0" borderId="0" applyBorder="0">
      <alignment horizontal="right"/>
    </xf>
    <xf numFmtId="0" fontId="114" fillId="18" borderId="0" applyNumberFormat="0" applyFont="0" applyBorder="0" applyAlignment="0" applyProtection="0"/>
    <xf numFmtId="41" fontId="77" fillId="23" borderId="0">
      <alignment horizontal="center"/>
      <protection locked="0"/>
    </xf>
    <xf numFmtId="0" fontId="7" fillId="0" borderId="60" applyAlignment="0"/>
    <xf numFmtId="0" fontId="19" fillId="0" borderId="0" applyFill="0" applyBorder="0" applyProtection="0">
      <alignment horizontal="center" vertical="center"/>
    </xf>
    <xf numFmtId="0" fontId="181" fillId="0" borderId="0" applyBorder="0" applyProtection="0">
      <alignment vertical="center"/>
    </xf>
    <xf numFmtId="182" fontId="181" fillId="0" borderId="9" applyBorder="0" applyProtection="0">
      <alignment horizontal="right" vertical="center"/>
    </xf>
    <xf numFmtId="0" fontId="182" fillId="69" borderId="0" applyBorder="0" applyProtection="0">
      <alignment horizontal="centerContinuous" vertical="center"/>
    </xf>
    <xf numFmtId="0" fontId="182" fillId="40" borderId="9" applyBorder="0" applyProtection="0">
      <alignment horizontal="centerContinuous" vertical="center"/>
    </xf>
    <xf numFmtId="0" fontId="183" fillId="0" borderId="0" applyFill="0" applyBorder="0" applyProtection="0">
      <alignment horizontal="center" vertical="center"/>
    </xf>
    <xf numFmtId="207" fontId="102" fillId="70" borderId="0" applyNumberFormat="0" applyAlignment="0">
      <alignment horizontal="centerContinuous"/>
    </xf>
    <xf numFmtId="0" fontId="103" fillId="0" borderId="0" applyFill="0" applyBorder="0" applyAlignment="0"/>
    <xf numFmtId="0" fontId="19" fillId="0" borderId="0" applyFill="0" applyBorder="0" applyProtection="0"/>
    <xf numFmtId="0" fontId="184" fillId="0" borderId="0" applyFill="0" applyBorder="0" applyProtection="0">
      <alignment vertical="center"/>
    </xf>
    <xf numFmtId="0" fontId="53" fillId="0" borderId="0" applyFill="0" applyBorder="0" applyProtection="0">
      <alignment horizontal="left"/>
    </xf>
    <xf numFmtId="0" fontId="54" fillId="0" borderId="0" applyFill="0" applyBorder="0" applyProtection="0">
      <alignment horizontal="left" vertical="top"/>
    </xf>
    <xf numFmtId="0" fontId="135" fillId="0" borderId="0">
      <alignment horizontal="centerContinuous"/>
    </xf>
    <xf numFmtId="0" fontId="246" fillId="32" borderId="7" applyNumberFormat="0" applyFont="0" applyFill="0" applyAlignment="0" applyProtection="0">
      <protection locked="0"/>
    </xf>
    <xf numFmtId="0" fontId="55" fillId="0" borderId="0" applyFill="0" applyBorder="0" applyProtection="0">
      <alignment horizontal="center" vertical="center"/>
    </xf>
    <xf numFmtId="0" fontId="246" fillId="32" borderId="61" applyNumberFormat="0" applyFont="0" applyFill="0" applyAlignment="0" applyProtection="0">
      <protection locked="0"/>
    </xf>
    <xf numFmtId="0" fontId="56" fillId="0" borderId="0" applyFill="0" applyBorder="0" applyProtection="0">
      <alignment vertical="top"/>
    </xf>
    <xf numFmtId="0" fontId="57" fillId="0" borderId="0" applyFill="0" applyBorder="0" applyProtection="0">
      <alignment vertical="center"/>
    </xf>
    <xf numFmtId="0" fontId="58" fillId="0" borderId="0" applyFill="0" applyBorder="0" applyProtection="0"/>
    <xf numFmtId="1" fontId="298" fillId="0" borderId="0"/>
    <xf numFmtId="38" fontId="7" fillId="0" borderId="0" applyFont="0" applyFill="0" applyBorder="0" applyAlignment="0" applyProtection="0"/>
    <xf numFmtId="0" fontId="299" fillId="0" borderId="0" applyNumberFormat="0" applyFont="0" applyFill="0" applyBorder="0" applyProtection="0">
      <alignment vertical="top" wrapText="1"/>
    </xf>
    <xf numFmtId="49" fontId="104" fillId="0" borderId="9">
      <alignment vertical="center"/>
    </xf>
    <xf numFmtId="49" fontId="13" fillId="0" borderId="0" applyFont="0" applyFill="0" applyBorder="0" applyAlignment="0" applyProtection="0"/>
    <xf numFmtId="201" fontId="260" fillId="0" borderId="0">
      <alignment horizontal="left"/>
      <protection locked="0"/>
    </xf>
    <xf numFmtId="0" fontId="186" fillId="0" borderId="0" applyFill="0" applyBorder="0" applyProtection="0"/>
    <xf numFmtId="49" fontId="73" fillId="0" borderId="0" applyFill="0" applyBorder="0" applyAlignment="0"/>
    <xf numFmtId="279" fontId="10" fillId="0" borderId="0" applyFill="0" applyBorder="0" applyAlignment="0"/>
    <xf numFmtId="280" fontId="10" fillId="0" borderId="0" applyFill="0" applyBorder="0" applyAlignment="0"/>
    <xf numFmtId="0" fontId="185" fillId="0" borderId="19" applyFill="0" applyBorder="0" applyProtection="0"/>
    <xf numFmtId="0" fontId="187" fillId="0" borderId="0">
      <alignment vertical="center"/>
    </xf>
    <xf numFmtId="0" fontId="62" fillId="0" borderId="9">
      <alignment horizontal="center" wrapText="1"/>
    </xf>
    <xf numFmtId="179" fontId="59" fillId="0" borderId="62" applyNumberFormat="0" applyFont="0" applyFill="0" applyAlignment="0" applyProtection="0"/>
    <xf numFmtId="0" fontId="194" fillId="0" borderId="0" applyFill="0" applyBorder="0" applyProtection="0">
      <alignment horizontal="left" vertical="top"/>
    </xf>
    <xf numFmtId="18" fontId="257" fillId="32" borderId="0" applyFont="0" applyFill="0" applyBorder="0" applyAlignment="0" applyProtection="0">
      <protection locked="0"/>
    </xf>
    <xf numFmtId="208" fontId="12" fillId="0" borderId="0" applyFont="0" applyFill="0" applyBorder="0" applyAlignment="0" applyProtection="0">
      <alignment horizontal="right"/>
    </xf>
    <xf numFmtId="0" fontId="52" fillId="0" borderId="0" applyNumberFormat="0" applyFill="0" applyBorder="0" applyAlignment="0" applyProtection="0"/>
    <xf numFmtId="0" fontId="76" fillId="0" borderId="0" applyNumberFormat="0" applyFill="0" applyBorder="0" applyAlignment="0" applyProtection="0"/>
    <xf numFmtId="40" fontId="105" fillId="0" borderId="0"/>
    <xf numFmtId="0" fontId="86" fillId="40" borderId="0" applyNumberFormat="0" applyAlignment="0" applyProtection="0"/>
    <xf numFmtId="49" fontId="300" fillId="0" borderId="0" applyNumberFormat="0" applyFill="0" applyBorder="0">
      <alignment horizontal="centerContinuous"/>
    </xf>
    <xf numFmtId="0" fontId="106" fillId="0" borderId="0"/>
    <xf numFmtId="0" fontId="301" fillId="71" borderId="0" applyNumberFormat="0" applyBorder="0" applyProtection="0">
      <alignment horizontal="left" vertical="center"/>
    </xf>
    <xf numFmtId="321" fontId="30" fillId="0" borderId="0">
      <alignment horizontal="centerContinuous"/>
    </xf>
    <xf numFmtId="321" fontId="302" fillId="0" borderId="56">
      <alignment horizontal="centerContinuous"/>
    </xf>
    <xf numFmtId="321" fontId="303" fillId="0" borderId="0">
      <alignment horizontal="centerContinuous"/>
      <protection locked="0"/>
    </xf>
    <xf numFmtId="321" fontId="303" fillId="0" borderId="0">
      <alignment horizontal="left"/>
    </xf>
    <xf numFmtId="0" fontId="107" fillId="19" borderId="0"/>
    <xf numFmtId="201" fontId="270" fillId="0" borderId="0">
      <alignment horizontal="center"/>
    </xf>
    <xf numFmtId="226" fontId="289" fillId="0" borderId="0" applyNumberFormat="0" applyFill="0" applyBorder="0" applyAlignment="0" applyProtection="0"/>
    <xf numFmtId="201" fontId="270" fillId="0" borderId="0">
      <alignment horizontal="left"/>
    </xf>
    <xf numFmtId="0" fontId="49" fillId="0" borderId="0" applyBorder="0"/>
    <xf numFmtId="179" fontId="12" fillId="0" borderId="0" applyNumberFormat="0" applyFont="0" applyBorder="0" applyAlignment="0" applyProtection="0"/>
    <xf numFmtId="1" fontId="12" fillId="18" borderId="0" applyFont="0" applyBorder="0" applyAlignment="0" applyProtection="0"/>
    <xf numFmtId="243" fontId="7" fillId="0" borderId="62" applyNumberFormat="0" applyFont="0" applyFill="0" applyAlignment="0" applyProtection="0"/>
    <xf numFmtId="0" fontId="304" fillId="0" borderId="0" applyFill="0" applyBorder="0" applyAlignment="0" applyProtection="0"/>
    <xf numFmtId="243" fontId="7" fillId="0" borderId="7" applyNumberFormat="0" applyFont="0" applyFill="0" applyAlignment="0" applyProtection="0"/>
    <xf numFmtId="0" fontId="170" fillId="57" borderId="11"/>
    <xf numFmtId="179" fontId="59" fillId="0" borderId="7" applyNumberFormat="0" applyFont="0" applyFill="0" applyAlignment="0" applyProtection="0"/>
    <xf numFmtId="0" fontId="193" fillId="23" borderId="0" applyNumberFormat="0" applyBorder="0"/>
    <xf numFmtId="0" fontId="79" fillId="0" borderId="63" applyNumberFormat="0" applyFont="0" applyFill="0" applyAlignment="0" applyProtection="0"/>
    <xf numFmtId="0" fontId="108" fillId="0" borderId="28" applyFill="0"/>
    <xf numFmtId="0" fontId="108" fillId="0" borderId="7" applyFill="0"/>
    <xf numFmtId="0" fontId="82" fillId="0" borderId="28" applyFill="0"/>
    <xf numFmtId="0" fontId="82" fillId="0" borderId="7" applyFill="0"/>
    <xf numFmtId="291" fontId="188" fillId="0" borderId="24" applyFill="0" applyBorder="0" applyProtection="0">
      <alignment vertical="center"/>
    </xf>
    <xf numFmtId="305" fontId="41" fillId="0" borderId="0">
      <alignment horizontal="right"/>
    </xf>
    <xf numFmtId="170" fontId="228" fillId="0" borderId="0" applyFont="0" applyFill="0" applyBorder="0" applyAlignment="0" applyProtection="0"/>
    <xf numFmtId="171" fontId="228" fillId="0" borderId="0" applyFont="0" applyFill="0" applyBorder="0" applyAlignment="0" applyProtection="0"/>
    <xf numFmtId="172" fontId="45" fillId="0" borderId="0" applyFont="0" applyFill="0" applyBorder="0" applyAlignment="0" applyProtection="0"/>
    <xf numFmtId="174" fontId="45" fillId="0" borderId="0" applyFont="0" applyFill="0" applyBorder="0" applyAlignment="0" applyProtection="0"/>
    <xf numFmtId="205" fontId="7" fillId="0" borderId="0">
      <alignment horizontal="left"/>
      <protection locked="0"/>
    </xf>
    <xf numFmtId="0" fontId="7" fillId="72" borderId="0"/>
    <xf numFmtId="0" fontId="305" fillId="72" borderId="0" applyFill="0"/>
    <xf numFmtId="0" fontId="7" fillId="0" borderId="0"/>
    <xf numFmtId="206" fontId="42" fillId="21" borderId="5">
      <alignment horizontal="right"/>
    </xf>
    <xf numFmtId="37" fontId="12" fillId="23" borderId="0" applyNumberFormat="0" applyBorder="0" applyAlignment="0" applyProtection="0"/>
    <xf numFmtId="37" fontId="59" fillId="0" borderId="0"/>
    <xf numFmtId="3" fontId="14" fillId="0" borderId="32" applyProtection="0"/>
    <xf numFmtId="320" fontId="7" fillId="0" borderId="0" applyNumberFormat="0"/>
    <xf numFmtId="226" fontId="189" fillId="18" borderId="0" applyFont="0" applyFill="0" applyBorder="0">
      <alignment vertical="top"/>
      <protection hidden="1"/>
    </xf>
    <xf numFmtId="206" fontId="42" fillId="0" borderId="5">
      <alignment horizontal="right"/>
    </xf>
    <xf numFmtId="168" fontId="228" fillId="0" borderId="0" applyFont="0" applyFill="0" applyBorder="0" applyAlignment="0" applyProtection="0"/>
    <xf numFmtId="168" fontId="228" fillId="0" borderId="0" applyFont="0" applyFill="0" applyBorder="0" applyAlignment="0" applyProtection="0"/>
    <xf numFmtId="173" fontId="45" fillId="0" borderId="0" applyFont="0" applyFill="0" applyBorder="0" applyAlignment="0" applyProtection="0"/>
    <xf numFmtId="0" fontId="306" fillId="0" borderId="0"/>
    <xf numFmtId="176" fontId="41" fillId="0" borderId="0" applyFont="0" applyFill="0" applyBorder="0" applyAlignment="0" applyProtection="0"/>
    <xf numFmtId="37" fontId="41" fillId="0" borderId="0" applyFont="0" applyFill="0" applyBorder="0" applyAlignment="0" applyProtection="0"/>
    <xf numFmtId="306" fontId="7" fillId="0" borderId="0" applyFont="0" applyFill="0" applyBorder="0" applyAlignment="0" applyProtection="0"/>
    <xf numFmtId="308" fontId="7" fillId="0" borderId="0" applyFont="0" applyFill="0" applyBorder="0" applyAlignment="0" applyProtection="0"/>
    <xf numFmtId="0" fontId="109" fillId="0" borderId="0" applyNumberFormat="0" applyFill="0" applyBorder="0"/>
    <xf numFmtId="0" fontId="190" fillId="0" borderId="0" applyNumberFormat="0" applyFill="0" applyBorder="0" applyAlignment="0" applyProtection="0"/>
    <xf numFmtId="217" fontId="7" fillId="0" borderId="0" applyFont="0" applyFill="0" applyBorder="0" applyAlignment="0" applyProtection="0"/>
    <xf numFmtId="198" fontId="12" fillId="0" borderId="64" applyNumberFormat="0" applyFont="0" applyFill="0" applyAlignment="0" applyProtection="0"/>
    <xf numFmtId="0" fontId="114" fillId="32" borderId="0" applyNumberFormat="0" applyFont="0" applyAlignment="0" applyProtection="0"/>
    <xf numFmtId="0" fontId="114" fillId="32" borderId="7" applyNumberFormat="0" applyFont="0" applyAlignment="0" applyProtection="0">
      <protection locked="0"/>
    </xf>
    <xf numFmtId="0" fontId="113" fillId="0" borderId="0" applyNumberFormat="0" applyFill="0" applyBorder="0" applyAlignment="0" applyProtection="0"/>
    <xf numFmtId="209" fontId="13" fillId="0" borderId="0" applyFont="0" applyFill="0" applyBorder="0" applyProtection="0">
      <alignment horizontal="right"/>
    </xf>
    <xf numFmtId="259" fontId="45" fillId="0" borderId="0" applyFont="0" applyFill="0" applyBorder="0" applyAlignment="0" applyProtection="0"/>
    <xf numFmtId="224" fontId="41" fillId="0" borderId="0"/>
    <xf numFmtId="209" fontId="13" fillId="0" borderId="0" applyFont="0" applyFill="0" applyBorder="0" applyProtection="0">
      <alignment horizontal="right"/>
    </xf>
    <xf numFmtId="215" fontId="7" fillId="0" borderId="0" applyFont="0" applyFill="0" applyBorder="0" applyAlignment="0" applyProtection="0">
      <alignment horizontal="center"/>
    </xf>
    <xf numFmtId="0" fontId="171" fillId="0" borderId="0" applyFont="0" applyFill="0" applyBorder="0" applyAlignment="0" applyProtection="0"/>
    <xf numFmtId="209" fontId="13" fillId="0" borderId="0" applyFont="0" applyFill="0" applyBorder="0" applyProtection="0">
      <alignment horizontal="right"/>
    </xf>
    <xf numFmtId="209" fontId="13" fillId="0" borderId="0" applyFont="0" applyFill="0" applyBorder="0" applyProtection="0">
      <alignment horizontal="right"/>
    </xf>
    <xf numFmtId="0" fontId="171" fillId="0" borderId="0" applyFont="0" applyFill="0" applyBorder="0" applyAlignment="0" applyProtection="0"/>
    <xf numFmtId="0" fontId="7" fillId="0" borderId="0" applyFont="0" applyFill="0" applyBorder="0" applyAlignment="0" applyProtection="0"/>
    <xf numFmtId="232" fontId="45" fillId="0" borderId="0" applyFont="0" applyFill="0" applyBorder="0" applyAlignment="0" applyProtection="0"/>
    <xf numFmtId="250" fontId="7" fillId="0" borderId="0" applyFont="0" applyFill="0" applyBorder="0" applyAlignment="0" applyProtection="0"/>
    <xf numFmtId="250" fontId="7" fillId="0" borderId="0" applyFont="0" applyFill="0" applyBorder="0" applyAlignment="0" applyProtection="0"/>
    <xf numFmtId="232" fontId="45" fillId="0" borderId="0" applyFont="0" applyFill="0" applyBorder="0" applyAlignment="0" applyProtection="0"/>
    <xf numFmtId="250" fontId="7" fillId="0" borderId="0" applyFont="0" applyFill="0" applyBorder="0" applyAlignment="0" applyProtection="0"/>
    <xf numFmtId="250" fontId="7" fillId="0" borderId="0" applyFont="0" applyFill="0" applyBorder="0" applyAlignment="0" applyProtection="0"/>
    <xf numFmtId="232" fontId="45" fillId="0" borderId="0" applyFont="0" applyFill="0" applyBorder="0" applyAlignment="0" applyProtection="0"/>
    <xf numFmtId="250" fontId="7" fillId="0" borderId="0" applyFont="0" applyFill="0" applyBorder="0" applyAlignment="0" applyProtection="0"/>
    <xf numFmtId="250" fontId="7" fillId="0" borderId="0" applyFont="0" applyFill="0" applyBorder="0" applyAlignment="0" applyProtection="0"/>
    <xf numFmtId="261" fontId="7" fillId="0" borderId="0" applyFont="0" applyFill="0" applyBorder="0" applyAlignment="0" applyProtection="0"/>
    <xf numFmtId="247" fontId="7" fillId="0" borderId="0" applyFont="0" applyFill="0" applyBorder="0" applyAlignment="0" applyProtection="0"/>
    <xf numFmtId="247" fontId="7" fillId="0" borderId="0" applyFont="0" applyFill="0" applyBorder="0" applyAlignment="0" applyProtection="0"/>
    <xf numFmtId="261" fontId="7" fillId="0" borderId="0" applyFont="0" applyFill="0" applyBorder="0" applyAlignment="0" applyProtection="0"/>
    <xf numFmtId="247" fontId="7" fillId="0" borderId="0" applyFont="0" applyFill="0" applyBorder="0" applyAlignment="0" applyProtection="0"/>
    <xf numFmtId="247" fontId="7" fillId="0" borderId="0" applyFont="0" applyFill="0" applyBorder="0" applyAlignment="0" applyProtection="0"/>
    <xf numFmtId="261" fontId="7" fillId="0" borderId="0" applyFont="0" applyFill="0" applyBorder="0" applyAlignment="0" applyProtection="0"/>
    <xf numFmtId="247" fontId="7" fillId="0" borderId="0" applyFont="0" applyFill="0" applyBorder="0" applyAlignment="0" applyProtection="0"/>
    <xf numFmtId="247" fontId="7" fillId="0" borderId="0" applyFont="0" applyFill="0" applyBorder="0" applyAlignment="0" applyProtection="0"/>
    <xf numFmtId="259" fontId="45" fillId="0" borderId="0" applyFont="0" applyFill="0" applyBorder="0" applyAlignment="0" applyProtection="0"/>
    <xf numFmtId="245" fontId="7" fillId="0" borderId="0" applyFont="0" applyFill="0" applyBorder="0" applyAlignment="0" applyProtection="0"/>
    <xf numFmtId="245" fontId="7" fillId="0" borderId="0" applyFont="0" applyFill="0" applyBorder="0" applyAlignment="0" applyProtection="0"/>
    <xf numFmtId="259" fontId="45" fillId="0" borderId="0" applyFont="0" applyFill="0" applyBorder="0" applyAlignment="0" applyProtection="0"/>
    <xf numFmtId="245" fontId="7" fillId="0" borderId="0" applyFont="0" applyFill="0" applyBorder="0" applyAlignment="0" applyProtection="0"/>
    <xf numFmtId="245" fontId="7" fillId="0" borderId="0" applyFont="0" applyFill="0" applyBorder="0" applyAlignment="0" applyProtection="0"/>
    <xf numFmtId="259" fontId="45" fillId="0" borderId="0" applyFont="0" applyFill="0" applyBorder="0" applyAlignment="0" applyProtection="0"/>
    <xf numFmtId="245" fontId="7" fillId="0" borderId="0" applyFont="0" applyFill="0" applyBorder="0" applyAlignment="0" applyProtection="0"/>
    <xf numFmtId="245" fontId="7" fillId="0" borderId="0" applyFont="0" applyFill="0" applyBorder="0" applyAlignment="0" applyProtection="0"/>
    <xf numFmtId="262" fontId="7" fillId="0" borderId="0" applyFont="0" applyFill="0" applyBorder="0" applyAlignment="0" applyProtection="0"/>
    <xf numFmtId="227" fontId="7" fillId="0" borderId="0" applyFont="0" applyFill="0" applyBorder="0" applyAlignment="0" applyProtection="0"/>
    <xf numFmtId="227" fontId="7" fillId="0" borderId="0" applyFont="0" applyFill="0" applyBorder="0" applyAlignment="0" applyProtection="0"/>
    <xf numFmtId="262" fontId="7" fillId="0" borderId="0" applyFont="0" applyFill="0" applyBorder="0" applyAlignment="0" applyProtection="0"/>
    <xf numFmtId="227" fontId="7" fillId="0" borderId="0" applyFont="0" applyFill="0" applyBorder="0" applyAlignment="0" applyProtection="0"/>
    <xf numFmtId="227" fontId="7" fillId="0" borderId="0" applyFont="0" applyFill="0" applyBorder="0" applyAlignment="0" applyProtection="0"/>
    <xf numFmtId="262" fontId="7" fillId="0" borderId="0" applyFont="0" applyFill="0" applyBorder="0" applyAlignment="0" applyProtection="0"/>
    <xf numFmtId="262" fontId="7" fillId="0" borderId="0" applyFont="0" applyFill="0" applyBorder="0" applyAlignment="0" applyProtection="0"/>
    <xf numFmtId="227" fontId="7" fillId="0" borderId="0" applyFont="0" applyFill="0" applyBorder="0" applyAlignment="0" applyProtection="0"/>
    <xf numFmtId="227" fontId="7" fillId="0" borderId="0" applyFont="0" applyFill="0" applyBorder="0" applyAlignment="0" applyProtection="0"/>
    <xf numFmtId="240" fontId="7" fillId="0" borderId="0" applyFont="0" applyFill="0" applyBorder="0" applyAlignment="0" applyProtection="0"/>
    <xf numFmtId="262" fontId="7" fillId="0" borderId="0" applyFont="0" applyFill="0" applyBorder="0" applyAlignment="0" applyProtection="0"/>
    <xf numFmtId="215" fontId="7" fillId="0" borderId="0">
      <alignment horizontal="center"/>
    </xf>
    <xf numFmtId="182" fontId="24" fillId="0" borderId="0" applyFont="0" applyFill="0" applyBorder="0" applyProtection="0">
      <alignment horizontal="right"/>
    </xf>
    <xf numFmtId="259" fontId="7" fillId="0" borderId="0">
      <alignment horizontal="center" vertical="top"/>
    </xf>
    <xf numFmtId="182" fontId="24" fillId="0" borderId="0" applyFont="0" applyFill="0" applyBorder="0" applyProtection="0">
      <alignment horizontal="right"/>
    </xf>
    <xf numFmtId="210" fontId="7" fillId="0" borderId="0" applyFont="0" applyFill="0" applyBorder="0" applyAlignment="0" applyProtection="0"/>
    <xf numFmtId="0" fontId="127" fillId="25" borderId="0" applyNumberFormat="0" applyBorder="0" applyAlignment="0" applyProtection="0"/>
    <xf numFmtId="0" fontId="127" fillId="26" borderId="0" applyNumberFormat="0" applyBorder="0" applyAlignment="0" applyProtection="0"/>
    <xf numFmtId="0" fontId="127" fillId="27" borderId="0" applyNumberFormat="0" applyBorder="0" applyAlignment="0" applyProtection="0"/>
    <xf numFmtId="0" fontId="127" fillId="15" borderId="0" applyNumberFormat="0" applyBorder="0" applyAlignment="0" applyProtection="0"/>
    <xf numFmtId="0" fontId="127" fillId="16" borderId="0" applyNumberFormat="0" applyBorder="0" applyAlignment="0" applyProtection="0"/>
    <xf numFmtId="0" fontId="127" fillId="28" borderId="0" applyNumberFormat="0" applyBorder="0" applyAlignment="0" applyProtection="0"/>
    <xf numFmtId="0" fontId="13" fillId="56" borderId="12" applyNumberFormat="0" applyFont="0" applyAlignment="0" applyProtection="0"/>
    <xf numFmtId="0" fontId="212" fillId="57" borderId="65" applyNumberFormat="0" applyAlignment="0" applyProtection="0"/>
    <xf numFmtId="0" fontId="159" fillId="5" borderId="0" applyNumberFormat="0" applyBorder="0" applyAlignment="0" applyProtection="0"/>
    <xf numFmtId="0" fontId="190" fillId="0" borderId="0" applyNumberFormat="0" applyFill="0" applyBorder="0" applyAlignment="0" applyProtection="0"/>
    <xf numFmtId="0" fontId="155" fillId="0" borderId="0" applyNumberFormat="0" applyFill="0" applyBorder="0" applyAlignment="0" applyProtection="0"/>
    <xf numFmtId="0" fontId="208" fillId="0" borderId="0" applyNumberFormat="0" applyFill="0" applyBorder="0" applyAlignment="0" applyProtection="0"/>
    <xf numFmtId="0" fontId="214" fillId="0" borderId="66" applyNumberFormat="0" applyFill="0" applyAlignment="0" applyProtection="0"/>
    <xf numFmtId="0" fontId="234" fillId="0" borderId="67" applyNumberFormat="0" applyFill="0" applyAlignment="0" applyProtection="0"/>
    <xf numFmtId="0" fontId="215" fillId="0" borderId="68" applyNumberFormat="0" applyFill="0" applyAlignment="0" applyProtection="0"/>
    <xf numFmtId="0" fontId="215" fillId="0" borderId="0" applyNumberFormat="0" applyFill="0" applyBorder="0" applyAlignment="0" applyProtection="0"/>
    <xf numFmtId="0" fontId="235" fillId="0" borderId="0" applyNumberFormat="0" applyFill="0" applyBorder="0" applyAlignment="0" applyProtection="0"/>
    <xf numFmtId="0" fontId="207" fillId="2" borderId="0" applyNumberFormat="0" applyBorder="0" applyAlignment="0" applyProtection="0"/>
    <xf numFmtId="0" fontId="13" fillId="0" borderId="0" applyBorder="0"/>
    <xf numFmtId="0" fontId="209" fillId="0" borderId="69" applyNumberFormat="0" applyFill="0" applyAlignment="0" applyProtection="0"/>
    <xf numFmtId="0" fontId="164" fillId="57" borderId="42" applyNumberFormat="0" applyAlignment="0" applyProtection="0"/>
    <xf numFmtId="0" fontId="221" fillId="8" borderId="65" applyNumberFormat="0" applyAlignment="0" applyProtection="0"/>
    <xf numFmtId="0" fontId="130" fillId="4" borderId="0" applyNumberFormat="0" applyBorder="0" applyAlignment="0" applyProtection="0"/>
    <xf numFmtId="0" fontId="141" fillId="36" borderId="21" applyNumberFormat="0" applyAlignment="0" applyProtection="0"/>
    <xf numFmtId="0" fontId="206" fillId="0" borderId="40" applyNumberFormat="0" applyFill="0" applyAlignment="0" applyProtection="0"/>
    <xf numFmtId="177" fontId="64" fillId="0" borderId="0" applyFont="0" applyFill="0" applyBorder="0" applyAlignment="0" applyProtection="0"/>
    <xf numFmtId="0" fontId="307" fillId="0" borderId="0"/>
    <xf numFmtId="171" fontId="236" fillId="0" borderId="0" applyFont="0" applyFill="0" applyBorder="0" applyAlignment="0" applyProtection="0"/>
    <xf numFmtId="174" fontId="237" fillId="0" borderId="0" applyFont="0" applyFill="0" applyBorder="0" applyAlignment="0" applyProtection="0"/>
    <xf numFmtId="170" fontId="308" fillId="0" borderId="0" applyFont="0" applyFill="0" applyBorder="0" applyAlignment="0" applyProtection="0"/>
    <xf numFmtId="171" fontId="308" fillId="0" borderId="0" applyFont="0" applyFill="0" applyBorder="0" applyAlignment="0" applyProtection="0"/>
    <xf numFmtId="0" fontId="309" fillId="0" borderId="0"/>
    <xf numFmtId="0" fontId="13" fillId="0" borderId="0"/>
    <xf numFmtId="0" fontId="310" fillId="0" borderId="0"/>
    <xf numFmtId="0" fontId="238" fillId="0" borderId="0"/>
    <xf numFmtId="0" fontId="7" fillId="0" borderId="0"/>
    <xf numFmtId="43" fontId="7" fillId="0" borderId="0" applyFont="0" applyFill="0" applyBorder="0" applyAlignment="0" applyProtection="0"/>
    <xf numFmtId="9" fontId="73" fillId="0" borderId="0" applyFont="0" applyFill="0" applyBorder="0" applyAlignment="0" applyProtection="0"/>
    <xf numFmtId="43" fontId="73" fillId="0" borderId="0" applyFont="0" applyFill="0" applyBorder="0" applyAlignment="0" applyProtection="0"/>
    <xf numFmtId="0" fontId="7" fillId="0" borderId="0"/>
    <xf numFmtId="0" fontId="7" fillId="0" borderId="0"/>
    <xf numFmtId="0" fontId="7" fillId="0" borderId="0" applyFont="0" applyFill="0" applyBorder="0" applyAlignment="0" applyProtection="0"/>
    <xf numFmtId="0" fontId="7" fillId="0" borderId="0" applyFont="0" applyFill="0" applyBorder="0" applyAlignment="0" applyProtection="0"/>
    <xf numFmtId="0" fontId="45" fillId="0" borderId="0"/>
    <xf numFmtId="0" fontId="45" fillId="0" borderId="0"/>
    <xf numFmtId="0" fontId="7" fillId="0" borderId="0"/>
    <xf numFmtId="0" fontId="4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169" fontId="7" fillId="0" borderId="0" applyFont="0" applyFill="0" applyBorder="0" applyAlignment="0" applyProtection="0"/>
    <xf numFmtId="9" fontId="7" fillId="0" borderId="0" applyFont="0" applyFill="0" applyBorder="0" applyAlignment="0" applyProtection="0"/>
    <xf numFmtId="0" fontId="312" fillId="0" borderId="0"/>
    <xf numFmtId="332" fontId="312" fillId="0" borderId="0"/>
    <xf numFmtId="194" fontId="312" fillId="0" borderId="0"/>
    <xf numFmtId="333" fontId="312" fillId="0" borderId="0"/>
    <xf numFmtId="0" fontId="82" fillId="0" borderId="0"/>
    <xf numFmtId="9" fontId="82" fillId="0" borderId="0" applyFont="0" applyFill="0" applyBorder="0" applyAlignment="0" applyProtection="0"/>
    <xf numFmtId="174" fontId="82" fillId="0" borderId="0" applyFont="0" applyFill="0" applyBorder="0" applyAlignment="0" applyProtection="0"/>
    <xf numFmtId="0" fontId="313" fillId="32" borderId="0">
      <alignment horizontal="right"/>
    </xf>
    <xf numFmtId="0" fontId="314" fillId="0" borderId="0"/>
    <xf numFmtId="0" fontId="315" fillId="32" borderId="16"/>
    <xf numFmtId="40" fontId="316" fillId="32" borderId="0">
      <alignment horizontal="right"/>
    </xf>
    <xf numFmtId="43" fontId="317" fillId="0" borderId="0" applyFont="0" applyFill="0" applyBorder="0" applyAlignment="0" applyProtection="0"/>
    <xf numFmtId="169" fontId="317" fillId="0" borderId="0" applyFont="0" applyFill="0" applyBorder="0" applyAlignment="0" applyProtection="0"/>
    <xf numFmtId="0" fontId="317" fillId="0" borderId="0"/>
    <xf numFmtId="0" fontId="45" fillId="0" borderId="0"/>
    <xf numFmtId="0" fontId="7" fillId="0" borderId="0"/>
    <xf numFmtId="169" fontId="7" fillId="0" borderId="0" applyFont="0" applyFill="0" applyBorder="0" applyAlignment="0" applyProtection="0"/>
    <xf numFmtId="0" fontId="11" fillId="0" borderId="0"/>
    <xf numFmtId="0" fontId="11" fillId="0" borderId="0"/>
    <xf numFmtId="0" fontId="318" fillId="0" borderId="0"/>
    <xf numFmtId="336" fontId="319" fillId="0" borderId="0"/>
    <xf numFmtId="0" fontId="314" fillId="0" borderId="0"/>
    <xf numFmtId="0" fontId="314" fillId="0" borderId="0"/>
    <xf numFmtId="9" fontId="314" fillId="0" borderId="0" applyFont="0" applyFill="0" applyBorder="0" applyAlignment="0" applyProtection="0"/>
    <xf numFmtId="43" fontId="314" fillId="0" borderId="0" applyFont="0" applyFill="0" applyBorder="0" applyAlignment="0" applyProtection="0"/>
    <xf numFmtId="222" fontId="82" fillId="0" borderId="0" applyFill="0" applyBorder="0" applyAlignment="0" applyProtection="0"/>
    <xf numFmtId="337" fontId="7" fillId="0" borderId="0" applyFont="0" applyFill="0" applyBorder="0" applyAlignment="0" applyProtection="0"/>
    <xf numFmtId="0" fontId="320" fillId="75" borderId="0" applyNumberFormat="0" applyBorder="0" applyAlignment="0" applyProtection="0"/>
    <xf numFmtId="0" fontId="320" fillId="76" borderId="0" applyNumberFormat="0" applyBorder="0" applyAlignment="0" applyProtection="0"/>
    <xf numFmtId="0" fontId="321" fillId="77" borderId="0" applyNumberFormat="0" applyBorder="0" applyAlignment="0" applyProtection="0"/>
    <xf numFmtId="0" fontId="320" fillId="78" borderId="0" applyNumberFormat="0" applyBorder="0" applyAlignment="0" applyProtection="0"/>
    <xf numFmtId="0" fontId="320" fillId="79" borderId="0" applyNumberFormat="0" applyBorder="0" applyAlignment="0" applyProtection="0"/>
    <xf numFmtId="0" fontId="321" fillId="79" borderId="0" applyNumberFormat="0" applyBorder="0" applyAlignment="0" applyProtection="0"/>
    <xf numFmtId="0" fontId="320" fillId="80" borderId="0" applyNumberFormat="0" applyBorder="0" applyAlignment="0" applyProtection="0"/>
    <xf numFmtId="0" fontId="320" fillId="81" borderId="0" applyNumberFormat="0" applyBorder="0" applyAlignment="0" applyProtection="0"/>
    <xf numFmtId="0" fontId="321" fillId="81" borderId="0" applyNumberFormat="0" applyBorder="0" applyAlignment="0" applyProtection="0"/>
    <xf numFmtId="0" fontId="320" fillId="82" borderId="0" applyNumberFormat="0" applyBorder="0" applyAlignment="0" applyProtection="0"/>
    <xf numFmtId="0" fontId="320" fillId="82" borderId="0" applyNumberFormat="0" applyBorder="0" applyAlignment="0" applyProtection="0"/>
    <xf numFmtId="0" fontId="321" fillId="83" borderId="0" applyNumberFormat="0" applyBorder="0" applyAlignment="0" applyProtection="0"/>
    <xf numFmtId="0" fontId="320" fillId="84" borderId="0" applyNumberFormat="0" applyBorder="0" applyAlignment="0" applyProtection="0"/>
    <xf numFmtId="0" fontId="320" fillId="76" borderId="0" applyNumberFormat="0" applyBorder="0" applyAlignment="0" applyProtection="0"/>
    <xf numFmtId="0" fontId="321" fillId="85" borderId="0" applyNumberFormat="0" applyBorder="0" applyAlignment="0" applyProtection="0"/>
    <xf numFmtId="0" fontId="320" fillId="86" borderId="0" applyNumberFormat="0" applyBorder="0" applyAlignment="0" applyProtection="0"/>
    <xf numFmtId="0" fontId="320" fillId="87" borderId="0" applyNumberFormat="0" applyBorder="0" applyAlignment="0" applyProtection="0"/>
    <xf numFmtId="0" fontId="321" fillId="88" borderId="0" applyNumberFormat="0" applyBorder="0" applyAlignment="0" applyProtection="0"/>
    <xf numFmtId="0" fontId="41" fillId="0" borderId="0"/>
    <xf numFmtId="178" fontId="225" fillId="0" borderId="27"/>
    <xf numFmtId="0" fontId="73" fillId="0" borderId="0"/>
    <xf numFmtId="0" fontId="322" fillId="89" borderId="0"/>
    <xf numFmtId="43" fontId="225" fillId="0" borderId="0" applyFont="0" applyFill="0" applyBorder="0" applyAlignment="0" applyProtection="0"/>
    <xf numFmtId="215" fontId="18" fillId="0" borderId="62" applyNumberFormat="0" applyFill="0" applyBorder="0" applyAlignment="0" applyProtection="0"/>
    <xf numFmtId="169" fontId="225" fillId="0" borderId="0" applyFont="0" applyFill="0" applyBorder="0" applyAlignment="0" applyProtection="0"/>
    <xf numFmtId="14" fontId="323" fillId="23" borderId="27"/>
    <xf numFmtId="269" fontId="108" fillId="0" borderId="74" applyFill="0" applyBorder="0" applyAlignment="0" applyProtection="0">
      <alignment horizontal="right"/>
    </xf>
    <xf numFmtId="222" fontId="82" fillId="0" borderId="0" applyFill="0" applyBorder="0" applyAlignment="0" applyProtection="0"/>
    <xf numFmtId="222" fontId="267" fillId="18" borderId="0" applyFill="0" applyBorder="0" applyAlignment="0" applyProtection="0">
      <alignment horizontal="right"/>
    </xf>
    <xf numFmtId="234" fontId="82" fillId="0" borderId="0" applyFill="0" applyBorder="0" applyAlignment="0" applyProtection="0"/>
    <xf numFmtId="234" fontId="267" fillId="0" borderId="0" applyFill="0" applyBorder="0" applyAlignment="0" applyProtection="0"/>
    <xf numFmtId="338" fontId="82" fillId="0" borderId="0" applyFill="0" applyBorder="0" applyAlignment="0" applyProtection="0"/>
    <xf numFmtId="0" fontId="324" fillId="90" borderId="0" applyNumberFormat="0" applyBorder="0" applyAlignment="0" applyProtection="0"/>
    <xf numFmtId="0" fontId="324" fillId="91" borderId="0" applyNumberFormat="0" applyBorder="0" applyAlignment="0" applyProtection="0"/>
    <xf numFmtId="0" fontId="324" fillId="92" borderId="0" applyNumberFormat="0" applyBorder="0" applyAlignment="0" applyProtection="0"/>
    <xf numFmtId="37" fontId="81" fillId="0" borderId="0" applyNumberFormat="0" applyFill="0" applyBorder="0" applyAlignment="0" applyProtection="0">
      <alignment vertical="top"/>
    </xf>
    <xf numFmtId="43" fontId="325" fillId="0" borderId="0" applyFont="0" applyFill="0" applyBorder="0" applyAlignment="0" applyProtection="0"/>
    <xf numFmtId="169" fontId="325" fillId="0" borderId="0" applyFont="0" applyFill="0" applyBorder="0" applyAlignment="0" applyProtection="0"/>
    <xf numFmtId="0" fontId="325" fillId="0" borderId="0"/>
    <xf numFmtId="43" fontId="325" fillId="0" borderId="0" applyFont="0" applyFill="0" applyBorder="0" applyAlignment="0" applyProtection="0"/>
    <xf numFmtId="0" fontId="6" fillId="0" borderId="0"/>
    <xf numFmtId="0" fontId="12" fillId="0" borderId="0" applyNumberFormat="0" applyFill="0" applyBorder="0" applyAlignment="0" applyProtection="0"/>
    <xf numFmtId="43" fontId="201" fillId="0" borderId="0"/>
    <xf numFmtId="0" fontId="326" fillId="0" borderId="75">
      <alignment horizontal="left"/>
    </xf>
    <xf numFmtId="0" fontId="327" fillId="0" borderId="75">
      <alignment horizontal="left" wrapText="1"/>
    </xf>
    <xf numFmtId="37" fontId="45" fillId="0" borderId="0">
      <alignment horizontal="center"/>
    </xf>
    <xf numFmtId="339" fontId="7" fillId="0" borderId="0" applyFont="0" applyFill="0" applyBorder="0" applyAlignment="0" applyProtection="0"/>
    <xf numFmtId="0" fontId="327" fillId="0" borderId="0">
      <alignment horizontal="right" vertical="center"/>
    </xf>
    <xf numFmtId="0" fontId="326" fillId="0" borderId="0">
      <alignment horizontal="center" vertical="center" wrapText="1"/>
    </xf>
    <xf numFmtId="340" fontId="7" fillId="0" borderId="0" applyFont="0" applyFill="0" applyBorder="0" applyAlignment="0" applyProtection="0"/>
    <xf numFmtId="341" fontId="7" fillId="0" borderId="0" applyFont="0" applyFill="0" applyBorder="0" applyAlignment="0" applyProtection="0"/>
    <xf numFmtId="211" fontId="45" fillId="0" borderId="0"/>
    <xf numFmtId="0" fontId="20" fillId="0" borderId="0"/>
    <xf numFmtId="0" fontId="246" fillId="0" borderId="0"/>
    <xf numFmtId="0" fontId="7" fillId="0" borderId="0">
      <alignment vertical="top"/>
    </xf>
    <xf numFmtId="0" fontId="7" fillId="0" borderId="0"/>
    <xf numFmtId="0" fontId="7" fillId="0" borderId="0"/>
    <xf numFmtId="0" fontId="7" fillId="0" borderId="0"/>
    <xf numFmtId="343" fontId="20" fillId="0" borderId="0"/>
    <xf numFmtId="0" fontId="228" fillId="0" borderId="0"/>
    <xf numFmtId="0" fontId="228" fillId="0" borderId="0"/>
    <xf numFmtId="9" fontId="7" fillId="0" borderId="0" applyFont="0" applyFill="0" applyBorder="0" applyAlignment="0" applyProtection="0"/>
    <xf numFmtId="0" fontId="228" fillId="0" borderId="0"/>
    <xf numFmtId="9" fontId="7" fillId="0" borderId="0" applyFont="0" applyFill="0" applyBorder="0" applyAlignment="0" applyProtection="0"/>
    <xf numFmtId="9" fontId="7" fillId="0" borderId="0" applyFont="0" applyFill="0" applyBorder="0" applyAlignment="0" applyProtection="0"/>
    <xf numFmtId="0" fontId="228" fillId="0" borderId="0"/>
    <xf numFmtId="0" fontId="328" fillId="0" borderId="0"/>
    <xf numFmtId="0" fontId="328" fillId="0" borderId="0"/>
    <xf numFmtId="0" fontId="328" fillId="0" borderId="0"/>
    <xf numFmtId="0" fontId="7" fillId="0" borderId="0" applyNumberFormat="0" applyFill="0" applyBorder="0" applyAlignment="0" applyProtection="0"/>
    <xf numFmtId="49" fontId="41" fillId="0" borderId="0"/>
    <xf numFmtId="49" fontId="41" fillId="0" borderId="0"/>
    <xf numFmtId="0" fontId="7" fillId="0" borderId="0" applyNumberFormat="0" applyFill="0" applyBorder="0" applyAlignment="0" applyProtection="0"/>
    <xf numFmtId="0" fontId="328" fillId="0" borderId="0"/>
    <xf numFmtId="0" fontId="7" fillId="0" borderId="0"/>
    <xf numFmtId="321" fontId="11" fillId="0" borderId="0"/>
    <xf numFmtId="344" fontId="8" fillId="0" borderId="0"/>
    <xf numFmtId="0" fontId="7" fillId="0" borderId="0"/>
    <xf numFmtId="0" fontId="7" fillId="0" borderId="0"/>
    <xf numFmtId="0" fontId="7" fillId="0" borderId="0"/>
    <xf numFmtId="0" fontId="7" fillId="0" borderId="0"/>
    <xf numFmtId="0" fontId="7" fillId="0" borderId="0"/>
    <xf numFmtId="0" fontId="7" fillId="0" borderId="0" applyNumberFormat="0" applyFill="0" applyBorder="0" applyAlignment="0" applyProtection="0"/>
    <xf numFmtId="0" fontId="329" fillId="0" borderId="0"/>
    <xf numFmtId="0" fontId="12" fillId="0" borderId="0"/>
    <xf numFmtId="0" fontId="12" fillId="0" borderId="0"/>
    <xf numFmtId="0" fontId="7" fillId="0" borderId="0" applyNumberFormat="0" applyFill="0" applyBorder="0" applyAlignment="0" applyProtection="0"/>
    <xf numFmtId="0" fontId="20"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0" fontId="7" fillId="0" borderId="0" applyNumberFormat="0" applyFill="0" applyBorder="0" applyAlignment="0" applyProtection="0"/>
    <xf numFmtId="0" fontId="20"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20"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44" fontId="12" fillId="0" borderId="0"/>
    <xf numFmtId="0" fontId="8" fillId="0" borderId="0"/>
    <xf numFmtId="0" fontId="7" fillId="0" borderId="0" applyNumberFormat="0" applyFill="0" applyBorder="0" applyAlignment="0" applyProtection="0"/>
    <xf numFmtId="0" fontId="7" fillId="0" borderId="0" applyNumberFormat="0" applyFill="0" applyBorder="0" applyAlignment="0" applyProtection="0"/>
    <xf numFmtId="344" fontId="8" fillId="0" borderId="0"/>
    <xf numFmtId="0" fontId="7" fillId="0" borderId="0"/>
    <xf numFmtId="0" fontId="329" fillId="0" borderId="0"/>
    <xf numFmtId="0" fontId="7" fillId="0" borderId="0" applyNumberFormat="0" applyFill="0" applyBorder="0" applyAlignment="0" applyProtection="0"/>
    <xf numFmtId="0" fontId="7" fillId="0" borderId="0" applyNumberFormat="0" applyFill="0" applyBorder="0" applyAlignment="0" applyProtection="0"/>
    <xf numFmtId="0" fontId="329" fillId="0" borderId="0"/>
    <xf numFmtId="0" fontId="329" fillId="0" borderId="0"/>
    <xf numFmtId="0" fontId="329" fillId="0" borderId="0"/>
    <xf numFmtId="0" fontId="330" fillId="0" borderId="0"/>
    <xf numFmtId="0" fontId="330"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20" fillId="0" borderId="0" applyFont="0" applyFill="0" applyBorder="0" applyAlignment="0" applyProtection="0"/>
    <xf numFmtId="236" fontId="7" fillId="0" borderId="0" applyFont="0" applyFill="0" applyBorder="0" applyAlignment="0" applyProtection="0"/>
    <xf numFmtId="236" fontId="7" fillId="0" borderId="0" applyFont="0" applyFill="0" applyBorder="0" applyAlignment="0" applyProtection="0"/>
    <xf numFmtId="236" fontId="7" fillId="0" borderId="0" applyFont="0" applyFill="0" applyBorder="0" applyAlignment="0" applyProtection="0"/>
    <xf numFmtId="0" fontId="20" fillId="0" borderId="0" applyFont="0" applyFill="0" applyBorder="0" applyAlignment="0" applyProtection="0"/>
    <xf numFmtId="235" fontId="7" fillId="0" borderId="0" applyFont="0" applyFill="0" applyBorder="0" applyAlignment="0" applyProtection="0"/>
    <xf numFmtId="235" fontId="7" fillId="0" borderId="0" applyFont="0" applyFill="0" applyBorder="0" applyAlignment="0" applyProtection="0"/>
    <xf numFmtId="235" fontId="7" fillId="0" borderId="0" applyFont="0" applyFill="0" applyBorder="0" applyAlignment="0" applyProtection="0"/>
    <xf numFmtId="0" fontId="7" fillId="0" borderId="0" applyNumberFormat="0" applyFill="0" applyBorder="0" applyAlignment="0" applyProtection="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20" fillId="0" borderId="0" applyFont="0" applyFill="0" applyBorder="0" applyAlignment="0" applyProtection="0"/>
    <xf numFmtId="245" fontId="7" fillId="0" borderId="0" applyFont="0" applyFill="0" applyBorder="0" applyAlignment="0" applyProtection="0"/>
    <xf numFmtId="245" fontId="7" fillId="0" borderId="0" applyFont="0" applyFill="0" applyBorder="0" applyAlignment="0" applyProtection="0"/>
    <xf numFmtId="245" fontId="7" fillId="0" borderId="0" applyFont="0" applyFill="0" applyBorder="0" applyAlignment="0" applyProtection="0"/>
    <xf numFmtId="0" fontId="20" fillId="0" borderId="0" applyFont="0" applyFill="0" applyBorder="0" applyAlignment="0" applyProtection="0"/>
    <xf numFmtId="246" fontId="7" fillId="0" borderId="0" applyFont="0" applyFill="0" applyBorder="0" applyAlignment="0" applyProtection="0"/>
    <xf numFmtId="246" fontId="7" fillId="0" borderId="0" applyFont="0" applyFill="0" applyBorder="0" applyAlignment="0" applyProtection="0"/>
    <xf numFmtId="246" fontId="7" fillId="0" borderId="0" applyFon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228" fillId="0" borderId="0" applyNumberFormat="0" applyFill="0" applyBorder="0" applyAlignment="0" applyProtection="0"/>
    <xf numFmtId="0" fontId="228" fillId="0" borderId="0" applyNumberFormat="0" applyFill="0" applyBorder="0" applyAlignment="0" applyProtection="0"/>
    <xf numFmtId="0" fontId="331" fillId="93" borderId="0">
      <alignment horizontal="left" vertical="center"/>
    </xf>
    <xf numFmtId="0" fontId="331" fillId="0" borderId="0">
      <alignment horizontal="center" vertical="center"/>
    </xf>
    <xf numFmtId="0" fontId="332" fillId="0" borderId="0">
      <alignment horizontal="left" vertical="center"/>
    </xf>
    <xf numFmtId="0" fontId="333" fillId="94" borderId="0">
      <alignment horizontal="right" vertical="top"/>
    </xf>
    <xf numFmtId="0" fontId="332" fillId="0" borderId="0">
      <alignment horizontal="right" vertical="top"/>
    </xf>
    <xf numFmtId="0" fontId="332" fillId="95" borderId="0">
      <alignment horizontal="lef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2" fillId="95" borderId="0">
      <alignment horizontal="left" vertical="top"/>
    </xf>
    <xf numFmtId="0" fontId="332" fillId="0" borderId="0">
      <alignment horizontal="right" vertical="top"/>
    </xf>
    <xf numFmtId="0" fontId="332" fillId="0" borderId="0">
      <alignment horizontal="right" vertical="top"/>
    </xf>
    <xf numFmtId="0" fontId="333" fillId="96" borderId="0">
      <alignment horizontal="right" vertical="top"/>
    </xf>
    <xf numFmtId="0" fontId="333" fillId="94" borderId="0">
      <alignment horizontal="righ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0" borderId="0">
      <alignment horizontal="center" vertical="top"/>
    </xf>
    <xf numFmtId="0" fontId="332" fillId="95" borderId="0">
      <alignment horizontal="left" vertical="top"/>
    </xf>
    <xf numFmtId="0" fontId="333" fillId="94" borderId="0">
      <alignment horizontal="left" vertical="top"/>
    </xf>
    <xf numFmtId="0" fontId="332" fillId="0" borderId="0">
      <alignment horizontal="right" vertical="top"/>
    </xf>
    <xf numFmtId="0" fontId="332" fillId="95" borderId="0">
      <alignment horizontal="left" vertical="top"/>
    </xf>
    <xf numFmtId="0" fontId="333" fillId="94" borderId="0">
      <alignment horizontal="right" vertical="top"/>
    </xf>
    <xf numFmtId="0" fontId="333" fillId="94" borderId="0">
      <alignment horizontal="left" vertical="top"/>
    </xf>
    <xf numFmtId="0" fontId="332" fillId="95"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left" vertical="top"/>
    </xf>
    <xf numFmtId="0" fontId="333" fillId="94" borderId="0">
      <alignment horizontal="right" vertical="top"/>
    </xf>
    <xf numFmtId="0" fontId="332" fillId="0" borderId="0">
      <alignment horizontal="righ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2" fillId="95" borderId="0">
      <alignment horizontal="left" vertical="top"/>
    </xf>
    <xf numFmtId="0" fontId="333" fillId="94" borderId="0">
      <alignment horizontal="left" vertical="top"/>
    </xf>
    <xf numFmtId="0" fontId="333" fillId="96" borderId="0">
      <alignment horizontal="right" vertical="top"/>
    </xf>
    <xf numFmtId="0" fontId="333" fillId="94"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0" borderId="0">
      <alignment horizontal="left" vertical="center"/>
    </xf>
    <xf numFmtId="0" fontId="332" fillId="95" borderId="0">
      <alignment horizontal="left" vertical="top"/>
    </xf>
    <xf numFmtId="0" fontId="333" fillId="94" borderId="0">
      <alignment horizontal="right" vertical="top"/>
    </xf>
    <xf numFmtId="0" fontId="332" fillId="0" borderId="0">
      <alignment horizontal="right" vertical="top"/>
    </xf>
    <xf numFmtId="0" fontId="333" fillId="94" borderId="0">
      <alignment horizontal="right" vertical="top"/>
    </xf>
    <xf numFmtId="0" fontId="333" fillId="96" borderId="0">
      <alignment horizontal="right" vertical="top"/>
    </xf>
    <xf numFmtId="0" fontId="332" fillId="95" borderId="0">
      <alignment horizontal="left" vertical="top"/>
    </xf>
    <xf numFmtId="0" fontId="333" fillId="94" borderId="0">
      <alignment horizontal="left" vertical="top"/>
    </xf>
    <xf numFmtId="0" fontId="332" fillId="0" borderId="0">
      <alignment horizontal="right" vertical="top"/>
    </xf>
    <xf numFmtId="0" fontId="333" fillId="94" borderId="0">
      <alignment horizontal="right" vertical="top"/>
    </xf>
    <xf numFmtId="0" fontId="332" fillId="95" borderId="0">
      <alignment horizontal="left" vertical="top"/>
    </xf>
    <xf numFmtId="0" fontId="333" fillId="96"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left" vertical="top"/>
    </xf>
    <xf numFmtId="0" fontId="332" fillId="0" borderId="0">
      <alignment horizontal="right" vertical="top"/>
    </xf>
    <xf numFmtId="0" fontId="333" fillId="94" borderId="0">
      <alignment horizontal="right" vertical="top"/>
    </xf>
    <xf numFmtId="0" fontId="333" fillId="96" borderId="0">
      <alignment horizontal="right" vertical="top"/>
    </xf>
    <xf numFmtId="0" fontId="333" fillId="94" borderId="0">
      <alignment horizontal="right" vertical="top"/>
    </xf>
    <xf numFmtId="0" fontId="332" fillId="95" borderId="0">
      <alignment horizontal="lef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2" fillId="95" borderId="0">
      <alignment horizontal="left" vertical="top"/>
    </xf>
    <xf numFmtId="0" fontId="332" fillId="95" borderId="0">
      <alignment horizontal="left" vertical="top"/>
    </xf>
    <xf numFmtId="0" fontId="333" fillId="0" borderId="0">
      <alignment horizontal="center"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0" borderId="0">
      <alignment horizontal="right" vertical="top"/>
    </xf>
    <xf numFmtId="0" fontId="332" fillId="95" borderId="0">
      <alignment horizontal="lef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2" fillId="0" borderId="0">
      <alignment horizontal="left" vertical="center"/>
    </xf>
    <xf numFmtId="0" fontId="333" fillId="94" borderId="0">
      <alignment horizontal="lef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4" borderId="0">
      <alignment horizontal="right" vertical="top"/>
    </xf>
    <xf numFmtId="0" fontId="332" fillId="95" borderId="0">
      <alignment horizontal="lef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6" borderId="0">
      <alignment horizontal="lef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left" vertical="top"/>
    </xf>
    <xf numFmtId="0" fontId="332" fillId="95" borderId="0">
      <alignment horizontal="lef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4"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4" borderId="0">
      <alignment horizontal="left" vertical="top"/>
    </xf>
    <xf numFmtId="0" fontId="332" fillId="0" borderId="0">
      <alignment horizontal="righ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left" vertical="top"/>
    </xf>
    <xf numFmtId="0" fontId="332" fillId="95" borderId="0">
      <alignment horizontal="left" vertical="top"/>
    </xf>
    <xf numFmtId="0" fontId="333" fillId="94" borderId="0">
      <alignment horizontal="lef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2" fillId="0" borderId="0">
      <alignment horizontal="right" vertical="top"/>
    </xf>
    <xf numFmtId="0" fontId="332" fillId="95" borderId="0">
      <alignment horizontal="left" vertical="top"/>
    </xf>
    <xf numFmtId="0" fontId="333" fillId="94" borderId="0">
      <alignment horizontal="left" vertical="top"/>
    </xf>
    <xf numFmtId="0" fontId="332" fillId="95" borderId="0">
      <alignment horizontal="left" vertical="top"/>
    </xf>
    <xf numFmtId="0" fontId="333" fillId="94" borderId="0">
      <alignment horizontal="right" vertical="top"/>
    </xf>
    <xf numFmtId="0" fontId="333" fillId="94" borderId="0">
      <alignment horizontal="left" vertical="top"/>
    </xf>
    <xf numFmtId="0" fontId="332" fillId="0" borderId="0">
      <alignment horizontal="right" vertical="top"/>
    </xf>
    <xf numFmtId="0" fontId="332" fillId="95" borderId="0">
      <alignment horizontal="lef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0" borderId="0">
      <alignment horizontal="right" vertical="top"/>
    </xf>
    <xf numFmtId="0" fontId="333" fillId="94" borderId="0">
      <alignment horizontal="left" vertical="top"/>
    </xf>
    <xf numFmtId="0" fontId="332" fillId="95" borderId="0">
      <alignment horizontal="left" vertical="top"/>
    </xf>
    <xf numFmtId="0" fontId="333" fillId="96" borderId="0">
      <alignment horizontal="right" vertical="top"/>
    </xf>
    <xf numFmtId="0" fontId="333" fillId="94" borderId="0">
      <alignment horizontal="righ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2" fillId="95" borderId="0">
      <alignment horizontal="left" vertical="top"/>
    </xf>
    <xf numFmtId="0" fontId="332" fillId="0" borderId="0">
      <alignment horizontal="right"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3" fillId="96" borderId="0">
      <alignment horizontal="righ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3" fillId="94" borderId="0">
      <alignment horizontal="lef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6" borderId="0">
      <alignment horizontal="right" vertical="top"/>
    </xf>
    <xf numFmtId="0" fontId="332" fillId="95" borderId="0">
      <alignment horizontal="left" vertical="top"/>
    </xf>
    <xf numFmtId="0" fontId="334" fillId="97" borderId="0">
      <alignment horizontal="right" vertical="center"/>
    </xf>
    <xf numFmtId="0" fontId="331" fillId="97" borderId="0">
      <alignment horizontal="center" vertical="center"/>
    </xf>
    <xf numFmtId="0" fontId="331" fillId="97" borderId="0">
      <alignment horizontal="left" vertical="center"/>
    </xf>
    <xf numFmtId="0" fontId="331" fillId="97" borderId="0">
      <alignment horizontal="left" vertical="top"/>
    </xf>
    <xf numFmtId="0" fontId="335" fillId="98" borderId="0">
      <alignment horizontal="right" vertical="center"/>
    </xf>
    <xf numFmtId="0" fontId="335" fillId="99" borderId="0">
      <alignment horizontal="right" vertical="center"/>
    </xf>
    <xf numFmtId="0" fontId="335" fillId="98" borderId="0">
      <alignment horizontal="left" vertical="center"/>
    </xf>
    <xf numFmtId="0" fontId="335" fillId="99" borderId="0">
      <alignment horizontal="left" vertical="center"/>
    </xf>
    <xf numFmtId="0" fontId="336" fillId="93" borderId="0">
      <alignment horizontal="left" vertical="center"/>
    </xf>
    <xf numFmtId="0" fontId="336" fillId="0" borderId="0">
      <alignment horizontal="center" vertical="center"/>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0" borderId="0">
      <alignment horizontal="left" vertical="center"/>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3" fillId="94" borderId="0">
      <alignment horizontal="right"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2" fillId="0" borderId="0">
      <alignment horizontal="left" vertical="center"/>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0" borderId="0">
      <alignment horizontal="left" vertical="center"/>
    </xf>
    <xf numFmtId="0" fontId="332" fillId="95"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95" borderId="0">
      <alignment horizontal="left" vertical="top"/>
    </xf>
    <xf numFmtId="0" fontId="333" fillId="94" borderId="0">
      <alignment horizontal="left" vertical="top"/>
    </xf>
    <xf numFmtId="0" fontId="332" fillId="0" borderId="0">
      <alignment horizontal="right" vertical="top"/>
    </xf>
    <xf numFmtId="0" fontId="332" fillId="95" borderId="0">
      <alignment horizontal="left" vertical="top"/>
    </xf>
    <xf numFmtId="0" fontId="333" fillId="94" borderId="0">
      <alignment horizontal="right" vertical="top"/>
    </xf>
    <xf numFmtId="0" fontId="333" fillId="96" borderId="0">
      <alignment horizontal="left" vertical="top"/>
    </xf>
    <xf numFmtId="0" fontId="332" fillId="95" borderId="0">
      <alignment horizontal="left" vertical="top"/>
    </xf>
    <xf numFmtId="0" fontId="333" fillId="96" borderId="0">
      <alignment horizontal="right" vertical="top"/>
    </xf>
    <xf numFmtId="0" fontId="333" fillId="94" borderId="0">
      <alignment horizontal="left" vertical="top"/>
    </xf>
    <xf numFmtId="0" fontId="333" fillId="96" borderId="0">
      <alignment horizontal="lef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3" fillId="96" borderId="0">
      <alignment horizontal="left"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3" fillId="94" borderId="0">
      <alignment horizontal="left" vertical="top"/>
    </xf>
    <xf numFmtId="0" fontId="333" fillId="96" borderId="0">
      <alignment horizontal="right" vertical="top"/>
    </xf>
    <xf numFmtId="0" fontId="333" fillId="94" borderId="0">
      <alignment horizontal="right" vertical="top"/>
    </xf>
    <xf numFmtId="0" fontId="333" fillId="96" borderId="0">
      <alignment horizontal="right" vertical="top"/>
    </xf>
    <xf numFmtId="0" fontId="332" fillId="95" borderId="0">
      <alignment horizontal="left" vertical="top"/>
    </xf>
    <xf numFmtId="0" fontId="333" fillId="94" borderId="0">
      <alignment horizontal="lef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3" fillId="94" borderId="0">
      <alignment horizontal="right" vertical="top"/>
    </xf>
    <xf numFmtId="0" fontId="7" fillId="0" borderId="0"/>
    <xf numFmtId="0" fontId="333" fillId="94" borderId="0">
      <alignment horizontal="left" vertical="top"/>
    </xf>
    <xf numFmtId="0" fontId="333" fillId="94" borderId="0">
      <alignment horizontal="right" vertical="top"/>
    </xf>
    <xf numFmtId="0" fontId="333" fillId="94" borderId="0">
      <alignment horizontal="left" vertical="top"/>
    </xf>
    <xf numFmtId="0" fontId="333" fillId="94" borderId="0">
      <alignment horizontal="left" vertical="top"/>
    </xf>
    <xf numFmtId="0" fontId="332" fillId="95" borderId="0">
      <alignment horizontal="left" vertical="top"/>
    </xf>
    <xf numFmtId="0" fontId="332" fillId="0" borderId="0">
      <alignment horizontal="right" vertical="top"/>
    </xf>
    <xf numFmtId="0" fontId="7" fillId="0" borderId="0"/>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2" fillId="0" borderId="0">
      <alignment horizontal="righ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7" fillId="97" borderId="0">
      <alignment horizontal="right" vertical="center"/>
    </xf>
    <xf numFmtId="0" fontId="338" fillId="97" borderId="0">
      <alignment horizontal="left" vertical="center"/>
    </xf>
    <xf numFmtId="0" fontId="339" fillId="97" borderId="0">
      <alignment horizontal="right" vertical="center"/>
    </xf>
    <xf numFmtId="0" fontId="340" fillId="32" borderId="0">
      <alignment horizontal="right" vertical="center"/>
    </xf>
    <xf numFmtId="0" fontId="341" fillId="97" borderId="0">
      <alignment horizontal="center" vertical="center"/>
    </xf>
    <xf numFmtId="0" fontId="341" fillId="97" borderId="0">
      <alignment horizontal="left" vertical="center"/>
    </xf>
    <xf numFmtId="0" fontId="341" fillId="97" borderId="0">
      <alignment horizontal="left" vertical="top"/>
    </xf>
    <xf numFmtId="0" fontId="342" fillId="98" borderId="0">
      <alignment horizontal="right" vertical="center"/>
    </xf>
    <xf numFmtId="0" fontId="343" fillId="98" borderId="0">
      <alignment horizontal="right" vertical="center"/>
    </xf>
    <xf numFmtId="0" fontId="342" fillId="99" borderId="0">
      <alignment horizontal="right" vertical="center"/>
    </xf>
    <xf numFmtId="0" fontId="342" fillId="98" borderId="0">
      <alignment horizontal="center" vertical="center"/>
    </xf>
    <xf numFmtId="0" fontId="342" fillId="98" borderId="0">
      <alignment horizontal="left" vertical="center"/>
    </xf>
    <xf numFmtId="0" fontId="342" fillId="99" borderId="0">
      <alignment horizontal="left" vertical="center"/>
    </xf>
    <xf numFmtId="0" fontId="336" fillId="93" borderId="0">
      <alignment horizontal="left" vertical="center"/>
    </xf>
    <xf numFmtId="0" fontId="336" fillId="0" borderId="0">
      <alignment horizontal="center" vertical="center"/>
    </xf>
    <xf numFmtId="0" fontId="332" fillId="0" borderId="0">
      <alignment horizontal="right"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0" borderId="0">
      <alignment horizontal="center"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3" fillId="94" borderId="0">
      <alignment horizontal="left" vertical="top"/>
    </xf>
    <xf numFmtId="0" fontId="333" fillId="94" borderId="0">
      <alignment horizontal="left" vertical="top"/>
    </xf>
    <xf numFmtId="0" fontId="332" fillId="0" borderId="0">
      <alignment horizontal="left" vertical="center"/>
    </xf>
    <xf numFmtId="0" fontId="332" fillId="95" borderId="0">
      <alignment horizontal="left" vertical="top"/>
    </xf>
    <xf numFmtId="0" fontId="332" fillId="95" borderId="0">
      <alignment horizontal="left" vertical="top"/>
    </xf>
    <xf numFmtId="0" fontId="332" fillId="95" borderId="0">
      <alignment horizontal="left" vertical="top"/>
    </xf>
    <xf numFmtId="0" fontId="332" fillId="0" borderId="0">
      <alignment horizontal="left" vertical="center"/>
    </xf>
    <xf numFmtId="0" fontId="332" fillId="0" borderId="0">
      <alignment horizontal="right" vertical="top"/>
    </xf>
    <xf numFmtId="0" fontId="332" fillId="0" borderId="0">
      <alignment horizontal="left" vertical="center"/>
    </xf>
    <xf numFmtId="0" fontId="333" fillId="94" borderId="0">
      <alignment horizontal="lef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2" fillId="95" borderId="0">
      <alignment horizontal="left" vertical="top"/>
    </xf>
    <xf numFmtId="0" fontId="332" fillId="0" borderId="0">
      <alignment horizontal="righ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2" fillId="0" borderId="0">
      <alignment horizontal="right" vertical="top"/>
    </xf>
    <xf numFmtId="0" fontId="333" fillId="94" borderId="0">
      <alignment horizontal="right" vertical="top"/>
    </xf>
    <xf numFmtId="0" fontId="332" fillId="95" borderId="0">
      <alignment horizontal="left" vertical="top"/>
    </xf>
    <xf numFmtId="0" fontId="333" fillId="94" borderId="0">
      <alignment horizontal="left" vertical="top"/>
    </xf>
    <xf numFmtId="0" fontId="332" fillId="0" borderId="0">
      <alignment horizontal="righ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3" fillId="94" borderId="0">
      <alignment horizontal="left" vertical="top"/>
    </xf>
    <xf numFmtId="0" fontId="332" fillId="0"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9" fillId="97" borderId="0">
      <alignment horizontal="right" vertical="center"/>
    </xf>
    <xf numFmtId="0" fontId="340" fillId="32" borderId="0">
      <alignment horizontal="right" vertical="center"/>
    </xf>
    <xf numFmtId="0" fontId="341" fillId="97" borderId="0">
      <alignment horizontal="center" vertical="center"/>
    </xf>
    <xf numFmtId="0" fontId="341" fillId="97" borderId="0">
      <alignment horizontal="left" vertical="center"/>
    </xf>
    <xf numFmtId="0" fontId="341" fillId="97" borderId="0">
      <alignment horizontal="left" vertical="top"/>
    </xf>
    <xf numFmtId="0" fontId="342" fillId="98" borderId="0">
      <alignment horizontal="right" vertical="center"/>
    </xf>
    <xf numFmtId="0" fontId="342" fillId="99" borderId="0">
      <alignment horizontal="right" vertical="center"/>
    </xf>
    <xf numFmtId="0" fontId="342" fillId="98" borderId="0">
      <alignment horizontal="left" vertical="center"/>
    </xf>
    <xf numFmtId="0" fontId="342" fillId="99" borderId="0">
      <alignment horizontal="left" vertical="center"/>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0" borderId="0">
      <alignment horizontal="left" vertical="center"/>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0" borderId="0">
      <alignment horizontal="center"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2" fillId="95"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2" fillId="95" borderId="0">
      <alignment horizontal="lef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2" fillId="95" borderId="0">
      <alignment horizontal="lef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2" fillId="95" borderId="0">
      <alignment horizontal="left" vertical="top"/>
    </xf>
    <xf numFmtId="0" fontId="332" fillId="95" borderId="0">
      <alignment horizontal="lef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lef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3" fillId="94" borderId="0">
      <alignment horizontal="lef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6" borderId="0">
      <alignment horizontal="right" vertical="top"/>
    </xf>
    <xf numFmtId="0" fontId="333" fillId="94" borderId="0">
      <alignment horizontal="right" vertical="top"/>
    </xf>
    <xf numFmtId="0" fontId="7" fillId="0" borderId="0"/>
    <xf numFmtId="0" fontId="333" fillId="96" borderId="0">
      <alignment horizontal="left" vertical="top"/>
    </xf>
    <xf numFmtId="0" fontId="333" fillId="94" borderId="0">
      <alignment horizontal="left" vertical="top"/>
    </xf>
    <xf numFmtId="0" fontId="333" fillId="96" borderId="0">
      <alignment horizontal="left" vertical="top"/>
    </xf>
    <xf numFmtId="0" fontId="333" fillId="96" borderId="0">
      <alignment horizontal="right" vertical="top"/>
    </xf>
    <xf numFmtId="0" fontId="333" fillId="94" borderId="0">
      <alignment horizontal="left" vertical="top"/>
    </xf>
    <xf numFmtId="0" fontId="332" fillId="95" borderId="0">
      <alignment horizontal="left" vertical="top"/>
    </xf>
    <xf numFmtId="0" fontId="332" fillId="95" borderId="0">
      <alignment horizontal="left" vertical="top"/>
    </xf>
    <xf numFmtId="0" fontId="332" fillId="95" borderId="0">
      <alignment horizontal="left" vertical="top"/>
    </xf>
    <xf numFmtId="0" fontId="333" fillId="94" borderId="0">
      <alignment horizontal="left" vertical="top"/>
    </xf>
    <xf numFmtId="0" fontId="333" fillId="94"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333" fillId="94" borderId="0">
      <alignment horizontal="left" vertical="top"/>
    </xf>
    <xf numFmtId="0" fontId="333" fillId="94" borderId="0">
      <alignment horizontal="right" vertical="top"/>
    </xf>
    <xf numFmtId="0" fontId="333" fillId="94" borderId="0">
      <alignment horizontal="right" vertical="top"/>
    </xf>
    <xf numFmtId="0" fontId="332" fillId="95" borderId="0">
      <alignment horizontal="left" vertical="top"/>
    </xf>
    <xf numFmtId="0" fontId="332" fillId="0" borderId="0">
      <alignment horizontal="right" vertical="top"/>
    </xf>
    <xf numFmtId="0" fontId="333" fillId="96" borderId="0">
      <alignment horizontal="right" vertical="top"/>
    </xf>
    <xf numFmtId="0" fontId="7" fillId="0" borderId="0"/>
    <xf numFmtId="0" fontId="332" fillId="0" borderId="0">
      <alignment horizontal="left" vertical="center"/>
    </xf>
    <xf numFmtId="0" fontId="332" fillId="95" borderId="0">
      <alignment horizontal="left" vertical="top"/>
    </xf>
    <xf numFmtId="0" fontId="332" fillId="95" borderId="0">
      <alignment horizontal="left" vertical="top"/>
    </xf>
    <xf numFmtId="0" fontId="332" fillId="95" borderId="0">
      <alignment horizontal="left" vertical="top"/>
    </xf>
    <xf numFmtId="0" fontId="332" fillId="0" borderId="0">
      <alignment horizontal="right" vertical="top"/>
    </xf>
    <xf numFmtId="0" fontId="7" fillId="0" borderId="0"/>
    <xf numFmtId="0" fontId="333" fillId="96" borderId="0">
      <alignment horizontal="left" vertical="top"/>
    </xf>
    <xf numFmtId="0" fontId="333" fillId="96" borderId="0">
      <alignment horizontal="right" vertical="top"/>
    </xf>
    <xf numFmtId="0" fontId="7" fillId="0" borderId="0"/>
    <xf numFmtId="0" fontId="333" fillId="94" borderId="0">
      <alignment horizontal="left" vertical="top"/>
    </xf>
    <xf numFmtId="0" fontId="333" fillId="94" borderId="0">
      <alignment horizontal="right" vertical="top"/>
    </xf>
    <xf numFmtId="0" fontId="7" fillId="0" borderId="0"/>
    <xf numFmtId="0" fontId="7" fillId="0" borderId="0"/>
    <xf numFmtId="0" fontId="7" fillId="0" borderId="0"/>
    <xf numFmtId="0" fontId="7" fillId="0" borderId="0"/>
    <xf numFmtId="0" fontId="330" fillId="0" borderId="0"/>
    <xf numFmtId="0" fontId="7" fillId="0" borderId="0" applyNumberFormat="0" applyFill="0" applyBorder="0" applyAlignment="0" applyProtection="0"/>
    <xf numFmtId="0" fontId="7" fillId="0" borderId="0" applyFont="0" applyFill="0" applyBorder="0" applyAlignment="0" applyProtection="0"/>
    <xf numFmtId="0" fontId="7" fillId="0" borderId="0"/>
    <xf numFmtId="0" fontId="7" fillId="0" borderId="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2" fillId="0" borderId="0"/>
    <xf numFmtId="0" fontId="12" fillId="0" borderId="0"/>
    <xf numFmtId="0" fontId="7" fillId="0" borderId="0"/>
    <xf numFmtId="0" fontId="328" fillId="0" borderId="0"/>
    <xf numFmtId="345" fontId="41" fillId="0" borderId="0" applyFill="0" applyBorder="0">
      <alignment horizontal="right"/>
    </xf>
    <xf numFmtId="346" fontId="41" fillId="0" borderId="0" applyFill="0" applyBorder="0">
      <alignment horizontal="right"/>
    </xf>
    <xf numFmtId="0" fontId="7" fillId="0" borderId="0"/>
    <xf numFmtId="332" fontId="344" fillId="0" borderId="0">
      <protection locked="0"/>
    </xf>
    <xf numFmtId="0" fontId="7" fillId="0" borderId="0"/>
    <xf numFmtId="174" fontId="7" fillId="0" borderId="0" applyFont="0" applyFill="0" applyBorder="0" applyAlignment="0" applyProtection="0"/>
    <xf numFmtId="9" fontId="7" fillId="0" borderId="0" applyFont="0" applyFill="0" applyBorder="0" applyAlignment="0" applyProtection="0"/>
    <xf numFmtId="189" fontId="246" fillId="0" borderId="0"/>
    <xf numFmtId="174" fontId="7" fillId="0" borderId="0" applyFont="0" applyFill="0" applyBorder="0" applyAlignment="0" applyProtection="0"/>
    <xf numFmtId="0" fontId="7" fillId="0" borderId="0"/>
    <xf numFmtId="0" fontId="7" fillId="0" borderId="0"/>
    <xf numFmtId="174" fontId="7" fillId="0" borderId="0" applyFont="0" applyFill="0" applyBorder="0" applyAlignment="0" applyProtection="0"/>
    <xf numFmtId="0" fontId="7"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7" fillId="0" borderId="0">
      <alignment vertical="top"/>
    </xf>
    <xf numFmtId="0" fontId="41" fillId="0" borderId="0"/>
    <xf numFmtId="165" fontId="64" fillId="0" borderId="0" applyFont="0" applyFill="0" applyBorder="0" applyAlignment="0" applyProtection="0"/>
    <xf numFmtId="38" fontId="64" fillId="0" borderId="0" applyFont="0" applyFill="0" applyBorder="0" applyAlignment="0" applyProtection="0"/>
    <xf numFmtId="177" fontId="64" fillId="0" borderId="0" applyFont="0" applyFill="0" applyBorder="0" applyAlignment="0" applyProtection="0"/>
    <xf numFmtId="320" fontId="12" fillId="0" borderId="0" applyFill="0"/>
    <xf numFmtId="320" fontId="12" fillId="0" borderId="0">
      <alignment horizontal="center"/>
    </xf>
    <xf numFmtId="0" fontId="12" fillId="0" borderId="0" applyFill="0">
      <alignment horizontal="center"/>
    </xf>
    <xf numFmtId="320" fontId="25" fillId="0" borderId="63" applyFill="0"/>
    <xf numFmtId="0" fontId="7" fillId="0" borderId="0" applyFont="0" applyAlignment="0"/>
    <xf numFmtId="0" fontId="346" fillId="0" borderId="0" applyFill="0">
      <alignment vertical="top"/>
    </xf>
    <xf numFmtId="0" fontId="25" fillId="0" borderId="0" applyFill="0">
      <alignment horizontal="left" vertical="top"/>
    </xf>
    <xf numFmtId="320" fontId="37" fillId="0" borderId="7" applyFill="0"/>
    <xf numFmtId="0" fontId="7" fillId="0" borderId="0" applyNumberFormat="0" applyFont="0" applyAlignment="0"/>
    <xf numFmtId="0" fontId="346" fillId="0" borderId="0" applyFill="0">
      <alignment wrapText="1"/>
    </xf>
    <xf numFmtId="0" fontId="25" fillId="0" borderId="0" applyFill="0">
      <alignment horizontal="left" vertical="top" wrapText="1"/>
    </xf>
    <xf numFmtId="320" fontId="18" fillId="0" borderId="0" applyFill="0"/>
    <xf numFmtId="0" fontId="347" fillId="0" borderId="0" applyNumberFormat="0" applyFont="0" applyAlignment="0">
      <alignment horizontal="center"/>
    </xf>
    <xf numFmtId="0" fontId="348" fillId="0" borderId="0" applyFill="0">
      <alignment vertical="top" wrapText="1"/>
    </xf>
    <xf numFmtId="0" fontId="37" fillId="0" borderId="0" applyFill="0">
      <alignment horizontal="left" vertical="top" wrapText="1"/>
    </xf>
    <xf numFmtId="320" fontId="7" fillId="0" borderId="0" applyFill="0"/>
    <xf numFmtId="0" fontId="347" fillId="0" borderId="0" applyNumberFormat="0" applyFont="0" applyAlignment="0">
      <alignment horizontal="center"/>
    </xf>
    <xf numFmtId="0" fontId="345" fillId="0" borderId="0" applyFill="0">
      <alignment vertical="center" wrapText="1"/>
    </xf>
    <xf numFmtId="0" fontId="64" fillId="0" borderId="0">
      <alignment horizontal="left" vertical="center" wrapText="1"/>
    </xf>
    <xf numFmtId="320" fontId="20" fillId="0" borderId="0" applyFill="0"/>
    <xf numFmtId="0" fontId="347" fillId="0" borderId="0" applyNumberFormat="0" applyFont="0" applyAlignment="0">
      <alignment horizontal="center"/>
    </xf>
    <xf numFmtId="0" fontId="62" fillId="0" borderId="0" applyFill="0">
      <alignment horizontal="center" vertical="center" wrapText="1"/>
    </xf>
    <xf numFmtId="0" fontId="7" fillId="0" borderId="0" applyFill="0">
      <alignment horizontal="center" vertical="center" wrapText="1"/>
    </xf>
    <xf numFmtId="320" fontId="349" fillId="0" borderId="0" applyFill="0"/>
    <xf numFmtId="0" fontId="347" fillId="0" borderId="0" applyNumberFormat="0" applyFont="0" applyAlignment="0">
      <alignment horizontal="center"/>
    </xf>
    <xf numFmtId="0" fontId="350" fillId="0" borderId="0" applyFill="0">
      <alignment horizontal="center" vertical="center" wrapText="1"/>
    </xf>
    <xf numFmtId="0" fontId="351" fillId="0" borderId="0" applyFill="0">
      <alignment horizontal="center" vertical="center" wrapText="1"/>
    </xf>
    <xf numFmtId="320" fontId="277" fillId="0" borderId="0" applyFill="0"/>
    <xf numFmtId="0" fontId="347" fillId="0" borderId="0" applyNumberFormat="0" applyFont="0" applyAlignment="0">
      <alignment horizontal="center"/>
    </xf>
    <xf numFmtId="0" fontId="352" fillId="0" borderId="0">
      <alignment horizontal="center" wrapText="1"/>
    </xf>
    <xf numFmtId="0" fontId="349" fillId="0" borderId="0" applyFill="0">
      <alignment horizontal="center" wrapText="1"/>
    </xf>
    <xf numFmtId="347" fontId="353" fillId="0" borderId="0" applyFont="0" applyFill="0" applyBorder="0" applyAlignment="0" applyProtection="0"/>
    <xf numFmtId="348" fontId="353" fillId="0" borderId="0" applyFont="0" applyFill="0" applyBorder="0" applyAlignment="0" applyProtection="0"/>
    <xf numFmtId="349" fontId="82" fillId="0" borderId="0" applyFont="0" applyBorder="0" applyAlignment="0" applyProtection="0"/>
    <xf numFmtId="38" fontId="261" fillId="18" borderId="0" applyFill="0"/>
    <xf numFmtId="0" fontId="354" fillId="0" borderId="0">
      <alignment horizontal="left" indent="2"/>
    </xf>
    <xf numFmtId="0" fontId="261" fillId="0" borderId="0" applyFill="0">
      <alignment horizontal="left" indent="2"/>
    </xf>
    <xf numFmtId="38" fontId="355" fillId="0" borderId="28" applyFill="0">
      <alignment horizontal="right"/>
    </xf>
    <xf numFmtId="0" fontId="355" fillId="0" borderId="5" applyNumberFormat="0" applyBorder="0">
      <alignment horizontal="right"/>
    </xf>
    <xf numFmtId="0" fontId="355" fillId="0" borderId="0" applyFill="0"/>
    <xf numFmtId="0" fontId="355" fillId="0" borderId="0" applyFill="0"/>
    <xf numFmtId="38" fontId="355" fillId="0" borderId="28" applyFill="0"/>
    <xf numFmtId="0" fontId="261" fillId="0" borderId="0" applyNumberFormat="0" applyBorder="0" applyAlignment="0"/>
    <xf numFmtId="0" fontId="261" fillId="0" borderId="0" applyFill="0">
      <alignment horizontal="left" indent="1"/>
    </xf>
    <xf numFmtId="0" fontId="356" fillId="0" borderId="0" applyFill="0">
      <alignment horizontal="left" indent="1"/>
    </xf>
    <xf numFmtId="38" fontId="355" fillId="0" borderId="28" applyFill="0"/>
    <xf numFmtId="0" fontId="261" fillId="0" borderId="0" applyNumberFormat="0" applyFill="0" applyBorder="0" applyAlignment="0"/>
    <xf numFmtId="0" fontId="261" fillId="0" borderId="0" applyFill="0">
      <alignment horizontal="left" indent="2"/>
    </xf>
    <xf numFmtId="0" fontId="355" fillId="0" borderId="0" applyFill="0">
      <alignment horizontal="left" indent="2"/>
    </xf>
    <xf numFmtId="38" fontId="261" fillId="0" borderId="9" applyFill="0"/>
    <xf numFmtId="0" fontId="261" fillId="0" borderId="0" applyNumberFormat="0" applyBorder="0" applyAlignment="0"/>
    <xf numFmtId="0" fontId="261" fillId="0" borderId="0">
      <alignment horizontal="left" indent="2"/>
    </xf>
    <xf numFmtId="0" fontId="261" fillId="0" borderId="0" applyFill="0">
      <alignment horizontal="left" indent="2"/>
    </xf>
    <xf numFmtId="38" fontId="261" fillId="0" borderId="9" applyFill="0"/>
    <xf numFmtId="0" fontId="261" fillId="0" borderId="0" applyNumberFormat="0" applyBorder="0" applyAlignment="0"/>
    <xf numFmtId="0" fontId="261" fillId="0" borderId="0">
      <alignment horizontal="left" indent="2"/>
    </xf>
    <xf numFmtId="0" fontId="261" fillId="0" borderId="0" applyFill="0">
      <alignment horizontal="left" indent="2"/>
    </xf>
    <xf numFmtId="38" fontId="357" fillId="0" borderId="9" applyFill="0"/>
    <xf numFmtId="0" fontId="261" fillId="0" borderId="0" applyNumberFormat="0" applyBorder="0" applyAlignment="0"/>
    <xf numFmtId="0" fontId="357" fillId="0" borderId="0">
      <alignment horizontal="left" indent="2"/>
    </xf>
    <xf numFmtId="0" fontId="357" fillId="0" borderId="0" applyFill="0">
      <alignment horizontal="left" indent="2"/>
    </xf>
    <xf numFmtId="38" fontId="357" fillId="0" borderId="28" applyFill="0"/>
    <xf numFmtId="0" fontId="261" fillId="0" borderId="0" applyNumberFormat="0" applyFill="0" applyBorder="0" applyAlignment="0"/>
    <xf numFmtId="0" fontId="357" fillId="0" borderId="0" applyFill="0">
      <alignment horizontal="left" indent="2"/>
    </xf>
    <xf numFmtId="0" fontId="357" fillId="0" borderId="0" applyFill="0">
      <alignment horizontal="left" indent="2"/>
    </xf>
    <xf numFmtId="4" fontId="74" fillId="2" borderId="58" applyNumberFormat="0" applyProtection="0">
      <alignment vertical="center"/>
    </xf>
    <xf numFmtId="4" fontId="358" fillId="23" borderId="58" applyNumberFormat="0" applyProtection="0">
      <alignment vertical="center"/>
    </xf>
    <xf numFmtId="4" fontId="74" fillId="23" borderId="58" applyNumberFormat="0" applyProtection="0">
      <alignment horizontal="left" vertical="center" indent="1"/>
    </xf>
    <xf numFmtId="0" fontId="74" fillId="23" borderId="58" applyNumberFormat="0" applyProtection="0">
      <alignment horizontal="left" vertical="top" indent="1"/>
    </xf>
    <xf numFmtId="4" fontId="74" fillId="64" borderId="0" applyNumberFormat="0" applyProtection="0">
      <alignment horizontal="left" vertical="center" indent="1"/>
    </xf>
    <xf numFmtId="4" fontId="73" fillId="4" borderId="58" applyNumberFormat="0" applyProtection="0">
      <alignment horizontal="right" vertical="center"/>
    </xf>
    <xf numFmtId="4" fontId="73" fillId="11" borderId="58" applyNumberFormat="0" applyProtection="0">
      <alignment horizontal="right" vertical="center"/>
    </xf>
    <xf numFmtId="4" fontId="73" fillId="26" borderId="58" applyNumberFormat="0" applyProtection="0">
      <alignment horizontal="right" vertical="center"/>
    </xf>
    <xf numFmtId="4" fontId="73" fillId="13" borderId="58" applyNumberFormat="0" applyProtection="0">
      <alignment horizontal="right" vertical="center"/>
    </xf>
    <xf numFmtId="4" fontId="73" fillId="17" borderId="58" applyNumberFormat="0" applyProtection="0">
      <alignment horizontal="right" vertical="center"/>
    </xf>
    <xf numFmtId="4" fontId="73" fillId="28" borderId="58" applyNumberFormat="0" applyProtection="0">
      <alignment horizontal="right" vertical="center"/>
    </xf>
    <xf numFmtId="4" fontId="73" fillId="27" borderId="58" applyNumberFormat="0" applyProtection="0">
      <alignment horizontal="right" vertical="center"/>
    </xf>
    <xf numFmtId="4" fontId="73" fillId="100" borderId="58" applyNumberFormat="0" applyProtection="0">
      <alignment horizontal="right" vertical="center"/>
    </xf>
    <xf numFmtId="4" fontId="73" fillId="12" borderId="58" applyNumberFormat="0" applyProtection="0">
      <alignment horizontal="right" vertical="center"/>
    </xf>
    <xf numFmtId="4" fontId="74" fillId="101" borderId="77" applyNumberFormat="0" applyProtection="0">
      <alignment horizontal="left" vertical="center" indent="1"/>
    </xf>
    <xf numFmtId="4" fontId="73" fillId="102" borderId="0" applyNumberFormat="0" applyProtection="0">
      <alignment horizontal="left" vertical="center" indent="1"/>
    </xf>
    <xf numFmtId="4" fontId="70" fillId="103" borderId="0" applyNumberFormat="0" applyProtection="0">
      <alignment horizontal="left" vertical="center" indent="1"/>
    </xf>
    <xf numFmtId="4" fontId="73" fillId="104" borderId="58" applyNumberFormat="0" applyProtection="0">
      <alignment horizontal="right" vertical="center"/>
    </xf>
    <xf numFmtId="4" fontId="73" fillId="102" borderId="0" applyNumberFormat="0" applyProtection="0">
      <alignment horizontal="left" vertical="center" indent="1"/>
    </xf>
    <xf numFmtId="4" fontId="73" fillId="64" borderId="0" applyNumberFormat="0" applyProtection="0">
      <alignment horizontal="left" vertical="center" indent="1"/>
    </xf>
    <xf numFmtId="0" fontId="7" fillId="103" borderId="58" applyNumberFormat="0" applyProtection="0">
      <alignment horizontal="left" vertical="center" indent="1"/>
    </xf>
    <xf numFmtId="0" fontId="7" fillId="103" borderId="58" applyNumberFormat="0" applyProtection="0">
      <alignment horizontal="left" vertical="top" indent="1"/>
    </xf>
    <xf numFmtId="0" fontId="7" fillId="64" borderId="58" applyNumberFormat="0" applyProtection="0">
      <alignment horizontal="left" vertical="top" indent="1"/>
    </xf>
    <xf numFmtId="0" fontId="7" fillId="29" borderId="58" applyNumberFormat="0" applyProtection="0">
      <alignment horizontal="left" vertical="center" indent="1"/>
    </xf>
    <xf numFmtId="0" fontId="7" fillId="29" borderId="58" applyNumberFormat="0" applyProtection="0">
      <alignment horizontal="left" vertical="top" indent="1"/>
    </xf>
    <xf numFmtId="0" fontId="7" fillId="34" borderId="58" applyNumberFormat="0" applyProtection="0">
      <alignment horizontal="left" vertical="center" indent="1"/>
    </xf>
    <xf numFmtId="0" fontId="7" fillId="34" borderId="58" applyNumberFormat="0" applyProtection="0">
      <alignment horizontal="left" vertical="top" indent="1"/>
    </xf>
    <xf numFmtId="4" fontId="73" fillId="30" borderId="58" applyNumberFormat="0" applyProtection="0">
      <alignment vertical="center"/>
    </xf>
    <xf numFmtId="4" fontId="359" fillId="30" borderId="58" applyNumberFormat="0" applyProtection="0">
      <alignment vertical="center"/>
    </xf>
    <xf numFmtId="4" fontId="73" fillId="30" borderId="58" applyNumberFormat="0" applyProtection="0">
      <alignment horizontal="left" vertical="center" indent="1"/>
    </xf>
    <xf numFmtId="0" fontId="73" fillId="30" borderId="58" applyNumberFormat="0" applyProtection="0">
      <alignment horizontal="left" vertical="top" indent="1"/>
    </xf>
    <xf numFmtId="4" fontId="359" fillId="102" borderId="58" applyNumberFormat="0" applyProtection="0">
      <alignment horizontal="right" vertical="center"/>
    </xf>
    <xf numFmtId="4" fontId="73" fillId="104" borderId="58" applyNumberFormat="0" applyProtection="0">
      <alignment horizontal="left" vertical="center" indent="1"/>
    </xf>
    <xf numFmtId="0" fontId="73" fillId="64" borderId="58" applyNumberFormat="0" applyProtection="0">
      <alignment horizontal="left" vertical="top" indent="1"/>
    </xf>
    <xf numFmtId="4" fontId="360" fillId="49" borderId="0" applyNumberFormat="0" applyProtection="0">
      <alignment horizontal="left" vertical="center" indent="1"/>
    </xf>
    <xf numFmtId="4" fontId="61" fillId="102" borderId="58" applyNumberFormat="0" applyProtection="0">
      <alignment horizontal="right" vertical="center"/>
    </xf>
    <xf numFmtId="9" fontId="7" fillId="0" borderId="0" applyFont="0" applyFill="0" applyBorder="0" applyAlignment="0" applyProtection="0"/>
    <xf numFmtId="0" fontId="353" fillId="0" borderId="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351" fontId="7" fillId="0" borderId="0" applyFont="0" applyFill="0" applyBorder="0" applyAlignment="0" applyProtection="0"/>
    <xf numFmtId="0" fontId="329"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0"/>
    <xf numFmtId="0" fontId="7" fillId="0" borderId="0"/>
    <xf numFmtId="0" fontId="7" fillId="0" borderId="76" quotePrefix="1">
      <alignment horizontal="justify" vertical="justify" textRotation="127" wrapText="1" justifyLastLine="1"/>
      <protection hidden="1"/>
    </xf>
    <xf numFmtId="0" fontId="7" fillId="0" borderId="0"/>
    <xf numFmtId="0" fontId="7" fillId="0" borderId="76" quotePrefix="1">
      <alignment horizontal="justify" vertical="justify" textRotation="127" wrapText="1" justifyLastLine="1"/>
      <protection hidden="1"/>
    </xf>
    <xf numFmtId="0" fontId="7" fillId="0" borderId="0"/>
    <xf numFmtId="0" fontId="7" fillId="0" borderId="76" quotePrefix="1">
      <alignment horizontal="justify" vertical="justify" textRotation="127" wrapText="1" justifyLastLine="1"/>
      <protection hidden="1"/>
    </xf>
    <xf numFmtId="0" fontId="7" fillId="0" borderId="0"/>
    <xf numFmtId="0" fontId="7" fillId="0" borderId="76" quotePrefix="1">
      <alignment horizontal="justify" vertical="justify" textRotation="127" wrapText="1" justifyLastLine="1"/>
      <protection hidden="1"/>
    </xf>
    <xf numFmtId="0" fontId="7"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361"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8" fillId="0" borderId="0"/>
    <xf numFmtId="0" fontId="7" fillId="0" borderId="0"/>
    <xf numFmtId="0" fontId="7"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8" fillId="0" borderId="0"/>
    <xf numFmtId="0" fontId="7" fillId="0" borderId="0"/>
    <xf numFmtId="0" fontId="7" fillId="0" borderId="0"/>
    <xf numFmtId="0" fontId="329" fillId="0" borderId="0"/>
    <xf numFmtId="0" fontId="7" fillId="0" borderId="0"/>
    <xf numFmtId="0" fontId="45" fillId="0" borderId="0"/>
    <xf numFmtId="0" fontId="8" fillId="0" borderId="0"/>
    <xf numFmtId="0" fontId="7" fillId="0" borderId="0"/>
    <xf numFmtId="0" fontId="329" fillId="0" borderId="0"/>
    <xf numFmtId="0" fontId="7" fillId="0" borderId="0"/>
    <xf numFmtId="0" fontId="8" fillId="0" borderId="0"/>
    <xf numFmtId="0" fontId="8" fillId="0" borderId="0"/>
    <xf numFmtId="0" fontId="8" fillId="0" borderId="0"/>
    <xf numFmtId="4" fontId="7" fillId="0" borderId="0"/>
    <xf numFmtId="0" fontId="45" fillId="0" borderId="0"/>
    <xf numFmtId="0" fontId="7" fillId="0" borderId="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329" fillId="0" borderId="0"/>
    <xf numFmtId="0" fontId="329" fillId="0" borderId="0"/>
    <xf numFmtId="0" fontId="329" fillId="0" borderId="0"/>
    <xf numFmtId="0" fontId="45" fillId="0" borderId="0"/>
    <xf numFmtId="0" fontId="45" fillId="0" borderId="0"/>
    <xf numFmtId="0" fontId="45" fillId="0" borderId="0"/>
    <xf numFmtId="0" fontId="45" fillId="0" borderId="0"/>
    <xf numFmtId="0" fontId="8" fillId="0" borderId="0"/>
    <xf numFmtId="0" fontId="329" fillId="0" borderId="0"/>
    <xf numFmtId="0" fontId="329" fillId="0" borderId="0"/>
    <xf numFmtId="0" fontId="329" fillId="0" borderId="0"/>
    <xf numFmtId="0" fontId="329" fillId="0" borderId="0"/>
    <xf numFmtId="0" fontId="45" fillId="0" borderId="0"/>
    <xf numFmtId="0" fontId="329" fillId="0" borderId="0"/>
    <xf numFmtId="0" fontId="329"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329" fillId="0" borderId="0"/>
    <xf numFmtId="0" fontId="329" fillId="0" borderId="0"/>
    <xf numFmtId="0" fontId="8"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8"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8" fillId="0" borderId="0"/>
    <xf numFmtId="0" fontId="7" fillId="0" borderId="0"/>
    <xf numFmtId="0" fontId="7" fillId="0" borderId="0"/>
    <xf numFmtId="0" fontId="7" fillId="0" borderId="0"/>
    <xf numFmtId="0" fontId="8" fillId="0" borderId="0"/>
    <xf numFmtId="0" fontId="8"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329"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7" fillId="0" borderId="0"/>
    <xf numFmtId="0" fontId="7" fillId="0" borderId="0"/>
    <xf numFmtId="0" fontId="329" fillId="0" borderId="0"/>
    <xf numFmtId="0" fontId="251" fillId="0" borderId="0"/>
    <xf numFmtId="0" fontId="251" fillId="0" borderId="0"/>
    <xf numFmtId="0" fontId="7" fillId="0" borderId="0"/>
    <xf numFmtId="0" fontId="8" fillId="0" borderId="0"/>
    <xf numFmtId="49" fontId="7" fillId="0" borderId="0">
      <alignment horizontal="center"/>
    </xf>
    <xf numFmtId="0" fontId="7" fillId="0" borderId="0"/>
    <xf numFmtId="0" fontId="7" fillId="0" borderId="0"/>
    <xf numFmtId="0" fontId="8"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0"/>
    <xf numFmtId="0" fontId="329" fillId="0" borderId="0"/>
    <xf numFmtId="0" fontId="7" fillId="0" borderId="0"/>
    <xf numFmtId="0" fontId="7" fillId="0" borderId="0"/>
    <xf numFmtId="0" fontId="7" fillId="0" borderId="0"/>
    <xf numFmtId="49" fontId="7" fillId="0" borderId="0"/>
    <xf numFmtId="49" fontId="7" fillId="0" borderId="0"/>
    <xf numFmtId="49" fontId="7"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0"/>
    <xf numFmtId="0" fontId="7" fillId="0" borderId="0"/>
    <xf numFmtId="0" fontId="329" fillId="0" borderId="0"/>
    <xf numFmtId="0" fontId="7" fillId="0" borderId="0"/>
    <xf numFmtId="0" fontId="7" fillId="0" borderId="0"/>
    <xf numFmtId="0" fontId="45" fillId="0" borderId="0"/>
    <xf numFmtId="0" fontId="7" fillId="0" borderId="0"/>
    <xf numFmtId="0" fontId="251" fillId="0" borderId="0"/>
    <xf numFmtId="0" fontId="8" fillId="0" borderId="0"/>
    <xf numFmtId="0" fontId="7" fillId="0" borderId="0"/>
    <xf numFmtId="0" fontId="7" fillId="0" borderId="0"/>
    <xf numFmtId="0" fontId="7" fillId="0" borderId="0"/>
    <xf numFmtId="0" fontId="8" fillId="0" borderId="0"/>
    <xf numFmtId="0" fontId="8" fillId="0" borderId="0"/>
    <xf numFmtId="0" fontId="7" fillId="0" borderId="0"/>
    <xf numFmtId="0" fontId="8" fillId="0" borderId="0"/>
    <xf numFmtId="0" fontId="7" fillId="0" borderId="0"/>
    <xf numFmtId="0" fontId="7" fillId="0" borderId="0"/>
    <xf numFmtId="0" fontId="7" fillId="0" borderId="0"/>
    <xf numFmtId="0" fontId="7" fillId="0" borderId="0"/>
    <xf numFmtId="0" fontId="8" fillId="0" borderId="0"/>
    <xf numFmtId="0" fontId="251" fillId="0" borderId="0"/>
    <xf numFmtId="0" fontId="8" fillId="0" borderId="0"/>
    <xf numFmtId="0" fontId="7" fillId="0" borderId="0"/>
    <xf numFmtId="0" fontId="7" fillId="0" borderId="0"/>
    <xf numFmtId="0" fontId="7" fillId="0" borderId="0"/>
    <xf numFmtId="0" fontId="45" fillId="0" borderId="0"/>
    <xf numFmtId="0" fontId="329" fillId="0" borderId="0"/>
    <xf numFmtId="0" fontId="329" fillId="0" borderId="0"/>
    <xf numFmtId="0" fontId="45" fillId="0" borderId="0"/>
    <xf numFmtId="0" fontId="32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8" fillId="0" borderId="0"/>
    <xf numFmtId="0" fontId="45" fillId="0" borderId="0"/>
    <xf numFmtId="0" fontId="7" fillId="0" borderId="0"/>
    <xf numFmtId="0" fontId="7" fillId="0" borderId="0"/>
    <xf numFmtId="0" fontId="45" fillId="0" borderId="0"/>
    <xf numFmtId="0" fontId="45" fillId="0" borderId="0"/>
    <xf numFmtId="0" fontId="8" fillId="0" borderId="0"/>
    <xf numFmtId="0" fontId="8" fillId="0" borderId="0"/>
    <xf numFmtId="0" fontId="45" fillId="0" borderId="0"/>
    <xf numFmtId="0" fontId="8" fillId="0" borderId="0"/>
    <xf numFmtId="0" fontId="251" fillId="0" borderId="0"/>
    <xf numFmtId="0" fontId="8" fillId="0" borderId="0"/>
    <xf numFmtId="0" fontId="7" fillId="0" borderId="0"/>
    <xf numFmtId="0" fontId="45" fillId="0" borderId="0"/>
    <xf numFmtId="0" fontId="7" fillId="0" borderId="0"/>
    <xf numFmtId="0" fontId="251" fillId="0" borderId="0"/>
    <xf numFmtId="0" fontId="7" fillId="0" borderId="0"/>
    <xf numFmtId="0" fontId="7" fillId="0" borderId="0"/>
    <xf numFmtId="0" fontId="7" fillId="0" borderId="0"/>
    <xf numFmtId="0" fontId="251" fillId="0" borderId="0"/>
    <xf numFmtId="0" fontId="7" fillId="0" borderId="0"/>
    <xf numFmtId="0" fontId="8" fillId="0" borderId="0"/>
    <xf numFmtId="0" fontId="228" fillId="0" borderId="0" applyNumberFormat="0" applyFill="0" applyBorder="0" applyAlignment="0" applyProtection="0"/>
    <xf numFmtId="0" fontId="7" fillId="0" borderId="0"/>
    <xf numFmtId="0" fontId="8" fillId="0" borderId="0"/>
    <xf numFmtId="0" fontId="251" fillId="0" borderId="0"/>
    <xf numFmtId="0" fontId="8"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8" fillId="0" borderId="0"/>
    <xf numFmtId="0" fontId="7" fillId="0" borderId="0"/>
    <xf numFmtId="0" fontId="7" fillId="0" borderId="0"/>
    <xf numFmtId="0" fontId="251" fillId="0" borderId="0"/>
    <xf numFmtId="0" fontId="7" fillId="0" borderId="76" quotePrefix="1">
      <alignment horizontal="justify" vertical="justify" textRotation="127" wrapText="1" justifyLastLine="1"/>
      <protection hidden="1"/>
    </xf>
    <xf numFmtId="0" fontId="8" fillId="0" borderId="0"/>
    <xf numFmtId="0" fontId="8"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8" fillId="0" borderId="0"/>
    <xf numFmtId="0" fontId="7" fillId="0" borderId="76" quotePrefix="1">
      <alignment horizontal="justify" vertical="justify" textRotation="127" wrapText="1" justifyLastLine="1"/>
      <protection hidden="1"/>
    </xf>
    <xf numFmtId="0" fontId="8" fillId="0" borderId="0"/>
    <xf numFmtId="0" fontId="7" fillId="0" borderId="76" quotePrefix="1">
      <alignment horizontal="justify" vertical="justify" textRotation="127" wrapText="1" justifyLastLine="1"/>
      <protection hidden="1"/>
    </xf>
    <xf numFmtId="0" fontId="7" fillId="0" borderId="76" quotePrefix="1">
      <alignment horizontal="justify" vertical="justify" textRotation="127" wrapText="1" justifyLastLine="1"/>
      <protection hidden="1"/>
    </xf>
    <xf numFmtId="0" fontId="45" fillId="0" borderId="0"/>
    <xf numFmtId="0" fontId="8" fillId="0" borderId="0"/>
    <xf numFmtId="0" fontId="45" fillId="0" borderId="0"/>
    <xf numFmtId="0" fontId="8" fillId="0" borderId="0"/>
    <xf numFmtId="0" fontId="7" fillId="0" borderId="0"/>
    <xf numFmtId="0" fontId="7" fillId="0" borderId="0"/>
    <xf numFmtId="0" fontId="45" fillId="0" borderId="0"/>
    <xf numFmtId="0" fontId="7" fillId="0" borderId="0"/>
    <xf numFmtId="0" fontId="7" fillId="0" borderId="0"/>
    <xf numFmtId="0" fontId="45" fillId="0" borderId="0"/>
    <xf numFmtId="0" fontId="45" fillId="0" borderId="0"/>
    <xf numFmtId="0" fontId="45" fillId="0" borderId="0"/>
    <xf numFmtId="0" fontId="45" fillId="0" borderId="0"/>
    <xf numFmtId="0" fontId="8" fillId="0" borderId="0"/>
    <xf numFmtId="0" fontId="8" fillId="0" borderId="0"/>
    <xf numFmtId="0" fontId="7" fillId="0" borderId="0"/>
    <xf numFmtId="0" fontId="8" fillId="0" borderId="0"/>
    <xf numFmtId="0" fontId="251" fillId="0" borderId="0"/>
    <xf numFmtId="0" fontId="228" fillId="0" borderId="0" applyNumberFormat="0" applyFill="0" applyBorder="0" applyAlignment="0" applyProtection="0"/>
    <xf numFmtId="0" fontId="228" fillId="0" borderId="0" applyNumberFormat="0" applyFill="0" applyBorder="0" applyAlignment="0" applyProtection="0"/>
    <xf numFmtId="0" fontId="329" fillId="0" borderId="0"/>
    <xf numFmtId="0" fontId="8" fillId="0" borderId="0"/>
    <xf numFmtId="0" fontId="7" fillId="0" borderId="0"/>
    <xf numFmtId="0" fontId="7" fillId="0" borderId="0"/>
    <xf numFmtId="0" fontId="124" fillId="0" borderId="4" applyNumberFormat="0" applyFill="0" applyProtection="0">
      <alignment horizontal="center"/>
    </xf>
    <xf numFmtId="0" fontId="7" fillId="0" borderId="0"/>
    <xf numFmtId="0" fontId="7" fillId="0" borderId="0"/>
    <xf numFmtId="0" fontId="7" fillId="0" borderId="0"/>
    <xf numFmtId="0" fontId="7" fillId="0" borderId="0"/>
    <xf numFmtId="0" fontId="8" fillId="0" borderId="0"/>
    <xf numFmtId="0" fontId="251" fillId="0" borderId="0"/>
    <xf numFmtId="0" fontId="7" fillId="0" borderId="0"/>
    <xf numFmtId="0" fontId="8" fillId="0" borderId="0"/>
    <xf numFmtId="0" fontId="329" fillId="0" borderId="0"/>
    <xf numFmtId="0" fontId="329" fillId="0" borderId="0"/>
    <xf numFmtId="0" fontId="7" fillId="0" borderId="0"/>
    <xf numFmtId="0" fontId="45" fillId="0" borderId="0"/>
    <xf numFmtId="1" fontId="12" fillId="0" borderId="0">
      <alignment horizontal="center"/>
    </xf>
    <xf numFmtId="0" fontId="8" fillId="0" borderId="0"/>
    <xf numFmtId="0" fontId="362" fillId="105" borderId="0" applyNumberFormat="0" applyBorder="0" applyAlignment="0">
      <alignment horizontal="center"/>
    </xf>
    <xf numFmtId="0" fontId="18" fillId="0" borderId="0" applyFill="0" applyBorder="0" applyProtection="0">
      <alignment horizontal="center"/>
      <protection locked="0"/>
    </xf>
    <xf numFmtId="0" fontId="114" fillId="0" borderId="78">
      <alignment horizontal="center"/>
    </xf>
    <xf numFmtId="0" fontId="7" fillId="0" borderId="0" applyBorder="0" applyAlignment="0"/>
    <xf numFmtId="0" fontId="195" fillId="0" borderId="0" applyNumberFormat="0" applyFill="0" applyBorder="0" applyAlignment="0" applyProtection="0">
      <alignment vertical="top"/>
      <protection locked="0"/>
    </xf>
    <xf numFmtId="0" fontId="363" fillId="0" borderId="0">
      <alignment vertical="center"/>
    </xf>
    <xf numFmtId="3" fontId="7" fillId="106" borderId="0"/>
    <xf numFmtId="41" fontId="7" fillId="0" borderId="0" applyFont="0" applyFill="0" applyBorder="0" applyAlignment="0" applyProtection="0"/>
    <xf numFmtId="222" fontId="7" fillId="0" borderId="0"/>
    <xf numFmtId="0" fontId="7" fillId="0" borderId="0"/>
    <xf numFmtId="43" fontId="7" fillId="0" borderId="0" applyFont="0" applyFill="0" applyBorder="0" applyAlignment="0" applyProtection="0"/>
    <xf numFmtId="0" fontId="7" fillId="0" borderId="0"/>
    <xf numFmtId="14" fontId="251" fillId="0" borderId="0"/>
    <xf numFmtId="166" fontId="251" fillId="0" borderId="0"/>
    <xf numFmtId="38" fontId="25" fillId="0" borderId="0"/>
    <xf numFmtId="164" fontId="251" fillId="0" borderId="0"/>
    <xf numFmtId="199" fontId="41" fillId="0" borderId="0">
      <alignment horizontal="right"/>
    </xf>
    <xf numFmtId="166" fontId="41" fillId="0" borderId="0">
      <alignment horizontal="right"/>
    </xf>
    <xf numFmtId="0" fontId="380" fillId="0" borderId="0" applyNumberFormat="0" applyFill="0" applyBorder="0" applyAlignment="0" applyProtection="0">
      <alignment vertical="top"/>
      <protection locked="0"/>
    </xf>
    <xf numFmtId="0" fontId="7" fillId="0" borderId="0"/>
    <xf numFmtId="0" fontId="41" fillId="0" borderId="0"/>
    <xf numFmtId="0" fontId="49" fillId="0" borderId="0"/>
    <xf numFmtId="0" fontId="7"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 fillId="0" borderId="0"/>
    <xf numFmtId="0" fontId="7" fillId="0" borderId="0"/>
    <xf numFmtId="0" fontId="41" fillId="0" borderId="0"/>
    <xf numFmtId="43" fontId="45" fillId="0" borderId="0" applyFont="0" applyFill="0" applyBorder="0" applyAlignment="0" applyProtection="0"/>
    <xf numFmtId="169" fontId="45" fillId="0" borderId="0" applyFont="0" applyFill="0" applyBorder="0" applyAlignment="0" applyProtection="0"/>
    <xf numFmtId="9" fontId="45" fillId="0" borderId="0" applyFont="0" applyFill="0" applyBorder="0" applyAlignment="0" applyProtection="0"/>
    <xf numFmtId="0" fontId="407" fillId="0" borderId="0"/>
    <xf numFmtId="0" fontId="7" fillId="0" borderId="0"/>
    <xf numFmtId="0" fontId="24" fillId="0" borderId="0">
      <alignment horizontal="right"/>
    </xf>
    <xf numFmtId="194" fontId="24" fillId="0" borderId="0">
      <alignment horizontal="right"/>
    </xf>
    <xf numFmtId="323" fontId="24" fillId="0" borderId="0" applyBorder="0"/>
    <xf numFmtId="0" fontId="41" fillId="0" borderId="0" applyFont="0" applyFill="0" applyBorder="0" applyAlignment="0"/>
    <xf numFmtId="0" fontId="45" fillId="0" borderId="0"/>
    <xf numFmtId="0" fontId="7" fillId="0" borderId="0" applyBorder="0"/>
    <xf numFmtId="0" fontId="45" fillId="0" borderId="0"/>
    <xf numFmtId="0" fontId="45" fillId="0" borderId="0"/>
    <xf numFmtId="0" fontId="45" fillId="0" borderId="0" applyNumberFormat="0" applyFill="0" applyBorder="0" applyAlignment="0" applyProtection="0"/>
    <xf numFmtId="0" fontId="45" fillId="0" borderId="0"/>
    <xf numFmtId="0" fontId="7" fillId="0" borderId="0" applyBorder="0"/>
    <xf numFmtId="0" fontId="118" fillId="0" borderId="0" applyNumberFormat="0" applyFill="0" applyBorder="0" applyAlignment="0" applyProtection="0"/>
    <xf numFmtId="0" fontId="7" fillId="0" borderId="0"/>
    <xf numFmtId="0" fontId="45" fillId="0" borderId="0"/>
    <xf numFmtId="0" fontId="45" fillId="0" borderId="0"/>
    <xf numFmtId="0" fontId="45" fillId="0" borderId="0"/>
    <xf numFmtId="0" fontId="45" fillId="0" borderId="0"/>
    <xf numFmtId="0" fontId="45" fillId="0" borderId="0"/>
    <xf numFmtId="0" fontId="121" fillId="0" borderId="0" applyNumberFormat="0" applyFill="0" applyBorder="0" applyProtection="0">
      <alignment vertical="top"/>
    </xf>
    <xf numFmtId="0" fontId="121" fillId="0" borderId="0" applyNumberFormat="0" applyFill="0" applyBorder="0" applyProtection="0">
      <alignment vertical="top"/>
    </xf>
    <xf numFmtId="0" fontId="121" fillId="0" borderId="0" applyNumberFormat="0" applyFill="0" applyBorder="0" applyProtection="0">
      <alignment vertical="top"/>
    </xf>
    <xf numFmtId="0" fontId="121" fillId="0" borderId="0" applyNumberFormat="0" applyFill="0" applyBorder="0" applyProtection="0">
      <alignment vertical="top"/>
    </xf>
    <xf numFmtId="0" fontId="45" fillId="0" borderId="0"/>
    <xf numFmtId="0" fontId="45" fillId="0" borderId="0"/>
    <xf numFmtId="185" fontId="24" fillId="0" borderId="0"/>
    <xf numFmtId="325" fontId="24" fillId="0" borderId="0"/>
    <xf numFmtId="40" fontId="24" fillId="0" borderId="0"/>
    <xf numFmtId="0" fontId="41" fillId="9" borderId="5"/>
    <xf numFmtId="164" fontId="12" fillId="0" borderId="0" applyFont="0" applyFill="0" applyBorder="0" applyProtection="0">
      <alignment horizontal="right"/>
    </xf>
    <xf numFmtId="178" fontId="7" fillId="0" borderId="6" applyNumberFormat="0" applyBorder="0" applyAlignment="0" applyProtection="0"/>
    <xf numFmtId="188" fontId="53" fillId="29" borderId="10">
      <alignment horizontal="center" vertical="center"/>
    </xf>
    <xf numFmtId="0" fontId="24" fillId="0" borderId="0">
      <alignment horizontal="center" wrapText="1"/>
      <protection locked="0"/>
    </xf>
    <xf numFmtId="0" fontId="7" fillId="0" borderId="0" applyNumberFormat="0" applyFill="0" applyBorder="0" applyAlignment="0" applyProtection="0"/>
    <xf numFmtId="177" fontId="7" fillId="0" borderId="0">
      <alignment horizontal="center"/>
    </xf>
    <xf numFmtId="0" fontId="45" fillId="0" borderId="0"/>
    <xf numFmtId="189" fontId="12" fillId="0" borderId="0"/>
    <xf numFmtId="37" fontId="7" fillId="0" borderId="0" applyNumberFormat="0" applyFill="0" applyBorder="0" applyAlignment="0" applyProtection="0"/>
    <xf numFmtId="0" fontId="7" fillId="0" borderId="0" applyNumberFormat="0" applyFont="0" applyAlignment="0" applyProtection="0"/>
    <xf numFmtId="0" fontId="33" fillId="0" borderId="9" applyNumberFormat="0" applyFill="0" applyAlignment="0" applyProtection="0"/>
    <xf numFmtId="178" fontId="30" fillId="0" borderId="0"/>
    <xf numFmtId="0" fontId="30" fillId="0" borderId="0">
      <alignment vertical="center"/>
    </xf>
    <xf numFmtId="0" fontId="114" fillId="0" borderId="0" applyNumberFormat="0" applyFill="0" applyBorder="0" applyProtection="0">
      <alignment wrapText="1"/>
    </xf>
    <xf numFmtId="0" fontId="37" fillId="0" borderId="0" applyNumberFormat="0" applyFill="0" applyBorder="0" applyProtection="0">
      <alignment wrapText="1"/>
    </xf>
    <xf numFmtId="0" fontId="37" fillId="0" borderId="0" applyNumberFormat="0" applyFill="0" applyBorder="0" applyProtection="0"/>
    <xf numFmtId="0" fontId="114" fillId="0" borderId="9" applyNumberFormat="0" applyFill="0" applyProtection="0">
      <alignment horizontal="right" wrapText="1"/>
    </xf>
    <xf numFmtId="0" fontId="114" fillId="0" borderId="9" applyNumberFormat="0" applyFill="0" applyProtection="0">
      <alignment horizontal="left" wrapText="1"/>
    </xf>
    <xf numFmtId="0" fontId="24" fillId="0" borderId="0"/>
    <xf numFmtId="0" fontId="24"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37" fontId="24" fillId="0" borderId="0" applyFill="0" applyBorder="0" applyAlignment="0" applyProtection="0"/>
    <xf numFmtId="0" fontId="62" fillId="0" borderId="0" applyNumberFormat="0" applyFill="0" applyBorder="0">
      <alignment horizontal="left" wrapText="1" indent="2"/>
    </xf>
    <xf numFmtId="0" fontId="24" fillId="0" borderId="0"/>
    <xf numFmtId="168" fontId="7" fillId="0" borderId="0">
      <alignment horizontal="right"/>
    </xf>
    <xf numFmtId="0" fontId="24" fillId="0" borderId="0"/>
    <xf numFmtId="169" fontId="7" fillId="0" borderId="0" applyFont="0" applyFill="0" applyBorder="0" applyAlignment="0" applyProtection="0"/>
    <xf numFmtId="164" fontId="24" fillId="0" borderId="0" applyFill="0" applyBorder="0" applyAlignment="0" applyProtection="0"/>
    <xf numFmtId="190" fontId="7" fillId="23" borderId="5">
      <alignment horizontal="right"/>
      <protection locked="0"/>
    </xf>
    <xf numFmtId="180" fontId="24" fillId="0" borderId="0" applyFont="0" applyFill="0" applyBorder="0" applyProtection="0">
      <alignment horizontal="right"/>
    </xf>
    <xf numFmtId="329" fontId="12" fillId="30" borderId="0" applyFont="0" applyFill="0" applyBorder="0" applyAlignment="0" applyProtection="0"/>
    <xf numFmtId="0" fontId="24" fillId="0" borderId="0">
      <alignment horizontal="right"/>
    </xf>
    <xf numFmtId="0" fontId="24" fillId="0" borderId="0">
      <alignment horizontal="right"/>
    </xf>
    <xf numFmtId="195" fontId="7" fillId="0" borderId="0"/>
    <xf numFmtId="164" fontId="7" fillId="0" borderId="0" applyFont="0" applyFill="0" applyBorder="0" applyAlignment="0" applyProtection="0"/>
    <xf numFmtId="199" fontId="24" fillId="0" borderId="0"/>
    <xf numFmtId="166" fontId="24" fillId="0" borderId="0"/>
    <xf numFmtId="168" fontId="41" fillId="0" borderId="0"/>
    <xf numFmtId="166" fontId="7" fillId="0" borderId="0" applyFont="0" applyFill="0" applyBorder="0" applyAlignment="0" applyProtection="0"/>
    <xf numFmtId="49" fontId="82" fillId="0" borderId="0" applyNumberFormat="0" applyFill="0" applyBorder="0" applyProtection="0">
      <alignment horizontal="center" vertical="top"/>
    </xf>
    <xf numFmtId="196" fontId="41" fillId="0" borderId="0" applyFill="0" applyBorder="0">
      <alignment horizontal="right" vertical="top"/>
    </xf>
    <xf numFmtId="172" fontId="41" fillId="0" borderId="0" applyFill="0" applyBorder="0" applyAlignment="0" applyProtection="0">
      <alignment horizontal="right" vertical="top"/>
    </xf>
    <xf numFmtId="0" fontId="41" fillId="0" borderId="0" applyFill="0" applyBorder="0">
      <alignment horizontal="left" vertical="top"/>
    </xf>
    <xf numFmtId="226" fontId="7" fillId="0" borderId="0" applyFill="0" applyBorder="0"/>
    <xf numFmtId="183" fontId="7" fillId="0" borderId="0" applyFont="0" applyFill="0" applyBorder="0" applyAlignment="0" applyProtection="0"/>
    <xf numFmtId="226" fontId="12" fillId="32" borderId="5" applyFont="0" applyBorder="0" applyAlignment="0" applyProtection="0">
      <alignment vertical="top"/>
    </xf>
    <xf numFmtId="197" fontId="12" fillId="0" borderId="0" applyFont="0" applyFill="0" applyBorder="0" applyAlignment="0" applyProtection="0"/>
    <xf numFmtId="0" fontId="12" fillId="0" borderId="0" applyNumberFormat="0" applyFill="0" applyBorder="0" applyProtection="0">
      <alignment wrapText="1"/>
    </xf>
    <xf numFmtId="0" fontId="64" fillId="0" borderId="0" applyNumberFormat="0" applyFill="0" applyBorder="0" applyProtection="0">
      <alignment wrapText="1"/>
    </xf>
    <xf numFmtId="0" fontId="148" fillId="0" borderId="0"/>
    <xf numFmtId="177" fontId="7" fillId="21" borderId="5" applyNumberFormat="0" applyFont="0" applyBorder="0" applyAlignment="0" applyProtection="0"/>
    <xf numFmtId="0" fontId="82" fillId="0" borderId="0" applyFill="0" applyBorder="0"/>
    <xf numFmtId="0" fontId="12" fillId="0" borderId="0">
      <alignment horizontal="left"/>
    </xf>
    <xf numFmtId="4" fontId="113" fillId="43" borderId="0"/>
    <xf numFmtId="4" fontId="113" fillId="44" borderId="0"/>
    <xf numFmtId="4" fontId="12" fillId="2" borderId="0"/>
    <xf numFmtId="0" fontId="113" fillId="45" borderId="0">
      <alignment horizontal="left"/>
    </xf>
    <xf numFmtId="0" fontId="40" fillId="47" borderId="0">
      <alignment horizontal="left"/>
    </xf>
    <xf numFmtId="0" fontId="40" fillId="45" borderId="0">
      <alignment horizontal="left"/>
    </xf>
    <xf numFmtId="0" fontId="12" fillId="0" borderId="0">
      <alignment horizontal="left"/>
    </xf>
    <xf numFmtId="0" fontId="37" fillId="0" borderId="0"/>
    <xf numFmtId="226" fontId="24" fillId="0" borderId="0" applyFont="0" applyFill="0" applyBorder="0" applyAlignment="0" applyProtection="0"/>
    <xf numFmtId="177" fontId="12" fillId="30" borderId="9" applyNumberFormat="0" applyFont="0" applyAlignment="0" applyProtection="0">
      <alignment horizontal="center"/>
      <protection locked="0"/>
    </xf>
    <xf numFmtId="0" fontId="82" fillId="0" borderId="0" applyNumberFormat="0" applyFill="0" applyBorder="0" applyAlignment="0" applyProtection="0"/>
    <xf numFmtId="321" fontId="24" fillId="0" borderId="0">
      <alignment horizontal="left"/>
    </xf>
    <xf numFmtId="0" fontId="12" fillId="0" borderId="0" applyNumberFormat="0" applyFill="0" applyBorder="0" applyProtection="0">
      <alignment horizontal="left"/>
    </xf>
    <xf numFmtId="0" fontId="114" fillId="0" borderId="0" applyNumberFormat="0" applyFill="0" applyBorder="0" applyProtection="0">
      <alignment horizontal="left"/>
    </xf>
    <xf numFmtId="295" fontId="24" fillId="0" borderId="0" applyFont="0" applyFill="0" applyBorder="0" applyAlignment="0" applyProtection="0"/>
    <xf numFmtId="187" fontId="7" fillId="0" borderId="0"/>
    <xf numFmtId="0" fontId="72" fillId="0" borderId="0" applyBorder="0"/>
    <xf numFmtId="226" fontId="7" fillId="0" borderId="0" applyAlignment="0"/>
    <xf numFmtId="0" fontId="7" fillId="0" borderId="0"/>
    <xf numFmtId="178" fontId="7" fillId="0" borderId="0" applyFont="0" applyFill="0" applyBorder="0" applyAlignment="0" applyProtection="0"/>
    <xf numFmtId="3" fontId="95" fillId="0" borderId="0" applyBorder="0">
      <alignment horizontal="right"/>
    </xf>
    <xf numFmtId="178" fontId="24" fillId="0" borderId="0"/>
    <xf numFmtId="186" fontId="12" fillId="0" borderId="0" applyFill="0" applyBorder="0" applyProtection="0">
      <alignment horizontal="right" wrapText="1"/>
    </xf>
    <xf numFmtId="186" fontId="114" fillId="0" borderId="0" applyFill="0" applyBorder="0" applyProtection="0">
      <alignment horizontal="right" wrapText="1"/>
    </xf>
    <xf numFmtId="321" fontId="24" fillId="0" borderId="0"/>
    <xf numFmtId="0" fontId="12" fillId="0" borderId="0" applyNumberFormat="0" applyFill="0" applyBorder="0" applyAlignment="0" applyProtection="0"/>
    <xf numFmtId="314" fontId="73" fillId="0" borderId="0" applyFont="0" applyFill="0" applyBorder="0" applyProtection="0"/>
    <xf numFmtId="186" fontId="12" fillId="0" borderId="0" applyFill="0" applyBorder="0" applyProtection="0">
      <alignment horizontal="right" wrapText="1"/>
    </xf>
    <xf numFmtId="186" fontId="114" fillId="0" borderId="0" applyFill="0" applyBorder="0" applyProtection="0">
      <alignment horizontal="right" wrapText="1"/>
    </xf>
    <xf numFmtId="330" fontId="12" fillId="0" borderId="0" applyFill="0" applyBorder="0" applyProtection="0">
      <alignment horizontal="right" wrapText="1"/>
    </xf>
    <xf numFmtId="330" fontId="114" fillId="0" borderId="0" applyFill="0" applyBorder="0" applyProtection="0">
      <alignment horizontal="right" wrapText="1"/>
    </xf>
    <xf numFmtId="14" fontId="24" fillId="0" borderId="0">
      <alignment horizontal="center" wrapText="1"/>
      <protection locked="0"/>
    </xf>
    <xf numFmtId="177" fontId="24" fillId="0" borderId="0">
      <alignment horizontal="right"/>
    </xf>
    <xf numFmtId="0" fontId="24" fillId="0" borderId="0"/>
    <xf numFmtId="10" fontId="24" fillId="0" borderId="0">
      <alignment horizontal="right"/>
    </xf>
    <xf numFmtId="181" fontId="24" fillId="0" borderId="0" applyFont="0" applyFill="0" applyBorder="0" applyProtection="0">
      <alignment horizontal="right"/>
    </xf>
    <xf numFmtId="0" fontId="24" fillId="0" borderId="0" applyFill="0" applyBorder="0" applyAlignment="0" applyProtection="0"/>
    <xf numFmtId="252" fontId="7" fillId="0" borderId="5" applyFont="0" applyFill="0" applyBorder="0" applyAlignment="0" applyProtection="0"/>
    <xf numFmtId="260" fontId="24" fillId="0" borderId="0">
      <alignment horizontal="right"/>
    </xf>
    <xf numFmtId="319" fontId="12" fillId="18" borderId="0" applyNumberFormat="0" applyFont="0" applyBorder="0" applyAlignment="0" applyProtection="0">
      <alignment horizontal="center"/>
      <protection locked="0"/>
    </xf>
    <xf numFmtId="178" fontId="7" fillId="40" borderId="0" applyFill="0" applyBorder="0" applyAlignment="0" applyProtection="0"/>
    <xf numFmtId="0" fontId="131" fillId="0" borderId="20">
      <alignment horizontal="centerContinuous"/>
    </xf>
    <xf numFmtId="178" fontId="131" fillId="0" borderId="0"/>
    <xf numFmtId="0" fontId="131" fillId="0" borderId="20">
      <alignment horizontal="centerContinuous"/>
    </xf>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0" fontId="131" fillId="0" borderId="0"/>
    <xf numFmtId="178" fontId="131" fillId="0" borderId="0"/>
    <xf numFmtId="178" fontId="131" fillId="0" borderId="0"/>
    <xf numFmtId="178" fontId="131" fillId="0" borderId="0"/>
    <xf numFmtId="178" fontId="131" fillId="0" borderId="0"/>
    <xf numFmtId="0" fontId="131" fillId="0" borderId="20">
      <alignment horizontal="centerContinuous"/>
    </xf>
    <xf numFmtId="0" fontId="131" fillId="0" borderId="20">
      <protection locked="0"/>
    </xf>
    <xf numFmtId="0" fontId="131" fillId="0" borderId="20">
      <protection locked="0"/>
    </xf>
    <xf numFmtId="178" fontId="131" fillId="0" borderId="0"/>
    <xf numFmtId="0" fontId="131" fillId="0" borderId="20">
      <alignment horizontal="centerContinuous"/>
    </xf>
    <xf numFmtId="0" fontId="131" fillId="0" borderId="20">
      <protection locked="0"/>
    </xf>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0"/>
    <xf numFmtId="0" fontId="131" fillId="0" borderId="20">
      <protection locked="0"/>
    </xf>
    <xf numFmtId="178" fontId="131" fillId="0" borderId="0"/>
    <xf numFmtId="178" fontId="131" fillId="0" borderId="0"/>
    <xf numFmtId="178" fontId="131" fillId="0" borderId="0"/>
    <xf numFmtId="178" fontId="131" fillId="0" borderId="0"/>
    <xf numFmtId="0" fontId="131" fillId="0" borderId="20">
      <alignment horizontal="centerContinuous"/>
    </xf>
    <xf numFmtId="178" fontId="131" fillId="0" borderId="0"/>
    <xf numFmtId="0" fontId="131" fillId="0" borderId="0"/>
    <xf numFmtId="0" fontId="131" fillId="0" borderId="20">
      <alignment horizontal="centerContinuous"/>
    </xf>
    <xf numFmtId="178" fontId="131" fillId="0" borderId="0"/>
    <xf numFmtId="178" fontId="131" fillId="0" borderId="0"/>
    <xf numFmtId="178" fontId="131" fillId="0" borderId="0"/>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alignment horizontal="centerContinuous"/>
    </xf>
    <xf numFmtId="178" fontId="131" fillId="0" borderId="0"/>
    <xf numFmtId="0" fontId="131" fillId="0" borderId="20">
      <alignment horizontal="centerContinuous"/>
    </xf>
    <xf numFmtId="178" fontId="131" fillId="0" borderId="0"/>
    <xf numFmtId="0" fontId="131" fillId="0" borderId="20">
      <protection locked="0"/>
    </xf>
    <xf numFmtId="0" fontId="131" fillId="0" borderId="20">
      <protection locked="0"/>
    </xf>
    <xf numFmtId="178" fontId="131" fillId="0" borderId="0"/>
    <xf numFmtId="0" fontId="131" fillId="0" borderId="20">
      <alignment horizontal="centerContinuous"/>
    </xf>
    <xf numFmtId="0" fontId="131" fillId="0" borderId="0"/>
    <xf numFmtId="0" fontId="131" fillId="0" borderId="20">
      <alignment horizontal="centerContinuous"/>
    </xf>
    <xf numFmtId="178" fontId="131" fillId="0" borderId="0"/>
    <xf numFmtId="178" fontId="131" fillId="0" borderId="0"/>
    <xf numFmtId="178" fontId="131" fillId="0" borderId="0"/>
    <xf numFmtId="0" fontId="131" fillId="0" borderId="20">
      <alignment horizontal="centerContinuous"/>
    </xf>
    <xf numFmtId="0" fontId="131" fillId="0" borderId="20">
      <protection locked="0"/>
    </xf>
    <xf numFmtId="178" fontId="131" fillId="0" borderId="0"/>
    <xf numFmtId="0" fontId="131" fillId="0" borderId="0"/>
    <xf numFmtId="0" fontId="131" fillId="0" borderId="20">
      <protection locked="0"/>
    </xf>
    <xf numFmtId="0" fontId="131" fillId="0" borderId="20">
      <alignment horizontal="centerContinuous"/>
    </xf>
    <xf numFmtId="178" fontId="131" fillId="0" borderId="0"/>
    <xf numFmtId="178" fontId="131" fillId="0" borderId="0"/>
    <xf numFmtId="178" fontId="131" fillId="0" borderId="0"/>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0"/>
    <xf numFmtId="178" fontId="131" fillId="0" borderId="0"/>
    <xf numFmtId="178" fontId="131" fillId="0" borderId="0"/>
    <xf numFmtId="178" fontId="131" fillId="0" borderId="0"/>
    <xf numFmtId="0" fontId="131" fillId="0" borderId="20">
      <alignment horizontal="centerContinuous"/>
    </xf>
    <xf numFmtId="178" fontId="131" fillId="0" borderId="0"/>
    <xf numFmtId="178" fontId="131" fillId="0" borderId="0"/>
    <xf numFmtId="178" fontId="131" fillId="0" borderId="0"/>
    <xf numFmtId="178" fontId="131" fillId="0" borderId="0"/>
    <xf numFmtId="0" fontId="131" fillId="0" borderId="20">
      <alignment horizontal="centerContinuous"/>
    </xf>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0" fontId="131" fillId="0" borderId="20">
      <protection locked="0"/>
    </xf>
    <xf numFmtId="0" fontId="131" fillId="0" borderId="20">
      <protection locked="0"/>
    </xf>
    <xf numFmtId="0" fontId="131" fillId="0" borderId="20">
      <alignment horizontal="centerContinuous"/>
    </xf>
    <xf numFmtId="0" fontId="131" fillId="0" borderId="20">
      <alignment horizontal="centerContinuous"/>
    </xf>
    <xf numFmtId="178" fontId="131" fillId="0" borderId="0"/>
    <xf numFmtId="178" fontId="131" fillId="0" borderId="0"/>
    <xf numFmtId="0" fontId="131" fillId="0" borderId="20">
      <alignment horizontal="centerContinuous"/>
    </xf>
    <xf numFmtId="178" fontId="131" fillId="0" borderId="0"/>
    <xf numFmtId="0" fontId="131" fillId="0" borderId="20">
      <protection locked="0"/>
    </xf>
    <xf numFmtId="0" fontId="131" fillId="0" borderId="20">
      <alignment horizontal="centerContinuous"/>
    </xf>
    <xf numFmtId="178" fontId="131" fillId="0" borderId="0"/>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0" fontId="131" fillId="0" borderId="0"/>
    <xf numFmtId="178" fontId="131" fillId="0" borderId="0"/>
    <xf numFmtId="178" fontId="131" fillId="0" borderId="0"/>
    <xf numFmtId="178" fontId="131" fillId="0" borderId="0"/>
    <xf numFmtId="0" fontId="131" fillId="0" borderId="20">
      <protection locked="0"/>
    </xf>
    <xf numFmtId="0" fontId="131" fillId="0" borderId="20">
      <protection locked="0"/>
    </xf>
    <xf numFmtId="0" fontId="131" fillId="0" borderId="20">
      <protection locked="0"/>
    </xf>
    <xf numFmtId="0" fontId="131" fillId="0" borderId="20">
      <protection locked="0"/>
    </xf>
    <xf numFmtId="0" fontId="131" fillId="0" borderId="20">
      <protection locked="0"/>
    </xf>
    <xf numFmtId="178" fontId="131" fillId="0" borderId="0"/>
    <xf numFmtId="178" fontId="131" fillId="0" borderId="0"/>
    <xf numFmtId="0" fontId="131" fillId="0" borderId="20">
      <protection locked="0"/>
    </xf>
    <xf numFmtId="178" fontId="131" fillId="0" borderId="0"/>
    <xf numFmtId="178" fontId="131" fillId="0" borderId="0"/>
    <xf numFmtId="178" fontId="131" fillId="0" borderId="0"/>
    <xf numFmtId="0" fontId="131" fillId="0" borderId="20">
      <protection locked="0"/>
    </xf>
    <xf numFmtId="178" fontId="131" fillId="0" borderId="0"/>
    <xf numFmtId="178" fontId="131" fillId="0" borderId="0"/>
    <xf numFmtId="178" fontId="131" fillId="0" borderId="0"/>
    <xf numFmtId="178" fontId="131" fillId="0" borderId="0"/>
    <xf numFmtId="0" fontId="131" fillId="0" borderId="20">
      <alignment horizontal="centerContinuous"/>
    </xf>
    <xf numFmtId="0" fontId="131" fillId="0" borderId="20">
      <alignment horizontal="centerContinuous"/>
    </xf>
    <xf numFmtId="178" fontId="131" fillId="0" borderId="0"/>
    <xf numFmtId="0" fontId="131" fillId="0" borderId="20">
      <alignment horizontal="centerContinuous"/>
    </xf>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178" fontId="131" fillId="0" borderId="0"/>
    <xf numFmtId="178" fontId="131" fillId="0" borderId="0"/>
    <xf numFmtId="0" fontId="131" fillId="0" borderId="20">
      <protection locked="0"/>
    </xf>
    <xf numFmtId="178" fontId="131" fillId="0" borderId="0"/>
    <xf numFmtId="178" fontId="131" fillId="0" borderId="0"/>
    <xf numFmtId="178" fontId="131" fillId="0" borderId="0"/>
    <xf numFmtId="178" fontId="131" fillId="0" borderId="0"/>
    <xf numFmtId="0" fontId="131" fillId="0" borderId="0"/>
    <xf numFmtId="178" fontId="131" fillId="0" borderId="0"/>
    <xf numFmtId="0" fontId="131" fillId="0" borderId="0"/>
    <xf numFmtId="0" fontId="131" fillId="0" borderId="20">
      <alignment horizontal="centerContinuous"/>
    </xf>
    <xf numFmtId="0" fontId="131" fillId="0" borderId="20">
      <protection locked="0"/>
    </xf>
    <xf numFmtId="0" fontId="131" fillId="0" borderId="20">
      <protection locked="0"/>
    </xf>
    <xf numFmtId="0" fontId="131" fillId="0" borderId="20">
      <alignment horizontal="centerContinuous"/>
    </xf>
    <xf numFmtId="0" fontId="131" fillId="0" borderId="0"/>
    <xf numFmtId="178" fontId="131" fillId="0" borderId="0"/>
    <xf numFmtId="178" fontId="131" fillId="0" borderId="0"/>
    <xf numFmtId="178" fontId="131" fillId="0" borderId="0"/>
    <xf numFmtId="0" fontId="131" fillId="0" borderId="20">
      <protection locked="0"/>
    </xf>
    <xf numFmtId="0" fontId="131" fillId="0" borderId="20">
      <alignment horizontal="centerContinuous"/>
    </xf>
    <xf numFmtId="178" fontId="131" fillId="0" borderId="0"/>
    <xf numFmtId="0" fontId="131" fillId="0" borderId="20">
      <protection locked="0"/>
    </xf>
    <xf numFmtId="0" fontId="131" fillId="0" borderId="0"/>
    <xf numFmtId="178" fontId="131" fillId="0" borderId="0"/>
    <xf numFmtId="0" fontId="131" fillId="0" borderId="20">
      <protection locked="0"/>
    </xf>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0" fontId="131" fillId="0" borderId="20">
      <protection locked="0"/>
    </xf>
    <xf numFmtId="0" fontId="131" fillId="0" borderId="20">
      <protection locked="0"/>
    </xf>
    <xf numFmtId="178" fontId="131" fillId="0" borderId="0"/>
    <xf numFmtId="178" fontId="131" fillId="0" borderId="0"/>
    <xf numFmtId="0" fontId="131" fillId="0" borderId="20">
      <alignment horizontal="centerContinuous"/>
    </xf>
    <xf numFmtId="0" fontId="131" fillId="0" borderId="20">
      <alignment horizontal="centerContinuous"/>
    </xf>
    <xf numFmtId="178" fontId="131" fillId="0" borderId="0"/>
    <xf numFmtId="178" fontId="131" fillId="0" borderId="0"/>
    <xf numFmtId="0" fontId="131" fillId="0" borderId="20">
      <protection locked="0"/>
    </xf>
    <xf numFmtId="0" fontId="131" fillId="0" borderId="20">
      <protection locked="0"/>
    </xf>
    <xf numFmtId="178" fontId="131" fillId="0" borderId="0"/>
    <xf numFmtId="0" fontId="131" fillId="0" borderId="20">
      <protection locked="0"/>
    </xf>
    <xf numFmtId="0" fontId="131" fillId="0" borderId="20">
      <protection locked="0"/>
    </xf>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178" fontId="131" fillId="0" borderId="0"/>
    <xf numFmtId="0" fontId="131" fillId="0" borderId="20">
      <protection locked="0"/>
    </xf>
    <xf numFmtId="0" fontId="131" fillId="0" borderId="0"/>
    <xf numFmtId="0" fontId="131" fillId="0" borderId="20">
      <alignment horizontal="centerContinuous"/>
    </xf>
    <xf numFmtId="0" fontId="131" fillId="0" borderId="20">
      <protection locked="0"/>
    </xf>
    <xf numFmtId="178" fontId="131" fillId="0" borderId="0"/>
    <xf numFmtId="0" fontId="131" fillId="0" borderId="20">
      <protection locked="0"/>
    </xf>
    <xf numFmtId="0" fontId="131" fillId="0" borderId="0"/>
    <xf numFmtId="0" fontId="131" fillId="0" borderId="20">
      <alignment horizontal="centerContinuous"/>
    </xf>
    <xf numFmtId="178" fontId="131" fillId="0" borderId="0"/>
    <xf numFmtId="178" fontId="131" fillId="0" borderId="0"/>
    <xf numFmtId="178" fontId="131" fillId="0" borderId="0"/>
    <xf numFmtId="0" fontId="131" fillId="0" borderId="20">
      <alignment horizontal="centerContinuous"/>
    </xf>
    <xf numFmtId="178" fontId="131" fillId="0" borderId="0"/>
    <xf numFmtId="178" fontId="131" fillId="0" borderId="0"/>
    <xf numFmtId="178" fontId="131" fillId="0" borderId="0"/>
    <xf numFmtId="0" fontId="131" fillId="0" borderId="20">
      <alignment horizontal="centerContinuous"/>
    </xf>
    <xf numFmtId="0" fontId="131" fillId="0" borderId="0"/>
    <xf numFmtId="0" fontId="131" fillId="0" borderId="0"/>
    <xf numFmtId="0" fontId="131" fillId="0" borderId="20">
      <protection locked="0"/>
    </xf>
    <xf numFmtId="0" fontId="131" fillId="0" borderId="20">
      <alignment horizontal="centerContinuous"/>
    </xf>
    <xf numFmtId="178" fontId="131" fillId="0" borderId="0"/>
    <xf numFmtId="178" fontId="131" fillId="0" borderId="0"/>
    <xf numFmtId="178" fontId="131" fillId="0" borderId="0"/>
    <xf numFmtId="178" fontId="131" fillId="0" borderId="0"/>
    <xf numFmtId="178" fontId="131" fillId="0" borderId="0"/>
    <xf numFmtId="178" fontId="131" fillId="0" borderId="0"/>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178" fontId="131" fillId="0" borderId="0"/>
    <xf numFmtId="0" fontId="131" fillId="0" borderId="20">
      <protection locked="0"/>
    </xf>
    <xf numFmtId="178" fontId="131" fillId="0" borderId="0"/>
    <xf numFmtId="0" fontId="131" fillId="0" borderId="20">
      <alignment horizontal="centerContinuous"/>
    </xf>
    <xf numFmtId="178" fontId="131" fillId="0" borderId="0"/>
    <xf numFmtId="0" fontId="131" fillId="0" borderId="20">
      <protection locked="0"/>
    </xf>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0" fontId="131" fillId="0" borderId="20">
      <alignment horizontal="centerContinuous"/>
    </xf>
    <xf numFmtId="178" fontId="131" fillId="0" borderId="0"/>
    <xf numFmtId="178" fontId="131" fillId="0" borderId="0"/>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0" fontId="131" fillId="0" borderId="20">
      <protection locked="0"/>
    </xf>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0" fontId="131" fillId="0" borderId="20">
      <protection locked="0"/>
    </xf>
    <xf numFmtId="178" fontId="131" fillId="0" borderId="0"/>
    <xf numFmtId="178" fontId="131" fillId="0" borderId="0"/>
    <xf numFmtId="0" fontId="131" fillId="0" borderId="20">
      <protection locked="0"/>
    </xf>
    <xf numFmtId="178" fontId="131" fillId="0" borderId="0"/>
    <xf numFmtId="178" fontId="131" fillId="0" borderId="0"/>
    <xf numFmtId="178" fontId="131" fillId="0" borderId="0"/>
    <xf numFmtId="0" fontId="131" fillId="0" borderId="20">
      <alignment horizontal="centerContinuous"/>
    </xf>
    <xf numFmtId="178" fontId="131" fillId="0" borderId="0"/>
    <xf numFmtId="178" fontId="131" fillId="0" borderId="0"/>
    <xf numFmtId="0" fontId="131" fillId="0" borderId="20">
      <alignment horizontal="centerContinuous"/>
    </xf>
    <xf numFmtId="0" fontId="131" fillId="0" borderId="20">
      <alignment horizontal="centerContinuous"/>
    </xf>
    <xf numFmtId="0" fontId="131" fillId="0" borderId="20">
      <protection locked="0"/>
    </xf>
    <xf numFmtId="0" fontId="131" fillId="0" borderId="20">
      <protection locked="0"/>
    </xf>
    <xf numFmtId="0" fontId="131" fillId="0" borderId="20">
      <protection locked="0"/>
    </xf>
    <xf numFmtId="0" fontId="131" fillId="0" borderId="20">
      <protection locked="0"/>
    </xf>
    <xf numFmtId="178" fontId="131" fillId="0" borderId="0"/>
    <xf numFmtId="0" fontId="131" fillId="0" borderId="20">
      <alignment horizontal="centerContinuous"/>
    </xf>
    <xf numFmtId="178" fontId="131" fillId="0" borderId="0"/>
    <xf numFmtId="0" fontId="131" fillId="0" borderId="20">
      <alignment horizontal="centerContinuous"/>
    </xf>
    <xf numFmtId="0" fontId="131" fillId="0" borderId="20">
      <alignment horizontal="centerContinuous"/>
    </xf>
    <xf numFmtId="0" fontId="131" fillId="0" borderId="20">
      <protection locked="0"/>
    </xf>
    <xf numFmtId="0" fontId="131" fillId="0" borderId="20">
      <protection locked="0"/>
    </xf>
    <xf numFmtId="0" fontId="131" fillId="0" borderId="20">
      <alignment horizontal="centerContinuous"/>
    </xf>
    <xf numFmtId="178" fontId="131" fillId="0" borderId="0"/>
    <xf numFmtId="178" fontId="131" fillId="0" borderId="0"/>
    <xf numFmtId="0" fontId="131" fillId="0" borderId="20">
      <alignment horizontal="centerContinuous"/>
    </xf>
    <xf numFmtId="0" fontId="131" fillId="0" borderId="20">
      <alignment horizontal="centerContinuous"/>
    </xf>
    <xf numFmtId="0" fontId="131" fillId="0" borderId="20">
      <protection locked="0"/>
    </xf>
    <xf numFmtId="0" fontId="131" fillId="0" borderId="20">
      <alignment horizontal="centerContinuous"/>
    </xf>
    <xf numFmtId="0" fontId="131" fillId="0" borderId="20">
      <protection locked="0"/>
    </xf>
    <xf numFmtId="178" fontId="131" fillId="0" borderId="0"/>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178" fontId="131" fillId="0" borderId="0"/>
    <xf numFmtId="0" fontId="131" fillId="0" borderId="20">
      <protection locked="0"/>
    </xf>
    <xf numFmtId="0" fontId="131" fillId="0" borderId="20">
      <protection locked="0"/>
    </xf>
    <xf numFmtId="0" fontId="131" fillId="0" borderId="20">
      <alignment horizontal="centerContinuous"/>
    </xf>
    <xf numFmtId="178" fontId="131" fillId="0" borderId="0"/>
    <xf numFmtId="0" fontId="131" fillId="0" borderId="20">
      <protection locked="0"/>
    </xf>
    <xf numFmtId="0" fontId="131" fillId="0" borderId="20">
      <alignment horizontal="centerContinuous"/>
    </xf>
    <xf numFmtId="0" fontId="131" fillId="0" borderId="20">
      <protection locked="0"/>
    </xf>
    <xf numFmtId="178" fontId="131" fillId="0" borderId="0"/>
    <xf numFmtId="178" fontId="131" fillId="0" borderId="0"/>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0" fontId="131" fillId="0" borderId="20">
      <alignment horizontal="centerContinuous"/>
    </xf>
    <xf numFmtId="0" fontId="131" fillId="0" borderId="20">
      <protection locked="0"/>
    </xf>
    <xf numFmtId="0" fontId="131" fillId="0" borderId="20">
      <alignment horizontal="centerContinuous"/>
    </xf>
    <xf numFmtId="0" fontId="131" fillId="0" borderId="20">
      <alignment horizontal="centerContinuous"/>
    </xf>
    <xf numFmtId="0" fontId="131" fillId="0" borderId="20">
      <protection locked="0"/>
    </xf>
    <xf numFmtId="0" fontId="131" fillId="0" borderId="20">
      <alignment horizontal="centerContinuous"/>
    </xf>
    <xf numFmtId="0" fontId="131" fillId="0" borderId="20">
      <protection locked="0"/>
    </xf>
    <xf numFmtId="0" fontId="131" fillId="0" borderId="20">
      <alignment horizontal="centerContinuous"/>
    </xf>
    <xf numFmtId="178" fontId="131" fillId="0" borderId="0"/>
    <xf numFmtId="178" fontId="131" fillId="0" borderId="0"/>
    <xf numFmtId="0" fontId="131" fillId="0" borderId="20">
      <alignment horizontal="centerContinuous"/>
    </xf>
    <xf numFmtId="0" fontId="131" fillId="0" borderId="20">
      <protection locked="0"/>
    </xf>
    <xf numFmtId="0" fontId="131" fillId="0" borderId="0"/>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protection locked="0"/>
    </xf>
    <xf numFmtId="178" fontId="131" fillId="0" borderId="0"/>
    <xf numFmtId="178" fontId="131" fillId="0" borderId="0"/>
    <xf numFmtId="178" fontId="131" fillId="0" borderId="0"/>
    <xf numFmtId="178" fontId="131" fillId="0" borderId="0"/>
    <xf numFmtId="0" fontId="131" fillId="0" borderId="20">
      <protection locked="0"/>
    </xf>
    <xf numFmtId="0" fontId="131" fillId="0" borderId="20">
      <protection locked="0"/>
    </xf>
    <xf numFmtId="0" fontId="131" fillId="0" borderId="20">
      <protection locked="0"/>
    </xf>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0" fontId="131" fillId="0" borderId="20">
      <protection locked="0"/>
    </xf>
    <xf numFmtId="178" fontId="131" fillId="0" borderId="0"/>
    <xf numFmtId="0" fontId="131" fillId="0" borderId="20">
      <protection locked="0"/>
    </xf>
    <xf numFmtId="0" fontId="131" fillId="0" borderId="20">
      <alignment horizontal="centerContinuous"/>
    </xf>
    <xf numFmtId="0" fontId="131" fillId="0" borderId="0"/>
    <xf numFmtId="178" fontId="131" fillId="0" borderId="0"/>
    <xf numFmtId="178" fontId="131" fillId="0" borderId="0"/>
    <xf numFmtId="178" fontId="131" fillId="0" borderId="0"/>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178" fontId="131" fillId="0" borderId="0"/>
    <xf numFmtId="0" fontId="131" fillId="0" borderId="20">
      <alignment horizontal="centerContinuous"/>
    </xf>
    <xf numFmtId="178" fontId="131" fillId="0" borderId="0"/>
    <xf numFmtId="178" fontId="131" fillId="0" borderId="0"/>
    <xf numFmtId="0" fontId="131" fillId="0" borderId="20">
      <alignment horizontal="centerContinuous"/>
    </xf>
    <xf numFmtId="0" fontId="131" fillId="0" borderId="0"/>
    <xf numFmtId="0" fontId="131" fillId="0" borderId="20">
      <alignment horizontal="centerContinuous"/>
    </xf>
    <xf numFmtId="178" fontId="131" fillId="0" borderId="0"/>
    <xf numFmtId="178" fontId="131" fillId="0" borderId="0"/>
    <xf numFmtId="178" fontId="131" fillId="0" borderId="0"/>
    <xf numFmtId="0" fontId="131" fillId="0" borderId="0"/>
    <xf numFmtId="0" fontId="131" fillId="0" borderId="20">
      <protection locked="0"/>
    </xf>
    <xf numFmtId="0" fontId="131" fillId="0" borderId="20">
      <alignment horizontal="centerContinuous"/>
    </xf>
    <xf numFmtId="178" fontId="131" fillId="0" borderId="0"/>
    <xf numFmtId="178" fontId="131" fillId="0" borderId="0"/>
    <xf numFmtId="178" fontId="131" fillId="0" borderId="0"/>
    <xf numFmtId="0" fontId="131" fillId="0" borderId="0"/>
    <xf numFmtId="0" fontId="131" fillId="0" borderId="20">
      <alignment horizontal="centerContinuous"/>
    </xf>
    <xf numFmtId="0" fontId="131" fillId="0" borderId="0"/>
    <xf numFmtId="178" fontId="131" fillId="0" borderId="0"/>
    <xf numFmtId="178" fontId="131" fillId="0" borderId="0"/>
    <xf numFmtId="178" fontId="131" fillId="0" borderId="0"/>
    <xf numFmtId="0" fontId="131" fillId="0" borderId="20">
      <protection locked="0"/>
    </xf>
    <xf numFmtId="178" fontId="131" fillId="0" borderId="0"/>
    <xf numFmtId="178" fontId="131" fillId="0" borderId="0"/>
    <xf numFmtId="178" fontId="131" fillId="0" borderId="0"/>
    <xf numFmtId="0" fontId="131" fillId="0" borderId="0"/>
    <xf numFmtId="0" fontId="131" fillId="0" borderId="20">
      <protection locked="0"/>
    </xf>
    <xf numFmtId="0" fontId="131" fillId="0" borderId="20">
      <alignment horizontal="centerContinuous"/>
    </xf>
    <xf numFmtId="178" fontId="131" fillId="0" borderId="0"/>
    <xf numFmtId="178" fontId="131" fillId="0" borderId="0"/>
    <xf numFmtId="178" fontId="131" fillId="0" borderId="0"/>
    <xf numFmtId="0" fontId="131" fillId="0" borderId="20">
      <protection locked="0"/>
    </xf>
    <xf numFmtId="0" fontId="131" fillId="0" borderId="20">
      <alignment horizontal="centerContinuous"/>
    </xf>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0" fontId="131" fillId="0" borderId="0"/>
    <xf numFmtId="0" fontId="131" fillId="0" borderId="20">
      <protection locked="0"/>
    </xf>
    <xf numFmtId="0" fontId="131" fillId="0" borderId="20">
      <alignment horizontal="centerContinuous"/>
    </xf>
    <xf numFmtId="178" fontId="131" fillId="0" borderId="0"/>
    <xf numFmtId="178" fontId="131" fillId="0" borderId="0"/>
    <xf numFmtId="178" fontId="131" fillId="0" borderId="0"/>
    <xf numFmtId="178" fontId="131" fillId="0" borderId="0"/>
    <xf numFmtId="0" fontId="131" fillId="0" borderId="20">
      <alignment horizontal="centerContinuous"/>
    </xf>
    <xf numFmtId="0" fontId="131" fillId="0" borderId="20">
      <protection locked="0"/>
    </xf>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protection locked="0"/>
    </xf>
    <xf numFmtId="178" fontId="131" fillId="0" borderId="0"/>
    <xf numFmtId="0" fontId="131" fillId="0" borderId="0"/>
    <xf numFmtId="0" fontId="131" fillId="0" borderId="20">
      <alignment horizontal="centerContinuous"/>
    </xf>
    <xf numFmtId="0" fontId="131" fillId="0" borderId="0"/>
    <xf numFmtId="0" fontId="131" fillId="0" borderId="20">
      <protection locked="0"/>
    </xf>
    <xf numFmtId="0" fontId="131" fillId="0" borderId="20">
      <alignment horizontal="centerContinuous"/>
    </xf>
    <xf numFmtId="178" fontId="131" fillId="0" borderId="0"/>
    <xf numFmtId="178" fontId="131" fillId="0" borderId="0"/>
    <xf numFmtId="178" fontId="131" fillId="0" borderId="0"/>
    <xf numFmtId="0" fontId="131" fillId="0" borderId="0"/>
    <xf numFmtId="0" fontId="131" fillId="0" borderId="20">
      <alignment horizontal="centerContinuous"/>
    </xf>
    <xf numFmtId="178" fontId="131" fillId="0" borderId="0"/>
    <xf numFmtId="178" fontId="131" fillId="0" borderId="0"/>
    <xf numFmtId="178" fontId="131" fillId="0" borderId="0"/>
    <xf numFmtId="0" fontId="131" fillId="0" borderId="20">
      <alignment horizontal="centerContinuous"/>
    </xf>
    <xf numFmtId="178" fontId="131" fillId="0" borderId="0"/>
    <xf numFmtId="178" fontId="131" fillId="0" borderId="0"/>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protection locked="0"/>
    </xf>
    <xf numFmtId="178" fontId="131" fillId="0" borderId="0"/>
    <xf numFmtId="0" fontId="131" fillId="0" borderId="20">
      <protection locked="0"/>
    </xf>
    <xf numFmtId="178" fontId="131" fillId="0" borderId="0"/>
    <xf numFmtId="0" fontId="131" fillId="0" borderId="20">
      <alignment horizontal="centerContinuous"/>
    </xf>
    <xf numFmtId="178" fontId="131" fillId="0" borderId="0"/>
    <xf numFmtId="0" fontId="131" fillId="0" borderId="20">
      <protection locked="0"/>
    </xf>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178" fontId="131" fillId="0" borderId="0"/>
    <xf numFmtId="0" fontId="131" fillId="0" borderId="20">
      <protection locked="0"/>
    </xf>
    <xf numFmtId="0" fontId="131" fillId="0" borderId="20">
      <alignment horizontal="centerContinuous"/>
    </xf>
    <xf numFmtId="178" fontId="131" fillId="0" borderId="0"/>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alignment horizontal="centerContinuous"/>
    </xf>
    <xf numFmtId="0" fontId="131" fillId="0" borderId="20">
      <alignment horizontal="centerContinuous"/>
    </xf>
    <xf numFmtId="178" fontId="131" fillId="0" borderId="0"/>
    <xf numFmtId="0" fontId="131" fillId="0" borderId="20">
      <protection locked="0"/>
    </xf>
    <xf numFmtId="0" fontId="131" fillId="0" borderId="20">
      <protection locked="0"/>
    </xf>
    <xf numFmtId="0" fontId="131" fillId="0" borderId="0"/>
    <xf numFmtId="178" fontId="131" fillId="0" borderId="0"/>
    <xf numFmtId="178" fontId="131" fillId="0" borderId="0"/>
    <xf numFmtId="178" fontId="131" fillId="0" borderId="0"/>
    <xf numFmtId="0" fontId="131" fillId="0" borderId="20">
      <alignment horizontal="centerContinuous"/>
    </xf>
    <xf numFmtId="178" fontId="131" fillId="0" borderId="0"/>
    <xf numFmtId="0" fontId="131" fillId="0" borderId="20">
      <alignment horizontal="centerContinuous"/>
    </xf>
    <xf numFmtId="0" fontId="131" fillId="0" borderId="0"/>
    <xf numFmtId="0" fontId="131" fillId="0" borderId="20">
      <protection locked="0"/>
    </xf>
    <xf numFmtId="0" fontId="131" fillId="0" borderId="20">
      <alignment horizontal="centerContinuous"/>
    </xf>
    <xf numFmtId="0" fontId="131" fillId="0" borderId="20">
      <alignment horizontal="centerContinuous"/>
    </xf>
    <xf numFmtId="178" fontId="131" fillId="0" borderId="0"/>
    <xf numFmtId="0" fontId="131" fillId="0" borderId="20">
      <protection locked="0"/>
    </xf>
    <xf numFmtId="0" fontId="131" fillId="0" borderId="20">
      <protection locked="0"/>
    </xf>
    <xf numFmtId="178" fontId="131" fillId="0" borderId="0"/>
    <xf numFmtId="0" fontId="131" fillId="0" borderId="20">
      <alignment horizontal="centerContinuous"/>
    </xf>
    <xf numFmtId="0" fontId="131" fillId="0" borderId="20">
      <alignment horizontal="centerContinuous"/>
    </xf>
    <xf numFmtId="178" fontId="131" fillId="0" borderId="0"/>
    <xf numFmtId="0" fontId="131" fillId="0" borderId="20">
      <protection locked="0"/>
    </xf>
    <xf numFmtId="0" fontId="131" fillId="0" borderId="20">
      <protection locked="0"/>
    </xf>
    <xf numFmtId="0" fontId="131" fillId="0" borderId="20">
      <alignment horizontal="centerContinuous"/>
    </xf>
    <xf numFmtId="0" fontId="131" fillId="0" borderId="20">
      <protection locked="0"/>
    </xf>
    <xf numFmtId="0" fontId="131" fillId="0" borderId="20">
      <alignment horizontal="centerContinuous"/>
    </xf>
    <xf numFmtId="178" fontId="131" fillId="0" borderId="0"/>
    <xf numFmtId="0" fontId="131" fillId="0" borderId="20">
      <alignment horizontal="centerContinuous"/>
    </xf>
    <xf numFmtId="0" fontId="131" fillId="0" borderId="20">
      <protection locked="0"/>
    </xf>
    <xf numFmtId="178" fontId="131" fillId="0" borderId="0"/>
    <xf numFmtId="0" fontId="53" fillId="64" borderId="58" applyNumberFormat="0" applyProtection="0">
      <alignment horizontal="left" vertical="center" indent="1"/>
    </xf>
    <xf numFmtId="0" fontId="41" fillId="35" borderId="0" applyNumberFormat="0" applyFont="0" applyBorder="0" applyAlignment="0" applyProtection="0"/>
    <xf numFmtId="12" fontId="7" fillId="0" borderId="0" applyFont="0" applyFill="0" applyBorder="0" applyProtection="0">
      <alignment horizontal="right"/>
    </xf>
    <xf numFmtId="0" fontId="12" fillId="0" borderId="0" applyNumberFormat="0" applyFill="0" applyBorder="0" applyProtection="0">
      <alignment horizontal="left" vertical="top" wrapText="1"/>
    </xf>
    <xf numFmtId="0" fontId="114" fillId="0" borderId="0" applyNumberFormat="0" applyFill="0" applyBorder="0" applyProtection="0">
      <alignment wrapText="1"/>
    </xf>
    <xf numFmtId="0" fontId="12" fillId="0" borderId="0" applyNumberFormat="0" applyFill="0" applyBorder="0" applyProtection="0">
      <alignment wrapText="1"/>
    </xf>
    <xf numFmtId="0" fontId="12" fillId="0" borderId="0" applyNumberFormat="0" applyFill="0" applyBorder="0" applyProtection="0">
      <alignment horizontal="right" wrapText="1"/>
    </xf>
    <xf numFmtId="0" fontId="12" fillId="0" borderId="0" applyNumberFormat="0" applyFill="0" applyBorder="0" applyProtection="0">
      <alignment horizontal="left" vertical="top" wrapText="1"/>
    </xf>
    <xf numFmtId="0" fontId="19" fillId="0" borderId="59" applyNumberFormat="0" applyFill="0" applyProtection="0">
      <alignment horizontal="left" wrapText="1"/>
    </xf>
    <xf numFmtId="0" fontId="19" fillId="0" borderId="0" applyNumberFormat="0" applyFill="0" applyBorder="0" applyProtection="0">
      <alignment horizontal="right" wrapText="1"/>
    </xf>
    <xf numFmtId="179" fontId="12" fillId="0" borderId="0" applyFill="0" applyBorder="0" applyProtection="0">
      <alignment horizontal="right" wrapText="1"/>
    </xf>
    <xf numFmtId="4" fontId="12" fillId="0" borderId="0" applyFill="0" applyBorder="0" applyProtection="0">
      <alignment horizontal="right" wrapText="1"/>
    </xf>
    <xf numFmtId="179" fontId="12" fillId="0" borderId="0" applyFill="0" applyBorder="0" applyProtection="0">
      <alignment horizontal="right" wrapText="1"/>
    </xf>
    <xf numFmtId="3" fontId="12" fillId="0" borderId="0" applyFill="0" applyBorder="0" applyProtection="0">
      <alignment horizontal="right" wrapText="1"/>
    </xf>
    <xf numFmtId="169" fontId="12" fillId="0" borderId="0" applyFill="0" applyBorder="0" applyProtection="0">
      <alignment horizontal="right" wrapText="1"/>
    </xf>
    <xf numFmtId="169" fontId="114" fillId="0" borderId="0" applyFill="0" applyBorder="0" applyProtection="0">
      <alignment horizontal="right" wrapText="1"/>
    </xf>
    <xf numFmtId="0" fontId="73" fillId="0" borderId="0" applyNumberFormat="0" applyBorder="0" applyAlignment="0"/>
    <xf numFmtId="0" fontId="70" fillId="0" borderId="0" applyNumberFormat="0" applyBorder="0" applyAlignment="0"/>
    <xf numFmtId="0" fontId="33" fillId="0" borderId="0" applyFill="0" applyBorder="0" applyProtection="0"/>
    <xf numFmtId="49" fontId="7" fillId="0" borderId="0" applyFont="0" applyFill="0" applyBorder="0" applyAlignment="0" applyProtection="0"/>
    <xf numFmtId="0" fontId="136" fillId="0" borderId="0">
      <alignment vertical="center"/>
    </xf>
    <xf numFmtId="179" fontId="12" fillId="0" borderId="62" applyNumberFormat="0" applyFont="0" applyFill="0" applyAlignment="0" applyProtection="0"/>
    <xf numFmtId="18" fontId="246" fillId="32" borderId="0" applyFont="0" applyFill="0" applyBorder="0" applyAlignment="0" applyProtection="0">
      <protection locked="0"/>
    </xf>
    <xf numFmtId="0" fontId="41" fillId="0" borderId="0" applyNumberFormat="0" applyFill="0" applyBorder="0" applyAlignment="0" applyProtection="0"/>
    <xf numFmtId="0" fontId="45" fillId="0" borderId="0" applyNumberFormat="0" applyFill="0" applyBorder="0" applyAlignment="0" applyProtection="0"/>
    <xf numFmtId="0" fontId="35" fillId="0" borderId="0" applyFill="0" applyBorder="0" applyAlignment="0" applyProtection="0"/>
    <xf numFmtId="179" fontId="12" fillId="0" borderId="7" applyNumberFormat="0" applyFont="0" applyFill="0" applyAlignment="0" applyProtection="0"/>
    <xf numFmtId="37" fontId="12" fillId="0" borderId="0"/>
    <xf numFmtId="209" fontId="7" fillId="0" borderId="0" applyFont="0" applyFill="0" applyBorder="0" applyProtection="0">
      <alignment horizontal="right"/>
    </xf>
    <xf numFmtId="209" fontId="7" fillId="0" borderId="0" applyFont="0" applyFill="0" applyBorder="0" applyProtection="0">
      <alignment horizontal="right"/>
    </xf>
    <xf numFmtId="0" fontId="131" fillId="0" borderId="0" applyFont="0" applyFill="0" applyBorder="0" applyAlignment="0" applyProtection="0"/>
    <xf numFmtId="209" fontId="7" fillId="0" borderId="0" applyFont="0" applyFill="0" applyBorder="0" applyProtection="0">
      <alignment horizontal="right"/>
    </xf>
    <xf numFmtId="209" fontId="7" fillId="0" borderId="0" applyFont="0" applyFill="0" applyBorder="0" applyProtection="0">
      <alignment horizontal="right"/>
    </xf>
    <xf numFmtId="0" fontId="131" fillId="0" borderId="0" applyFont="0" applyFill="0" applyBorder="0" applyAlignment="0" applyProtection="0"/>
    <xf numFmtId="0" fontId="7" fillId="56" borderId="12" applyNumberFormat="0" applyFont="0" applyAlignment="0" applyProtection="0"/>
    <xf numFmtId="0" fontId="7" fillId="0" borderId="0" applyBorder="0"/>
    <xf numFmtId="0" fontId="3" fillId="0" borderId="0"/>
    <xf numFmtId="43" fontId="20" fillId="0" borderId="0" applyFont="0" applyFill="0" applyBorder="0" applyAlignment="0" applyProtection="0"/>
    <xf numFmtId="169" fontId="20" fillId="0" borderId="0" applyFont="0" applyFill="0" applyBorder="0" applyAlignment="0" applyProtection="0"/>
    <xf numFmtId="0" fontId="20" fillId="0" borderId="0"/>
    <xf numFmtId="0" fontId="3" fillId="0" borderId="0"/>
    <xf numFmtId="0" fontId="3" fillId="0" borderId="0"/>
    <xf numFmtId="9" fontId="3" fillId="0" borderId="0" applyFont="0" applyFill="0" applyBorder="0" applyAlignment="0" applyProtection="0"/>
    <xf numFmtId="43" fontId="3" fillId="0" borderId="0" applyFont="0" applyFill="0" applyBorder="0" applyAlignment="0" applyProtection="0"/>
    <xf numFmtId="43" fontId="20" fillId="0" borderId="0" applyFont="0" applyFill="0" applyBorder="0" applyAlignment="0" applyProtection="0"/>
    <xf numFmtId="169" fontId="20" fillId="0" borderId="0" applyFont="0" applyFill="0" applyBorder="0" applyAlignment="0" applyProtection="0"/>
    <xf numFmtId="0" fontId="20" fillId="0" borderId="0"/>
    <xf numFmtId="43" fontId="20" fillId="0" borderId="0" applyFont="0" applyFill="0" applyBorder="0" applyAlignment="0" applyProtection="0"/>
    <xf numFmtId="0" fontId="5" fillId="0" borderId="0"/>
    <xf numFmtId="0" fontId="3" fillId="0" borderId="0"/>
    <xf numFmtId="0" fontId="7" fillId="0" borderId="0"/>
    <xf numFmtId="0" fontId="2" fillId="0" borderId="0"/>
    <xf numFmtId="43" fontId="82" fillId="0" borderId="0" applyFont="0" applyFill="0" applyBorder="0" applyAlignment="0" applyProtection="0"/>
    <xf numFmtId="0" fontId="7" fillId="0" borderId="0"/>
    <xf numFmtId="0" fontId="179" fillId="115" borderId="0"/>
    <xf numFmtId="234" fontId="404" fillId="117" borderId="27">
      <alignment horizontal="right"/>
      <protection locked="0"/>
    </xf>
    <xf numFmtId="349" fontId="377" fillId="0" borderId="0" applyFill="0" applyBorder="0" applyAlignment="0"/>
    <xf numFmtId="222" fontId="389" fillId="119" borderId="27" applyProtection="0">
      <alignment horizontal="right"/>
      <protection locked="0"/>
    </xf>
    <xf numFmtId="335" fontId="378" fillId="0" borderId="0" applyBorder="0" applyAlignment="0">
      <alignment horizontal="right"/>
    </xf>
    <xf numFmtId="335" fontId="375" fillId="119" borderId="129" applyProtection="0">
      <alignment horizontal="right"/>
      <protection locked="0"/>
    </xf>
    <xf numFmtId="0" fontId="1" fillId="0" borderId="0"/>
  </cellStyleXfs>
  <cellXfs count="2856">
    <xf numFmtId="0" fontId="0" fillId="0" borderId="0" xfId="0"/>
    <xf numFmtId="0" fontId="60" fillId="0" borderId="15" xfId="822" applyFont="1" applyFill="1" applyBorder="1" applyProtection="1">
      <protection locked="0"/>
    </xf>
    <xf numFmtId="0" fontId="13" fillId="0" borderId="0" xfId="827" applyFont="1" applyAlignment="1"/>
    <xf numFmtId="0" fontId="13" fillId="0" borderId="0" xfId="827" applyFont="1"/>
    <xf numFmtId="0" fontId="13" fillId="0" borderId="0" xfId="827" applyFont="1" applyFill="1"/>
    <xf numFmtId="0" fontId="13" fillId="0" borderId="0" xfId="827" applyFont="1" applyAlignment="1">
      <alignment horizontal="left"/>
    </xf>
    <xf numFmtId="0" fontId="13" fillId="0" borderId="0" xfId="827" applyFont="1" applyAlignment="1">
      <alignment horizontal="right"/>
    </xf>
    <xf numFmtId="0" fontId="73" fillId="0" borderId="0" xfId="827" applyFont="1"/>
    <xf numFmtId="0" fontId="64" fillId="0" borderId="0" xfId="827" applyFont="1"/>
    <xf numFmtId="0" fontId="69" fillId="0" borderId="15" xfId="823" applyFont="1" applyBorder="1"/>
    <xf numFmtId="0" fontId="69" fillId="0" borderId="15" xfId="823" applyFont="1" applyBorder="1" applyAlignment="1">
      <alignment horizontal="left"/>
    </xf>
    <xf numFmtId="0" fontId="13" fillId="35" borderId="0" xfId="827" applyFont="1" applyFill="1"/>
    <xf numFmtId="0" fontId="37" fillId="0" borderId="0" xfId="822" applyFont="1" applyFill="1" applyBorder="1" applyProtection="1">
      <protection locked="0"/>
    </xf>
    <xf numFmtId="0" fontId="64" fillId="0" borderId="0" xfId="823" applyFont="1"/>
    <xf numFmtId="0" fontId="64" fillId="0" borderId="0" xfId="823" applyFont="1" applyAlignment="1">
      <alignment horizontal="left"/>
    </xf>
    <xf numFmtId="0" fontId="64" fillId="0" borderId="0" xfId="823" applyFont="1" applyBorder="1"/>
    <xf numFmtId="0" fontId="37" fillId="0" borderId="0" xfId="822" applyNumberFormat="1" applyFont="1" applyFill="1" applyBorder="1" applyProtection="1">
      <protection locked="0"/>
    </xf>
    <xf numFmtId="0" fontId="37" fillId="0" borderId="0" xfId="827" applyFont="1" applyFill="1" applyBorder="1"/>
    <xf numFmtId="0" fontId="23" fillId="0" borderId="0" xfId="823" applyFont="1" applyBorder="1" applyAlignment="1">
      <alignment horizontal="centerContinuous"/>
    </xf>
    <xf numFmtId="0" fontId="64" fillId="0" borderId="0" xfId="823" applyFont="1" applyBorder="1" applyAlignment="1">
      <alignment horizontal="centerContinuous"/>
    </xf>
    <xf numFmtId="0" fontId="53" fillId="0" borderId="0" xfId="827" applyFont="1" applyFill="1" applyBorder="1"/>
    <xf numFmtId="0" fontId="13" fillId="0" borderId="0" xfId="823" applyFont="1"/>
    <xf numFmtId="1" fontId="71" fillId="0" borderId="0" xfId="823" applyNumberFormat="1" applyFont="1" applyFill="1" applyBorder="1" applyAlignment="1">
      <alignment horizontal="center"/>
    </xf>
    <xf numFmtId="168" fontId="53" fillId="0" borderId="0" xfId="483" applyNumberFormat="1" applyFont="1" applyFill="1" applyBorder="1"/>
    <xf numFmtId="0" fontId="13" fillId="0" borderId="0" xfId="823" applyFont="1" applyAlignment="1">
      <alignment horizontal="left"/>
    </xf>
    <xf numFmtId="41" fontId="13" fillId="0" borderId="0" xfId="483" applyNumberFormat="1" applyFont="1" applyFill="1" applyBorder="1"/>
    <xf numFmtId="0" fontId="53" fillId="0" borderId="0" xfId="823" applyFont="1" applyAlignment="1">
      <alignment horizontal="left"/>
    </xf>
    <xf numFmtId="41" fontId="73" fillId="0" borderId="0" xfId="483" applyNumberFormat="1" applyFont="1" applyFill="1" applyBorder="1"/>
    <xf numFmtId="0" fontId="13" fillId="0" borderId="0" xfId="823" applyFont="1" applyBorder="1"/>
    <xf numFmtId="0" fontId="13" fillId="0" borderId="0" xfId="823" applyFont="1" applyFill="1" applyBorder="1"/>
    <xf numFmtId="0" fontId="53" fillId="0" borderId="0" xfId="823" applyFont="1" applyBorder="1" applyAlignment="1">
      <alignment horizontal="left"/>
    </xf>
    <xf numFmtId="168" fontId="53" fillId="0" borderId="0" xfId="830" applyNumberFormat="1" applyFont="1" applyFill="1" applyBorder="1" applyProtection="1"/>
    <xf numFmtId="0" fontId="13" fillId="0" borderId="15" xfId="827" applyFont="1" applyFill="1" applyBorder="1" applyAlignment="1">
      <alignment horizontal="left"/>
    </xf>
    <xf numFmtId="0" fontId="53" fillId="0" borderId="0" xfId="827" applyFont="1" applyFill="1" applyBorder="1" applyAlignment="1">
      <alignment horizontal="left"/>
    </xf>
    <xf numFmtId="0" fontId="53" fillId="0" borderId="0" xfId="827" applyFont="1" applyFill="1"/>
    <xf numFmtId="0" fontId="53" fillId="0" borderId="0" xfId="827" applyFont="1"/>
    <xf numFmtId="212" fontId="68" fillId="0" borderId="0" xfId="831" applyNumberFormat="1" applyFont="1" applyFill="1" applyAlignment="1">
      <alignment horizontal="right"/>
    </xf>
    <xf numFmtId="0" fontId="53" fillId="0" borderId="0" xfId="827" applyFont="1" applyFill="1" applyBorder="1" applyAlignment="1">
      <alignment horizontal="right"/>
    </xf>
    <xf numFmtId="0" fontId="53" fillId="35" borderId="0" xfId="827" applyFont="1" applyFill="1" applyBorder="1" applyAlignment="1">
      <alignment horizontal="left"/>
    </xf>
    <xf numFmtId="0" fontId="53" fillId="35" borderId="0" xfId="827" applyFont="1" applyFill="1" applyBorder="1"/>
    <xf numFmtId="0" fontId="53" fillId="35" borderId="0" xfId="827" applyFont="1" applyFill="1" applyBorder="1" applyAlignment="1">
      <alignment horizontal="right"/>
    </xf>
    <xf numFmtId="0" fontId="53" fillId="0" borderId="0" xfId="823" applyNumberFormat="1" applyFont="1" applyAlignment="1">
      <alignment horizontal="left"/>
    </xf>
    <xf numFmtId="0" fontId="60" fillId="0" borderId="15" xfId="0" applyFont="1" applyBorder="1" applyAlignment="1">
      <alignment horizontal="right"/>
    </xf>
    <xf numFmtId="0" fontId="13" fillId="0" borderId="0" xfId="831" applyFont="1"/>
    <xf numFmtId="0" fontId="13" fillId="0" borderId="0" xfId="831" applyFont="1" applyAlignment="1">
      <alignment horizontal="center"/>
    </xf>
    <xf numFmtId="0" fontId="69" fillId="0" borderId="0" xfId="827" applyFont="1"/>
    <xf numFmtId="0" fontId="13" fillId="0" borderId="0" xfId="0" applyFont="1" applyBorder="1"/>
    <xf numFmtId="0" fontId="13" fillId="0" borderId="0" xfId="831" applyFont="1" applyFill="1" applyBorder="1"/>
    <xf numFmtId="0" fontId="13" fillId="0" borderId="0" xfId="831" applyFont="1" applyBorder="1"/>
    <xf numFmtId="0" fontId="73" fillId="0" borderId="0" xfId="823" applyFont="1"/>
    <xf numFmtId="0" fontId="13" fillId="0" borderId="0" xfId="828" applyNumberFormat="1" applyFont="1" applyFill="1" applyAlignment="1">
      <alignment horizontal="left" indent="1"/>
    </xf>
    <xf numFmtId="0" fontId="13" fillId="32" borderId="0" xfId="0" applyFont="1" applyFill="1"/>
    <xf numFmtId="0" fontId="0" fillId="32" borderId="0" xfId="0" applyFill="1"/>
    <xf numFmtId="0" fontId="37" fillId="32" borderId="0" xfId="822" applyNumberFormat="1" applyFont="1" applyFill="1" applyBorder="1" applyProtection="1">
      <protection locked="0"/>
    </xf>
    <xf numFmtId="0" fontId="53" fillId="32" borderId="0" xfId="0" applyFont="1" applyFill="1"/>
    <xf numFmtId="177" fontId="0" fillId="32" borderId="0" xfId="890" applyNumberFormat="1" applyFont="1" applyFill="1"/>
    <xf numFmtId="199" fontId="53" fillId="32" borderId="0" xfId="0" applyNumberFormat="1" applyFont="1" applyFill="1"/>
    <xf numFmtId="0" fontId="0" fillId="32" borderId="15" xfId="0" applyFill="1" applyBorder="1"/>
    <xf numFmtId="0" fontId="53" fillId="32" borderId="0" xfId="827" applyFont="1" applyFill="1" applyBorder="1" applyAlignment="1">
      <alignment horizontal="left"/>
    </xf>
    <xf numFmtId="0" fontId="53" fillId="32" borderId="0" xfId="0" applyFont="1" applyFill="1" applyAlignment="1">
      <alignment horizontal="right"/>
    </xf>
    <xf numFmtId="199" fontId="0" fillId="32" borderId="0" xfId="0" applyNumberFormat="1" applyFill="1"/>
    <xf numFmtId="0" fontId="71" fillId="32" borderId="0" xfId="823" applyNumberFormat="1" applyFont="1" applyFill="1" applyBorder="1" applyAlignment="1">
      <alignment horizontal="centerContinuous" wrapText="1"/>
    </xf>
    <xf numFmtId="0" fontId="37" fillId="32" borderId="0" xfId="827" applyFont="1" applyFill="1" applyBorder="1"/>
    <xf numFmtId="0" fontId="64" fillId="32" borderId="0" xfId="823" applyFont="1" applyFill="1" applyBorder="1" applyAlignment="1">
      <alignment horizontal="centerContinuous"/>
    </xf>
    <xf numFmtId="178" fontId="13" fillId="32" borderId="9" xfId="0" applyNumberFormat="1" applyFont="1" applyFill="1" applyBorder="1"/>
    <xf numFmtId="0" fontId="13" fillId="32" borderId="15" xfId="823" applyFont="1" applyFill="1" applyBorder="1"/>
    <xf numFmtId="199" fontId="53" fillId="0" borderId="0" xfId="483" applyNumberFormat="1" applyFont="1"/>
    <xf numFmtId="0" fontId="110" fillId="32" borderId="0" xfId="0" applyFont="1" applyFill="1"/>
    <xf numFmtId="0" fontId="53" fillId="0" borderId="0" xfId="827" applyNumberFormat="1" applyFont="1" applyAlignment="1">
      <alignment horizontal="left"/>
    </xf>
    <xf numFmtId="0" fontId="13" fillId="0" borderId="0" xfId="823" applyNumberFormat="1" applyFont="1" applyAlignment="1">
      <alignment horizontal="left" indent="1"/>
    </xf>
    <xf numFmtId="178" fontId="13" fillId="0" borderId="0" xfId="823" applyNumberFormat="1" applyFont="1" applyBorder="1"/>
    <xf numFmtId="0" fontId="60" fillId="32" borderId="15" xfId="822" applyFont="1" applyFill="1" applyBorder="1" applyAlignment="1" applyProtection="1">
      <protection locked="0"/>
    </xf>
    <xf numFmtId="0" fontId="37" fillId="32" borderId="0" xfId="822" applyFont="1" applyFill="1" applyBorder="1" applyAlignment="1" applyProtection="1">
      <protection locked="0"/>
    </xf>
    <xf numFmtId="0" fontId="37" fillId="32" borderId="0" xfId="822" applyNumberFormat="1" applyFont="1" applyFill="1" applyBorder="1" applyAlignment="1" applyProtection="1">
      <protection locked="0"/>
    </xf>
    <xf numFmtId="199" fontId="53" fillId="32" borderId="0" xfId="0" applyNumberFormat="1" applyFont="1" applyFill="1" applyBorder="1"/>
    <xf numFmtId="0" fontId="68" fillId="32" borderId="0" xfId="0" applyFont="1" applyFill="1" applyAlignment="1">
      <alignment horizontal="right"/>
    </xf>
    <xf numFmtId="178" fontId="13" fillId="32" borderId="0" xfId="0" applyNumberFormat="1" applyFont="1" applyFill="1" applyBorder="1"/>
    <xf numFmtId="178" fontId="13" fillId="0" borderId="0" xfId="483" applyNumberFormat="1" applyFont="1" applyBorder="1"/>
    <xf numFmtId="178" fontId="53" fillId="0" borderId="0" xfId="823" applyNumberFormat="1" applyFont="1" applyBorder="1"/>
    <xf numFmtId="178" fontId="13" fillId="0" borderId="9" xfId="483" applyNumberFormat="1" applyFont="1" applyBorder="1"/>
    <xf numFmtId="178" fontId="53" fillId="0" borderId="0" xfId="483" applyNumberFormat="1" applyFont="1"/>
    <xf numFmtId="178" fontId="13" fillId="0" borderId="0" xfId="483" applyNumberFormat="1" applyFont="1" applyFill="1"/>
    <xf numFmtId="178" fontId="73" fillId="0" borderId="0" xfId="483" applyNumberFormat="1" applyFont="1" applyBorder="1"/>
    <xf numFmtId="0" fontId="64" fillId="0" borderId="0" xfId="831" applyFont="1" applyAlignment="1"/>
    <xf numFmtId="0" fontId="13" fillId="0" borderId="0" xfId="831" applyFont="1" applyAlignment="1"/>
    <xf numFmtId="0" fontId="69" fillId="0" borderId="0" xfId="831" applyFont="1" applyAlignment="1"/>
    <xf numFmtId="0" fontId="64" fillId="32" borderId="0" xfId="823" applyFont="1" applyFill="1" applyAlignment="1"/>
    <xf numFmtId="0" fontId="64" fillId="32" borderId="0" xfId="823" applyFont="1" applyFill="1" applyAlignment="1">
      <alignment horizontal="left"/>
    </xf>
    <xf numFmtId="0" fontId="53" fillId="32" borderId="0" xfId="823" applyFont="1" applyFill="1" applyBorder="1" applyAlignment="1">
      <alignment horizontal="left"/>
    </xf>
    <xf numFmtId="0" fontId="311" fillId="0" borderId="0" xfId="827" applyFont="1" applyAlignment="1"/>
    <xf numFmtId="178" fontId="0" fillId="32" borderId="0" xfId="0" applyNumberFormat="1" applyFill="1"/>
    <xf numFmtId="178" fontId="0" fillId="32" borderId="9" xfId="0" applyNumberFormat="1" applyFill="1" applyBorder="1"/>
    <xf numFmtId="199" fontId="53" fillId="32" borderId="25" xfId="0" applyNumberFormat="1" applyFont="1" applyFill="1" applyBorder="1"/>
    <xf numFmtId="178" fontId="0" fillId="32" borderId="15" xfId="0" applyNumberFormat="1" applyFill="1" applyBorder="1"/>
    <xf numFmtId="177" fontId="0" fillId="32" borderId="9" xfId="890" applyNumberFormat="1" applyFont="1" applyFill="1" applyBorder="1"/>
    <xf numFmtId="177" fontId="53" fillId="32" borderId="0" xfId="890" applyNumberFormat="1" applyFont="1" applyFill="1"/>
    <xf numFmtId="177" fontId="53" fillId="32" borderId="25" xfId="890" applyNumberFormat="1" applyFont="1" applyFill="1" applyBorder="1"/>
    <xf numFmtId="0" fontId="23" fillId="32" borderId="0" xfId="823" applyFont="1" applyFill="1" applyBorder="1" applyAlignment="1">
      <alignment horizontal="left"/>
    </xf>
    <xf numFmtId="0" fontId="53" fillId="32" borderId="0" xfId="823" applyFont="1" applyFill="1" applyBorder="1" applyAlignment="1">
      <alignment horizontal="centerContinuous"/>
    </xf>
    <xf numFmtId="0" fontId="13" fillId="32" borderId="0" xfId="823" applyFont="1" applyFill="1" applyBorder="1" applyAlignment="1">
      <alignment horizontal="left" indent="1"/>
    </xf>
    <xf numFmtId="201" fontId="13" fillId="32" borderId="0" xfId="824" applyFont="1" applyFill="1" applyAlignment="1">
      <alignment horizontal="left" indent="1"/>
    </xf>
    <xf numFmtId="177" fontId="73" fillId="32" borderId="0" xfId="909" applyNumberFormat="1" applyFont="1" applyFill="1" applyBorder="1" applyAlignment="1">
      <alignment horizontal="right"/>
    </xf>
    <xf numFmtId="9" fontId="72" fillId="32" borderId="0" xfId="909" applyFont="1" applyFill="1" applyBorder="1" applyAlignment="1">
      <alignment horizontal="right"/>
    </xf>
    <xf numFmtId="0" fontId="64" fillId="32" borderId="0" xfId="827" applyFont="1" applyFill="1"/>
    <xf numFmtId="1" fontId="71" fillId="32" borderId="0" xfId="823" applyNumberFormat="1" applyFont="1" applyFill="1" applyBorder="1" applyAlignment="1">
      <alignment horizontal="right"/>
    </xf>
    <xf numFmtId="199" fontId="53" fillId="32" borderId="0" xfId="483" applyNumberFormat="1" applyFont="1" applyFill="1"/>
    <xf numFmtId="177" fontId="53" fillId="32" borderId="0" xfId="890" applyNumberFormat="1" applyFont="1" applyFill="1" applyBorder="1"/>
    <xf numFmtId="177" fontId="53" fillId="0" borderId="0" xfId="483" applyNumberFormat="1" applyFont="1" applyBorder="1"/>
    <xf numFmtId="0" fontId="13" fillId="32" borderId="15" xfId="827" applyFont="1" applyFill="1" applyBorder="1" applyAlignment="1">
      <alignment horizontal="left"/>
    </xf>
    <xf numFmtId="0" fontId="0" fillId="32" borderId="0" xfId="0" applyFill="1" applyBorder="1"/>
    <xf numFmtId="0" fontId="210" fillId="32" borderId="0" xfId="0" applyFont="1" applyFill="1"/>
    <xf numFmtId="0" fontId="53" fillId="0" borderId="0" xfId="823" applyNumberFormat="1" applyFont="1" applyAlignment="1">
      <alignment horizontal="left" vertical="top" indent="1"/>
    </xf>
    <xf numFmtId="178" fontId="53" fillId="0" borderId="0" xfId="827" applyNumberFormat="1" applyFont="1"/>
    <xf numFmtId="0" fontId="73" fillId="0" borderId="0" xfId="823" applyFont="1" applyAlignment="1">
      <alignment wrapText="1"/>
    </xf>
    <xf numFmtId="0" fontId="73" fillId="0" borderId="0" xfId="823" applyFont="1" applyAlignment="1">
      <alignment horizontal="left"/>
    </xf>
    <xf numFmtId="0" fontId="73" fillId="0" borderId="0" xfId="823" applyFont="1" applyAlignment="1"/>
    <xf numFmtId="0" fontId="71" fillId="40" borderId="0" xfId="823" applyFont="1" applyFill="1" applyBorder="1"/>
    <xf numFmtId="0" fontId="72" fillId="40" borderId="0" xfId="823" applyFont="1" applyFill="1" applyBorder="1" applyAlignment="1">
      <alignment horizontal="left"/>
    </xf>
    <xf numFmtId="1" fontId="71" fillId="40" borderId="0" xfId="823" applyNumberFormat="1" applyFont="1" applyFill="1" applyBorder="1" applyAlignment="1">
      <alignment horizontal="right"/>
    </xf>
    <xf numFmtId="0" fontId="71" fillId="40" borderId="0" xfId="823" applyFont="1" applyFill="1" applyBorder="1" applyAlignment="1">
      <alignment horizontal="left"/>
    </xf>
    <xf numFmtId="0" fontId="71" fillId="40" borderId="0" xfId="823" applyFont="1" applyFill="1" applyBorder="1" applyAlignment="1"/>
    <xf numFmtId="0" fontId="71" fillId="40" borderId="72" xfId="823" applyFont="1" applyFill="1" applyBorder="1" applyAlignment="1"/>
    <xf numFmtId="0" fontId="71" fillId="40" borderId="72" xfId="823" applyFont="1" applyFill="1" applyBorder="1" applyAlignment="1">
      <alignment horizontal="left"/>
    </xf>
    <xf numFmtId="0" fontId="71" fillId="40" borderId="72" xfId="823" applyFont="1" applyFill="1" applyBorder="1" applyAlignment="1">
      <alignment horizontal="right"/>
    </xf>
    <xf numFmtId="14" fontId="71" fillId="40" borderId="0" xfId="823" applyNumberFormat="1" applyFont="1" applyFill="1" applyBorder="1" applyAlignment="1">
      <alignment horizontal="right"/>
    </xf>
    <xf numFmtId="0" fontId="75" fillId="40" borderId="0" xfId="823" applyFont="1" applyFill="1" applyBorder="1" applyAlignment="1">
      <alignment horizontal="left"/>
    </xf>
    <xf numFmtId="14" fontId="71" fillId="40" borderId="0" xfId="823" quotePrefix="1" applyNumberFormat="1" applyFont="1" applyFill="1" applyBorder="1" applyAlignment="1">
      <alignment horizontal="right"/>
    </xf>
    <xf numFmtId="0" fontId="53" fillId="0" borderId="0" xfId="0" applyFont="1" applyFill="1"/>
    <xf numFmtId="0" fontId="0" fillId="0" borderId="0" xfId="0" applyFill="1"/>
    <xf numFmtId="0" fontId="13" fillId="0" borderId="0" xfId="823" applyFont="1" applyFill="1" applyBorder="1" applyAlignment="1">
      <alignment horizontal="left" indent="1"/>
    </xf>
    <xf numFmtId="178" fontId="0" fillId="0" borderId="0" xfId="0" applyNumberFormat="1" applyFill="1"/>
    <xf numFmtId="177" fontId="0" fillId="0" borderId="0" xfId="890" applyNumberFormat="1" applyFont="1" applyFill="1"/>
    <xf numFmtId="201" fontId="13" fillId="0" borderId="0" xfId="824" applyFont="1" applyFill="1" applyAlignment="1">
      <alignment horizontal="left" indent="1"/>
    </xf>
    <xf numFmtId="178" fontId="0" fillId="0" borderId="9" xfId="0" applyNumberFormat="1" applyFill="1" applyBorder="1"/>
    <xf numFmtId="177" fontId="0" fillId="0" borderId="9" xfId="890" applyNumberFormat="1" applyFont="1" applyFill="1" applyBorder="1"/>
    <xf numFmtId="0" fontId="53" fillId="0" borderId="0" xfId="823" applyFont="1" applyFill="1" applyBorder="1" applyAlignment="1">
      <alignment horizontal="left"/>
    </xf>
    <xf numFmtId="199" fontId="53" fillId="0" borderId="0" xfId="0" applyNumberFormat="1" applyFont="1" applyFill="1"/>
    <xf numFmtId="177" fontId="53" fillId="0" borderId="0" xfId="890" applyNumberFormat="1" applyFont="1" applyFill="1"/>
    <xf numFmtId="0" fontId="23" fillId="0" borderId="0" xfId="823" applyFont="1" applyBorder="1" applyAlignment="1">
      <alignment horizontal="left"/>
    </xf>
    <xf numFmtId="37" fontId="37" fillId="0" borderId="0" xfId="822" applyNumberFormat="1" applyFont="1" applyFill="1" applyBorder="1" applyProtection="1">
      <protection locked="0"/>
    </xf>
    <xf numFmtId="0" fontId="7" fillId="0" borderId="0" xfId="827" applyFont="1"/>
    <xf numFmtId="0" fontId="71" fillId="40" borderId="72" xfId="823" applyNumberFormat="1" applyFont="1" applyFill="1" applyBorder="1" applyAlignment="1">
      <alignment horizontal="left"/>
    </xf>
    <xf numFmtId="0" fontId="71" fillId="40" borderId="0" xfId="823" applyNumberFormat="1" applyFont="1" applyFill="1" applyBorder="1" applyAlignment="1">
      <alignment horizontal="left"/>
    </xf>
    <xf numFmtId="0" fontId="71" fillId="40" borderId="0" xfId="823" applyNumberFormat="1" applyFont="1" applyFill="1" applyBorder="1" applyAlignment="1">
      <alignment horizontal="right"/>
    </xf>
    <xf numFmtId="178" fontId="7" fillId="0" borderId="0" xfId="823" applyNumberFormat="1" applyFont="1" applyBorder="1"/>
    <xf numFmtId="178" fontId="7" fillId="0" borderId="9" xfId="483" applyNumberFormat="1" applyFont="1" applyBorder="1"/>
    <xf numFmtId="0" fontId="0" fillId="0" borderId="0" xfId="0"/>
    <xf numFmtId="0" fontId="0" fillId="0" borderId="0" xfId="0"/>
    <xf numFmtId="0" fontId="0" fillId="0" borderId="0" xfId="0"/>
    <xf numFmtId="0" fontId="7" fillId="0" borderId="0" xfId="0" applyFont="1" applyFill="1"/>
    <xf numFmtId="0" fontId="7" fillId="32" borderId="0" xfId="823" applyFont="1" applyFill="1" applyBorder="1" applyAlignment="1">
      <alignment horizontal="left" indent="1"/>
    </xf>
    <xf numFmtId="0" fontId="62" fillId="32" borderId="0" xfId="823" applyFont="1" applyFill="1" applyBorder="1" applyAlignment="1">
      <alignment horizontal="centerContinuous"/>
    </xf>
    <xf numFmtId="0" fontId="0" fillId="0" borderId="0" xfId="0"/>
    <xf numFmtId="0" fontId="365" fillId="0" borderId="15" xfId="823" applyFont="1" applyBorder="1"/>
    <xf numFmtId="0" fontId="224" fillId="0" borderId="0" xfId="822" applyFont="1" applyFill="1" applyBorder="1" applyProtection="1">
      <protection locked="0"/>
    </xf>
    <xf numFmtId="0" fontId="366" fillId="0" borderId="0" xfId="823" applyFont="1"/>
    <xf numFmtId="0" fontId="366" fillId="0" borderId="0" xfId="823" applyFont="1" applyBorder="1"/>
    <xf numFmtId="0" fontId="224" fillId="0" borderId="0" xfId="822" applyNumberFormat="1" applyFont="1" applyFill="1" applyBorder="1" applyProtection="1">
      <protection locked="0"/>
    </xf>
    <xf numFmtId="0" fontId="224" fillId="0" borderId="0" xfId="827" applyFont="1" applyFill="1" applyBorder="1"/>
    <xf numFmtId="0" fontId="367" fillId="0" borderId="0" xfId="823" applyFont="1" applyBorder="1" applyAlignment="1">
      <alignment horizontal="centerContinuous"/>
    </xf>
    <xf numFmtId="0" fontId="366" fillId="0" borderId="0" xfId="823" applyFont="1" applyBorder="1" applyAlignment="1">
      <alignment horizontal="centerContinuous"/>
    </xf>
    <xf numFmtId="0" fontId="366" fillId="0" borderId="0" xfId="827" applyFont="1"/>
    <xf numFmtId="0" fontId="82" fillId="0" borderId="0" xfId="823" applyFont="1"/>
    <xf numFmtId="0" fontId="82" fillId="0" borderId="0" xfId="827" applyFont="1"/>
    <xf numFmtId="0" fontId="82" fillId="0" borderId="0" xfId="827" applyFont="1" applyBorder="1"/>
    <xf numFmtId="1" fontId="368" fillId="0" borderId="0" xfId="823" applyNumberFormat="1" applyFont="1" applyFill="1" applyBorder="1" applyAlignment="1">
      <alignment horizontal="center"/>
    </xf>
    <xf numFmtId="168" fontId="108" fillId="0" borderId="0" xfId="483" applyNumberFormat="1" applyFont="1" applyFill="1" applyBorder="1"/>
    <xf numFmtId="0" fontId="82" fillId="0" borderId="0" xfId="827" applyFont="1" applyAlignment="1">
      <alignment horizontal="left"/>
    </xf>
    <xf numFmtId="41" fontId="82" fillId="0" borderId="0" xfId="483" applyNumberFormat="1" applyFont="1" applyFill="1" applyBorder="1"/>
    <xf numFmtId="0" fontId="82" fillId="0" borderId="0" xfId="0" applyFont="1"/>
    <xf numFmtId="0" fontId="82" fillId="0" borderId="0" xfId="823" applyFont="1" applyFill="1" applyBorder="1"/>
    <xf numFmtId="0" fontId="108" fillId="0" borderId="0" xfId="823" applyNumberFormat="1" applyFont="1" applyFill="1" applyBorder="1" applyAlignment="1">
      <alignment horizontal="right"/>
    </xf>
    <xf numFmtId="168" fontId="82" fillId="0" borderId="0" xfId="830" applyNumberFormat="1" applyFont="1" applyFill="1" applyProtection="1"/>
    <xf numFmtId="0" fontId="82" fillId="0" borderId="0" xfId="827" applyFont="1" applyBorder="1" applyAlignment="1">
      <alignment horizontal="left"/>
    </xf>
    <xf numFmtId="0" fontId="82" fillId="0" borderId="0" xfId="823" applyFont="1" applyBorder="1"/>
    <xf numFmtId="0" fontId="82" fillId="0" borderId="0" xfId="827" applyFont="1" applyFill="1"/>
    <xf numFmtId="0" fontId="371" fillId="0" borderId="0" xfId="0" applyFont="1"/>
    <xf numFmtId="0" fontId="82" fillId="32" borderId="15" xfId="827" applyFont="1" applyFill="1" applyBorder="1" applyAlignment="1">
      <alignment horizontal="left"/>
    </xf>
    <xf numFmtId="0" fontId="82" fillId="32" borderId="15" xfId="823" applyFont="1" applyFill="1" applyBorder="1"/>
    <xf numFmtId="0" fontId="108" fillId="32" borderId="0" xfId="827" applyFont="1" applyFill="1" applyBorder="1" applyAlignment="1">
      <alignment horizontal="left"/>
    </xf>
    <xf numFmtId="0" fontId="108" fillId="0" borderId="0" xfId="827" applyFont="1" applyFill="1" applyBorder="1" applyAlignment="1">
      <alignment horizontal="left"/>
    </xf>
    <xf numFmtId="0" fontId="108" fillId="0" borderId="0" xfId="827" applyFont="1" applyFill="1"/>
    <xf numFmtId="0" fontId="108" fillId="0" borderId="0" xfId="827" applyFont="1" applyBorder="1"/>
    <xf numFmtId="0" fontId="108" fillId="0" borderId="0" xfId="827" applyFont="1" applyFill="1" applyBorder="1"/>
    <xf numFmtId="0" fontId="108" fillId="0" borderId="0" xfId="827" applyFont="1" applyFill="1" applyBorder="1" applyAlignment="1">
      <alignment horizontal="right"/>
    </xf>
    <xf numFmtId="0" fontId="364" fillId="0" borderId="15" xfId="827" applyFont="1" applyBorder="1"/>
    <xf numFmtId="0" fontId="366" fillId="0" borderId="15" xfId="827" applyFont="1" applyBorder="1"/>
    <xf numFmtId="0" fontId="366" fillId="0" borderId="15" xfId="827" applyFont="1" applyFill="1" applyBorder="1"/>
    <xf numFmtId="0" fontId="372" fillId="0" borderId="0" xfId="827" applyFont="1"/>
    <xf numFmtId="0" fontId="108" fillId="0" borderId="0" xfId="827" quotePrefix="1" applyFont="1" applyAlignment="1">
      <alignment horizontal="left"/>
    </xf>
    <xf numFmtId="0" fontId="82" fillId="0" borderId="0" xfId="827" applyFont="1" applyAlignment="1"/>
    <xf numFmtId="0" fontId="368" fillId="40" borderId="0" xfId="827" applyFont="1" applyFill="1" applyBorder="1" applyAlignment="1">
      <alignment horizontal="left"/>
    </xf>
    <xf numFmtId="49" fontId="81" fillId="0" borderId="0" xfId="827" applyNumberFormat="1" applyFont="1" applyAlignment="1">
      <alignment horizontal="center"/>
    </xf>
    <xf numFmtId="49" fontId="81" fillId="0" borderId="0" xfId="827" applyNumberFormat="1" applyFont="1" applyBorder="1" applyAlignment="1">
      <alignment horizontal="center"/>
    </xf>
    <xf numFmtId="49" fontId="81" fillId="0" borderId="0" xfId="827" applyNumberFormat="1" applyFont="1" applyFill="1" applyAlignment="1">
      <alignment horizontal="center"/>
    </xf>
    <xf numFmtId="0" fontId="82" fillId="0" borderId="0" xfId="827" applyFont="1" applyAlignment="1">
      <alignment horizontal="center"/>
    </xf>
    <xf numFmtId="0" fontId="108" fillId="0" borderId="15" xfId="827" applyFont="1" applyBorder="1"/>
    <xf numFmtId="0" fontId="82" fillId="0" borderId="0" xfId="827" quotePrefix="1" applyFont="1" applyAlignment="1">
      <alignment horizontal="left"/>
    </xf>
    <xf numFmtId="0" fontId="81" fillId="0" borderId="5" xfId="827" applyFont="1" applyBorder="1"/>
    <xf numFmtId="0" fontId="81" fillId="0" borderId="22" xfId="827" applyFont="1" applyBorder="1"/>
    <xf numFmtId="22" fontId="81" fillId="0" borderId="0" xfId="827" applyNumberFormat="1" applyFont="1" applyBorder="1"/>
    <xf numFmtId="0" fontId="108" fillId="0" borderId="0" xfId="827" applyFont="1" applyBorder="1" applyAlignment="1">
      <alignment horizontal="left"/>
    </xf>
    <xf numFmtId="0" fontId="81" fillId="0" borderId="0" xfId="827" applyFont="1" applyAlignment="1" applyProtection="1">
      <alignment horizontal="left"/>
      <protection locked="0"/>
    </xf>
    <xf numFmtId="0" fontId="81" fillId="0" borderId="0" xfId="827" applyFont="1"/>
    <xf numFmtId="0" fontId="82" fillId="0" borderId="0" xfId="827" applyFont="1" applyFill="1" applyAlignment="1">
      <alignment horizontal="left"/>
    </xf>
    <xf numFmtId="37" fontId="81" fillId="0" borderId="0" xfId="827" applyNumberFormat="1" applyFont="1" applyFill="1" applyAlignment="1" applyProtection="1">
      <alignment horizontal="left"/>
      <protection locked="0"/>
    </xf>
    <xf numFmtId="0" fontId="109" fillId="0" borderId="0" xfId="827" applyFont="1" applyFill="1"/>
    <xf numFmtId="14" fontId="81" fillId="0" borderId="0" xfId="827" applyNumberFormat="1" applyFont="1" applyFill="1" applyAlignment="1" applyProtection="1">
      <alignment horizontal="left"/>
      <protection locked="0"/>
    </xf>
    <xf numFmtId="14" fontId="82" fillId="0" borderId="0" xfId="827" applyNumberFormat="1" applyFont="1" applyFill="1"/>
    <xf numFmtId="175" fontId="81" fillId="0" borderId="0" xfId="827" applyNumberFormat="1" applyFont="1" applyFill="1" applyAlignment="1" applyProtection="1">
      <alignment horizontal="left"/>
      <protection locked="0"/>
    </xf>
    <xf numFmtId="0" fontId="368" fillId="40" borderId="15" xfId="827" quotePrefix="1" applyFont="1" applyFill="1" applyBorder="1" applyAlignment="1">
      <alignment horizontal="left"/>
    </xf>
    <xf numFmtId="0" fontId="108" fillId="0" borderId="0" xfId="827" quotePrefix="1" applyFont="1" applyBorder="1" applyAlignment="1">
      <alignment horizontal="left"/>
    </xf>
    <xf numFmtId="1" fontId="82" fillId="0" borderId="5" xfId="484" applyNumberFormat="1" applyFont="1" applyFill="1" applyBorder="1" applyProtection="1"/>
    <xf numFmtId="2" fontId="82" fillId="73" borderId="5" xfId="827" applyNumberFormat="1" applyFont="1" applyFill="1" applyBorder="1"/>
    <xf numFmtId="0" fontId="82" fillId="0" borderId="0" xfId="827" quotePrefix="1" applyFont="1" applyFill="1" applyAlignment="1">
      <alignment horizontal="left"/>
    </xf>
    <xf numFmtId="175" fontId="82" fillId="18" borderId="0" xfId="827" applyNumberFormat="1" applyFont="1" applyFill="1"/>
    <xf numFmtId="175" fontId="370" fillId="0" borderId="0" xfId="827" applyNumberFormat="1" applyFont="1"/>
    <xf numFmtId="177" fontId="82" fillId="0" borderId="0" xfId="827" applyNumberFormat="1" applyFont="1" applyFill="1" applyAlignment="1" applyProtection="1">
      <alignment horizontal="right"/>
    </xf>
    <xf numFmtId="0" fontId="82" fillId="0" borderId="0" xfId="827" applyFont="1" applyFill="1" applyBorder="1"/>
    <xf numFmtId="177" fontId="373" fillId="0" borderId="0" xfId="827" applyNumberFormat="1" applyFont="1"/>
    <xf numFmtId="185" fontId="81" fillId="0" borderId="0" xfId="0" applyNumberFormat="1" applyFont="1"/>
    <xf numFmtId="177" fontId="373" fillId="0" borderId="5" xfId="827" applyNumberFormat="1" applyFont="1" applyFill="1" applyBorder="1"/>
    <xf numFmtId="0" fontId="108" fillId="0" borderId="0" xfId="823" applyNumberFormat="1" applyFont="1" applyFill="1" applyAlignment="1">
      <alignment horizontal="left"/>
    </xf>
    <xf numFmtId="0" fontId="82" fillId="0" borderId="0" xfId="823" applyNumberFormat="1" applyFont="1" applyFill="1" applyAlignment="1">
      <alignment horizontal="left" indent="1"/>
    </xf>
    <xf numFmtId="0" fontId="108" fillId="0" borderId="0" xfId="827" applyFont="1" applyFill="1" applyAlignment="1">
      <alignment horizontal="left"/>
    </xf>
    <xf numFmtId="0" fontId="82" fillId="0" borderId="0" xfId="823" applyNumberFormat="1" applyFont="1" applyFill="1" applyAlignment="1">
      <alignment horizontal="left"/>
    </xf>
    <xf numFmtId="352" fontId="82" fillId="0" borderId="0" xfId="0" applyNumberFormat="1" applyFont="1" applyAlignment="1"/>
    <xf numFmtId="335" fontId="375" fillId="30" borderId="0" xfId="890" applyNumberFormat="1" applyFont="1" applyFill="1" applyBorder="1" applyAlignment="1"/>
    <xf numFmtId="0" fontId="108" fillId="0" borderId="0" xfId="823" applyFont="1" applyFill="1" applyBorder="1"/>
    <xf numFmtId="0" fontId="81" fillId="0" borderId="0" xfId="827" applyFont="1" applyFill="1" applyAlignment="1" applyProtection="1">
      <alignment horizontal="left"/>
      <protection locked="0"/>
    </xf>
    <xf numFmtId="0" fontId="81" fillId="0" borderId="0" xfId="835" applyFont="1" applyFill="1"/>
    <xf numFmtId="354" fontId="224" fillId="0" borderId="0" xfId="822" applyNumberFormat="1" applyFont="1" applyFill="1" applyBorder="1" applyProtection="1">
      <protection locked="0"/>
    </xf>
    <xf numFmtId="355" fontId="224" fillId="0" borderId="0" xfId="822" applyNumberFormat="1" applyFont="1" applyFill="1" applyBorder="1" applyProtection="1">
      <protection locked="0"/>
    </xf>
    <xf numFmtId="164" fontId="373" fillId="0" borderId="5" xfId="827" applyNumberFormat="1" applyFont="1" applyFill="1" applyBorder="1"/>
    <xf numFmtId="41" fontId="82" fillId="0" borderId="9" xfId="453" applyNumberFormat="1" applyFont="1" applyFill="1" applyBorder="1" applyAlignment="1">
      <alignment horizontal="right"/>
    </xf>
    <xf numFmtId="41" fontId="108" fillId="0" borderId="0" xfId="827" applyNumberFormat="1" applyFont="1" applyFill="1" applyAlignment="1">
      <alignment horizontal="right"/>
    </xf>
    <xf numFmtId="0" fontId="224" fillId="0" borderId="0" xfId="822" applyNumberFormat="1" applyFont="1" applyFill="1" applyBorder="1" applyAlignment="1" applyProtection="1">
      <protection locked="0"/>
    </xf>
    <xf numFmtId="0" fontId="108" fillId="0" borderId="0" xfId="826" applyFont="1" applyFill="1" applyAlignment="1"/>
    <xf numFmtId="0" fontId="82" fillId="0" borderId="0" xfId="831" applyFont="1" applyBorder="1"/>
    <xf numFmtId="352" fontId="0" fillId="0" borderId="0" xfId="0" applyNumberFormat="1" applyAlignment="1"/>
    <xf numFmtId="352" fontId="108" fillId="0" borderId="0" xfId="0" applyNumberFormat="1" applyFont="1" applyAlignment="1">
      <alignment horizontal="right"/>
    </xf>
    <xf numFmtId="352" fontId="377" fillId="0" borderId="0" xfId="0" applyNumberFormat="1" applyFont="1" applyAlignment="1"/>
    <xf numFmtId="335" fontId="378" fillId="0" borderId="0" xfId="890" applyNumberFormat="1" applyFont="1" applyAlignment="1">
      <alignment horizontal="right"/>
    </xf>
    <xf numFmtId="352" fontId="377" fillId="0" borderId="0" xfId="0" applyNumberFormat="1" applyFont="1" applyBorder="1" applyAlignment="1">
      <alignment horizontal="right"/>
    </xf>
    <xf numFmtId="335" fontId="378" fillId="0" borderId="0" xfId="890" applyNumberFormat="1" applyFont="1" applyBorder="1" applyAlignment="1">
      <alignment horizontal="right"/>
    </xf>
    <xf numFmtId="164" fontId="373" fillId="0" borderId="0" xfId="827" applyNumberFormat="1" applyFont="1" applyFill="1" applyBorder="1"/>
    <xf numFmtId="224" fontId="373" fillId="0" borderId="5" xfId="827" applyNumberFormat="1" applyFont="1" applyFill="1" applyBorder="1"/>
    <xf numFmtId="0" fontId="108" fillId="0" borderId="0" xfId="831" applyFont="1" applyBorder="1"/>
    <xf numFmtId="177" fontId="82" fillId="0" borderId="0" xfId="890" applyNumberFormat="1" applyFont="1" applyFill="1" applyBorder="1" applyAlignment="1">
      <alignment horizontal="right"/>
    </xf>
    <xf numFmtId="352" fontId="82" fillId="0" borderId="0" xfId="0" applyNumberFormat="1" applyFont="1" applyAlignment="1">
      <alignment horizontal="right"/>
    </xf>
    <xf numFmtId="352" fontId="371" fillId="0" borderId="0" xfId="0" applyNumberFormat="1" applyFont="1" applyAlignment="1"/>
    <xf numFmtId="352" fontId="82" fillId="0" borderId="0" xfId="0" applyNumberFormat="1" applyFont="1" applyAlignment="1">
      <alignment horizontal="left"/>
    </xf>
    <xf numFmtId="352" fontId="108" fillId="0" borderId="0" xfId="0" applyNumberFormat="1" applyFont="1" applyAlignment="1"/>
    <xf numFmtId="352" fontId="82" fillId="0" borderId="0" xfId="0" applyNumberFormat="1" applyFont="1" applyBorder="1" applyAlignment="1">
      <alignment horizontal="right"/>
    </xf>
    <xf numFmtId="0" fontId="379" fillId="0" borderId="0" xfId="827" applyFont="1"/>
    <xf numFmtId="185" fontId="81" fillId="0" borderId="0" xfId="0" applyNumberFormat="1" applyFont="1" applyBorder="1"/>
    <xf numFmtId="0" fontId="82" fillId="0" borderId="0" xfId="0" applyFont="1" applyFill="1" applyBorder="1" applyAlignment="1">
      <alignment horizontal="left" indent="1"/>
    </xf>
    <xf numFmtId="164" fontId="373" fillId="0" borderId="5" xfId="827" applyNumberFormat="1" applyFont="1" applyFill="1" applyBorder="1" applyAlignment="1">
      <alignment horizontal="right"/>
    </xf>
    <xf numFmtId="335" fontId="375" fillId="30" borderId="9" xfId="890" applyNumberFormat="1" applyFont="1" applyFill="1" applyBorder="1" applyAlignment="1"/>
    <xf numFmtId="0" fontId="364" fillId="0" borderId="15" xfId="1805" applyFont="1" applyFill="1" applyBorder="1" applyAlignment="1" applyProtection="1">
      <protection locked="0"/>
    </xf>
    <xf numFmtId="0" fontId="384" fillId="0" borderId="0" xfId="832" applyFont="1" applyFill="1" applyBorder="1" applyAlignment="1">
      <alignment horizontal="right"/>
    </xf>
    <xf numFmtId="0" fontId="224" fillId="0" borderId="0" xfId="826" applyFont="1" applyFill="1" applyAlignment="1"/>
    <xf numFmtId="0" fontId="224" fillId="0" borderId="0" xfId="1805" applyNumberFormat="1" applyFont="1" applyFill="1" applyBorder="1" applyProtection="1">
      <protection locked="0"/>
    </xf>
    <xf numFmtId="37" fontId="224" fillId="0" borderId="0" xfId="1805" applyNumberFormat="1" applyFont="1" applyFill="1" applyBorder="1" applyAlignment="1" applyProtection="1">
      <alignment horizontal="left"/>
      <protection locked="0"/>
    </xf>
    <xf numFmtId="0" fontId="82" fillId="0" borderId="0" xfId="826" applyFont="1" applyFill="1" applyBorder="1" applyAlignment="1">
      <alignment vertical="center"/>
    </xf>
    <xf numFmtId="37" fontId="108" fillId="0" borderId="0" xfId="826" applyNumberFormat="1" applyFont="1" applyFill="1" applyBorder="1" applyAlignment="1"/>
    <xf numFmtId="0" fontId="108" fillId="0" borderId="0" xfId="1805" applyFont="1" applyFill="1" applyBorder="1" applyAlignment="1" applyProtection="1">
      <alignment horizontal="center" vertical="center"/>
      <protection locked="0"/>
    </xf>
    <xf numFmtId="0" fontId="82" fillId="0" borderId="0" xfId="826" applyFont="1" applyFill="1" applyAlignment="1">
      <alignment horizontal="right"/>
    </xf>
    <xf numFmtId="0" fontId="82" fillId="0" borderId="0" xfId="826" applyFont="1" applyFill="1" applyAlignment="1"/>
    <xf numFmtId="0" fontId="108" fillId="0" borderId="0" xfId="826" applyFont="1" applyFill="1" applyBorder="1" applyAlignment="1"/>
    <xf numFmtId="0" fontId="82" fillId="0" borderId="0" xfId="826" applyFont="1" applyFill="1" applyBorder="1" applyAlignment="1"/>
    <xf numFmtId="0" fontId="370" fillId="0" borderId="15" xfId="829" applyFont="1" applyFill="1" applyBorder="1" applyAlignment="1"/>
    <xf numFmtId="0" fontId="108" fillId="0" borderId="15" xfId="826" applyFont="1" applyFill="1" applyBorder="1" applyAlignment="1">
      <alignment horizontal="right"/>
    </xf>
    <xf numFmtId="9" fontId="82" fillId="0" borderId="0" xfId="826" applyNumberFormat="1" applyFont="1" applyFill="1"/>
    <xf numFmtId="0" fontId="364" fillId="0" borderId="15" xfId="1805" applyFont="1" applyFill="1" applyBorder="1" applyProtection="1">
      <protection locked="0"/>
    </xf>
    <xf numFmtId="0" fontId="364" fillId="0" borderId="15" xfId="1805" applyNumberFormat="1" applyFont="1" applyFill="1" applyBorder="1" applyProtection="1">
      <protection locked="0"/>
    </xf>
    <xf numFmtId="0" fontId="381" fillId="0" borderId="15" xfId="832" applyFont="1" applyFill="1" applyBorder="1" applyAlignment="1"/>
    <xf numFmtId="0" fontId="82" fillId="0" borderId="0" xfId="2579" applyFont="1" applyFill="1"/>
    <xf numFmtId="0" fontId="82" fillId="0" borderId="0" xfId="2579" applyFont="1"/>
    <xf numFmtId="0" fontId="384" fillId="0" borderId="0" xfId="832" applyFont="1" applyFill="1" applyBorder="1" applyAlignment="1"/>
    <xf numFmtId="0" fontId="384" fillId="0" borderId="0" xfId="832" applyFont="1" applyFill="1" applyAlignment="1"/>
    <xf numFmtId="0" fontId="224" fillId="0" borderId="0" xfId="1805" applyNumberFormat="1" applyFont="1" applyFill="1" applyBorder="1" applyAlignment="1" applyProtection="1">
      <alignment horizontal="left"/>
      <protection locked="0"/>
    </xf>
    <xf numFmtId="0" fontId="385" fillId="0" borderId="0" xfId="832" applyFont="1" applyFill="1" applyBorder="1" applyAlignment="1"/>
    <xf numFmtId="0" fontId="366" fillId="0" borderId="0" xfId="826" applyFont="1" applyFill="1" applyBorder="1" applyAlignment="1"/>
    <xf numFmtId="0" fontId="224" fillId="0" borderId="0" xfId="826" applyFont="1" applyFill="1" applyBorder="1" applyAlignment="1">
      <alignment horizontal="centerContinuous"/>
    </xf>
    <xf numFmtId="0" fontId="366" fillId="0" borderId="0" xfId="826" applyFont="1" applyFill="1" applyAlignment="1"/>
    <xf numFmtId="0" fontId="108" fillId="0" borderId="0" xfId="1805" applyFont="1" applyFill="1" applyBorder="1" applyAlignment="1" applyProtection="1">
      <alignment horizontal="centerContinuous" vertical="center"/>
      <protection locked="0"/>
    </xf>
    <xf numFmtId="0" fontId="82" fillId="0" borderId="0" xfId="2579" applyFont="1" applyBorder="1"/>
    <xf numFmtId="1" fontId="108" fillId="0" borderId="0" xfId="1805" applyNumberFormat="1" applyFont="1" applyFill="1" applyBorder="1" applyAlignment="1" applyProtection="1">
      <alignment horizontal="right" vertical="center"/>
      <protection locked="0"/>
    </xf>
    <xf numFmtId="49" fontId="82" fillId="0" borderId="0" xfId="832" applyNumberFormat="1" applyFont="1" applyFill="1" applyBorder="1" applyAlignment="1">
      <alignment horizontal="center"/>
    </xf>
    <xf numFmtId="353" fontId="81" fillId="0" borderId="0" xfId="832" applyNumberFormat="1" applyFont="1" applyFill="1" applyBorder="1" applyAlignment="1">
      <alignment horizontal="center"/>
    </xf>
    <xf numFmtId="358" fontId="82" fillId="0" borderId="0" xfId="832" applyNumberFormat="1" applyFont="1" applyFill="1" applyBorder="1" applyAlignment="1">
      <alignment horizontal="right"/>
    </xf>
    <xf numFmtId="359" fontId="82" fillId="0" borderId="0" xfId="832" applyNumberFormat="1" applyFont="1" applyFill="1" applyBorder="1" applyAlignment="1">
      <alignment horizontal="right"/>
    </xf>
    <xf numFmtId="0" fontId="82" fillId="0" borderId="0" xfId="2579" applyFont="1" applyAlignment="1">
      <alignment horizontal="right"/>
    </xf>
    <xf numFmtId="0" fontId="82" fillId="0" borderId="0" xfId="826" applyFont="1" applyFill="1" applyBorder="1" applyAlignment="1">
      <alignment horizontal="left"/>
    </xf>
    <xf numFmtId="49" fontId="82" fillId="0" borderId="0" xfId="832" applyNumberFormat="1" applyFont="1" applyFill="1" applyBorder="1" applyAlignment="1">
      <alignment horizontal="left" indent="1"/>
    </xf>
    <xf numFmtId="0" fontId="369" fillId="0" borderId="0" xfId="826" applyFont="1" applyFill="1" applyBorder="1" applyAlignment="1"/>
    <xf numFmtId="49" fontId="108" fillId="0" borderId="0" xfId="832" applyNumberFormat="1" applyFont="1" applyFill="1" applyBorder="1" applyAlignment="1">
      <alignment horizontal="center"/>
    </xf>
    <xf numFmtId="359" fontId="82" fillId="0" borderId="0" xfId="2579" applyNumberFormat="1" applyFont="1" applyFill="1"/>
    <xf numFmtId="0" fontId="108" fillId="0" borderId="0" xfId="2579" applyFont="1" applyFill="1"/>
    <xf numFmtId="360" fontId="82" fillId="0" borderId="0" xfId="2579" applyNumberFormat="1" applyFont="1" applyFill="1"/>
    <xf numFmtId="0" fontId="108" fillId="0" borderId="0" xfId="2579" applyFont="1"/>
    <xf numFmtId="49" fontId="82" fillId="0" borderId="9" xfId="832" applyNumberFormat="1" applyFont="1" applyFill="1" applyBorder="1" applyAlignment="1">
      <alignment horizontal="center"/>
    </xf>
    <xf numFmtId="353" fontId="81" fillId="0" borderId="9" xfId="832" applyNumberFormat="1" applyFont="1" applyFill="1" applyBorder="1" applyAlignment="1">
      <alignment horizontal="center"/>
    </xf>
    <xf numFmtId="358" fontId="82" fillId="0" borderId="9" xfId="832" applyNumberFormat="1" applyFont="1" applyFill="1" applyBorder="1" applyAlignment="1">
      <alignment horizontal="right"/>
    </xf>
    <xf numFmtId="359" fontId="82" fillId="0" borderId="9" xfId="832" applyNumberFormat="1" applyFont="1" applyFill="1" applyBorder="1" applyAlignment="1">
      <alignment horizontal="right"/>
    </xf>
    <xf numFmtId="41" fontId="91" fillId="0" borderId="0" xfId="453" applyNumberFormat="1" applyFont="1" applyFill="1" applyBorder="1" applyAlignment="1">
      <alignment horizontal="left"/>
    </xf>
    <xf numFmtId="0" fontId="82" fillId="0" borderId="0" xfId="832" applyFont="1" applyFill="1" applyBorder="1" applyAlignment="1">
      <alignment horizontal="left"/>
    </xf>
    <xf numFmtId="41" fontId="91" fillId="0" borderId="9" xfId="453" applyNumberFormat="1" applyFont="1" applyFill="1" applyBorder="1" applyAlignment="1">
      <alignment horizontal="left"/>
    </xf>
    <xf numFmtId="0" fontId="82" fillId="0" borderId="9" xfId="832" applyFont="1" applyFill="1" applyBorder="1" applyAlignment="1">
      <alignment horizontal="left"/>
    </xf>
    <xf numFmtId="0" fontId="370" fillId="32" borderId="0" xfId="1805" applyFont="1" applyFill="1" applyBorder="1" applyAlignment="1" applyProtection="1">
      <alignment horizontal="left"/>
      <protection locked="0"/>
    </xf>
    <xf numFmtId="0" fontId="370" fillId="0" borderId="0" xfId="826" applyFont="1" applyFill="1" applyBorder="1" applyAlignment="1"/>
    <xf numFmtId="0" fontId="82" fillId="0" borderId="15" xfId="2579" applyFont="1" applyBorder="1"/>
    <xf numFmtId="0" fontId="108" fillId="0" borderId="15" xfId="826" applyFont="1" applyFill="1" applyBorder="1" applyAlignment="1"/>
    <xf numFmtId="0" fontId="108" fillId="0" borderId="0" xfId="826" applyFont="1" applyFill="1" applyAlignment="1">
      <alignment horizontal="right"/>
    </xf>
    <xf numFmtId="0" fontId="82" fillId="40" borderId="0" xfId="2579" applyFont="1" applyFill="1"/>
    <xf numFmtId="174" fontId="381" fillId="0" borderId="15" xfId="453" applyFont="1" applyFill="1" applyBorder="1" applyAlignment="1"/>
    <xf numFmtId="0" fontId="381" fillId="0" borderId="0" xfId="832" applyFont="1" applyFill="1" applyAlignment="1"/>
    <xf numFmtId="0" fontId="224" fillId="0" borderId="0" xfId="1805" applyFont="1" applyFill="1" applyBorder="1" applyAlignment="1" applyProtection="1">
      <protection locked="0"/>
    </xf>
    <xf numFmtId="0" fontId="383" fillId="0" borderId="0" xfId="832" applyFont="1" applyFill="1" applyAlignment="1"/>
    <xf numFmtId="174" fontId="383" fillId="0" borderId="0" xfId="453" applyFont="1" applyFill="1" applyBorder="1" applyAlignment="1"/>
    <xf numFmtId="174" fontId="366" fillId="0" borderId="0" xfId="453" applyFont="1" applyFill="1" applyAlignment="1"/>
    <xf numFmtId="174" fontId="386" fillId="0" borderId="0" xfId="453" applyFont="1" applyFill="1" applyBorder="1" applyAlignment="1">
      <alignment horizontal="right"/>
    </xf>
    <xf numFmtId="0" fontId="108" fillId="0" borderId="0" xfId="826" applyFont="1" applyFill="1" applyBorder="1" applyAlignment="1">
      <alignment vertical="center"/>
    </xf>
    <xf numFmtId="0" fontId="82" fillId="0" borderId="0" xfId="3074" applyFont="1" applyFill="1" applyAlignment="1"/>
    <xf numFmtId="37" fontId="370" fillId="0" borderId="0" xfId="832" applyNumberFormat="1" applyFont="1" applyFill="1" applyBorder="1" applyAlignment="1">
      <alignment horizontal="left" wrapText="1" indent="1"/>
    </xf>
    <xf numFmtId="177" fontId="82" fillId="0" borderId="0" xfId="453" applyNumberFormat="1" applyFont="1" applyFill="1" applyBorder="1" applyAlignment="1">
      <alignment horizontal="right"/>
    </xf>
    <xf numFmtId="0" fontId="82" fillId="0" borderId="0" xfId="829" applyFont="1" applyFill="1" applyBorder="1" applyAlignment="1"/>
    <xf numFmtId="9" fontId="370" fillId="0" borderId="0" xfId="826" applyNumberFormat="1" applyFont="1" applyFill="1"/>
    <xf numFmtId="174" fontId="82" fillId="0" borderId="0" xfId="453" applyFont="1" applyFill="1" applyAlignment="1"/>
    <xf numFmtId="0" fontId="81" fillId="0" borderId="0" xfId="826" applyFont="1" applyFill="1" applyAlignment="1"/>
    <xf numFmtId="174" fontId="108" fillId="0" borderId="0" xfId="453" applyFont="1" applyFill="1" applyAlignment="1">
      <alignment horizontal="right"/>
    </xf>
    <xf numFmtId="0" fontId="365" fillId="0" borderId="15" xfId="827" applyFont="1" applyBorder="1"/>
    <xf numFmtId="37" fontId="224" fillId="0" borderId="0" xfId="822" applyNumberFormat="1" applyFont="1" applyFill="1" applyBorder="1" applyProtection="1">
      <protection locked="0"/>
    </xf>
    <xf numFmtId="0" fontId="366" fillId="0" borderId="0" xfId="823" applyFont="1" applyFill="1" applyBorder="1"/>
    <xf numFmtId="0" fontId="108" fillId="0" borderId="0" xfId="823" applyNumberFormat="1" applyFont="1" applyFill="1" applyBorder="1" applyAlignment="1">
      <alignment horizontal="left"/>
    </xf>
    <xf numFmtId="0" fontId="368" fillId="0" borderId="0" xfId="823" applyFont="1" applyFill="1" applyBorder="1"/>
    <xf numFmtId="259" fontId="82" fillId="0" borderId="0" xfId="890" applyNumberFormat="1" applyFont="1" applyFill="1" applyAlignment="1">
      <alignment horizontal="right"/>
    </xf>
    <xf numFmtId="178" fontId="108" fillId="0" borderId="0" xfId="483" applyNumberFormat="1" applyFont="1"/>
    <xf numFmtId="0" fontId="370" fillId="0" borderId="0" xfId="823" applyFont="1" applyAlignment="1">
      <alignment horizontal="left"/>
    </xf>
    <xf numFmtId="0" fontId="82" fillId="0" borderId="0" xfId="0" applyFont="1" applyBorder="1"/>
    <xf numFmtId="0" fontId="82" fillId="0" borderId="15" xfId="823" applyFont="1" applyBorder="1"/>
    <xf numFmtId="212" fontId="364" fillId="0" borderId="0" xfId="831" applyNumberFormat="1" applyFont="1" applyFill="1" applyAlignment="1">
      <alignment horizontal="right"/>
    </xf>
    <xf numFmtId="0" fontId="366" fillId="0" borderId="0" xfId="827" applyFont="1" applyFill="1" applyBorder="1"/>
    <xf numFmtId="1" fontId="108" fillId="0" borderId="0" xfId="823" applyNumberFormat="1" applyFont="1" applyFill="1" applyBorder="1" applyAlignment="1">
      <alignment horizontal="center"/>
    </xf>
    <xf numFmtId="0" fontId="108" fillId="0" borderId="0" xfId="823" applyNumberFormat="1" applyFont="1" applyFill="1" applyBorder="1" applyAlignment="1"/>
    <xf numFmtId="164" fontId="108" fillId="0" borderId="0" xfId="827" applyNumberFormat="1" applyFont="1" applyFill="1" applyAlignment="1">
      <alignment horizontal="right"/>
    </xf>
    <xf numFmtId="0" fontId="108" fillId="0" borderId="9" xfId="823" applyFont="1" applyFill="1" applyBorder="1"/>
    <xf numFmtId="259" fontId="376" fillId="0" borderId="0" xfId="890" applyNumberFormat="1" applyFont="1" applyFill="1" applyAlignment="1">
      <alignment horizontal="right"/>
    </xf>
    <xf numFmtId="0" fontId="224" fillId="0" borderId="0" xfId="823" applyFont="1" applyBorder="1" applyAlignment="1">
      <alignment horizontal="centerContinuous"/>
    </xf>
    <xf numFmtId="222" fontId="82" fillId="0" borderId="0" xfId="0" applyNumberFormat="1" applyFont="1" applyFill="1" applyBorder="1" applyAlignment="1">
      <alignment horizontal="left" indent="1"/>
    </xf>
    <xf numFmtId="0" fontId="108" fillId="0" borderId="0" xfId="827" applyNumberFormat="1" applyFont="1" applyFill="1" applyBorder="1" applyAlignment="1">
      <alignment horizontal="left"/>
    </xf>
    <xf numFmtId="1" fontId="108" fillId="0" borderId="28" xfId="1805" applyNumberFormat="1" applyFont="1" applyFill="1" applyBorder="1" applyAlignment="1" applyProtection="1">
      <alignment horizontal="right" vertical="center"/>
      <protection locked="0"/>
    </xf>
    <xf numFmtId="0" fontId="0" fillId="0" borderId="0" xfId="0" applyFill="1" applyBorder="1"/>
    <xf numFmtId="0" fontId="82" fillId="107" borderId="0" xfId="826" applyFont="1" applyFill="1" applyAlignment="1"/>
    <xf numFmtId="352" fontId="7" fillId="0" borderId="0" xfId="0" applyNumberFormat="1" applyFont="1" applyAlignment="1"/>
    <xf numFmtId="352" fontId="82" fillId="0" borderId="0" xfId="0" applyNumberFormat="1" applyFont="1" applyBorder="1" applyAlignment="1"/>
    <xf numFmtId="41" fontId="82" fillId="0" borderId="9" xfId="827" applyNumberFormat="1" applyFont="1" applyFill="1" applyBorder="1" applyAlignment="1">
      <alignment horizontal="right"/>
    </xf>
    <xf numFmtId="0" fontId="108" fillId="0" borderId="9" xfId="823" applyNumberFormat="1" applyFont="1" applyFill="1" applyBorder="1" applyAlignment="1">
      <alignment horizontal="right"/>
    </xf>
    <xf numFmtId="0" fontId="366" fillId="0" borderId="0" xfId="827" applyFont="1" applyAlignment="1"/>
    <xf numFmtId="0" fontId="82" fillId="32" borderId="0" xfId="1704" applyFont="1" applyFill="1"/>
    <xf numFmtId="0" fontId="108" fillId="0" borderId="9" xfId="823" applyNumberFormat="1" applyFont="1" applyFill="1" applyBorder="1" applyAlignment="1">
      <alignment horizontal="centerContinuous" vertical="center"/>
    </xf>
    <xf numFmtId="0" fontId="365" fillId="107" borderId="0" xfId="827" applyFont="1" applyFill="1"/>
    <xf numFmtId="0" fontId="366" fillId="107" borderId="0" xfId="827" applyFont="1" applyFill="1"/>
    <xf numFmtId="0" fontId="82" fillId="107" borderId="0" xfId="827" applyFont="1" applyFill="1"/>
    <xf numFmtId="334" fontId="82" fillId="107" borderId="0" xfId="827" applyNumberFormat="1" applyFont="1" applyFill="1"/>
    <xf numFmtId="0" fontId="82" fillId="107" borderId="0" xfId="0" applyFont="1" applyFill="1"/>
    <xf numFmtId="0" fontId="108" fillId="35" borderId="0" xfId="827" applyFont="1" applyFill="1" applyBorder="1" applyAlignment="1">
      <alignment horizontal="left"/>
    </xf>
    <xf numFmtId="0" fontId="108" fillId="35" borderId="0" xfId="827" applyFont="1" applyFill="1" applyBorder="1"/>
    <xf numFmtId="0" fontId="108" fillId="35" borderId="0" xfId="827" applyFont="1" applyFill="1" applyBorder="1" applyAlignment="1">
      <alignment horizontal="right"/>
    </xf>
    <xf numFmtId="0" fontId="82" fillId="32" borderId="0" xfId="1704" applyFont="1" applyFill="1" applyAlignment="1"/>
    <xf numFmtId="214" fontId="366" fillId="0" borderId="15" xfId="827" applyNumberFormat="1" applyFont="1" applyFill="1" applyBorder="1" applyProtection="1"/>
    <xf numFmtId="0" fontId="366" fillId="0" borderId="0" xfId="827" applyFont="1" applyBorder="1"/>
    <xf numFmtId="214" fontId="82" fillId="0" borderId="0" xfId="827" applyNumberFormat="1" applyFont="1" applyBorder="1" applyProtection="1"/>
    <xf numFmtId="214" fontId="82" fillId="0" borderId="0" xfId="827" applyNumberFormat="1" applyFont="1" applyProtection="1"/>
    <xf numFmtId="9" fontId="81" fillId="0" borderId="0" xfId="827" applyNumberFormat="1" applyFont="1" applyAlignment="1"/>
    <xf numFmtId="0" fontId="81" fillId="0" borderId="0" xfId="827" applyFont="1" applyAlignment="1"/>
    <xf numFmtId="39" fontId="81" fillId="0" borderId="0" xfId="827" applyNumberFormat="1" applyFont="1" applyAlignment="1"/>
    <xf numFmtId="49" fontId="82" fillId="0" borderId="0" xfId="827" applyNumberFormat="1" applyFont="1" applyAlignment="1">
      <alignment horizontal="center"/>
    </xf>
    <xf numFmtId="18" fontId="82" fillId="0" borderId="0" xfId="827" applyNumberFormat="1" applyFont="1"/>
    <xf numFmtId="214" fontId="108" fillId="0" borderId="0" xfId="827" applyNumberFormat="1" applyFont="1" applyFill="1" applyProtection="1"/>
    <xf numFmtId="0" fontId="82" fillId="0" borderId="0" xfId="827" applyFont="1" applyFill="1" applyAlignment="1"/>
    <xf numFmtId="214" fontId="82" fillId="0" borderId="0" xfId="827" applyNumberFormat="1" applyFont="1" applyFill="1" applyProtection="1"/>
    <xf numFmtId="177" fontId="82" fillId="0" borderId="0" xfId="825" applyNumberFormat="1" applyFont="1" applyFill="1" applyBorder="1"/>
    <xf numFmtId="0" fontId="368" fillId="40" borderId="0" xfId="827" quotePrefix="1" applyFont="1" applyFill="1" applyBorder="1" applyAlignment="1">
      <alignment horizontal="left"/>
    </xf>
    <xf numFmtId="166" fontId="369" fillId="40" borderId="0" xfId="827" applyNumberFormat="1" applyFont="1" applyFill="1"/>
    <xf numFmtId="0" fontId="369" fillId="40" borderId="0" xfId="827" applyFont="1" applyFill="1"/>
    <xf numFmtId="0" fontId="369" fillId="40" borderId="0" xfId="827" applyFont="1" applyFill="1" applyAlignment="1"/>
    <xf numFmtId="166" fontId="82" fillId="0" borderId="0" xfId="827" applyNumberFormat="1" applyFont="1"/>
    <xf numFmtId="177" fontId="82" fillId="0" borderId="0" xfId="825" applyNumberFormat="1" applyFont="1"/>
    <xf numFmtId="43" fontId="82" fillId="0" borderId="0" xfId="484" applyFont="1" applyProtection="1"/>
    <xf numFmtId="331" fontId="370" fillId="0" borderId="0" xfId="827" applyNumberFormat="1" applyFont="1"/>
    <xf numFmtId="0" fontId="108" fillId="18" borderId="9" xfId="827" applyFont="1" applyFill="1" applyBorder="1" applyAlignment="1">
      <alignment horizontal="right"/>
    </xf>
    <xf numFmtId="0" fontId="108" fillId="18" borderId="9" xfId="827" applyFont="1" applyFill="1" applyBorder="1"/>
    <xf numFmtId="0" fontId="366" fillId="0" borderId="0" xfId="827" applyFont="1" applyFill="1" applyAlignment="1"/>
    <xf numFmtId="0" fontId="369" fillId="0" borderId="0" xfId="827" applyFont="1" applyFill="1" applyBorder="1" applyAlignment="1"/>
    <xf numFmtId="0" fontId="369" fillId="0" borderId="0" xfId="827" applyFont="1" applyFill="1" applyAlignment="1"/>
    <xf numFmtId="2" fontId="82" fillId="0" borderId="0" xfId="827" applyNumberFormat="1" applyFont="1" applyFill="1"/>
    <xf numFmtId="175" fontId="82" fillId="0" borderId="0" xfId="827" applyNumberFormat="1" applyFont="1" applyFill="1"/>
    <xf numFmtId="1" fontId="82" fillId="18" borderId="0" xfId="827" applyNumberFormat="1" applyFont="1" applyFill="1"/>
    <xf numFmtId="0" fontId="82" fillId="0" borderId="0" xfId="827" applyNumberFormat="1" applyFont="1" applyBorder="1" applyAlignment="1">
      <alignment horizontal="left"/>
    </xf>
    <xf numFmtId="0" fontId="82" fillId="0" borderId="0" xfId="827" applyNumberFormat="1" applyFont="1" applyFill="1" applyBorder="1" applyAlignment="1">
      <alignment horizontal="left"/>
    </xf>
    <xf numFmtId="164" fontId="387" fillId="0" borderId="0" xfId="499" applyNumberFormat="1" applyFont="1" applyFill="1" applyBorder="1" applyAlignment="1">
      <alignment horizontal="right"/>
    </xf>
    <xf numFmtId="0" fontId="108" fillId="0" borderId="28" xfId="823" applyNumberFormat="1" applyFont="1" applyFill="1" applyBorder="1" applyAlignment="1">
      <alignment horizontal="right"/>
    </xf>
    <xf numFmtId="41" fontId="387" fillId="0" borderId="79" xfId="499" applyNumberFormat="1" applyFont="1" applyFill="1" applyBorder="1" applyAlignment="1">
      <alignment horizontal="right"/>
    </xf>
    <xf numFmtId="37" fontId="108" fillId="0" borderId="0" xfId="827" applyNumberFormat="1" applyFont="1" applyFill="1" applyAlignment="1">
      <alignment horizontal="right"/>
    </xf>
    <xf numFmtId="41" fontId="387" fillId="0" borderId="0" xfId="827" applyNumberFormat="1" applyFont="1" applyFill="1" applyAlignment="1">
      <alignment horizontal="right"/>
    </xf>
    <xf numFmtId="41" fontId="389" fillId="0" borderId="0" xfId="827" applyNumberFormat="1" applyFont="1" applyFill="1" applyAlignment="1">
      <alignment horizontal="right"/>
    </xf>
    <xf numFmtId="41" fontId="387" fillId="0" borderId="79" xfId="453" applyNumberFormat="1" applyFont="1" applyFill="1" applyBorder="1" applyAlignment="1">
      <alignment horizontal="right"/>
    </xf>
    <xf numFmtId="41" fontId="387" fillId="0" borderId="0" xfId="453" applyNumberFormat="1" applyFont="1" applyFill="1" applyBorder="1" applyAlignment="1">
      <alignment horizontal="right"/>
    </xf>
    <xf numFmtId="177" fontId="82" fillId="0" borderId="0" xfId="890" applyNumberFormat="1" applyFont="1"/>
    <xf numFmtId="177" fontId="82" fillId="0" borderId="9" xfId="890" applyNumberFormat="1" applyFont="1" applyBorder="1"/>
    <xf numFmtId="177" fontId="108" fillId="0" borderId="0" xfId="890" applyNumberFormat="1" applyFont="1"/>
    <xf numFmtId="0" fontId="108" fillId="0" borderId="9" xfId="823" quotePrefix="1" applyNumberFormat="1" applyFont="1" applyFill="1" applyBorder="1" applyAlignment="1">
      <alignment horizontal="centerContinuous" vertical="top"/>
    </xf>
    <xf numFmtId="0" fontId="108" fillId="0" borderId="9" xfId="823" applyNumberFormat="1" applyFont="1" applyFill="1" applyBorder="1" applyAlignment="1">
      <alignment horizontal="centerContinuous" vertical="top"/>
    </xf>
    <xf numFmtId="0" fontId="108" fillId="0" borderId="9" xfId="0" applyFont="1" applyBorder="1" applyAlignment="1">
      <alignment horizontal="right"/>
    </xf>
    <xf numFmtId="0" fontId="82" fillId="0" borderId="9" xfId="0" applyFont="1" applyBorder="1"/>
    <xf numFmtId="0" fontId="390" fillId="0" borderId="9" xfId="823" applyNumberFormat="1" applyFont="1" applyFill="1" applyBorder="1" applyAlignment="1">
      <alignment horizontal="right"/>
    </xf>
    <xf numFmtId="0" fontId="108" fillId="0" borderId="9" xfId="823" quotePrefix="1" applyNumberFormat="1" applyFont="1" applyFill="1" applyBorder="1" applyAlignment="1">
      <alignment horizontal="centerContinuous" vertical="center"/>
    </xf>
    <xf numFmtId="0" fontId="369" fillId="0" borderId="0" xfId="827" applyFont="1" applyFill="1" applyBorder="1"/>
    <xf numFmtId="214" fontId="369" fillId="0" borderId="0" xfId="827" applyNumberFormat="1" applyFont="1" applyFill="1" applyBorder="1" applyProtection="1"/>
    <xf numFmtId="0" fontId="368" fillId="0" borderId="0" xfId="827" quotePrefix="1" applyFont="1" applyFill="1" applyBorder="1" applyAlignment="1">
      <alignment horizontal="left"/>
    </xf>
    <xf numFmtId="166" fontId="369" fillId="0" borderId="0" xfId="827" applyNumberFormat="1" applyFont="1" applyFill="1"/>
    <xf numFmtId="0" fontId="369" fillId="0" borderId="0" xfId="827" applyFont="1" applyFill="1"/>
    <xf numFmtId="362" fontId="387" fillId="0" borderId="0" xfId="483" applyNumberFormat="1" applyFont="1" applyFill="1" applyAlignment="1">
      <alignment horizontal="right"/>
    </xf>
    <xf numFmtId="0" fontId="391" fillId="0" borderId="15" xfId="0" applyFont="1" applyBorder="1" applyAlignment="1">
      <alignment horizontal="right"/>
    </xf>
    <xf numFmtId="177" fontId="387" fillId="110" borderId="0" xfId="890" applyNumberFormat="1" applyFont="1" applyFill="1" applyBorder="1" applyAlignment="1">
      <alignment horizontal="right"/>
    </xf>
    <xf numFmtId="0" fontId="82" fillId="0" borderId="0" xfId="2579" applyFont="1" applyFill="1" applyBorder="1"/>
    <xf numFmtId="0" fontId="392" fillId="0" borderId="15" xfId="3077" applyFont="1" applyBorder="1" applyAlignment="1"/>
    <xf numFmtId="0" fontId="393" fillId="0" borderId="15" xfId="3077" applyFont="1" applyBorder="1" applyAlignment="1"/>
    <xf numFmtId="0" fontId="364" fillId="0" borderId="15" xfId="0" applyFont="1" applyBorder="1" applyAlignment="1">
      <alignment horizontal="right"/>
    </xf>
    <xf numFmtId="0" fontId="394" fillId="0" borderId="15" xfId="3078" applyFont="1" applyBorder="1" applyAlignment="1"/>
    <xf numFmtId="0" fontId="261" fillId="0" borderId="0" xfId="3079" applyFont="1" applyAlignment="1"/>
    <xf numFmtId="0" fontId="224" fillId="0" borderId="0" xfId="0" applyFont="1" applyAlignment="1"/>
    <xf numFmtId="0" fontId="392" fillId="0" borderId="0" xfId="3077" applyFont="1" applyBorder="1" applyAlignment="1"/>
    <xf numFmtId="0" fontId="393" fillId="0" borderId="0" xfId="3077" applyFont="1" applyBorder="1" applyAlignment="1"/>
    <xf numFmtId="15" fontId="108" fillId="0" borderId="0" xfId="0" applyNumberFormat="1" applyFont="1" applyAlignment="1">
      <alignment horizontal="right"/>
    </xf>
    <xf numFmtId="18" fontId="108" fillId="0" borderId="0" xfId="0" applyNumberFormat="1" applyFont="1" applyAlignment="1">
      <alignment horizontal="right"/>
    </xf>
    <xf numFmtId="0" fontId="224" fillId="0" borderId="0" xfId="3077" applyFont="1" applyAlignment="1"/>
    <xf numFmtId="0" fontId="366" fillId="0" borderId="0" xfId="3077" applyFont="1" applyAlignment="1"/>
    <xf numFmtId="15" fontId="224" fillId="0" borderId="0" xfId="3077" applyNumberFormat="1" applyFont="1" applyBorder="1" applyAlignment="1">
      <alignment horizontal="right"/>
    </xf>
    <xf numFmtId="18" fontId="224" fillId="0" borderId="0" xfId="3077" applyNumberFormat="1" applyFont="1" applyAlignment="1">
      <alignment horizontal="right"/>
    </xf>
    <xf numFmtId="0" fontId="395" fillId="40" borderId="14" xfId="3079" applyFont="1" applyFill="1" applyBorder="1" applyAlignment="1">
      <alignment horizontal="center"/>
    </xf>
    <xf numFmtId="0" fontId="396" fillId="40" borderId="80" xfId="3079" applyFont="1" applyFill="1" applyBorder="1" applyAlignment="1">
      <alignment horizontal="center"/>
    </xf>
    <xf numFmtId="0" fontId="355" fillId="23" borderId="14" xfId="3079" applyFont="1" applyFill="1" applyBorder="1" applyAlignment="1">
      <alignment horizontal="center" vertical="center"/>
    </xf>
    <xf numFmtId="0" fontId="261" fillId="23" borderId="80" xfId="3079" applyFont="1" applyFill="1" applyBorder="1" applyAlignment="1"/>
    <xf numFmtId="0" fontId="261" fillId="23" borderId="90" xfId="3079" applyFont="1" applyFill="1" applyBorder="1" applyAlignment="1"/>
    <xf numFmtId="0" fontId="355" fillId="23" borderId="81" xfId="3079" applyFont="1" applyFill="1" applyBorder="1" applyAlignment="1">
      <alignment horizontal="center" vertical="center"/>
    </xf>
    <xf numFmtId="0" fontId="261" fillId="23" borderId="79" xfId="3079" applyFont="1" applyFill="1" applyBorder="1" applyAlignment="1"/>
    <xf numFmtId="0" fontId="397" fillId="23" borderId="79" xfId="3079" applyFont="1" applyFill="1" applyBorder="1" applyAlignment="1"/>
    <xf numFmtId="0" fontId="261" fillId="23" borderId="82" xfId="3079" applyFont="1" applyFill="1" applyBorder="1" applyAlignment="1"/>
    <xf numFmtId="0" fontId="261" fillId="0" borderId="19" xfId="3079" applyFont="1" applyBorder="1" applyAlignment="1"/>
    <xf numFmtId="0" fontId="261" fillId="0" borderId="0" xfId="3079" applyFont="1" applyBorder="1" applyAlignment="1"/>
    <xf numFmtId="0" fontId="397" fillId="0" borderId="0" xfId="3079" applyFont="1" applyBorder="1" applyAlignment="1"/>
    <xf numFmtId="0" fontId="261" fillId="0" borderId="16" xfId="3079" applyFont="1" applyBorder="1" applyAlignment="1"/>
    <xf numFmtId="0" fontId="397" fillId="23" borderId="80" xfId="3079" applyFont="1" applyFill="1" applyBorder="1" applyAlignment="1"/>
    <xf numFmtId="211" fontId="261" fillId="0" borderId="0" xfId="3079" applyNumberFormat="1" applyFont="1" applyAlignment="1"/>
    <xf numFmtId="0" fontId="261" fillId="0" borderId="0" xfId="3079" applyFont="1" applyFill="1" applyBorder="1" applyAlignment="1"/>
    <xf numFmtId="183" fontId="398" fillId="18" borderId="79" xfId="3080" applyNumberFormat="1" applyFont="1" applyFill="1" applyBorder="1" applyAlignment="1"/>
    <xf numFmtId="183" fontId="261" fillId="18" borderId="79" xfId="3080" applyNumberFormat="1" applyFont="1" applyFill="1" applyBorder="1" applyAlignment="1"/>
    <xf numFmtId="319" fontId="399" fillId="0" borderId="0" xfId="3080" applyNumberFormat="1" applyFont="1" applyFill="1" applyBorder="1" applyAlignment="1"/>
    <xf numFmtId="319" fontId="261" fillId="0" borderId="0" xfId="3080" applyNumberFormat="1" applyFont="1" applyBorder="1" applyAlignment="1"/>
    <xf numFmtId="211" fontId="399" fillId="0" borderId="0" xfId="3080" applyNumberFormat="1" applyFont="1" applyFill="1" applyBorder="1" applyAlignment="1"/>
    <xf numFmtId="211" fontId="261" fillId="0" borderId="0" xfId="3080" applyNumberFormat="1" applyFont="1" applyBorder="1" applyAlignment="1"/>
    <xf numFmtId="211" fontId="261" fillId="0" borderId="0" xfId="3080" applyNumberFormat="1" applyFont="1" applyFill="1" applyBorder="1" applyAlignment="1"/>
    <xf numFmtId="0" fontId="261" fillId="0" borderId="0" xfId="3079" applyFont="1" applyAlignment="1">
      <alignment horizontal="right"/>
    </xf>
    <xf numFmtId="211" fontId="400" fillId="0" borderId="0" xfId="3080" applyNumberFormat="1" applyFont="1" applyBorder="1" applyAlignment="1"/>
    <xf numFmtId="10" fontId="261" fillId="18" borderId="5" xfId="3081" quotePrefix="1" applyNumberFormat="1" applyFont="1" applyFill="1" applyBorder="1" applyAlignment="1"/>
    <xf numFmtId="10" fontId="261" fillId="18" borderId="5" xfId="3081" applyNumberFormat="1" applyFont="1" applyFill="1" applyBorder="1" applyAlignment="1"/>
    <xf numFmtId="177" fontId="261" fillId="18" borderId="5" xfId="3081" applyNumberFormat="1" applyFont="1" applyFill="1" applyBorder="1" applyAlignment="1"/>
    <xf numFmtId="177" fontId="261" fillId="0" borderId="0" xfId="3079" applyNumberFormat="1" applyFont="1" applyFill="1" applyAlignment="1"/>
    <xf numFmtId="0" fontId="261" fillId="0" borderId="0" xfId="3079" applyFont="1" applyFill="1" applyAlignment="1"/>
    <xf numFmtId="164" fontId="261" fillId="0" borderId="0" xfId="3080" applyNumberFormat="1" applyFont="1" applyAlignment="1"/>
    <xf numFmtId="211" fontId="261" fillId="0" borderId="0" xfId="3080" applyNumberFormat="1" applyFont="1" applyAlignment="1"/>
    <xf numFmtId="211" fontId="261" fillId="0" borderId="0" xfId="3080" applyNumberFormat="1" applyFont="1" applyFill="1" applyAlignment="1"/>
    <xf numFmtId="164" fontId="261" fillId="18" borderId="37" xfId="3080" applyNumberFormat="1" applyFont="1" applyFill="1" applyBorder="1" applyAlignment="1"/>
    <xf numFmtId="211" fontId="261" fillId="0" borderId="79" xfId="3079" applyNumberFormat="1" applyFont="1" applyBorder="1" applyAlignment="1"/>
    <xf numFmtId="211" fontId="261" fillId="0" borderId="0" xfId="3079" applyNumberFormat="1" applyFont="1" applyBorder="1" applyAlignment="1"/>
    <xf numFmtId="213" fontId="261" fillId="0" borderId="79" xfId="3079" applyNumberFormat="1" applyFont="1" applyBorder="1" applyAlignment="1"/>
    <xf numFmtId="177" fontId="261" fillId="0" borderId="0" xfId="3079" applyNumberFormat="1" applyFont="1" applyAlignment="1"/>
    <xf numFmtId="211" fontId="355" fillId="0" borderId="37" xfId="3079" applyNumberFormat="1" applyFont="1" applyBorder="1" applyAlignment="1"/>
    <xf numFmtId="164" fontId="398" fillId="0" borderId="0" xfId="3079" applyNumberFormat="1" applyFont="1" applyAlignment="1"/>
    <xf numFmtId="164" fontId="261" fillId="0" borderId="0" xfId="3080" applyNumberFormat="1" applyFont="1" applyFill="1" applyBorder="1" applyAlignment="1"/>
    <xf numFmtId="164" fontId="261" fillId="0" borderId="0" xfId="3079" applyNumberFormat="1" applyFont="1" applyAlignment="1"/>
    <xf numFmtId="224" fontId="261" fillId="0" borderId="0" xfId="3080" applyNumberFormat="1" applyFont="1" applyFill="1" applyBorder="1" applyAlignment="1"/>
    <xf numFmtId="177" fontId="261" fillId="0" borderId="0" xfId="3079" applyNumberFormat="1" applyFont="1" applyBorder="1" applyAlignment="1"/>
    <xf numFmtId="0" fontId="261" fillId="0" borderId="80" xfId="3079" applyFont="1" applyBorder="1" applyAlignment="1">
      <alignment horizontal="center" wrapText="1"/>
    </xf>
    <xf numFmtId="0" fontId="261" fillId="0" borderId="80" xfId="3079" applyFont="1" applyBorder="1" applyAlignment="1"/>
    <xf numFmtId="10" fontId="261" fillId="0" borderId="28" xfId="3081" applyNumberFormat="1" applyFont="1" applyBorder="1" applyAlignment="1">
      <alignment horizontal="center"/>
    </xf>
    <xf numFmtId="211" fontId="355" fillId="0" borderId="5" xfId="3080" applyNumberFormat="1" applyFont="1" applyBorder="1" applyAlignment="1"/>
    <xf numFmtId="0" fontId="261" fillId="0" borderId="0" xfId="3079" applyFont="1" applyBorder="1" applyAlignment="1">
      <alignment horizontal="left"/>
    </xf>
    <xf numFmtId="10" fontId="401" fillId="18" borderId="5" xfId="3081" applyNumberFormat="1" applyFont="1" applyFill="1" applyBorder="1" applyAlignment="1"/>
    <xf numFmtId="10" fontId="401" fillId="0" borderId="5" xfId="3081" applyNumberFormat="1" applyFont="1" applyFill="1" applyBorder="1" applyAlignment="1"/>
    <xf numFmtId="0" fontId="261" fillId="0" borderId="5" xfId="3079" applyFont="1" applyBorder="1" applyAlignment="1"/>
    <xf numFmtId="177" fontId="261" fillId="0" borderId="5" xfId="3081" applyNumberFormat="1" applyFont="1" applyFill="1" applyBorder="1" applyAlignment="1"/>
    <xf numFmtId="177" fontId="261" fillId="0" borderId="0" xfId="3081" applyNumberFormat="1" applyFont="1" applyFill="1" applyBorder="1" applyAlignment="1"/>
    <xf numFmtId="177" fontId="261" fillId="0" borderId="78" xfId="3081" applyNumberFormat="1" applyFont="1" applyFill="1" applyBorder="1" applyAlignment="1"/>
    <xf numFmtId="0" fontId="82" fillId="0" borderId="0" xfId="0" applyFont="1" applyBorder="1" applyAlignment="1"/>
    <xf numFmtId="0" fontId="0" fillId="0" borderId="0" xfId="0" applyAlignment="1"/>
    <xf numFmtId="0" fontId="82" fillId="0" borderId="15" xfId="0" applyFont="1" applyBorder="1" applyAlignment="1"/>
    <xf numFmtId="0" fontId="68" fillId="0" borderId="0" xfId="0" applyFont="1" applyAlignment="1">
      <alignment horizontal="right"/>
    </xf>
    <xf numFmtId="0" fontId="82" fillId="0" borderId="0" xfId="0" applyFont="1" applyAlignment="1"/>
    <xf numFmtId="0" fontId="355" fillId="0" borderId="0" xfId="0" applyFont="1" applyAlignment="1">
      <alignment horizontal="right"/>
    </xf>
    <xf numFmtId="49" fontId="387" fillId="0" borderId="0" xfId="832" applyNumberFormat="1" applyFont="1" applyFill="1" applyBorder="1" applyAlignment="1">
      <alignment horizontal="left" indent="1"/>
    </xf>
    <xf numFmtId="49" fontId="387" fillId="0" borderId="0" xfId="832" applyNumberFormat="1" applyFont="1" applyFill="1" applyBorder="1" applyAlignment="1">
      <alignment horizontal="center"/>
    </xf>
    <xf numFmtId="0" fontId="389" fillId="0" borderId="0" xfId="2579" applyFont="1"/>
    <xf numFmtId="164" fontId="374" fillId="0" borderId="0" xfId="453" applyNumberFormat="1" applyFont="1" applyFill="1" applyBorder="1" applyAlignment="1">
      <alignment horizontal="right"/>
    </xf>
    <xf numFmtId="37" fontId="374" fillId="0" borderId="0" xfId="453" applyNumberFormat="1" applyFont="1" applyFill="1" applyBorder="1" applyAlignment="1">
      <alignment horizontal="right"/>
    </xf>
    <xf numFmtId="353" fontId="387" fillId="0" borderId="0" xfId="832" applyNumberFormat="1" applyFont="1" applyFill="1" applyBorder="1" applyAlignment="1">
      <alignment horizontal="center"/>
    </xf>
    <xf numFmtId="178" fontId="387" fillId="0" borderId="0" xfId="453" applyNumberFormat="1" applyFont="1" applyFill="1" applyBorder="1" applyAlignment="1">
      <alignment horizontal="right"/>
    </xf>
    <xf numFmtId="358" fontId="387" fillId="0" borderId="0" xfId="832" applyNumberFormat="1" applyFont="1" applyFill="1" applyBorder="1" applyAlignment="1">
      <alignment horizontal="right"/>
    </xf>
    <xf numFmtId="177" fontId="398" fillId="0" borderId="5" xfId="3079" applyNumberFormat="1" applyFont="1" applyBorder="1" applyAlignment="1"/>
    <xf numFmtId="41" fontId="387" fillId="0" borderId="0" xfId="1750" applyNumberFormat="1" applyFont="1" applyFill="1" applyAlignment="1">
      <alignment vertical="center"/>
    </xf>
    <xf numFmtId="212" fontId="402" fillId="0" borderId="0" xfId="831" applyNumberFormat="1" applyFont="1" applyFill="1" applyAlignment="1">
      <alignment horizontal="right"/>
    </xf>
    <xf numFmtId="41" fontId="387" fillId="0" borderId="0" xfId="827" applyNumberFormat="1" applyFont="1" applyFill="1" applyBorder="1" applyAlignment="1">
      <alignment horizontal="right"/>
    </xf>
    <xf numFmtId="164" fontId="387" fillId="0" borderId="0" xfId="453" applyNumberFormat="1" applyFont="1" applyAlignment="1" applyProtection="1">
      <alignment horizontal="right"/>
    </xf>
    <xf numFmtId="41" fontId="387" fillId="0" borderId="0" xfId="453" applyNumberFormat="1" applyFont="1" applyAlignment="1" applyProtection="1">
      <alignment horizontal="right"/>
    </xf>
    <xf numFmtId="199" fontId="387" fillId="0" borderId="0" xfId="832" applyNumberFormat="1" applyFont="1" applyFill="1" applyBorder="1" applyAlignment="1">
      <alignment horizontal="right"/>
    </xf>
    <xf numFmtId="350" fontId="387" fillId="0" borderId="0" xfId="832" applyNumberFormat="1" applyFont="1" applyFill="1" applyBorder="1" applyAlignment="1">
      <alignment horizontal="right"/>
    </xf>
    <xf numFmtId="164" fontId="387" fillId="0" borderId="0" xfId="453" applyNumberFormat="1" applyFont="1" applyFill="1" applyBorder="1" applyAlignment="1">
      <alignment horizontal="right"/>
    </xf>
    <xf numFmtId="177" fontId="387" fillId="32" borderId="0" xfId="2579" applyNumberFormat="1" applyFont="1" applyFill="1"/>
    <xf numFmtId="174" fontId="82" fillId="0" borderId="0" xfId="453" applyFont="1" applyFill="1" applyBorder="1" applyAlignment="1"/>
    <xf numFmtId="352" fontId="108" fillId="0" borderId="0" xfId="0" applyNumberFormat="1" applyFont="1" applyBorder="1" applyAlignment="1">
      <alignment horizontal="center"/>
    </xf>
    <xf numFmtId="0" fontId="224" fillId="0" borderId="0" xfId="1805" applyFont="1" applyFill="1" applyBorder="1" applyProtection="1">
      <protection locked="0"/>
    </xf>
    <xf numFmtId="0" fontId="82" fillId="0" borderId="33" xfId="0" applyFont="1" applyBorder="1"/>
    <xf numFmtId="0" fontId="82" fillId="0" borderId="62" xfId="0" applyFont="1" applyBorder="1"/>
    <xf numFmtId="0" fontId="82" fillId="0" borderId="93" xfId="0" applyFont="1" applyBorder="1"/>
    <xf numFmtId="0" fontId="108" fillId="0" borderId="84" xfId="0" applyFont="1" applyBorder="1"/>
    <xf numFmtId="0" fontId="82" fillId="0" borderId="85" xfId="0" applyFont="1" applyBorder="1"/>
    <xf numFmtId="0" fontId="82" fillId="0" borderId="84" xfId="0" applyFont="1" applyBorder="1"/>
    <xf numFmtId="1" fontId="82" fillId="0" borderId="0" xfId="0" applyNumberFormat="1" applyFont="1" applyBorder="1"/>
    <xf numFmtId="0" fontId="406" fillId="0" borderId="84" xfId="0" applyFont="1" applyBorder="1" applyAlignment="1">
      <alignment horizontal="right"/>
    </xf>
    <xf numFmtId="177" fontId="82" fillId="0" borderId="0" xfId="890" applyNumberFormat="1" applyFont="1" applyBorder="1"/>
    <xf numFmtId="0" fontId="406" fillId="0" borderId="88" xfId="0" applyFont="1" applyBorder="1" applyAlignment="1">
      <alignment horizontal="right"/>
    </xf>
    <xf numFmtId="177" fontId="82" fillId="0" borderId="15" xfId="890" applyNumberFormat="1" applyFont="1" applyBorder="1"/>
    <xf numFmtId="0" fontId="82" fillId="0" borderId="15" xfId="0" applyFont="1" applyBorder="1"/>
    <xf numFmtId="9" fontId="82" fillId="0" borderId="85" xfId="890" applyFont="1" applyBorder="1"/>
    <xf numFmtId="0" fontId="108" fillId="0" borderId="33" xfId="0" applyFont="1" applyBorder="1"/>
    <xf numFmtId="0" fontId="108" fillId="0" borderId="62" xfId="0" applyFont="1" applyBorder="1"/>
    <xf numFmtId="0" fontId="374" fillId="0" borderId="62" xfId="0" applyFont="1" applyBorder="1"/>
    <xf numFmtId="1" fontId="82" fillId="0" borderId="85" xfId="0" applyNumberFormat="1" applyFont="1" applyBorder="1"/>
    <xf numFmtId="174" fontId="82" fillId="0" borderId="0" xfId="453" applyFont="1" applyBorder="1"/>
    <xf numFmtId="368" fontId="82" fillId="0" borderId="0" xfId="453" applyNumberFormat="1" applyFont="1" applyBorder="1"/>
    <xf numFmtId="368" fontId="82" fillId="0" borderId="0" xfId="453" applyNumberFormat="1" applyFont="1" applyFill="1" applyBorder="1"/>
    <xf numFmtId="368" fontId="82" fillId="0" borderId="85" xfId="453" applyNumberFormat="1" applyFont="1" applyBorder="1"/>
    <xf numFmtId="177" fontId="82" fillId="0" borderId="85" xfId="890" applyNumberFormat="1" applyFont="1" applyBorder="1"/>
    <xf numFmtId="177" fontId="82" fillId="0" borderId="89" xfId="890" applyNumberFormat="1" applyFont="1" applyBorder="1"/>
    <xf numFmtId="0" fontId="390" fillId="0" borderId="62" xfId="0" applyFont="1" applyBorder="1"/>
    <xf numFmtId="0" fontId="108" fillId="0" borderId="93" xfId="0" applyFont="1" applyBorder="1"/>
    <xf numFmtId="177" fontId="387" fillId="0" borderId="0" xfId="890" applyNumberFormat="1" applyFont="1" applyBorder="1" applyAlignment="1"/>
    <xf numFmtId="0" fontId="108" fillId="0" borderId="0" xfId="0" applyFont="1" applyBorder="1"/>
    <xf numFmtId="9" fontId="82" fillId="0" borderId="0" xfId="826" applyNumberFormat="1" applyFont="1" applyFill="1" applyBorder="1"/>
    <xf numFmtId="9" fontId="370" fillId="0" borderId="0" xfId="826" applyNumberFormat="1" applyFont="1" applyFill="1" applyBorder="1"/>
    <xf numFmtId="0" fontId="7" fillId="0" borderId="0" xfId="827" applyFont="1" applyAlignment="1"/>
    <xf numFmtId="0" fontId="7" fillId="0" borderId="0" xfId="2579" applyAlignment="1"/>
    <xf numFmtId="0" fontId="7" fillId="0" borderId="0" xfId="827" applyFont="1" applyAlignment="1">
      <alignment horizontal="left"/>
    </xf>
    <xf numFmtId="0" fontId="7" fillId="35" borderId="0" xfId="827" applyFont="1" applyFill="1" applyAlignment="1"/>
    <xf numFmtId="177" fontId="387" fillId="0" borderId="0" xfId="890" applyNumberFormat="1" applyFont="1" applyAlignment="1"/>
    <xf numFmtId="164" fontId="389" fillId="0" borderId="0" xfId="2579" applyNumberFormat="1" applyFont="1" applyAlignment="1"/>
    <xf numFmtId="0" fontId="7" fillId="0" borderId="0" xfId="2579" applyBorder="1" applyAlignment="1"/>
    <xf numFmtId="224" fontId="387" fillId="0" borderId="0" xfId="890" applyNumberFormat="1" applyFont="1" applyFill="1" applyBorder="1" applyAlignment="1"/>
    <xf numFmtId="164" fontId="387" fillId="0" borderId="0" xfId="2579" applyNumberFormat="1" applyFont="1" applyFill="1" applyBorder="1" applyAlignment="1"/>
    <xf numFmtId="224" fontId="387" fillId="0" borderId="0" xfId="890" quotePrefix="1" applyNumberFormat="1" applyFont="1" applyFill="1" applyBorder="1" applyAlignment="1">
      <alignment horizontal="right"/>
    </xf>
    <xf numFmtId="177" fontId="387" fillId="0" borderId="0" xfId="890" applyNumberFormat="1" applyFont="1" applyFill="1" applyBorder="1" applyAlignment="1"/>
    <xf numFmtId="335" fontId="387" fillId="0" borderId="0" xfId="890" applyNumberFormat="1" applyFont="1" applyFill="1" applyBorder="1" applyAlignment="1"/>
    <xf numFmtId="0" fontId="53" fillId="0" borderId="0" xfId="2579" applyFont="1" applyBorder="1" applyAlignment="1"/>
    <xf numFmtId="37" fontId="387" fillId="0" borderId="0" xfId="2579" applyNumberFormat="1" applyFont="1" applyFill="1" applyBorder="1" applyAlignment="1"/>
    <xf numFmtId="0" fontId="53" fillId="0" borderId="0" xfId="2579" applyFont="1" applyAlignment="1"/>
    <xf numFmtId="9" fontId="387" fillId="0" borderId="0" xfId="890" applyFont="1" applyBorder="1" applyAlignment="1">
      <alignment horizontal="center"/>
    </xf>
    <xf numFmtId="0" fontId="64" fillId="0" borderId="0" xfId="827" applyFont="1" applyAlignment="1"/>
    <xf numFmtId="0" fontId="69" fillId="0" borderId="0" xfId="827" applyFont="1" applyAlignment="1"/>
    <xf numFmtId="0" fontId="82" fillId="111" borderId="0" xfId="826" applyFont="1" applyFill="1" applyAlignment="1"/>
    <xf numFmtId="0" fontId="381" fillId="111" borderId="0" xfId="832" applyFont="1" applyFill="1" applyAlignment="1"/>
    <xf numFmtId="0" fontId="383" fillId="111" borderId="0" xfId="832" applyFont="1" applyFill="1" applyAlignment="1"/>
    <xf numFmtId="0" fontId="366" fillId="111" borderId="0" xfId="826" applyFont="1" applyFill="1" applyAlignment="1"/>
    <xf numFmtId="0" fontId="82" fillId="111" borderId="0" xfId="0" applyFont="1" applyFill="1"/>
    <xf numFmtId="0" fontId="82" fillId="0" borderId="0" xfId="0" applyFont="1" applyFill="1" applyBorder="1"/>
    <xf numFmtId="0" fontId="7" fillId="0" borderId="0" xfId="827" applyFont="1" applyFill="1" applyAlignment="1">
      <alignment horizontal="left"/>
    </xf>
    <xf numFmtId="37" fontId="387" fillId="0" borderId="0" xfId="483" applyNumberFormat="1" applyFont="1" applyFill="1" applyBorder="1" applyAlignment="1">
      <alignment horizontal="right"/>
    </xf>
    <xf numFmtId="0" fontId="404" fillId="0" borderId="16" xfId="827" applyFont="1" applyFill="1" applyBorder="1"/>
    <xf numFmtId="0" fontId="13" fillId="0" borderId="0" xfId="827" applyFont="1" applyFill="1" applyBorder="1"/>
    <xf numFmtId="177" fontId="373" fillId="0" borderId="5" xfId="827" applyNumberFormat="1" applyFont="1" applyBorder="1"/>
    <xf numFmtId="174" fontId="373" fillId="0" borderId="5" xfId="453" applyFont="1" applyBorder="1"/>
    <xf numFmtId="224" fontId="387" fillId="74" borderId="0" xfId="890" applyNumberFormat="1" applyFont="1" applyFill="1" applyBorder="1" applyAlignment="1"/>
    <xf numFmtId="224" fontId="387" fillId="74" borderId="0" xfId="890" quotePrefix="1" applyNumberFormat="1" applyFont="1" applyFill="1" applyBorder="1" applyAlignment="1">
      <alignment horizontal="right"/>
    </xf>
    <xf numFmtId="0" fontId="0" fillId="0" borderId="0" xfId="0" applyAlignment="1">
      <alignment vertical="center"/>
    </xf>
    <xf numFmtId="177" fontId="82" fillId="0" borderId="0" xfId="890" applyNumberFormat="1" applyFont="1" applyBorder="1" applyAlignment="1">
      <alignment vertical="center"/>
    </xf>
    <xf numFmtId="0" fontId="82" fillId="0" borderId="0" xfId="0" applyFont="1" applyBorder="1" applyAlignment="1">
      <alignment vertical="center"/>
    </xf>
    <xf numFmtId="0" fontId="406" fillId="0" borderId="84" xfId="0" applyFont="1" applyBorder="1" applyAlignment="1">
      <alignment horizontal="right" vertical="center"/>
    </xf>
    <xf numFmtId="177" fontId="82" fillId="0" borderId="0" xfId="890" applyNumberFormat="1" applyFont="1" applyBorder="1"/>
    <xf numFmtId="9" fontId="82" fillId="0" borderId="85" xfId="890" applyFont="1" applyBorder="1"/>
    <xf numFmtId="177" fontId="82" fillId="0" borderId="85" xfId="890" applyNumberFormat="1" applyFont="1" applyBorder="1"/>
    <xf numFmtId="177" fontId="408" fillId="0" borderId="0" xfId="2691" applyNumberFormat="1" applyFont="1" applyFill="1" applyBorder="1" applyAlignment="1" applyProtection="1">
      <alignment horizontal="right"/>
      <protection locked="0"/>
    </xf>
    <xf numFmtId="177" fontId="408" fillId="0" borderId="0" xfId="827" applyNumberFormat="1" applyFont="1" applyFill="1" applyAlignment="1">
      <alignment horizontal="right"/>
    </xf>
    <xf numFmtId="164" fontId="408" fillId="0" borderId="7" xfId="499" applyNumberFormat="1" applyFont="1" applyFill="1" applyBorder="1" applyAlignment="1">
      <alignment horizontal="right"/>
    </xf>
    <xf numFmtId="164" fontId="408" fillId="0" borderId="0" xfId="499" applyNumberFormat="1" applyFont="1" applyFill="1" applyBorder="1" applyAlignment="1">
      <alignment horizontal="right"/>
    </xf>
    <xf numFmtId="362" fontId="408" fillId="0" borderId="0" xfId="483" applyNumberFormat="1" applyFont="1" applyFill="1" applyAlignment="1">
      <alignment horizontal="right"/>
    </xf>
    <xf numFmtId="368" fontId="82" fillId="0" borderId="85" xfId="453" applyNumberFormat="1" applyFont="1" applyFill="1" applyBorder="1"/>
    <xf numFmtId="0" fontId="0" fillId="0" borderId="0" xfId="0" applyBorder="1"/>
    <xf numFmtId="0" fontId="82" fillId="32" borderId="0" xfId="1704" applyFont="1" applyFill="1" applyBorder="1"/>
    <xf numFmtId="0" fontId="13" fillId="0" borderId="0" xfId="831" applyFont="1" applyBorder="1" applyAlignment="1"/>
    <xf numFmtId="174" fontId="108" fillId="0" borderId="0" xfId="453" applyFont="1" applyFill="1" applyBorder="1" applyAlignment="1"/>
    <xf numFmtId="0" fontId="82" fillId="107" borderId="0" xfId="826" applyFont="1" applyFill="1" applyBorder="1" applyAlignment="1"/>
    <xf numFmtId="0" fontId="108" fillId="111" borderId="0" xfId="826" applyFont="1" applyFill="1" applyBorder="1" applyAlignment="1"/>
    <xf numFmtId="177" fontId="373" fillId="74" borderId="5" xfId="827" applyNumberFormat="1" applyFont="1" applyFill="1" applyBorder="1"/>
    <xf numFmtId="177" fontId="373" fillId="74" borderId="73" xfId="827" applyNumberFormat="1" applyFont="1" applyFill="1" applyBorder="1"/>
    <xf numFmtId="177" fontId="373" fillId="74" borderId="91" xfId="827" applyNumberFormat="1" applyFont="1" applyFill="1" applyBorder="1"/>
    <xf numFmtId="215" fontId="409" fillId="0" borderId="28" xfId="0" applyNumberFormat="1" applyFont="1" applyBorder="1" applyAlignment="1">
      <alignment horizontal="right"/>
    </xf>
    <xf numFmtId="164" fontId="409" fillId="0" borderId="0" xfId="499" applyNumberFormat="1" applyFont="1" applyFill="1" applyBorder="1" applyAlignment="1">
      <alignment horizontal="right"/>
    </xf>
    <xf numFmtId="177" fontId="334" fillId="0" borderId="0" xfId="890" applyNumberFormat="1" applyFont="1"/>
    <xf numFmtId="41" fontId="380" fillId="0" borderId="9" xfId="453" applyNumberFormat="1" applyFont="1" applyFill="1" applyBorder="1" applyAlignment="1">
      <alignment horizontal="right"/>
    </xf>
    <xf numFmtId="41" fontId="409" fillId="0" borderId="0" xfId="827" applyNumberFormat="1" applyFont="1" applyFill="1" applyAlignment="1">
      <alignment horizontal="right"/>
    </xf>
    <xf numFmtId="41" fontId="380" fillId="0" borderId="0" xfId="827" applyNumberFormat="1" applyFont="1" applyFill="1" applyAlignment="1">
      <alignment horizontal="right"/>
    </xf>
    <xf numFmtId="41" fontId="409" fillId="0" borderId="80" xfId="827" applyNumberFormat="1" applyFont="1" applyFill="1" applyBorder="1" applyAlignment="1">
      <alignment horizontal="right"/>
    </xf>
    <xf numFmtId="41" fontId="380" fillId="0" borderId="0" xfId="827" applyNumberFormat="1" applyFont="1" applyFill="1" applyBorder="1" applyAlignment="1">
      <alignment horizontal="right"/>
    </xf>
    <xf numFmtId="41" fontId="409" fillId="0" borderId="0" xfId="483" applyNumberFormat="1" applyFont="1" applyFill="1"/>
    <xf numFmtId="41" fontId="380" fillId="0" borderId="0" xfId="483" applyNumberFormat="1" applyFont="1" applyFill="1" applyBorder="1" applyAlignment="1">
      <alignment horizontal="right" vertical="center"/>
    </xf>
    <xf numFmtId="41" fontId="380" fillId="0" borderId="0" xfId="483" applyNumberFormat="1" applyFont="1" applyFill="1" applyBorder="1" applyAlignment="1">
      <alignment horizontal="right"/>
    </xf>
    <xf numFmtId="41" fontId="380" fillId="0" borderId="79" xfId="453" applyNumberFormat="1" applyFont="1" applyFill="1" applyBorder="1" applyAlignment="1">
      <alignment horizontal="right"/>
    </xf>
    <xf numFmtId="41" fontId="409" fillId="0" borderId="0" xfId="483" applyNumberFormat="1" applyFont="1" applyFill="1" applyAlignment="1">
      <alignment horizontal="right"/>
    </xf>
    <xf numFmtId="164" fontId="334" fillId="0" borderId="82" xfId="827" applyNumberFormat="1" applyFont="1" applyBorder="1"/>
    <xf numFmtId="177" fontId="404" fillId="0" borderId="9" xfId="827" applyNumberFormat="1" applyFont="1" applyBorder="1"/>
    <xf numFmtId="362" fontId="380" fillId="0" borderId="0" xfId="483" applyNumberFormat="1" applyFont="1" applyFill="1" applyAlignment="1">
      <alignment horizontal="right"/>
    </xf>
    <xf numFmtId="0" fontId="334" fillId="0" borderId="0" xfId="827" applyFont="1"/>
    <xf numFmtId="342" fontId="380" fillId="0" borderId="79" xfId="484" applyNumberFormat="1" applyFont="1" applyFill="1" applyBorder="1" applyAlignment="1">
      <alignment horizontal="right"/>
    </xf>
    <xf numFmtId="177" fontId="404" fillId="0" borderId="16" xfId="827" applyNumberFormat="1" applyFont="1" applyBorder="1"/>
    <xf numFmtId="164" fontId="409" fillId="0" borderId="0" xfId="483" applyNumberFormat="1" applyFont="1" applyFill="1" applyAlignment="1">
      <alignment horizontal="right"/>
    </xf>
    <xf numFmtId="368" fontId="380" fillId="0" borderId="0" xfId="453" applyNumberFormat="1" applyFont="1" applyFill="1" applyAlignment="1">
      <alignment horizontal="right"/>
    </xf>
    <xf numFmtId="38" fontId="380" fillId="0" borderId="16" xfId="0" applyNumberFormat="1" applyFont="1" applyBorder="1" applyAlignment="1" applyProtection="1"/>
    <xf numFmtId="177" fontId="380" fillId="0" borderId="83" xfId="0" applyNumberFormat="1" applyFont="1" applyBorder="1" applyAlignment="1" applyProtection="1"/>
    <xf numFmtId="37" fontId="380" fillId="0" borderId="16" xfId="0" applyNumberFormat="1" applyFont="1" applyBorder="1" applyAlignment="1" applyProtection="1"/>
    <xf numFmtId="363" fontId="380" fillId="0" borderId="83" xfId="0" applyNumberFormat="1" applyFont="1" applyBorder="1" applyAlignment="1" applyProtection="1"/>
    <xf numFmtId="164" fontId="409" fillId="0" borderId="82" xfId="0" applyNumberFormat="1" applyFont="1" applyBorder="1" applyAlignment="1" applyProtection="1"/>
    <xf numFmtId="164" fontId="409" fillId="0" borderId="43" xfId="823" applyNumberFormat="1" applyFont="1" applyBorder="1" applyAlignment="1">
      <alignment horizontal="right"/>
    </xf>
    <xf numFmtId="1" fontId="389" fillId="0" borderId="28" xfId="823" applyNumberFormat="1" applyFont="1" applyFill="1" applyBorder="1" applyAlignment="1">
      <alignment horizontal="right"/>
    </xf>
    <xf numFmtId="1" fontId="409" fillId="0" borderId="28" xfId="823" applyNumberFormat="1" applyFont="1" applyFill="1" applyBorder="1" applyAlignment="1">
      <alignment horizontal="right"/>
    </xf>
    <xf numFmtId="1" fontId="409" fillId="0" borderId="43" xfId="823" applyNumberFormat="1" applyFont="1" applyFill="1" applyBorder="1" applyAlignment="1">
      <alignment horizontal="right"/>
    </xf>
    <xf numFmtId="177" fontId="380" fillId="0" borderId="0" xfId="2691" applyNumberFormat="1" applyFont="1" applyFill="1" applyBorder="1" applyAlignment="1" applyProtection="1">
      <alignment horizontal="right"/>
      <protection locked="0"/>
    </xf>
    <xf numFmtId="37" fontId="380" fillId="0" borderId="0" xfId="483" applyNumberFormat="1" applyFont="1" applyFill="1" applyBorder="1" applyAlignment="1">
      <alignment horizontal="right"/>
    </xf>
    <xf numFmtId="211" fontId="387" fillId="0" borderId="0" xfId="483" applyNumberFormat="1" applyFont="1" applyFill="1" applyBorder="1"/>
    <xf numFmtId="211" fontId="387" fillId="0" borderId="16" xfId="483" applyNumberFormat="1" applyFont="1" applyFill="1" applyBorder="1"/>
    <xf numFmtId="37" fontId="387" fillId="0" borderId="9" xfId="483" applyNumberFormat="1" applyFont="1" applyFill="1" applyBorder="1" applyAlignment="1">
      <alignment horizontal="right"/>
    </xf>
    <xf numFmtId="211" fontId="387" fillId="0" borderId="9" xfId="483" applyNumberFormat="1" applyFont="1" applyFill="1" applyBorder="1"/>
    <xf numFmtId="211" fontId="387" fillId="0" borderId="82" xfId="483" applyNumberFormat="1" applyFont="1" applyFill="1" applyBorder="1"/>
    <xf numFmtId="37" fontId="380" fillId="0" borderId="16" xfId="483" applyNumberFormat="1" applyFont="1" applyFill="1" applyBorder="1" applyAlignment="1">
      <alignment horizontal="right"/>
    </xf>
    <xf numFmtId="37" fontId="380" fillId="0" borderId="0" xfId="484" applyNumberFormat="1" applyFont="1" applyFill="1" applyBorder="1" applyAlignment="1">
      <alignment horizontal="right"/>
    </xf>
    <xf numFmtId="37" fontId="380" fillId="0" borderId="16" xfId="484" applyNumberFormat="1" applyFont="1" applyFill="1" applyBorder="1" applyAlignment="1">
      <alignment horizontal="right"/>
    </xf>
    <xf numFmtId="1" fontId="409" fillId="0" borderId="5" xfId="0" applyNumberFormat="1" applyFont="1" applyBorder="1"/>
    <xf numFmtId="37" fontId="380" fillId="0" borderId="0" xfId="0" applyNumberFormat="1" applyFont="1" applyBorder="1" applyAlignment="1"/>
    <xf numFmtId="177" fontId="380" fillId="0" borderId="0" xfId="890" applyNumberFormat="1" applyFont="1" applyBorder="1" applyAlignment="1"/>
    <xf numFmtId="177" fontId="380" fillId="0" borderId="16" xfId="890" applyNumberFormat="1" applyFont="1" applyBorder="1" applyAlignment="1"/>
    <xf numFmtId="164" fontId="380" fillId="0" borderId="9" xfId="0" applyNumberFormat="1" applyFont="1" applyBorder="1" applyAlignment="1"/>
    <xf numFmtId="164" fontId="380" fillId="0" borderId="82" xfId="0" applyNumberFormat="1" applyFont="1" applyBorder="1" applyAlignment="1"/>
    <xf numFmtId="164" fontId="380" fillId="0" borderId="0" xfId="0" applyNumberFormat="1" applyFont="1" applyBorder="1" applyAlignment="1"/>
    <xf numFmtId="164" fontId="380" fillId="0" borderId="16" xfId="0" applyNumberFormat="1" applyFont="1" applyBorder="1" applyAlignment="1"/>
    <xf numFmtId="14" fontId="409" fillId="0" borderId="9" xfId="823" applyNumberFormat="1" applyFont="1" applyFill="1" applyBorder="1" applyAlignment="1">
      <alignment horizontal="right" vertical="center"/>
    </xf>
    <xf numFmtId="177" fontId="380" fillId="0" borderId="0" xfId="890" applyNumberFormat="1" applyFont="1" applyFill="1" applyBorder="1" applyAlignment="1">
      <alignment horizontal="right" vertical="center"/>
    </xf>
    <xf numFmtId="177" fontId="380" fillId="0" borderId="0" xfId="890" applyNumberFormat="1" applyFont="1" applyAlignment="1">
      <alignment horizontal="right" vertical="center"/>
    </xf>
    <xf numFmtId="177" fontId="380" fillId="0" borderId="9" xfId="890" applyNumberFormat="1" applyFont="1" applyBorder="1" applyAlignment="1">
      <alignment horizontal="right" vertical="center"/>
    </xf>
    <xf numFmtId="177" fontId="409" fillId="0" borderId="0" xfId="890" applyNumberFormat="1" applyFont="1" applyAlignment="1">
      <alignment horizontal="right" vertical="center"/>
    </xf>
    <xf numFmtId="164" fontId="380" fillId="32" borderId="0" xfId="1704" applyNumberFormat="1" applyFont="1" applyFill="1" applyAlignment="1"/>
    <xf numFmtId="177" fontId="409" fillId="0" borderId="37" xfId="890" applyNumberFormat="1" applyFont="1" applyFill="1" applyBorder="1" applyAlignment="1">
      <alignment horizontal="right" vertical="center"/>
    </xf>
    <xf numFmtId="319" fontId="380" fillId="32" borderId="0" xfId="1704" applyNumberFormat="1" applyFont="1" applyFill="1" applyAlignment="1"/>
    <xf numFmtId="177" fontId="409" fillId="0" borderId="80" xfId="890" applyNumberFormat="1" applyFont="1" applyBorder="1" applyAlignment="1">
      <alignment horizontal="right" vertical="center"/>
    </xf>
    <xf numFmtId="41" fontId="380" fillId="32" borderId="0" xfId="1704" applyNumberFormat="1" applyFont="1" applyFill="1" applyAlignment="1"/>
    <xf numFmtId="177" fontId="380" fillId="0" borderId="0" xfId="890" applyNumberFormat="1" applyFont="1" applyBorder="1" applyAlignment="1">
      <alignment horizontal="right" vertical="center"/>
    </xf>
    <xf numFmtId="37" fontId="409" fillId="0" borderId="0" xfId="827" applyNumberFormat="1" applyFont="1" applyFill="1" applyAlignment="1">
      <alignment vertical="center"/>
    </xf>
    <xf numFmtId="41" fontId="380" fillId="32" borderId="0" xfId="1704" applyNumberFormat="1" applyFont="1" applyFill="1"/>
    <xf numFmtId="37" fontId="380" fillId="112" borderId="9" xfId="0" applyNumberFormat="1" applyFont="1" applyFill="1" applyBorder="1" applyAlignment="1"/>
    <xf numFmtId="37" fontId="380" fillId="0" borderId="0" xfId="823" applyNumberFormat="1" applyFont="1" applyFill="1" applyBorder="1" applyAlignment="1">
      <alignment horizontal="right"/>
    </xf>
    <xf numFmtId="368" fontId="409" fillId="0" borderId="0" xfId="823" applyNumberFormat="1" applyFont="1" applyBorder="1" applyAlignment="1">
      <alignment horizontal="right"/>
    </xf>
    <xf numFmtId="352" fontId="410" fillId="113" borderId="0" xfId="0" applyNumberFormat="1" applyFont="1" applyFill="1" applyAlignment="1"/>
    <xf numFmtId="352" fontId="411" fillId="113" borderId="0" xfId="0" applyNumberFormat="1" applyFont="1" applyFill="1" applyAlignment="1"/>
    <xf numFmtId="222" fontId="7" fillId="0" borderId="15" xfId="605" applyBorder="1" applyAlignment="1"/>
    <xf numFmtId="352" fontId="381" fillId="0" borderId="15" xfId="0" applyNumberFormat="1" applyFont="1" applyBorder="1" applyAlignment="1">
      <alignment horizontal="left"/>
    </xf>
    <xf numFmtId="352" fontId="381" fillId="0" borderId="15" xfId="0" applyNumberFormat="1" applyFont="1" applyBorder="1" applyAlignment="1">
      <alignment horizontal="centerContinuous"/>
    </xf>
    <xf numFmtId="352" fontId="382" fillId="0" borderId="15" xfId="0" quotePrefix="1" applyNumberFormat="1" applyFont="1" applyBorder="1" applyAlignment="1">
      <alignment horizontal="right"/>
    </xf>
    <xf numFmtId="352" fontId="411" fillId="0" borderId="15" xfId="0" quotePrefix="1" applyNumberFormat="1" applyFont="1" applyBorder="1" applyAlignment="1">
      <alignment horizontal="centerContinuous"/>
    </xf>
    <xf numFmtId="352" fontId="411" fillId="0" borderId="15" xfId="0" applyNumberFormat="1" applyFont="1" applyBorder="1" applyAlignment="1">
      <alignment horizontal="centerContinuous"/>
    </xf>
    <xf numFmtId="352" fontId="364" fillId="0" borderId="15" xfId="0" quotePrefix="1" applyNumberFormat="1" applyFont="1" applyBorder="1" applyAlignment="1">
      <alignment horizontal="right"/>
    </xf>
    <xf numFmtId="222" fontId="7" fillId="0" borderId="15" xfId="605" quotePrefix="1" applyBorder="1" applyAlignment="1">
      <alignment horizontal="right"/>
    </xf>
    <xf numFmtId="0" fontId="364" fillId="0" borderId="15" xfId="0" applyNumberFormat="1" applyFont="1" applyBorder="1" applyAlignment="1">
      <alignment horizontal="right"/>
    </xf>
    <xf numFmtId="352" fontId="411" fillId="0" borderId="0" xfId="0" applyNumberFormat="1" applyFont="1" applyFill="1" applyAlignment="1"/>
    <xf numFmtId="352" fontId="82" fillId="113" borderId="0" xfId="0" applyNumberFormat="1" applyFont="1" applyFill="1" applyAlignment="1"/>
    <xf numFmtId="352" fontId="412" fillId="0" borderId="0" xfId="0" applyNumberFormat="1" applyFont="1" applyBorder="1" applyAlignment="1"/>
    <xf numFmtId="352" fontId="82" fillId="0" borderId="0" xfId="0" applyNumberFormat="1" applyFont="1" applyAlignment="1">
      <alignment horizontal="centerContinuous"/>
    </xf>
    <xf numFmtId="352" fontId="82" fillId="0" borderId="0" xfId="0" applyNumberFormat="1" applyFont="1" applyFill="1" applyAlignment="1"/>
    <xf numFmtId="352" fontId="267" fillId="113" borderId="0" xfId="0" quotePrefix="1" applyNumberFormat="1" applyFont="1" applyFill="1" applyAlignment="1"/>
    <xf numFmtId="352" fontId="413" fillId="0" borderId="0" xfId="0" applyNumberFormat="1" applyFont="1" applyBorder="1" applyAlignment="1">
      <alignment horizontal="left"/>
    </xf>
    <xf numFmtId="352" fontId="414" fillId="0" borderId="0" xfId="0" applyNumberFormat="1" applyFont="1" applyBorder="1" applyAlignment="1">
      <alignment horizontal="left"/>
    </xf>
    <xf numFmtId="352" fontId="370" fillId="0" borderId="0" xfId="0" applyNumberFormat="1" applyFont="1" applyBorder="1" applyAlignment="1">
      <alignment horizontal="centerContinuous"/>
    </xf>
    <xf numFmtId="352" fontId="415" fillId="0" borderId="0" xfId="0" applyNumberFormat="1" applyFont="1" applyBorder="1" applyAlignment="1">
      <alignment horizontal="centerContinuous"/>
    </xf>
    <xf numFmtId="352" fontId="384" fillId="0" borderId="0" xfId="0" applyNumberFormat="1" applyFont="1" applyBorder="1" applyAlignment="1">
      <alignment horizontal="left"/>
    </xf>
    <xf numFmtId="352" fontId="224" fillId="0" borderId="0" xfId="0" applyNumberFormat="1" applyFont="1" applyAlignment="1"/>
    <xf numFmtId="352" fontId="82" fillId="0" borderId="0" xfId="0" applyNumberFormat="1" applyFont="1" applyFill="1" applyAlignment="1">
      <alignment horizontal="right"/>
    </xf>
    <xf numFmtId="352" fontId="82" fillId="0" borderId="0" xfId="0" applyNumberFormat="1" applyFont="1" applyAlignment="1">
      <alignment horizontal="center"/>
    </xf>
    <xf numFmtId="352" fontId="82" fillId="0" borderId="9" xfId="0" applyNumberFormat="1" applyFont="1" applyBorder="1" applyAlignment="1">
      <alignment horizontal="center"/>
    </xf>
    <xf numFmtId="352" fontId="82" fillId="0" borderId="9" xfId="0" applyNumberFormat="1" applyFont="1" applyBorder="1" applyAlignment="1">
      <alignment horizontal="right"/>
    </xf>
    <xf numFmtId="338" fontId="82" fillId="0" borderId="0" xfId="0" applyNumberFormat="1" applyFont="1" applyFill="1" applyAlignment="1">
      <alignment horizontal="right"/>
    </xf>
    <xf numFmtId="0" fontId="82" fillId="0" borderId="0" xfId="0" applyNumberFormat="1" applyFont="1" applyFill="1" applyAlignment="1">
      <alignment horizontal="right"/>
    </xf>
    <xf numFmtId="38" fontId="82" fillId="0" borderId="0" xfId="0" applyNumberFormat="1" applyFont="1" applyFill="1" applyAlignment="1">
      <alignment horizontal="right"/>
    </xf>
    <xf numFmtId="335" fontId="378" fillId="0" borderId="0" xfId="890" applyNumberFormat="1" applyFont="1" applyFill="1" applyAlignment="1">
      <alignment horizontal="right"/>
    </xf>
    <xf numFmtId="38" fontId="82" fillId="0" borderId="0" xfId="0" applyNumberFormat="1" applyFont="1" applyFill="1" applyAlignment="1"/>
    <xf numFmtId="338" fontId="82" fillId="0" borderId="0" xfId="0" applyNumberFormat="1" applyFont="1" applyFill="1" applyAlignment="1" applyProtection="1">
      <alignment horizontal="right"/>
    </xf>
    <xf numFmtId="352" fontId="82" fillId="0" borderId="0" xfId="0" applyNumberFormat="1" applyFont="1" applyFill="1" applyAlignment="1" applyProtection="1">
      <alignment horizontal="right"/>
    </xf>
    <xf numFmtId="352" fontId="388" fillId="0" borderId="0" xfId="0" applyNumberFormat="1" applyFont="1" applyAlignment="1"/>
    <xf numFmtId="352" fontId="370" fillId="0" borderId="0" xfId="0" applyNumberFormat="1" applyFont="1" applyFill="1" applyAlignment="1">
      <alignment horizontal="left"/>
    </xf>
    <xf numFmtId="2" fontId="82" fillId="0" borderId="80" xfId="0" applyNumberFormat="1" applyFont="1" applyFill="1" applyBorder="1" applyAlignment="1">
      <alignment horizontal="right"/>
    </xf>
    <xf numFmtId="2" fontId="82" fillId="0" borderId="0" xfId="0" applyNumberFormat="1" applyFont="1" applyFill="1" applyBorder="1" applyAlignment="1">
      <alignment horizontal="right"/>
    </xf>
    <xf numFmtId="177" fontId="82" fillId="0" borderId="0" xfId="0" applyNumberFormat="1" applyFont="1" applyFill="1" applyBorder="1" applyAlignment="1"/>
    <xf numFmtId="335" fontId="378" fillId="0" borderId="80" xfId="890" applyNumberFormat="1" applyFont="1" applyFill="1" applyBorder="1" applyAlignment="1"/>
    <xf numFmtId="338" fontId="82" fillId="0" borderId="80" xfId="0" applyNumberFormat="1" applyFont="1" applyFill="1" applyBorder="1" applyAlignment="1" applyProtection="1">
      <alignment horizontal="right"/>
    </xf>
    <xf numFmtId="2" fontId="82" fillId="0" borderId="0" xfId="0" applyNumberFormat="1" applyFont="1" applyFill="1" applyBorder="1" applyAlignment="1"/>
    <xf numFmtId="2" fontId="82" fillId="0" borderId="0" xfId="0" applyNumberFormat="1" applyFont="1" applyFill="1" applyAlignment="1">
      <alignment horizontal="right"/>
    </xf>
    <xf numFmtId="177" fontId="82" fillId="0" borderId="0" xfId="0" applyNumberFormat="1" applyFont="1" applyFill="1" applyAlignment="1"/>
    <xf numFmtId="335" fontId="378" fillId="0" borderId="0" xfId="890" applyNumberFormat="1" applyFont="1" applyFill="1" applyAlignment="1"/>
    <xf numFmtId="2" fontId="82" fillId="0" borderId="0" xfId="0" applyNumberFormat="1" applyFont="1" applyFill="1" applyAlignment="1"/>
    <xf numFmtId="352" fontId="82" fillId="0" borderId="29" xfId="0" applyNumberFormat="1" applyFont="1" applyBorder="1" applyAlignment="1">
      <alignment horizontal="centerContinuous"/>
    </xf>
    <xf numFmtId="338" fontId="82" fillId="0" borderId="0" xfId="0" applyNumberFormat="1" applyFont="1" applyAlignment="1"/>
    <xf numFmtId="0" fontId="378" fillId="0" borderId="0" xfId="890" applyNumberFormat="1" applyFont="1" applyFill="1" applyAlignment="1" applyProtection="1"/>
    <xf numFmtId="335" fontId="378" fillId="0" borderId="0" xfId="890" applyNumberFormat="1" applyFont="1" applyAlignment="1" applyProtection="1"/>
    <xf numFmtId="0" fontId="378" fillId="0" borderId="0" xfId="890" applyNumberFormat="1" applyFont="1" applyFill="1" applyBorder="1" applyAlignment="1" applyProtection="1"/>
    <xf numFmtId="0" fontId="378" fillId="0" borderId="9" xfId="890" applyNumberFormat="1" applyFont="1" applyFill="1" applyBorder="1" applyAlignment="1" applyProtection="1"/>
    <xf numFmtId="0" fontId="378" fillId="0" borderId="0" xfId="890" applyNumberFormat="1" applyFont="1" applyAlignment="1" applyProtection="1"/>
    <xf numFmtId="177" fontId="82" fillId="0" borderId="0" xfId="0" applyNumberFormat="1" applyFont="1" applyFill="1" applyAlignment="1" applyProtection="1"/>
    <xf numFmtId="177" fontId="82" fillId="0" borderId="0" xfId="0" applyNumberFormat="1" applyFont="1" applyFill="1" applyAlignment="1" applyProtection="1">
      <alignment horizontal="right"/>
    </xf>
    <xf numFmtId="10" fontId="82" fillId="0" borderId="0" xfId="0" applyNumberFormat="1" applyFont="1" applyAlignment="1" applyProtection="1"/>
    <xf numFmtId="177" fontId="82" fillId="0" borderId="0" xfId="0" applyNumberFormat="1" applyFont="1" applyAlignment="1" applyProtection="1"/>
    <xf numFmtId="0" fontId="378" fillId="0" borderId="9" xfId="890" applyNumberFormat="1" applyFont="1" applyBorder="1" applyAlignment="1" applyProtection="1"/>
    <xf numFmtId="0" fontId="378" fillId="0" borderId="0" xfId="890" applyNumberFormat="1" applyFont="1" applyBorder="1" applyAlignment="1" applyProtection="1"/>
    <xf numFmtId="0" fontId="378" fillId="0" borderId="0" xfId="890" applyNumberFormat="1" applyFont="1" applyAlignment="1"/>
    <xf numFmtId="352" fontId="266" fillId="0" borderId="70" xfId="0" applyNumberFormat="1" applyFont="1" applyBorder="1" applyAlignment="1"/>
    <xf numFmtId="352" fontId="266" fillId="0" borderId="30" xfId="0" applyNumberFormat="1" applyFont="1" applyBorder="1" applyAlignment="1"/>
    <xf numFmtId="352" fontId="82" fillId="0" borderId="30" xfId="0" applyNumberFormat="1" applyFont="1" applyBorder="1" applyAlignment="1"/>
    <xf numFmtId="0" fontId="416" fillId="0" borderId="71" xfId="890" applyNumberFormat="1" applyFont="1" applyBorder="1" applyAlignment="1" applyProtection="1">
      <alignment horizontal="right"/>
    </xf>
    <xf numFmtId="352" fontId="108" fillId="0" borderId="0" xfId="0" applyNumberFormat="1" applyFont="1" applyAlignment="1">
      <alignment horizontal="left"/>
    </xf>
    <xf numFmtId="352" fontId="266" fillId="0" borderId="0" xfId="0" applyNumberFormat="1" applyFont="1" applyBorder="1" applyAlignment="1"/>
    <xf numFmtId="177" fontId="108" fillId="0" borderId="0" xfId="0" applyNumberFormat="1" applyFont="1" applyBorder="1" applyAlignment="1" applyProtection="1"/>
    <xf numFmtId="352" fontId="224" fillId="0" borderId="62" xfId="0" applyNumberFormat="1" applyFont="1" applyBorder="1" applyAlignment="1">
      <alignment horizontal="left"/>
    </xf>
    <xf numFmtId="212" fontId="366" fillId="0" borderId="62" xfId="0" applyNumberFormat="1" applyFont="1" applyBorder="1" applyAlignment="1"/>
    <xf numFmtId="212" fontId="82" fillId="0" borderId="62" xfId="0" applyNumberFormat="1" applyFont="1" applyBorder="1" applyAlignment="1"/>
    <xf numFmtId="352" fontId="417" fillId="0" borderId="62" xfId="0" applyNumberFormat="1" applyFont="1" applyBorder="1" applyAlignment="1">
      <alignment horizontal="right"/>
    </xf>
    <xf numFmtId="0" fontId="108" fillId="0" borderId="0" xfId="0" applyNumberFormat="1" applyFont="1" applyBorder="1" applyAlignment="1">
      <alignment horizontal="left"/>
    </xf>
    <xf numFmtId="212" fontId="82" fillId="0" borderId="0" xfId="0" applyNumberFormat="1" applyFont="1" applyAlignment="1"/>
    <xf numFmtId="352" fontId="7" fillId="113" borderId="0" xfId="0" applyNumberFormat="1" applyFont="1" applyFill="1" applyAlignment="1"/>
    <xf numFmtId="352" fontId="418" fillId="0" borderId="15" xfId="0" applyNumberFormat="1" applyFont="1" applyBorder="1" applyAlignment="1"/>
    <xf numFmtId="352" fontId="82" fillId="0" borderId="15" xfId="0" applyNumberFormat="1" applyFont="1" applyBorder="1" applyAlignment="1">
      <alignment horizontal="centerContinuous"/>
    </xf>
    <xf numFmtId="222" fontId="7" fillId="0" borderId="15" xfId="605" applyBorder="1" applyAlignment="1">
      <alignment horizontal="right"/>
    </xf>
    <xf numFmtId="352" fontId="82" fillId="0" borderId="0" xfId="0" applyNumberFormat="1" applyFont="1" applyBorder="1" applyAlignment="1">
      <alignment horizontal="centerContinuous"/>
    </xf>
    <xf numFmtId="212" fontId="108" fillId="0" borderId="0" xfId="0" applyNumberFormat="1" applyFont="1" applyBorder="1" applyAlignment="1">
      <alignment horizontal="left"/>
    </xf>
    <xf numFmtId="212" fontId="266" fillId="0" borderId="0" xfId="0" applyNumberFormat="1" applyFont="1" applyBorder="1" applyAlignment="1">
      <alignment horizontal="left"/>
    </xf>
    <xf numFmtId="352" fontId="108" fillId="0" borderId="9" xfId="0" applyNumberFormat="1" applyFont="1" applyBorder="1" applyAlignment="1">
      <alignment horizontal="right" wrapText="1"/>
    </xf>
    <xf numFmtId="212" fontId="108" fillId="0" borderId="9" xfId="0" applyNumberFormat="1" applyFont="1" applyBorder="1" applyAlignment="1">
      <alignment horizontal="right" wrapText="1"/>
    </xf>
    <xf numFmtId="212" fontId="380" fillId="113" borderId="0" xfId="3073" applyNumberFormat="1" applyFill="1" applyAlignment="1" applyProtection="1"/>
    <xf numFmtId="212" fontId="82" fillId="0" borderId="0" xfId="0" applyNumberFormat="1" applyFont="1" applyBorder="1" applyAlignment="1">
      <alignment horizontal="left"/>
    </xf>
    <xf numFmtId="212" fontId="82" fillId="0" borderId="0" xfId="0" applyNumberFormat="1" applyFont="1" applyAlignment="1">
      <alignment horizontal="right"/>
    </xf>
    <xf numFmtId="222" fontId="82" fillId="113" borderId="0" xfId="0" applyNumberFormat="1" applyFont="1" applyFill="1" applyAlignment="1"/>
    <xf numFmtId="39" fontId="82" fillId="0" borderId="0" xfId="0" applyNumberFormat="1" applyFont="1" applyFill="1" applyAlignment="1">
      <alignment horizontal="right"/>
    </xf>
    <xf numFmtId="0" fontId="0" fillId="0" borderId="0" xfId="0" applyAlignment="1">
      <alignment horizontal="right"/>
    </xf>
    <xf numFmtId="352" fontId="64" fillId="0" borderId="0" xfId="0" applyNumberFormat="1" applyFont="1" applyAlignment="1"/>
    <xf numFmtId="356" fontId="82" fillId="0" borderId="0" xfId="0" applyNumberFormat="1" applyFont="1" applyBorder="1" applyAlignment="1">
      <alignment horizontal="right"/>
    </xf>
    <xf numFmtId="352" fontId="267" fillId="0" borderId="0" xfId="0" applyNumberFormat="1" applyFont="1" applyFill="1" applyAlignment="1"/>
    <xf numFmtId="212" fontId="82" fillId="113" borderId="0" xfId="0" applyNumberFormat="1" applyFont="1" applyFill="1" applyAlignment="1"/>
    <xf numFmtId="352" fontId="82" fillId="0" borderId="0" xfId="0" applyNumberFormat="1" applyFont="1" applyFill="1" applyBorder="1" applyAlignment="1">
      <alignment horizontal="right"/>
    </xf>
    <xf numFmtId="38" fontId="82" fillId="0" borderId="0" xfId="0" applyNumberFormat="1" applyFont="1" applyBorder="1" applyAlignment="1"/>
    <xf numFmtId="38" fontId="82" fillId="0" borderId="0" xfId="0" applyNumberFormat="1" applyFont="1" applyBorder="1" applyAlignment="1">
      <alignment horizontal="right"/>
    </xf>
    <xf numFmtId="212" fontId="82" fillId="0" borderId="0" xfId="0" applyNumberFormat="1" applyFont="1" applyBorder="1" applyAlignment="1"/>
    <xf numFmtId="352" fontId="0" fillId="113" borderId="0" xfId="0" applyNumberFormat="1" applyFill="1" applyAlignment="1"/>
    <xf numFmtId="352" fontId="368" fillId="0" borderId="0" xfId="0" applyNumberFormat="1" applyFont="1" applyAlignment="1">
      <alignment horizontal="center"/>
    </xf>
    <xf numFmtId="212" fontId="261" fillId="0" borderId="0" xfId="0" applyNumberFormat="1" applyFont="1" applyAlignment="1"/>
    <xf numFmtId="14" fontId="261" fillId="0" borderId="0" xfId="0" applyNumberFormat="1" applyFont="1" applyAlignment="1"/>
    <xf numFmtId="212" fontId="0" fillId="0" borderId="0" xfId="0" applyNumberFormat="1" applyBorder="1" applyAlignment="1"/>
    <xf numFmtId="0" fontId="82" fillId="0" borderId="0" xfId="0" applyNumberFormat="1" applyFont="1" applyBorder="1" applyAlignment="1">
      <alignment horizontal="left"/>
    </xf>
    <xf numFmtId="41" fontId="380" fillId="0" borderId="0" xfId="453" applyNumberFormat="1" applyFont="1" applyAlignment="1" applyProtection="1">
      <alignment horizontal="right"/>
    </xf>
    <xf numFmtId="199" fontId="408" fillId="0" borderId="0" xfId="832" applyNumberFormat="1" applyFont="1" applyFill="1" applyBorder="1" applyAlignment="1">
      <alignment horizontal="right"/>
    </xf>
    <xf numFmtId="41" fontId="408" fillId="0" borderId="0" xfId="453" applyNumberFormat="1" applyFont="1" applyAlignment="1" applyProtection="1">
      <alignment horizontal="right"/>
    </xf>
    <xf numFmtId="177" fontId="408" fillId="0" borderId="0" xfId="890" applyNumberFormat="1" applyFont="1" applyAlignment="1" applyProtection="1">
      <alignment horizontal="right"/>
    </xf>
    <xf numFmtId="350" fontId="408" fillId="0" borderId="0" xfId="832" applyNumberFormat="1" applyFont="1" applyFill="1" applyBorder="1" applyAlignment="1">
      <alignment horizontal="right"/>
    </xf>
    <xf numFmtId="164" fontId="408" fillId="0" borderId="0" xfId="453" applyNumberFormat="1" applyFont="1" applyAlignment="1" applyProtection="1">
      <alignment horizontal="right"/>
    </xf>
    <xf numFmtId="352" fontId="82" fillId="0" borderId="15" xfId="0" applyNumberFormat="1" applyFont="1" applyBorder="1" applyAlignment="1">
      <alignment horizontal="center"/>
    </xf>
    <xf numFmtId="352" fontId="364" fillId="113" borderId="0" xfId="0" applyNumberFormat="1" applyFont="1" applyFill="1" applyBorder="1" applyAlignment="1">
      <alignment horizontal="right"/>
    </xf>
    <xf numFmtId="352" fontId="82" fillId="0" borderId="0" xfId="0" applyNumberFormat="1" applyFont="1" applyBorder="1" applyAlignment="1">
      <alignment horizontal="center"/>
    </xf>
    <xf numFmtId="212" fontId="377" fillId="0" borderId="0" xfId="0" applyNumberFormat="1" applyFont="1" applyAlignment="1"/>
    <xf numFmtId="352" fontId="419" fillId="0" borderId="14" xfId="0" applyNumberFormat="1" applyFont="1" applyBorder="1" applyAlignment="1">
      <alignment horizontal="left"/>
    </xf>
    <xf numFmtId="352" fontId="377" fillId="0" borderId="80" xfId="0" applyNumberFormat="1" applyFont="1" applyBorder="1" applyAlignment="1"/>
    <xf numFmtId="352" fontId="377" fillId="0" borderId="90" xfId="0" applyNumberFormat="1" applyFont="1" applyBorder="1" applyAlignment="1"/>
    <xf numFmtId="352" fontId="419" fillId="0" borderId="0" xfId="0" applyNumberFormat="1" applyFont="1" applyAlignment="1"/>
    <xf numFmtId="356" fontId="108" fillId="0" borderId="0" xfId="0" applyNumberFormat="1" applyFont="1" applyBorder="1" applyAlignment="1">
      <alignment horizontal="right"/>
    </xf>
    <xf numFmtId="356" fontId="108" fillId="0" borderId="0" xfId="0" applyNumberFormat="1" applyFont="1" applyAlignment="1">
      <alignment horizontal="right"/>
    </xf>
    <xf numFmtId="352" fontId="108" fillId="113" borderId="0" xfId="0" applyNumberFormat="1" applyFont="1" applyFill="1" applyAlignment="1">
      <alignment horizontal="right"/>
    </xf>
    <xf numFmtId="356" fontId="419" fillId="0" borderId="94" xfId="0" applyNumberFormat="1" applyFont="1" applyBorder="1" applyAlignment="1">
      <alignment horizontal="right"/>
    </xf>
    <xf numFmtId="356" fontId="419" fillId="0" borderId="0" xfId="0" applyNumberFormat="1" applyFont="1" applyBorder="1" applyAlignment="1">
      <alignment horizontal="right"/>
    </xf>
    <xf numFmtId="356" fontId="419" fillId="0" borderId="95" xfId="0" applyNumberFormat="1" applyFont="1" applyBorder="1" applyAlignment="1">
      <alignment horizontal="right"/>
    </xf>
    <xf numFmtId="352" fontId="377" fillId="0" borderId="0" xfId="0" applyNumberFormat="1" applyFont="1" applyAlignment="1">
      <alignment horizontal="right"/>
    </xf>
    <xf numFmtId="352" fontId="0" fillId="0" borderId="0" xfId="0" applyNumberFormat="1" applyAlignment="1">
      <alignment horizontal="right"/>
    </xf>
    <xf numFmtId="352" fontId="377" fillId="113" borderId="0" xfId="0" applyNumberFormat="1" applyFont="1" applyFill="1" applyAlignment="1">
      <alignment horizontal="right"/>
    </xf>
    <xf numFmtId="0" fontId="377" fillId="0" borderId="94" xfId="0" applyNumberFormat="1" applyFont="1" applyBorder="1" applyAlignment="1">
      <alignment horizontal="right"/>
    </xf>
    <xf numFmtId="0" fontId="377" fillId="0" borderId="0" xfId="0" applyNumberFormat="1" applyFont="1" applyBorder="1" applyAlignment="1">
      <alignment horizontal="right"/>
    </xf>
    <xf numFmtId="0" fontId="377" fillId="0" borderId="95" xfId="0" applyNumberFormat="1" applyFont="1" applyBorder="1" applyAlignment="1">
      <alignment horizontal="right"/>
    </xf>
    <xf numFmtId="352" fontId="419" fillId="0" borderId="94" xfId="0" applyNumberFormat="1" applyFont="1" applyBorder="1" applyAlignment="1">
      <alignment horizontal="left"/>
    </xf>
    <xf numFmtId="352" fontId="377" fillId="0" borderId="0" xfId="0" applyNumberFormat="1" applyFont="1" applyBorder="1" applyAlignment="1"/>
    <xf numFmtId="352" fontId="377" fillId="0" borderId="95" xfId="0" applyNumberFormat="1" applyFont="1" applyBorder="1" applyAlignment="1"/>
    <xf numFmtId="352" fontId="377" fillId="113" borderId="0" xfId="0" applyNumberFormat="1" applyFont="1" applyFill="1" applyAlignment="1"/>
    <xf numFmtId="212" fontId="377" fillId="0" borderId="81" xfId="0" applyNumberFormat="1" applyFont="1" applyBorder="1" applyAlignment="1"/>
    <xf numFmtId="212" fontId="377" fillId="0" borderId="9" xfId="0" applyNumberFormat="1" applyFont="1" applyBorder="1" applyAlignment="1"/>
    <xf numFmtId="212" fontId="377" fillId="0" borderId="82" xfId="0" applyNumberFormat="1" applyFont="1" applyBorder="1" applyAlignment="1"/>
    <xf numFmtId="352" fontId="419" fillId="0" borderId="0" xfId="0" applyNumberFormat="1" applyFont="1" applyAlignment="1">
      <alignment horizontal="center"/>
    </xf>
    <xf numFmtId="212" fontId="108" fillId="0" borderId="0" xfId="0" applyNumberFormat="1" applyFont="1" applyAlignment="1">
      <alignment horizontal="right"/>
    </xf>
    <xf numFmtId="354" fontId="108" fillId="0" borderId="80" xfId="0" applyNumberFormat="1" applyFont="1" applyBorder="1" applyAlignment="1">
      <alignment horizontal="right"/>
    </xf>
    <xf numFmtId="0" fontId="108" fillId="0" borderId="0" xfId="0" applyNumberFormat="1" applyFont="1" applyBorder="1" applyAlignment="1">
      <alignment horizontal="right"/>
    </xf>
    <xf numFmtId="212" fontId="419" fillId="0" borderId="0" xfId="0" applyNumberFormat="1" applyFont="1" applyAlignment="1">
      <alignment horizontal="right"/>
    </xf>
    <xf numFmtId="222" fontId="377" fillId="113" borderId="0" xfId="0" applyNumberFormat="1" applyFont="1" applyFill="1" applyAlignment="1"/>
    <xf numFmtId="0" fontId="377" fillId="0" borderId="0" xfId="0" applyNumberFormat="1" applyFont="1" applyAlignment="1">
      <alignment horizontal="right"/>
    </xf>
    <xf numFmtId="0" fontId="0" fillId="0" borderId="0" xfId="0" applyNumberFormat="1" applyAlignment="1">
      <alignment horizontal="right"/>
    </xf>
    <xf numFmtId="0" fontId="0" fillId="113" borderId="0" xfId="0" applyNumberFormat="1" applyFill="1" applyAlignment="1">
      <alignment horizontal="right"/>
    </xf>
    <xf numFmtId="352" fontId="0" fillId="0" borderId="14" xfId="0" applyNumberFormat="1" applyBorder="1" applyAlignment="1"/>
    <xf numFmtId="0" fontId="377" fillId="0" borderId="80" xfId="0" applyNumberFormat="1" applyFont="1" applyBorder="1" applyAlignment="1">
      <alignment horizontal="right"/>
    </xf>
    <xf numFmtId="208" fontId="0" fillId="0" borderId="90" xfId="0" applyNumberFormat="1" applyBorder="1" applyAlignment="1">
      <alignment horizontal="right"/>
    </xf>
    <xf numFmtId="208" fontId="0" fillId="0" borderId="94" xfId="0" applyNumberFormat="1" applyBorder="1" applyAlignment="1">
      <alignment horizontal="right"/>
    </xf>
    <xf numFmtId="208" fontId="0" fillId="113" borderId="0" xfId="0" applyNumberFormat="1" applyFill="1" applyBorder="1" applyAlignment="1">
      <alignment horizontal="right"/>
    </xf>
    <xf numFmtId="352" fontId="0" fillId="0" borderId="94" xfId="0" applyNumberFormat="1" applyBorder="1" applyAlignment="1"/>
    <xf numFmtId="0" fontId="0" fillId="0" borderId="95" xfId="0" applyNumberFormat="1" applyBorder="1" applyAlignment="1">
      <alignment horizontal="right"/>
    </xf>
    <xf numFmtId="0" fontId="0" fillId="0" borderId="94" xfId="0" applyNumberFormat="1" applyBorder="1" applyAlignment="1">
      <alignment horizontal="right"/>
    </xf>
    <xf numFmtId="0" fontId="0" fillId="113" borderId="0" xfId="0" applyNumberFormat="1" applyFill="1" applyBorder="1" applyAlignment="1">
      <alignment horizontal="right"/>
    </xf>
    <xf numFmtId="352" fontId="0" fillId="0" borderId="81" xfId="0" applyNumberFormat="1" applyBorder="1" applyAlignment="1"/>
    <xf numFmtId="0" fontId="377" fillId="0" borderId="9" xfId="0" applyNumberFormat="1" applyFont="1" applyBorder="1" applyAlignment="1">
      <alignment horizontal="right"/>
    </xf>
    <xf numFmtId="208" fontId="0" fillId="0" borderId="82" xfId="0" applyNumberFormat="1" applyBorder="1" applyAlignment="1">
      <alignment horizontal="right"/>
    </xf>
    <xf numFmtId="0" fontId="81" fillId="23" borderId="0" xfId="0" applyNumberFormat="1" applyFont="1" applyFill="1" applyBorder="1" applyAlignment="1">
      <alignment horizontal="right"/>
    </xf>
    <xf numFmtId="0" fontId="0" fillId="0" borderId="0" xfId="0" applyNumberFormat="1" applyAlignment="1"/>
    <xf numFmtId="208" fontId="81" fillId="23" borderId="0" xfId="0" applyNumberFormat="1" applyFont="1" applyFill="1" applyBorder="1" applyAlignment="1">
      <alignment horizontal="right"/>
    </xf>
    <xf numFmtId="0" fontId="0" fillId="0" borderId="0" xfId="0" applyNumberFormat="1" applyBorder="1" applyAlignment="1"/>
    <xf numFmtId="352" fontId="377" fillId="0" borderId="9" xfId="0" applyNumberFormat="1" applyFont="1" applyBorder="1" applyAlignment="1">
      <alignment horizontal="center"/>
    </xf>
    <xf numFmtId="352" fontId="377" fillId="0" borderId="0" xfId="0" applyNumberFormat="1" applyFont="1" applyBorder="1" applyAlignment="1">
      <alignment horizontal="center"/>
    </xf>
    <xf numFmtId="335" fontId="378" fillId="0" borderId="0" xfId="890" applyNumberFormat="1" applyFont="1" applyAlignment="1"/>
    <xf numFmtId="208" fontId="377" fillId="0" borderId="0" xfId="0" applyNumberFormat="1" applyFont="1" applyAlignment="1">
      <alignment horizontal="right"/>
    </xf>
    <xf numFmtId="212" fontId="377" fillId="113" borderId="0" xfId="0" applyNumberFormat="1" applyFont="1" applyFill="1" applyAlignment="1"/>
    <xf numFmtId="0" fontId="377" fillId="0" borderId="0" xfId="0" applyNumberFormat="1" applyFont="1" applyBorder="1" applyAlignment="1"/>
    <xf numFmtId="212" fontId="82" fillId="113" borderId="0" xfId="0" applyNumberFormat="1" applyFont="1" applyFill="1" applyBorder="1" applyAlignment="1"/>
    <xf numFmtId="352" fontId="420" fillId="113" borderId="0" xfId="0" applyNumberFormat="1" applyFont="1" applyFill="1" applyBorder="1" applyAlignment="1">
      <alignment horizontal="right"/>
    </xf>
    <xf numFmtId="352" fontId="82" fillId="113" borderId="0" xfId="0" applyNumberFormat="1" applyFont="1" applyFill="1" applyAlignment="1">
      <alignment horizontal="right"/>
    </xf>
    <xf numFmtId="0" fontId="82" fillId="0" borderId="0" xfId="0" applyNumberFormat="1" applyFont="1" applyAlignment="1">
      <alignment horizontal="right"/>
    </xf>
    <xf numFmtId="41" fontId="387" fillId="74" borderId="0" xfId="483" applyNumberFormat="1" applyFont="1" applyFill="1" applyBorder="1" applyAlignment="1">
      <alignment horizontal="right"/>
    </xf>
    <xf numFmtId="215" fontId="389" fillId="0" borderId="73" xfId="2579" applyNumberFormat="1" applyFont="1" applyFill="1" applyBorder="1" applyAlignment="1">
      <alignment horizontal="centerContinuous" vertical="center"/>
    </xf>
    <xf numFmtId="0" fontId="421" fillId="0" borderId="0" xfId="2579" applyFont="1" applyAlignment="1">
      <alignment horizontal="centerContinuous"/>
    </xf>
    <xf numFmtId="164" fontId="409" fillId="0" borderId="0" xfId="2579" applyNumberFormat="1" applyFont="1" applyAlignment="1"/>
    <xf numFmtId="335" fontId="422" fillId="0" borderId="0" xfId="890" applyNumberFormat="1" applyFont="1" applyFill="1" applyBorder="1" applyAlignment="1"/>
    <xf numFmtId="37" fontId="380" fillId="0" borderId="0" xfId="2579" applyNumberFormat="1" applyFont="1" applyFill="1" applyBorder="1" applyAlignment="1"/>
    <xf numFmtId="164" fontId="334" fillId="0" borderId="0" xfId="2579" applyNumberFormat="1" applyFont="1" applyAlignment="1"/>
    <xf numFmtId="215" fontId="389" fillId="0" borderId="5" xfId="2579" applyNumberFormat="1" applyFont="1" applyFill="1" applyBorder="1" applyAlignment="1">
      <alignment horizontal="center" vertical="center"/>
    </xf>
    <xf numFmtId="0" fontId="389" fillId="0" borderId="5" xfId="2579" quotePrefix="1" applyNumberFormat="1" applyFont="1" applyBorder="1" applyAlignment="1">
      <alignment horizontal="center" vertical="center"/>
    </xf>
    <xf numFmtId="9" fontId="373" fillId="74" borderId="5" xfId="827" applyNumberFormat="1" applyFont="1" applyFill="1" applyBorder="1"/>
    <xf numFmtId="177" fontId="408" fillId="0" borderId="0" xfId="890" applyNumberFormat="1" applyFont="1" applyFill="1" applyAlignment="1">
      <alignment horizontal="left"/>
    </xf>
    <xf numFmtId="164" fontId="409" fillId="0" borderId="37" xfId="499" applyNumberFormat="1" applyFont="1" applyFill="1" applyBorder="1" applyAlignment="1">
      <alignment horizontal="right" vertical="center"/>
    </xf>
    <xf numFmtId="319" fontId="409" fillId="74" borderId="0" xfId="827" applyNumberFormat="1" applyFont="1" applyFill="1" applyAlignment="1">
      <alignment vertical="center"/>
    </xf>
    <xf numFmtId="164" fontId="408" fillId="0" borderId="0" xfId="0" applyNumberFormat="1" applyFont="1" applyAlignment="1"/>
    <xf numFmtId="352" fontId="408" fillId="0" borderId="0" xfId="0" applyNumberFormat="1" applyFont="1" applyAlignment="1"/>
    <xf numFmtId="41" fontId="408" fillId="0" borderId="0" xfId="0" applyNumberFormat="1" applyFont="1" applyBorder="1" applyAlignment="1"/>
    <xf numFmtId="164" fontId="409" fillId="0" borderId="80" xfId="1750" applyNumberFormat="1" applyFont="1" applyFill="1" applyBorder="1" applyAlignment="1">
      <alignment vertical="center"/>
    </xf>
    <xf numFmtId="41" fontId="408" fillId="0" borderId="0" xfId="2579" applyNumberFormat="1" applyFont="1" applyFill="1"/>
    <xf numFmtId="352" fontId="53" fillId="0" borderId="0" xfId="0" applyNumberFormat="1" applyFont="1" applyAlignment="1">
      <alignment horizontal="center"/>
    </xf>
    <xf numFmtId="0" fontId="7" fillId="0" borderId="0" xfId="0" applyNumberFormat="1" applyFont="1" applyAlignment="1"/>
    <xf numFmtId="177" fontId="423" fillId="0" borderId="43" xfId="831" applyNumberFormat="1" applyFont="1" applyBorder="1" applyAlignment="1" applyProtection="1">
      <alignment horizontal="right"/>
    </xf>
    <xf numFmtId="352" fontId="7" fillId="0" borderId="0" xfId="0" applyNumberFormat="1" applyFont="1" applyBorder="1" applyAlignment="1"/>
    <xf numFmtId="0" fontId="424" fillId="0" borderId="0" xfId="0" applyFont="1" applyFill="1"/>
    <xf numFmtId="0" fontId="366" fillId="0" borderId="0" xfId="0" applyFont="1" applyFill="1"/>
    <xf numFmtId="0" fontId="82" fillId="0" borderId="0" xfId="0" applyFont="1" applyFill="1"/>
    <xf numFmtId="0" fontId="82" fillId="0" borderId="0" xfId="0" applyFont="1" applyFill="1" applyAlignment="1">
      <alignment wrapText="1"/>
    </xf>
    <xf numFmtId="164" fontId="408" fillId="0" borderId="0" xfId="453" applyNumberFormat="1" applyFont="1" applyFill="1" applyAlignment="1" applyProtection="1">
      <alignment horizontal="right"/>
    </xf>
    <xf numFmtId="37" fontId="408" fillId="0" borderId="0" xfId="453" applyNumberFormat="1" applyFont="1" applyFill="1" applyAlignment="1" applyProtection="1">
      <alignment horizontal="right"/>
    </xf>
    <xf numFmtId="177" fontId="409" fillId="0" borderId="0" xfId="831" applyNumberFormat="1" applyFont="1" applyFill="1" applyAlignment="1" applyProtection="1">
      <alignment horizontal="right"/>
    </xf>
    <xf numFmtId="352" fontId="108" fillId="0" borderId="9" xfId="0" applyNumberFormat="1" applyFont="1" applyBorder="1" applyAlignment="1">
      <alignment horizontal="center"/>
    </xf>
    <xf numFmtId="222" fontId="60" fillId="0" borderId="15" xfId="605" applyFont="1" applyBorder="1" applyAlignment="1"/>
    <xf numFmtId="0" fontId="425" fillId="0" borderId="15" xfId="1805" applyFont="1" applyFill="1" applyBorder="1" applyProtection="1">
      <protection locked="0"/>
    </xf>
    <xf numFmtId="222" fontId="387" fillId="113" borderId="0" xfId="0" applyNumberFormat="1" applyFont="1" applyFill="1" applyAlignment="1"/>
    <xf numFmtId="335" fontId="422" fillId="0" borderId="0" xfId="890" applyNumberFormat="1" applyFont="1" applyAlignment="1">
      <alignment horizontal="right"/>
    </xf>
    <xf numFmtId="335" fontId="422" fillId="0" borderId="80" xfId="890" applyNumberFormat="1" applyFont="1" applyBorder="1" applyAlignment="1">
      <alignment horizontal="right"/>
    </xf>
    <xf numFmtId="335" fontId="422" fillId="0" borderId="0" xfId="890" applyNumberFormat="1" applyFont="1" applyBorder="1" applyAlignment="1">
      <alignment horizontal="right"/>
    </xf>
    <xf numFmtId="335" fontId="422" fillId="0" borderId="79" xfId="890" applyNumberFormat="1" applyFont="1" applyBorder="1" applyAlignment="1">
      <alignment horizontal="right"/>
    </xf>
    <xf numFmtId="0" fontId="426" fillId="0" borderId="0" xfId="822" applyFont="1" applyFill="1" applyBorder="1" applyProtection="1">
      <protection locked="0"/>
    </xf>
    <xf numFmtId="0" fontId="426" fillId="0" borderId="0" xfId="822" applyNumberFormat="1" applyFont="1" applyFill="1" applyBorder="1" applyProtection="1">
      <protection locked="0"/>
    </xf>
    <xf numFmtId="0" fontId="426" fillId="0" borderId="0" xfId="827" applyFont="1" applyFill="1" applyBorder="1"/>
    <xf numFmtId="352" fontId="427" fillId="0" borderId="9" xfId="0" applyNumberFormat="1" applyFont="1" applyBorder="1" applyAlignment="1">
      <alignment horizontal="right"/>
    </xf>
    <xf numFmtId="164" fontId="380" fillId="0" borderId="0" xfId="0" applyNumberFormat="1" applyFont="1" applyAlignment="1"/>
    <xf numFmtId="41" fontId="380" fillId="0" borderId="0" xfId="0" applyNumberFormat="1" applyFont="1" applyBorder="1" applyAlignment="1"/>
    <xf numFmtId="37" fontId="409" fillId="0" borderId="28" xfId="0" applyNumberFormat="1" applyFont="1" applyBorder="1" applyAlignment="1">
      <alignment horizontal="right"/>
    </xf>
    <xf numFmtId="37" fontId="409" fillId="0" borderId="43" xfId="0" applyNumberFormat="1" applyFont="1" applyBorder="1" applyAlignment="1">
      <alignment horizontal="right"/>
    </xf>
    <xf numFmtId="0" fontId="408" fillId="32" borderId="0" xfId="827" applyFont="1" applyFill="1" applyBorder="1" applyAlignment="1">
      <alignment horizontal="left"/>
    </xf>
    <xf numFmtId="0" fontId="423" fillId="32" borderId="0" xfId="827" applyFont="1" applyFill="1" applyBorder="1" applyAlignment="1">
      <alignment horizontal="left"/>
    </xf>
    <xf numFmtId="0" fontId="423" fillId="0" borderId="0" xfId="827" applyFont="1" applyFill="1" applyBorder="1" applyAlignment="1">
      <alignment horizontal="left"/>
    </xf>
    <xf numFmtId="0" fontId="423" fillId="0" borderId="0" xfId="827" applyFont="1" applyFill="1" applyBorder="1" applyAlignment="1">
      <alignment horizontal="right"/>
    </xf>
    <xf numFmtId="0" fontId="428" fillId="0" borderId="0" xfId="0" applyFont="1"/>
    <xf numFmtId="335" fontId="422" fillId="30" borderId="0" xfId="890" applyNumberFormat="1" applyFont="1" applyFill="1" applyBorder="1" applyAlignment="1"/>
    <xf numFmtId="41" fontId="408" fillId="0" borderId="79" xfId="0" applyNumberFormat="1" applyFont="1" applyBorder="1" applyAlignment="1"/>
    <xf numFmtId="41" fontId="334" fillId="0" borderId="0" xfId="0" applyNumberFormat="1" applyFont="1"/>
    <xf numFmtId="41" fontId="408" fillId="0" borderId="0" xfId="0" applyNumberFormat="1" applyFont="1" applyFill="1" applyAlignment="1"/>
    <xf numFmtId="319" fontId="380" fillId="0" borderId="80" xfId="453" applyNumberFormat="1" applyFont="1" applyBorder="1" applyAlignment="1">
      <alignment horizontal="right"/>
    </xf>
    <xf numFmtId="319" fontId="408" fillId="0" borderId="0" xfId="0" applyNumberFormat="1" applyFont="1" applyBorder="1" applyAlignment="1">
      <alignment horizontal="right"/>
    </xf>
    <xf numFmtId="37" fontId="409" fillId="0" borderId="9" xfId="0" applyNumberFormat="1" applyFont="1" applyBorder="1" applyAlignment="1">
      <alignment horizontal="right"/>
    </xf>
    <xf numFmtId="224" fontId="380" fillId="0" borderId="0" xfId="0" applyNumberFormat="1" applyFont="1" applyFill="1" applyAlignment="1"/>
    <xf numFmtId="224" fontId="380" fillId="74" borderId="0" xfId="0" applyNumberFormat="1" applyFont="1" applyFill="1" applyAlignment="1"/>
    <xf numFmtId="39" fontId="408" fillId="0" borderId="0" xfId="2699" applyNumberFormat="1" applyFont="1" applyFill="1" applyAlignment="1">
      <alignment horizontal="center"/>
    </xf>
    <xf numFmtId="0" fontId="7" fillId="0" borderId="0" xfId="831" applyFont="1" applyAlignment="1"/>
    <xf numFmtId="352" fontId="108" fillId="0" borderId="0" xfId="0" applyNumberFormat="1" applyFont="1" applyAlignment="1">
      <alignment horizontal="center"/>
    </xf>
    <xf numFmtId="0" fontId="82" fillId="0" borderId="0" xfId="0" applyNumberFormat="1" applyFont="1" applyAlignment="1"/>
    <xf numFmtId="352" fontId="366" fillId="0" borderId="0" xfId="0" applyNumberFormat="1" applyFont="1" applyAlignment="1"/>
    <xf numFmtId="352" fontId="365" fillId="0" borderId="0" xfId="0" applyNumberFormat="1" applyFont="1" applyAlignment="1"/>
    <xf numFmtId="0" fontId="370" fillId="0" borderId="0" xfId="832" applyFont="1" applyFill="1" applyAlignment="1"/>
    <xf numFmtId="49" fontId="408" fillId="0" borderId="0" xfId="832" applyNumberFormat="1" applyFont="1" applyFill="1" applyBorder="1" applyAlignment="1">
      <alignment horizontal="left"/>
    </xf>
    <xf numFmtId="252" fontId="380" fillId="0" borderId="80" xfId="890" applyNumberFormat="1" applyFont="1" applyFill="1" applyBorder="1" applyAlignment="1">
      <alignment horizontal="right"/>
    </xf>
    <xf numFmtId="252" fontId="380" fillId="0" borderId="0" xfId="890" applyNumberFormat="1" applyFont="1" applyFill="1" applyBorder="1" applyAlignment="1">
      <alignment horizontal="right"/>
    </xf>
    <xf numFmtId="252" fontId="380" fillId="74" borderId="0" xfId="890" applyNumberFormat="1" applyFont="1" applyFill="1" applyBorder="1" applyAlignment="1">
      <alignment horizontal="right"/>
    </xf>
    <xf numFmtId="252" fontId="380" fillId="0" borderId="9" xfId="890" applyNumberFormat="1" applyFont="1" applyFill="1" applyBorder="1" applyAlignment="1">
      <alignment horizontal="right"/>
    </xf>
    <xf numFmtId="252" fontId="380" fillId="74" borderId="9" xfId="890" applyNumberFormat="1" applyFont="1" applyFill="1" applyBorder="1" applyAlignment="1">
      <alignment horizontal="right"/>
    </xf>
    <xf numFmtId="0" fontId="409" fillId="0" borderId="70" xfId="832" applyNumberFormat="1" applyFont="1" applyFill="1" applyBorder="1" applyAlignment="1">
      <alignment horizontal="left"/>
    </xf>
    <xf numFmtId="177" fontId="408" fillId="0" borderId="30" xfId="890" applyNumberFormat="1" applyFont="1" applyFill="1" applyBorder="1" applyAlignment="1">
      <alignment horizontal="right"/>
    </xf>
    <xf numFmtId="177" fontId="408" fillId="0" borderId="71" xfId="890" applyNumberFormat="1" applyFont="1" applyFill="1" applyBorder="1" applyAlignment="1">
      <alignment horizontal="right"/>
    </xf>
    <xf numFmtId="174" fontId="423" fillId="0" borderId="0" xfId="453" applyFont="1" applyFill="1" applyAlignment="1">
      <alignment horizontal="right"/>
    </xf>
    <xf numFmtId="14" fontId="0" fillId="0" borderId="0" xfId="0" applyNumberFormat="1"/>
    <xf numFmtId="0" fontId="389" fillId="0" borderId="71" xfId="834" applyFont="1" applyBorder="1" applyAlignment="1">
      <alignment horizontal="center"/>
    </xf>
    <xf numFmtId="0" fontId="408" fillId="0" borderId="0" xfId="3075" applyFont="1" applyFill="1"/>
    <xf numFmtId="39" fontId="380" fillId="0" borderId="0" xfId="2699" applyNumberFormat="1" applyFont="1" applyFill="1" applyAlignment="1">
      <alignment horizontal="right"/>
    </xf>
    <xf numFmtId="225" fontId="380" fillId="0" borderId="0" xfId="831" applyNumberFormat="1" applyFont="1" applyFill="1" applyAlignment="1">
      <alignment horizontal="right"/>
    </xf>
    <xf numFmtId="221" fontId="380" fillId="0" borderId="0" xfId="831" applyNumberFormat="1" applyFont="1" applyFill="1" applyAlignment="1" applyProtection="1">
      <alignment horizontal="right"/>
    </xf>
    <xf numFmtId="366" fontId="380" fillId="0" borderId="0" xfId="831" applyNumberFormat="1" applyFont="1" applyFill="1" applyBorder="1" applyAlignment="1"/>
    <xf numFmtId="322" fontId="387" fillId="0" borderId="0" xfId="831" applyNumberFormat="1" applyFont="1" applyBorder="1" applyAlignment="1">
      <alignment horizontal="right"/>
    </xf>
    <xf numFmtId="37" fontId="387" fillId="0" borderId="0" xfId="831" applyNumberFormat="1" applyFont="1" applyBorder="1" applyAlignment="1">
      <alignment horizontal="right"/>
    </xf>
    <xf numFmtId="322" fontId="387" fillId="0" borderId="0" xfId="831" applyNumberFormat="1" applyFont="1" applyBorder="1" applyAlignment="1"/>
    <xf numFmtId="37" fontId="387" fillId="0" borderId="0" xfId="831" applyNumberFormat="1" applyFont="1" applyBorder="1" applyAlignment="1"/>
    <xf numFmtId="0" fontId="387" fillId="0" borderId="0" xfId="831" applyFont="1" applyBorder="1" applyAlignment="1">
      <alignment horizontal="center"/>
    </xf>
    <xf numFmtId="221" fontId="380" fillId="0" borderId="0" xfId="831" applyNumberFormat="1" applyFont="1" applyFill="1" applyBorder="1" applyAlignment="1" applyProtection="1">
      <alignment horizontal="right"/>
    </xf>
    <xf numFmtId="177" fontId="380" fillId="0" borderId="0" xfId="890" applyNumberFormat="1" applyFont="1" applyFill="1" applyBorder="1" applyAlignment="1">
      <alignment horizontal="right"/>
    </xf>
    <xf numFmtId="322" fontId="380" fillId="0" borderId="0" xfId="0" applyNumberFormat="1" applyFont="1" applyFill="1" applyBorder="1"/>
    <xf numFmtId="322" fontId="380" fillId="0" borderId="9" xfId="0" applyNumberFormat="1" applyFont="1" applyFill="1" applyBorder="1"/>
    <xf numFmtId="2" fontId="380" fillId="0" borderId="0" xfId="831" applyNumberFormat="1" applyFont="1" applyFill="1" applyAlignment="1">
      <alignment horizontal="right"/>
    </xf>
    <xf numFmtId="177" fontId="408" fillId="0" borderId="0" xfId="831" applyNumberFormat="1" applyFont="1" applyFill="1" applyProtection="1"/>
    <xf numFmtId="177" fontId="380" fillId="0" borderId="0" xfId="831" applyNumberFormat="1" applyFont="1" applyFill="1" applyAlignment="1" applyProtection="1">
      <alignment horizontal="right"/>
    </xf>
    <xf numFmtId="177" fontId="380" fillId="0" borderId="9" xfId="831" applyNumberFormat="1" applyFont="1" applyFill="1" applyBorder="1" applyProtection="1"/>
    <xf numFmtId="177" fontId="408" fillId="0" borderId="0" xfId="831" applyNumberFormat="1" applyFont="1" applyFill="1" applyAlignment="1" applyProtection="1">
      <alignment horizontal="right"/>
    </xf>
    <xf numFmtId="177" fontId="380" fillId="0" borderId="0" xfId="831" applyNumberFormat="1" applyFont="1" applyFill="1" applyProtection="1"/>
    <xf numFmtId="177" fontId="408" fillId="0" borderId="0" xfId="831" applyNumberFormat="1" applyFont="1" applyFill="1" applyBorder="1" applyProtection="1"/>
    <xf numFmtId="177" fontId="380" fillId="0" borderId="9" xfId="831" applyNumberFormat="1" applyFont="1" applyFill="1" applyBorder="1" applyAlignment="1" applyProtection="1">
      <alignment horizontal="right"/>
    </xf>
    <xf numFmtId="177" fontId="380" fillId="0" borderId="0" xfId="831" applyNumberFormat="1" applyFont="1" applyFill="1" applyAlignment="1">
      <alignment horizontal="right"/>
    </xf>
    <xf numFmtId="177" fontId="409" fillId="0" borderId="43" xfId="831" applyNumberFormat="1" applyFont="1" applyFill="1" applyBorder="1" applyAlignment="1" applyProtection="1">
      <alignment horizontal="right"/>
    </xf>
    <xf numFmtId="177" fontId="423" fillId="0" borderId="0" xfId="831" applyNumberFormat="1" applyFont="1" applyAlignment="1" applyProtection="1">
      <alignment horizontal="right"/>
    </xf>
    <xf numFmtId="177" fontId="423" fillId="0" borderId="43" xfId="831" applyNumberFormat="1" applyFont="1" applyFill="1" applyBorder="1" applyAlignment="1" applyProtection="1">
      <alignment horizontal="right"/>
    </xf>
    <xf numFmtId="0" fontId="408" fillId="0" borderId="0" xfId="832" applyFont="1" applyFill="1" applyBorder="1" applyAlignment="1">
      <alignment horizontal="left"/>
    </xf>
    <xf numFmtId="0" fontId="426" fillId="32" borderId="0" xfId="1805" applyFont="1" applyFill="1" applyBorder="1" applyAlignment="1" applyProtection="1">
      <protection locked="0"/>
    </xf>
    <xf numFmtId="14" fontId="423" fillId="0" borderId="9" xfId="823" applyNumberFormat="1" applyFont="1" applyFill="1" applyBorder="1" applyAlignment="1">
      <alignment horizontal="right" vertical="center"/>
    </xf>
    <xf numFmtId="0" fontId="408" fillId="0" borderId="0" xfId="827" applyFont="1" applyFill="1" applyBorder="1" applyAlignment="1">
      <alignment horizontal="left"/>
    </xf>
    <xf numFmtId="0" fontId="423" fillId="32" borderId="0" xfId="1704" applyFont="1" applyFill="1" applyAlignment="1">
      <alignment horizontal="right"/>
    </xf>
    <xf numFmtId="319" fontId="380" fillId="0" borderId="80" xfId="0" applyNumberFormat="1" applyFont="1" applyBorder="1" applyAlignment="1">
      <alignment horizontal="right"/>
    </xf>
    <xf numFmtId="37" fontId="409" fillId="0" borderId="79" xfId="0" applyNumberFormat="1" applyFont="1" applyBorder="1" applyAlignment="1">
      <alignment horizontal="right"/>
    </xf>
    <xf numFmtId="224" fontId="380" fillId="0" borderId="0" xfId="0" applyNumberFormat="1" applyFont="1" applyAlignment="1"/>
    <xf numFmtId="1" fontId="409" fillId="0" borderId="28" xfId="1805" applyNumberFormat="1" applyFont="1" applyFill="1" applyBorder="1" applyAlignment="1" applyProtection="1">
      <alignment horizontal="right" vertical="center"/>
      <protection locked="0"/>
    </xf>
    <xf numFmtId="49" fontId="408" fillId="0" borderId="0" xfId="832" applyNumberFormat="1" applyFont="1" applyFill="1" applyBorder="1" applyAlignment="1">
      <alignment horizontal="left" indent="1"/>
    </xf>
    <xf numFmtId="49" fontId="408" fillId="0" borderId="0" xfId="832" applyNumberFormat="1" applyFont="1" applyFill="1" applyBorder="1" applyAlignment="1">
      <alignment horizontal="center"/>
    </xf>
    <xf numFmtId="164" fontId="408" fillId="0" borderId="0" xfId="453" applyNumberFormat="1" applyFont="1" applyFill="1" applyBorder="1" applyAlignment="1">
      <alignment horizontal="right"/>
    </xf>
    <xf numFmtId="359" fontId="380" fillId="0" borderId="0" xfId="832" applyNumberFormat="1" applyFont="1" applyFill="1" applyBorder="1" applyAlignment="1">
      <alignment horizontal="right"/>
    </xf>
    <xf numFmtId="9" fontId="409" fillId="107" borderId="0" xfId="890" applyFont="1" applyFill="1"/>
    <xf numFmtId="37" fontId="408" fillId="0" borderId="0" xfId="453" applyNumberFormat="1" applyFont="1" applyFill="1" applyBorder="1" applyAlignment="1">
      <alignment horizontal="right"/>
    </xf>
    <xf numFmtId="359" fontId="409" fillId="0" borderId="0" xfId="832" applyNumberFormat="1" applyFont="1" applyFill="1" applyBorder="1" applyAlignment="1">
      <alignment horizontal="right"/>
    </xf>
    <xf numFmtId="359" fontId="380" fillId="0" borderId="9" xfId="832" applyNumberFormat="1" applyFont="1" applyFill="1" applyBorder="1" applyAlignment="1">
      <alignment horizontal="right"/>
    </xf>
    <xf numFmtId="359" fontId="380" fillId="74" borderId="9" xfId="832" applyNumberFormat="1" applyFont="1" applyFill="1" applyBorder="1" applyAlignment="1">
      <alignment horizontal="right"/>
    </xf>
    <xf numFmtId="0" fontId="423" fillId="0" borderId="0" xfId="826" applyFont="1" applyFill="1" applyAlignment="1">
      <alignment horizontal="right"/>
    </xf>
    <xf numFmtId="41" fontId="387" fillId="0" borderId="0" xfId="1750" applyNumberFormat="1" applyFont="1" applyFill="1" applyBorder="1" applyAlignment="1">
      <alignment vertical="center"/>
    </xf>
    <xf numFmtId="164" fontId="409" fillId="0" borderId="0" xfId="1750" applyNumberFormat="1" applyFont="1" applyFill="1" applyBorder="1" applyAlignment="1">
      <alignment vertical="center"/>
    </xf>
    <xf numFmtId="164" fontId="380" fillId="0" borderId="0" xfId="483" applyNumberFormat="1" applyFont="1" applyFill="1" applyBorder="1" applyAlignment="1">
      <alignment horizontal="right"/>
    </xf>
    <xf numFmtId="0" fontId="429" fillId="0" borderId="15" xfId="1805" applyFont="1" applyFill="1" applyBorder="1" applyAlignment="1" applyProtection="1">
      <protection locked="0"/>
    </xf>
    <xf numFmtId="0" fontId="430" fillId="0" borderId="15" xfId="823" applyFont="1" applyBorder="1" applyAlignment="1"/>
    <xf numFmtId="0" fontId="430" fillId="0" borderId="15" xfId="823" applyFont="1" applyBorder="1" applyAlignment="1">
      <alignment horizontal="left"/>
    </xf>
    <xf numFmtId="0" fontId="429" fillId="0" borderId="15" xfId="2579" applyFont="1" applyBorder="1" applyAlignment="1">
      <alignment horizontal="right"/>
    </xf>
    <xf numFmtId="0" fontId="431" fillId="107" borderId="0" xfId="2579" applyFont="1" applyFill="1" applyAlignment="1"/>
    <xf numFmtId="0" fontId="431" fillId="0" borderId="0" xfId="2579" applyFont="1" applyAlignment="1"/>
    <xf numFmtId="0" fontId="432" fillId="0" borderId="0" xfId="1805" applyFont="1" applyFill="1" applyBorder="1" applyAlignment="1" applyProtection="1">
      <protection locked="0"/>
    </xf>
    <xf numFmtId="0" fontId="433" fillId="0" borderId="0" xfId="823" applyFont="1" applyAlignment="1"/>
    <xf numFmtId="0" fontId="433" fillId="0" borderId="0" xfId="823" applyFont="1" applyAlignment="1">
      <alignment horizontal="left"/>
    </xf>
    <xf numFmtId="355" fontId="432" fillId="0" borderId="0" xfId="1805" applyNumberFormat="1" applyFont="1" applyFill="1" applyBorder="1" applyAlignment="1" applyProtection="1">
      <protection locked="0"/>
    </xf>
    <xf numFmtId="0" fontId="433" fillId="0" borderId="0" xfId="823" applyFont="1" applyBorder="1" applyAlignment="1"/>
    <xf numFmtId="0" fontId="432" fillId="0" borderId="0" xfId="827" applyFont="1" applyFill="1" applyBorder="1" applyAlignment="1"/>
    <xf numFmtId="0" fontId="432" fillId="0" borderId="0" xfId="823" applyFont="1" applyBorder="1" applyAlignment="1">
      <alignment horizontal="center"/>
    </xf>
    <xf numFmtId="0" fontId="433" fillId="0" borderId="0" xfId="823" applyFont="1" applyBorder="1" applyAlignment="1">
      <alignment horizontal="center"/>
    </xf>
    <xf numFmtId="185" fontId="431" fillId="0" borderId="0" xfId="2579" applyNumberFormat="1" applyFont="1" applyAlignment="1"/>
    <xf numFmtId="0" fontId="434" fillId="0" borderId="0" xfId="2579" applyFont="1" applyAlignment="1"/>
    <xf numFmtId="352" fontId="434" fillId="0" borderId="0" xfId="2579" quotePrefix="1" applyNumberFormat="1" applyFont="1" applyBorder="1" applyAlignment="1">
      <alignment horizontal="left"/>
    </xf>
    <xf numFmtId="352" fontId="435" fillId="0" borderId="70" xfId="2579" applyNumberFormat="1" applyFont="1" applyFill="1" applyBorder="1" applyAlignment="1">
      <alignment horizontal="centerContinuous" vertical="center"/>
    </xf>
    <xf numFmtId="352" fontId="435" fillId="0" borderId="30" xfId="2579" applyNumberFormat="1" applyFont="1" applyFill="1" applyBorder="1" applyAlignment="1">
      <alignment horizontal="centerContinuous" vertical="center"/>
    </xf>
    <xf numFmtId="352" fontId="435" fillId="0" borderId="92" xfId="2579" applyNumberFormat="1" applyFont="1" applyFill="1" applyBorder="1" applyAlignment="1">
      <alignment horizontal="centerContinuous" vertical="center"/>
    </xf>
    <xf numFmtId="352" fontId="435" fillId="0" borderId="71" xfId="2579" applyNumberFormat="1" applyFont="1" applyFill="1" applyBorder="1" applyAlignment="1">
      <alignment horizontal="centerContinuous" vertical="center"/>
    </xf>
    <xf numFmtId="352" fontId="435" fillId="0" borderId="0" xfId="2579" applyNumberFormat="1" applyFont="1" applyFill="1" applyBorder="1" applyAlignment="1">
      <alignment horizontal="center" vertical="center"/>
    </xf>
    <xf numFmtId="0" fontId="431" fillId="0" borderId="28" xfId="2579" applyFont="1" applyBorder="1" applyAlignment="1">
      <alignment horizontal="centerContinuous"/>
    </xf>
    <xf numFmtId="215" fontId="435" fillId="0" borderId="28" xfId="2579" applyNumberFormat="1" applyFont="1" applyFill="1" applyBorder="1" applyAlignment="1">
      <alignment horizontal="centerContinuous" vertical="center"/>
    </xf>
    <xf numFmtId="215" fontId="435" fillId="0" borderId="43" xfId="2579" applyNumberFormat="1" applyFont="1" applyFill="1" applyBorder="1" applyAlignment="1">
      <alignment horizontal="centerContinuous" vertical="center"/>
    </xf>
    <xf numFmtId="215" fontId="435" fillId="0" borderId="16" xfId="2579" applyNumberFormat="1" applyFont="1" applyFill="1" applyBorder="1" applyAlignment="1">
      <alignment horizontal="center" vertical="center"/>
    </xf>
    <xf numFmtId="215" fontId="435" fillId="0" borderId="0" xfId="2579" applyNumberFormat="1" applyFont="1" applyFill="1" applyBorder="1" applyAlignment="1">
      <alignment horizontal="centerContinuous" vertical="center"/>
    </xf>
    <xf numFmtId="215" fontId="435" fillId="0" borderId="95" xfId="2579" applyNumberFormat="1" applyFont="1" applyFill="1" applyBorder="1" applyAlignment="1">
      <alignment horizontal="centerContinuous" vertical="center"/>
    </xf>
    <xf numFmtId="215" fontId="435" fillId="0" borderId="0" xfId="2579" applyNumberFormat="1" applyFont="1" applyFill="1" applyBorder="1" applyAlignment="1">
      <alignment horizontal="center" vertical="center"/>
    </xf>
    <xf numFmtId="215" fontId="435" fillId="0" borderId="73" xfId="2579" quotePrefix="1" applyNumberFormat="1" applyFont="1" applyFill="1" applyBorder="1" applyAlignment="1">
      <alignment horizontal="centerContinuous" vertical="center"/>
    </xf>
    <xf numFmtId="352" fontId="435" fillId="0" borderId="0" xfId="2579" applyNumberFormat="1" applyFont="1" applyFill="1" applyBorder="1" applyAlignment="1"/>
    <xf numFmtId="17" fontId="435" fillId="0" borderId="0" xfId="2579" applyNumberFormat="1" applyFont="1" applyBorder="1" applyAlignment="1">
      <alignment horizontal="centerContinuous" vertical="center"/>
    </xf>
    <xf numFmtId="0" fontId="431" fillId="0" borderId="0" xfId="2579" applyFont="1" applyAlignment="1">
      <alignment horizontal="centerContinuous"/>
    </xf>
    <xf numFmtId="0" fontId="436" fillId="0" borderId="0" xfId="2579" applyFont="1" applyFill="1" applyBorder="1" applyAlignment="1">
      <alignment horizontal="center"/>
    </xf>
    <xf numFmtId="17" fontId="435" fillId="0" borderId="16" xfId="2579" applyNumberFormat="1" applyFont="1" applyBorder="1" applyAlignment="1">
      <alignment horizontal="center" vertical="center"/>
    </xf>
    <xf numFmtId="17" fontId="435" fillId="0" borderId="0" xfId="2579" applyNumberFormat="1" applyFont="1" applyBorder="1" applyAlignment="1">
      <alignment horizontal="center" vertical="center"/>
    </xf>
    <xf numFmtId="0" fontId="431" fillId="0" borderId="95" xfId="2579" applyFont="1" applyBorder="1" applyAlignment="1">
      <alignment horizontal="center"/>
    </xf>
    <xf numFmtId="17" fontId="435" fillId="0" borderId="9" xfId="2579" applyNumberFormat="1" applyFont="1" applyBorder="1" applyAlignment="1">
      <alignment horizontal="centerContinuous" vertical="center"/>
    </xf>
    <xf numFmtId="0" fontId="431" fillId="0" borderId="9" xfId="2579" applyFont="1" applyBorder="1" applyAlignment="1">
      <alignment horizontal="centerContinuous"/>
    </xf>
    <xf numFmtId="0" fontId="431" fillId="0" borderId="0" xfId="2579" applyFont="1" applyBorder="1" applyAlignment="1">
      <alignment horizontal="centerContinuous"/>
    </xf>
    <xf numFmtId="352" fontId="434" fillId="0" borderId="0" xfId="2579" applyNumberFormat="1" applyFont="1" applyFill="1" applyBorder="1" applyAlignment="1"/>
    <xf numFmtId="352" fontId="437" fillId="0" borderId="0" xfId="2579" applyNumberFormat="1" applyFont="1" applyFill="1" applyBorder="1" applyAlignment="1">
      <alignment horizontal="left"/>
    </xf>
    <xf numFmtId="0" fontId="436" fillId="0" borderId="0" xfId="2579" applyFont="1" applyBorder="1" applyAlignment="1">
      <alignment horizontal="center"/>
    </xf>
    <xf numFmtId="0" fontId="436" fillId="0" borderId="16" xfId="2579" applyFont="1" applyBorder="1" applyAlignment="1">
      <alignment horizontal="center"/>
    </xf>
    <xf numFmtId="0" fontId="436" fillId="0" borderId="95" xfId="2579" applyFont="1" applyBorder="1" applyAlignment="1">
      <alignment horizontal="center"/>
    </xf>
    <xf numFmtId="164" fontId="436" fillId="0" borderId="0" xfId="2579" applyNumberFormat="1" applyFont="1" applyFill="1" applyBorder="1" applyAlignment="1">
      <alignment horizontal="center"/>
    </xf>
    <xf numFmtId="164" fontId="434" fillId="0" borderId="16" xfId="2579" applyNumberFormat="1" applyFont="1" applyFill="1" applyBorder="1" applyAlignment="1"/>
    <xf numFmtId="164" fontId="434" fillId="0" borderId="0" xfId="2579" applyNumberFormat="1" applyFont="1" applyFill="1" applyBorder="1" applyAlignment="1"/>
    <xf numFmtId="164" fontId="434" fillId="0" borderId="95" xfId="2579" applyNumberFormat="1" applyFont="1" applyFill="1" applyBorder="1" applyAlignment="1"/>
    <xf numFmtId="9" fontId="387" fillId="0" borderId="0" xfId="2579" applyNumberFormat="1" applyFont="1" applyFill="1" applyBorder="1" applyAlignment="1"/>
    <xf numFmtId="9" fontId="408" fillId="0" borderId="0" xfId="2579" applyNumberFormat="1" applyFont="1" applyFill="1" applyBorder="1" applyAlignment="1"/>
    <xf numFmtId="164" fontId="408" fillId="0" borderId="0" xfId="2579" applyNumberFormat="1" applyFont="1" applyFill="1" applyBorder="1" applyAlignment="1"/>
    <xf numFmtId="9" fontId="434" fillId="0" borderId="0" xfId="890" applyFont="1" applyBorder="1" applyAlignment="1">
      <alignment horizontal="center"/>
    </xf>
    <xf numFmtId="37" fontId="434" fillId="0" borderId="0" xfId="2579" applyNumberFormat="1" applyFont="1" applyFill="1" applyBorder="1" applyAlignment="1"/>
    <xf numFmtId="37" fontId="436" fillId="0" borderId="0" xfId="2579" applyNumberFormat="1" applyFont="1" applyFill="1" applyBorder="1" applyAlignment="1">
      <alignment horizontal="center"/>
    </xf>
    <xf numFmtId="37" fontId="434" fillId="0" borderId="16" xfId="2579" applyNumberFormat="1" applyFont="1" applyFill="1" applyBorder="1" applyAlignment="1"/>
    <xf numFmtId="37" fontId="434" fillId="0" borderId="95" xfId="2579" applyNumberFormat="1" applyFont="1" applyFill="1" applyBorder="1" applyAlignment="1"/>
    <xf numFmtId="0" fontId="438" fillId="0" borderId="0" xfId="2579" applyFont="1" applyAlignment="1">
      <alignment horizontal="centerContinuous"/>
    </xf>
    <xf numFmtId="0" fontId="438" fillId="0" borderId="0" xfId="2579" applyFont="1" applyAlignment="1"/>
    <xf numFmtId="0" fontId="438" fillId="0" borderId="0" xfId="2579" applyFont="1" applyAlignment="1">
      <alignment horizontal="center"/>
    </xf>
    <xf numFmtId="0" fontId="436" fillId="0" borderId="0" xfId="2579" applyFont="1" applyAlignment="1">
      <alignment horizontal="center"/>
    </xf>
    <xf numFmtId="0" fontId="436" fillId="0" borderId="0" xfId="2579" applyFont="1" applyAlignment="1"/>
    <xf numFmtId="352" fontId="436" fillId="0" borderId="0" xfId="2579" applyNumberFormat="1" applyFont="1" applyAlignment="1"/>
    <xf numFmtId="352" fontId="435" fillId="0" borderId="0" xfId="2579" applyNumberFormat="1" applyFont="1" applyFill="1" applyBorder="1" applyAlignment="1">
      <alignment horizontal="right"/>
    </xf>
    <xf numFmtId="352" fontId="436" fillId="0" borderId="0" xfId="2579" applyNumberFormat="1" applyFont="1" applyBorder="1" applyAlignment="1"/>
    <xf numFmtId="164" fontId="435" fillId="0" borderId="0" xfId="2579" applyNumberFormat="1" applyFont="1" applyAlignment="1"/>
    <xf numFmtId="164" fontId="435" fillId="0" borderId="16" xfId="2579" applyNumberFormat="1" applyFont="1" applyBorder="1" applyAlignment="1"/>
    <xf numFmtId="164" fontId="435" fillId="0" borderId="95" xfId="2579" applyNumberFormat="1" applyFont="1" applyBorder="1" applyAlignment="1"/>
    <xf numFmtId="164" fontId="436" fillId="0" borderId="0" xfId="2579" applyNumberFormat="1" applyFont="1" applyAlignment="1"/>
    <xf numFmtId="0" fontId="436" fillId="107" borderId="0" xfId="2579" applyFont="1" applyFill="1" applyAlignment="1"/>
    <xf numFmtId="0" fontId="436" fillId="0" borderId="0" xfId="2579" applyFont="1" applyAlignment="1">
      <alignment horizontal="centerContinuous"/>
    </xf>
    <xf numFmtId="224" fontId="380" fillId="0" borderId="0" xfId="890" applyNumberFormat="1" applyFont="1" applyFill="1" applyBorder="1" applyAlignment="1"/>
    <xf numFmtId="224" fontId="408" fillId="0" borderId="0" xfId="890" applyNumberFormat="1" applyFont="1" applyFill="1" applyBorder="1" applyAlignment="1"/>
    <xf numFmtId="352" fontId="437" fillId="0" borderId="0" xfId="2579" applyNumberFormat="1" applyFont="1" applyFill="1" applyBorder="1" applyAlignment="1">
      <alignment horizontal="right"/>
    </xf>
    <xf numFmtId="352" fontId="434" fillId="0" borderId="0" xfId="2579" applyNumberFormat="1" applyFont="1" applyBorder="1" applyAlignment="1"/>
    <xf numFmtId="335" fontId="437" fillId="0" borderId="0" xfId="890" applyNumberFormat="1" applyFont="1" applyFill="1" applyBorder="1" applyAlignment="1"/>
    <xf numFmtId="335" fontId="437" fillId="0" borderId="0" xfId="890" applyNumberFormat="1" applyFont="1" applyFill="1" applyBorder="1" applyAlignment="1">
      <alignment horizontal="right"/>
    </xf>
    <xf numFmtId="335" fontId="437" fillId="0" borderId="16" xfId="890" applyNumberFormat="1" applyFont="1" applyFill="1" applyBorder="1" applyAlignment="1">
      <alignment horizontal="right"/>
    </xf>
    <xf numFmtId="335" fontId="437" fillId="0" borderId="95" xfId="890" applyNumberFormat="1" applyFont="1" applyFill="1" applyBorder="1" applyAlignment="1"/>
    <xf numFmtId="37" fontId="408" fillId="0" borderId="0" xfId="2579" applyNumberFormat="1" applyFont="1" applyFill="1" applyBorder="1" applyAlignment="1"/>
    <xf numFmtId="352" fontId="434" fillId="0" borderId="0" xfId="2579" applyNumberFormat="1" applyFont="1" applyFill="1" applyBorder="1" applyAlignment="1">
      <alignment horizontal="left"/>
    </xf>
    <xf numFmtId="352" fontId="434" fillId="0" borderId="0" xfId="2579" applyNumberFormat="1" applyFont="1" applyAlignment="1"/>
    <xf numFmtId="352" fontId="434" fillId="0" borderId="16" xfId="2579" applyNumberFormat="1" applyFont="1" applyBorder="1" applyAlignment="1"/>
    <xf numFmtId="352" fontId="434" fillId="0" borderId="95" xfId="2579" applyNumberFormat="1" applyFont="1" applyBorder="1" applyAlignment="1"/>
    <xf numFmtId="0" fontId="436" fillId="0" borderId="0" xfId="2579" applyFont="1" applyBorder="1" applyAlignment="1"/>
    <xf numFmtId="352" fontId="435" fillId="0" borderId="0" xfId="2579" applyNumberFormat="1" applyFont="1" applyBorder="1" applyAlignment="1">
      <alignment horizontal="right"/>
    </xf>
    <xf numFmtId="352" fontId="435" fillId="0" borderId="0" xfId="2579" applyNumberFormat="1" applyFont="1" applyBorder="1" applyAlignment="1"/>
    <xf numFmtId="164" fontId="435" fillId="0" borderId="0" xfId="2579" applyNumberFormat="1" applyFont="1" applyBorder="1" applyAlignment="1"/>
    <xf numFmtId="0" fontId="436" fillId="107" borderId="0" xfId="2579" applyFont="1" applyFill="1" applyBorder="1" applyAlignment="1"/>
    <xf numFmtId="164" fontId="435" fillId="0" borderId="0" xfId="2579" applyNumberFormat="1" applyFont="1" applyFill="1" applyBorder="1" applyAlignment="1"/>
    <xf numFmtId="335" fontId="434" fillId="0" borderId="16" xfId="890" applyNumberFormat="1" applyFont="1" applyFill="1" applyBorder="1" applyAlignment="1"/>
    <xf numFmtId="335" fontId="434" fillId="0" borderId="0" xfId="890" applyNumberFormat="1" applyFont="1" applyFill="1" applyBorder="1" applyAlignment="1"/>
    <xf numFmtId="335" fontId="434" fillId="0" borderId="95" xfId="890" applyNumberFormat="1" applyFont="1" applyFill="1" applyBorder="1" applyAlignment="1"/>
    <xf numFmtId="335" fontId="408" fillId="0" borderId="0" xfId="890" applyNumberFormat="1" applyFont="1" applyFill="1" applyBorder="1" applyAlignment="1"/>
    <xf numFmtId="0" fontId="431" fillId="0" borderId="0" xfId="2579" applyFont="1" applyBorder="1" applyAlignment="1"/>
    <xf numFmtId="164" fontId="434" fillId="0" borderId="0" xfId="2579" applyNumberFormat="1" applyFont="1" applyBorder="1" applyAlignment="1"/>
    <xf numFmtId="0" fontId="431" fillId="107" borderId="0" xfId="2579" applyFont="1" applyFill="1" applyBorder="1" applyAlignment="1"/>
    <xf numFmtId="164" fontId="434" fillId="0" borderId="16" xfId="2579" applyNumberFormat="1" applyFont="1" applyBorder="1" applyAlignment="1"/>
    <xf numFmtId="164" fontId="434" fillId="0" borderId="95" xfId="2579" applyNumberFormat="1" applyFont="1" applyBorder="1" applyAlignment="1"/>
    <xf numFmtId="0" fontId="431" fillId="0" borderId="16" xfId="2579" applyFont="1" applyBorder="1" applyAlignment="1"/>
    <xf numFmtId="0" fontId="431" fillId="0" borderId="95" xfId="2579" applyFont="1" applyBorder="1" applyAlignment="1"/>
    <xf numFmtId="352" fontId="434" fillId="0" borderId="0" xfId="2579" applyNumberFormat="1" applyFont="1" applyFill="1" applyBorder="1" applyAlignment="1">
      <alignment horizontal="left" indent="1"/>
    </xf>
    <xf numFmtId="224" fontId="434" fillId="0" borderId="0" xfId="890" quotePrefix="1" applyNumberFormat="1" applyFont="1" applyFill="1" applyBorder="1" applyAlignment="1">
      <alignment horizontal="right"/>
    </xf>
    <xf numFmtId="224" fontId="434" fillId="0" borderId="16" xfId="890" applyNumberFormat="1" applyFont="1" applyFill="1" applyBorder="1" applyAlignment="1"/>
    <xf numFmtId="224" fontId="434" fillId="0" borderId="0" xfId="890" applyNumberFormat="1" applyFont="1" applyFill="1" applyBorder="1" applyAlignment="1"/>
    <xf numFmtId="224" fontId="434" fillId="0" borderId="95" xfId="890" quotePrefix="1" applyNumberFormat="1" applyFont="1" applyFill="1" applyBorder="1" applyAlignment="1">
      <alignment horizontal="right"/>
    </xf>
    <xf numFmtId="224" fontId="408" fillId="0" borderId="0" xfId="890" quotePrefix="1" applyNumberFormat="1" applyFont="1" applyFill="1" applyBorder="1" applyAlignment="1">
      <alignment horizontal="right"/>
    </xf>
    <xf numFmtId="224" fontId="434" fillId="0" borderId="16" xfId="890" quotePrefix="1" applyNumberFormat="1" applyFont="1" applyFill="1" applyBorder="1" applyAlignment="1">
      <alignment horizontal="right"/>
    </xf>
    <xf numFmtId="0" fontId="439" fillId="0" borderId="0" xfId="2579" applyFont="1" applyAlignment="1">
      <alignment horizontal="center"/>
    </xf>
    <xf numFmtId="224" fontId="434" fillId="74" borderId="95" xfId="890" applyNumberFormat="1" applyFont="1" applyFill="1" applyBorder="1" applyAlignment="1"/>
    <xf numFmtId="224" fontId="434" fillId="74" borderId="0" xfId="890" applyNumberFormat="1" applyFont="1" applyFill="1" applyBorder="1" applyAlignment="1"/>
    <xf numFmtId="224" fontId="408" fillId="74" borderId="0" xfId="890" applyNumberFormat="1" applyFont="1" applyFill="1" applyBorder="1" applyAlignment="1"/>
    <xf numFmtId="224" fontId="434" fillId="0" borderId="95" xfId="890" applyNumberFormat="1" applyFont="1" applyFill="1" applyBorder="1" applyAlignment="1"/>
    <xf numFmtId="224" fontId="434" fillId="0" borderId="0" xfId="890" applyNumberFormat="1" applyFont="1" applyFill="1" applyBorder="1" applyAlignment="1">
      <alignment horizontal="right"/>
    </xf>
    <xf numFmtId="177" fontId="434" fillId="0" borderId="16" xfId="890" applyNumberFormat="1" applyFont="1" applyFill="1" applyBorder="1" applyAlignment="1"/>
    <xf numFmtId="177" fontId="434" fillId="0" borderId="0" xfId="890" applyNumberFormat="1" applyFont="1" applyFill="1" applyBorder="1" applyAlignment="1"/>
    <xf numFmtId="177" fontId="434" fillId="0" borderId="95" xfId="890" applyNumberFormat="1" applyFont="1" applyFill="1" applyBorder="1" applyAlignment="1"/>
    <xf numFmtId="177" fontId="408" fillId="0" borderId="0" xfId="890" applyNumberFormat="1" applyFont="1" applyFill="1" applyBorder="1" applyAlignment="1"/>
    <xf numFmtId="352" fontId="434" fillId="0" borderId="0" xfId="2579" applyNumberFormat="1" applyFont="1" applyBorder="1" applyAlignment="1">
      <alignment horizontal="right"/>
    </xf>
    <xf numFmtId="352" fontId="434" fillId="0" borderId="0" xfId="2579" applyNumberFormat="1" applyFont="1" applyFill="1" applyBorder="1" applyAlignment="1">
      <alignment horizontal="right"/>
    </xf>
    <xf numFmtId="352" fontId="434" fillId="0" borderId="95" xfId="2579" applyNumberFormat="1" applyFont="1" applyBorder="1" applyAlignment="1">
      <alignment horizontal="right"/>
    </xf>
    <xf numFmtId="369" fontId="434" fillId="0" borderId="0" xfId="890" quotePrefix="1" applyNumberFormat="1" applyFont="1" applyFill="1" applyBorder="1" applyAlignment="1">
      <alignment horizontal="right"/>
    </xf>
    <xf numFmtId="352" fontId="431" fillId="0" borderId="0" xfId="2579" applyNumberFormat="1" applyFont="1" applyAlignment="1"/>
    <xf numFmtId="0" fontId="435" fillId="0" borderId="70" xfId="2579" applyFont="1" applyFill="1" applyBorder="1" applyAlignment="1">
      <alignment horizontal="centerContinuous" vertical="center"/>
    </xf>
    <xf numFmtId="0" fontId="435" fillId="0" borderId="30" xfId="2579" applyFont="1" applyFill="1" applyBorder="1" applyAlignment="1">
      <alignment horizontal="centerContinuous" vertical="center"/>
    </xf>
    <xf numFmtId="0" fontId="435" fillId="0" borderId="92" xfId="2579" applyFont="1" applyFill="1" applyBorder="1" applyAlignment="1">
      <alignment horizontal="centerContinuous" vertical="center"/>
    </xf>
    <xf numFmtId="0" fontId="435" fillId="0" borderId="71" xfId="2579" applyFont="1" applyFill="1" applyBorder="1" applyAlignment="1">
      <alignment horizontal="centerContinuous" vertical="center"/>
    </xf>
    <xf numFmtId="0" fontId="434" fillId="0" borderId="0" xfId="2579" applyFont="1" applyFill="1" applyBorder="1" applyAlignment="1"/>
    <xf numFmtId="215" fontId="435" fillId="0" borderId="5" xfId="2579" applyNumberFormat="1" applyFont="1" applyFill="1" applyBorder="1" applyAlignment="1">
      <alignment horizontal="center" vertical="center"/>
    </xf>
    <xf numFmtId="0" fontId="434" fillId="0" borderId="0" xfId="823" applyFont="1" applyAlignment="1"/>
    <xf numFmtId="0" fontId="435" fillId="0" borderId="0" xfId="827" applyFont="1" applyAlignment="1"/>
    <xf numFmtId="0" fontId="431" fillId="0" borderId="0" xfId="827" applyFont="1" applyAlignment="1"/>
    <xf numFmtId="352" fontId="435" fillId="0" borderId="0" xfId="2579" applyNumberFormat="1" applyFont="1" applyBorder="1" applyAlignment="1">
      <alignment horizontal="center" vertical="center"/>
    </xf>
    <xf numFmtId="0" fontId="434" fillId="0" borderId="0" xfId="827" applyFont="1" applyAlignment="1"/>
    <xf numFmtId="0" fontId="434" fillId="0" borderId="0" xfId="823" applyFont="1" applyFill="1" applyBorder="1" applyAlignment="1"/>
    <xf numFmtId="164" fontId="389" fillId="0" borderId="0" xfId="2579" applyNumberFormat="1" applyFont="1" applyFill="1" applyBorder="1" applyAlignment="1"/>
    <xf numFmtId="164" fontId="423" fillId="0" borderId="0" xfId="2579" applyNumberFormat="1" applyFont="1" applyFill="1" applyBorder="1" applyAlignment="1"/>
    <xf numFmtId="0" fontId="440" fillId="0" borderId="0" xfId="2579" applyFont="1" applyAlignment="1"/>
    <xf numFmtId="352" fontId="435" fillId="0" borderId="0" xfId="2579" applyNumberFormat="1" applyFont="1" applyFill="1" applyBorder="1" applyAlignment="1">
      <alignment horizontal="left"/>
    </xf>
    <xf numFmtId="335" fontId="441" fillId="0" borderId="0" xfId="890" applyNumberFormat="1" applyFont="1" applyFill="1" applyBorder="1" applyAlignment="1"/>
    <xf numFmtId="0" fontId="434" fillId="0" borderId="0" xfId="827" applyFont="1" applyBorder="1" applyAlignment="1"/>
    <xf numFmtId="177" fontId="434" fillId="0" borderId="0" xfId="890" applyNumberFormat="1" applyFont="1" applyAlignment="1"/>
    <xf numFmtId="177" fontId="387" fillId="0" borderId="0" xfId="827" applyNumberFormat="1" applyFont="1" applyAlignment="1"/>
    <xf numFmtId="177" fontId="408" fillId="0" borderId="0" xfId="827" applyNumberFormat="1" applyFont="1" applyAlignment="1"/>
    <xf numFmtId="0" fontId="434" fillId="0" borderId="0" xfId="827" applyFont="1" applyAlignment="1">
      <alignment horizontal="left"/>
    </xf>
    <xf numFmtId="0" fontId="434" fillId="32" borderId="15" xfId="827" applyFont="1" applyFill="1" applyBorder="1" applyAlignment="1">
      <alignment horizontal="left"/>
    </xf>
    <xf numFmtId="0" fontId="434" fillId="32" borderId="15" xfId="823" applyFont="1" applyFill="1" applyBorder="1" applyAlignment="1"/>
    <xf numFmtId="0" fontId="435" fillId="32" borderId="0" xfId="827" applyFont="1" applyFill="1" applyBorder="1" applyAlignment="1">
      <alignment horizontal="left"/>
    </xf>
    <xf numFmtId="0" fontId="435" fillId="0" borderId="0" xfId="827" applyFont="1" applyFill="1" applyBorder="1" applyAlignment="1">
      <alignment horizontal="left"/>
    </xf>
    <xf numFmtId="0" fontId="435" fillId="0" borderId="0" xfId="827" applyFont="1" applyFill="1" applyAlignment="1"/>
    <xf numFmtId="212" fontId="442" fillId="0" borderId="0" xfId="831" applyNumberFormat="1" applyFont="1" applyFill="1" applyAlignment="1">
      <alignment horizontal="right"/>
    </xf>
    <xf numFmtId="0" fontId="435" fillId="0" borderId="0" xfId="827" applyFont="1" applyFill="1" applyBorder="1" applyAlignment="1"/>
    <xf numFmtId="215" fontId="435" fillId="0" borderId="11" xfId="2579" applyNumberFormat="1" applyFont="1" applyFill="1" applyBorder="1" applyAlignment="1">
      <alignment horizontal="centerContinuous" vertical="center"/>
    </xf>
    <xf numFmtId="0" fontId="430" fillId="0" borderId="15" xfId="823" applyFont="1" applyBorder="1"/>
    <xf numFmtId="0" fontId="429" fillId="0" borderId="15" xfId="0" applyFont="1" applyBorder="1" applyAlignment="1">
      <alignment horizontal="right"/>
    </xf>
    <xf numFmtId="0" fontId="431" fillId="107" borderId="0" xfId="0" applyFont="1" applyFill="1"/>
    <xf numFmtId="0" fontId="431" fillId="0" borderId="0" xfId="0" applyFont="1"/>
    <xf numFmtId="0" fontId="432" fillId="0" borderId="0" xfId="822" applyFont="1" applyFill="1" applyBorder="1" applyProtection="1">
      <protection locked="0"/>
    </xf>
    <xf numFmtId="0" fontId="433" fillId="0" borderId="0" xfId="823" applyFont="1"/>
    <xf numFmtId="354" fontId="432" fillId="0" borderId="0" xfId="822" applyNumberFormat="1" applyFont="1" applyFill="1" applyBorder="1" applyProtection="1">
      <protection locked="0"/>
    </xf>
    <xf numFmtId="355" fontId="432" fillId="0" borderId="0" xfId="822" applyNumberFormat="1" applyFont="1" applyFill="1" applyBorder="1" applyProtection="1">
      <protection locked="0"/>
    </xf>
    <xf numFmtId="0" fontId="433" fillId="0" borderId="0" xfId="823" applyFont="1" applyBorder="1"/>
    <xf numFmtId="335" fontId="432" fillId="0" borderId="0" xfId="823" applyNumberFormat="1" applyFont="1" applyBorder="1" applyAlignment="1">
      <alignment horizontal="left"/>
    </xf>
    <xf numFmtId="0" fontId="433" fillId="0" borderId="0" xfId="823" applyFont="1" applyBorder="1" applyAlignment="1">
      <alignment horizontal="centerContinuous"/>
    </xf>
    <xf numFmtId="0" fontId="434" fillId="0" borderId="0" xfId="0" applyFont="1"/>
    <xf numFmtId="0" fontId="434" fillId="0" borderId="0" xfId="0" applyFont="1" applyBorder="1"/>
    <xf numFmtId="352" fontId="434" fillId="0" borderId="0" xfId="0" quotePrefix="1" applyNumberFormat="1" applyFont="1" applyBorder="1" applyAlignment="1">
      <alignment horizontal="left"/>
    </xf>
    <xf numFmtId="352" fontId="434" fillId="0" borderId="0" xfId="0" applyNumberFormat="1" applyFont="1" applyAlignment="1"/>
    <xf numFmtId="352" fontId="443" fillId="0" borderId="0" xfId="0" applyNumberFormat="1" applyFont="1" applyBorder="1" applyAlignment="1">
      <alignment horizontal="right"/>
    </xf>
    <xf numFmtId="222" fontId="444" fillId="0" borderId="0" xfId="3073" applyNumberFormat="1" applyFont="1" applyBorder="1" applyAlignment="1" applyProtection="1"/>
    <xf numFmtId="352" fontId="443" fillId="0" borderId="9" xfId="0" applyNumberFormat="1" applyFont="1" applyBorder="1" applyAlignment="1">
      <alignment horizontal="right"/>
    </xf>
    <xf numFmtId="352" fontId="443" fillId="0" borderId="9" xfId="0" applyNumberFormat="1" applyFont="1" applyBorder="1" applyAlignment="1">
      <alignment horizontal="right" wrapText="1"/>
    </xf>
    <xf numFmtId="352" fontId="431" fillId="0" borderId="0" xfId="0" applyNumberFormat="1" applyFont="1" applyAlignment="1"/>
    <xf numFmtId="352" fontId="435" fillId="0" borderId="0" xfId="0" applyNumberFormat="1" applyFont="1" applyAlignment="1"/>
    <xf numFmtId="352" fontId="434" fillId="0" borderId="0" xfId="0" applyNumberFormat="1" applyFont="1" applyBorder="1" applyAlignment="1"/>
    <xf numFmtId="352" fontId="434" fillId="0" borderId="0" xfId="0" applyNumberFormat="1" applyFont="1" applyAlignment="1">
      <alignment horizontal="left"/>
    </xf>
    <xf numFmtId="352" fontId="434" fillId="0" borderId="0" xfId="0" applyNumberFormat="1" applyFont="1" applyBorder="1" applyAlignment="1">
      <alignment horizontal="right"/>
    </xf>
    <xf numFmtId="352" fontId="435" fillId="0" borderId="0" xfId="0" applyNumberFormat="1" applyFont="1" applyFill="1" applyAlignment="1"/>
    <xf numFmtId="164" fontId="434" fillId="0" borderId="0" xfId="0" applyNumberFormat="1" applyFont="1" applyAlignment="1"/>
    <xf numFmtId="352" fontId="435" fillId="0" borderId="73" xfId="0" applyNumberFormat="1" applyFont="1" applyBorder="1" applyAlignment="1"/>
    <xf numFmtId="352" fontId="435" fillId="0" borderId="28" xfId="0" applyNumberFormat="1" applyFont="1" applyBorder="1" applyAlignment="1"/>
    <xf numFmtId="352" fontId="435" fillId="0" borderId="28" xfId="0" applyNumberFormat="1" applyFont="1" applyBorder="1" applyAlignment="1">
      <alignment horizontal="right"/>
    </xf>
    <xf numFmtId="352" fontId="436" fillId="0" borderId="28" xfId="0" applyNumberFormat="1" applyFont="1" applyBorder="1" applyAlignment="1"/>
    <xf numFmtId="352" fontId="431" fillId="0" borderId="0" xfId="0" applyNumberFormat="1" applyFont="1" applyBorder="1" applyAlignment="1"/>
    <xf numFmtId="37" fontId="434" fillId="0" borderId="0" xfId="0" applyNumberFormat="1" applyFont="1" applyBorder="1" applyAlignment="1">
      <alignment horizontal="right"/>
    </xf>
    <xf numFmtId="352" fontId="434" fillId="0" borderId="0" xfId="0" applyNumberFormat="1" applyFont="1" applyBorder="1" applyAlignment="1">
      <alignment horizontal="right" vertical="center"/>
    </xf>
    <xf numFmtId="352" fontId="434" fillId="0" borderId="0" xfId="0" applyNumberFormat="1" applyFont="1" applyAlignment="1">
      <alignment vertical="center"/>
    </xf>
    <xf numFmtId="177" fontId="434" fillId="32" borderId="0" xfId="909" applyNumberFormat="1" applyFont="1" applyFill="1" applyBorder="1" applyAlignment="1">
      <alignment horizontal="right"/>
    </xf>
    <xf numFmtId="0" fontId="435" fillId="0" borderId="0" xfId="827" applyFont="1"/>
    <xf numFmtId="178" fontId="435" fillId="0" borderId="0" xfId="827" applyNumberFormat="1" applyFont="1"/>
    <xf numFmtId="43" fontId="434" fillId="0" borderId="0" xfId="483" applyFont="1" applyBorder="1"/>
    <xf numFmtId="168" fontId="435" fillId="0" borderId="0" xfId="485" applyNumberFormat="1" applyFont="1" applyFill="1" applyBorder="1" applyAlignment="1">
      <alignment horizontal="right"/>
    </xf>
    <xf numFmtId="0" fontId="434" fillId="0" borderId="0" xfId="823" applyFont="1" applyFill="1" applyBorder="1"/>
    <xf numFmtId="0" fontId="434" fillId="0" borderId="0" xfId="823" applyFont="1"/>
    <xf numFmtId="0" fontId="434" fillId="0" borderId="0" xfId="827" applyFont="1"/>
    <xf numFmtId="0" fontId="440" fillId="0" borderId="0" xfId="0" applyFont="1"/>
    <xf numFmtId="0" fontId="434" fillId="0" borderId="0" xfId="823" applyFont="1" applyAlignment="1">
      <alignment horizontal="left"/>
    </xf>
    <xf numFmtId="0" fontId="434" fillId="0" borderId="0" xfId="823" applyFont="1" applyBorder="1"/>
    <xf numFmtId="0" fontId="434" fillId="32" borderId="0" xfId="823" applyFont="1" applyFill="1" applyBorder="1"/>
    <xf numFmtId="0" fontId="431" fillId="107" borderId="0" xfId="0" applyFont="1" applyFill="1" applyBorder="1"/>
    <xf numFmtId="0" fontId="431" fillId="0" borderId="0" xfId="0" applyFont="1" applyBorder="1"/>
    <xf numFmtId="0" fontId="435" fillId="0" borderId="0" xfId="827" applyFont="1" applyFill="1"/>
    <xf numFmtId="0" fontId="435" fillId="0" borderId="0" xfId="827" applyFont="1" applyFill="1" applyBorder="1"/>
    <xf numFmtId="0" fontId="430" fillId="0" borderId="15" xfId="823" applyFont="1" applyFill="1" applyBorder="1"/>
    <xf numFmtId="0" fontId="433" fillId="0" borderId="0" xfId="823" applyFont="1" applyFill="1" applyBorder="1"/>
    <xf numFmtId="335" fontId="433" fillId="0" borderId="0" xfId="823" applyNumberFormat="1" applyFont="1"/>
    <xf numFmtId="0" fontId="432" fillId="0" borderId="0" xfId="823" applyFont="1" applyBorder="1" applyAlignment="1">
      <alignment horizontal="centerContinuous"/>
    </xf>
    <xf numFmtId="335" fontId="432" fillId="0" borderId="0" xfId="823" applyNumberFormat="1" applyFont="1" applyFill="1" applyBorder="1" applyAlignment="1">
      <alignment horizontal="left"/>
    </xf>
    <xf numFmtId="0" fontId="432" fillId="0" borderId="0" xfId="827" applyFont="1" applyFill="1" applyBorder="1"/>
    <xf numFmtId="0" fontId="435" fillId="0" borderId="9" xfId="0" applyFont="1" applyBorder="1" applyAlignment="1">
      <alignment horizontal="center"/>
    </xf>
    <xf numFmtId="0" fontId="435" fillId="0" borderId="0" xfId="0" applyFont="1" applyBorder="1" applyAlignment="1">
      <alignment horizontal="center"/>
    </xf>
    <xf numFmtId="0" fontId="435" fillId="0" borderId="0" xfId="0" applyFont="1" applyAlignment="1">
      <alignment horizontal="center"/>
    </xf>
    <xf numFmtId="0" fontId="434" fillId="0" borderId="0" xfId="0" applyFont="1" applyFill="1" applyBorder="1"/>
    <xf numFmtId="0" fontId="435" fillId="0" borderId="0" xfId="0" applyFont="1" applyAlignment="1">
      <alignment horizontal="center" vertical="center"/>
    </xf>
    <xf numFmtId="352" fontId="445" fillId="0" borderId="0" xfId="0" applyNumberFormat="1" applyFont="1" applyBorder="1" applyAlignment="1">
      <alignment horizontal="left"/>
    </xf>
    <xf numFmtId="352" fontId="435" fillId="0" borderId="9" xfId="0" applyNumberFormat="1" applyFont="1" applyBorder="1" applyAlignment="1">
      <alignment horizontal="center"/>
    </xf>
    <xf numFmtId="17" fontId="443" fillId="0" borderId="0" xfId="0" applyNumberFormat="1" applyFont="1" applyBorder="1" applyAlignment="1">
      <alignment horizontal="right"/>
    </xf>
    <xf numFmtId="352" fontId="435" fillId="0" borderId="0" xfId="0" applyNumberFormat="1" applyFont="1" applyFill="1" applyBorder="1" applyAlignment="1">
      <alignment horizontal="center"/>
    </xf>
    <xf numFmtId="352" fontId="434" fillId="0" borderId="0" xfId="0" applyNumberFormat="1" applyFont="1" applyFill="1" applyBorder="1" applyAlignment="1"/>
    <xf numFmtId="0" fontId="436" fillId="0" borderId="0" xfId="0" applyFont="1" applyAlignment="1">
      <alignment horizontal="right"/>
    </xf>
    <xf numFmtId="352" fontId="435" fillId="0" borderId="0" xfId="0" applyNumberFormat="1" applyFont="1" applyAlignment="1">
      <alignment horizontal="right"/>
    </xf>
    <xf numFmtId="352" fontId="434" fillId="0" borderId="0" xfId="0" applyNumberFormat="1" applyFont="1" applyFill="1" applyBorder="1" applyAlignment="1">
      <alignment horizontal="right"/>
    </xf>
    <xf numFmtId="352" fontId="434" fillId="0" borderId="0" xfId="0" applyNumberFormat="1" applyFont="1" applyBorder="1" applyAlignment="1">
      <alignment horizontal="left"/>
    </xf>
    <xf numFmtId="41" fontId="434" fillId="0" borderId="0" xfId="0" applyNumberFormat="1" applyFont="1" applyFill="1" applyAlignment="1"/>
    <xf numFmtId="41" fontId="431" fillId="0" borderId="0" xfId="0" applyNumberFormat="1" applyFont="1"/>
    <xf numFmtId="352" fontId="434" fillId="0" borderId="0" xfId="0" applyNumberFormat="1" applyFont="1" applyBorder="1" applyAlignment="1">
      <alignment horizontal="left" vertical="center"/>
    </xf>
    <xf numFmtId="352" fontId="434" fillId="0" borderId="14" xfId="0" applyNumberFormat="1" applyFont="1" applyBorder="1" applyAlignment="1">
      <alignment horizontal="right"/>
    </xf>
    <xf numFmtId="352" fontId="435" fillId="0" borderId="80" xfId="0" applyNumberFormat="1" applyFont="1" applyBorder="1" applyAlignment="1"/>
    <xf numFmtId="352" fontId="434" fillId="0" borderId="80" xfId="0" applyNumberFormat="1" applyFont="1" applyBorder="1" applyAlignment="1"/>
    <xf numFmtId="352" fontId="434" fillId="0" borderId="80" xfId="0" applyNumberFormat="1" applyFont="1" applyBorder="1" applyAlignment="1">
      <alignment horizontal="right"/>
    </xf>
    <xf numFmtId="352" fontId="434" fillId="0" borderId="80" xfId="0" applyNumberFormat="1" applyFont="1" applyFill="1" applyBorder="1" applyAlignment="1">
      <alignment horizontal="right"/>
    </xf>
    <xf numFmtId="352" fontId="431" fillId="0" borderId="90" xfId="0" applyNumberFormat="1" applyFont="1" applyBorder="1" applyAlignment="1"/>
    <xf numFmtId="352" fontId="434" fillId="0" borderId="94" xfId="0" applyNumberFormat="1" applyFont="1" applyBorder="1" applyAlignment="1">
      <alignment horizontal="right"/>
    </xf>
    <xf numFmtId="352" fontId="431" fillId="0" borderId="95" xfId="0" applyNumberFormat="1" applyFont="1" applyBorder="1" applyAlignment="1"/>
    <xf numFmtId="352" fontId="435" fillId="0" borderId="0" xfId="0" applyNumberFormat="1" applyFont="1" applyBorder="1" applyAlignment="1"/>
    <xf numFmtId="352" fontId="434" fillId="0" borderId="81" xfId="0" applyNumberFormat="1" applyFont="1" applyBorder="1" applyAlignment="1">
      <alignment horizontal="right"/>
    </xf>
    <xf numFmtId="352" fontId="435" fillId="0" borderId="9" xfId="0" applyNumberFormat="1" applyFont="1" applyBorder="1" applyAlignment="1"/>
    <xf numFmtId="352" fontId="434" fillId="0" borderId="9" xfId="0" applyNumberFormat="1" applyFont="1" applyBorder="1" applyAlignment="1"/>
    <xf numFmtId="352" fontId="434" fillId="0" borderId="9" xfId="0" applyNumberFormat="1" applyFont="1" applyBorder="1" applyAlignment="1">
      <alignment horizontal="right"/>
    </xf>
    <xf numFmtId="352" fontId="434" fillId="0" borderId="9" xfId="0" applyNumberFormat="1" applyFont="1" applyFill="1" applyBorder="1" applyAlignment="1">
      <alignment horizontal="right"/>
    </xf>
    <xf numFmtId="352" fontId="431" fillId="0" borderId="82" xfId="0" applyNumberFormat="1" applyFont="1" applyBorder="1" applyAlignment="1"/>
    <xf numFmtId="0" fontId="434" fillId="0" borderId="0" xfId="827" applyFont="1" applyFill="1"/>
    <xf numFmtId="0" fontId="434" fillId="0" borderId="0" xfId="827" applyFont="1" applyFill="1" applyBorder="1"/>
    <xf numFmtId="0" fontId="431" fillId="0" borderId="0" xfId="0" applyFont="1" applyFill="1" applyBorder="1"/>
    <xf numFmtId="0" fontId="434" fillId="32" borderId="15" xfId="1704" applyFont="1" applyFill="1" applyBorder="1"/>
    <xf numFmtId="0" fontId="429" fillId="0" borderId="15" xfId="1704" applyFont="1" applyBorder="1" applyAlignment="1">
      <alignment horizontal="right"/>
    </xf>
    <xf numFmtId="0" fontId="434" fillId="107" borderId="0" xfId="1704" applyFont="1" applyFill="1" applyAlignment="1"/>
    <xf numFmtId="0" fontId="434" fillId="32" borderId="0" xfId="1704" applyFont="1" applyFill="1" applyAlignment="1"/>
    <xf numFmtId="0" fontId="434" fillId="32" borderId="0" xfId="1704" applyFont="1" applyFill="1"/>
    <xf numFmtId="354" fontId="432" fillId="0" borderId="0" xfId="1805" applyNumberFormat="1" applyFont="1" applyFill="1" applyBorder="1" applyProtection="1">
      <protection locked="0"/>
    </xf>
    <xf numFmtId="37" fontId="432" fillId="0" borderId="0" xfId="1805" applyNumberFormat="1" applyFont="1" applyFill="1" applyBorder="1" applyProtection="1">
      <protection locked="0"/>
    </xf>
    <xf numFmtId="355" fontId="432" fillId="0" borderId="0" xfId="1805" applyNumberFormat="1" applyFont="1" applyFill="1" applyBorder="1" applyProtection="1">
      <protection locked="0"/>
    </xf>
    <xf numFmtId="0" fontId="435" fillId="32" borderId="0" xfId="823" applyFont="1" applyFill="1" applyBorder="1" applyAlignment="1">
      <alignment horizontal="center" vertical="center"/>
    </xf>
    <xf numFmtId="0" fontId="432" fillId="32" borderId="0" xfId="823" applyFont="1" applyFill="1" applyBorder="1" applyAlignment="1">
      <alignment horizontal="left" vertical="center"/>
    </xf>
    <xf numFmtId="0" fontId="435" fillId="0" borderId="0" xfId="823" applyNumberFormat="1" applyFont="1" applyFill="1" applyBorder="1" applyAlignment="1">
      <alignment horizontal="centerContinuous" vertical="center"/>
    </xf>
    <xf numFmtId="0" fontId="435" fillId="0" borderId="0" xfId="823" applyNumberFormat="1" applyFont="1" applyFill="1" applyBorder="1" applyAlignment="1">
      <alignment vertical="center"/>
    </xf>
    <xf numFmtId="0" fontId="435" fillId="0" borderId="0" xfId="823" applyNumberFormat="1" applyFont="1" applyFill="1" applyBorder="1" applyAlignment="1">
      <alignment horizontal="right" vertical="center"/>
    </xf>
    <xf numFmtId="0" fontId="435" fillId="32" borderId="0" xfId="823" applyFont="1" applyFill="1" applyBorder="1" applyAlignment="1">
      <alignment horizontal="centerContinuous"/>
    </xf>
    <xf numFmtId="1" fontId="435" fillId="0" borderId="0" xfId="823" applyNumberFormat="1" applyFont="1" applyFill="1" applyBorder="1" applyAlignment="1">
      <alignment horizontal="center" vertical="center"/>
    </xf>
    <xf numFmtId="0" fontId="434" fillId="0" borderId="0" xfId="0" applyFont="1" applyAlignment="1">
      <alignment vertical="center"/>
    </xf>
    <xf numFmtId="211" fontId="434" fillId="0" borderId="0" xfId="1705" applyNumberFormat="1" applyFont="1" applyFill="1" applyAlignment="1">
      <alignment vertical="center"/>
    </xf>
    <xf numFmtId="164" fontId="434" fillId="0" borderId="0" xfId="499" applyNumberFormat="1" applyFont="1" applyFill="1" applyBorder="1" applyAlignment="1">
      <alignment horizontal="right" vertical="center"/>
    </xf>
    <xf numFmtId="178" fontId="434" fillId="32" borderId="0" xfId="1704" applyNumberFormat="1" applyFont="1" applyFill="1" applyAlignment="1">
      <alignment vertical="center"/>
    </xf>
    <xf numFmtId="41" fontId="434" fillId="0" borderId="0" xfId="1750" applyNumberFormat="1" applyFont="1" applyFill="1" applyAlignment="1">
      <alignment vertical="center"/>
    </xf>
    <xf numFmtId="41" fontId="434" fillId="0" borderId="0" xfId="1750" applyNumberFormat="1" applyFont="1" applyFill="1" applyBorder="1" applyAlignment="1">
      <alignment vertical="center"/>
    </xf>
    <xf numFmtId="0" fontId="443" fillId="0" borderId="0" xfId="0" applyFont="1" applyAlignment="1">
      <alignment horizontal="right" vertical="center"/>
    </xf>
    <xf numFmtId="211" fontId="434" fillId="0" borderId="0" xfId="1705" applyNumberFormat="1" applyFont="1" applyFill="1" applyBorder="1" applyAlignment="1">
      <alignment vertical="center"/>
    </xf>
    <xf numFmtId="199" fontId="435" fillId="32" borderId="0" xfId="1704" applyNumberFormat="1" applyFont="1" applyFill="1" applyBorder="1"/>
    <xf numFmtId="0" fontId="434" fillId="0" borderId="0" xfId="1704" applyFont="1" applyFill="1"/>
    <xf numFmtId="0" fontId="443" fillId="0" borderId="0" xfId="0" applyFont="1" applyFill="1" applyAlignment="1">
      <alignment horizontal="right" vertical="center"/>
    </xf>
    <xf numFmtId="0" fontId="434" fillId="0" borderId="0" xfId="0" applyFont="1" applyFill="1" applyAlignment="1">
      <alignment vertical="center"/>
    </xf>
    <xf numFmtId="177" fontId="434" fillId="0" borderId="0" xfId="890" applyNumberFormat="1" applyFont="1" applyAlignment="1">
      <alignment horizontal="right" vertical="center"/>
    </xf>
    <xf numFmtId="178" fontId="435" fillId="0" borderId="0" xfId="827" applyNumberFormat="1" applyFont="1" applyFill="1" applyBorder="1" applyAlignment="1">
      <alignment horizontal="right" vertical="center"/>
    </xf>
    <xf numFmtId="178" fontId="434" fillId="0" borderId="0" xfId="827" applyNumberFormat="1" applyFont="1" applyFill="1" applyBorder="1" applyAlignment="1">
      <alignment horizontal="right" vertical="center"/>
    </xf>
    <xf numFmtId="0" fontId="434" fillId="0" borderId="0" xfId="829" applyFont="1" applyFill="1" applyBorder="1" applyAlignment="1"/>
    <xf numFmtId="9" fontId="434" fillId="0" borderId="0" xfId="826" applyNumberFormat="1" applyFont="1" applyFill="1" applyAlignment="1">
      <alignment horizontal="right" vertical="center"/>
    </xf>
    <xf numFmtId="0" fontId="434" fillId="32" borderId="0" xfId="1704" applyFont="1" applyFill="1" applyAlignment="1">
      <alignment vertical="center"/>
    </xf>
    <xf numFmtId="178" fontId="434" fillId="32" borderId="0" xfId="1704" applyNumberFormat="1" applyFont="1" applyFill="1" applyAlignment="1">
      <alignment horizontal="right" vertical="center"/>
    </xf>
    <xf numFmtId="0" fontId="435" fillId="0" borderId="0" xfId="823" applyFont="1" applyFill="1" applyBorder="1" applyAlignment="1">
      <alignment horizontal="left" vertical="center"/>
    </xf>
    <xf numFmtId="178" fontId="435" fillId="0" borderId="0" xfId="827" applyNumberFormat="1" applyFont="1" applyFill="1" applyAlignment="1">
      <alignment horizontal="right" vertical="center"/>
    </xf>
    <xf numFmtId="319" fontId="435" fillId="0" borderId="0" xfId="827" applyNumberFormat="1" applyFont="1" applyFill="1" applyAlignment="1">
      <alignment vertical="center"/>
    </xf>
    <xf numFmtId="41" fontId="434" fillId="32" borderId="0" xfId="1704" applyNumberFormat="1" applyFont="1" applyFill="1" applyAlignment="1"/>
    <xf numFmtId="178" fontId="434" fillId="0" borderId="0" xfId="827" applyNumberFormat="1" applyFont="1" applyAlignment="1">
      <alignment horizontal="right"/>
    </xf>
    <xf numFmtId="178" fontId="434" fillId="32" borderId="0" xfId="1704" applyNumberFormat="1" applyFont="1" applyFill="1"/>
    <xf numFmtId="0" fontId="440" fillId="32" borderId="0" xfId="1704" applyFont="1" applyFill="1"/>
    <xf numFmtId="178" fontId="434" fillId="0" borderId="0" xfId="827" applyNumberFormat="1" applyFont="1" applyBorder="1" applyAlignment="1">
      <alignment horizontal="right"/>
    </xf>
    <xf numFmtId="178" fontId="434" fillId="32" borderId="0" xfId="1704" applyNumberFormat="1" applyFont="1" applyFill="1" applyBorder="1"/>
    <xf numFmtId="0" fontId="434" fillId="32" borderId="0" xfId="1704" applyFont="1" applyFill="1" applyBorder="1"/>
    <xf numFmtId="0" fontId="434" fillId="107" borderId="0" xfId="1704" applyFont="1" applyFill="1" applyBorder="1" applyAlignment="1"/>
    <xf numFmtId="0" fontId="434" fillId="32" borderId="0" xfId="1704" applyFont="1" applyFill="1" applyBorder="1" applyAlignment="1"/>
    <xf numFmtId="0" fontId="434" fillId="107" borderId="0" xfId="1704" applyFont="1" applyFill="1"/>
    <xf numFmtId="0" fontId="434" fillId="32" borderId="0" xfId="1704" applyFont="1" applyFill="1" applyAlignment="1">
      <alignment horizontal="right"/>
    </xf>
    <xf numFmtId="0" fontId="430" fillId="0" borderId="15" xfId="823" applyFont="1" applyFill="1" applyBorder="1" applyAlignment="1">
      <alignment horizontal="left"/>
    </xf>
    <xf numFmtId="0" fontId="430" fillId="0" borderId="15" xfId="823" applyFont="1" applyBorder="1" applyAlignment="1">
      <alignment horizontal="right"/>
    </xf>
    <xf numFmtId="0" fontId="446" fillId="107" borderId="0" xfId="827" applyFont="1" applyFill="1"/>
    <xf numFmtId="0" fontId="446" fillId="0" borderId="0" xfId="827" applyFont="1"/>
    <xf numFmtId="0" fontId="433" fillId="0" borderId="0" xfId="823" applyFont="1" applyFill="1" applyAlignment="1">
      <alignment horizontal="left"/>
    </xf>
    <xf numFmtId="0" fontId="433" fillId="0" borderId="0" xfId="823" applyFont="1" applyAlignment="1">
      <alignment horizontal="right"/>
    </xf>
    <xf numFmtId="0" fontId="447" fillId="107" borderId="0" xfId="827" applyFont="1" applyFill="1"/>
    <xf numFmtId="0" fontId="447" fillId="0" borderId="0" xfId="827" applyFont="1"/>
    <xf numFmtId="0" fontId="432" fillId="0" borderId="0" xfId="822" applyFont="1" applyFill="1" applyBorder="1" applyAlignment="1" applyProtection="1">
      <alignment horizontal="left"/>
      <protection locked="0"/>
    </xf>
    <xf numFmtId="0" fontId="435" fillId="0" borderId="0" xfId="823" applyFont="1" applyBorder="1" applyAlignment="1">
      <alignment horizontal="right"/>
    </xf>
    <xf numFmtId="0" fontId="433" fillId="0" borderId="0" xfId="827" applyFont="1"/>
    <xf numFmtId="0" fontId="433" fillId="0" borderId="0" xfId="827" applyFont="1" applyFill="1"/>
    <xf numFmtId="0" fontId="435" fillId="0" borderId="0" xfId="823" applyNumberFormat="1" applyFont="1" applyFill="1" applyAlignment="1">
      <alignment horizontal="right"/>
    </xf>
    <xf numFmtId="0" fontId="433" fillId="32" borderId="0" xfId="827" applyFont="1" applyFill="1" applyAlignment="1"/>
    <xf numFmtId="0" fontId="433" fillId="0" borderId="0" xfId="827" applyFont="1" applyAlignment="1"/>
    <xf numFmtId="0" fontId="435" fillId="0" borderId="0" xfId="823" applyFont="1" applyFill="1" applyBorder="1" applyAlignment="1"/>
    <xf numFmtId="0" fontId="434" fillId="0" borderId="0" xfId="823" applyFont="1" applyFill="1" applyBorder="1" applyAlignment="1">
      <alignment horizontal="left"/>
    </xf>
    <xf numFmtId="0" fontId="435" fillId="0" borderId="0" xfId="823" applyNumberFormat="1" applyFont="1" applyFill="1" applyBorder="1" applyAlignment="1">
      <alignment horizontal="right"/>
    </xf>
    <xf numFmtId="0" fontId="435" fillId="0" borderId="9" xfId="823" applyNumberFormat="1" applyFont="1" applyFill="1" applyBorder="1" applyAlignment="1">
      <alignment horizontal="centerContinuous"/>
    </xf>
    <xf numFmtId="352" fontId="435" fillId="0" borderId="0" xfId="0" applyNumberFormat="1" applyFont="1" applyAlignment="1">
      <alignment horizontal="centerContinuous"/>
    </xf>
    <xf numFmtId="0" fontId="435" fillId="32" borderId="0" xfId="823" applyNumberFormat="1" applyFont="1" applyFill="1" applyBorder="1" applyAlignment="1"/>
    <xf numFmtId="1" fontId="435" fillId="0" borderId="0" xfId="823" applyNumberFormat="1" applyFont="1" applyFill="1" applyBorder="1" applyAlignment="1"/>
    <xf numFmtId="0" fontId="431" fillId="107" borderId="0" xfId="827" applyFont="1" applyFill="1" applyAlignment="1"/>
    <xf numFmtId="0" fontId="435" fillId="0" borderId="0" xfId="823" applyFont="1" applyFill="1" applyBorder="1"/>
    <xf numFmtId="1" fontId="435" fillId="0" borderId="0" xfId="823" applyNumberFormat="1" applyFont="1" applyFill="1" applyBorder="1" applyAlignment="1">
      <alignment horizontal="right"/>
    </xf>
    <xf numFmtId="215" fontId="423" fillId="0" borderId="28" xfId="0" applyNumberFormat="1" applyFont="1" applyBorder="1" applyAlignment="1">
      <alignment horizontal="right"/>
    </xf>
    <xf numFmtId="1" fontId="435" fillId="32" borderId="0" xfId="823" applyNumberFormat="1" applyFont="1" applyFill="1" applyBorder="1" applyAlignment="1">
      <alignment horizontal="right"/>
    </xf>
    <xf numFmtId="215" fontId="435" fillId="0" borderId="28" xfId="0" applyNumberFormat="1" applyFont="1" applyBorder="1" applyAlignment="1">
      <alignment horizontal="right"/>
    </xf>
    <xf numFmtId="215" fontId="435" fillId="0" borderId="0" xfId="0" applyNumberFormat="1" applyFont="1" applyBorder="1" applyAlignment="1">
      <alignment horizontal="right"/>
    </xf>
    <xf numFmtId="168" fontId="435" fillId="0" borderId="0" xfId="483" applyNumberFormat="1" applyFont="1" applyFill="1" applyBorder="1"/>
    <xf numFmtId="0" fontId="431" fillId="107" borderId="0" xfId="827" applyFont="1" applyFill="1"/>
    <xf numFmtId="0" fontId="431" fillId="0" borderId="0" xfId="827" applyFont="1"/>
    <xf numFmtId="0" fontId="435" fillId="0" borderId="0" xfId="827" applyNumberFormat="1" applyFont="1" applyAlignment="1">
      <alignment horizontal="left"/>
    </xf>
    <xf numFmtId="0" fontId="434" fillId="0" borderId="0" xfId="827" applyFont="1" applyFill="1" applyAlignment="1">
      <alignment horizontal="left"/>
    </xf>
    <xf numFmtId="164" fontId="434" fillId="0" borderId="0" xfId="499" applyNumberFormat="1" applyFont="1" applyFill="1" applyBorder="1" applyAlignment="1">
      <alignment horizontal="right"/>
    </xf>
    <xf numFmtId="199" fontId="435" fillId="32" borderId="0" xfId="483" applyNumberFormat="1" applyFont="1" applyFill="1"/>
    <xf numFmtId="164" fontId="435" fillId="0" borderId="0" xfId="499" applyNumberFormat="1" applyFont="1" applyFill="1" applyBorder="1" applyAlignment="1">
      <alignment horizontal="right"/>
    </xf>
    <xf numFmtId="41" fontId="434" fillId="0" borderId="0" xfId="483" applyNumberFormat="1" applyFont="1" applyFill="1" applyBorder="1"/>
    <xf numFmtId="0" fontId="434" fillId="0" borderId="0" xfId="823" applyNumberFormat="1" applyFont="1" applyAlignment="1">
      <alignment horizontal="left" indent="1"/>
    </xf>
    <xf numFmtId="41" fontId="434" fillId="0" borderId="9" xfId="453" applyNumberFormat="1" applyFont="1" applyFill="1" applyBorder="1" applyAlignment="1">
      <alignment horizontal="right"/>
    </xf>
    <xf numFmtId="41" fontId="435" fillId="32" borderId="0" xfId="483" applyNumberFormat="1" applyFont="1" applyFill="1"/>
    <xf numFmtId="41" fontId="434" fillId="0" borderId="0" xfId="453" applyNumberFormat="1" applyFont="1" applyFill="1" applyBorder="1" applyAlignment="1">
      <alignment horizontal="right"/>
    </xf>
    <xf numFmtId="0" fontId="435" fillId="0" borderId="0" xfId="823" applyNumberFormat="1" applyFont="1" applyFill="1" applyAlignment="1">
      <alignment horizontal="left"/>
    </xf>
    <xf numFmtId="41" fontId="435" fillId="0" borderId="0" xfId="827" applyNumberFormat="1" applyFont="1" applyFill="1" applyAlignment="1">
      <alignment horizontal="right"/>
    </xf>
    <xf numFmtId="41" fontId="435" fillId="0" borderId="0" xfId="483" applyNumberFormat="1" applyFont="1" applyFill="1"/>
    <xf numFmtId="222" fontId="434" fillId="0" borderId="0" xfId="0" applyNumberFormat="1" applyFont="1" applyFill="1" applyAlignment="1">
      <alignment horizontal="left" indent="1"/>
    </xf>
    <xf numFmtId="41" fontId="434" fillId="0" borderId="0" xfId="827" applyNumberFormat="1" applyFont="1" applyFill="1" applyAlignment="1">
      <alignment horizontal="right"/>
    </xf>
    <xf numFmtId="41" fontId="435" fillId="0" borderId="80" xfId="827" applyNumberFormat="1" applyFont="1" applyFill="1" applyBorder="1" applyAlignment="1">
      <alignment horizontal="right"/>
    </xf>
    <xf numFmtId="41" fontId="434" fillId="0" borderId="0" xfId="823" applyNumberFormat="1" applyFont="1" applyFill="1" applyBorder="1"/>
    <xf numFmtId="41" fontId="435" fillId="0" borderId="0" xfId="827" applyNumberFormat="1" applyFont="1" applyFill="1" applyBorder="1" applyAlignment="1">
      <alignment horizontal="right"/>
    </xf>
    <xf numFmtId="0" fontId="434" fillId="0" borderId="0" xfId="823" applyNumberFormat="1" applyFont="1" applyFill="1" applyAlignment="1">
      <alignment horizontal="left" indent="1"/>
    </xf>
    <xf numFmtId="41" fontId="434" fillId="0" borderId="0" xfId="827" applyNumberFormat="1" applyFont="1" applyFill="1" applyBorder="1" applyAlignment="1">
      <alignment horizontal="right"/>
    </xf>
    <xf numFmtId="41" fontId="435" fillId="0" borderId="0" xfId="823" applyNumberFormat="1" applyFont="1" applyFill="1" applyBorder="1"/>
    <xf numFmtId="0" fontId="408" fillId="0" borderId="0" xfId="827" applyFont="1" applyFill="1"/>
    <xf numFmtId="0" fontId="435" fillId="0" borderId="0" xfId="827" applyFont="1" applyFill="1" applyAlignment="1">
      <alignment horizontal="left"/>
    </xf>
    <xf numFmtId="211" fontId="408" fillId="0" borderId="79" xfId="483" applyNumberFormat="1" applyFont="1" applyFill="1" applyBorder="1" applyAlignment="1">
      <alignment horizontal="right"/>
    </xf>
    <xf numFmtId="0" fontId="434" fillId="0" borderId="0" xfId="823" applyNumberFormat="1" applyFont="1" applyFill="1" applyAlignment="1">
      <alignment horizontal="left"/>
    </xf>
    <xf numFmtId="0" fontId="435" fillId="0" borderId="0" xfId="823" applyFont="1" applyFill="1" applyAlignment="1">
      <alignment horizontal="left"/>
    </xf>
    <xf numFmtId="41" fontId="435" fillId="0" borderId="0" xfId="483" applyNumberFormat="1" applyFont="1" applyFill="1" applyAlignment="1">
      <alignment horizontal="right"/>
    </xf>
    <xf numFmtId="0" fontId="435" fillId="0" borderId="0" xfId="823" applyNumberFormat="1" applyFont="1" applyFill="1" applyAlignment="1">
      <alignment horizontal="left" vertical="center"/>
    </xf>
    <xf numFmtId="0" fontId="434" fillId="0" borderId="0" xfId="823" applyFont="1" applyFill="1" applyAlignment="1">
      <alignment horizontal="left" vertical="center"/>
    </xf>
    <xf numFmtId="0" fontId="435" fillId="0" borderId="0" xfId="823" applyNumberFormat="1" applyFont="1" applyFill="1" applyAlignment="1">
      <alignment horizontal="left" indent="1"/>
    </xf>
    <xf numFmtId="0" fontId="434" fillId="0" borderId="0" xfId="823" applyFont="1" applyFill="1" applyAlignment="1">
      <alignment horizontal="left"/>
    </xf>
    <xf numFmtId="41" fontId="434" fillId="0" borderId="0" xfId="827" applyNumberFormat="1" applyFont="1" applyFill="1"/>
    <xf numFmtId="0" fontId="435" fillId="0" borderId="0" xfId="823" applyNumberFormat="1" applyFont="1" applyFill="1" applyAlignment="1">
      <alignment horizontal="left" vertical="top" indent="1"/>
    </xf>
    <xf numFmtId="9" fontId="434" fillId="0" borderId="0" xfId="890" applyNumberFormat="1" applyFont="1" applyFill="1" applyAlignment="1">
      <alignment horizontal="left"/>
    </xf>
    <xf numFmtId="37" fontId="434" fillId="0" borderId="79" xfId="483" applyNumberFormat="1" applyFont="1" applyFill="1" applyBorder="1" applyAlignment="1">
      <alignment horizontal="right"/>
    </xf>
    <xf numFmtId="0" fontId="408" fillId="0" borderId="0" xfId="823" applyNumberFormat="1" applyFont="1" applyFill="1" applyAlignment="1">
      <alignment horizontal="left" indent="1"/>
    </xf>
    <xf numFmtId="177" fontId="387" fillId="0" borderId="0" xfId="890" applyNumberFormat="1" applyFont="1" applyFill="1" applyAlignment="1">
      <alignment horizontal="left"/>
    </xf>
    <xf numFmtId="178" fontId="435" fillId="0" borderId="0" xfId="483" applyNumberFormat="1" applyFont="1" applyFill="1"/>
    <xf numFmtId="342" fontId="434" fillId="0" borderId="0" xfId="484" applyNumberFormat="1" applyFont="1" applyFill="1" applyBorder="1"/>
    <xf numFmtId="0" fontId="435" fillId="0" borderId="0" xfId="823" applyFont="1" applyFill="1" applyBorder="1" applyAlignment="1">
      <alignment horizontal="center"/>
    </xf>
    <xf numFmtId="9" fontId="435" fillId="0" borderId="0" xfId="823" applyNumberFormat="1" applyFont="1" applyFill="1" applyAlignment="1">
      <alignment horizontal="left"/>
    </xf>
    <xf numFmtId="178" fontId="434" fillId="0" borderId="0" xfId="827" applyNumberFormat="1" applyFont="1" applyFill="1"/>
    <xf numFmtId="164" fontId="435" fillId="0" borderId="0" xfId="483" applyNumberFormat="1" applyFont="1" applyFill="1" applyAlignment="1">
      <alignment horizontal="right"/>
    </xf>
    <xf numFmtId="0" fontId="435" fillId="0" borderId="0" xfId="823" quotePrefix="1" applyFont="1" applyFill="1" applyBorder="1" applyAlignment="1">
      <alignment horizontal="center"/>
    </xf>
    <xf numFmtId="0" fontId="434" fillId="0" borderId="0" xfId="827" applyFont="1" applyFill="1" applyAlignment="1">
      <alignment horizontal="right"/>
    </xf>
    <xf numFmtId="178" fontId="434" fillId="0" borderId="0" xfId="483" applyNumberFormat="1" applyFont="1" applyFill="1"/>
    <xf numFmtId="352" fontId="435" fillId="0" borderId="73" xfId="0" applyNumberFormat="1" applyFont="1" applyFill="1" applyBorder="1" applyAlignment="1"/>
    <xf numFmtId="0" fontId="431" fillId="0" borderId="28" xfId="827" applyFont="1" applyBorder="1"/>
    <xf numFmtId="0" fontId="434" fillId="0" borderId="28" xfId="827" applyFont="1" applyFill="1" applyBorder="1"/>
    <xf numFmtId="178" fontId="434" fillId="0" borderId="28" xfId="483" applyNumberFormat="1" applyFont="1" applyFill="1" applyBorder="1"/>
    <xf numFmtId="0" fontId="435" fillId="0" borderId="43" xfId="0" applyNumberFormat="1" applyFont="1" applyBorder="1" applyAlignment="1">
      <alignment horizontal="right"/>
    </xf>
    <xf numFmtId="352" fontId="434" fillId="0" borderId="19" xfId="0" applyNumberFormat="1" applyFont="1" applyFill="1" applyBorder="1" applyAlignment="1"/>
    <xf numFmtId="0" fontId="431" fillId="0" borderId="0" xfId="827" applyFont="1" applyBorder="1"/>
    <xf numFmtId="0" fontId="434" fillId="0" borderId="0" xfId="827" applyFont="1" applyBorder="1"/>
    <xf numFmtId="178" fontId="434" fillId="0" borderId="0" xfId="483" applyNumberFormat="1" applyFont="1" applyFill="1" applyBorder="1"/>
    <xf numFmtId="168" fontId="434" fillId="0" borderId="0" xfId="830" applyNumberFormat="1" applyFont="1" applyFill="1" applyProtection="1"/>
    <xf numFmtId="37" fontId="434" fillId="74" borderId="0" xfId="823" applyNumberFormat="1" applyFont="1" applyFill="1" applyBorder="1" applyAlignment="1">
      <alignment horizontal="right"/>
    </xf>
    <xf numFmtId="37" fontId="334" fillId="0" borderId="9" xfId="827" applyNumberFormat="1" applyFont="1" applyBorder="1" applyAlignment="1">
      <alignment horizontal="right"/>
    </xf>
    <xf numFmtId="41" fontId="434" fillId="0" borderId="0" xfId="830" applyNumberFormat="1" applyFont="1" applyFill="1" applyProtection="1"/>
    <xf numFmtId="352" fontId="408" fillId="0" borderId="19" xfId="0" applyNumberFormat="1" applyFont="1" applyFill="1" applyBorder="1" applyAlignment="1"/>
    <xf numFmtId="178" fontId="435" fillId="0" borderId="0" xfId="827" applyNumberFormat="1" applyFont="1" applyAlignment="1">
      <alignment horizontal="right"/>
    </xf>
    <xf numFmtId="0" fontId="435" fillId="0" borderId="81" xfId="827" applyNumberFormat="1" applyFont="1" applyFill="1" applyBorder="1" applyAlignment="1"/>
    <xf numFmtId="0" fontId="431" fillId="0" borderId="9" xfId="827" applyFont="1" applyBorder="1"/>
    <xf numFmtId="0" fontId="434" fillId="0" borderId="9" xfId="827" applyFont="1" applyBorder="1"/>
    <xf numFmtId="178" fontId="434" fillId="0" borderId="9" xfId="483" applyNumberFormat="1" applyFont="1" applyFill="1" applyBorder="1"/>
    <xf numFmtId="0" fontId="435" fillId="0" borderId="73" xfId="827" applyFont="1" applyBorder="1"/>
    <xf numFmtId="0" fontId="434" fillId="0" borderId="28" xfId="827" applyFont="1" applyFill="1" applyBorder="1" applyAlignment="1">
      <alignment horizontal="left"/>
    </xf>
    <xf numFmtId="164" fontId="435" fillId="0" borderId="0" xfId="823" applyNumberFormat="1" applyFont="1" applyBorder="1" applyAlignment="1">
      <alignment horizontal="right"/>
    </xf>
    <xf numFmtId="177" fontId="380" fillId="0" borderId="0" xfId="827" applyNumberFormat="1" applyFont="1" applyAlignment="1">
      <alignment horizontal="right"/>
    </xf>
    <xf numFmtId="0" fontId="431" fillId="0" borderId="0" xfId="827" applyFont="1" applyFill="1" applyBorder="1"/>
    <xf numFmtId="222" fontId="441" fillId="0" borderId="9" xfId="0" applyNumberFormat="1" applyFont="1" applyFill="1" applyBorder="1" applyAlignment="1" applyProtection="1">
      <alignment horizontal="left" vertical="center"/>
      <protection locked="0"/>
    </xf>
    <xf numFmtId="222" fontId="441" fillId="0" borderId="0" xfId="0" applyNumberFormat="1" applyFont="1" applyFill="1" applyBorder="1" applyAlignment="1" applyProtection="1">
      <alignment horizontal="left" vertical="center"/>
      <protection locked="0"/>
    </xf>
    <xf numFmtId="0" fontId="434" fillId="0" borderId="14" xfId="823" applyFont="1" applyFill="1" applyBorder="1"/>
    <xf numFmtId="0" fontId="434" fillId="0" borderId="80" xfId="823" applyFont="1" applyFill="1" applyBorder="1" applyAlignment="1">
      <alignment horizontal="left"/>
    </xf>
    <xf numFmtId="222" fontId="434" fillId="0" borderId="0" xfId="0" applyNumberFormat="1" applyFont="1" applyFill="1"/>
    <xf numFmtId="177" fontId="434" fillId="0" borderId="0" xfId="890" applyNumberFormat="1" applyFont="1" applyFill="1" applyAlignment="1">
      <alignment horizontal="right"/>
    </xf>
    <xf numFmtId="177" fontId="434" fillId="74" borderId="0" xfId="2691" applyNumberFormat="1" applyFont="1" applyFill="1" applyBorder="1" applyAlignment="1" applyProtection="1">
      <alignment horizontal="right"/>
      <protection locked="0"/>
    </xf>
    <xf numFmtId="177" fontId="408" fillId="74" borderId="0" xfId="2691" applyNumberFormat="1" applyFont="1" applyFill="1" applyBorder="1" applyAlignment="1" applyProtection="1">
      <alignment horizontal="right"/>
      <protection locked="0"/>
    </xf>
    <xf numFmtId="0" fontId="434" fillId="0" borderId="19" xfId="823" applyFont="1" applyFill="1" applyBorder="1"/>
    <xf numFmtId="177" fontId="434" fillId="0" borderId="0" xfId="2691" applyNumberFormat="1" applyFont="1" applyFill="1" applyBorder="1" applyAlignment="1" applyProtection="1">
      <alignment horizontal="right"/>
      <protection locked="0"/>
    </xf>
    <xf numFmtId="9" fontId="434" fillId="0" borderId="0" xfId="890" applyFont="1" applyFill="1" applyBorder="1" applyAlignment="1">
      <alignment horizontal="left"/>
    </xf>
    <xf numFmtId="37" fontId="434" fillId="0" borderId="0" xfId="483" applyNumberFormat="1" applyFont="1" applyFill="1" applyBorder="1" applyAlignment="1">
      <alignment horizontal="right"/>
    </xf>
    <xf numFmtId="211" fontId="434" fillId="0" borderId="0" xfId="483" applyNumberFormat="1" applyFont="1" applyFill="1" applyBorder="1"/>
    <xf numFmtId="0" fontId="431" fillId="0" borderId="16" xfId="827" applyFont="1" applyFill="1" applyBorder="1"/>
    <xf numFmtId="0" fontId="434" fillId="0" borderId="19" xfId="823" applyFont="1" applyFill="1" applyBorder="1" applyAlignment="1">
      <alignment horizontal="left"/>
    </xf>
    <xf numFmtId="37" fontId="408" fillId="0" borderId="9" xfId="483" applyNumberFormat="1" applyFont="1" applyFill="1" applyBorder="1" applyAlignment="1">
      <alignment horizontal="right"/>
    </xf>
    <xf numFmtId="37" fontId="408" fillId="0" borderId="82" xfId="483" applyNumberFormat="1" applyFont="1" applyFill="1" applyBorder="1" applyAlignment="1">
      <alignment horizontal="right"/>
    </xf>
    <xf numFmtId="177" fontId="434" fillId="0" borderId="0" xfId="830" applyNumberFormat="1" applyFont="1" applyFill="1" applyProtection="1"/>
    <xf numFmtId="0" fontId="431" fillId="0" borderId="19" xfId="827" applyFont="1" applyFill="1" applyBorder="1"/>
    <xf numFmtId="0" fontId="431" fillId="0" borderId="0" xfId="827" applyFont="1" applyFill="1" applyBorder="1" applyAlignment="1">
      <alignment horizontal="left"/>
    </xf>
    <xf numFmtId="0" fontId="431" fillId="0" borderId="0" xfId="827" applyFont="1" applyFill="1" applyBorder="1" applyAlignment="1">
      <alignment horizontal="right"/>
    </xf>
    <xf numFmtId="0" fontId="431" fillId="0" borderId="16" xfId="827" applyFont="1" applyBorder="1"/>
    <xf numFmtId="0" fontId="434" fillId="0" borderId="19" xfId="0" applyFont="1" applyBorder="1"/>
    <xf numFmtId="342" fontId="408" fillId="0" borderId="0" xfId="484" applyNumberFormat="1" applyFont="1" applyFill="1" applyBorder="1" applyAlignment="1">
      <alignment horizontal="right"/>
    </xf>
    <xf numFmtId="342" fontId="408" fillId="0" borderId="16" xfId="484" applyNumberFormat="1" applyFont="1" applyFill="1" applyBorder="1" applyAlignment="1">
      <alignment horizontal="right"/>
    </xf>
    <xf numFmtId="0" fontId="431" fillId="0" borderId="0" xfId="827" applyFont="1" applyFill="1"/>
    <xf numFmtId="0" fontId="434" fillId="0" borderId="0" xfId="827" applyFont="1" applyAlignment="1">
      <alignment horizontal="right"/>
    </xf>
    <xf numFmtId="0" fontId="435" fillId="0" borderId="81" xfId="0" applyFont="1" applyBorder="1"/>
    <xf numFmtId="0" fontId="434" fillId="0" borderId="9" xfId="0" applyFont="1" applyFill="1" applyBorder="1"/>
    <xf numFmtId="0" fontId="431" fillId="0" borderId="9" xfId="827" applyFont="1" applyFill="1" applyBorder="1"/>
    <xf numFmtId="0" fontId="431" fillId="0" borderId="82" xfId="827" applyFont="1" applyBorder="1"/>
    <xf numFmtId="0" fontId="434" fillId="0" borderId="0" xfId="823" applyFont="1" applyAlignment="1">
      <alignment horizontal="right"/>
    </xf>
    <xf numFmtId="41" fontId="334" fillId="0" borderId="0" xfId="827" applyNumberFormat="1" applyFont="1"/>
    <xf numFmtId="0" fontId="434" fillId="32" borderId="0" xfId="823" applyFont="1" applyFill="1" applyBorder="1" applyAlignment="1">
      <alignment horizontal="right"/>
    </xf>
    <xf numFmtId="0" fontId="435" fillId="0" borderId="0" xfId="827" applyFont="1" applyFill="1" applyBorder="1" applyAlignment="1">
      <alignment horizontal="right"/>
    </xf>
    <xf numFmtId="0" fontId="434" fillId="0" borderId="0" xfId="823" applyFont="1" applyFill="1"/>
    <xf numFmtId="0" fontId="434" fillId="0" borderId="0" xfId="823" applyFont="1" applyFill="1" applyAlignment="1">
      <alignment horizontal="right"/>
    </xf>
    <xf numFmtId="305" fontId="434" fillId="0" borderId="0" xfId="823" applyNumberFormat="1" applyFont="1" applyFill="1"/>
    <xf numFmtId="1" fontId="435" fillId="0" borderId="0" xfId="823" applyNumberFormat="1" applyFont="1" applyFill="1" applyAlignment="1">
      <alignment horizontal="right"/>
    </xf>
    <xf numFmtId="0" fontId="431" fillId="0" borderId="0" xfId="827" applyFont="1" applyFill="1" applyAlignment="1">
      <alignment horizontal="left"/>
    </xf>
    <xf numFmtId="0" fontId="431" fillId="0" borderId="0" xfId="827" applyFont="1" applyAlignment="1">
      <alignment horizontal="right"/>
    </xf>
    <xf numFmtId="3" fontId="404" fillId="0" borderId="0" xfId="827" applyNumberFormat="1" applyFont="1"/>
    <xf numFmtId="43" fontId="428" fillId="0" borderId="0" xfId="827" applyNumberFormat="1" applyFont="1" applyAlignment="1">
      <alignment horizontal="right"/>
    </xf>
    <xf numFmtId="211" fontId="428" fillId="0" borderId="0" xfId="827" applyNumberFormat="1" applyFont="1" applyAlignment="1">
      <alignment horizontal="right"/>
    </xf>
    <xf numFmtId="164" fontId="334" fillId="0" borderId="0" xfId="827" applyNumberFormat="1" applyFont="1"/>
    <xf numFmtId="0" fontId="434" fillId="0" borderId="80" xfId="0" applyFont="1" applyBorder="1"/>
    <xf numFmtId="0" fontId="434" fillId="0" borderId="80" xfId="0" applyFont="1" applyFill="1" applyBorder="1"/>
    <xf numFmtId="0" fontId="431" fillId="0" borderId="80" xfId="827" applyFont="1" applyFill="1" applyBorder="1"/>
    <xf numFmtId="0" fontId="431" fillId="0" borderId="90" xfId="827" applyFont="1" applyFill="1" applyBorder="1"/>
    <xf numFmtId="164" fontId="408" fillId="0" borderId="0" xfId="0" applyNumberFormat="1" applyFont="1" applyBorder="1" applyAlignment="1"/>
    <xf numFmtId="164" fontId="431" fillId="0" borderId="0" xfId="827" applyNumberFormat="1" applyFont="1" applyFill="1" applyBorder="1"/>
    <xf numFmtId="164" fontId="431" fillId="0" borderId="16" xfId="827" applyNumberFormat="1" applyFont="1" applyFill="1" applyBorder="1"/>
    <xf numFmtId="164" fontId="431" fillId="0" borderId="0" xfId="827" applyNumberFormat="1" applyFont="1" applyFill="1"/>
    <xf numFmtId="164" fontId="434" fillId="0" borderId="0" xfId="0" applyNumberFormat="1" applyFont="1" applyBorder="1" applyAlignment="1"/>
    <xf numFmtId="177" fontId="408" fillId="0" borderId="0" xfId="890" applyNumberFormat="1" applyFont="1" applyBorder="1" applyAlignment="1"/>
    <xf numFmtId="0" fontId="431" fillId="0" borderId="9" xfId="827" applyFont="1" applyFill="1" applyBorder="1" applyAlignment="1">
      <alignment horizontal="left"/>
    </xf>
    <xf numFmtId="0" fontId="431" fillId="0" borderId="9" xfId="827" applyFont="1" applyBorder="1" applyAlignment="1"/>
    <xf numFmtId="164" fontId="431" fillId="0" borderId="0" xfId="827" applyNumberFormat="1" applyFont="1" applyAlignment="1">
      <alignment horizontal="right"/>
    </xf>
    <xf numFmtId="0" fontId="436" fillId="0" borderId="0" xfId="827" applyFont="1" applyAlignment="1">
      <alignment horizontal="centerContinuous"/>
    </xf>
    <xf numFmtId="0" fontId="447" fillId="0" borderId="0" xfId="827" applyFont="1" applyAlignment="1">
      <alignment horizontal="centerContinuous"/>
    </xf>
    <xf numFmtId="215" fontId="334" fillId="0" borderId="28" xfId="827" applyNumberFormat="1" applyFont="1" applyBorder="1" applyAlignment="1"/>
    <xf numFmtId="215" fontId="431" fillId="0" borderId="28" xfId="827" applyNumberFormat="1" applyFont="1" applyBorder="1" applyAlignment="1">
      <alignment horizontal="center"/>
    </xf>
    <xf numFmtId="215" fontId="423" fillId="0" borderId="7" xfId="0" applyNumberFormat="1" applyFont="1" applyBorder="1" applyAlignment="1">
      <alignment horizontal="right"/>
    </xf>
    <xf numFmtId="199" fontId="434" fillId="32" borderId="0" xfId="483" applyNumberFormat="1" applyFont="1" applyFill="1"/>
    <xf numFmtId="164" fontId="380" fillId="0" borderId="0" xfId="499" applyNumberFormat="1" applyFont="1" applyFill="1" applyBorder="1" applyAlignment="1">
      <alignment horizontal="right"/>
    </xf>
    <xf numFmtId="0" fontId="436" fillId="0" borderId="0" xfId="827" applyFont="1" applyAlignment="1">
      <alignment horizontal="right"/>
    </xf>
    <xf numFmtId="177" fontId="428" fillId="0" borderId="0" xfId="890" applyNumberFormat="1" applyFont="1"/>
    <xf numFmtId="222" fontId="408" fillId="0" borderId="0" xfId="0" applyNumberFormat="1" applyFont="1" applyFill="1" applyAlignment="1">
      <alignment horizontal="left" indent="1"/>
    </xf>
    <xf numFmtId="9" fontId="448" fillId="0" borderId="0" xfId="827" applyNumberFormat="1" applyFont="1" applyAlignment="1">
      <alignment horizontal="right"/>
    </xf>
    <xf numFmtId="177" fontId="334" fillId="0" borderId="0" xfId="827" applyNumberFormat="1" applyFont="1"/>
    <xf numFmtId="41" fontId="408" fillId="0" borderId="79" xfId="483" applyNumberFormat="1" applyFont="1" applyFill="1" applyBorder="1" applyAlignment="1">
      <alignment horizontal="right"/>
    </xf>
    <xf numFmtId="0" fontId="436" fillId="0" borderId="0" xfId="827" applyFont="1"/>
    <xf numFmtId="0" fontId="434" fillId="0" borderId="0" xfId="823" applyNumberFormat="1" applyFont="1" applyFill="1" applyAlignment="1">
      <alignment horizontal="left" vertical="center"/>
    </xf>
    <xf numFmtId="0" fontId="435" fillId="0" borderId="0" xfId="823" applyFont="1" applyFill="1" applyAlignment="1">
      <alignment horizontal="left" vertical="center"/>
    </xf>
    <xf numFmtId="37" fontId="380" fillId="0" borderId="9" xfId="823" applyNumberFormat="1" applyFont="1" applyFill="1" applyBorder="1" applyAlignment="1">
      <alignment horizontal="right" vertical="center"/>
    </xf>
    <xf numFmtId="177" fontId="334" fillId="0" borderId="9" xfId="827" applyNumberFormat="1" applyFont="1" applyBorder="1"/>
    <xf numFmtId="0" fontId="435" fillId="0" borderId="0" xfId="823" applyFont="1" applyAlignment="1">
      <alignment horizontal="left"/>
    </xf>
    <xf numFmtId="368" fontId="409" fillId="0" borderId="0" xfId="453" applyNumberFormat="1" applyFont="1" applyBorder="1" applyAlignment="1">
      <alignment horizontal="right"/>
    </xf>
    <xf numFmtId="177" fontId="408" fillId="0" borderId="83" xfId="0" applyNumberFormat="1" applyFont="1" applyBorder="1" applyAlignment="1" applyProtection="1"/>
    <xf numFmtId="10" fontId="404" fillId="0" borderId="16" xfId="827" applyNumberFormat="1" applyFont="1" applyBorder="1"/>
    <xf numFmtId="1" fontId="334" fillId="0" borderId="0" xfId="827" applyNumberFormat="1" applyFont="1"/>
    <xf numFmtId="37" fontId="408" fillId="0" borderId="9" xfId="823" applyNumberFormat="1" applyFont="1" applyFill="1" applyBorder="1" applyAlignment="1">
      <alignment horizontal="right"/>
    </xf>
    <xf numFmtId="10" fontId="334" fillId="0" borderId="16" xfId="827" applyNumberFormat="1" applyFont="1" applyBorder="1"/>
    <xf numFmtId="1" fontId="334" fillId="0" borderId="33" xfId="827" applyNumberFormat="1" applyFont="1" applyBorder="1"/>
    <xf numFmtId="1" fontId="334" fillId="0" borderId="62" xfId="827" applyNumberFormat="1" applyFont="1" applyBorder="1"/>
    <xf numFmtId="1" fontId="334" fillId="0" borderId="93" xfId="827" applyNumberFormat="1" applyFont="1" applyBorder="1"/>
    <xf numFmtId="164" fontId="409" fillId="0" borderId="0" xfId="823" applyNumberFormat="1" applyFont="1" applyBorder="1" applyAlignment="1">
      <alignment horizontal="right"/>
    </xf>
    <xf numFmtId="1" fontId="334" fillId="0" borderId="84" xfId="827" applyNumberFormat="1" applyFont="1" applyBorder="1"/>
    <xf numFmtId="1" fontId="334" fillId="0" borderId="92" xfId="827" applyNumberFormat="1" applyFont="1" applyBorder="1"/>
    <xf numFmtId="1" fontId="334" fillId="0" borderId="85" xfId="827" applyNumberFormat="1" applyFont="1" applyBorder="1"/>
    <xf numFmtId="1" fontId="334" fillId="0" borderId="88" xfId="827" applyNumberFormat="1" applyFont="1" applyBorder="1"/>
    <xf numFmtId="1" fontId="334" fillId="0" borderId="15" xfId="827" applyNumberFormat="1" applyFont="1" applyBorder="1"/>
    <xf numFmtId="1" fontId="334" fillId="0" borderId="89" xfId="827" applyNumberFormat="1" applyFont="1" applyBorder="1"/>
    <xf numFmtId="0" fontId="435" fillId="0" borderId="14" xfId="827" applyFont="1" applyBorder="1"/>
    <xf numFmtId="0" fontId="434" fillId="0" borderId="80" xfId="827" applyFont="1" applyBorder="1" applyAlignment="1">
      <alignment horizontal="left"/>
    </xf>
    <xf numFmtId="164" fontId="409" fillId="0" borderId="90" xfId="823" applyNumberFormat="1" applyFont="1" applyBorder="1" applyAlignment="1">
      <alignment horizontal="right"/>
    </xf>
    <xf numFmtId="1" fontId="334" fillId="0" borderId="0" xfId="827" applyNumberFormat="1" applyFont="1" applyBorder="1"/>
    <xf numFmtId="0" fontId="435" fillId="0" borderId="19" xfId="827" applyFont="1" applyBorder="1"/>
    <xf numFmtId="0" fontId="434" fillId="0" borderId="0" xfId="827" applyFont="1" applyBorder="1" applyAlignment="1">
      <alignment horizontal="left"/>
    </xf>
    <xf numFmtId="178" fontId="435" fillId="0" borderId="16" xfId="827" applyNumberFormat="1" applyFont="1" applyBorder="1" applyAlignment="1">
      <alignment horizontal="right"/>
    </xf>
    <xf numFmtId="164" fontId="435" fillId="0" borderId="16" xfId="823" applyNumberFormat="1" applyFont="1" applyBorder="1" applyAlignment="1">
      <alignment horizontal="right"/>
    </xf>
    <xf numFmtId="164" fontId="409" fillId="0" borderId="16" xfId="823" applyNumberFormat="1" applyFont="1" applyBorder="1" applyAlignment="1">
      <alignment horizontal="right"/>
    </xf>
    <xf numFmtId="0" fontId="435" fillId="0" borderId="81" xfId="827" applyFont="1" applyBorder="1"/>
    <xf numFmtId="0" fontId="434" fillId="0" borderId="79" xfId="827" applyFont="1" applyBorder="1" applyAlignment="1">
      <alignment horizontal="left"/>
    </xf>
    <xf numFmtId="178" fontId="409" fillId="0" borderId="82" xfId="827" applyNumberFormat="1" applyFont="1" applyBorder="1" applyAlignment="1">
      <alignment horizontal="right"/>
    </xf>
    <xf numFmtId="222" fontId="434" fillId="0" borderId="0" xfId="0" applyNumberFormat="1" applyFont="1"/>
    <xf numFmtId="222" fontId="434" fillId="0" borderId="0" xfId="0" applyNumberFormat="1" applyFont="1" applyFill="1" applyAlignment="1">
      <alignment horizontal="right"/>
    </xf>
    <xf numFmtId="0" fontId="434" fillId="108" borderId="0" xfId="823" applyFont="1" applyFill="1"/>
    <xf numFmtId="0" fontId="434" fillId="108" borderId="0" xfId="823" applyFont="1" applyFill="1" applyAlignment="1">
      <alignment horizontal="left"/>
    </xf>
    <xf numFmtId="0" fontId="434" fillId="108" borderId="0" xfId="823" applyFont="1" applyFill="1" applyAlignment="1">
      <alignment horizontal="right"/>
    </xf>
    <xf numFmtId="0" fontId="434" fillId="108" borderId="0" xfId="823" applyFont="1" applyFill="1" applyBorder="1"/>
    <xf numFmtId="1" fontId="435" fillId="108" borderId="0" xfId="823" applyNumberFormat="1" applyFont="1" applyFill="1" applyAlignment="1">
      <alignment horizontal="right"/>
    </xf>
    <xf numFmtId="0" fontId="434" fillId="108" borderId="0" xfId="827" applyFont="1" applyFill="1" applyAlignment="1">
      <alignment horizontal="right"/>
    </xf>
    <xf numFmtId="0" fontId="434" fillId="108" borderId="0" xfId="827" applyFont="1" applyFill="1"/>
    <xf numFmtId="1" fontId="435" fillId="108" borderId="0" xfId="823" applyNumberFormat="1" applyFont="1" applyFill="1"/>
    <xf numFmtId="0" fontId="431" fillId="0" borderId="0" xfId="827" applyFont="1" applyAlignment="1">
      <alignment horizontal="left"/>
    </xf>
    <xf numFmtId="0" fontId="430" fillId="0" borderId="15" xfId="834" applyFont="1" applyBorder="1" applyAlignment="1">
      <alignment horizontal="right"/>
    </xf>
    <xf numFmtId="0" fontId="449" fillId="0" borderId="15" xfId="834" applyFont="1" applyBorder="1" applyAlignment="1">
      <alignment horizontal="right"/>
    </xf>
    <xf numFmtId="0" fontId="446" fillId="107" borderId="0" xfId="831" applyFont="1" applyFill="1" applyAlignment="1"/>
    <xf numFmtId="0" fontId="446" fillId="0" borderId="0" xfId="831" applyFont="1" applyAlignment="1"/>
    <xf numFmtId="0" fontId="433" fillId="0" borderId="0" xfId="834" applyFont="1" applyAlignment="1">
      <alignment horizontal="centerContinuous"/>
    </xf>
    <xf numFmtId="0" fontId="447" fillId="107" borderId="0" xfId="831" applyFont="1" applyFill="1" applyAlignment="1"/>
    <xf numFmtId="0" fontId="447" fillId="0" borderId="0" xfId="831" applyFont="1" applyAlignment="1"/>
    <xf numFmtId="0" fontId="432" fillId="0" borderId="0" xfId="822" applyNumberFormat="1" applyFont="1" applyFill="1" applyBorder="1" applyAlignment="1" applyProtection="1">
      <protection locked="0"/>
    </xf>
    <xf numFmtId="0" fontId="433" fillId="0" borderId="0" xfId="831" applyFont="1" applyAlignment="1"/>
    <xf numFmtId="0" fontId="434" fillId="0" borderId="0" xfId="823" applyFont="1" applyBorder="1" applyAlignment="1">
      <alignment horizontal="centerContinuous"/>
    </xf>
    <xf numFmtId="0" fontId="434" fillId="0" borderId="0" xfId="831" applyFont="1" applyAlignment="1"/>
    <xf numFmtId="0" fontId="431" fillId="107" borderId="0" xfId="831" applyFont="1" applyFill="1" applyAlignment="1"/>
    <xf numFmtId="0" fontId="435" fillId="0" borderId="70" xfId="834" applyFont="1" applyBorder="1"/>
    <xf numFmtId="0" fontId="434" fillId="0" borderId="0" xfId="834" applyFont="1"/>
    <xf numFmtId="0" fontId="434" fillId="0" borderId="0" xfId="834" applyFont="1" applyAlignment="1"/>
    <xf numFmtId="0" fontId="434" fillId="0" borderId="0" xfId="834" applyFont="1" applyAlignment="1">
      <alignment horizontal="center"/>
    </xf>
    <xf numFmtId="0" fontId="434" fillId="0" borderId="0" xfId="831" applyFont="1" applyFill="1" applyAlignment="1"/>
    <xf numFmtId="0" fontId="434" fillId="0" borderId="0" xfId="834" applyFont="1" applyFill="1" applyAlignment="1">
      <alignment horizontal="centerContinuous"/>
    </xf>
    <xf numFmtId="0" fontId="434" fillId="0" borderId="0" xfId="831" applyFont="1" applyFill="1" applyAlignment="1">
      <alignment horizontal="right"/>
    </xf>
    <xf numFmtId="0" fontId="434" fillId="0" borderId="0" xfId="831" applyFont="1" applyAlignment="1">
      <alignment horizontal="right"/>
    </xf>
    <xf numFmtId="0" fontId="435" fillId="0" borderId="0" xfId="834" applyFont="1" applyBorder="1"/>
    <xf numFmtId="0" fontId="435" fillId="0" borderId="0" xfId="834" applyFont="1" applyBorder="1" applyAlignment="1">
      <alignment horizontal="center"/>
    </xf>
    <xf numFmtId="0" fontId="434" fillId="0" borderId="0" xfId="834" applyFont="1" applyBorder="1"/>
    <xf numFmtId="0" fontId="434" fillId="0" borderId="0" xfId="834" applyFont="1" applyBorder="1" applyAlignment="1"/>
    <xf numFmtId="0" fontId="434" fillId="0" borderId="0" xfId="834" applyFont="1" applyBorder="1" applyAlignment="1">
      <alignment horizontal="center"/>
    </xf>
    <xf numFmtId="0" fontId="434" fillId="0" borderId="0" xfId="831" applyFont="1" applyAlignment="1">
      <alignment horizontal="center"/>
    </xf>
    <xf numFmtId="0" fontId="435" fillId="0" borderId="0" xfId="831" applyFont="1" applyFill="1" applyAlignment="1">
      <alignment horizontal="center"/>
    </xf>
    <xf numFmtId="0" fontId="435" fillId="0" borderId="0" xfId="831" applyFont="1" applyFill="1" applyAlignment="1">
      <alignment horizontal="right"/>
    </xf>
    <xf numFmtId="0" fontId="435" fillId="0" borderId="0" xfId="831" applyFont="1" applyFill="1" applyBorder="1" applyAlignment="1">
      <alignment horizontal="right"/>
    </xf>
    <xf numFmtId="0" fontId="435" fillId="0" borderId="0" xfId="831" applyFont="1" applyAlignment="1">
      <alignment horizontal="right"/>
    </xf>
    <xf numFmtId="0" fontId="431" fillId="107" borderId="0" xfId="831" applyFont="1" applyFill="1" applyAlignment="1">
      <alignment horizontal="center"/>
    </xf>
    <xf numFmtId="0" fontId="435" fillId="0" borderId="0" xfId="831" applyFont="1" applyBorder="1" applyAlignment="1">
      <alignment horizontal="centerContinuous"/>
    </xf>
    <xf numFmtId="0" fontId="435" fillId="0" borderId="0" xfId="831" applyFont="1" applyFill="1" applyAlignment="1">
      <alignment horizontal="left"/>
    </xf>
    <xf numFmtId="0" fontId="435" fillId="0" borderId="0" xfId="831" applyFont="1" applyAlignment="1">
      <alignment horizontal="center"/>
    </xf>
    <xf numFmtId="0" fontId="435" fillId="0" borderId="80" xfId="831" applyFont="1" applyBorder="1" applyAlignment="1">
      <alignment horizontal="right"/>
    </xf>
    <xf numFmtId="0" fontId="435" fillId="0" borderId="80" xfId="831" applyFont="1" applyBorder="1" applyAlignment="1">
      <alignment horizontal="center"/>
    </xf>
    <xf numFmtId="0" fontId="435" fillId="0" borderId="9" xfId="831" applyFont="1" applyFill="1" applyBorder="1" applyAlignment="1"/>
    <xf numFmtId="0" fontId="435" fillId="0" borderId="9" xfId="831" applyFont="1" applyBorder="1" applyAlignment="1">
      <alignment horizontal="center"/>
    </xf>
    <xf numFmtId="0" fontId="435" fillId="0" borderId="9" xfId="831" applyFont="1" applyFill="1" applyBorder="1" applyAlignment="1">
      <alignment horizontal="right"/>
    </xf>
    <xf numFmtId="0" fontId="435" fillId="0" borderId="9" xfId="831" applyFont="1" applyBorder="1" applyAlignment="1">
      <alignment horizontal="right"/>
    </xf>
    <xf numFmtId="0" fontId="434" fillId="0" borderId="0" xfId="831" applyFont="1" applyBorder="1" applyAlignment="1">
      <alignment horizontal="right"/>
    </xf>
    <xf numFmtId="0" fontId="435" fillId="0" borderId="79" xfId="831" applyFont="1" applyBorder="1" applyAlignment="1">
      <alignment horizontal="center"/>
    </xf>
    <xf numFmtId="0" fontId="435" fillId="0" borderId="9" xfId="831" applyFont="1" applyBorder="1" applyAlignment="1"/>
    <xf numFmtId="0" fontId="434" fillId="0" borderId="0" xfId="831" applyFont="1"/>
    <xf numFmtId="0" fontId="434" fillId="0" borderId="0" xfId="831" applyFont="1" applyFill="1"/>
    <xf numFmtId="225" fontId="434" fillId="0" borderId="0" xfId="831" applyNumberFormat="1" applyFont="1" applyFill="1" applyAlignment="1">
      <alignment horizontal="right"/>
    </xf>
    <xf numFmtId="164" fontId="434" fillId="0" borderId="0" xfId="2699" applyNumberFormat="1" applyFont="1" applyFill="1" applyAlignment="1">
      <alignment horizontal="right"/>
    </xf>
    <xf numFmtId="164" fontId="434" fillId="0" borderId="0" xfId="831" applyNumberFormat="1" applyFont="1" applyFill="1" applyAlignment="1">
      <alignment horizontal="right"/>
    </xf>
    <xf numFmtId="221" fontId="434" fillId="0" borderId="0" xfId="831" applyNumberFormat="1" applyFont="1" applyFill="1" applyAlignment="1" applyProtection="1">
      <alignment horizontal="right"/>
    </xf>
    <xf numFmtId="0" fontId="431" fillId="107" borderId="0" xfId="831" applyFont="1" applyFill="1"/>
    <xf numFmtId="0" fontId="431" fillId="0" borderId="0" xfId="0" applyFont="1" applyBorder="1" applyAlignment="1">
      <alignment horizontal="center"/>
    </xf>
    <xf numFmtId="322" fontId="431" fillId="0" borderId="0" xfId="0" applyNumberFormat="1" applyFont="1"/>
    <xf numFmtId="0" fontId="434" fillId="0" borderId="0" xfId="831" applyFont="1" applyBorder="1" applyAlignment="1">
      <alignment horizontal="center"/>
    </xf>
    <xf numFmtId="0" fontId="434" fillId="0" borderId="0" xfId="832" applyNumberFormat="1" applyFont="1" applyFill="1" applyBorder="1" applyAlignment="1">
      <alignment horizontal="left" indent="1"/>
    </xf>
    <xf numFmtId="0" fontId="434" fillId="0" borderId="0" xfId="831" applyFont="1" applyFill="1" applyBorder="1"/>
    <xf numFmtId="37" fontId="434" fillId="0" borderId="0" xfId="453" applyNumberFormat="1" applyFont="1" applyFill="1" applyAlignment="1">
      <alignment horizontal="right"/>
    </xf>
    <xf numFmtId="211" fontId="434" fillId="0" borderId="0" xfId="2699" applyNumberFormat="1" applyFont="1" applyFill="1" applyAlignment="1">
      <alignment horizontal="right"/>
    </xf>
    <xf numFmtId="364" fontId="434" fillId="0" borderId="0" xfId="831" applyNumberFormat="1" applyFont="1" applyFill="1" applyAlignment="1">
      <alignment horizontal="right"/>
    </xf>
    <xf numFmtId="176" fontId="431" fillId="107" borderId="0" xfId="831" applyNumberFormat="1" applyFont="1" applyFill="1"/>
    <xf numFmtId="0" fontId="434" fillId="0" borderId="0" xfId="3075" applyFont="1" applyFill="1"/>
    <xf numFmtId="365" fontId="434" fillId="0" borderId="0" xfId="831" applyNumberFormat="1" applyFont="1" applyFill="1" applyAlignment="1">
      <alignment horizontal="center"/>
    </xf>
    <xf numFmtId="221" fontId="434" fillId="0" borderId="9" xfId="831" applyNumberFormat="1" applyFont="1" applyFill="1" applyBorder="1" applyAlignment="1" applyProtection="1">
      <alignment horizontal="right"/>
    </xf>
    <xf numFmtId="37" fontId="434" fillId="0" borderId="0" xfId="453" applyNumberFormat="1" applyFont="1" applyFill="1" applyAlignment="1" applyProtection="1">
      <alignment horizontal="right"/>
    </xf>
    <xf numFmtId="225" fontId="434" fillId="0" borderId="9" xfId="831" applyNumberFormat="1" applyFont="1" applyFill="1" applyBorder="1" applyAlignment="1">
      <alignment horizontal="right"/>
    </xf>
    <xf numFmtId="366" fontId="434" fillId="0" borderId="9" xfId="831" applyNumberFormat="1" applyFont="1" applyFill="1" applyBorder="1" applyAlignment="1"/>
    <xf numFmtId="322" fontId="434" fillId="0" borderId="9" xfId="831" applyNumberFormat="1" applyFont="1" applyBorder="1" applyAlignment="1">
      <alignment horizontal="right"/>
    </xf>
    <xf numFmtId="322" fontId="434" fillId="0" borderId="9" xfId="831" applyNumberFormat="1" applyFont="1" applyBorder="1" applyAlignment="1"/>
    <xf numFmtId="37" fontId="434" fillId="0" borderId="9" xfId="831" applyNumberFormat="1" applyFont="1" applyBorder="1" applyAlignment="1"/>
    <xf numFmtId="39" fontId="434" fillId="0" borderId="9" xfId="831" applyNumberFormat="1" applyFont="1" applyBorder="1" applyAlignment="1">
      <alignment horizontal="right"/>
    </xf>
    <xf numFmtId="0" fontId="434" fillId="0" borderId="9" xfId="831" applyFont="1" applyBorder="1" applyAlignment="1">
      <alignment horizontal="center"/>
    </xf>
    <xf numFmtId="0" fontId="434" fillId="0" borderId="0" xfId="831" applyFont="1" applyAlignment="1">
      <alignment horizontal="right" vertical="center"/>
    </xf>
    <xf numFmtId="0" fontId="434" fillId="0" borderId="0" xfId="831" applyFont="1" applyFill="1" applyBorder="1" applyAlignment="1">
      <alignment horizontal="left" vertical="center"/>
    </xf>
    <xf numFmtId="0" fontId="434" fillId="0" borderId="0" xfId="831" applyFont="1" applyFill="1" applyBorder="1" applyAlignment="1">
      <alignment horizontal="right"/>
    </xf>
    <xf numFmtId="350" fontId="434" fillId="0" borderId="0" xfId="831" applyNumberFormat="1" applyFont="1" applyFill="1" applyBorder="1" applyAlignment="1">
      <alignment horizontal="right"/>
    </xf>
    <xf numFmtId="335" fontId="434" fillId="0" borderId="0" xfId="831" applyNumberFormat="1" applyFont="1" applyFill="1" applyBorder="1" applyAlignment="1">
      <alignment horizontal="right"/>
    </xf>
    <xf numFmtId="0" fontId="431" fillId="0" borderId="0" xfId="831" applyFont="1" applyAlignment="1">
      <alignment horizontal="right"/>
    </xf>
    <xf numFmtId="221" fontId="434" fillId="0" borderId="0" xfId="831" applyNumberFormat="1" applyFont="1" applyFill="1" applyBorder="1" applyAlignment="1" applyProtection="1">
      <alignment horizontal="right"/>
    </xf>
    <xf numFmtId="221" fontId="434" fillId="0" borderId="0" xfId="831" applyNumberFormat="1" applyFont="1" applyAlignment="1" applyProtection="1">
      <alignment horizontal="right"/>
    </xf>
    <xf numFmtId="366" fontId="434" fillId="0" borderId="0" xfId="831" applyNumberFormat="1" applyFont="1" applyBorder="1" applyAlignment="1"/>
    <xf numFmtId="0" fontId="434" fillId="0" borderId="0" xfId="831" applyFont="1" applyBorder="1"/>
    <xf numFmtId="0" fontId="434" fillId="0" borderId="0" xfId="831" applyFont="1" applyFill="1" applyBorder="1" applyAlignment="1">
      <alignment horizontal="left" indent="2"/>
    </xf>
    <xf numFmtId="0" fontId="431" fillId="0" borderId="0" xfId="831" applyFont="1"/>
    <xf numFmtId="225" fontId="434" fillId="0" borderId="0" xfId="831" applyNumberFormat="1" applyFont="1" applyAlignment="1">
      <alignment horizontal="right"/>
    </xf>
    <xf numFmtId="177" fontId="434" fillId="0" borderId="0" xfId="890" applyNumberFormat="1" applyFont="1" applyFill="1" applyBorder="1" applyAlignment="1">
      <alignment horizontal="right"/>
    </xf>
    <xf numFmtId="322" fontId="434" fillId="0" borderId="0" xfId="0" applyNumberFormat="1" applyFont="1" applyBorder="1"/>
    <xf numFmtId="350" fontId="434" fillId="0" borderId="0" xfId="453" applyNumberFormat="1" applyFont="1" applyAlignment="1" applyProtection="1">
      <alignment horizontal="right"/>
    </xf>
    <xf numFmtId="350" fontId="434" fillId="0" borderId="0" xfId="453" applyNumberFormat="1" applyFont="1"/>
    <xf numFmtId="225" fontId="434" fillId="0" borderId="0" xfId="831" applyNumberFormat="1" applyFont="1"/>
    <xf numFmtId="0" fontId="435" fillId="0" borderId="29" xfId="831" applyFont="1" applyBorder="1" applyAlignment="1">
      <alignment horizontal="centerContinuous"/>
    </xf>
    <xf numFmtId="0" fontId="434" fillId="0" borderId="29" xfId="831" applyFont="1" applyBorder="1" applyAlignment="1">
      <alignment horizontal="centerContinuous"/>
    </xf>
    <xf numFmtId="0" fontId="434" fillId="0" borderId="0" xfId="3076" applyFont="1"/>
    <xf numFmtId="0" fontId="434" fillId="0" borderId="0" xfId="831" applyFont="1" applyAlignment="1">
      <alignment horizontal="left"/>
    </xf>
    <xf numFmtId="177" fontId="434" fillId="0" borderId="0" xfId="831" applyNumberFormat="1" applyFont="1" applyBorder="1" applyProtection="1"/>
    <xf numFmtId="0" fontId="431" fillId="107" borderId="0" xfId="831" applyFont="1" applyFill="1" applyBorder="1"/>
    <xf numFmtId="0" fontId="431" fillId="0" borderId="0" xfId="831" applyFont="1" applyBorder="1"/>
    <xf numFmtId="10" fontId="431" fillId="0" borderId="0" xfId="0" applyNumberFormat="1" applyFont="1"/>
    <xf numFmtId="10" fontId="434" fillId="0" borderId="29" xfId="831" applyNumberFormat="1" applyFont="1" applyBorder="1" applyAlignment="1">
      <alignment horizontal="centerContinuous"/>
    </xf>
    <xf numFmtId="0" fontId="434" fillId="0" borderId="0" xfId="831" applyFont="1" applyBorder="1" applyAlignment="1"/>
    <xf numFmtId="177" fontId="434" fillId="0" borderId="0" xfId="831" applyNumberFormat="1" applyFont="1" applyProtection="1"/>
    <xf numFmtId="0" fontId="434" fillId="0" borderId="0" xfId="831" applyFont="1" applyBorder="1" applyAlignment="1">
      <alignment horizontal="centerContinuous"/>
    </xf>
    <xf numFmtId="10" fontId="434" fillId="0" borderId="0" xfId="831" applyNumberFormat="1" applyFont="1" applyBorder="1" applyAlignment="1">
      <alignment horizontal="centerContinuous"/>
    </xf>
    <xf numFmtId="177" fontId="434" fillId="74" borderId="0" xfId="831" applyNumberFormat="1" applyFont="1" applyFill="1" applyProtection="1"/>
    <xf numFmtId="177" fontId="434" fillId="0" borderId="9" xfId="831" applyNumberFormat="1" applyFont="1" applyBorder="1" applyProtection="1"/>
    <xf numFmtId="0" fontId="435" fillId="0" borderId="0" xfId="831" applyFont="1"/>
    <xf numFmtId="0" fontId="441" fillId="0" borderId="73" xfId="831" applyFont="1" applyBorder="1"/>
    <xf numFmtId="0" fontId="434" fillId="0" borderId="28" xfId="831" applyFont="1" applyBorder="1"/>
    <xf numFmtId="10" fontId="434" fillId="0" borderId="0" xfId="0" applyNumberFormat="1" applyFont="1"/>
    <xf numFmtId="352" fontId="440" fillId="0" borderId="0" xfId="0" applyNumberFormat="1" applyFont="1" applyAlignment="1"/>
    <xf numFmtId="0" fontId="440" fillId="0" borderId="0" xfId="826" applyFont="1" applyFill="1"/>
    <xf numFmtId="352" fontId="434" fillId="0" borderId="0" xfId="0" applyNumberFormat="1" applyFont="1" applyAlignment="1">
      <alignment horizontal="right"/>
    </xf>
    <xf numFmtId="0" fontId="434" fillId="0" borderId="0" xfId="831" applyFont="1" applyFill="1" applyBorder="1" applyAlignment="1">
      <alignment horizontal="left"/>
    </xf>
    <xf numFmtId="0" fontId="434" fillId="0" borderId="0" xfId="831" applyFont="1" applyFill="1" applyBorder="1" applyAlignment="1">
      <alignment horizontal="center"/>
    </xf>
    <xf numFmtId="0" fontId="431" fillId="0" borderId="0" xfId="831" applyFont="1" applyFill="1" applyBorder="1"/>
    <xf numFmtId="0" fontId="434" fillId="0" borderId="0" xfId="832" applyFont="1" applyFill="1" applyBorder="1" applyAlignment="1">
      <alignment horizontal="left"/>
    </xf>
    <xf numFmtId="0" fontId="434" fillId="32" borderId="0" xfId="0" applyFont="1" applyFill="1"/>
    <xf numFmtId="0" fontId="431" fillId="107" borderId="0" xfId="831" applyFont="1" applyFill="1" applyBorder="1" applyAlignment="1"/>
    <xf numFmtId="0" fontId="431" fillId="0" borderId="0" xfId="831" applyFont="1" applyBorder="1" applyAlignment="1"/>
    <xf numFmtId="0" fontId="433" fillId="0" borderId="0" xfId="831" applyFont="1" applyAlignment="1">
      <alignment horizontal="right"/>
    </xf>
    <xf numFmtId="0" fontId="442" fillId="0" borderId="0" xfId="831" applyFont="1" applyAlignment="1">
      <alignment horizontal="right"/>
    </xf>
    <xf numFmtId="212" fontId="450" fillId="0" borderId="0" xfId="833" applyNumberFormat="1" applyFont="1" applyAlignment="1">
      <alignment horizontal="right"/>
    </xf>
    <xf numFmtId="0" fontId="431" fillId="0" borderId="0" xfId="831" applyFont="1" applyAlignment="1"/>
    <xf numFmtId="0" fontId="430" fillId="0" borderId="15" xfId="832" applyFont="1" applyFill="1" applyBorder="1"/>
    <xf numFmtId="0" fontId="430" fillId="0" borderId="15" xfId="832" applyFont="1" applyFill="1" applyBorder="1" applyAlignment="1">
      <alignment horizontal="right"/>
    </xf>
    <xf numFmtId="0" fontId="429" fillId="0" borderId="15" xfId="832" applyFont="1" applyFill="1" applyBorder="1"/>
    <xf numFmtId="0" fontId="429" fillId="0" borderId="15" xfId="0" applyFont="1" applyFill="1" applyBorder="1" applyAlignment="1">
      <alignment horizontal="right"/>
    </xf>
    <xf numFmtId="0" fontId="433" fillId="0" borderId="0" xfId="832" applyFont="1" applyFill="1"/>
    <xf numFmtId="0" fontId="433" fillId="0" borderId="0" xfId="832" applyFont="1" applyFill="1" applyBorder="1"/>
    <xf numFmtId="0" fontId="433" fillId="0" borderId="0" xfId="832" applyFont="1" applyFill="1" applyBorder="1" applyAlignment="1">
      <alignment horizontal="right"/>
    </xf>
    <xf numFmtId="0" fontId="432" fillId="0" borderId="0" xfId="832" applyFont="1" applyFill="1" applyBorder="1"/>
    <xf numFmtId="0" fontId="432" fillId="0" borderId="0" xfId="832" applyFont="1" applyFill="1" applyBorder="1" applyAlignment="1">
      <alignment horizontal="right"/>
    </xf>
    <xf numFmtId="354" fontId="432" fillId="32" borderId="0" xfId="1805" applyNumberFormat="1" applyFont="1" applyFill="1" applyBorder="1" applyProtection="1">
      <protection locked="0"/>
    </xf>
    <xf numFmtId="0" fontId="432" fillId="0" borderId="0" xfId="826" applyFont="1" applyFill="1" applyAlignment="1"/>
    <xf numFmtId="0" fontId="433" fillId="0" borderId="0" xfId="832" applyFont="1" applyFill="1" applyAlignment="1">
      <alignment horizontal="right"/>
    </xf>
    <xf numFmtId="0" fontId="433" fillId="0" borderId="0" xfId="826" applyFont="1" applyFill="1" applyBorder="1"/>
    <xf numFmtId="0" fontId="432" fillId="32" borderId="0" xfId="1805" applyNumberFormat="1" applyFont="1" applyFill="1" applyBorder="1" applyProtection="1">
      <protection locked="0"/>
    </xf>
    <xf numFmtId="0" fontId="432" fillId="0" borderId="9" xfId="1805" applyNumberFormat="1" applyFont="1" applyFill="1" applyBorder="1" applyProtection="1">
      <protection locked="0"/>
    </xf>
    <xf numFmtId="0" fontId="433" fillId="0" borderId="0" xfId="826" applyFont="1" applyFill="1" applyBorder="1" applyAlignment="1">
      <alignment horizontal="right"/>
    </xf>
    <xf numFmtId="0" fontId="434" fillId="0" borderId="0" xfId="826" applyFont="1" applyFill="1" applyBorder="1" applyAlignment="1">
      <alignment vertical="center"/>
    </xf>
    <xf numFmtId="37" fontId="435" fillId="0" borderId="0" xfId="826" applyNumberFormat="1" applyFont="1" applyFill="1" applyBorder="1" applyAlignment="1"/>
    <xf numFmtId="0" fontId="435" fillId="0" borderId="0" xfId="1805" applyNumberFormat="1" applyFont="1" applyFill="1" applyBorder="1" applyAlignment="1" applyProtection="1">
      <alignment horizontal="center" vertical="center"/>
      <protection locked="0"/>
    </xf>
    <xf numFmtId="0" fontId="435" fillId="0" borderId="9" xfId="1805" applyFont="1" applyFill="1" applyBorder="1" applyAlignment="1" applyProtection="1">
      <alignment horizontal="right" vertical="center" wrapText="1"/>
      <protection locked="0"/>
    </xf>
    <xf numFmtId="0" fontId="435" fillId="0" borderId="9" xfId="1805" applyFont="1" applyFill="1" applyBorder="1" applyAlignment="1" applyProtection="1">
      <alignment horizontal="right" wrapText="1"/>
      <protection locked="0"/>
    </xf>
    <xf numFmtId="0" fontId="423" fillId="0" borderId="9" xfId="1805" applyFont="1" applyFill="1" applyBorder="1" applyAlignment="1" applyProtection="1">
      <alignment horizontal="right" wrapText="1"/>
      <protection locked="0"/>
    </xf>
    <xf numFmtId="0" fontId="435" fillId="0" borderId="0" xfId="1805" applyFont="1" applyFill="1" applyBorder="1" applyAlignment="1" applyProtection="1">
      <alignment horizontal="center" vertical="center"/>
      <protection locked="0"/>
    </xf>
    <xf numFmtId="0" fontId="434" fillId="0" borderId="0" xfId="826" applyFont="1" applyFill="1" applyBorder="1"/>
    <xf numFmtId="0" fontId="408" fillId="0" borderId="0" xfId="832" applyNumberFormat="1" applyFont="1" applyFill="1" applyBorder="1" applyAlignment="1">
      <alignment horizontal="left" indent="1"/>
    </xf>
    <xf numFmtId="0" fontId="434" fillId="0" borderId="0" xfId="832" applyNumberFormat="1" applyFont="1" applyFill="1" applyBorder="1" applyAlignment="1">
      <alignment horizontal="center"/>
    </xf>
    <xf numFmtId="164" fontId="380" fillId="0" borderId="0" xfId="453" applyNumberFormat="1" applyFont="1" applyAlignment="1" applyProtection="1">
      <alignment horizontal="right"/>
    </xf>
    <xf numFmtId="178" fontId="435" fillId="0" borderId="0" xfId="826" applyNumberFormat="1" applyFont="1" applyFill="1" applyAlignment="1">
      <alignment horizontal="center"/>
    </xf>
    <xf numFmtId="350" fontId="434" fillId="0" borderId="0" xfId="832" applyNumberFormat="1" applyFont="1" applyFill="1" applyBorder="1" applyAlignment="1">
      <alignment horizontal="right"/>
    </xf>
    <xf numFmtId="41" fontId="434" fillId="0" borderId="0" xfId="453" applyNumberFormat="1" applyFont="1" applyAlignment="1" applyProtection="1">
      <alignment horizontal="right"/>
    </xf>
    <xf numFmtId="177" fontId="434" fillId="0" borderId="0" xfId="890" applyNumberFormat="1" applyFont="1" applyAlignment="1" applyProtection="1">
      <alignment horizontal="right"/>
    </xf>
    <xf numFmtId="0" fontId="434" fillId="0" borderId="0" xfId="832" applyNumberFormat="1" applyFont="1" applyFill="1" applyBorder="1" applyAlignment="1">
      <alignment horizontal="left" vertical="center"/>
    </xf>
    <xf numFmtId="0" fontId="434" fillId="0" borderId="0" xfId="832" applyNumberFormat="1" applyFont="1" applyFill="1" applyBorder="1" applyAlignment="1">
      <alignment horizontal="center" vertical="center"/>
    </xf>
    <xf numFmtId="350" fontId="434" fillId="0" borderId="0" xfId="832" applyNumberFormat="1" applyFont="1" applyFill="1" applyBorder="1" applyAlignment="1">
      <alignment horizontal="right" vertical="center"/>
    </xf>
    <xf numFmtId="41" fontId="434" fillId="0" borderId="0" xfId="453" applyNumberFormat="1" applyFont="1" applyBorder="1" applyAlignment="1" applyProtection="1">
      <alignment horizontal="right"/>
    </xf>
    <xf numFmtId="177" fontId="434" fillId="0" borderId="0" xfId="890" applyNumberFormat="1" applyFont="1" applyBorder="1" applyAlignment="1" applyProtection="1">
      <alignment horizontal="right"/>
    </xf>
    <xf numFmtId="350" fontId="434" fillId="0" borderId="0" xfId="453" applyNumberFormat="1" applyFont="1" applyBorder="1" applyAlignment="1" applyProtection="1">
      <alignment horizontal="right"/>
    </xf>
    <xf numFmtId="0" fontId="434" fillId="0" borderId="0" xfId="826" applyFont="1" applyFill="1"/>
    <xf numFmtId="176" fontId="434" fillId="0" borderId="0" xfId="826" applyNumberFormat="1" applyFont="1" applyFill="1" applyBorder="1" applyAlignment="1">
      <alignment horizontal="right"/>
    </xf>
    <xf numFmtId="0" fontId="434" fillId="0" borderId="0" xfId="826" applyFont="1" applyFill="1" applyAlignment="1">
      <alignment horizontal="right"/>
    </xf>
    <xf numFmtId="0" fontId="435" fillId="0" borderId="0" xfId="826" applyFont="1" applyFill="1"/>
    <xf numFmtId="0" fontId="435" fillId="0" borderId="0" xfId="826" applyFont="1" applyFill="1" applyAlignment="1">
      <alignment horizontal="center"/>
    </xf>
    <xf numFmtId="0" fontId="434" fillId="0" borderId="0" xfId="826" applyFont="1" applyFill="1" applyAlignment="1"/>
    <xf numFmtId="0" fontId="435" fillId="0" borderId="0" xfId="826" applyFont="1" applyFill="1" applyAlignment="1"/>
    <xf numFmtId="0" fontId="435" fillId="0" borderId="0" xfId="826" applyFont="1" applyFill="1" applyBorder="1"/>
    <xf numFmtId="0" fontId="435" fillId="0" borderId="0" xfId="826" applyFont="1" applyFill="1" applyBorder="1" applyAlignment="1">
      <alignment horizontal="right"/>
    </xf>
    <xf numFmtId="0" fontId="432" fillId="0" borderId="0" xfId="826" applyFont="1" applyFill="1"/>
    <xf numFmtId="0" fontId="432" fillId="0" borderId="0" xfId="826" applyFont="1" applyFill="1" applyAlignment="1">
      <alignment horizontal="center"/>
    </xf>
    <xf numFmtId="0" fontId="442" fillId="32" borderId="0" xfId="453" applyNumberFormat="1" applyFont="1" applyFill="1" applyAlignment="1">
      <alignment horizontal="right"/>
    </xf>
    <xf numFmtId="0" fontId="435" fillId="32" borderId="0" xfId="826" applyNumberFormat="1" applyFont="1" applyFill="1" applyAlignment="1">
      <alignment horizontal="right"/>
    </xf>
    <xf numFmtId="0" fontId="434" fillId="32" borderId="15" xfId="2579" applyFont="1" applyFill="1" applyBorder="1"/>
    <xf numFmtId="0" fontId="434" fillId="32" borderId="0" xfId="2579" applyFont="1" applyFill="1"/>
    <xf numFmtId="0" fontId="435" fillId="0" borderId="0" xfId="2579" applyFont="1" applyFill="1"/>
    <xf numFmtId="0" fontId="435" fillId="0" borderId="0" xfId="2579" applyFont="1" applyFill="1" applyBorder="1" applyAlignment="1">
      <alignment horizontal="centerContinuous"/>
    </xf>
    <xf numFmtId="0" fontId="435" fillId="0" borderId="0" xfId="2579" applyFont="1" applyFill="1" applyAlignment="1">
      <alignment horizontal="right"/>
    </xf>
    <xf numFmtId="0" fontId="435" fillId="0" borderId="9" xfId="2579" applyFont="1" applyFill="1" applyBorder="1"/>
    <xf numFmtId="353" fontId="435" fillId="0" borderId="9" xfId="2579" applyNumberFormat="1" applyFont="1" applyFill="1" applyBorder="1" applyAlignment="1">
      <alignment horizontal="right" wrapText="1"/>
    </xf>
    <xf numFmtId="49" fontId="435" fillId="0" borderId="9" xfId="2579" applyNumberFormat="1" applyFont="1" applyFill="1" applyBorder="1" applyAlignment="1">
      <alignment horizontal="right" wrapText="1"/>
    </xf>
    <xf numFmtId="0" fontId="435" fillId="32" borderId="0" xfId="2579" applyFont="1" applyFill="1"/>
    <xf numFmtId="0" fontId="434" fillId="32" borderId="0" xfId="2579" applyFont="1" applyFill="1" applyAlignment="1">
      <alignment horizontal="left" indent="1"/>
    </xf>
    <xf numFmtId="164" fontId="434" fillId="74" borderId="0" xfId="2579" applyNumberFormat="1" applyFont="1" applyFill="1"/>
    <xf numFmtId="224" fontId="434" fillId="110" borderId="0" xfId="2579" applyNumberFormat="1" applyFont="1" applyFill="1" applyBorder="1" applyAlignment="1">
      <alignment horizontal="right"/>
    </xf>
    <xf numFmtId="164" fontId="380" fillId="32" borderId="0" xfId="2579" applyNumberFormat="1" applyFont="1" applyFill="1"/>
    <xf numFmtId="164" fontId="434" fillId="32" borderId="0" xfId="2579" applyNumberFormat="1" applyFont="1" applyFill="1"/>
    <xf numFmtId="41" fontId="434" fillId="74" borderId="0" xfId="2579" applyNumberFormat="1" applyFont="1" applyFill="1"/>
    <xf numFmtId="41" fontId="380" fillId="32" borderId="0" xfId="2579" applyNumberFormat="1" applyFont="1" applyFill="1"/>
    <xf numFmtId="41" fontId="434" fillId="32" borderId="0" xfId="2579" applyNumberFormat="1" applyFont="1" applyFill="1"/>
    <xf numFmtId="41" fontId="434" fillId="0" borderId="0" xfId="2579" applyNumberFormat="1" applyFont="1" applyFill="1"/>
    <xf numFmtId="0" fontId="434" fillId="32" borderId="0" xfId="2579" applyNumberFormat="1" applyFont="1" applyFill="1"/>
    <xf numFmtId="0" fontId="434" fillId="32" borderId="0" xfId="2579" applyFont="1" applyFill="1" applyAlignment="1">
      <alignment horizontal="left" vertical="center" indent="1"/>
    </xf>
    <xf numFmtId="0" fontId="435" fillId="0" borderId="0" xfId="2579" applyFont="1" applyFill="1" applyAlignment="1">
      <alignment vertical="center"/>
    </xf>
    <xf numFmtId="41" fontId="434" fillId="74" borderId="0" xfId="2579" applyNumberFormat="1" applyFont="1" applyFill="1" applyAlignment="1">
      <alignment vertical="center"/>
    </xf>
    <xf numFmtId="37" fontId="434" fillId="0" borderId="0" xfId="499" applyNumberFormat="1" applyFont="1" applyFill="1" applyBorder="1"/>
    <xf numFmtId="41" fontId="434" fillId="0" borderId="0" xfId="499" applyNumberFormat="1" applyFont="1" applyFill="1" applyBorder="1"/>
    <xf numFmtId="0" fontId="434" fillId="0" borderId="0" xfId="832" applyNumberFormat="1" applyFont="1" applyFill="1" applyBorder="1" applyAlignment="1"/>
    <xf numFmtId="37" fontId="435" fillId="32" borderId="0" xfId="453" applyNumberFormat="1" applyFont="1" applyFill="1" applyBorder="1" applyAlignment="1">
      <alignment horizontal="right"/>
    </xf>
    <xf numFmtId="37" fontId="435" fillId="32" borderId="0" xfId="453" applyNumberFormat="1" applyFont="1" applyFill="1" applyBorder="1" applyAlignment="1"/>
    <xf numFmtId="37" fontId="409" fillId="0" borderId="0" xfId="453" applyNumberFormat="1" applyFont="1" applyFill="1" applyBorder="1" applyAlignment="1">
      <alignment horizontal="right"/>
    </xf>
    <xf numFmtId="368" fontId="408" fillId="0" borderId="79" xfId="453" applyNumberFormat="1" applyFont="1" applyFill="1" applyBorder="1"/>
    <xf numFmtId="177" fontId="434" fillId="32" borderId="0" xfId="890" applyNumberFormat="1" applyFont="1" applyFill="1"/>
    <xf numFmtId="41" fontId="380" fillId="32" borderId="79" xfId="2579" applyNumberFormat="1" applyFont="1" applyFill="1" applyBorder="1"/>
    <xf numFmtId="164" fontId="435" fillId="0" borderId="0" xfId="2579" applyNumberFormat="1" applyFont="1" applyFill="1" applyBorder="1"/>
    <xf numFmtId="41" fontId="409" fillId="32" borderId="0" xfId="2579" applyNumberFormat="1" applyFont="1" applyFill="1"/>
    <xf numFmtId="0" fontId="434" fillId="0" borderId="0" xfId="2579" applyFont="1" applyFill="1" applyBorder="1"/>
    <xf numFmtId="0" fontId="435" fillId="0" borderId="0" xfId="2579" applyFont="1" applyFill="1" applyBorder="1"/>
    <xf numFmtId="41" fontId="409" fillId="32" borderId="0" xfId="2579" applyNumberFormat="1" applyFont="1" applyFill="1" applyBorder="1"/>
    <xf numFmtId="0" fontId="435" fillId="0" borderId="0" xfId="826" applyFont="1" applyFill="1" applyBorder="1" applyAlignment="1">
      <alignment horizontal="left"/>
    </xf>
    <xf numFmtId="164" fontId="435" fillId="0" borderId="0" xfId="826" applyNumberFormat="1" applyFont="1" applyFill="1" applyBorder="1" applyAlignment="1">
      <alignment horizontal="right"/>
    </xf>
    <xf numFmtId="0" fontId="435" fillId="32" borderId="73" xfId="2579" applyFont="1" applyFill="1" applyBorder="1"/>
    <xf numFmtId="0" fontId="435" fillId="32" borderId="28" xfId="2579" applyFont="1" applyFill="1" applyBorder="1"/>
    <xf numFmtId="319" fontId="409" fillId="0" borderId="43" xfId="2579" applyNumberFormat="1" applyFont="1" applyFill="1" applyBorder="1"/>
    <xf numFmtId="319" fontId="435" fillId="0" borderId="0" xfId="2579" applyNumberFormat="1" applyFont="1" applyFill="1" applyBorder="1"/>
    <xf numFmtId="0" fontId="434" fillId="32" borderId="0" xfId="826" applyFont="1" applyFill="1" applyAlignment="1"/>
    <xf numFmtId="0" fontId="408" fillId="32" borderId="0" xfId="826" applyFont="1" applyFill="1" applyBorder="1" applyAlignment="1"/>
    <xf numFmtId="0" fontId="434" fillId="32" borderId="0" xfId="2579" applyFont="1" applyFill="1" applyBorder="1"/>
    <xf numFmtId="43" fontId="334" fillId="0" borderId="0" xfId="0" applyNumberFormat="1" applyFont="1"/>
    <xf numFmtId="49" fontId="435" fillId="0" borderId="9" xfId="2579" applyNumberFormat="1" applyFont="1" applyFill="1" applyBorder="1" applyAlignment="1">
      <alignment horizontal="right"/>
    </xf>
    <xf numFmtId="164" fontId="408" fillId="0" borderId="0" xfId="2579" applyNumberFormat="1" applyFont="1" applyFill="1"/>
    <xf numFmtId="3" fontId="431" fillId="0" borderId="0" xfId="0" applyNumberFormat="1" applyFont="1"/>
    <xf numFmtId="367" fontId="431" fillId="0" borderId="0" xfId="0" applyNumberFormat="1" applyFont="1"/>
    <xf numFmtId="37" fontId="408" fillId="0" borderId="0" xfId="2579" applyNumberFormat="1" applyFont="1" applyFill="1"/>
    <xf numFmtId="0" fontId="435" fillId="0" borderId="0" xfId="826" applyFont="1" applyFill="1" applyBorder="1" applyAlignment="1">
      <alignment horizontal="left" vertical="center"/>
    </xf>
    <xf numFmtId="319" fontId="409" fillId="32" borderId="43" xfId="2579" applyNumberFormat="1" applyFont="1" applyFill="1" applyBorder="1"/>
    <xf numFmtId="0" fontId="451" fillId="0" borderId="15" xfId="832" applyFont="1" applyFill="1" applyBorder="1"/>
    <xf numFmtId="0" fontId="451" fillId="0" borderId="15" xfId="832" applyFont="1" applyFill="1" applyBorder="1" applyAlignment="1">
      <alignment horizontal="right"/>
    </xf>
    <xf numFmtId="0" fontId="451" fillId="0" borderId="15" xfId="0" applyFont="1" applyFill="1" applyBorder="1"/>
    <xf numFmtId="0" fontId="434" fillId="116" borderId="0" xfId="0" applyFont="1" applyFill="1" applyBorder="1" applyAlignment="1">
      <alignment wrapText="1"/>
    </xf>
    <xf numFmtId="0" fontId="451" fillId="0" borderId="0" xfId="0" applyFont="1" applyFill="1"/>
    <xf numFmtId="354" fontId="433" fillId="0" borderId="0" xfId="1805" applyNumberFormat="1" applyFont="1" applyFill="1" applyBorder="1" applyProtection="1">
      <protection locked="0"/>
    </xf>
    <xf numFmtId="0" fontId="433" fillId="0" borderId="0" xfId="0" applyFont="1" applyFill="1"/>
    <xf numFmtId="355" fontId="433" fillId="0" borderId="0" xfId="1805" applyNumberFormat="1" applyFont="1" applyFill="1" applyBorder="1" applyProtection="1">
      <protection locked="0"/>
    </xf>
    <xf numFmtId="0" fontId="435" fillId="0" borderId="0" xfId="832" applyFont="1" applyFill="1" applyBorder="1"/>
    <xf numFmtId="0" fontId="434" fillId="0" borderId="0" xfId="826" applyFont="1" applyFill="1" applyBorder="1" applyAlignment="1">
      <alignment horizontal="center"/>
    </xf>
    <xf numFmtId="0" fontId="452" fillId="0" borderId="0" xfId="826" applyFont="1" applyFill="1" applyBorder="1" applyAlignment="1">
      <alignment horizontal="center"/>
    </xf>
    <xf numFmtId="0" fontId="453" fillId="0" borderId="0" xfId="826" applyFont="1" applyFill="1" applyBorder="1" applyAlignment="1">
      <alignment horizontal="center"/>
    </xf>
    <xf numFmtId="0" fontId="434" fillId="0" borderId="0" xfId="832" applyFont="1" applyFill="1" applyBorder="1" applyAlignment="1">
      <alignment horizontal="center"/>
    </xf>
    <xf numFmtId="0" fontId="435" fillId="0" borderId="0" xfId="832" applyFont="1" applyFill="1" applyBorder="1" applyAlignment="1">
      <alignment horizontal="center"/>
    </xf>
    <xf numFmtId="0" fontId="434" fillId="0" borderId="0" xfId="0" applyFont="1" applyFill="1"/>
    <xf numFmtId="0" fontId="434" fillId="0" borderId="0" xfId="826" applyFont="1" applyFill="1" applyBorder="1" applyAlignment="1">
      <alignment vertical="center" wrapText="1"/>
    </xf>
    <xf numFmtId="0" fontId="435" fillId="0" borderId="0" xfId="2532" applyNumberFormat="1" applyFont="1" applyFill="1" applyBorder="1" applyAlignment="1">
      <alignment horizontal="left" wrapText="1"/>
    </xf>
    <xf numFmtId="216" fontId="435" fillId="0" borderId="0" xfId="2532" applyNumberFormat="1" applyFont="1" applyFill="1" applyBorder="1" applyAlignment="1">
      <alignment wrapText="1"/>
    </xf>
    <xf numFmtId="216" fontId="435" fillId="0" borderId="0" xfId="2532" applyNumberFormat="1" applyFont="1" applyFill="1" applyBorder="1" applyAlignment="1">
      <alignment horizontal="right" wrapText="1"/>
    </xf>
    <xf numFmtId="0" fontId="435" fillId="0" borderId="0" xfId="3729" applyNumberFormat="1" applyFont="1" applyFill="1" applyBorder="1" applyAlignment="1">
      <alignment horizontal="right" wrapText="1"/>
    </xf>
    <xf numFmtId="0" fontId="454" fillId="0" borderId="0" xfId="1481" applyFont="1" applyFill="1" applyBorder="1" applyAlignment="1">
      <alignment horizontal="centerContinuous" wrapText="1"/>
    </xf>
    <xf numFmtId="0" fontId="435" fillId="0" borderId="0" xfId="1481" applyFont="1" applyFill="1" applyBorder="1" applyAlignment="1">
      <alignment horizontal="right" wrapText="1"/>
    </xf>
    <xf numFmtId="0" fontId="434" fillId="0" borderId="0" xfId="0" applyFont="1" applyBorder="1" applyAlignment="1">
      <alignment wrapText="1"/>
    </xf>
    <xf numFmtId="0" fontId="434" fillId="0" borderId="0" xfId="0" applyFont="1" applyFill="1" applyAlignment="1">
      <alignment wrapText="1"/>
    </xf>
    <xf numFmtId="216" fontId="454" fillId="0" borderId="0" xfId="2532" applyNumberFormat="1" applyFont="1" applyFill="1" applyBorder="1" applyAlignment="1">
      <alignment horizontal="right" wrapText="1"/>
    </xf>
    <xf numFmtId="216" fontId="454" fillId="0" borderId="0" xfId="2532" applyNumberFormat="1" applyFont="1" applyFill="1" applyBorder="1" applyAlignment="1">
      <alignment wrapText="1"/>
    </xf>
    <xf numFmtId="0" fontId="434" fillId="0" borderId="0" xfId="592" applyFont="1" applyBorder="1" applyAlignment="1">
      <alignment horizontal="right" wrapText="1"/>
    </xf>
    <xf numFmtId="0" fontId="455" fillId="0" borderId="0" xfId="1774" applyFont="1" applyFill="1" applyAlignment="1">
      <alignment horizontal="left" wrapText="1"/>
    </xf>
    <xf numFmtId="216" fontId="434" fillId="0" borderId="0" xfId="2532" applyNumberFormat="1" applyFont="1" applyFill="1" applyBorder="1" applyAlignment="1">
      <alignment vertical="top"/>
    </xf>
    <xf numFmtId="14" fontId="380" fillId="113" borderId="0" xfId="2532" applyNumberFormat="1" applyFont="1" applyFill="1" applyBorder="1" applyAlignment="1">
      <alignment horizontal="right" vertical="top"/>
    </xf>
    <xf numFmtId="0" fontId="380" fillId="113" borderId="0" xfId="2532" applyNumberFormat="1" applyFont="1" applyFill="1" applyBorder="1" applyAlignment="1">
      <alignment horizontal="left" vertical="top" wrapText="1"/>
    </xf>
    <xf numFmtId="177" fontId="380" fillId="113" borderId="0" xfId="1731" applyNumberFormat="1" applyFont="1" applyFill="1" applyBorder="1" applyAlignment="1">
      <alignment horizontal="right" vertical="top"/>
    </xf>
    <xf numFmtId="211" fontId="380" fillId="113" borderId="0" xfId="3728" applyNumberFormat="1" applyFont="1" applyFill="1" applyBorder="1" applyAlignment="1">
      <alignment horizontal="right" vertical="top"/>
    </xf>
    <xf numFmtId="208" fontId="380" fillId="113" borderId="0" xfId="2574" applyNumberFormat="1" applyFont="1" applyFill="1" applyBorder="1" applyAlignment="1">
      <alignment horizontal="right" vertical="top"/>
    </xf>
    <xf numFmtId="0" fontId="434" fillId="0" borderId="0" xfId="0" applyFont="1" applyFill="1" applyBorder="1" applyAlignment="1"/>
    <xf numFmtId="0" fontId="434" fillId="116" borderId="0" xfId="0" applyFont="1" applyFill="1" applyBorder="1" applyAlignment="1"/>
    <xf numFmtId="0" fontId="380" fillId="0" borderId="0" xfId="0" applyFont="1" applyFill="1" applyBorder="1" applyAlignment="1"/>
    <xf numFmtId="14" fontId="434" fillId="0" borderId="0" xfId="2532" applyNumberFormat="1" applyFont="1" applyFill="1" applyBorder="1" applyAlignment="1">
      <alignment horizontal="right" vertical="top"/>
    </xf>
    <xf numFmtId="0" fontId="434" fillId="0" borderId="0" xfId="2532" applyNumberFormat="1" applyFont="1" applyFill="1" applyBorder="1" applyAlignment="1">
      <alignment horizontal="left" vertical="top" wrapText="1"/>
    </xf>
    <xf numFmtId="177" fontId="434" fillId="0" borderId="0" xfId="1731" applyNumberFormat="1" applyFont="1" applyFill="1" applyBorder="1" applyAlignment="1">
      <alignment horizontal="right" vertical="top"/>
    </xf>
    <xf numFmtId="211" fontId="434" fillId="0" borderId="0" xfId="3728" applyNumberFormat="1" applyFont="1" applyFill="1" applyBorder="1" applyAlignment="1">
      <alignment horizontal="right" vertical="top"/>
    </xf>
    <xf numFmtId="0" fontId="434" fillId="0" borderId="0" xfId="0" applyNumberFormat="1" applyFont="1" applyBorder="1" applyAlignment="1">
      <alignment horizontal="right" vertical="top"/>
    </xf>
    <xf numFmtId="0" fontId="434" fillId="0" borderId="0" xfId="0" applyFont="1" applyBorder="1" applyAlignment="1">
      <alignment horizontal="right"/>
    </xf>
    <xf numFmtId="211" fontId="380" fillId="0" borderId="14" xfId="3728" applyNumberFormat="1" applyFont="1" applyFill="1" applyBorder="1" applyAlignment="1">
      <alignment horizontal="right"/>
    </xf>
    <xf numFmtId="211" fontId="380" fillId="0" borderId="80" xfId="3728" applyNumberFormat="1" applyFont="1" applyFill="1" applyBorder="1" applyAlignment="1">
      <alignment horizontal="right"/>
    </xf>
    <xf numFmtId="208" fontId="380" fillId="0" borderId="80" xfId="2574" applyNumberFormat="1" applyFont="1" applyFill="1" applyBorder="1" applyAlignment="1">
      <alignment horizontal="right" vertical="top"/>
    </xf>
    <xf numFmtId="177" fontId="380" fillId="0" borderId="80" xfId="1731" applyNumberFormat="1" applyFont="1" applyFill="1" applyBorder="1" applyAlignment="1">
      <alignment horizontal="right"/>
    </xf>
    <xf numFmtId="177" fontId="380" fillId="0" borderId="90" xfId="1731" applyNumberFormat="1" applyFont="1" applyFill="1" applyBorder="1" applyAlignment="1">
      <alignment horizontal="right"/>
    </xf>
    <xf numFmtId="0" fontId="434" fillId="0" borderId="94" xfId="0" applyFont="1" applyFill="1" applyBorder="1" applyAlignment="1"/>
    <xf numFmtId="211" fontId="380" fillId="0" borderId="94" xfId="3728" applyNumberFormat="1" applyFont="1" applyFill="1" applyBorder="1" applyAlignment="1">
      <alignment horizontal="right"/>
    </xf>
    <xf numFmtId="211" fontId="380" fillId="0" borderId="0" xfId="3728" applyNumberFormat="1" applyFont="1" applyFill="1" applyBorder="1" applyAlignment="1">
      <alignment horizontal="right"/>
    </xf>
    <xf numFmtId="208" fontId="380" fillId="0" borderId="0" xfId="2574" applyNumberFormat="1" applyFont="1" applyFill="1" applyBorder="1" applyAlignment="1">
      <alignment horizontal="right" vertical="top"/>
    </xf>
    <xf numFmtId="177" fontId="380" fillId="0" borderId="0" xfId="1731" applyNumberFormat="1" applyFont="1" applyFill="1" applyBorder="1" applyAlignment="1">
      <alignment horizontal="right"/>
    </xf>
    <xf numFmtId="177" fontId="380" fillId="0" borderId="95" xfId="1731" applyNumberFormat="1" applyFont="1" applyFill="1" applyBorder="1" applyAlignment="1">
      <alignment horizontal="right"/>
    </xf>
    <xf numFmtId="185" fontId="434" fillId="0" borderId="0" xfId="2574" applyNumberFormat="1" applyFont="1" applyFill="1" applyBorder="1" applyAlignment="1">
      <alignment horizontal="right"/>
    </xf>
    <xf numFmtId="368" fontId="434" fillId="0" borderId="0" xfId="2574" applyNumberFormat="1" applyFont="1" applyFill="1" applyBorder="1" applyAlignment="1">
      <alignment horizontal="right"/>
    </xf>
    <xf numFmtId="0" fontId="434" fillId="0" borderId="94" xfId="0" applyFont="1" applyFill="1" applyBorder="1"/>
    <xf numFmtId="211" fontId="380" fillId="0" borderId="81" xfId="3728" applyNumberFormat="1" applyFont="1" applyFill="1" applyBorder="1" applyAlignment="1">
      <alignment horizontal="right"/>
    </xf>
    <xf numFmtId="211" fontId="380" fillId="0" borderId="9" xfId="3728" applyNumberFormat="1" applyFont="1" applyFill="1" applyBorder="1" applyAlignment="1">
      <alignment horizontal="right"/>
    </xf>
    <xf numFmtId="208" fontId="380" fillId="0" borderId="9" xfId="2574" applyNumberFormat="1" applyFont="1" applyFill="1" applyBorder="1" applyAlignment="1">
      <alignment horizontal="right" vertical="top"/>
    </xf>
    <xf numFmtId="177" fontId="380" fillId="0" borderId="9" xfId="1731" applyNumberFormat="1" applyFont="1" applyFill="1" applyBorder="1" applyAlignment="1">
      <alignment horizontal="right"/>
    </xf>
    <xf numFmtId="177" fontId="380" fillId="0" borderId="82" xfId="1731" applyNumberFormat="1" applyFont="1" applyFill="1" applyBorder="1" applyAlignment="1">
      <alignment horizontal="right"/>
    </xf>
    <xf numFmtId="359" fontId="434" fillId="0" borderId="0" xfId="832" applyNumberFormat="1" applyFont="1" applyFill="1" applyBorder="1" applyAlignment="1">
      <alignment horizontal="right"/>
    </xf>
    <xf numFmtId="368" fontId="434" fillId="0" borderId="0" xfId="2574" applyNumberFormat="1" applyFont="1" applyFill="1" applyAlignment="1" applyProtection="1">
      <alignment horizontal="right"/>
    </xf>
    <xf numFmtId="41" fontId="434" fillId="0" borderId="0" xfId="2574" applyNumberFormat="1" applyFont="1" applyFill="1" applyAlignment="1" applyProtection="1">
      <alignment horizontal="right"/>
    </xf>
    <xf numFmtId="350" fontId="434" fillId="0" borderId="0" xfId="2574" applyNumberFormat="1" applyFont="1" applyFill="1" applyAlignment="1" applyProtection="1">
      <alignment horizontal="right"/>
    </xf>
    <xf numFmtId="335" fontId="434" fillId="0" borderId="0" xfId="2691" applyNumberFormat="1" applyFont="1" applyFill="1"/>
    <xf numFmtId="0" fontId="434" fillId="0" borderId="0" xfId="826" applyFont="1" applyFill="1" applyBorder="1" applyAlignment="1">
      <alignment horizontal="right"/>
    </xf>
    <xf numFmtId="0" fontId="435" fillId="0" borderId="0" xfId="826" applyFont="1" applyFill="1" applyBorder="1" applyAlignment="1">
      <alignment horizontal="center"/>
    </xf>
    <xf numFmtId="0" fontId="429" fillId="0" borderId="15" xfId="1805" applyNumberFormat="1" applyFont="1" applyFill="1" applyBorder="1" applyProtection="1">
      <protection locked="0"/>
    </xf>
    <xf numFmtId="0" fontId="430" fillId="0" borderId="15" xfId="832" applyFont="1" applyFill="1" applyBorder="1" applyAlignment="1"/>
    <xf numFmtId="0" fontId="434" fillId="107" borderId="0" xfId="2579" applyFont="1" applyFill="1"/>
    <xf numFmtId="0" fontId="432" fillId="0" borderId="0" xfId="1805" applyNumberFormat="1" applyFont="1" applyFill="1" applyBorder="1" applyProtection="1">
      <protection locked="0"/>
    </xf>
    <xf numFmtId="0" fontId="432" fillId="0" borderId="0" xfId="832" applyFont="1" applyFill="1" applyBorder="1" applyAlignment="1"/>
    <xf numFmtId="0" fontId="432" fillId="0" borderId="0" xfId="832" applyFont="1" applyFill="1" applyAlignment="1"/>
    <xf numFmtId="0" fontId="432" fillId="0" borderId="0" xfId="1805" applyNumberFormat="1" applyFont="1" applyFill="1" applyBorder="1" applyAlignment="1" applyProtection="1">
      <alignment horizontal="left"/>
      <protection locked="0"/>
    </xf>
    <xf numFmtId="0" fontId="433" fillId="0" borderId="0" xfId="826" applyFont="1" applyFill="1" applyBorder="1" applyAlignment="1"/>
    <xf numFmtId="0" fontId="432" fillId="0" borderId="0" xfId="826" applyFont="1" applyFill="1" applyBorder="1" applyAlignment="1">
      <alignment horizontal="centerContinuous"/>
    </xf>
    <xf numFmtId="0" fontId="433" fillId="0" borderId="0" xfId="826" applyFont="1" applyFill="1" applyAlignment="1"/>
    <xf numFmtId="0" fontId="435" fillId="0" borderId="9" xfId="1805" applyFont="1" applyFill="1" applyBorder="1" applyAlignment="1" applyProtection="1">
      <alignment horizontal="center" vertical="center"/>
      <protection locked="0"/>
    </xf>
    <xf numFmtId="1" fontId="435" fillId="0" borderId="28" xfId="1805" applyNumberFormat="1" applyFont="1" applyFill="1" applyBorder="1" applyAlignment="1" applyProtection="1">
      <alignment horizontal="right" vertical="center"/>
      <protection locked="0"/>
    </xf>
    <xf numFmtId="1" fontId="435" fillId="0" borderId="0" xfId="1805" applyNumberFormat="1" applyFont="1" applyFill="1" applyBorder="1" applyAlignment="1" applyProtection="1">
      <alignment horizontal="right" vertical="center"/>
      <protection locked="0"/>
    </xf>
    <xf numFmtId="49" fontId="434" fillId="0" borderId="0" xfId="832" applyNumberFormat="1" applyFont="1" applyFill="1" applyBorder="1" applyAlignment="1">
      <alignment horizontal="left" indent="1"/>
    </xf>
    <xf numFmtId="353" fontId="434" fillId="0" borderId="0" xfId="832" applyNumberFormat="1" applyFont="1" applyFill="1" applyBorder="1" applyAlignment="1">
      <alignment horizontal="center"/>
    </xf>
    <xf numFmtId="164" fontId="434" fillId="0" borderId="0" xfId="453" applyNumberFormat="1" applyFont="1" applyFill="1" applyBorder="1" applyAlignment="1">
      <alignment horizontal="right"/>
    </xf>
    <xf numFmtId="41" fontId="434" fillId="0" borderId="0" xfId="832" applyNumberFormat="1" applyFont="1" applyFill="1" applyBorder="1" applyAlignment="1">
      <alignment horizontal="right"/>
    </xf>
    <xf numFmtId="0" fontId="434" fillId="0" borderId="0" xfId="826" applyFont="1" applyFill="1" applyBorder="1" applyAlignment="1">
      <alignment horizontal="left"/>
    </xf>
    <xf numFmtId="0" fontId="434" fillId="0" borderId="0" xfId="826" applyFont="1" applyFill="1" applyBorder="1" applyAlignment="1"/>
    <xf numFmtId="49" fontId="434" fillId="0" borderId="0" xfId="832" applyNumberFormat="1" applyFont="1" applyFill="1" applyBorder="1" applyAlignment="1">
      <alignment horizontal="center"/>
    </xf>
    <xf numFmtId="0" fontId="434" fillId="0" borderId="0" xfId="2579" applyFont="1"/>
    <xf numFmtId="49" fontId="434" fillId="0" borderId="0" xfId="832" applyNumberFormat="1" applyFont="1" applyFill="1" applyBorder="1" applyAlignment="1">
      <alignment horizontal="left" vertical="center"/>
    </xf>
    <xf numFmtId="49" fontId="434" fillId="0" borderId="0" xfId="832" applyNumberFormat="1" applyFont="1" applyFill="1" applyBorder="1" applyAlignment="1">
      <alignment horizontal="center" vertical="center"/>
    </xf>
    <xf numFmtId="358" fontId="434" fillId="0" borderId="0" xfId="832" applyNumberFormat="1" applyFont="1" applyFill="1" applyBorder="1" applyAlignment="1">
      <alignment horizontal="right"/>
    </xf>
    <xf numFmtId="0" fontId="434" fillId="0" borderId="0" xfId="2579" applyFont="1" applyBorder="1"/>
    <xf numFmtId="0" fontId="435" fillId="0" borderId="9" xfId="2579" applyFont="1" applyBorder="1" applyAlignment="1">
      <alignment horizontal="center"/>
    </xf>
    <xf numFmtId="359" fontId="435" fillId="0" borderId="9" xfId="2579" applyNumberFormat="1" applyFont="1" applyBorder="1" applyAlignment="1">
      <alignment horizontal="center"/>
    </xf>
    <xf numFmtId="49" fontId="435" fillId="0" borderId="9" xfId="832" applyNumberFormat="1" applyFont="1" applyFill="1" applyBorder="1" applyAlignment="1">
      <alignment horizontal="center"/>
    </xf>
    <xf numFmtId="0" fontId="435" fillId="0" borderId="0" xfId="826" applyFont="1" applyFill="1" applyBorder="1" applyAlignment="1"/>
    <xf numFmtId="37" fontId="434" fillId="0" borderId="0" xfId="453" applyNumberFormat="1" applyFont="1" applyFill="1" applyBorder="1" applyAlignment="1">
      <alignment horizontal="right"/>
    </xf>
    <xf numFmtId="0" fontId="435" fillId="0" borderId="0" xfId="2579" applyFont="1"/>
    <xf numFmtId="49" fontId="434" fillId="0" borderId="9" xfId="832" applyNumberFormat="1" applyFont="1" applyFill="1" applyBorder="1" applyAlignment="1">
      <alignment horizontal="center"/>
    </xf>
    <xf numFmtId="353" fontId="434" fillId="0" borderId="9" xfId="832" applyNumberFormat="1" applyFont="1" applyFill="1" applyBorder="1" applyAlignment="1">
      <alignment horizontal="center"/>
    </xf>
    <xf numFmtId="358" fontId="434" fillId="0" borderId="9" xfId="832" applyNumberFormat="1" applyFont="1" applyFill="1" applyBorder="1" applyAlignment="1">
      <alignment horizontal="right"/>
    </xf>
    <xf numFmtId="359" fontId="434" fillId="0" borderId="9" xfId="832" applyNumberFormat="1" applyFont="1" applyFill="1" applyBorder="1" applyAlignment="1">
      <alignment horizontal="right"/>
    </xf>
    <xf numFmtId="41" fontId="435" fillId="0" borderId="0" xfId="453" applyNumberFormat="1" applyFont="1" applyFill="1" applyBorder="1" applyAlignment="1">
      <alignment horizontal="right"/>
    </xf>
    <xf numFmtId="359" fontId="380" fillId="74" borderId="0" xfId="832" applyNumberFormat="1" applyFont="1" applyFill="1" applyBorder="1" applyAlignment="1">
      <alignment horizontal="right"/>
    </xf>
    <xf numFmtId="41" fontId="435" fillId="0" borderId="9" xfId="453" applyNumberFormat="1" applyFont="1" applyFill="1" applyBorder="1" applyAlignment="1">
      <alignment horizontal="right"/>
    </xf>
    <xf numFmtId="0" fontId="434" fillId="0" borderId="9" xfId="832" applyFont="1" applyFill="1" applyBorder="1" applyAlignment="1">
      <alignment horizontal="left"/>
    </xf>
    <xf numFmtId="0" fontId="434" fillId="107" borderId="0" xfId="2579" applyFont="1" applyFill="1" applyBorder="1"/>
    <xf numFmtId="352" fontId="431" fillId="113" borderId="0" xfId="0" applyNumberFormat="1" applyFont="1" applyFill="1" applyAlignment="1"/>
    <xf numFmtId="352" fontId="434" fillId="0" borderId="15" xfId="0" applyNumberFormat="1" applyFont="1" applyBorder="1" applyAlignment="1">
      <alignment horizontal="centerContinuous"/>
    </xf>
    <xf numFmtId="352" fontId="434" fillId="0" borderId="15" xfId="0" applyNumberFormat="1" applyFont="1" applyBorder="1" applyAlignment="1"/>
    <xf numFmtId="352" fontId="434" fillId="0" borderId="0" xfId="0" applyNumberFormat="1" applyFont="1" applyAlignment="1">
      <alignment horizontal="centerContinuous"/>
    </xf>
    <xf numFmtId="352" fontId="456" fillId="0" borderId="0" xfId="0" applyNumberFormat="1" applyFont="1" applyBorder="1" applyAlignment="1">
      <alignment horizontal="left"/>
    </xf>
    <xf numFmtId="352" fontId="434" fillId="0" borderId="0" xfId="0" applyNumberFormat="1" applyFont="1" applyBorder="1" applyAlignment="1">
      <alignment horizontal="centerContinuous"/>
    </xf>
    <xf numFmtId="212" fontId="434" fillId="0" borderId="0" xfId="0" applyNumberFormat="1" applyFont="1" applyAlignment="1"/>
    <xf numFmtId="352" fontId="436" fillId="113" borderId="0" xfId="0" applyNumberFormat="1" applyFont="1" applyFill="1" applyAlignment="1">
      <alignment horizontal="center"/>
    </xf>
    <xf numFmtId="356" fontId="435" fillId="0" borderId="79" xfId="0" applyNumberFormat="1" applyFont="1" applyBorder="1" applyAlignment="1">
      <alignment horizontal="right"/>
    </xf>
    <xf numFmtId="352" fontId="435" fillId="0" borderId="79" xfId="0" applyNumberFormat="1" applyFont="1" applyBorder="1" applyAlignment="1">
      <alignment horizontal="right"/>
    </xf>
    <xf numFmtId="352" fontId="435" fillId="0" borderId="0" xfId="0" applyNumberFormat="1" applyFont="1" applyBorder="1" applyAlignment="1">
      <alignment horizontal="right"/>
    </xf>
    <xf numFmtId="165" fontId="434" fillId="0" borderId="0" xfId="0" applyNumberFormat="1" applyFont="1" applyBorder="1" applyAlignment="1"/>
    <xf numFmtId="352" fontId="432" fillId="0" borderId="0" xfId="0" applyNumberFormat="1" applyFont="1" applyAlignment="1"/>
    <xf numFmtId="38" fontId="434" fillId="0" borderId="0" xfId="0" applyNumberFormat="1" applyFont="1" applyBorder="1" applyAlignment="1"/>
    <xf numFmtId="215" fontId="431" fillId="0" borderId="0" xfId="0" applyNumberFormat="1" applyFont="1" applyAlignment="1">
      <alignment horizontal="right"/>
    </xf>
    <xf numFmtId="357" fontId="434" fillId="0" borderId="0" xfId="0" applyNumberFormat="1" applyFont="1" applyAlignment="1"/>
    <xf numFmtId="17" fontId="434" fillId="0" borderId="0" xfId="0" applyNumberFormat="1" applyFont="1" applyAlignment="1">
      <alignment horizontal="right"/>
    </xf>
    <xf numFmtId="335" fontId="437" fillId="0" borderId="0" xfId="890" applyNumberFormat="1" applyFont="1" applyAlignment="1">
      <alignment horizontal="right"/>
    </xf>
    <xf numFmtId="38" fontId="434" fillId="0" borderId="0" xfId="0" applyNumberFormat="1" applyFont="1" applyBorder="1" applyAlignment="1">
      <alignment horizontal="right"/>
    </xf>
    <xf numFmtId="212" fontId="434" fillId="0" borderId="0" xfId="0" applyNumberFormat="1" applyFont="1" applyBorder="1" applyAlignment="1"/>
    <xf numFmtId="352" fontId="434" fillId="113" borderId="0" xfId="0" applyNumberFormat="1" applyFont="1" applyFill="1" applyAlignment="1"/>
    <xf numFmtId="352" fontId="434" fillId="0" borderId="14" xfId="0" applyNumberFormat="1" applyFont="1" applyBorder="1" applyAlignment="1"/>
    <xf numFmtId="335" fontId="437" fillId="0" borderId="90" xfId="890" applyNumberFormat="1" applyFont="1" applyBorder="1" applyAlignment="1">
      <alignment horizontal="right"/>
    </xf>
    <xf numFmtId="335" fontId="437" fillId="0" borderId="0" xfId="890" applyNumberFormat="1" applyFont="1" applyBorder="1" applyAlignment="1">
      <alignment horizontal="right"/>
    </xf>
    <xf numFmtId="352" fontId="434" fillId="0" borderId="94" xfId="0" applyNumberFormat="1" applyFont="1" applyBorder="1" applyAlignment="1"/>
    <xf numFmtId="335" fontId="437" fillId="0" borderId="95" xfId="890" applyNumberFormat="1" applyFont="1" applyBorder="1" applyAlignment="1">
      <alignment horizontal="right"/>
    </xf>
    <xf numFmtId="352" fontId="434" fillId="0" borderId="81" xfId="0" applyNumberFormat="1" applyFont="1" applyBorder="1" applyAlignment="1"/>
    <xf numFmtId="335" fontId="437" fillId="0" borderId="82" xfId="890" applyNumberFormat="1" applyFont="1" applyBorder="1" applyAlignment="1">
      <alignment horizontal="right"/>
    </xf>
    <xf numFmtId="212" fontId="431" fillId="0" borderId="0" xfId="0" applyNumberFormat="1" applyFont="1" applyBorder="1" applyAlignment="1"/>
    <xf numFmtId="352" fontId="447" fillId="113" borderId="0" xfId="0" applyNumberFormat="1" applyFont="1" applyFill="1" applyAlignment="1"/>
    <xf numFmtId="352" fontId="432" fillId="0" borderId="62" xfId="0" applyNumberFormat="1" applyFont="1" applyBorder="1" applyAlignment="1">
      <alignment horizontal="left"/>
    </xf>
    <xf numFmtId="212" fontId="433" fillId="0" borderId="62" xfId="0" applyNumberFormat="1" applyFont="1" applyBorder="1" applyAlignment="1"/>
    <xf numFmtId="212" fontId="434" fillId="0" borderId="62" xfId="0" applyNumberFormat="1" applyFont="1" applyBorder="1" applyAlignment="1"/>
    <xf numFmtId="352" fontId="457" fillId="0" borderId="62" xfId="0" applyNumberFormat="1" applyFont="1" applyBorder="1" applyAlignment="1">
      <alignment horizontal="right"/>
    </xf>
    <xf numFmtId="0" fontId="435" fillId="0" borderId="0" xfId="0" applyNumberFormat="1" applyFont="1" applyBorder="1" applyAlignment="1">
      <alignment horizontal="left"/>
    </xf>
    <xf numFmtId="352" fontId="431" fillId="113" borderId="15" xfId="0" applyNumberFormat="1" applyFont="1" applyFill="1" applyBorder="1" applyAlignment="1"/>
    <xf numFmtId="352" fontId="432" fillId="0" borderId="0" xfId="0" applyNumberFormat="1" applyFont="1" applyBorder="1" applyAlignment="1">
      <alignment horizontal="left"/>
    </xf>
    <xf numFmtId="352" fontId="436" fillId="0" borderId="0" xfId="0" applyNumberFormat="1" applyFont="1" applyAlignment="1">
      <alignment horizontal="center"/>
    </xf>
    <xf numFmtId="0" fontId="431" fillId="0" borderId="0" xfId="0" applyNumberFormat="1" applyFont="1" applyAlignment="1"/>
    <xf numFmtId="352" fontId="431" fillId="0" borderId="14" xfId="0" applyNumberFormat="1" applyFont="1" applyBorder="1" applyAlignment="1"/>
    <xf numFmtId="352" fontId="431" fillId="0" borderId="94" xfId="0" applyNumberFormat="1" applyFont="1" applyBorder="1" applyAlignment="1"/>
    <xf numFmtId="352" fontId="431" fillId="0" borderId="81" xfId="0" applyNumberFormat="1" applyFont="1" applyBorder="1" applyAlignment="1"/>
    <xf numFmtId="352" fontId="431" fillId="0" borderId="0" xfId="0" applyNumberFormat="1" applyFont="1" applyBorder="1" applyAlignment="1">
      <alignment horizontal="right"/>
    </xf>
    <xf numFmtId="352" fontId="447" fillId="0" borderId="0" xfId="0" applyNumberFormat="1" applyFont="1" applyAlignment="1"/>
    <xf numFmtId="174" fontId="430" fillId="0" borderId="15" xfId="453" applyFont="1" applyFill="1" applyBorder="1" applyAlignment="1"/>
    <xf numFmtId="0" fontId="430" fillId="0" borderId="0" xfId="832" applyFont="1" applyFill="1" applyAlignment="1"/>
    <xf numFmtId="0" fontId="433" fillId="0" borderId="0" xfId="832" applyFont="1" applyFill="1" applyAlignment="1"/>
    <xf numFmtId="174" fontId="433" fillId="0" borderId="0" xfId="453" applyFont="1" applyFill="1" applyBorder="1" applyAlignment="1"/>
    <xf numFmtId="174" fontId="433" fillId="0" borderId="0" xfId="453" applyFont="1" applyFill="1" applyAlignment="1"/>
    <xf numFmtId="37" fontId="432" fillId="0" borderId="0" xfId="1805" applyNumberFormat="1" applyFont="1" applyFill="1" applyBorder="1" applyAlignment="1" applyProtection="1">
      <alignment horizontal="left"/>
      <protection locked="0"/>
    </xf>
    <xf numFmtId="174" fontId="433" fillId="0" borderId="0" xfId="453" applyFont="1" applyFill="1" applyBorder="1" applyAlignment="1">
      <alignment horizontal="right"/>
    </xf>
    <xf numFmtId="0" fontId="434" fillId="0" borderId="0" xfId="832" applyFont="1" applyFill="1" applyAlignment="1"/>
    <xf numFmtId="0" fontId="435" fillId="0" borderId="0" xfId="826" applyNumberFormat="1" applyFont="1" applyFill="1" applyAlignment="1"/>
    <xf numFmtId="174" fontId="434" fillId="0" borderId="0" xfId="453" applyFont="1" applyFill="1" applyBorder="1" applyAlignment="1">
      <alignment horizontal="right"/>
    </xf>
    <xf numFmtId="174" fontId="434" fillId="0" borderId="0" xfId="453" applyFont="1" applyFill="1" applyBorder="1" applyAlignment="1"/>
    <xf numFmtId="0" fontId="435" fillId="0" borderId="0" xfId="826" applyFont="1" applyFill="1" applyBorder="1" applyAlignment="1">
      <alignment vertical="center"/>
    </xf>
    <xf numFmtId="0" fontId="434" fillId="0" borderId="0" xfId="832" applyNumberFormat="1" applyFont="1" applyFill="1" applyBorder="1" applyAlignment="1">
      <alignment horizontal="left"/>
    </xf>
    <xf numFmtId="0" fontId="435" fillId="0" borderId="0" xfId="453" applyNumberFormat="1" applyFont="1" applyFill="1" applyBorder="1" applyAlignment="1" applyProtection="1">
      <alignment horizontal="center" vertical="center"/>
      <protection locked="0"/>
    </xf>
    <xf numFmtId="0" fontId="435" fillId="0" borderId="0" xfId="453" applyNumberFormat="1" applyFont="1" applyFill="1" applyBorder="1" applyAlignment="1" applyProtection="1">
      <alignment horizontal="center" vertical="top"/>
      <protection locked="0"/>
    </xf>
    <xf numFmtId="0" fontId="434" fillId="107" borderId="0" xfId="826" applyFont="1" applyFill="1" applyAlignment="1"/>
    <xf numFmtId="354" fontId="434" fillId="0" borderId="0" xfId="1752" applyNumberFormat="1" applyFont="1" applyBorder="1" applyAlignment="1">
      <alignment horizontal="right"/>
    </xf>
    <xf numFmtId="0" fontId="435" fillId="0" borderId="0" xfId="453" applyNumberFormat="1" applyFont="1" applyFill="1" applyBorder="1" applyAlignment="1" applyProtection="1">
      <alignment horizontal="right" vertical="center"/>
      <protection locked="0"/>
    </xf>
    <xf numFmtId="0" fontId="435" fillId="0" borderId="28" xfId="453" applyNumberFormat="1" applyFont="1" applyFill="1" applyBorder="1" applyAlignment="1" applyProtection="1">
      <alignment horizontal="right" vertical="center"/>
      <protection locked="0"/>
    </xf>
    <xf numFmtId="361" fontId="434" fillId="0" borderId="0" xfId="2579" applyNumberFormat="1" applyFont="1" applyFill="1" applyAlignment="1">
      <alignment horizontal="right"/>
    </xf>
    <xf numFmtId="176" fontId="434" fillId="0" borderId="0" xfId="832" applyNumberFormat="1" applyFont="1" applyFill="1" applyBorder="1" applyAlignment="1">
      <alignment horizontal="left"/>
    </xf>
    <xf numFmtId="252" fontId="434" fillId="0" borderId="0" xfId="890" applyNumberFormat="1" applyFont="1" applyFill="1" applyBorder="1" applyAlignment="1">
      <alignment horizontal="right"/>
    </xf>
    <xf numFmtId="0" fontId="435" fillId="0" borderId="0" xfId="832" applyNumberFormat="1" applyFont="1" applyFill="1" applyBorder="1" applyAlignment="1">
      <alignment horizontal="left"/>
    </xf>
    <xf numFmtId="41" fontId="435" fillId="0" borderId="0" xfId="453" applyNumberFormat="1" applyFont="1" applyFill="1" applyBorder="1" applyAlignment="1">
      <alignment horizontal="left"/>
    </xf>
    <xf numFmtId="41" fontId="435" fillId="0" borderId="80" xfId="453" applyNumberFormat="1" applyFont="1" applyFill="1" applyBorder="1" applyAlignment="1">
      <alignment horizontal="left"/>
    </xf>
    <xf numFmtId="252" fontId="434" fillId="0" borderId="80" xfId="890" applyNumberFormat="1" applyFont="1" applyFill="1" applyBorder="1" applyAlignment="1">
      <alignment horizontal="right"/>
    </xf>
    <xf numFmtId="41" fontId="435" fillId="0" borderId="9" xfId="453" applyNumberFormat="1" applyFont="1" applyFill="1" applyBorder="1" applyAlignment="1">
      <alignment horizontal="left"/>
    </xf>
    <xf numFmtId="252" fontId="434" fillId="0" borderId="9" xfId="890" applyNumberFormat="1" applyFont="1" applyFill="1" applyBorder="1" applyAlignment="1">
      <alignment horizontal="right"/>
    </xf>
    <xf numFmtId="0" fontId="435" fillId="0" borderId="70" xfId="832" applyNumberFormat="1" applyFont="1" applyFill="1" applyBorder="1" applyAlignment="1">
      <alignment horizontal="left"/>
    </xf>
    <xf numFmtId="0" fontId="434" fillId="0" borderId="30" xfId="832" applyNumberFormat="1" applyFont="1" applyFill="1" applyBorder="1" applyAlignment="1">
      <alignment horizontal="left"/>
    </xf>
    <xf numFmtId="361" fontId="434" fillId="0" borderId="30" xfId="2579" applyNumberFormat="1" applyFont="1" applyFill="1" applyBorder="1" applyAlignment="1">
      <alignment horizontal="right"/>
    </xf>
    <xf numFmtId="177" fontId="434" fillId="0" borderId="30" xfId="890" applyNumberFormat="1" applyFont="1" applyFill="1" applyBorder="1" applyAlignment="1">
      <alignment horizontal="right"/>
    </xf>
    <xf numFmtId="177" fontId="434" fillId="0" borderId="71" xfId="890" applyNumberFormat="1" applyFont="1" applyFill="1" applyBorder="1" applyAlignment="1">
      <alignment horizontal="right"/>
    </xf>
    <xf numFmtId="41" fontId="435" fillId="0" borderId="0" xfId="453" applyNumberFormat="1" applyFont="1" applyFill="1" applyBorder="1" applyAlignment="1">
      <alignment horizontal="left" vertical="center"/>
    </xf>
    <xf numFmtId="0" fontId="435" fillId="0" borderId="79" xfId="2579" applyNumberFormat="1" applyFont="1" applyBorder="1" applyAlignment="1"/>
    <xf numFmtId="0" fontId="435" fillId="0" borderId="0" xfId="2579" applyNumberFormat="1" applyFont="1" applyBorder="1" applyAlignment="1"/>
    <xf numFmtId="352" fontId="435" fillId="0" borderId="0" xfId="0" applyNumberFormat="1" applyFont="1" applyBorder="1" applyAlignment="1">
      <alignment horizontal="center"/>
    </xf>
    <xf numFmtId="352" fontId="435" fillId="0" borderId="0" xfId="0" applyNumberFormat="1" applyFont="1" applyBorder="1" applyAlignment="1">
      <alignment horizontal="centerContinuous"/>
    </xf>
    <xf numFmtId="0" fontId="434" fillId="107" borderId="0" xfId="826" applyFont="1" applyFill="1" applyBorder="1" applyAlignment="1"/>
    <xf numFmtId="0" fontId="435" fillId="0" borderId="28" xfId="2579" applyNumberFormat="1" applyFont="1" applyBorder="1" applyAlignment="1">
      <alignment horizontal="right"/>
    </xf>
    <xf numFmtId="0" fontId="435" fillId="0" borderId="0" xfId="2579" applyNumberFormat="1" applyFont="1" applyBorder="1" applyAlignment="1">
      <alignment horizontal="right"/>
    </xf>
    <xf numFmtId="356" fontId="435" fillId="0" borderId="28" xfId="0" applyNumberFormat="1" applyFont="1" applyBorder="1" applyAlignment="1">
      <alignment horizontal="right"/>
    </xf>
    <xf numFmtId="174" fontId="434" fillId="0" borderId="0" xfId="453" applyFont="1" applyFill="1" applyAlignment="1"/>
    <xf numFmtId="174" fontId="434" fillId="0" borderId="80" xfId="453" applyFont="1" applyFill="1" applyBorder="1" applyAlignment="1"/>
    <xf numFmtId="174" fontId="434" fillId="0" borderId="9" xfId="453" applyFont="1" applyFill="1" applyBorder="1" applyAlignment="1"/>
    <xf numFmtId="37" fontId="434" fillId="0" borderId="0" xfId="832" applyNumberFormat="1" applyFont="1" applyFill="1" applyBorder="1" applyAlignment="1">
      <alignment horizontal="left" wrapText="1" indent="1"/>
    </xf>
    <xf numFmtId="177" fontId="434" fillId="0" borderId="0" xfId="453" applyNumberFormat="1" applyFont="1" applyFill="1" applyBorder="1" applyAlignment="1">
      <alignment horizontal="right"/>
    </xf>
    <xf numFmtId="0" fontId="434" fillId="0" borderId="0" xfId="3074" applyFont="1" applyFill="1" applyAlignment="1"/>
    <xf numFmtId="0" fontId="440" fillId="0" borderId="0" xfId="826" applyFont="1" applyFill="1" applyAlignment="1"/>
    <xf numFmtId="41" fontId="434" fillId="32" borderId="0" xfId="453" applyNumberFormat="1" applyFont="1" applyFill="1" applyBorder="1" applyAlignment="1">
      <alignment horizontal="right"/>
    </xf>
    <xf numFmtId="0" fontId="434" fillId="0" borderId="0" xfId="1805" applyFont="1" applyFill="1" applyBorder="1" applyAlignment="1" applyProtection="1">
      <alignment horizontal="left"/>
      <protection locked="0"/>
    </xf>
    <xf numFmtId="9" fontId="434" fillId="0" borderId="0" xfId="826" applyNumberFormat="1" applyFont="1" applyFill="1"/>
    <xf numFmtId="0" fontId="434" fillId="32" borderId="0" xfId="1805" applyFont="1" applyFill="1" applyBorder="1" applyAlignment="1" applyProtection="1">
      <alignment horizontal="left"/>
      <protection locked="0"/>
    </xf>
    <xf numFmtId="174" fontId="435" fillId="0" borderId="0" xfId="453" applyFont="1" applyFill="1" applyBorder="1" applyAlignment="1"/>
    <xf numFmtId="174" fontId="435" fillId="0" borderId="0" xfId="453" applyFont="1" applyFill="1" applyBorder="1" applyAlignment="1">
      <alignment horizontal="right"/>
    </xf>
    <xf numFmtId="0" fontId="435" fillId="107" borderId="0" xfId="826" applyFont="1" applyFill="1" applyBorder="1" applyAlignment="1"/>
    <xf numFmtId="0" fontId="429" fillId="0" borderId="0" xfId="1805" applyFont="1" applyFill="1" applyBorder="1" applyProtection="1">
      <protection locked="0"/>
    </xf>
    <xf numFmtId="0" fontId="429" fillId="0" borderId="0" xfId="1805" applyNumberFormat="1" applyFont="1" applyFill="1" applyBorder="1" applyProtection="1">
      <protection locked="0"/>
    </xf>
    <xf numFmtId="0" fontId="430" fillId="0" borderId="0" xfId="832" applyFont="1" applyFill="1" applyBorder="1" applyAlignment="1"/>
    <xf numFmtId="0" fontId="429" fillId="0" borderId="0" xfId="0" applyFont="1" applyBorder="1" applyAlignment="1">
      <alignment horizontal="right"/>
    </xf>
    <xf numFmtId="0" fontId="432" fillId="0" borderId="0" xfId="826" applyFont="1" applyFill="1" applyBorder="1" applyAlignment="1"/>
    <xf numFmtId="9" fontId="380" fillId="107" borderId="0" xfId="890" applyFont="1" applyFill="1"/>
    <xf numFmtId="9" fontId="434" fillId="107" borderId="0" xfId="890" applyFont="1" applyFill="1"/>
    <xf numFmtId="0" fontId="435" fillId="0" borderId="0" xfId="2579" applyFont="1" applyAlignment="1">
      <alignment vertical="center"/>
    </xf>
    <xf numFmtId="174" fontId="380" fillId="107" borderId="0" xfId="453" applyFont="1" applyFill="1"/>
    <xf numFmtId="174" fontId="434" fillId="107" borderId="0" xfId="453" applyFont="1" applyFill="1"/>
    <xf numFmtId="0" fontId="435" fillId="0" borderId="0" xfId="2579" applyFont="1" applyBorder="1" applyAlignment="1">
      <alignment horizontal="center"/>
    </xf>
    <xf numFmtId="359" fontId="435" fillId="0" borderId="0" xfId="2579" applyNumberFormat="1" applyFont="1" applyBorder="1" applyAlignment="1">
      <alignment horizontal="center"/>
    </xf>
    <xf numFmtId="49" fontId="435" fillId="0" borderId="0" xfId="832" applyNumberFormat="1" applyFont="1" applyFill="1" applyBorder="1" applyAlignment="1">
      <alignment horizontal="center"/>
    </xf>
    <xf numFmtId="0" fontId="435" fillId="0" borderId="0" xfId="2579" applyFont="1" applyBorder="1"/>
    <xf numFmtId="185" fontId="434" fillId="0" borderId="0" xfId="2579" applyNumberFormat="1" applyFont="1" applyBorder="1"/>
    <xf numFmtId="0" fontId="434" fillId="0" borderId="0" xfId="2579" applyFont="1" applyFill="1"/>
    <xf numFmtId="360" fontId="434" fillId="0" borderId="0" xfId="2579" applyNumberFormat="1" applyFont="1" applyFill="1" applyBorder="1"/>
    <xf numFmtId="212" fontId="442" fillId="0" borderId="0" xfId="831" applyNumberFormat="1" applyFont="1" applyFill="1" applyBorder="1" applyAlignment="1">
      <alignment horizontal="right"/>
    </xf>
    <xf numFmtId="0" fontId="434" fillId="0" borderId="0" xfId="2579" applyFont="1" applyAlignment="1">
      <alignment vertical="center"/>
    </xf>
    <xf numFmtId="0" fontId="435" fillId="107" borderId="0" xfId="2579" applyFont="1" applyFill="1"/>
    <xf numFmtId="9" fontId="435" fillId="107" borderId="0" xfId="890" applyFont="1" applyFill="1"/>
    <xf numFmtId="0" fontId="435" fillId="0" borderId="0" xfId="831" applyFont="1" applyBorder="1"/>
    <xf numFmtId="0" fontId="430" fillId="0" borderId="0" xfId="832" applyFont="1" applyFill="1" applyBorder="1"/>
    <xf numFmtId="0" fontId="433" fillId="0" borderId="0" xfId="826" applyFont="1" applyFill="1"/>
    <xf numFmtId="0" fontId="436" fillId="0" borderId="0" xfId="0" applyFont="1" applyAlignment="1">
      <alignment wrapText="1"/>
    </xf>
    <xf numFmtId="9" fontId="334" fillId="0" borderId="0" xfId="890" applyFont="1"/>
    <xf numFmtId="9" fontId="334" fillId="0" borderId="0" xfId="890" applyNumberFormat="1" applyFont="1"/>
    <xf numFmtId="0" fontId="431" fillId="0" borderId="0" xfId="0" applyFont="1" applyAlignment="1">
      <alignment vertical="center"/>
    </xf>
    <xf numFmtId="0" fontId="434" fillId="0" borderId="0" xfId="826" applyFont="1" applyFill="1" applyAlignment="1">
      <alignment vertical="center"/>
    </xf>
    <xf numFmtId="0" fontId="380" fillId="0" borderId="0" xfId="832" applyNumberFormat="1" applyFont="1" applyFill="1" applyBorder="1" applyAlignment="1">
      <alignment horizontal="left" indent="1"/>
    </xf>
    <xf numFmtId="177" fontId="380" fillId="0" borderId="0" xfId="890" applyNumberFormat="1" applyFont="1" applyAlignment="1" applyProtection="1">
      <alignment horizontal="right"/>
    </xf>
    <xf numFmtId="39" fontId="434" fillId="0" borderId="0" xfId="832" applyNumberFormat="1" applyFont="1" applyFill="1" applyBorder="1" applyAlignment="1">
      <alignment horizontal="right"/>
    </xf>
    <xf numFmtId="39" fontId="434" fillId="0" borderId="0" xfId="826" applyNumberFormat="1" applyFont="1" applyFill="1" applyBorder="1" applyAlignment="1">
      <alignment horizontal="right"/>
    </xf>
    <xf numFmtId="49" fontId="435" fillId="0" borderId="0" xfId="832" applyNumberFormat="1" applyFont="1" applyBorder="1" applyAlignment="1">
      <alignment horizontal="left"/>
    </xf>
    <xf numFmtId="177" fontId="435" fillId="0" borderId="0" xfId="890" applyNumberFormat="1" applyFont="1" applyFill="1" applyBorder="1" applyAlignment="1">
      <alignment horizontal="center"/>
    </xf>
    <xf numFmtId="0" fontId="434" fillId="0" borderId="0" xfId="832" applyFont="1" applyFill="1" applyBorder="1" applyAlignment="1">
      <alignment horizontal="right"/>
    </xf>
    <xf numFmtId="0" fontId="434" fillId="116" borderId="0" xfId="0" applyFont="1" applyFill="1" applyAlignment="1">
      <alignment wrapText="1"/>
    </xf>
    <xf numFmtId="0" fontId="435" fillId="0" borderId="0" xfId="2579" applyFont="1" applyFill="1" applyBorder="1" applyAlignment="1">
      <alignment horizontal="right"/>
    </xf>
    <xf numFmtId="319" fontId="409" fillId="32" borderId="0" xfId="2579" applyNumberFormat="1" applyFont="1" applyFill="1" applyBorder="1"/>
    <xf numFmtId="319" fontId="380" fillId="32" borderId="0" xfId="2579" applyNumberFormat="1" applyFont="1" applyFill="1"/>
    <xf numFmtId="0" fontId="434" fillId="0" borderId="0" xfId="832" applyNumberFormat="1" applyFont="1" applyFill="1" applyBorder="1" applyAlignment="1">
      <alignment vertical="center"/>
    </xf>
    <xf numFmtId="37" fontId="409" fillId="32" borderId="0" xfId="453" applyNumberFormat="1" applyFont="1" applyFill="1" applyBorder="1" applyAlignment="1">
      <alignment horizontal="right"/>
    </xf>
    <xf numFmtId="10" fontId="409" fillId="32" borderId="0" xfId="453" applyNumberFormat="1" applyFont="1" applyFill="1" applyBorder="1" applyAlignment="1">
      <alignment horizontal="right"/>
    </xf>
    <xf numFmtId="0" fontId="408" fillId="32" borderId="79" xfId="2579" applyFont="1" applyFill="1" applyBorder="1"/>
    <xf numFmtId="319" fontId="409" fillId="0" borderId="43" xfId="453" applyNumberFormat="1" applyFont="1" applyFill="1" applyBorder="1"/>
    <xf numFmtId="43" fontId="431" fillId="0" borderId="0" xfId="0" applyNumberFormat="1" applyFont="1"/>
    <xf numFmtId="0" fontId="423" fillId="0" borderId="71" xfId="834" applyFont="1" applyBorder="1" applyAlignment="1">
      <alignment horizontal="center"/>
    </xf>
    <xf numFmtId="0" fontId="434" fillId="0" borderId="0" xfId="3075" applyFont="1"/>
    <xf numFmtId="365" fontId="434" fillId="0" borderId="0" xfId="831" applyNumberFormat="1" applyFont="1" applyAlignment="1">
      <alignment horizontal="center"/>
    </xf>
    <xf numFmtId="39" fontId="434" fillId="0" borderId="0" xfId="2699" applyNumberFormat="1" applyFont="1" applyAlignment="1">
      <alignment horizontal="right"/>
    </xf>
    <xf numFmtId="164" fontId="434" fillId="0" borderId="0" xfId="453" applyNumberFormat="1" applyFont="1" applyFill="1" applyAlignment="1" applyProtection="1">
      <alignment horizontal="right"/>
    </xf>
    <xf numFmtId="211" fontId="434" fillId="0" borderId="0" xfId="2699" applyNumberFormat="1" applyFont="1" applyAlignment="1">
      <alignment horizontal="right"/>
    </xf>
    <xf numFmtId="364" fontId="434" fillId="0" borderId="0" xfId="831" applyNumberFormat="1" applyFont="1" applyAlignment="1">
      <alignment horizontal="right"/>
    </xf>
    <xf numFmtId="322" fontId="434" fillId="0" borderId="0" xfId="831" applyNumberFormat="1" applyFont="1" applyBorder="1" applyAlignment="1">
      <alignment horizontal="right"/>
    </xf>
    <xf numFmtId="37" fontId="434" fillId="0" borderId="0" xfId="831" applyNumberFormat="1" applyFont="1" applyBorder="1" applyAlignment="1">
      <alignment horizontal="right"/>
    </xf>
    <xf numFmtId="322" fontId="434" fillId="0" borderId="0" xfId="831" applyNumberFormat="1" applyFont="1" applyBorder="1" applyAlignment="1"/>
    <xf numFmtId="37" fontId="434" fillId="0" borderId="0" xfId="831" applyNumberFormat="1" applyFont="1" applyBorder="1" applyAlignment="1"/>
    <xf numFmtId="225" fontId="434" fillId="0" borderId="0" xfId="831" applyNumberFormat="1" applyFont="1" applyBorder="1" applyAlignment="1">
      <alignment horizontal="right"/>
    </xf>
    <xf numFmtId="366" fontId="434" fillId="0" borderId="9" xfId="831" applyNumberFormat="1" applyFont="1" applyBorder="1" applyAlignment="1"/>
    <xf numFmtId="39" fontId="434" fillId="0" borderId="9" xfId="2699" applyNumberFormat="1" applyFont="1" applyBorder="1" applyAlignment="1">
      <alignment horizontal="right"/>
    </xf>
    <xf numFmtId="225" fontId="434" fillId="0" borderId="9" xfId="831" applyNumberFormat="1" applyFont="1" applyBorder="1" applyAlignment="1">
      <alignment horizontal="right"/>
    </xf>
    <xf numFmtId="322" fontId="380" fillId="0" borderId="0" xfId="0" applyNumberFormat="1" applyFont="1" applyBorder="1"/>
    <xf numFmtId="225" fontId="380" fillId="0" borderId="0" xfId="831" applyNumberFormat="1" applyFont="1" applyAlignment="1">
      <alignment horizontal="right"/>
    </xf>
    <xf numFmtId="322" fontId="380" fillId="0" borderId="9" xfId="0" applyNumberFormat="1" applyFont="1" applyBorder="1"/>
    <xf numFmtId="0" fontId="435" fillId="109" borderId="70" xfId="3083" applyFont="1" applyFill="1" applyBorder="1" applyAlignment="1">
      <alignment horizontal="centerContinuous"/>
    </xf>
    <xf numFmtId="0" fontId="435" fillId="109" borderId="30" xfId="3083" applyFont="1" applyFill="1" applyBorder="1" applyAlignment="1">
      <alignment horizontal="centerContinuous"/>
    </xf>
    <xf numFmtId="0" fontId="435" fillId="109" borderId="71" xfId="3084" applyFont="1" applyFill="1" applyBorder="1" applyAlignment="1">
      <alignment horizontal="centerContinuous"/>
    </xf>
    <xf numFmtId="0" fontId="435" fillId="109" borderId="86" xfId="1704" applyFont="1" applyFill="1" applyBorder="1" applyAlignment="1">
      <alignment horizontal="left"/>
    </xf>
    <xf numFmtId="0" fontId="434" fillId="109" borderId="9" xfId="1704" applyFont="1" applyFill="1" applyBorder="1" applyAlignment="1">
      <alignment horizontal="center"/>
    </xf>
    <xf numFmtId="0" fontId="434" fillId="109" borderId="87" xfId="1704" applyFont="1" applyFill="1" applyBorder="1"/>
    <xf numFmtId="2" fontId="380" fillId="0" borderId="0" xfId="831" applyNumberFormat="1" applyFont="1" applyAlignment="1">
      <alignment horizontal="right"/>
    </xf>
    <xf numFmtId="0" fontId="434" fillId="109" borderId="84" xfId="1704" applyFont="1" applyFill="1" applyBorder="1" applyAlignment="1">
      <alignment horizontal="center"/>
    </xf>
    <xf numFmtId="0" fontId="435" fillId="109" borderId="0" xfId="1704" applyFont="1" applyFill="1" applyBorder="1" applyAlignment="1">
      <alignment horizontal="right"/>
    </xf>
    <xf numFmtId="0" fontId="435" fillId="109" borderId="85" xfId="1704" applyFont="1" applyFill="1" applyBorder="1" applyAlignment="1">
      <alignment horizontal="right"/>
    </xf>
    <xf numFmtId="177" fontId="380" fillId="0" borderId="0" xfId="831" applyNumberFormat="1" applyFont="1" applyAlignment="1" applyProtection="1">
      <alignment horizontal="right"/>
    </xf>
    <xf numFmtId="177" fontId="380" fillId="0" borderId="9" xfId="831" applyNumberFormat="1" applyFont="1" applyBorder="1" applyProtection="1"/>
    <xf numFmtId="0" fontId="435" fillId="109" borderId="84" xfId="1704" applyFont="1" applyFill="1" applyBorder="1" applyAlignment="1">
      <alignment horizontal="center"/>
    </xf>
    <xf numFmtId="0" fontId="434" fillId="0" borderId="0" xfId="831" applyFont="1" applyAlignment="1">
      <alignment horizontal="left" vertical="center"/>
    </xf>
    <xf numFmtId="0" fontId="434" fillId="0" borderId="0" xfId="831" applyFont="1" applyAlignment="1">
      <alignment vertical="center"/>
    </xf>
    <xf numFmtId="177" fontId="408" fillId="0" borderId="0" xfId="831" applyNumberFormat="1" applyFont="1" applyAlignment="1" applyProtection="1">
      <alignment horizontal="right"/>
    </xf>
    <xf numFmtId="177" fontId="380" fillId="0" borderId="0" xfId="831" applyNumberFormat="1" applyFont="1" applyProtection="1"/>
    <xf numFmtId="0" fontId="435" fillId="109" borderId="9" xfId="1704" applyFont="1" applyFill="1" applyBorder="1" applyAlignment="1">
      <alignment horizontal="right"/>
    </xf>
    <xf numFmtId="0" fontId="435" fillId="109" borderId="87" xfId="1704" applyFont="1" applyFill="1" applyBorder="1" applyAlignment="1">
      <alignment horizontal="right"/>
    </xf>
    <xf numFmtId="0" fontId="434" fillId="109" borderId="84" xfId="1704" applyFont="1" applyFill="1" applyBorder="1"/>
    <xf numFmtId="41" fontId="387" fillId="109" borderId="0" xfId="1704" applyNumberFormat="1" applyFont="1" applyFill="1" applyBorder="1"/>
    <xf numFmtId="10" fontId="387" fillId="109" borderId="85" xfId="1704" applyNumberFormat="1" applyFont="1" applyFill="1" applyBorder="1" applyAlignment="1">
      <alignment horizontal="right"/>
    </xf>
    <xf numFmtId="41" fontId="434" fillId="109" borderId="0" xfId="1704" applyNumberFormat="1" applyFont="1" applyFill="1" applyBorder="1"/>
    <xf numFmtId="10" fontId="434" fillId="109" borderId="85" xfId="2698" applyNumberFormat="1" applyFont="1" applyFill="1" applyBorder="1" applyAlignment="1" applyProtection="1">
      <alignment horizontal="right"/>
    </xf>
    <xf numFmtId="177" fontId="380" fillId="0" borderId="9" xfId="831" applyNumberFormat="1" applyFont="1" applyBorder="1" applyAlignment="1" applyProtection="1">
      <alignment horizontal="right"/>
    </xf>
    <xf numFmtId="177" fontId="380" fillId="0" borderId="0" xfId="831" applyNumberFormat="1" applyFont="1" applyAlignment="1">
      <alignment horizontal="right"/>
    </xf>
    <xf numFmtId="0" fontId="434" fillId="109" borderId="84" xfId="1704" applyFont="1" applyFill="1" applyBorder="1" applyAlignment="1">
      <alignment horizontal="right"/>
    </xf>
    <xf numFmtId="10" fontId="387" fillId="109" borderId="85" xfId="890" applyNumberFormat="1" applyFont="1" applyFill="1" applyBorder="1"/>
    <xf numFmtId="177" fontId="409" fillId="0" borderId="0" xfId="831" applyNumberFormat="1" applyFont="1" applyAlignment="1" applyProtection="1">
      <alignment horizontal="right"/>
    </xf>
    <xf numFmtId="177" fontId="409" fillId="74" borderId="43" xfId="831" applyNumberFormat="1" applyFont="1" applyFill="1" applyBorder="1" applyAlignment="1" applyProtection="1">
      <alignment horizontal="right"/>
    </xf>
    <xf numFmtId="0" fontId="387" fillId="109" borderId="84" xfId="1704" applyFont="1" applyFill="1" applyBorder="1" applyAlignment="1">
      <alignment horizontal="right"/>
    </xf>
    <xf numFmtId="177" fontId="435" fillId="0" borderId="0" xfId="831" applyNumberFormat="1" applyFont="1" applyAlignment="1" applyProtection="1">
      <alignment horizontal="right"/>
    </xf>
    <xf numFmtId="10" fontId="434" fillId="109" borderId="85" xfId="890" applyNumberFormat="1" applyFont="1" applyFill="1" applyBorder="1"/>
    <xf numFmtId="10" fontId="434" fillId="109" borderId="85" xfId="1704" applyNumberFormat="1" applyFont="1" applyFill="1" applyBorder="1"/>
    <xf numFmtId="0" fontId="434" fillId="109" borderId="0" xfId="1704" applyFont="1" applyFill="1" applyBorder="1"/>
    <xf numFmtId="10" fontId="434" fillId="109" borderId="0" xfId="1704" applyNumberFormat="1" applyFont="1" applyFill="1" applyBorder="1"/>
    <xf numFmtId="0" fontId="434" fillId="109" borderId="86" xfId="1704" applyFont="1" applyFill="1" applyBorder="1" applyAlignment="1">
      <alignment horizontal="right"/>
    </xf>
    <xf numFmtId="41" fontId="387" fillId="109" borderId="9" xfId="1704" applyNumberFormat="1" applyFont="1" applyFill="1" applyBorder="1"/>
    <xf numFmtId="10" fontId="387" fillId="109" borderId="87" xfId="890" applyNumberFormat="1" applyFont="1" applyFill="1" applyBorder="1"/>
    <xf numFmtId="0" fontId="434" fillId="109" borderId="88" xfId="1704" applyFont="1" applyFill="1" applyBorder="1" applyAlignment="1">
      <alignment horizontal="right"/>
    </xf>
    <xf numFmtId="41" fontId="387" fillId="109" borderId="15" xfId="1704" applyNumberFormat="1" applyFont="1" applyFill="1" applyBorder="1"/>
    <xf numFmtId="10" fontId="387" fillId="109" borderId="89" xfId="890" applyNumberFormat="1" applyFont="1" applyFill="1" applyBorder="1"/>
    <xf numFmtId="0" fontId="435" fillId="109" borderId="70" xfId="3726" applyFont="1" applyFill="1" applyBorder="1" applyAlignment="1">
      <alignment horizontal="centerContinuous"/>
    </xf>
    <xf numFmtId="0" fontId="435" fillId="109" borderId="30" xfId="3726" applyFont="1" applyFill="1" applyBorder="1" applyAlignment="1">
      <alignment horizontal="centerContinuous"/>
    </xf>
    <xf numFmtId="10" fontId="434" fillId="109" borderId="85" xfId="1704" applyNumberFormat="1" applyFont="1" applyFill="1" applyBorder="1" applyAlignment="1">
      <alignment horizontal="right"/>
    </xf>
    <xf numFmtId="10" fontId="387" fillId="109" borderId="85" xfId="2698" applyNumberFormat="1" applyFont="1" applyFill="1" applyBorder="1" applyAlignment="1" applyProtection="1">
      <alignment horizontal="right"/>
    </xf>
    <xf numFmtId="0" fontId="434" fillId="109" borderId="86" xfId="1704" applyFont="1" applyFill="1" applyBorder="1"/>
    <xf numFmtId="41" fontId="434" fillId="109" borderId="9" xfId="1704" applyNumberFormat="1" applyFont="1" applyFill="1" applyBorder="1"/>
    <xf numFmtId="10" fontId="434" fillId="109" borderId="87" xfId="2698" applyNumberFormat="1" applyFont="1" applyFill="1" applyBorder="1" applyAlignment="1" applyProtection="1">
      <alignment horizontal="right"/>
    </xf>
    <xf numFmtId="10" fontId="387" fillId="109" borderId="85" xfId="1704" applyNumberFormat="1" applyFont="1" applyFill="1" applyBorder="1"/>
    <xf numFmtId="10" fontId="434" fillId="109" borderId="87" xfId="1704" applyNumberFormat="1" applyFont="1" applyFill="1" applyBorder="1"/>
    <xf numFmtId="0" fontId="431" fillId="0" borderId="0" xfId="3726" applyFont="1"/>
    <xf numFmtId="0" fontId="404" fillId="0" borderId="0" xfId="3726" applyFont="1"/>
    <xf numFmtId="215" fontId="389" fillId="0" borderId="28" xfId="0" applyNumberFormat="1" applyFont="1" applyBorder="1" applyAlignment="1">
      <alignment horizontal="right"/>
    </xf>
    <xf numFmtId="215" fontId="409" fillId="0" borderId="28" xfId="0" applyNumberFormat="1" applyFont="1" applyFill="1" applyBorder="1" applyAlignment="1">
      <alignment horizontal="right"/>
    </xf>
    <xf numFmtId="368" fontId="431" fillId="0" borderId="0" xfId="453" applyNumberFormat="1" applyFont="1"/>
    <xf numFmtId="177" fontId="431" fillId="0" borderId="0" xfId="890" applyNumberFormat="1" applyFont="1" applyFill="1"/>
    <xf numFmtId="9" fontId="431" fillId="0" borderId="0" xfId="890" applyFont="1" applyFill="1"/>
    <xf numFmtId="0" fontId="435" fillId="0" borderId="0" xfId="823" applyNumberFormat="1" applyFont="1" applyFill="1" applyAlignment="1">
      <alignment horizontal="left" vertical="center" indent="1"/>
    </xf>
    <xf numFmtId="41" fontId="434" fillId="0" borderId="79" xfId="483" applyNumberFormat="1" applyFont="1" applyFill="1" applyBorder="1" applyAlignment="1">
      <alignment horizontal="right"/>
    </xf>
    <xf numFmtId="164" fontId="334" fillId="0" borderId="82" xfId="827" applyNumberFormat="1" applyFont="1" applyFill="1" applyBorder="1"/>
    <xf numFmtId="10" fontId="334" fillId="0" borderId="9" xfId="827" applyNumberFormat="1" applyFont="1" applyFill="1" applyBorder="1"/>
    <xf numFmtId="177" fontId="334" fillId="0" borderId="16" xfId="827" applyNumberFormat="1" applyFont="1" applyFill="1" applyBorder="1"/>
    <xf numFmtId="0" fontId="334" fillId="0" borderId="0" xfId="827" applyFont="1" applyFill="1" applyBorder="1"/>
    <xf numFmtId="0" fontId="334" fillId="0" borderId="0" xfId="827" applyFont="1" applyFill="1"/>
    <xf numFmtId="352" fontId="434" fillId="0" borderId="14" xfId="0" applyNumberFormat="1" applyFont="1" applyFill="1" applyBorder="1" applyAlignment="1"/>
    <xf numFmtId="0" fontId="431" fillId="0" borderId="80" xfId="827" applyFont="1" applyBorder="1"/>
    <xf numFmtId="0" fontId="434" fillId="0" borderId="80" xfId="827" applyFont="1" applyBorder="1"/>
    <xf numFmtId="178" fontId="434" fillId="0" borderId="80" xfId="483" applyNumberFormat="1" applyFont="1" applyFill="1" applyBorder="1"/>
    <xf numFmtId="38" fontId="380" fillId="0" borderId="90" xfId="0" applyNumberFormat="1" applyFont="1" applyFill="1" applyBorder="1" applyAlignment="1" applyProtection="1"/>
    <xf numFmtId="0" fontId="334" fillId="0" borderId="14" xfId="827" applyFont="1" applyFill="1" applyBorder="1"/>
    <xf numFmtId="0" fontId="334" fillId="0" borderId="80" xfId="827" applyFont="1" applyFill="1" applyBorder="1"/>
    <xf numFmtId="0" fontId="334" fillId="0" borderId="90" xfId="827" applyFont="1" applyFill="1" applyBorder="1"/>
    <xf numFmtId="37" fontId="387" fillId="0" borderId="0" xfId="823" applyNumberFormat="1" applyFont="1" applyFill="1" applyBorder="1" applyAlignment="1">
      <alignment horizontal="right"/>
    </xf>
    <xf numFmtId="177" fontId="380" fillId="0" borderId="83" xfId="0" applyNumberFormat="1" applyFont="1" applyFill="1" applyBorder="1" applyAlignment="1" applyProtection="1"/>
    <xf numFmtId="0" fontId="334" fillId="0" borderId="19" xfId="827" applyFont="1" applyFill="1" applyBorder="1"/>
    <xf numFmtId="0" fontId="334" fillId="0" borderId="5" xfId="827" applyFont="1" applyFill="1" applyBorder="1"/>
    <xf numFmtId="0" fontId="334" fillId="0" borderId="16" xfId="827" applyFont="1" applyFill="1" applyBorder="1"/>
    <xf numFmtId="37" fontId="380" fillId="114" borderId="9" xfId="823" applyNumberFormat="1" applyFont="1" applyFill="1" applyBorder="1" applyAlignment="1">
      <alignment horizontal="right"/>
    </xf>
    <xf numFmtId="37" fontId="380" fillId="0" borderId="16" xfId="0" applyNumberFormat="1" applyFont="1" applyFill="1" applyBorder="1" applyAlignment="1" applyProtection="1"/>
    <xf numFmtId="0" fontId="334" fillId="0" borderId="81" xfId="827" applyFont="1" applyFill="1" applyBorder="1"/>
    <xf numFmtId="0" fontId="334" fillId="0" borderId="9" xfId="827" applyFont="1" applyFill="1" applyBorder="1"/>
    <xf numFmtId="0" fontId="334" fillId="0" borderId="82" xfId="827" applyFont="1" applyFill="1" applyBorder="1"/>
    <xf numFmtId="368" fontId="409" fillId="0" borderId="0" xfId="823" applyNumberFormat="1" applyFont="1" applyFill="1" applyBorder="1" applyAlignment="1">
      <alignment horizontal="right"/>
    </xf>
    <xf numFmtId="363" fontId="380" fillId="0" borderId="83" xfId="0" applyNumberFormat="1" applyFont="1" applyFill="1" applyBorder="1" applyAlignment="1" applyProtection="1"/>
    <xf numFmtId="164" fontId="409" fillId="0" borderId="82" xfId="0" applyNumberFormat="1" applyFont="1" applyFill="1" applyBorder="1" applyAlignment="1" applyProtection="1"/>
    <xf numFmtId="0" fontId="434" fillId="0" borderId="28" xfId="827" applyFont="1" applyBorder="1" applyAlignment="1">
      <alignment horizontal="left"/>
    </xf>
    <xf numFmtId="164" fontId="409" fillId="0" borderId="43" xfId="823" applyNumberFormat="1" applyFont="1" applyFill="1" applyBorder="1" applyAlignment="1">
      <alignment horizontal="right"/>
    </xf>
    <xf numFmtId="177" fontId="380" fillId="0" borderId="0" xfId="827" applyNumberFormat="1" applyFont="1" applyFill="1" applyAlignment="1">
      <alignment horizontal="right"/>
    </xf>
    <xf numFmtId="177" fontId="434" fillId="0" borderId="0" xfId="827" applyNumberFormat="1" applyFont="1" applyAlignment="1">
      <alignment horizontal="right"/>
    </xf>
    <xf numFmtId="1" fontId="435" fillId="0" borderId="80" xfId="823" applyNumberFormat="1" applyFont="1" applyFill="1" applyBorder="1" applyAlignment="1">
      <alignment horizontal="right"/>
    </xf>
    <xf numFmtId="0" fontId="434" fillId="0" borderId="80" xfId="823" applyFont="1" applyFill="1" applyBorder="1"/>
    <xf numFmtId="1" fontId="389" fillId="0" borderId="9" xfId="823" applyNumberFormat="1" applyFont="1" applyFill="1" applyBorder="1" applyAlignment="1">
      <alignment horizontal="right"/>
    </xf>
    <xf numFmtId="1" fontId="409" fillId="0" borderId="9" xfId="823" applyNumberFormat="1" applyFont="1" applyFill="1" applyBorder="1" applyAlignment="1">
      <alignment horizontal="right"/>
    </xf>
    <xf numFmtId="1" fontId="409" fillId="0" borderId="82" xfId="823" applyNumberFormat="1" applyFont="1" applyFill="1" applyBorder="1" applyAlignment="1">
      <alignment horizontal="right"/>
    </xf>
    <xf numFmtId="211" fontId="380" fillId="0" borderId="0" xfId="483" applyNumberFormat="1" applyFont="1" applyFill="1" applyBorder="1"/>
    <xf numFmtId="0" fontId="408" fillId="0" borderId="19" xfId="823" applyFont="1" applyFill="1" applyBorder="1"/>
    <xf numFmtId="37" fontId="408" fillId="0" borderId="0" xfId="483" applyNumberFormat="1" applyFont="1" applyFill="1" applyBorder="1" applyAlignment="1">
      <alignment horizontal="right"/>
    </xf>
    <xf numFmtId="37" fontId="408" fillId="0" borderId="16" xfId="483" applyNumberFormat="1" applyFont="1" applyFill="1" applyBorder="1" applyAlignment="1">
      <alignment horizontal="right"/>
    </xf>
    <xf numFmtId="37" fontId="434" fillId="0" borderId="9" xfId="483" applyNumberFormat="1" applyFont="1" applyFill="1" applyBorder="1" applyAlignment="1">
      <alignment horizontal="right"/>
    </xf>
    <xf numFmtId="37" fontId="434" fillId="0" borderId="82" xfId="483" applyNumberFormat="1" applyFont="1" applyFill="1" applyBorder="1" applyAlignment="1">
      <alignment horizontal="right"/>
    </xf>
    <xf numFmtId="294" fontId="408" fillId="0" borderId="0" xfId="453" applyNumberFormat="1" applyFont="1" applyFill="1" applyBorder="1" applyAlignment="1">
      <alignment horizontal="right"/>
    </xf>
    <xf numFmtId="294" fontId="408" fillId="0" borderId="0" xfId="453" applyNumberFormat="1" applyFont="1" applyFill="1" applyBorder="1"/>
    <xf numFmtId="294" fontId="408" fillId="0" borderId="16" xfId="453" applyNumberFormat="1" applyFont="1" applyFill="1" applyBorder="1"/>
    <xf numFmtId="173" fontId="380" fillId="0" borderId="5" xfId="499" applyFont="1" applyFill="1" applyBorder="1" applyAlignment="1">
      <alignment horizontal="right"/>
    </xf>
    <xf numFmtId="342" fontId="434" fillId="0" borderId="0" xfId="484" applyNumberFormat="1" applyFont="1" applyFill="1" applyBorder="1" applyAlignment="1">
      <alignment horizontal="right"/>
    </xf>
    <xf numFmtId="342" fontId="434" fillId="0" borderId="16" xfId="484" applyNumberFormat="1" applyFont="1" applyFill="1" applyBorder="1" applyAlignment="1">
      <alignment horizontal="right"/>
    </xf>
    <xf numFmtId="0" fontId="434" fillId="0" borderId="81" xfId="0" applyFont="1" applyBorder="1"/>
    <xf numFmtId="37" fontId="434" fillId="0" borderId="9" xfId="484" applyNumberFormat="1" applyFont="1" applyFill="1" applyBorder="1" applyAlignment="1">
      <alignment horizontal="right"/>
    </xf>
    <xf numFmtId="37" fontId="434" fillId="0" borderId="82" xfId="484" applyNumberFormat="1" applyFont="1" applyFill="1" applyBorder="1" applyAlignment="1">
      <alignment horizontal="right"/>
    </xf>
    <xf numFmtId="211" fontId="431" fillId="0" borderId="0" xfId="827" applyNumberFormat="1" applyFont="1"/>
    <xf numFmtId="43" fontId="431" fillId="0" borderId="0" xfId="827" applyNumberFormat="1" applyFont="1"/>
    <xf numFmtId="342" fontId="431" fillId="0" borderId="0" xfId="827" applyNumberFormat="1" applyFont="1"/>
    <xf numFmtId="211" fontId="431" fillId="0" borderId="0" xfId="827" applyNumberFormat="1" applyFont="1" applyBorder="1"/>
    <xf numFmtId="43" fontId="431" fillId="0" borderId="0" xfId="827" applyNumberFormat="1" applyFont="1" applyBorder="1"/>
    <xf numFmtId="342" fontId="431" fillId="0" borderId="0" xfId="827" applyNumberFormat="1" applyFont="1" applyBorder="1"/>
    <xf numFmtId="0" fontId="434" fillId="0" borderId="14" xfId="0" applyFont="1" applyBorder="1"/>
    <xf numFmtId="164" fontId="408" fillId="0" borderId="80" xfId="0" applyNumberFormat="1" applyFont="1" applyFill="1" applyBorder="1" applyAlignment="1"/>
    <xf numFmtId="164" fontId="431" fillId="0" borderId="80" xfId="827" applyNumberFormat="1" applyFont="1" applyFill="1" applyBorder="1"/>
    <xf numFmtId="164" fontId="431" fillId="0" borderId="90" xfId="827" applyNumberFormat="1" applyFont="1" applyFill="1" applyBorder="1"/>
    <xf numFmtId="37" fontId="380" fillId="0" borderId="9" xfId="0" applyNumberFormat="1" applyFont="1" applyFill="1" applyBorder="1" applyAlignment="1"/>
    <xf numFmtId="37" fontId="380" fillId="0" borderId="0" xfId="0" applyNumberFormat="1" applyFont="1" applyFill="1" applyBorder="1" applyAlignment="1"/>
    <xf numFmtId="177" fontId="380" fillId="0" borderId="0" xfId="890" applyNumberFormat="1" applyFont="1" applyFill="1" applyBorder="1" applyAlignment="1"/>
    <xf numFmtId="177" fontId="380" fillId="0" borderId="16" xfId="890" applyNumberFormat="1" applyFont="1" applyFill="1" applyBorder="1" applyAlignment="1"/>
    <xf numFmtId="164" fontId="380" fillId="0" borderId="9" xfId="0" applyNumberFormat="1" applyFont="1" applyFill="1" applyBorder="1" applyAlignment="1"/>
    <xf numFmtId="164" fontId="380" fillId="0" borderId="82" xfId="0" applyNumberFormat="1" applyFont="1" applyFill="1" applyBorder="1" applyAlignment="1"/>
    <xf numFmtId="0" fontId="431" fillId="0" borderId="9" xfId="827" applyFont="1" applyBorder="1" applyAlignment="1">
      <alignment horizontal="left"/>
    </xf>
    <xf numFmtId="166" fontId="408" fillId="0" borderId="0" xfId="0" applyNumberFormat="1" applyFont="1" applyFill="1" applyBorder="1" applyAlignment="1"/>
    <xf numFmtId="164" fontId="434" fillId="32" borderId="0" xfId="1704" applyNumberFormat="1" applyFont="1" applyFill="1" applyAlignment="1"/>
    <xf numFmtId="319" fontId="434" fillId="32" borderId="0" xfId="1704" applyNumberFormat="1" applyFont="1" applyFill="1" applyAlignment="1"/>
    <xf numFmtId="177" fontId="434" fillId="0" borderId="0" xfId="890" applyNumberFormat="1" applyFont="1" applyBorder="1" applyAlignment="1">
      <alignment horizontal="right" vertical="center"/>
    </xf>
    <xf numFmtId="37" fontId="435" fillId="0" borderId="0" xfId="827" applyNumberFormat="1" applyFont="1" applyFill="1" applyAlignment="1">
      <alignment vertical="center"/>
    </xf>
    <xf numFmtId="352" fontId="443" fillId="0" borderId="9" xfId="0" applyNumberFormat="1" applyFont="1" applyBorder="1" applyAlignment="1"/>
    <xf numFmtId="352" fontId="434" fillId="0" borderId="19" xfId="0" applyNumberFormat="1" applyFont="1" applyBorder="1" applyAlignment="1">
      <alignment horizontal="right"/>
    </xf>
    <xf numFmtId="352" fontId="431" fillId="0" borderId="16" xfId="0" applyNumberFormat="1" applyFont="1" applyBorder="1" applyAlignment="1"/>
    <xf numFmtId="352" fontId="435" fillId="0" borderId="79" xfId="0" applyNumberFormat="1" applyFont="1" applyBorder="1" applyAlignment="1"/>
    <xf numFmtId="352" fontId="434" fillId="0" borderId="79" xfId="0" applyNumberFormat="1" applyFont="1" applyBorder="1" applyAlignment="1"/>
    <xf numFmtId="352" fontId="434" fillId="0" borderId="79" xfId="0" applyNumberFormat="1" applyFont="1" applyBorder="1" applyAlignment="1">
      <alignment horizontal="right"/>
    </xf>
    <xf numFmtId="352" fontId="430" fillId="113" borderId="0" xfId="0" applyNumberFormat="1" applyFont="1" applyFill="1" applyAlignment="1"/>
    <xf numFmtId="352" fontId="430" fillId="0" borderId="15" xfId="0" applyNumberFormat="1" applyFont="1" applyBorder="1" applyAlignment="1">
      <alignment horizontal="centerContinuous"/>
    </xf>
    <xf numFmtId="352" fontId="433" fillId="113" borderId="0" xfId="0" applyNumberFormat="1" applyFont="1" applyFill="1" applyAlignment="1"/>
    <xf numFmtId="352" fontId="433" fillId="0" borderId="0" xfId="0" applyNumberFormat="1" applyFont="1" applyAlignment="1">
      <alignment horizontal="centerContinuous"/>
    </xf>
    <xf numFmtId="352" fontId="433" fillId="0" borderId="0" xfId="0" applyNumberFormat="1" applyFont="1" applyAlignment="1"/>
    <xf numFmtId="352" fontId="433" fillId="0" borderId="0" xfId="0" applyNumberFormat="1" applyFont="1" applyBorder="1" applyAlignment="1">
      <alignment horizontal="centerContinuous"/>
    </xf>
    <xf numFmtId="352" fontId="435" fillId="113" borderId="0" xfId="0" applyNumberFormat="1" applyFont="1" applyFill="1" applyAlignment="1">
      <alignment horizontal="center"/>
    </xf>
    <xf numFmtId="215" fontId="434" fillId="0" borderId="0" xfId="0" applyNumberFormat="1" applyFont="1" applyAlignment="1">
      <alignment horizontal="right"/>
    </xf>
    <xf numFmtId="352" fontId="458" fillId="0" borderId="62" xfId="0" applyNumberFormat="1" applyFont="1" applyBorder="1" applyAlignment="1">
      <alignment horizontal="right"/>
    </xf>
    <xf numFmtId="212" fontId="434" fillId="113" borderId="0" xfId="0" applyNumberFormat="1" applyFont="1" applyFill="1" applyAlignment="1"/>
    <xf numFmtId="212" fontId="435" fillId="113" borderId="0" xfId="0" applyNumberFormat="1" applyFont="1" applyFill="1" applyAlignment="1">
      <alignment horizontal="center"/>
    </xf>
    <xf numFmtId="219" fontId="435" fillId="0" borderId="0" xfId="0" applyNumberFormat="1" applyFont="1" applyBorder="1" applyAlignment="1">
      <alignment horizontal="right"/>
    </xf>
    <xf numFmtId="222" fontId="434" fillId="113" borderId="0" xfId="0" applyNumberFormat="1" applyFont="1" applyFill="1" applyAlignment="1"/>
    <xf numFmtId="222" fontId="434" fillId="113" borderId="0" xfId="0" applyNumberFormat="1" applyFont="1" applyFill="1" applyAlignment="1">
      <alignment horizontal="right"/>
    </xf>
    <xf numFmtId="14" fontId="434" fillId="0" borderId="0" xfId="0" applyNumberFormat="1" applyFont="1" applyAlignment="1"/>
    <xf numFmtId="0" fontId="430" fillId="107" borderId="0" xfId="832" applyFont="1" applyFill="1" applyAlignment="1"/>
    <xf numFmtId="0" fontId="433" fillId="107" borderId="0" xfId="832" applyFont="1" applyFill="1" applyAlignment="1"/>
    <xf numFmtId="0" fontId="433" fillId="107" borderId="0" xfId="826" applyFont="1" applyFill="1" applyAlignment="1"/>
    <xf numFmtId="0" fontId="434" fillId="107" borderId="0" xfId="832" applyFont="1" applyFill="1" applyAlignment="1"/>
    <xf numFmtId="0" fontId="434" fillId="0" borderId="0" xfId="832" applyFont="1" applyFill="1" applyBorder="1" applyAlignment="1"/>
    <xf numFmtId="49" fontId="434" fillId="0" borderId="0" xfId="832" applyNumberFormat="1" applyFont="1" applyFill="1" applyBorder="1" applyAlignment="1">
      <alignment horizontal="left"/>
    </xf>
    <xf numFmtId="361" fontId="434" fillId="0" borderId="0" xfId="2579" applyNumberFormat="1" applyFont="1" applyFill="1" applyBorder="1" applyAlignment="1">
      <alignment horizontal="right"/>
    </xf>
    <xf numFmtId="174" fontId="434" fillId="0" borderId="79" xfId="453" applyFont="1" applyFill="1" applyBorder="1" applyAlignment="1"/>
    <xf numFmtId="174" fontId="434" fillId="0" borderId="0" xfId="453" applyFont="1" applyFill="1" applyAlignment="1">
      <alignment horizontal="right"/>
    </xf>
    <xf numFmtId="177" fontId="434" fillId="0" borderId="0" xfId="890" applyNumberFormat="1" applyFont="1" applyFill="1" applyAlignment="1"/>
    <xf numFmtId="9" fontId="434" fillId="0" borderId="0" xfId="890" applyFont="1" applyFill="1" applyAlignment="1"/>
    <xf numFmtId="0" fontId="434" fillId="0" borderId="0" xfId="2579" applyFont="1" applyAlignment="1">
      <alignment horizontal="right"/>
    </xf>
    <xf numFmtId="359" fontId="434" fillId="0" borderId="0" xfId="2579" applyNumberFormat="1" applyFont="1" applyFill="1"/>
    <xf numFmtId="360" fontId="434" fillId="0" borderId="0" xfId="2579" applyNumberFormat="1" applyFont="1" applyFill="1"/>
    <xf numFmtId="164" fontId="408" fillId="74" borderId="0" xfId="0" applyNumberFormat="1" applyFont="1" applyFill="1" applyAlignment="1"/>
    <xf numFmtId="352" fontId="434" fillId="74" borderId="0" xfId="0" applyNumberFormat="1" applyFont="1" applyFill="1" applyAlignment="1"/>
    <xf numFmtId="41" fontId="408" fillId="74" borderId="0" xfId="0" applyNumberFormat="1" applyFont="1" applyFill="1" applyBorder="1" applyAlignment="1"/>
    <xf numFmtId="164" fontId="380" fillId="74" borderId="0" xfId="0" applyNumberFormat="1" applyFont="1" applyFill="1" applyAlignment="1"/>
    <xf numFmtId="335" fontId="422" fillId="74" borderId="0" xfId="890" applyNumberFormat="1" applyFont="1" applyFill="1" applyBorder="1" applyAlignment="1"/>
    <xf numFmtId="335" fontId="375" fillId="74" borderId="0" xfId="890" applyNumberFormat="1" applyFont="1" applyFill="1" applyBorder="1" applyAlignment="1"/>
    <xf numFmtId="335" fontId="375" fillId="74" borderId="9" xfId="890" applyNumberFormat="1" applyFont="1" applyFill="1" applyBorder="1" applyAlignment="1"/>
    <xf numFmtId="0" fontId="431" fillId="74" borderId="0" xfId="0" applyFont="1" applyFill="1"/>
    <xf numFmtId="0" fontId="432" fillId="0" borderId="9" xfId="826" applyFont="1" applyFill="1" applyBorder="1" applyAlignment="1">
      <alignment horizontal="center"/>
    </xf>
    <xf numFmtId="0" fontId="435" fillId="0" borderId="9" xfId="453" applyNumberFormat="1" applyFont="1" applyFill="1" applyBorder="1" applyAlignment="1" applyProtection="1">
      <alignment horizontal="center" vertical="top"/>
      <protection locked="0"/>
    </xf>
    <xf numFmtId="352" fontId="435" fillId="0" borderId="9" xfId="0" applyNumberFormat="1" applyFont="1" applyBorder="1" applyAlignment="1">
      <alignment horizontal="center"/>
    </xf>
    <xf numFmtId="0" fontId="108" fillId="0" borderId="0" xfId="0" applyFont="1" applyBorder="1" applyAlignment="1">
      <alignment horizontal="center"/>
    </xf>
    <xf numFmtId="0" fontId="72" fillId="40" borderId="72" xfId="823" applyNumberFormat="1" applyFont="1" applyFill="1" applyBorder="1" applyAlignment="1">
      <alignment horizontal="center"/>
    </xf>
    <xf numFmtId="0" fontId="432" fillId="0" borderId="0" xfId="826" applyFont="1" applyFill="1" applyBorder="1" applyAlignment="1">
      <alignment horizontal="center"/>
    </xf>
    <xf numFmtId="0" fontId="108" fillId="0" borderId="9" xfId="1805" applyFont="1" applyFill="1" applyBorder="1" applyAlignment="1" applyProtection="1">
      <alignment horizontal="center" vertical="center"/>
      <protection locked="0"/>
    </xf>
    <xf numFmtId="0" fontId="108" fillId="0" borderId="9" xfId="2579" applyFont="1" applyBorder="1" applyAlignment="1">
      <alignment horizontal="center"/>
    </xf>
    <xf numFmtId="359" fontId="108" fillId="0" borderId="9" xfId="2579" applyNumberFormat="1" applyFont="1" applyBorder="1" applyAlignment="1">
      <alignment horizontal="center"/>
    </xf>
    <xf numFmtId="0" fontId="380" fillId="0" borderId="9" xfId="453" applyNumberFormat="1" applyFont="1" applyFill="1" applyBorder="1" applyAlignment="1">
      <alignment horizontal="right"/>
    </xf>
    <xf numFmtId="0" fontId="380" fillId="0" borderId="0" xfId="827" applyNumberFormat="1" applyFont="1" applyFill="1" applyAlignment="1">
      <alignment horizontal="right"/>
    </xf>
    <xf numFmtId="222" fontId="434" fillId="0" borderId="0" xfId="0" applyNumberFormat="1" applyFont="1" applyFill="1" applyAlignment="1"/>
    <xf numFmtId="164" fontId="435" fillId="0" borderId="0" xfId="827" applyNumberFormat="1" applyFont="1" applyFill="1" applyAlignment="1">
      <alignment horizontal="right"/>
    </xf>
    <xf numFmtId="177" fontId="35" fillId="0" borderId="1" xfId="8" applyNumberFormat="1" applyFont="1" applyBorder="1" applyAlignment="1">
      <alignment horizontal="center"/>
    </xf>
    <xf numFmtId="255" fontId="20" fillId="0" borderId="100" xfId="5" applyNumberFormat="1" applyFont="1" applyFill="1" applyBorder="1" applyAlignment="1" applyProtection="1">
      <alignment horizontal="right"/>
      <protection locked="0"/>
    </xf>
    <xf numFmtId="0" fontId="378" fillId="0" borderId="11" xfId="3734" applyNumberFormat="1" applyBorder="1" applyAlignment="1">
      <alignment horizontal="right"/>
    </xf>
    <xf numFmtId="0" fontId="378" fillId="0" borderId="0" xfId="3734" applyNumberFormat="1" applyAlignment="1">
      <alignment horizontal="right"/>
    </xf>
    <xf numFmtId="0" fontId="378" fillId="0" borderId="22" xfId="3734" applyNumberFormat="1" applyBorder="1" applyAlignment="1">
      <alignment horizontal="right"/>
    </xf>
    <xf numFmtId="0" fontId="461" fillId="0" borderId="0" xfId="0" applyFont="1" applyAlignment="1">
      <alignment horizontal="left"/>
    </xf>
    <xf numFmtId="0" fontId="10" fillId="0" borderId="0" xfId="0" applyNumberFormat="1" applyFont="1" applyAlignment="1"/>
    <xf numFmtId="0" fontId="459" fillId="0" borderId="0" xfId="0" applyFont="1" applyFill="1"/>
    <xf numFmtId="0" fontId="0" fillId="0" borderId="0" xfId="0" applyFont="1" applyFill="1"/>
    <xf numFmtId="0" fontId="0" fillId="111" borderId="0" xfId="0" applyFill="1"/>
    <xf numFmtId="0" fontId="0" fillId="118" borderId="0" xfId="0" applyFill="1"/>
    <xf numFmtId="0" fontId="462" fillId="107" borderId="0" xfId="0" applyNumberFormat="1" applyFont="1" applyFill="1" applyAlignment="1">
      <alignment horizontal="left"/>
    </xf>
    <xf numFmtId="0" fontId="463" fillId="107" borderId="0" xfId="0" applyNumberFormat="1" applyFont="1" applyFill="1" applyAlignment="1">
      <alignment horizontal="left"/>
    </xf>
    <xf numFmtId="0" fontId="0" fillId="107" borderId="0" xfId="0" applyNumberFormat="1" applyFont="1" applyFill="1" applyAlignment="1">
      <alignment horizontal="center"/>
    </xf>
    <xf numFmtId="0" fontId="0" fillId="107" borderId="0" xfId="0" applyNumberFormat="1" applyFont="1" applyFill="1" applyAlignment="1">
      <alignment horizontal="left"/>
    </xf>
    <xf numFmtId="15" fontId="459" fillId="107" borderId="0" xfId="0" applyNumberFormat="1" applyFont="1" applyFill="1"/>
    <xf numFmtId="0" fontId="410" fillId="0" borderId="0" xfId="0" applyNumberFormat="1" applyFont="1"/>
    <xf numFmtId="0" fontId="464" fillId="0" borderId="0" xfId="0" applyFont="1" applyAlignment="1">
      <alignment horizontal="left"/>
    </xf>
    <xf numFmtId="0" fontId="41" fillId="0" borderId="0" xfId="0" applyNumberFormat="1" applyFont="1" applyAlignment="1">
      <alignment vertical="top"/>
    </xf>
    <xf numFmtId="0" fontId="108" fillId="0" borderId="0" xfId="0" applyFont="1"/>
    <xf numFmtId="0" fontId="0" fillId="0" borderId="0" xfId="0" applyFont="1" applyFill="1" applyAlignment="1">
      <alignment horizontal="left"/>
    </xf>
    <xf numFmtId="0" fontId="0" fillId="109" borderId="0" xfId="0" applyFont="1" applyFill="1"/>
    <xf numFmtId="0" fontId="7" fillId="113" borderId="0" xfId="0" applyFont="1" applyFill="1"/>
    <xf numFmtId="0" fontId="0" fillId="0" borderId="0" xfId="0" applyFont="1" applyAlignment="1"/>
    <xf numFmtId="0" fontId="0" fillId="0" borderId="0" xfId="0" applyFont="1"/>
    <xf numFmtId="0" fontId="0" fillId="0" borderId="0" xfId="0" applyFont="1" applyAlignment="1">
      <alignment horizontal="left"/>
    </xf>
    <xf numFmtId="0" fontId="465" fillId="0" borderId="0" xfId="0" applyFont="1" applyAlignment="1">
      <alignment horizontal="left"/>
    </xf>
    <xf numFmtId="0" fontId="0" fillId="0" borderId="0" xfId="0" applyFont="1" applyAlignment="1">
      <alignment horizontal="center"/>
    </xf>
    <xf numFmtId="0" fontId="73" fillId="0" borderId="0" xfId="0" applyFont="1"/>
    <xf numFmtId="0" fontId="0" fillId="113" borderId="0" xfId="0" applyFont="1" applyFill="1"/>
    <xf numFmtId="352" fontId="466" fillId="0" borderId="73" xfId="0" applyNumberFormat="1" applyFont="1" applyBorder="1" applyAlignment="1">
      <alignment vertical="top"/>
    </xf>
    <xf numFmtId="352" fontId="466" fillId="0" borderId="28" xfId="0" applyNumberFormat="1" applyFont="1" applyBorder="1" applyAlignment="1">
      <alignment vertical="top"/>
    </xf>
    <xf numFmtId="352" fontId="466" fillId="0" borderId="43" xfId="0" applyNumberFormat="1" applyFont="1" applyBorder="1" applyAlignment="1">
      <alignment vertical="top"/>
    </xf>
    <xf numFmtId="352" fontId="466" fillId="0" borderId="5" xfId="0" applyNumberFormat="1" applyFont="1" applyFill="1" applyBorder="1" applyAlignment="1">
      <alignment vertical="top"/>
    </xf>
    <xf numFmtId="352" fontId="466" fillId="0" borderId="73" xfId="0" applyNumberFormat="1" applyFont="1" applyFill="1" applyBorder="1" applyAlignment="1">
      <alignment vertical="top"/>
    </xf>
    <xf numFmtId="0" fontId="467" fillId="0" borderId="92" xfId="0" applyFont="1" applyBorder="1" applyAlignment="1">
      <alignment horizontal="center" vertical="center" wrapText="1"/>
    </xf>
    <xf numFmtId="0" fontId="467" fillId="0" borderId="96" xfId="0" applyFont="1" applyBorder="1" applyAlignment="1">
      <alignment horizontal="center" vertical="center" wrapText="1"/>
    </xf>
    <xf numFmtId="0" fontId="467" fillId="0" borderId="97" xfId="0" applyFont="1" applyBorder="1" applyAlignment="1">
      <alignment horizontal="center" vertical="center" wrapText="1"/>
    </xf>
    <xf numFmtId="0" fontId="467" fillId="0" borderId="97" xfId="0" applyFont="1" applyFill="1" applyBorder="1" applyAlignment="1">
      <alignment horizontal="center" vertical="center" wrapText="1"/>
    </xf>
    <xf numFmtId="0" fontId="467" fillId="0" borderId="93" xfId="0" applyFont="1" applyBorder="1" applyAlignment="1">
      <alignment horizontal="center" vertical="center" wrapText="1"/>
    </xf>
    <xf numFmtId="0" fontId="41" fillId="0" borderId="0" xfId="0" applyNumberFormat="1" applyFont="1" applyFill="1" applyBorder="1" applyAlignment="1">
      <alignment vertical="top"/>
    </xf>
    <xf numFmtId="0" fontId="0" fillId="0" borderId="98" xfId="0" applyNumberFormat="1" applyFont="1" applyBorder="1"/>
    <xf numFmtId="0" fontId="0" fillId="0" borderId="99" xfId="0" applyNumberFormat="1" applyFont="1" applyBorder="1"/>
    <xf numFmtId="0" fontId="0" fillId="0" borderId="100" xfId="0" applyNumberFormat="1" applyFont="1" applyBorder="1"/>
    <xf numFmtId="0" fontId="0" fillId="0" borderId="11" xfId="0" applyFont="1" applyBorder="1"/>
    <xf numFmtId="0" fontId="0" fillId="0" borderId="78" xfId="0" applyFont="1" applyBorder="1"/>
    <xf numFmtId="0" fontId="0" fillId="0" borderId="11" xfId="0" quotePrefix="1" applyFont="1" applyBorder="1"/>
    <xf numFmtId="0" fontId="467" fillId="0" borderId="6" xfId="0" applyFont="1" applyBorder="1" applyAlignment="1">
      <alignment horizontal="center" vertical="center" wrapText="1"/>
    </xf>
    <xf numFmtId="0" fontId="0" fillId="0" borderId="96" xfId="0" applyBorder="1" applyAlignment="1">
      <alignment horizontal="center" vertical="center" wrapText="1"/>
    </xf>
    <xf numFmtId="0" fontId="0" fillId="0" borderId="97" xfId="0" applyBorder="1" applyAlignment="1">
      <alignment horizontal="center" vertical="center" wrapText="1"/>
    </xf>
    <xf numFmtId="0" fontId="0" fillId="0" borderId="97" xfId="0" applyFill="1" applyBorder="1" applyAlignment="1">
      <alignment horizontal="center" vertical="center" wrapText="1"/>
    </xf>
    <xf numFmtId="0" fontId="0" fillId="0" borderId="93" xfId="0" applyBorder="1" applyAlignment="1">
      <alignment horizontal="center" vertical="center" wrapText="1"/>
    </xf>
    <xf numFmtId="0" fontId="7" fillId="0" borderId="0" xfId="0" applyNumberFormat="1" applyFont="1" applyFill="1" applyBorder="1" applyAlignment="1" applyProtection="1">
      <alignment horizontal="left"/>
      <protection locked="0"/>
    </xf>
    <xf numFmtId="0" fontId="7" fillId="0" borderId="0" xfId="0" applyFont="1"/>
    <xf numFmtId="0" fontId="0" fillId="0" borderId="101" xfId="0" applyNumberFormat="1" applyFont="1" applyBorder="1"/>
    <xf numFmtId="0" fontId="0" fillId="0" borderId="102" xfId="0" applyNumberFormat="1" applyFont="1" applyBorder="1"/>
    <xf numFmtId="0" fontId="0" fillId="0" borderId="103" xfId="0" applyNumberFormat="1" applyFont="1" applyBorder="1"/>
    <xf numFmtId="0" fontId="0" fillId="0" borderId="102" xfId="0" quotePrefix="1" applyNumberFormat="1" applyFont="1" applyBorder="1"/>
    <xf numFmtId="0" fontId="0" fillId="0" borderId="104" xfId="0" applyBorder="1" applyAlignment="1">
      <alignment horizontal="center" vertical="center" wrapText="1"/>
    </xf>
    <xf numFmtId="0" fontId="0" fillId="0" borderId="11" xfId="0" applyBorder="1" applyAlignment="1">
      <alignment horizontal="center" vertical="center" wrapText="1"/>
    </xf>
    <xf numFmtId="0" fontId="0" fillId="0" borderId="11" xfId="0" applyFill="1" applyBorder="1" applyAlignment="1">
      <alignment horizontal="center" vertical="center" wrapText="1"/>
    </xf>
    <xf numFmtId="0" fontId="0" fillId="0" borderId="85" xfId="0" applyBorder="1" applyAlignment="1">
      <alignment horizontal="center" vertical="center" wrapText="1"/>
    </xf>
    <xf numFmtId="0" fontId="0" fillId="0" borderId="102" xfId="0" applyFont="1" applyBorder="1"/>
    <xf numFmtId="0" fontId="7" fillId="0" borderId="0" xfId="0" applyFont="1" applyAlignment="1"/>
    <xf numFmtId="0" fontId="410" fillId="0" borderId="0" xfId="0" applyFont="1"/>
    <xf numFmtId="0" fontId="468" fillId="0" borderId="0" xfId="0" applyNumberFormat="1" applyFont="1" applyFill="1" applyAlignment="1">
      <alignment horizontal="center" vertical="center"/>
    </xf>
    <xf numFmtId="0" fontId="468" fillId="118" borderId="0" xfId="0" applyNumberFormat="1" applyFont="1" applyFill="1" applyBorder="1" applyAlignment="1">
      <alignment horizontal="left"/>
    </xf>
    <xf numFmtId="0" fontId="469" fillId="118" borderId="0" xfId="0" applyNumberFormat="1" applyFont="1" applyFill="1" applyBorder="1" applyAlignment="1" applyProtection="1">
      <alignment horizontal="left" indent="2"/>
    </xf>
    <xf numFmtId="0" fontId="464" fillId="118" borderId="0" xfId="0" applyNumberFormat="1" applyFont="1" applyFill="1" applyBorder="1" applyAlignment="1">
      <alignment horizontal="center"/>
    </xf>
    <xf numFmtId="0" fontId="469" fillId="118" borderId="0" xfId="0" applyNumberFormat="1" applyFont="1" applyFill="1" applyBorder="1" applyAlignment="1">
      <alignment horizontal="center"/>
    </xf>
    <xf numFmtId="0" fontId="469" fillId="118" borderId="0" xfId="0" applyNumberFormat="1" applyFont="1" applyFill="1" applyBorder="1" applyAlignment="1">
      <alignment horizontal="left"/>
    </xf>
    <xf numFmtId="0" fontId="0" fillId="0" borderId="0" xfId="0" applyFont="1" applyFill="1" applyAlignment="1"/>
    <xf numFmtId="222" fontId="380" fillId="0" borderId="0" xfId="0" applyNumberFormat="1" applyFont="1" applyAlignment="1" applyProtection="1"/>
    <xf numFmtId="222" fontId="380" fillId="0" borderId="0" xfId="0" applyNumberFormat="1" applyFont="1" applyAlignment="1" applyProtection="1">
      <alignment horizontal="left"/>
    </xf>
    <xf numFmtId="234" fontId="404" fillId="117" borderId="105" xfId="3731" applyBorder="1" applyAlignment="1" applyProtection="1">
      <alignment horizontal="center"/>
    </xf>
    <xf numFmtId="222" fontId="380" fillId="0" borderId="0" xfId="0" applyNumberFormat="1" applyFont="1" applyAlignment="1" applyProtection="1">
      <alignment horizontal="left" indent="1"/>
    </xf>
    <xf numFmtId="0" fontId="388" fillId="0" borderId="0" xfId="0" applyFont="1" applyAlignment="1">
      <alignment horizontal="left"/>
    </xf>
    <xf numFmtId="0" fontId="419" fillId="0" borderId="0" xfId="0" applyFont="1"/>
    <xf numFmtId="0" fontId="0" fillId="0" borderId="0" xfId="0" applyFont="1" applyAlignment="1">
      <alignment horizontal="left" indent="1"/>
    </xf>
    <xf numFmtId="234" fontId="404" fillId="117" borderId="106" xfId="3731" applyBorder="1" applyAlignment="1" applyProtection="1">
      <alignment horizontal="left"/>
      <protection locked="0"/>
    </xf>
    <xf numFmtId="234" fontId="404" fillId="117" borderId="107" xfId="3731" applyBorder="1" applyProtection="1">
      <alignment horizontal="right"/>
      <protection locked="0"/>
    </xf>
    <xf numFmtId="0" fontId="0" fillId="0" borderId="0" xfId="0" applyFont="1" applyFill="1" applyBorder="1" applyAlignment="1">
      <alignment horizontal="left"/>
    </xf>
    <xf numFmtId="0" fontId="0" fillId="0" borderId="0" xfId="0" applyFont="1" applyFill="1" applyAlignment="1">
      <alignment horizontal="left" indent="1"/>
    </xf>
    <xf numFmtId="0" fontId="467" fillId="0" borderId="108" xfId="0" applyFont="1" applyBorder="1" applyAlignment="1">
      <alignment horizontal="center" vertical="center" wrapText="1"/>
    </xf>
    <xf numFmtId="0" fontId="0" fillId="0" borderId="109" xfId="0" applyBorder="1" applyAlignment="1">
      <alignment horizontal="center" vertical="center" wrapText="1"/>
    </xf>
    <xf numFmtId="0" fontId="0" fillId="0" borderId="110" xfId="0" applyBorder="1" applyAlignment="1">
      <alignment horizontal="center" vertical="center" wrapText="1"/>
    </xf>
    <xf numFmtId="0" fontId="0" fillId="0" borderId="110" xfId="0" applyFill="1" applyBorder="1" applyAlignment="1">
      <alignment horizontal="center" vertical="center" wrapText="1"/>
    </xf>
    <xf numFmtId="0" fontId="0" fillId="0" borderId="89" xfId="0" applyBorder="1" applyAlignment="1">
      <alignment horizontal="center" vertical="center" wrapText="1"/>
    </xf>
    <xf numFmtId="0" fontId="419" fillId="0" borderId="0" xfId="0" applyFont="1" applyFill="1"/>
    <xf numFmtId="0" fontId="389" fillId="119" borderId="105" xfId="0" applyFont="1" applyFill="1" applyBorder="1" applyAlignment="1" applyProtection="1">
      <alignment horizontal="left" indent="1"/>
    </xf>
    <xf numFmtId="0" fontId="388" fillId="0" borderId="0" xfId="0" applyFont="1" applyAlignment="1">
      <alignment horizontal="right"/>
    </xf>
    <xf numFmtId="0" fontId="388" fillId="0" borderId="0" xfId="0" applyFont="1" applyAlignment="1">
      <alignment horizontal="left" indent="1"/>
    </xf>
    <xf numFmtId="0" fontId="0" fillId="113" borderId="0" xfId="0" applyFont="1" applyFill="1" applyAlignment="1">
      <alignment horizontal="left"/>
    </xf>
    <xf numFmtId="0" fontId="0" fillId="0" borderId="0" xfId="0" applyFont="1" applyAlignment="1">
      <alignment horizontal="right"/>
    </xf>
    <xf numFmtId="0" fontId="419" fillId="0" borderId="0" xfId="0" applyFont="1" applyAlignment="1">
      <alignment horizontal="left" indent="1"/>
    </xf>
    <xf numFmtId="0" fontId="470" fillId="0" borderId="0" xfId="0" applyFont="1"/>
    <xf numFmtId="2" fontId="459" fillId="0" borderId="0" xfId="0" applyNumberFormat="1" applyFont="1"/>
    <xf numFmtId="0" fontId="409" fillId="0" borderId="0" xfId="0" applyNumberFormat="1" applyFont="1" applyAlignment="1" applyProtection="1"/>
    <xf numFmtId="0" fontId="0" fillId="0" borderId="0" xfId="0" applyNumberFormat="1"/>
    <xf numFmtId="0" fontId="419" fillId="0" borderId="0" xfId="0" applyFont="1" applyAlignment="1">
      <alignment horizontal="left"/>
    </xf>
    <xf numFmtId="0" fontId="463" fillId="120" borderId="0" xfId="0" applyFont="1" applyFill="1" applyProtection="1">
      <protection locked="0"/>
    </xf>
    <xf numFmtId="0" fontId="471" fillId="120" borderId="0" xfId="0" applyFont="1" applyFill="1" applyProtection="1">
      <protection locked="0"/>
    </xf>
    <xf numFmtId="352" fontId="0" fillId="0" borderId="102" xfId="0" applyNumberFormat="1" applyBorder="1" applyAlignment="1">
      <alignment vertical="top"/>
    </xf>
    <xf numFmtId="2" fontId="472" fillId="0" borderId="0" xfId="0" applyNumberFormat="1" applyFont="1" applyAlignment="1">
      <alignment horizontal="center"/>
    </xf>
    <xf numFmtId="0" fontId="380" fillId="0" borderId="0" xfId="0" applyNumberFormat="1" applyFont="1" applyAlignment="1" applyProtection="1">
      <alignment horizontal="left"/>
    </xf>
    <xf numFmtId="0" fontId="389" fillId="119" borderId="106" xfId="0" applyFont="1" applyFill="1" applyBorder="1" applyAlignment="1" applyProtection="1">
      <alignment horizontal="left"/>
      <protection locked="0"/>
    </xf>
    <xf numFmtId="0" fontId="389" fillId="119" borderId="107" xfId="0" applyFont="1" applyFill="1" applyBorder="1" applyAlignment="1" applyProtection="1">
      <alignment horizontal="center"/>
      <protection locked="0"/>
    </xf>
    <xf numFmtId="0" fontId="0" fillId="0" borderId="0" xfId="0" applyNumberFormat="1" applyAlignment="1">
      <alignment horizontal="left" indent="1"/>
    </xf>
    <xf numFmtId="0" fontId="389" fillId="119" borderId="106" xfId="0" applyFont="1" applyFill="1" applyBorder="1" applyAlignment="1" applyProtection="1">
      <alignment horizontal="left"/>
      <protection locked="0"/>
    </xf>
    <xf numFmtId="0" fontId="389" fillId="119" borderId="111" xfId="0" applyFont="1" applyFill="1" applyBorder="1" applyAlignment="1" applyProtection="1">
      <alignment horizontal="left"/>
      <protection locked="0"/>
    </xf>
    <xf numFmtId="0" fontId="389" fillId="119" borderId="112" xfId="0" applyFont="1" applyFill="1" applyBorder="1" applyAlignment="1" applyProtection="1">
      <alignment horizontal="left"/>
      <protection locked="0"/>
    </xf>
    <xf numFmtId="0" fontId="0" fillId="0" borderId="0" xfId="0" applyAlignment="1">
      <alignment horizontal="left" indent="1"/>
    </xf>
    <xf numFmtId="0" fontId="0" fillId="0" borderId="113" xfId="0" applyBorder="1"/>
    <xf numFmtId="0" fontId="389" fillId="119" borderId="107" xfId="0" applyFont="1" applyFill="1" applyBorder="1" applyProtection="1">
      <protection locked="0"/>
    </xf>
    <xf numFmtId="0" fontId="0" fillId="0" borderId="114" xfId="0" applyBorder="1"/>
    <xf numFmtId="0" fontId="0" fillId="119" borderId="111" xfId="0" applyFill="1" applyBorder="1" applyAlignment="1">
      <alignment horizontal="left"/>
    </xf>
    <xf numFmtId="0" fontId="0" fillId="119" borderId="112" xfId="0" applyFill="1" applyBorder="1" applyAlignment="1">
      <alignment horizontal="left"/>
    </xf>
    <xf numFmtId="0" fontId="0" fillId="0" borderId="11" xfId="0" applyNumberFormat="1" applyFont="1" applyFill="1" applyBorder="1"/>
    <xf numFmtId="0" fontId="473" fillId="0" borderId="0" xfId="0" applyFont="1"/>
    <xf numFmtId="352" fontId="0" fillId="0" borderId="0" xfId="0" applyNumberFormat="1" applyFont="1" applyFill="1" applyAlignment="1">
      <alignment vertical="top"/>
    </xf>
    <xf numFmtId="352" fontId="0" fillId="0" borderId="0" xfId="0" applyNumberFormat="1" applyFont="1" applyAlignment="1">
      <alignment vertical="center"/>
    </xf>
    <xf numFmtId="0" fontId="7" fillId="0" borderId="115" xfId="0" applyFont="1" applyBorder="1" applyAlignment="1"/>
    <xf numFmtId="0" fontId="0" fillId="0" borderId="115" xfId="0" applyBorder="1"/>
    <xf numFmtId="222" fontId="380" fillId="0" borderId="0" xfId="0" applyNumberFormat="1" applyFont="1" applyAlignment="1" applyProtection="1">
      <alignment horizontal="left" indent="2"/>
    </xf>
    <xf numFmtId="352" fontId="472" fillId="0" borderId="0" xfId="0" applyNumberFormat="1" applyFont="1" applyBorder="1" applyAlignment="1"/>
    <xf numFmtId="352" fontId="472" fillId="0" borderId="0" xfId="0" applyNumberFormat="1" applyFont="1" applyBorder="1" applyAlignment="1">
      <alignment horizontal="centerContinuous"/>
    </xf>
    <xf numFmtId="352" fontId="472" fillId="0" borderId="0" xfId="0" applyNumberFormat="1" applyFont="1" applyBorder="1" applyAlignment="1">
      <alignment horizontal="right"/>
    </xf>
    <xf numFmtId="352" fontId="472" fillId="0" borderId="0" xfId="0" applyNumberFormat="1" applyFont="1" applyFill="1" applyBorder="1" applyAlignment="1">
      <alignment horizontal="right"/>
    </xf>
    <xf numFmtId="352" fontId="108" fillId="0" borderId="116" xfId="0" applyNumberFormat="1" applyFont="1" applyBorder="1" applyAlignment="1"/>
    <xf numFmtId="352" fontId="82" fillId="0" borderId="117" xfId="0" applyNumberFormat="1" applyFont="1" applyBorder="1" applyAlignment="1"/>
    <xf numFmtId="352" fontId="108" fillId="0" borderId="111" xfId="0" applyNumberFormat="1" applyFont="1" applyBorder="1" applyAlignment="1"/>
    <xf numFmtId="354" fontId="108" fillId="0" borderId="111" xfId="0" applyNumberFormat="1" applyFont="1" applyBorder="1" applyAlignment="1">
      <alignment horizontal="right"/>
    </xf>
    <xf numFmtId="0" fontId="108" fillId="0" borderId="111" xfId="0" applyNumberFormat="1" applyFont="1" applyBorder="1" applyAlignment="1">
      <alignment horizontal="center"/>
    </xf>
    <xf numFmtId="352" fontId="108" fillId="0" borderId="118" xfId="0" applyNumberFormat="1" applyFont="1" applyBorder="1" applyAlignment="1">
      <alignment horizontal="left"/>
    </xf>
    <xf numFmtId="352" fontId="82" fillId="0" borderId="119" xfId="0" applyNumberFormat="1" applyFont="1" applyFill="1" applyBorder="1" applyAlignment="1">
      <alignment horizontal="left"/>
    </xf>
    <xf numFmtId="352" fontId="82" fillId="0" borderId="119" xfId="0" applyNumberFormat="1" applyFont="1" applyFill="1" applyBorder="1" applyAlignment="1">
      <alignment horizontal="left" indent="1"/>
    </xf>
    <xf numFmtId="354" fontId="82" fillId="0" borderId="0" xfId="0" applyNumberFormat="1" applyFont="1" applyBorder="1" applyAlignment="1">
      <alignment horizontal="right"/>
    </xf>
    <xf numFmtId="0" fontId="82" fillId="0" borderId="0" xfId="0" applyNumberFormat="1" applyFont="1" applyBorder="1" applyAlignment="1">
      <alignment horizontal="center"/>
    </xf>
    <xf numFmtId="352" fontId="82" fillId="0" borderId="120" xfId="0" applyNumberFormat="1" applyFont="1" applyBorder="1" applyAlignment="1">
      <alignment horizontal="left"/>
    </xf>
    <xf numFmtId="0" fontId="389" fillId="119" borderId="121" xfId="0" applyFont="1" applyFill="1" applyBorder="1" applyAlignment="1" applyProtection="1">
      <alignment horizontal="center"/>
    </xf>
    <xf numFmtId="352" fontId="82" fillId="0" borderId="0" xfId="0" applyNumberFormat="1" applyFont="1" applyBorder="1" applyAlignment="1">
      <alignment horizontal="left"/>
    </xf>
    <xf numFmtId="352" fontId="82" fillId="0" borderId="0" xfId="0" applyNumberFormat="1" applyFont="1" applyFill="1" applyBorder="1" applyAlignment="1">
      <alignment horizontal="left"/>
    </xf>
    <xf numFmtId="352" fontId="82" fillId="0" borderId="0" xfId="0" applyNumberFormat="1" applyFont="1" applyBorder="1" applyAlignment="1">
      <alignment horizontal="left" indent="1"/>
    </xf>
    <xf numFmtId="0" fontId="0" fillId="0" borderId="11" xfId="0" applyBorder="1"/>
    <xf numFmtId="352" fontId="380" fillId="0" borderId="0" xfId="0" applyNumberFormat="1" applyFont="1" applyAlignment="1" applyProtection="1">
      <alignment horizontal="left" indent="2"/>
    </xf>
    <xf numFmtId="352" fontId="380" fillId="0" borderId="0" xfId="0" applyNumberFormat="1" applyFont="1" applyAlignment="1" applyProtection="1"/>
    <xf numFmtId="0" fontId="464" fillId="0" borderId="0" xfId="0" applyNumberFormat="1" applyFont="1" applyFill="1" applyBorder="1" applyAlignment="1">
      <alignment horizontal="center"/>
    </xf>
    <xf numFmtId="0" fontId="474" fillId="118" borderId="0" xfId="0" applyNumberFormat="1" applyFont="1" applyFill="1" applyBorder="1" applyAlignment="1">
      <alignment horizontal="left"/>
    </xf>
    <xf numFmtId="0" fontId="0" fillId="0" borderId="0" xfId="0" applyFont="1" applyFill="1" applyBorder="1" applyAlignment="1"/>
    <xf numFmtId="222" fontId="380" fillId="0" borderId="0" xfId="0" applyNumberFormat="1" applyFont="1" applyFill="1" applyBorder="1" applyAlignment="1" applyProtection="1">
      <alignment horizontal="left"/>
    </xf>
    <xf numFmtId="0" fontId="53" fillId="0" borderId="0" xfId="0" applyFont="1" applyBorder="1" applyAlignment="1">
      <alignment horizontal="center"/>
    </xf>
    <xf numFmtId="338" fontId="53" fillId="0" borderId="0" xfId="0" applyNumberFormat="1" applyFont="1" applyBorder="1" applyAlignment="1">
      <alignment horizontal="center"/>
    </xf>
    <xf numFmtId="0" fontId="468" fillId="0" borderId="0" xfId="0" applyNumberFormat="1" applyFont="1" applyFill="1" applyAlignment="1">
      <alignment horizontal="center"/>
    </xf>
    <xf numFmtId="0" fontId="468" fillId="0" borderId="0" xfId="0" applyNumberFormat="1" applyFont="1" applyFill="1" applyAlignment="1">
      <alignment horizontal="left"/>
    </xf>
    <xf numFmtId="0" fontId="469" fillId="0" borderId="0" xfId="0" applyNumberFormat="1" applyFont="1" applyFill="1" applyAlignment="1" applyProtection="1">
      <alignment horizontal="left"/>
    </xf>
    <xf numFmtId="0" fontId="464" fillId="0" borderId="0" xfId="0" applyNumberFormat="1" applyFont="1" applyFill="1" applyAlignment="1">
      <alignment horizontal="left"/>
    </xf>
    <xf numFmtId="0" fontId="469" fillId="0" borderId="0" xfId="0" applyNumberFormat="1" applyFont="1" applyFill="1" applyAlignment="1">
      <alignment horizontal="left"/>
    </xf>
    <xf numFmtId="15" fontId="475" fillId="0" borderId="0" xfId="0" applyNumberFormat="1" applyFont="1" applyFill="1" applyAlignment="1"/>
    <xf numFmtId="222" fontId="472" fillId="0" borderId="0" xfId="0" applyNumberFormat="1" applyFont="1" applyBorder="1" applyAlignment="1"/>
    <xf numFmtId="215" fontId="472" fillId="0" borderId="0" xfId="0" applyNumberFormat="1" applyFont="1" applyBorder="1" applyAlignment="1"/>
    <xf numFmtId="215" fontId="472" fillId="0" borderId="122" xfId="0" applyNumberFormat="1" applyFont="1" applyBorder="1" applyAlignment="1"/>
    <xf numFmtId="215" fontId="472" fillId="0" borderId="0" xfId="0" applyNumberFormat="1" applyFont="1" applyFill="1" applyBorder="1" applyAlignment="1"/>
    <xf numFmtId="2" fontId="472" fillId="0" borderId="0" xfId="0" applyNumberFormat="1" applyFont="1" applyFill="1" applyAlignment="1">
      <alignment horizontal="center"/>
    </xf>
    <xf numFmtId="2" fontId="380" fillId="0" borderId="0" xfId="0" applyNumberFormat="1" applyFont="1" applyFill="1" applyAlignment="1" applyProtection="1">
      <alignment horizontal="left" indent="2"/>
    </xf>
    <xf numFmtId="222" fontId="108" fillId="0" borderId="0" xfId="0" applyNumberFormat="1" applyFont="1" applyBorder="1" applyAlignment="1">
      <alignment horizontal="left"/>
    </xf>
    <xf numFmtId="0" fontId="472" fillId="0" borderId="0" xfId="0" applyNumberFormat="1" applyFont="1" applyBorder="1" applyAlignment="1">
      <alignment horizontal="right"/>
    </xf>
    <xf numFmtId="0" fontId="472" fillId="0" borderId="122" xfId="0" applyNumberFormat="1" applyFont="1" applyBorder="1" applyAlignment="1">
      <alignment horizontal="right"/>
    </xf>
    <xf numFmtId="0" fontId="472" fillId="0" borderId="0" xfId="0" applyNumberFormat="1" applyFont="1" applyFill="1" applyBorder="1" applyAlignment="1">
      <alignment horizontal="right"/>
    </xf>
    <xf numFmtId="222" fontId="472" fillId="0" borderId="0" xfId="0" applyNumberFormat="1" applyFont="1" applyBorder="1" applyAlignment="1">
      <alignment horizontal="right"/>
    </xf>
    <xf numFmtId="352" fontId="0" fillId="0" borderId="0" xfId="0" applyNumberFormat="1" applyAlignment="1">
      <alignment vertical="top"/>
    </xf>
    <xf numFmtId="2" fontId="475" fillId="0" borderId="0" xfId="0" applyNumberFormat="1" applyFont="1" applyFill="1" applyAlignment="1">
      <alignment horizontal="center"/>
    </xf>
    <xf numFmtId="0" fontId="5" fillId="121" borderId="0" xfId="0" applyFont="1" applyFill="1" applyAlignment="1">
      <alignment horizontal="left"/>
    </xf>
    <xf numFmtId="0" fontId="7" fillId="121" borderId="0" xfId="0" applyFont="1" applyFill="1" applyBorder="1" applyAlignment="1" applyProtection="1">
      <alignment horizontal="center"/>
      <protection locked="0"/>
    </xf>
    <xf numFmtId="0" fontId="0" fillId="121" borderId="0" xfId="0" applyFont="1" applyFill="1" applyBorder="1"/>
    <xf numFmtId="1" fontId="7" fillId="121" borderId="27" xfId="0" applyNumberFormat="1" applyFont="1" applyFill="1" applyBorder="1" applyAlignment="1" applyProtection="1">
      <alignment horizontal="right"/>
      <protection locked="0"/>
    </xf>
    <xf numFmtId="1" fontId="82" fillId="121" borderId="27" xfId="0" applyNumberFormat="1" applyFont="1" applyFill="1" applyBorder="1" applyAlignment="1" applyProtection="1">
      <alignment horizontal="right"/>
      <protection locked="0"/>
    </xf>
    <xf numFmtId="0" fontId="0" fillId="121" borderId="0" xfId="0" applyFont="1" applyFill="1" applyAlignment="1"/>
    <xf numFmtId="0" fontId="459" fillId="0" borderId="0" xfId="0" applyNumberFormat="1" applyFont="1" applyAlignment="1">
      <alignment horizontal="center"/>
    </xf>
    <xf numFmtId="0" fontId="469" fillId="0" borderId="0" xfId="0" applyFont="1" applyAlignment="1"/>
    <xf numFmtId="352" fontId="5" fillId="0" borderId="0" xfId="0" applyNumberFormat="1" applyFont="1" applyAlignment="1"/>
    <xf numFmtId="0" fontId="7" fillId="0" borderId="0" xfId="0" applyFont="1" applyFill="1" applyBorder="1" applyAlignment="1" applyProtection="1">
      <alignment horizontal="center"/>
      <protection locked="0"/>
    </xf>
    <xf numFmtId="352" fontId="459" fillId="0" borderId="0" xfId="0" applyNumberFormat="1" applyFont="1" applyFill="1" applyBorder="1" applyAlignment="1">
      <alignment horizontal="center"/>
    </xf>
    <xf numFmtId="1" fontId="7" fillId="122" borderId="27" xfId="0" applyNumberFormat="1" applyFont="1" applyFill="1" applyBorder="1" applyAlignment="1" applyProtection="1">
      <alignment horizontal="right"/>
      <protection locked="0"/>
    </xf>
    <xf numFmtId="1" fontId="82" fillId="122" borderId="27" xfId="0" applyNumberFormat="1" applyFont="1" applyFill="1" applyBorder="1" applyAlignment="1" applyProtection="1">
      <alignment horizontal="right"/>
      <protection locked="0"/>
    </xf>
    <xf numFmtId="0" fontId="0" fillId="122" borderId="0" xfId="0" applyFont="1" applyFill="1" applyAlignment="1"/>
    <xf numFmtId="0" fontId="389" fillId="0" borderId="0" xfId="0" applyFont="1" applyAlignment="1">
      <alignment horizontal="right"/>
    </xf>
    <xf numFmtId="0" fontId="0" fillId="0" borderId="123" xfId="0" applyNumberFormat="1" applyFont="1" applyBorder="1"/>
    <xf numFmtId="0" fontId="0" fillId="0" borderId="124" xfId="0" applyNumberFormat="1" applyFont="1" applyBorder="1"/>
    <xf numFmtId="0" fontId="0" fillId="0" borderId="125" xfId="0" applyNumberFormat="1" applyFont="1" applyBorder="1"/>
    <xf numFmtId="0" fontId="0" fillId="0" borderId="22" xfId="0" applyFont="1" applyBorder="1"/>
    <xf numFmtId="0" fontId="0" fillId="0" borderId="22" xfId="0" applyBorder="1"/>
    <xf numFmtId="0" fontId="0" fillId="123" borderId="102" xfId="0" applyNumberFormat="1" applyFont="1" applyFill="1" applyBorder="1"/>
    <xf numFmtId="0" fontId="0" fillId="123" borderId="0" xfId="0" applyFont="1" applyFill="1"/>
    <xf numFmtId="0" fontId="0" fillId="124" borderId="0" xfId="0" applyFont="1" applyFill="1" applyAlignment="1">
      <alignment horizontal="left"/>
    </xf>
    <xf numFmtId="0" fontId="7" fillId="124" borderId="0" xfId="0" applyFont="1" applyFill="1" applyBorder="1" applyAlignment="1" applyProtection="1">
      <alignment horizontal="center"/>
      <protection locked="0"/>
    </xf>
    <xf numFmtId="354" fontId="7" fillId="124" borderId="0" xfId="0" applyNumberFormat="1" applyFont="1" applyFill="1" applyBorder="1" applyAlignment="1" applyProtection="1">
      <alignment horizontal="right"/>
      <protection locked="0"/>
    </xf>
    <xf numFmtId="354" fontId="82" fillId="124" borderId="0" xfId="0" applyNumberFormat="1" applyFont="1" applyFill="1" applyBorder="1" applyAlignment="1" applyProtection="1">
      <alignment horizontal="right"/>
      <protection locked="0"/>
    </xf>
    <xf numFmtId="354" fontId="82" fillId="124" borderId="122" xfId="0" applyNumberFormat="1" applyFont="1" applyFill="1" applyBorder="1" applyAlignment="1" applyProtection="1">
      <alignment horizontal="right"/>
      <protection locked="0"/>
    </xf>
    <xf numFmtId="0" fontId="469" fillId="0" borderId="0" xfId="0" applyFont="1"/>
    <xf numFmtId="222" fontId="472" fillId="0" borderId="122" xfId="0" applyNumberFormat="1" applyFont="1" applyBorder="1" applyAlignment="1"/>
    <xf numFmtId="2" fontId="380" fillId="0" borderId="0" xfId="0" applyNumberFormat="1" applyFont="1" applyFill="1" applyAlignment="1" applyProtection="1">
      <alignment horizontal="center"/>
    </xf>
    <xf numFmtId="15" fontId="472" fillId="0" borderId="0" xfId="0" applyNumberFormat="1" applyFont="1" applyFill="1" applyBorder="1" applyAlignment="1">
      <alignment horizontal="right"/>
    </xf>
    <xf numFmtId="354" fontId="7" fillId="121" borderId="27" xfId="0" applyNumberFormat="1" applyFont="1" applyFill="1" applyBorder="1" applyAlignment="1" applyProtection="1">
      <alignment horizontal="right"/>
      <protection locked="0"/>
    </xf>
    <xf numFmtId="354" fontId="82" fillId="125" borderId="126" xfId="0" applyNumberFormat="1" applyFont="1" applyFill="1" applyBorder="1" applyAlignment="1" applyProtection="1">
      <alignment horizontal="right"/>
      <protection locked="0"/>
    </xf>
    <xf numFmtId="354" fontId="82" fillId="0" borderId="27" xfId="0" applyNumberFormat="1" applyFont="1" applyFill="1" applyBorder="1" applyAlignment="1" applyProtection="1">
      <alignment horizontal="right"/>
      <protection locked="0"/>
    </xf>
    <xf numFmtId="354" fontId="82" fillId="121" borderId="126" xfId="0" applyNumberFormat="1" applyFont="1" applyFill="1" applyBorder="1" applyAlignment="1" applyProtection="1">
      <alignment horizontal="right"/>
      <protection locked="0"/>
    </xf>
    <xf numFmtId="354" fontId="82" fillId="121" borderId="27" xfId="0" applyNumberFormat="1" applyFont="1" applyFill="1" applyBorder="1" applyAlignment="1" applyProtection="1">
      <alignment horizontal="right"/>
      <protection locked="0"/>
    </xf>
    <xf numFmtId="354" fontId="7" fillId="0" borderId="27" xfId="0" applyNumberFormat="1" applyFont="1" applyFill="1" applyBorder="1" applyAlignment="1" applyProtection="1">
      <alignment horizontal="right"/>
      <protection locked="0"/>
    </xf>
    <xf numFmtId="0" fontId="0" fillId="0" borderId="0" xfId="0" applyFont="1" applyBorder="1"/>
    <xf numFmtId="0" fontId="82" fillId="124" borderId="0" xfId="0" applyFont="1" applyFill="1" applyBorder="1" applyAlignment="1" applyProtection="1">
      <alignment horizontal="center"/>
      <protection locked="0"/>
    </xf>
    <xf numFmtId="0" fontId="0" fillId="0" borderId="122" xfId="0" applyFont="1" applyBorder="1" applyAlignment="1"/>
    <xf numFmtId="0" fontId="0" fillId="0" borderId="0" xfId="0" applyFont="1" applyBorder="1" applyAlignment="1"/>
    <xf numFmtId="0" fontId="469" fillId="0" borderId="0" xfId="0" applyFont="1" applyAlignment="1">
      <alignment horizontal="left"/>
    </xf>
    <xf numFmtId="0" fontId="419" fillId="0" borderId="0" xfId="0" applyFont="1" applyAlignment="1">
      <alignment horizontal="right"/>
    </xf>
    <xf numFmtId="0" fontId="476" fillId="0" borderId="0" xfId="0" applyNumberFormat="1" applyFont="1" applyFill="1" applyAlignment="1">
      <alignment horizontal="center"/>
    </xf>
    <xf numFmtId="0" fontId="476" fillId="0" borderId="0" xfId="0" applyNumberFormat="1" applyFont="1" applyFill="1" applyAlignment="1">
      <alignment horizontal="left"/>
    </xf>
    <xf numFmtId="0" fontId="469" fillId="0" borderId="0" xfId="0" applyNumberFormat="1" applyFont="1" applyFill="1" applyAlignment="1" applyProtection="1">
      <alignment horizontal="left" indent="2"/>
    </xf>
    <xf numFmtId="15" fontId="472" fillId="0" borderId="0" xfId="0" applyNumberFormat="1" applyFont="1" applyFill="1" applyAlignment="1"/>
    <xf numFmtId="15" fontId="472" fillId="0" borderId="122" xfId="0" applyNumberFormat="1" applyFont="1" applyFill="1" applyBorder="1" applyAlignment="1"/>
    <xf numFmtId="15" fontId="472" fillId="0" borderId="0" xfId="0" applyNumberFormat="1" applyFont="1" applyFill="1" applyBorder="1" applyAlignment="1"/>
    <xf numFmtId="0" fontId="0" fillId="126" borderId="0" xfId="0" applyFont="1" applyFill="1" applyAlignment="1">
      <alignment horizontal="center"/>
    </xf>
    <xf numFmtId="352" fontId="419" fillId="0" borderId="0" xfId="0" applyNumberFormat="1" applyFont="1" applyAlignment="1">
      <alignment vertical="top"/>
    </xf>
    <xf numFmtId="15" fontId="419" fillId="0" borderId="0" xfId="0" applyNumberFormat="1" applyFont="1" applyAlignment="1"/>
    <xf numFmtId="0" fontId="0" fillId="121" borderId="0" xfId="0" applyFont="1" applyFill="1" applyAlignment="1">
      <alignment horizontal="left"/>
    </xf>
    <xf numFmtId="0" fontId="82" fillId="121" borderId="0" xfId="0" applyFont="1" applyFill="1" applyBorder="1" applyAlignment="1" applyProtection="1">
      <alignment horizontal="center"/>
      <protection locked="0"/>
    </xf>
    <xf numFmtId="0" fontId="82" fillId="121" borderId="27" xfId="0" applyFont="1" applyFill="1" applyBorder="1" applyAlignment="1" applyProtection="1">
      <alignment horizontal="right"/>
      <protection locked="0"/>
    </xf>
    <xf numFmtId="0" fontId="82" fillId="121" borderId="126" xfId="0" applyFont="1" applyFill="1" applyBorder="1" applyAlignment="1" applyProtection="1">
      <alignment horizontal="right"/>
      <protection locked="0"/>
    </xf>
    <xf numFmtId="0" fontId="82" fillId="0" borderId="0" xfId="0" applyFont="1" applyFill="1" applyBorder="1" applyAlignment="1" applyProtection="1">
      <alignment horizontal="center"/>
      <protection locked="0"/>
    </xf>
    <xf numFmtId="0" fontId="0" fillId="0" borderId="0" xfId="0" applyFont="1" applyFill="1" applyBorder="1"/>
    <xf numFmtId="0" fontId="82" fillId="0" borderId="27" xfId="0" applyFont="1" applyFill="1" applyBorder="1" applyAlignment="1" applyProtection="1">
      <alignment horizontal="right"/>
      <protection locked="0"/>
    </xf>
    <xf numFmtId="0" fontId="82" fillId="0" borderId="126" xfId="0" applyFont="1" applyFill="1" applyBorder="1" applyAlignment="1" applyProtection="1">
      <alignment horizontal="right"/>
      <protection locked="0"/>
    </xf>
    <xf numFmtId="0" fontId="82" fillId="124" borderId="0" xfId="0" applyFont="1" applyFill="1" applyBorder="1" applyAlignment="1" applyProtection="1">
      <alignment horizontal="right"/>
      <protection locked="0"/>
    </xf>
    <xf numFmtId="0" fontId="82" fillId="124" borderId="122" xfId="0" applyFont="1" applyFill="1" applyBorder="1" applyAlignment="1" applyProtection="1">
      <alignment horizontal="right"/>
      <protection locked="0"/>
    </xf>
    <xf numFmtId="0" fontId="459" fillId="0" borderId="0" xfId="0" applyFont="1" applyAlignment="1">
      <alignment horizontal="left"/>
    </xf>
    <xf numFmtId="0" fontId="82" fillId="0" borderId="0" xfId="0" quotePrefix="1" applyFont="1" applyFill="1" applyBorder="1" applyAlignment="1" applyProtection="1">
      <alignment horizontal="left"/>
      <protection locked="0"/>
    </xf>
    <xf numFmtId="0" fontId="459" fillId="0" borderId="0" xfId="0" applyFont="1" applyAlignment="1"/>
    <xf numFmtId="0" fontId="419" fillId="0" borderId="0" xfId="0" applyFont="1" applyAlignment="1"/>
    <xf numFmtId="352" fontId="82" fillId="121" borderId="0" xfId="0" applyNumberFormat="1" applyFont="1" applyFill="1" applyAlignment="1"/>
    <xf numFmtId="0" fontId="82" fillId="113" borderId="27" xfId="0" applyFont="1" applyFill="1" applyBorder="1" applyAlignment="1" applyProtection="1">
      <alignment horizontal="right"/>
      <protection locked="0"/>
    </xf>
    <xf numFmtId="0" fontId="82" fillId="113" borderId="126" xfId="0" applyFont="1" applyFill="1" applyBorder="1" applyAlignment="1" applyProtection="1">
      <alignment horizontal="right"/>
      <protection locked="0"/>
    </xf>
    <xf numFmtId="354" fontId="82" fillId="0" borderId="0" xfId="0" applyNumberFormat="1" applyFont="1" applyFill="1" applyBorder="1" applyAlignment="1" applyProtection="1">
      <alignment horizontal="right"/>
      <protection locked="0"/>
    </xf>
    <xf numFmtId="0" fontId="0" fillId="0" borderId="78" xfId="0" applyFont="1" applyBorder="1" applyAlignment="1"/>
    <xf numFmtId="0" fontId="419" fillId="0" borderId="0" xfId="0" applyFont="1" applyFill="1" applyBorder="1" applyAlignment="1">
      <alignment horizontal="right"/>
    </xf>
    <xf numFmtId="0" fontId="0" fillId="121" borderId="27" xfId="0" applyFont="1" applyFill="1" applyBorder="1" applyAlignment="1" applyProtection="1">
      <alignment horizontal="right"/>
      <protection locked="0"/>
    </xf>
    <xf numFmtId="0" fontId="0" fillId="0" borderId="27" xfId="0" applyFont="1" applyFill="1" applyBorder="1" applyAlignment="1" applyProtection="1">
      <alignment horizontal="right"/>
      <protection locked="0"/>
    </xf>
    <xf numFmtId="0" fontId="0" fillId="124" borderId="0" xfId="0" applyFont="1" applyFill="1" applyBorder="1" applyAlignment="1" applyProtection="1">
      <alignment horizontal="right"/>
      <protection locked="0"/>
    </xf>
    <xf numFmtId="0" fontId="0" fillId="0" borderId="0" xfId="0" quotePrefix="1" applyFont="1" applyAlignment="1"/>
    <xf numFmtId="15" fontId="472" fillId="127" borderId="0" xfId="0" applyNumberFormat="1" applyFont="1" applyFill="1" applyBorder="1" applyAlignment="1">
      <alignment horizontal="right"/>
    </xf>
    <xf numFmtId="0" fontId="82" fillId="127" borderId="27" xfId="0" applyFont="1" applyFill="1" applyBorder="1" applyAlignment="1" applyProtection="1">
      <alignment horizontal="right"/>
      <protection locked="0"/>
    </xf>
    <xf numFmtId="222" fontId="472" fillId="0" borderId="0" xfId="0" applyNumberFormat="1" applyFont="1" applyFill="1" applyBorder="1" applyAlignment="1"/>
    <xf numFmtId="2" fontId="459" fillId="0" borderId="0" xfId="0" applyNumberFormat="1" applyFont="1" applyFill="1" applyAlignment="1">
      <alignment horizontal="center"/>
    </xf>
    <xf numFmtId="335" fontId="82" fillId="121" borderId="27" xfId="0" applyNumberFormat="1" applyFont="1" applyFill="1" applyBorder="1" applyAlignment="1" applyProtection="1">
      <alignment horizontal="right"/>
      <protection locked="0"/>
    </xf>
    <xf numFmtId="335" fontId="82" fillId="121" borderId="126" xfId="0" applyNumberFormat="1" applyFont="1" applyFill="1" applyBorder="1" applyAlignment="1" applyProtection="1">
      <alignment horizontal="right"/>
      <protection locked="0"/>
    </xf>
    <xf numFmtId="0" fontId="0" fillId="121" borderId="0" xfId="0" applyFont="1" applyFill="1"/>
    <xf numFmtId="335" fontId="82" fillId="0" borderId="27" xfId="0" applyNumberFormat="1" applyFont="1" applyFill="1" applyBorder="1" applyAlignment="1" applyProtection="1">
      <alignment horizontal="right"/>
      <protection locked="0"/>
    </xf>
    <xf numFmtId="335" fontId="82" fillId="0" borderId="126" xfId="0" applyNumberFormat="1" applyFont="1" applyFill="1" applyBorder="1" applyAlignment="1" applyProtection="1">
      <alignment horizontal="right"/>
      <protection locked="0"/>
    </xf>
    <xf numFmtId="335" fontId="82" fillId="127" borderId="27" xfId="0" applyNumberFormat="1" applyFont="1" applyFill="1" applyBorder="1" applyAlignment="1" applyProtection="1">
      <alignment horizontal="right"/>
      <protection locked="0"/>
    </xf>
    <xf numFmtId="335" fontId="82" fillId="124" borderId="0" xfId="0" applyNumberFormat="1" applyFont="1" applyFill="1" applyBorder="1" applyAlignment="1" applyProtection="1">
      <alignment horizontal="right"/>
      <protection locked="0"/>
    </xf>
    <xf numFmtId="335" fontId="82" fillId="124" borderId="122" xfId="0" applyNumberFormat="1" applyFont="1" applyFill="1" applyBorder="1" applyAlignment="1" applyProtection="1">
      <alignment horizontal="right"/>
      <protection locked="0"/>
    </xf>
    <xf numFmtId="222" fontId="472" fillId="128" borderId="0" xfId="0" applyNumberFormat="1" applyFont="1" applyFill="1" applyBorder="1" applyAlignment="1">
      <alignment horizontal="right"/>
    </xf>
    <xf numFmtId="222" fontId="472" fillId="129" borderId="0" xfId="0" applyNumberFormat="1" applyFont="1" applyFill="1" applyBorder="1" applyAlignment="1">
      <alignment horizontal="right"/>
    </xf>
    <xf numFmtId="335" fontId="0" fillId="121" borderId="27" xfId="0" applyNumberFormat="1" applyFont="1" applyFill="1" applyBorder="1" applyAlignment="1" applyProtection="1">
      <alignment horizontal="right"/>
      <protection locked="0"/>
    </xf>
    <xf numFmtId="335" fontId="0" fillId="121" borderId="126" xfId="0" applyNumberFormat="1" applyFont="1" applyFill="1" applyBorder="1" applyAlignment="1" applyProtection="1">
      <alignment horizontal="right"/>
      <protection locked="0"/>
    </xf>
    <xf numFmtId="335" fontId="0" fillId="0" borderId="27" xfId="0" applyNumberFormat="1" applyFont="1" applyFill="1" applyBorder="1" applyAlignment="1" applyProtection="1">
      <alignment horizontal="right"/>
      <protection locked="0"/>
    </xf>
    <xf numFmtId="335" fontId="0" fillId="0" borderId="126" xfId="0" applyNumberFormat="1" applyFont="1" applyFill="1" applyBorder="1" applyAlignment="1" applyProtection="1">
      <alignment horizontal="right"/>
      <protection locked="0"/>
    </xf>
    <xf numFmtId="335" fontId="0" fillId="124" borderId="0" xfId="0" applyNumberFormat="1" applyFont="1" applyFill="1" applyBorder="1" applyAlignment="1" applyProtection="1">
      <alignment horizontal="right"/>
      <protection locked="0"/>
    </xf>
    <xf numFmtId="335" fontId="0" fillId="124" borderId="122" xfId="0" applyNumberFormat="1" applyFont="1" applyFill="1" applyBorder="1" applyAlignment="1" applyProtection="1">
      <alignment horizontal="right"/>
      <protection locked="0"/>
    </xf>
    <xf numFmtId="0" fontId="472" fillId="0" borderId="0" xfId="0" applyNumberFormat="1" applyFont="1" applyFill="1" applyAlignment="1">
      <alignment horizontal="left"/>
    </xf>
    <xf numFmtId="222" fontId="472" fillId="0" borderId="0" xfId="0" applyNumberFormat="1" applyFont="1" applyBorder="1" applyAlignment="1">
      <alignment horizontal="left"/>
    </xf>
    <xf numFmtId="0" fontId="472" fillId="0" borderId="0" xfId="0" applyNumberFormat="1" applyFont="1" applyBorder="1" applyAlignment="1"/>
    <xf numFmtId="0" fontId="82" fillId="130" borderId="0" xfId="0" applyFont="1" applyFill="1" applyBorder="1" applyAlignment="1" applyProtection="1">
      <alignment horizontal="left"/>
      <protection locked="0"/>
    </xf>
    <xf numFmtId="0" fontId="82" fillId="130" borderId="0" xfId="0" applyFont="1" applyFill="1" applyBorder="1" applyAlignment="1" applyProtection="1">
      <alignment horizontal="center"/>
      <protection locked="0"/>
    </xf>
    <xf numFmtId="352" fontId="82" fillId="130" borderId="0" xfId="0" applyNumberFormat="1" applyFont="1" applyFill="1" applyAlignment="1"/>
    <xf numFmtId="0" fontId="82" fillId="130" borderId="27" xfId="0" applyFont="1" applyFill="1" applyBorder="1" applyAlignment="1" applyProtection="1">
      <alignment horizontal="right"/>
      <protection locked="0"/>
    </xf>
    <xf numFmtId="0" fontId="0" fillId="130" borderId="0" xfId="0" applyFont="1" applyFill="1" applyAlignment="1"/>
    <xf numFmtId="0" fontId="82" fillId="125" borderId="27" xfId="0" applyFont="1" applyFill="1" applyBorder="1" applyAlignment="1" applyProtection="1">
      <alignment horizontal="right"/>
      <protection locked="0"/>
    </xf>
    <xf numFmtId="0" fontId="389" fillId="0" borderId="0" xfId="0" applyFont="1" applyAlignment="1"/>
    <xf numFmtId="0" fontId="475" fillId="0" borderId="0" xfId="0" applyNumberFormat="1" applyFont="1" applyAlignment="1">
      <alignment horizontal="center"/>
    </xf>
    <xf numFmtId="0" fontId="0" fillId="0" borderId="0" xfId="0" applyNumberFormat="1" applyFont="1" applyAlignment="1"/>
    <xf numFmtId="0" fontId="472" fillId="0" borderId="0" xfId="0" applyNumberFormat="1" applyFont="1" applyAlignment="1">
      <alignment horizontal="center"/>
    </xf>
    <xf numFmtId="222" fontId="472" fillId="0" borderId="0" xfId="0" applyNumberFormat="1" applyFont="1" applyFill="1" applyBorder="1" applyAlignment="1" applyProtection="1">
      <alignment horizontal="center"/>
      <protection locked="0"/>
    </xf>
    <xf numFmtId="0" fontId="82" fillId="113" borderId="107" xfId="0" applyFont="1" applyFill="1" applyBorder="1" applyAlignment="1" applyProtection="1">
      <alignment horizontal="right"/>
      <protection locked="0"/>
    </xf>
    <xf numFmtId="0" fontId="82" fillId="0" borderId="107" xfId="0" applyFont="1" applyFill="1" applyBorder="1" applyAlignment="1" applyProtection="1">
      <alignment horizontal="right"/>
      <protection locked="0"/>
    </xf>
    <xf numFmtId="0" fontId="0" fillId="130" borderId="0" xfId="0" applyFont="1" applyFill="1"/>
    <xf numFmtId="0" fontId="82" fillId="0" borderId="0" xfId="0" applyFont="1" applyFill="1" applyBorder="1" applyAlignment="1" applyProtection="1">
      <alignment horizontal="right"/>
      <protection locked="0"/>
    </xf>
    <xf numFmtId="0" fontId="82" fillId="0" borderId="122" xfId="0" applyFont="1" applyFill="1" applyBorder="1" applyAlignment="1" applyProtection="1">
      <alignment horizontal="right"/>
      <protection locked="0"/>
    </xf>
    <xf numFmtId="0" fontId="469" fillId="0" borderId="0" xfId="0" applyFont="1" applyFill="1" applyBorder="1" applyAlignment="1">
      <alignment horizontal="left"/>
    </xf>
    <xf numFmtId="0" fontId="0" fillId="0" borderId="122" xfId="0" applyFont="1" applyFill="1" applyBorder="1" applyAlignment="1"/>
    <xf numFmtId="0" fontId="476" fillId="0" borderId="0" xfId="0" applyNumberFormat="1" applyFont="1" applyFill="1" applyBorder="1" applyAlignment="1">
      <alignment horizontal="center"/>
    </xf>
    <xf numFmtId="0" fontId="476" fillId="0" borderId="0" xfId="0" applyNumberFormat="1" applyFont="1" applyFill="1" applyBorder="1" applyAlignment="1">
      <alignment horizontal="left"/>
    </xf>
    <xf numFmtId="0" fontId="464" fillId="0" borderId="0" xfId="0" applyNumberFormat="1" applyFont="1" applyFill="1" applyBorder="1" applyAlignment="1">
      <alignment horizontal="left"/>
    </xf>
    <xf numFmtId="0" fontId="472" fillId="0" borderId="0" xfId="0" applyNumberFormat="1" applyFont="1" applyFill="1" applyBorder="1" applyAlignment="1">
      <alignment horizontal="left"/>
    </xf>
    <xf numFmtId="0" fontId="469" fillId="0" borderId="0" xfId="0" applyNumberFormat="1" applyFont="1" applyFill="1" applyBorder="1" applyAlignment="1">
      <alignment horizontal="left"/>
    </xf>
    <xf numFmtId="15" fontId="475" fillId="0" borderId="0" xfId="0" applyNumberFormat="1" applyFont="1" applyFill="1" applyBorder="1" applyAlignment="1"/>
    <xf numFmtId="335" fontId="82" fillId="130" borderId="27" xfId="0" applyNumberFormat="1" applyFont="1" applyFill="1" applyBorder="1" applyAlignment="1" applyProtection="1">
      <alignment horizontal="right"/>
      <protection locked="0"/>
    </xf>
    <xf numFmtId="335" fontId="82" fillId="130" borderId="126" xfId="0" applyNumberFormat="1" applyFont="1" applyFill="1" applyBorder="1" applyAlignment="1" applyProtection="1">
      <alignment horizontal="right"/>
      <protection locked="0"/>
    </xf>
    <xf numFmtId="0" fontId="82" fillId="130" borderId="126" xfId="0" applyFont="1" applyFill="1" applyBorder="1" applyAlignment="1" applyProtection="1">
      <alignment horizontal="right"/>
      <protection locked="0"/>
    </xf>
    <xf numFmtId="222" fontId="472" fillId="0" borderId="0" xfId="0" applyNumberFormat="1" applyFont="1" applyFill="1" applyBorder="1" applyAlignment="1">
      <alignment horizontal="right"/>
    </xf>
    <xf numFmtId="335" fontId="0" fillId="130" borderId="127" xfId="0" applyNumberFormat="1" applyFont="1" applyFill="1" applyBorder="1" applyAlignment="1" applyProtection="1">
      <alignment horizontal="right"/>
      <protection locked="0"/>
    </xf>
    <xf numFmtId="335" fontId="0" fillId="130" borderId="27" xfId="0" applyNumberFormat="1" applyFont="1" applyFill="1" applyBorder="1" applyAlignment="1" applyProtection="1">
      <alignment horizontal="right"/>
      <protection locked="0"/>
    </xf>
    <xf numFmtId="335" fontId="0" fillId="0" borderId="127" xfId="0" applyNumberFormat="1" applyFont="1" applyFill="1" applyBorder="1" applyAlignment="1" applyProtection="1">
      <alignment horizontal="right"/>
      <protection locked="0"/>
    </xf>
    <xf numFmtId="0" fontId="459" fillId="0" borderId="0" xfId="0" applyFont="1" applyFill="1" applyBorder="1" applyAlignment="1">
      <alignment horizontal="right"/>
    </xf>
    <xf numFmtId="335" fontId="0" fillId="130" borderId="126" xfId="0" applyNumberFormat="1" applyFont="1" applyFill="1" applyBorder="1" applyAlignment="1" applyProtection="1">
      <alignment horizontal="right"/>
      <protection locked="0"/>
    </xf>
    <xf numFmtId="335" fontId="82" fillId="124" borderId="0" xfId="0" applyNumberFormat="1" applyFont="1" applyFill="1" applyBorder="1" applyAlignment="1" applyProtection="1">
      <alignment horizontal="center"/>
      <protection locked="0"/>
    </xf>
    <xf numFmtId="224" fontId="0" fillId="130" borderId="27" xfId="0" applyNumberFormat="1" applyFont="1" applyFill="1" applyBorder="1" applyAlignment="1" applyProtection="1">
      <alignment horizontal="right"/>
      <protection locked="0"/>
    </xf>
    <xf numFmtId="224" fontId="0" fillId="130" borderId="126" xfId="0" applyNumberFormat="1" applyFont="1" applyFill="1" applyBorder="1" applyAlignment="1" applyProtection="1">
      <alignment horizontal="right"/>
      <protection locked="0"/>
    </xf>
    <xf numFmtId="224" fontId="0" fillId="0" borderId="27" xfId="0" applyNumberFormat="1" applyFont="1" applyFill="1" applyBorder="1" applyAlignment="1" applyProtection="1">
      <alignment horizontal="right"/>
      <protection locked="0"/>
    </xf>
    <xf numFmtId="224" fontId="0" fillId="0" borderId="126" xfId="0" applyNumberFormat="1" applyFont="1" applyFill="1" applyBorder="1" applyAlignment="1" applyProtection="1">
      <alignment horizontal="right"/>
      <protection locked="0"/>
    </xf>
    <xf numFmtId="224" fontId="82" fillId="124" borderId="0" xfId="0" applyNumberFormat="1" applyFont="1" applyFill="1" applyBorder="1" applyAlignment="1" applyProtection="1">
      <alignment horizontal="center"/>
      <protection locked="0"/>
    </xf>
    <xf numFmtId="224" fontId="0" fillId="124" borderId="0" xfId="0" applyNumberFormat="1" applyFont="1" applyFill="1" applyBorder="1" applyAlignment="1" applyProtection="1">
      <alignment horizontal="right"/>
      <protection locked="0"/>
    </xf>
    <xf numFmtId="224" fontId="0" fillId="124" borderId="122" xfId="0" applyNumberFormat="1" applyFont="1" applyFill="1" applyBorder="1" applyAlignment="1" applyProtection="1">
      <alignment horizontal="right"/>
      <protection locked="0"/>
    </xf>
    <xf numFmtId="352" fontId="0" fillId="0" borderId="14" xfId="0" applyNumberFormat="1" applyBorder="1" applyAlignment="1">
      <alignment vertical="top"/>
    </xf>
    <xf numFmtId="352" fontId="0" fillId="0" borderId="80" xfId="0" applyNumberFormat="1" applyFont="1" applyBorder="1" applyAlignment="1">
      <alignment vertical="top"/>
    </xf>
    <xf numFmtId="352" fontId="0" fillId="0" borderId="90" xfId="0" applyNumberFormat="1" applyFont="1" applyBorder="1" applyAlignment="1">
      <alignment vertical="top"/>
    </xf>
    <xf numFmtId="352" fontId="0" fillId="0" borderId="94" xfId="0" applyNumberFormat="1" applyBorder="1" applyAlignment="1">
      <alignment vertical="top"/>
    </xf>
    <xf numFmtId="352" fontId="472" fillId="0" borderId="0" xfId="0" applyNumberFormat="1" applyFont="1" applyBorder="1" applyAlignment="1">
      <alignment vertical="top"/>
    </xf>
    <xf numFmtId="352" fontId="0" fillId="0" borderId="95" xfId="0" applyNumberFormat="1" applyFont="1" applyBorder="1" applyAlignment="1">
      <alignment vertical="top"/>
    </xf>
    <xf numFmtId="215" fontId="472" fillId="0" borderId="0" xfId="0" applyNumberFormat="1" applyFont="1" applyBorder="1" applyAlignment="1">
      <alignment vertical="top"/>
    </xf>
    <xf numFmtId="352" fontId="0" fillId="0" borderId="95" xfId="0" applyNumberFormat="1" applyFont="1" applyBorder="1" applyAlignment="1">
      <alignment horizontal="right"/>
    </xf>
    <xf numFmtId="352" fontId="108" fillId="0" borderId="0" xfId="0" applyNumberFormat="1" applyFont="1" applyBorder="1" applyAlignment="1"/>
    <xf numFmtId="352" fontId="472" fillId="0" borderId="0" xfId="0" applyNumberFormat="1" applyFont="1" applyBorder="1" applyAlignment="1">
      <alignment horizontal="left"/>
    </xf>
    <xf numFmtId="0" fontId="0" fillId="131" borderId="94" xfId="0" applyNumberFormat="1" applyFill="1" applyBorder="1" applyAlignment="1">
      <alignment vertical="top"/>
    </xf>
    <xf numFmtId="352" fontId="0" fillId="131" borderId="0" xfId="0" applyNumberFormat="1" applyFont="1" applyFill="1" applyBorder="1" applyAlignment="1">
      <alignment horizontal="left" vertical="top"/>
    </xf>
    <xf numFmtId="352" fontId="0" fillId="131" borderId="0" xfId="0" applyNumberFormat="1" applyFont="1" applyFill="1" applyBorder="1" applyAlignment="1">
      <alignment vertical="top"/>
    </xf>
    <xf numFmtId="352" fontId="0" fillId="131" borderId="0" xfId="0" applyNumberFormat="1" applyFont="1" applyFill="1" applyAlignment="1">
      <alignment vertical="top"/>
    </xf>
    <xf numFmtId="0" fontId="0" fillId="131" borderId="0" xfId="0" applyFont="1" applyFill="1" applyAlignment="1"/>
    <xf numFmtId="354" fontId="0" fillId="131" borderId="128" xfId="0" applyNumberFormat="1" applyFont="1" applyFill="1" applyBorder="1" applyAlignment="1">
      <alignment horizontal="right"/>
    </xf>
    <xf numFmtId="222" fontId="380" fillId="0" borderId="94" xfId="0" applyNumberFormat="1" applyFont="1" applyBorder="1" applyAlignment="1" applyProtection="1"/>
    <xf numFmtId="352" fontId="0" fillId="0" borderId="0" xfId="0" applyNumberFormat="1" applyFont="1" applyBorder="1" applyAlignment="1">
      <alignment horizontal="left" vertical="top"/>
    </xf>
    <xf numFmtId="352" fontId="0" fillId="0" borderId="0" xfId="0" applyNumberFormat="1" applyFont="1" applyBorder="1" applyAlignment="1">
      <alignment vertical="top"/>
    </xf>
    <xf numFmtId="354" fontId="0" fillId="0" borderId="128" xfId="0" applyNumberFormat="1" applyFont="1" applyBorder="1" applyAlignment="1">
      <alignment horizontal="right"/>
    </xf>
    <xf numFmtId="352" fontId="0" fillId="131" borderId="129" xfId="0" applyNumberFormat="1" applyFont="1" applyFill="1" applyBorder="1" applyAlignment="1">
      <alignment horizontal="right"/>
    </xf>
    <xf numFmtId="352" fontId="0" fillId="0" borderId="0" xfId="0" applyNumberFormat="1" applyFont="1" applyAlignment="1">
      <alignment vertical="top"/>
    </xf>
    <xf numFmtId="352" fontId="0" fillId="0" borderId="129" xfId="0" applyNumberFormat="1" applyFont="1" applyFill="1" applyBorder="1" applyAlignment="1">
      <alignment horizontal="right"/>
    </xf>
    <xf numFmtId="352" fontId="0" fillId="0" borderId="0" xfId="0" applyNumberFormat="1" applyFont="1" applyBorder="1" applyAlignment="1">
      <alignment horizontal="right"/>
    </xf>
    <xf numFmtId="354" fontId="472" fillId="0" borderId="0" xfId="0" applyNumberFormat="1" applyFont="1" applyBorder="1" applyAlignment="1">
      <alignment horizontal="right"/>
    </xf>
    <xf numFmtId="352" fontId="108" fillId="0" borderId="0" xfId="0" applyNumberFormat="1" applyFont="1" applyAlignment="1">
      <alignment vertical="top"/>
    </xf>
    <xf numFmtId="354" fontId="0" fillId="0" borderId="0" xfId="0" applyNumberFormat="1" applyFont="1" applyBorder="1" applyAlignment="1">
      <alignment horizontal="right"/>
    </xf>
    <xf numFmtId="354" fontId="0" fillId="0" borderId="0" xfId="0" applyNumberFormat="1" applyFont="1" applyBorder="1" applyAlignment="1">
      <alignment horizontal="left"/>
    </xf>
    <xf numFmtId="352" fontId="108" fillId="0" borderId="0" xfId="0" applyNumberFormat="1" applyFont="1" applyBorder="1" applyAlignment="1">
      <alignment horizontal="left"/>
    </xf>
    <xf numFmtId="352" fontId="108" fillId="0" borderId="0" xfId="0" applyNumberFormat="1" applyFont="1" applyBorder="1" applyAlignment="1">
      <alignment vertical="top"/>
    </xf>
    <xf numFmtId="215" fontId="108" fillId="0" borderId="0" xfId="0" applyNumberFormat="1" applyFont="1" applyAlignment="1">
      <alignment vertical="top"/>
    </xf>
    <xf numFmtId="352" fontId="0" fillId="0" borderId="129" xfId="0" applyNumberFormat="1" applyFont="1" applyBorder="1" applyAlignment="1">
      <alignment horizontal="right"/>
    </xf>
    <xf numFmtId="335" fontId="378" fillId="131" borderId="129" xfId="0" applyNumberFormat="1" applyFont="1" applyFill="1" applyBorder="1" applyAlignment="1">
      <alignment horizontal="right"/>
    </xf>
    <xf numFmtId="335" fontId="378" fillId="0" borderId="129" xfId="0" applyNumberFormat="1" applyFont="1" applyBorder="1" applyAlignment="1">
      <alignment horizontal="right"/>
    </xf>
    <xf numFmtId="352" fontId="0" fillId="0" borderId="81" xfId="0" applyNumberFormat="1" applyBorder="1" applyAlignment="1">
      <alignment vertical="top"/>
    </xf>
    <xf numFmtId="352" fontId="0" fillId="0" borderId="9" xfId="0" applyNumberFormat="1" applyFont="1" applyBorder="1" applyAlignment="1">
      <alignment vertical="top"/>
    </xf>
    <xf numFmtId="335" fontId="378" fillId="0" borderId="9" xfId="0" applyNumberFormat="1" applyFont="1" applyBorder="1" applyAlignment="1">
      <alignment horizontal="right"/>
    </xf>
    <xf numFmtId="352" fontId="0" fillId="0" borderId="82" xfId="0" applyNumberFormat="1" applyFont="1" applyBorder="1" applyAlignment="1">
      <alignment vertical="top"/>
    </xf>
    <xf numFmtId="352" fontId="473" fillId="113" borderId="0" xfId="0" applyNumberFormat="1" applyFont="1" applyFill="1" applyAlignment="1"/>
    <xf numFmtId="352" fontId="473" fillId="113" borderId="0" xfId="0" applyNumberFormat="1" applyFont="1" applyFill="1" applyAlignment="1">
      <alignment horizontal="right"/>
    </xf>
    <xf numFmtId="352" fontId="410" fillId="113" borderId="0" xfId="0" quotePrefix="1" applyNumberFormat="1" applyFont="1" applyFill="1" applyAlignment="1">
      <alignment horizontal="right"/>
    </xf>
    <xf numFmtId="0" fontId="461" fillId="0" borderId="0" xfId="0" applyFont="1" applyFill="1" applyAlignment="1">
      <alignment horizontal="left"/>
    </xf>
    <xf numFmtId="0" fontId="0" fillId="0" borderId="0" xfId="0" applyAlignment="1">
      <alignment horizontal="left"/>
    </xf>
    <xf numFmtId="0" fontId="388" fillId="0" borderId="0" xfId="0" applyFont="1"/>
    <xf numFmtId="0" fontId="99" fillId="0" borderId="0" xfId="0" applyNumberFormat="1" applyFont="1" applyAlignment="1">
      <alignment horizontal="right"/>
    </xf>
    <xf numFmtId="0" fontId="0" fillId="113" borderId="0" xfId="0" applyFill="1"/>
    <xf numFmtId="352" fontId="0" fillId="113" borderId="0" xfId="0" applyNumberFormat="1" applyFont="1" applyFill="1" applyAlignment="1"/>
    <xf numFmtId="0" fontId="473" fillId="113" borderId="0" xfId="0" applyFont="1" applyFill="1"/>
    <xf numFmtId="0" fontId="477" fillId="0" borderId="0" xfId="0" applyFont="1" applyAlignment="1">
      <alignment horizontal="right"/>
    </xf>
    <xf numFmtId="0" fontId="410" fillId="113" borderId="0" xfId="0" applyNumberFormat="1" applyFont="1" applyFill="1"/>
    <xf numFmtId="0" fontId="475" fillId="0" borderId="0" xfId="0" applyFont="1"/>
    <xf numFmtId="352" fontId="388" fillId="113" borderId="0" xfId="0" applyNumberFormat="1" applyFont="1" applyFill="1" applyAlignment="1">
      <alignment horizontal="left" indent="4"/>
    </xf>
    <xf numFmtId="0" fontId="5" fillId="0" borderId="0" xfId="0" applyFont="1"/>
    <xf numFmtId="0" fontId="53" fillId="0" borderId="130" xfId="0" applyFont="1" applyBorder="1" applyAlignment="1">
      <alignment horizontal="left"/>
    </xf>
    <xf numFmtId="0" fontId="53" fillId="0" borderId="130" xfId="0" applyFont="1" applyBorder="1" applyAlignment="1">
      <alignment horizontal="center"/>
    </xf>
    <xf numFmtId="0" fontId="380" fillId="0" borderId="130" xfId="0" applyFont="1" applyBorder="1" applyAlignment="1" applyProtection="1">
      <alignment horizontal="left"/>
    </xf>
    <xf numFmtId="0" fontId="0" fillId="0" borderId="0" xfId="0" applyFont="1" applyFill="1" applyBorder="1" applyAlignment="1">
      <alignment horizontal="center"/>
    </xf>
    <xf numFmtId="0" fontId="474" fillId="113" borderId="0" xfId="0" applyNumberFormat="1" applyFont="1" applyFill="1" applyBorder="1" applyAlignment="1">
      <alignment horizontal="center"/>
    </xf>
    <xf numFmtId="0" fontId="468" fillId="113" borderId="0" xfId="0" applyNumberFormat="1" applyFont="1" applyFill="1" applyBorder="1" applyAlignment="1">
      <alignment horizontal="left"/>
    </xf>
    <xf numFmtId="0" fontId="469" fillId="113" borderId="0" xfId="0" applyNumberFormat="1" applyFont="1" applyFill="1" applyBorder="1" applyAlignment="1" applyProtection="1">
      <alignment horizontal="left" indent="2"/>
    </xf>
    <xf numFmtId="0" fontId="464" fillId="113" borderId="0" xfId="0" applyNumberFormat="1" applyFont="1" applyFill="1" applyBorder="1" applyAlignment="1">
      <alignment horizontal="center"/>
    </xf>
    <xf numFmtId="0" fontId="478" fillId="113" borderId="0" xfId="0" applyNumberFormat="1" applyFont="1" applyFill="1" applyBorder="1" applyAlignment="1" applyProtection="1">
      <alignment horizontal="left"/>
    </xf>
    <xf numFmtId="0" fontId="469" fillId="113" borderId="0" xfId="0" applyNumberFormat="1" applyFont="1" applyFill="1" applyBorder="1" applyAlignment="1">
      <alignment horizontal="left"/>
    </xf>
    <xf numFmtId="222" fontId="409" fillId="0" borderId="73" xfId="0" applyNumberFormat="1" applyFont="1" applyBorder="1" applyAlignment="1" applyProtection="1">
      <alignment horizontal="left" indent="1"/>
    </xf>
    <xf numFmtId="0" fontId="0" fillId="0" borderId="28" xfId="0" applyBorder="1"/>
    <xf numFmtId="0" fontId="419" fillId="0" borderId="28" xfId="3734" applyNumberFormat="1" applyFont="1" applyBorder="1" applyAlignment="1"/>
    <xf numFmtId="0" fontId="419" fillId="0" borderId="28" xfId="0" applyFont="1" applyBorder="1"/>
    <xf numFmtId="0" fontId="0" fillId="0" borderId="43" xfId="0" applyBorder="1"/>
    <xf numFmtId="0" fontId="7" fillId="0" borderId="0" xfId="0" applyNumberFormat="1" applyFont="1"/>
    <xf numFmtId="0" fontId="375" fillId="119" borderId="131" xfId="3735" applyNumberFormat="1" applyBorder="1" applyProtection="1">
      <alignment horizontal="right"/>
      <protection locked="0"/>
    </xf>
    <xf numFmtId="0" fontId="389" fillId="119" borderId="132" xfId="0" applyFont="1" applyFill="1" applyBorder="1" applyAlignment="1" applyProtection="1">
      <alignment horizontal="left"/>
      <protection locked="0"/>
    </xf>
    <xf numFmtId="0" fontId="389" fillId="119" borderId="31" xfId="0" applyFont="1" applyFill="1" applyBorder="1" applyAlignment="1" applyProtection="1">
      <alignment horizontal="right"/>
      <protection locked="0"/>
    </xf>
    <xf numFmtId="0" fontId="389" fillId="119" borderId="133" xfId="0" applyFont="1" applyFill="1" applyBorder="1" applyAlignment="1" applyProtection="1">
      <alignment horizontal="right"/>
      <protection locked="0"/>
    </xf>
    <xf numFmtId="0" fontId="389" fillId="119" borderId="134" xfId="0" applyFont="1" applyFill="1" applyBorder="1" applyAlignment="1" applyProtection="1">
      <alignment horizontal="right"/>
      <protection locked="0"/>
    </xf>
    <xf numFmtId="0" fontId="7" fillId="0" borderId="0" xfId="0" applyNumberFormat="1" applyFont="1" applyAlignment="1">
      <alignment horizontal="left"/>
    </xf>
    <xf numFmtId="0" fontId="108" fillId="0" borderId="0" xfId="0" applyNumberFormat="1" applyFont="1" applyBorder="1" applyAlignment="1">
      <alignment horizontal="right" wrapText="1"/>
    </xf>
    <xf numFmtId="0" fontId="108" fillId="0" borderId="0" xfId="0" applyNumberFormat="1" applyFont="1" applyBorder="1" applyAlignment="1">
      <alignment horizontal="left" wrapText="1" indent="2"/>
    </xf>
    <xf numFmtId="0" fontId="108" fillId="0" borderId="0" xfId="0" applyNumberFormat="1" applyFont="1" applyBorder="1" applyAlignment="1">
      <alignment horizontal="center" wrapText="1"/>
    </xf>
    <xf numFmtId="0" fontId="108" fillId="0" borderId="0" xfId="0" applyNumberFormat="1" applyFont="1" applyBorder="1" applyAlignment="1">
      <alignment wrapText="1"/>
    </xf>
    <xf numFmtId="0" fontId="82" fillId="0" borderId="0" xfId="0" applyNumberFormat="1" applyFont="1" applyAlignment="1">
      <alignment horizontal="left"/>
    </xf>
    <xf numFmtId="0" fontId="419" fillId="0" borderId="135" xfId="3734" applyNumberFormat="1" applyFont="1" applyBorder="1" applyAlignment="1">
      <alignment horizontal="right"/>
    </xf>
    <xf numFmtId="0" fontId="108" fillId="0" borderId="135" xfId="0" applyFont="1" applyFill="1" applyBorder="1" applyAlignment="1" applyProtection="1">
      <alignment horizontal="center"/>
      <protection locked="0"/>
    </xf>
    <xf numFmtId="234" fontId="404" fillId="117" borderId="136" xfId="3731" applyBorder="1" applyAlignment="1" applyProtection="1">
      <alignment horizontal="center"/>
      <protection locked="0"/>
    </xf>
    <xf numFmtId="0" fontId="82" fillId="0" borderId="135" xfId="0" applyNumberFormat="1" applyFont="1" applyBorder="1" applyAlignment="1">
      <alignment horizontal="left" indent="2"/>
    </xf>
    <xf numFmtId="0" fontId="82" fillId="0" borderId="135" xfId="0" applyNumberFormat="1" applyFont="1" applyBorder="1" applyAlignment="1">
      <alignment horizontal="left"/>
    </xf>
    <xf numFmtId="0" fontId="82" fillId="0" borderId="0" xfId="0" applyNumberFormat="1" applyFont="1"/>
    <xf numFmtId="15" fontId="108" fillId="0" borderId="0" xfId="0" applyNumberFormat="1" applyFont="1"/>
    <xf numFmtId="0" fontId="0" fillId="0" borderId="0" xfId="0" quotePrefix="1"/>
    <xf numFmtId="0" fontId="419" fillId="0" borderId="0" xfId="3734" applyNumberFormat="1" applyFont="1" applyAlignment="1"/>
    <xf numFmtId="0" fontId="378" fillId="0" borderId="0" xfId="3734" applyNumberFormat="1" applyAlignment="1"/>
    <xf numFmtId="0" fontId="468" fillId="113" borderId="0" xfId="0" applyNumberFormat="1" applyFont="1" applyFill="1" applyBorder="1" applyAlignment="1">
      <alignment horizontal="center"/>
    </xf>
    <xf numFmtId="0" fontId="469" fillId="113" borderId="0" xfId="0" applyNumberFormat="1" applyFont="1" applyFill="1" applyBorder="1" applyAlignment="1">
      <alignment horizontal="center"/>
    </xf>
    <xf numFmtId="352" fontId="473" fillId="113" borderId="0" xfId="0" applyNumberFormat="1" applyFont="1" applyFill="1" applyAlignment="1">
      <alignment vertical="center"/>
    </xf>
    <xf numFmtId="0" fontId="464" fillId="0" borderId="0" xfId="0" applyNumberFormat="1" applyFont="1" applyFill="1" applyBorder="1" applyAlignment="1">
      <alignment horizontal="center" vertical="center"/>
    </xf>
    <xf numFmtId="0" fontId="464" fillId="0" borderId="0" xfId="0" applyNumberFormat="1" applyFont="1" applyFill="1" applyBorder="1" applyAlignment="1">
      <alignment horizontal="left" vertical="center"/>
    </xf>
    <xf numFmtId="352" fontId="473" fillId="113" borderId="0" xfId="0" applyNumberFormat="1" applyFont="1" applyFill="1" applyAlignment="1">
      <alignment vertical="top"/>
    </xf>
    <xf numFmtId="0" fontId="479" fillId="0" borderId="0" xfId="0" applyNumberFormat="1" applyFont="1" applyFill="1" applyAlignment="1">
      <alignment horizontal="center"/>
    </xf>
    <xf numFmtId="0" fontId="479" fillId="0" borderId="0" xfId="0" applyNumberFormat="1" applyFont="1" applyFill="1" applyAlignment="1">
      <alignment horizontal="left"/>
    </xf>
    <xf numFmtId="352" fontId="108" fillId="0" borderId="0" xfId="0" applyNumberFormat="1" applyFont="1" applyAlignment="1">
      <alignment horizontal="right" vertical="top"/>
    </xf>
    <xf numFmtId="0" fontId="389" fillId="119" borderId="136" xfId="0" applyFont="1" applyFill="1" applyBorder="1" applyAlignment="1" applyProtection="1">
      <alignment horizontal="center"/>
      <protection locked="0"/>
    </xf>
    <xf numFmtId="0" fontId="480" fillId="0" borderId="0" xfId="0" applyNumberFormat="1" applyFont="1" applyFill="1" applyAlignment="1">
      <alignment horizontal="left"/>
    </xf>
    <xf numFmtId="0" fontId="389" fillId="119" borderId="137" xfId="0" applyFont="1" applyFill="1" applyBorder="1" applyAlignment="1" applyProtection="1">
      <alignment horizontal="center"/>
      <protection locked="0"/>
    </xf>
    <xf numFmtId="0" fontId="389" fillId="119" borderId="138" xfId="0" applyFont="1" applyFill="1" applyBorder="1" applyAlignment="1" applyProtection="1">
      <alignment horizontal="center"/>
      <protection locked="0"/>
    </xf>
    <xf numFmtId="352" fontId="481" fillId="0" borderId="0" xfId="0" applyNumberFormat="1" applyFont="1" applyAlignment="1" applyProtection="1">
      <alignment vertical="top"/>
    </xf>
    <xf numFmtId="352" fontId="387" fillId="0" borderId="0" xfId="0" applyNumberFormat="1" applyFont="1" applyAlignment="1">
      <alignment vertical="top"/>
    </xf>
    <xf numFmtId="15" fontId="419" fillId="0" borderId="0" xfId="0" applyNumberFormat="1" applyFont="1" applyAlignment="1">
      <alignment horizontal="right"/>
    </xf>
    <xf numFmtId="352" fontId="419" fillId="0" borderId="0" xfId="0" applyNumberFormat="1" applyFont="1" applyAlignment="1">
      <alignment horizontal="right"/>
    </xf>
    <xf numFmtId="0" fontId="108" fillId="0" borderId="0" xfId="0" applyFont="1" applyAlignment="1">
      <alignment horizontal="right"/>
    </xf>
    <xf numFmtId="0" fontId="419" fillId="0" borderId="0" xfId="0" applyFont="1" applyBorder="1"/>
    <xf numFmtId="0" fontId="108" fillId="0" borderId="0" xfId="0" applyFont="1" applyAlignment="1">
      <alignment horizontal="right" wrapText="1"/>
    </xf>
    <xf numFmtId="222" fontId="108" fillId="0" borderId="0" xfId="0" applyNumberFormat="1" applyFont="1" applyAlignment="1">
      <alignment horizontal="right"/>
    </xf>
    <xf numFmtId="0" fontId="389" fillId="119" borderId="139" xfId="0" applyFont="1" applyFill="1" applyBorder="1" applyAlignment="1" applyProtection="1">
      <alignment horizontal="center"/>
      <protection locked="0"/>
    </xf>
    <xf numFmtId="0" fontId="410" fillId="113" borderId="0" xfId="0" applyFont="1" applyFill="1"/>
    <xf numFmtId="0" fontId="0" fillId="0" borderId="128" xfId="0" applyFont="1" applyBorder="1" applyAlignment="1">
      <alignment horizontal="left" vertical="top"/>
    </xf>
    <xf numFmtId="0" fontId="0" fillId="0" borderId="128" xfId="0" applyFont="1" applyBorder="1" applyAlignment="1">
      <alignment horizontal="right" vertical="top"/>
    </xf>
    <xf numFmtId="335" fontId="378" fillId="0" borderId="128" xfId="0" applyNumberFormat="1" applyFont="1" applyBorder="1" applyAlignment="1">
      <alignment horizontal="right" vertical="top"/>
    </xf>
    <xf numFmtId="335" fontId="0" fillId="0" borderId="0" xfId="0" applyNumberFormat="1" applyFont="1" applyAlignment="1">
      <alignment vertical="top"/>
    </xf>
    <xf numFmtId="352" fontId="0" fillId="0" borderId="128" xfId="0" applyNumberFormat="1" applyFont="1" applyBorder="1" applyAlignment="1">
      <alignment horizontal="right" vertical="top"/>
    </xf>
    <xf numFmtId="335" fontId="375" fillId="119" borderId="129" xfId="3735" applyBorder="1" applyProtection="1">
      <alignment horizontal="right"/>
      <protection locked="0"/>
    </xf>
    <xf numFmtId="335" fontId="378" fillId="0" borderId="0" xfId="0" applyNumberFormat="1" applyFont="1" applyAlignment="1">
      <alignment horizontal="right" vertical="top"/>
    </xf>
    <xf numFmtId="0" fontId="0" fillId="0" borderId="0" xfId="0" applyFont="1" applyAlignment="1">
      <alignment horizontal="right" vertical="top"/>
    </xf>
    <xf numFmtId="335" fontId="378" fillId="0" borderId="0" xfId="3734" applyFont="1" applyAlignment="1">
      <alignment horizontal="center" vertical="top"/>
    </xf>
    <xf numFmtId="335" fontId="375" fillId="119" borderId="129" xfId="3735" applyAlignment="1" applyProtection="1">
      <alignment horizontal="right"/>
      <protection locked="0"/>
    </xf>
    <xf numFmtId="352" fontId="419" fillId="0" borderId="0" xfId="0" applyNumberFormat="1" applyFont="1" applyAlignment="1">
      <alignment horizontal="left"/>
    </xf>
    <xf numFmtId="0" fontId="389" fillId="119" borderId="138" xfId="0" applyFont="1" applyFill="1" applyBorder="1" applyAlignment="1" applyProtection="1">
      <alignment horizontal="center"/>
      <protection locked="0"/>
    </xf>
    <xf numFmtId="222" fontId="472" fillId="113" borderId="140" xfId="0" applyNumberFormat="1" applyFont="1" applyFill="1" applyBorder="1" applyAlignment="1" applyProtection="1">
      <alignment horizontal="center"/>
      <protection locked="0"/>
    </xf>
    <xf numFmtId="222" fontId="472" fillId="113" borderId="141" xfId="0" applyNumberFormat="1" applyFont="1" applyFill="1" applyBorder="1" applyAlignment="1" applyProtection="1">
      <alignment horizontal="center"/>
      <protection locked="0"/>
    </xf>
    <xf numFmtId="0" fontId="419" fillId="0" borderId="0" xfId="0" applyFont="1" applyBorder="1" applyAlignment="1">
      <alignment horizontal="right"/>
    </xf>
    <xf numFmtId="234" fontId="404" fillId="117" borderId="139" xfId="3731" applyBorder="1" applyProtection="1">
      <alignment horizontal="right"/>
      <protection locked="0"/>
    </xf>
    <xf numFmtId="0" fontId="419" fillId="0" borderId="0" xfId="0" applyFont="1" applyBorder="1" applyAlignment="1">
      <alignment horizontal="left" indent="1"/>
    </xf>
    <xf numFmtId="0" fontId="0" fillId="0" borderId="33" xfId="0" applyBorder="1"/>
    <xf numFmtId="0" fontId="0" fillId="0" borderId="142" xfId="0" applyBorder="1"/>
    <xf numFmtId="0" fontId="0" fillId="0" borderId="93" xfId="0" applyBorder="1"/>
    <xf numFmtId="222" fontId="460" fillId="0" borderId="84" xfId="0" applyNumberFormat="1" applyFont="1" applyBorder="1" applyAlignment="1" applyProtection="1">
      <alignment horizontal="left" indent="1"/>
    </xf>
    <xf numFmtId="0" fontId="389" fillId="119" borderId="143" xfId="0" applyFont="1" applyFill="1" applyBorder="1" applyAlignment="1" applyProtection="1">
      <alignment horizontal="center"/>
      <protection locked="0"/>
    </xf>
    <xf numFmtId="0" fontId="0" fillId="0" borderId="144" xfId="0" applyBorder="1" applyAlignment="1">
      <alignment horizontal="left" indent="1"/>
    </xf>
    <xf numFmtId="335" fontId="482" fillId="119" borderId="145" xfId="3735" applyFont="1" applyBorder="1" applyProtection="1">
      <alignment horizontal="right"/>
      <protection locked="0"/>
    </xf>
    <xf numFmtId="0" fontId="0" fillId="0" borderId="85" xfId="0" applyBorder="1"/>
    <xf numFmtId="352" fontId="0" fillId="0" borderId="84" xfId="0" applyNumberFormat="1" applyFont="1" applyBorder="1" applyAlignment="1">
      <alignment horizontal="left" vertical="top" indent="1"/>
    </xf>
    <xf numFmtId="0" fontId="82" fillId="0" borderId="146" xfId="0" applyFont="1" applyFill="1" applyBorder="1"/>
    <xf numFmtId="0" fontId="0" fillId="0" borderId="84" xfId="0" applyBorder="1" applyAlignment="1">
      <alignment horizontal="left" indent="1"/>
    </xf>
    <xf numFmtId="222" fontId="108" fillId="0" borderId="0" xfId="0" applyNumberFormat="1" applyFont="1" applyBorder="1" applyAlignment="1">
      <alignment horizontal="right"/>
    </xf>
    <xf numFmtId="352" fontId="108" fillId="0" borderId="0" xfId="0" applyNumberFormat="1" applyFont="1" applyBorder="1" applyAlignment="1">
      <alignment horizontal="right"/>
    </xf>
    <xf numFmtId="222" fontId="108" fillId="0" borderId="87" xfId="0" applyNumberFormat="1" applyFont="1" applyBorder="1" applyAlignment="1">
      <alignment horizontal="right"/>
    </xf>
    <xf numFmtId="222" fontId="409" fillId="0" borderId="84" xfId="0" applyNumberFormat="1" applyFont="1" applyBorder="1" applyAlignment="1" applyProtection="1">
      <alignment horizontal="left" indent="1"/>
    </xf>
    <xf numFmtId="352" fontId="108" fillId="0" borderId="0" xfId="0" applyNumberFormat="1" applyFont="1" applyBorder="1" applyAlignment="1">
      <alignment horizontal="center" vertical="top"/>
    </xf>
    <xf numFmtId="222" fontId="380" fillId="0" borderId="84" xfId="0" applyNumberFormat="1" applyFont="1" applyBorder="1" applyAlignment="1" applyProtection="1">
      <alignment horizontal="left" indent="1"/>
    </xf>
    <xf numFmtId="0" fontId="0" fillId="0" borderId="128" xfId="0" applyNumberFormat="1" applyFont="1" applyBorder="1" applyAlignment="1">
      <alignment horizontal="right"/>
    </xf>
    <xf numFmtId="222" fontId="0" fillId="0" borderId="0" xfId="0" applyNumberFormat="1" applyFont="1" applyAlignment="1">
      <alignment horizontal="right"/>
    </xf>
    <xf numFmtId="335" fontId="0" fillId="0" borderId="0" xfId="0" applyNumberFormat="1" applyFont="1" applyAlignment="1">
      <alignment horizontal="right"/>
    </xf>
    <xf numFmtId="279" fontId="7" fillId="0" borderId="0" xfId="589" applyFill="1" applyBorder="1">
      <alignment horizontal="right" vertical="top"/>
    </xf>
    <xf numFmtId="0" fontId="267" fillId="0" borderId="0" xfId="0" applyNumberFormat="1" applyFont="1" applyBorder="1" applyAlignment="1">
      <alignment horizontal="center" vertical="top"/>
    </xf>
    <xf numFmtId="0" fontId="0" fillId="0" borderId="0" xfId="0" applyNumberFormat="1" applyFont="1" applyBorder="1" applyAlignment="1">
      <alignment horizontal="right"/>
    </xf>
    <xf numFmtId="352" fontId="380" fillId="0" borderId="84" xfId="0" applyNumberFormat="1" applyFont="1" applyBorder="1" applyAlignment="1" applyProtection="1">
      <alignment horizontal="left" vertical="top" indent="1"/>
    </xf>
    <xf numFmtId="0" fontId="0" fillId="0" borderId="0" xfId="0" applyFont="1" applyBorder="1" applyAlignment="1">
      <alignment horizontal="left" indent="1"/>
    </xf>
    <xf numFmtId="0" fontId="0" fillId="0" borderId="0" xfId="0" applyNumberFormat="1" applyFont="1" applyFill="1" applyBorder="1" applyAlignment="1">
      <alignment horizontal="right"/>
    </xf>
    <xf numFmtId="352" fontId="0" fillId="0" borderId="0" xfId="0" applyNumberFormat="1" applyFont="1" applyBorder="1" applyAlignment="1">
      <alignment horizontal="left" vertical="top" indent="1"/>
    </xf>
    <xf numFmtId="0" fontId="0" fillId="0" borderId="88" xfId="0" applyBorder="1" applyAlignment="1">
      <alignment horizontal="left" indent="1"/>
    </xf>
    <xf numFmtId="0" fontId="0" fillId="0" borderId="147" xfId="0" applyBorder="1"/>
    <xf numFmtId="0" fontId="0" fillId="0" borderId="89" xfId="0" applyBorder="1"/>
    <xf numFmtId="15" fontId="0" fillId="0" borderId="0" xfId="0" applyNumberFormat="1"/>
    <xf numFmtId="176" fontId="0" fillId="0" borderId="0" xfId="0" applyNumberFormat="1" applyFill="1"/>
    <xf numFmtId="352" fontId="409" fillId="0" borderId="0" xfId="0" applyNumberFormat="1" applyFont="1" applyAlignment="1" applyProtection="1"/>
    <xf numFmtId="352" fontId="108" fillId="0" borderId="0" xfId="0" applyNumberFormat="1" applyFont="1" applyAlignment="1">
      <alignment horizontal="center" vertical="top"/>
    </xf>
    <xf numFmtId="352" fontId="108" fillId="0" borderId="148" xfId="0" applyNumberFormat="1" applyFont="1" applyBorder="1" applyAlignment="1">
      <alignment horizontal="center"/>
    </xf>
    <xf numFmtId="352" fontId="380" fillId="0" borderId="0" xfId="0" applyNumberFormat="1" applyFont="1" applyAlignment="1" applyProtection="1">
      <alignment vertical="top"/>
    </xf>
    <xf numFmtId="352" fontId="0" fillId="0" borderId="0" xfId="0" applyNumberFormat="1" applyFont="1" applyAlignment="1">
      <alignment horizontal="center" vertical="top"/>
    </xf>
    <xf numFmtId="0" fontId="389" fillId="119" borderId="149" xfId="0" applyFont="1" applyFill="1" applyBorder="1" applyAlignment="1" applyProtection="1">
      <alignment horizontal="center"/>
      <protection locked="0"/>
    </xf>
    <xf numFmtId="0" fontId="419" fillId="0" borderId="0" xfId="0" applyNumberFormat="1" applyFont="1"/>
    <xf numFmtId="222" fontId="409" fillId="0" borderId="0" xfId="0" applyNumberFormat="1" applyFont="1" applyAlignment="1" applyProtection="1"/>
    <xf numFmtId="0" fontId="108" fillId="0" borderId="0" xfId="0" applyNumberFormat="1" applyFont="1" applyAlignment="1">
      <alignment horizontal="right"/>
    </xf>
    <xf numFmtId="2" fontId="108" fillId="0" borderId="0" xfId="0" applyNumberFormat="1" applyFont="1" applyAlignment="1">
      <alignment horizontal="right"/>
    </xf>
    <xf numFmtId="352" fontId="108" fillId="0" borderId="148" xfId="0" applyNumberFormat="1" applyFont="1" applyBorder="1" applyAlignment="1">
      <alignment horizontal="right"/>
    </xf>
    <xf numFmtId="0" fontId="389" fillId="119" borderId="129" xfId="0" applyFont="1" applyFill="1" applyBorder="1" applyAlignment="1" applyProtection="1">
      <alignment horizontal="center"/>
      <protection locked="0"/>
    </xf>
    <xf numFmtId="222" fontId="380" fillId="0" borderId="0" xfId="0" applyNumberFormat="1" applyFont="1" applyBorder="1" applyAlignment="1" applyProtection="1"/>
    <xf numFmtId="15" fontId="0" fillId="0" borderId="0" xfId="0" applyNumberFormat="1" applyFont="1" applyAlignment="1">
      <alignment vertical="top"/>
    </xf>
    <xf numFmtId="0" fontId="0" fillId="0" borderId="128" xfId="0" applyNumberFormat="1" applyFont="1" applyFill="1" applyBorder="1" applyAlignment="1">
      <alignment horizontal="right"/>
    </xf>
    <xf numFmtId="352" fontId="82" fillId="0" borderId="0" xfId="0" applyNumberFormat="1" applyFont="1" applyFill="1" applyAlignment="1">
      <alignment horizontal="center" vertical="top"/>
    </xf>
    <xf numFmtId="0" fontId="0" fillId="0" borderId="150" xfId="0" applyNumberFormat="1" applyFont="1" applyBorder="1" applyAlignment="1">
      <alignment horizontal="right"/>
    </xf>
    <xf numFmtId="0" fontId="0" fillId="0" borderId="0" xfId="0" applyNumberFormat="1" applyFont="1" applyAlignment="1">
      <alignment vertical="top"/>
    </xf>
    <xf numFmtId="352" fontId="82" fillId="0" borderId="0" xfId="0" applyNumberFormat="1" applyFont="1" applyAlignment="1">
      <alignment vertical="top"/>
    </xf>
    <xf numFmtId="352" fontId="0" fillId="0" borderId="0" xfId="0" applyNumberFormat="1" applyFont="1" applyAlignment="1">
      <alignment horizontal="right" vertical="top"/>
    </xf>
    <xf numFmtId="352" fontId="0" fillId="0" borderId="0" xfId="0" applyNumberFormat="1" applyFont="1" applyAlignment="1">
      <alignment horizontal="left" vertical="top"/>
    </xf>
    <xf numFmtId="0" fontId="378" fillId="0" borderId="0" xfId="0" applyNumberFormat="1" applyFont="1" applyBorder="1" applyAlignment="1">
      <alignment horizontal="right"/>
    </xf>
    <xf numFmtId="352" fontId="224" fillId="0" borderId="79" xfId="0" applyNumberFormat="1" applyFont="1" applyFill="1" applyBorder="1" applyAlignment="1">
      <alignment horizontal="centerContinuous" vertical="top"/>
    </xf>
    <xf numFmtId="352" fontId="0" fillId="0" borderId="0" xfId="0" applyNumberFormat="1" applyFill="1" applyAlignment="1">
      <alignment vertical="top"/>
    </xf>
    <xf numFmtId="352" fontId="108" fillId="0" borderId="0" xfId="0" applyNumberFormat="1" applyFont="1" applyFill="1" applyAlignment="1">
      <alignment horizontal="center" vertical="top"/>
    </xf>
    <xf numFmtId="352" fontId="483" fillId="0" borderId="0" xfId="0" applyNumberFormat="1" applyFont="1" applyFill="1" applyAlignment="1">
      <alignment horizontal="center" vertical="top"/>
    </xf>
    <xf numFmtId="352" fontId="483" fillId="0" borderId="0" xfId="0" applyNumberFormat="1" applyFont="1" applyFill="1" applyAlignment="1">
      <alignment vertical="top"/>
    </xf>
    <xf numFmtId="352" fontId="108" fillId="0" borderId="0" xfId="0" applyNumberFormat="1" applyFont="1" applyFill="1" applyAlignment="1">
      <alignment horizontal="right"/>
    </xf>
    <xf numFmtId="0" fontId="7" fillId="0" borderId="128" xfId="589" applyNumberFormat="1" applyFill="1" applyBorder="1">
      <alignment horizontal="right" vertical="top"/>
    </xf>
    <xf numFmtId="279" fontId="7" fillId="0" borderId="128" xfId="589" applyFill="1" applyBorder="1">
      <alignment horizontal="right" vertical="top"/>
    </xf>
    <xf numFmtId="0" fontId="419" fillId="0" borderId="5" xfId="0" applyFont="1" applyBorder="1" applyAlignment="1">
      <alignment horizontal="center" vertical="center"/>
    </xf>
    <xf numFmtId="49" fontId="484" fillId="0" borderId="151" xfId="592" applyNumberFormat="1" applyFont="1" applyBorder="1" applyAlignment="1">
      <alignment horizontal="right" wrapText="1"/>
    </xf>
    <xf numFmtId="1" fontId="484" fillId="0" borderId="151" xfId="592" applyNumberFormat="1" applyFont="1" applyBorder="1" applyAlignment="1">
      <alignment horizontal="right" wrapText="1"/>
    </xf>
    <xf numFmtId="0" fontId="0" fillId="0" borderId="0" xfId="0" applyFill="1" applyAlignment="1"/>
    <xf numFmtId="0" fontId="82" fillId="0" borderId="0" xfId="0" applyFont="1" applyFill="1" applyAlignment="1">
      <alignment horizontal="right"/>
    </xf>
    <xf numFmtId="176" fontId="0" fillId="0" borderId="0" xfId="0" applyNumberFormat="1" applyFill="1" applyAlignment="1">
      <alignment horizontal="right"/>
    </xf>
    <xf numFmtId="176" fontId="0" fillId="0" borderId="0" xfId="0" applyNumberFormat="1" applyFill="1" applyAlignment="1">
      <alignment horizontal="center"/>
    </xf>
    <xf numFmtId="176" fontId="0" fillId="0" borderId="0" xfId="0" applyNumberFormat="1" applyFill="1" applyAlignment="1"/>
    <xf numFmtId="0" fontId="82" fillId="0" borderId="0" xfId="0" applyFont="1" applyFill="1" applyAlignment="1"/>
    <xf numFmtId="176" fontId="82" fillId="0" borderId="0" xfId="0" applyNumberFormat="1" applyFont="1" applyFill="1"/>
    <xf numFmtId="177" fontId="91" fillId="0" borderId="0" xfId="8" applyNumberFormat="1" applyFont="1" applyBorder="1" applyAlignment="1"/>
    <xf numFmtId="0" fontId="485" fillId="0" borderId="152" xfId="0" applyFont="1" applyBorder="1" applyAlignment="1">
      <alignment horizontal="left"/>
    </xf>
    <xf numFmtId="0" fontId="485" fillId="0" borderId="152" xfId="0" applyFont="1" applyBorder="1" applyAlignment="1">
      <alignment horizontal="center"/>
    </xf>
    <xf numFmtId="222" fontId="473" fillId="0" borderId="152" xfId="0" applyNumberFormat="1" applyFont="1" applyBorder="1" applyAlignment="1" applyProtection="1">
      <alignment horizontal="center"/>
    </xf>
    <xf numFmtId="177" fontId="91" fillId="0" borderId="57" xfId="8" applyNumberFormat="1" applyFont="1" applyBorder="1" applyAlignment="1"/>
    <xf numFmtId="352" fontId="7" fillId="0" borderId="152" xfId="0" applyNumberFormat="1" applyFont="1" applyBorder="1" applyAlignment="1"/>
    <xf numFmtId="338" fontId="82" fillId="0" borderId="0" xfId="0" applyNumberFormat="1" applyFont="1" applyFill="1" applyAlignment="1" applyProtection="1">
      <alignment horizontal="right"/>
      <protection locked="0"/>
    </xf>
    <xf numFmtId="0" fontId="375" fillId="119" borderId="129" xfId="3735" applyNumberFormat="1" applyBorder="1" applyProtection="1">
      <alignment horizontal="right"/>
      <protection locked="0"/>
    </xf>
    <xf numFmtId="10" fontId="419" fillId="0" borderId="0" xfId="890" applyNumberFormat="1" applyFont="1"/>
    <xf numFmtId="335" fontId="378" fillId="0" borderId="0" xfId="3734" applyAlignment="1">
      <alignment horizontal="right"/>
    </xf>
    <xf numFmtId="335" fontId="378" fillId="0" borderId="152" xfId="3734" applyBorder="1" applyAlignment="1">
      <alignment horizontal="right"/>
    </xf>
    <xf numFmtId="177" fontId="25" fillId="0" borderId="0" xfId="8" applyNumberFormat="1" applyFont="1" applyAlignment="1">
      <alignment horizontal="left"/>
    </xf>
    <xf numFmtId="338" fontId="0" fillId="0" borderId="0" xfId="0" applyNumberFormat="1" applyFont="1" applyAlignment="1">
      <alignment horizontal="right"/>
    </xf>
    <xf numFmtId="0" fontId="0" fillId="0" borderId="153" xfId="0" applyFont="1" applyBorder="1"/>
    <xf numFmtId="0" fontId="378" fillId="0" borderId="153" xfId="3734" applyNumberFormat="1" applyBorder="1" applyAlignment="1">
      <alignment horizontal="right"/>
    </xf>
    <xf numFmtId="234" fontId="404" fillId="117" borderId="136" xfId="3731" applyBorder="1" applyProtection="1">
      <alignment horizontal="right"/>
    </xf>
    <xf numFmtId="222" fontId="380" fillId="0" borderId="153" xfId="0" applyNumberFormat="1" applyFont="1" applyBorder="1" applyAlignment="1" applyProtection="1"/>
    <xf numFmtId="0" fontId="416" fillId="0" borderId="153" xfId="3734" applyNumberFormat="1" applyFont="1" applyBorder="1" applyAlignment="1">
      <alignment horizontal="right"/>
    </xf>
    <xf numFmtId="0" fontId="419" fillId="0" borderId="153" xfId="0" applyFont="1" applyBorder="1"/>
    <xf numFmtId="0" fontId="416" fillId="0" borderId="153" xfId="3734" applyNumberFormat="1" applyFont="1" applyBorder="1" applyAlignment="1"/>
    <xf numFmtId="352" fontId="0" fillId="0" borderId="0" xfId="0" applyNumberFormat="1" applyFont="1" applyFill="1" applyAlignment="1">
      <alignment horizontal="left" vertical="center"/>
    </xf>
    <xf numFmtId="0" fontId="389" fillId="0" borderId="0" xfId="0" applyFont="1"/>
    <xf numFmtId="234" fontId="404" fillId="117" borderId="129" xfId="3731" applyBorder="1" applyProtection="1">
      <alignment horizontal="right"/>
      <protection locked="0"/>
    </xf>
    <xf numFmtId="352" fontId="0" fillId="0" borderId="0" xfId="0" applyNumberFormat="1" applyFont="1" applyFill="1" applyAlignment="1">
      <alignment horizontal="right" vertical="center"/>
    </xf>
    <xf numFmtId="37" fontId="82" fillId="0" borderId="0" xfId="0" applyNumberFormat="1" applyFont="1" applyFill="1" applyAlignment="1">
      <alignment horizontal="right"/>
    </xf>
    <xf numFmtId="352" fontId="0" fillId="0" borderId="0" xfId="0" applyNumberFormat="1" applyFont="1" applyAlignment="1">
      <alignment horizontal="left" vertical="center"/>
    </xf>
    <xf numFmtId="0" fontId="380" fillId="0" borderId="0" xfId="0" applyNumberFormat="1" applyFont="1" applyAlignment="1" applyProtection="1">
      <alignment horizontal="left" indent="2"/>
    </xf>
    <xf numFmtId="0" fontId="378" fillId="0" borderId="0" xfId="0" applyNumberFormat="1" applyFont="1" applyFill="1" applyAlignment="1">
      <alignment horizontal="right" vertical="center"/>
    </xf>
    <xf numFmtId="10" fontId="387" fillId="119" borderId="137" xfId="0" applyNumberFormat="1" applyFont="1" applyFill="1" applyBorder="1" applyAlignment="1" applyProtection="1">
      <alignment horizontal="center" vertical="center"/>
      <protection locked="0"/>
    </xf>
    <xf numFmtId="10" fontId="387" fillId="119" borderId="138" xfId="0" applyNumberFormat="1" applyFont="1" applyFill="1" applyBorder="1" applyAlignment="1" applyProtection="1">
      <alignment horizontal="center" vertical="center"/>
      <protection locked="0"/>
    </xf>
    <xf numFmtId="0" fontId="0" fillId="113" borderId="0" xfId="0" applyFill="1" applyAlignment="1">
      <alignment horizontal="right"/>
    </xf>
    <xf numFmtId="15" fontId="472" fillId="0" borderId="0" xfId="0" applyNumberFormat="1" applyFont="1" applyBorder="1" applyAlignment="1"/>
    <xf numFmtId="352" fontId="472" fillId="0" borderId="79" xfId="0" applyNumberFormat="1" applyFont="1" applyFill="1" applyBorder="1" applyAlignment="1">
      <alignment horizontal="left"/>
    </xf>
    <xf numFmtId="352" fontId="472" fillId="0" borderId="79" xfId="0" applyNumberFormat="1" applyFont="1" applyBorder="1" applyAlignment="1">
      <alignment horizontal="right"/>
    </xf>
    <xf numFmtId="335" fontId="378" fillId="0" borderId="0" xfId="0" applyNumberFormat="1" applyFont="1" applyFill="1" applyAlignment="1">
      <alignment horizontal="right"/>
    </xf>
    <xf numFmtId="0" fontId="82" fillId="0" borderId="0" xfId="0" applyFont="1" applyAlignment="1">
      <alignment horizontal="right"/>
    </xf>
    <xf numFmtId="352" fontId="389" fillId="0" borderId="0" xfId="0" applyNumberFormat="1" applyFont="1" applyAlignment="1" applyProtection="1">
      <alignment vertical="top"/>
    </xf>
    <xf numFmtId="335" fontId="378" fillId="0" borderId="0" xfId="0" applyNumberFormat="1" applyFont="1" applyAlignment="1">
      <alignment vertical="top"/>
    </xf>
    <xf numFmtId="215" fontId="473" fillId="122" borderId="14" xfId="0" applyNumberFormat="1" applyFont="1" applyFill="1" applyBorder="1" applyAlignment="1">
      <alignment horizontal="right"/>
    </xf>
    <xf numFmtId="352" fontId="108" fillId="122" borderId="7" xfId="0" applyNumberFormat="1" applyFont="1" applyFill="1" applyBorder="1" applyAlignment="1"/>
    <xf numFmtId="352" fontId="82" fillId="122" borderId="7" xfId="0" applyNumberFormat="1" applyFont="1" applyFill="1" applyBorder="1" applyAlignment="1"/>
    <xf numFmtId="352" fontId="486" fillId="122" borderId="154" xfId="0" applyNumberFormat="1" applyFont="1" applyFill="1" applyBorder="1" applyAlignment="1">
      <alignment horizontal="right"/>
    </xf>
    <xf numFmtId="352" fontId="486" fillId="0" borderId="154" xfId="0" applyNumberFormat="1" applyFont="1" applyFill="1" applyBorder="1" applyAlignment="1">
      <alignment horizontal="right"/>
    </xf>
    <xf numFmtId="352" fontId="486" fillId="122" borderId="155" xfId="0" applyNumberFormat="1" applyFont="1" applyFill="1" applyBorder="1" applyAlignment="1">
      <alignment horizontal="right"/>
    </xf>
    <xf numFmtId="215" fontId="473" fillId="122" borderId="94" xfId="0" applyNumberFormat="1" applyFont="1" applyFill="1" applyBorder="1" applyAlignment="1"/>
    <xf numFmtId="352" fontId="486" fillId="122" borderId="0" xfId="0" applyNumberFormat="1" applyFont="1" applyFill="1" applyBorder="1" applyAlignment="1">
      <alignment horizontal="right" wrapText="1"/>
    </xf>
    <xf numFmtId="352" fontId="486" fillId="122" borderId="79" xfId="0" applyNumberFormat="1" applyFont="1" applyFill="1" applyBorder="1" applyAlignment="1">
      <alignment horizontal="centerContinuous"/>
    </xf>
    <xf numFmtId="352" fontId="486" fillId="122" borderId="0" xfId="0" applyNumberFormat="1" applyFont="1" applyFill="1" applyBorder="1" applyAlignment="1">
      <alignment horizontal="right"/>
    </xf>
    <xf numFmtId="352" fontId="486" fillId="0" borderId="0" xfId="0" applyNumberFormat="1" applyFont="1" applyFill="1" applyBorder="1" applyAlignment="1">
      <alignment horizontal="right"/>
    </xf>
    <xf numFmtId="352" fontId="486" fillId="122" borderId="95" xfId="0" applyNumberFormat="1" applyFont="1" applyFill="1" applyBorder="1" applyAlignment="1">
      <alignment horizontal="right"/>
    </xf>
    <xf numFmtId="352" fontId="486" fillId="122" borderId="79" xfId="0" applyNumberFormat="1" applyFont="1" applyFill="1" applyBorder="1" applyAlignment="1">
      <alignment horizontal="left" wrapText="1"/>
    </xf>
    <xf numFmtId="352" fontId="486" fillId="122" borderId="79" xfId="0" applyNumberFormat="1" applyFont="1" applyFill="1" applyBorder="1" applyAlignment="1">
      <alignment horizontal="right"/>
    </xf>
    <xf numFmtId="352" fontId="486" fillId="122" borderId="82" xfId="0" applyNumberFormat="1" applyFont="1" applyFill="1" applyBorder="1" applyAlignment="1">
      <alignment horizontal="right"/>
    </xf>
    <xf numFmtId="352" fontId="473" fillId="122" borderId="94" xfId="0" applyNumberFormat="1" applyFont="1" applyFill="1" applyBorder="1" applyAlignment="1">
      <alignment horizontal="right"/>
    </xf>
    <xf numFmtId="215" fontId="82" fillId="122" borderId="0" xfId="0" applyNumberFormat="1" applyFont="1" applyFill="1" applyBorder="1" applyAlignment="1">
      <alignment horizontal="left" indent="1"/>
    </xf>
    <xf numFmtId="352" fontId="82" fillId="122" borderId="0" xfId="0" applyNumberFormat="1" applyFont="1" applyFill="1" applyBorder="1" applyAlignment="1">
      <alignment horizontal="right"/>
    </xf>
    <xf numFmtId="352" fontId="82" fillId="122" borderId="0" xfId="0" applyNumberFormat="1" applyFont="1" applyFill="1" applyBorder="1" applyAlignment="1"/>
    <xf numFmtId="0" fontId="487" fillId="113" borderId="0" xfId="0" applyNumberFormat="1" applyFont="1" applyFill="1" applyBorder="1" applyAlignment="1"/>
    <xf numFmtId="0" fontId="378" fillId="122" borderId="95" xfId="0" applyNumberFormat="1" applyFont="1" applyFill="1" applyBorder="1" applyAlignment="1"/>
    <xf numFmtId="0" fontId="487" fillId="113" borderId="0" xfId="0" applyNumberFormat="1" applyFont="1" applyFill="1" applyBorder="1" applyAlignment="1">
      <alignment vertical="center"/>
    </xf>
    <xf numFmtId="0" fontId="378" fillId="122" borderId="95" xfId="0" applyNumberFormat="1" applyFont="1" applyFill="1" applyBorder="1" applyAlignment="1">
      <alignment vertical="center"/>
    </xf>
    <xf numFmtId="352" fontId="82" fillId="122" borderId="81" xfId="0" applyNumberFormat="1" applyFont="1" applyFill="1" applyBorder="1" applyAlignment="1"/>
    <xf numFmtId="352" fontId="82" fillId="122" borderId="79" xfId="0" applyNumberFormat="1" applyFont="1" applyFill="1" applyBorder="1" applyAlignment="1"/>
    <xf numFmtId="352" fontId="82" fillId="122" borderId="82" xfId="0" applyNumberFormat="1" applyFont="1" applyFill="1" applyBorder="1" applyAlignment="1"/>
    <xf numFmtId="0" fontId="488" fillId="113" borderId="0" xfId="0" applyNumberFormat="1" applyFont="1" applyFill="1" applyBorder="1" applyAlignment="1">
      <alignment horizontal="left"/>
    </xf>
    <xf numFmtId="352" fontId="7" fillId="0" borderId="78" xfId="0" applyNumberFormat="1" applyFont="1" applyBorder="1" applyAlignment="1"/>
    <xf numFmtId="352" fontId="7" fillId="0" borderId="11" xfId="0" applyNumberFormat="1" applyFont="1" applyBorder="1" applyAlignment="1"/>
    <xf numFmtId="352" fontId="7" fillId="0" borderId="22" xfId="0" applyNumberFormat="1" applyFont="1" applyBorder="1" applyAlignment="1"/>
    <xf numFmtId="222" fontId="460" fillId="0" borderId="79" xfId="0" applyNumberFormat="1" applyFont="1" applyBorder="1" applyAlignment="1" applyProtection="1">
      <alignment horizontal="left"/>
    </xf>
    <xf numFmtId="0" fontId="0" fillId="0" borderId="79" xfId="0" applyBorder="1"/>
    <xf numFmtId="0" fontId="419" fillId="0" borderId="79" xfId="0" applyFont="1" applyBorder="1"/>
    <xf numFmtId="0" fontId="108" fillId="0" borderId="79" xfId="0" applyNumberFormat="1" applyFont="1" applyBorder="1" applyAlignment="1">
      <alignment wrapText="1"/>
    </xf>
    <xf numFmtId="0" fontId="108" fillId="0" borderId="79" xfId="0" applyNumberFormat="1" applyFont="1" applyBorder="1" applyAlignment="1">
      <alignment horizontal="right" wrapText="1"/>
    </xf>
    <xf numFmtId="222" fontId="108" fillId="0" borderId="7" xfId="0" applyNumberFormat="1" applyFont="1" applyBorder="1" applyAlignment="1">
      <alignment horizontal="right"/>
    </xf>
    <xf numFmtId="0" fontId="419" fillId="0" borderId="7" xfId="0" applyFont="1" applyBorder="1" applyAlignment="1">
      <alignment horizontal="right"/>
    </xf>
    <xf numFmtId="15" fontId="108" fillId="0" borderId="7" xfId="0" applyNumberFormat="1" applyFont="1" applyBorder="1" applyAlignment="1">
      <alignment horizontal="right"/>
    </xf>
    <xf numFmtId="0" fontId="82" fillId="0" borderId="7" xfId="0" applyFont="1" applyBorder="1"/>
    <xf numFmtId="0" fontId="82" fillId="0" borderId="7" xfId="0" applyFont="1" applyFill="1" applyBorder="1"/>
    <xf numFmtId="0" fontId="108" fillId="0" borderId="79" xfId="0" applyNumberFormat="1" applyFont="1" applyBorder="1" applyAlignment="1">
      <alignment horizontal="right"/>
    </xf>
    <xf numFmtId="0" fontId="419" fillId="0" borderId="79" xfId="0" applyFont="1" applyBorder="1" applyAlignment="1">
      <alignment horizontal="right"/>
    </xf>
    <xf numFmtId="222" fontId="108" fillId="0" borderId="79" xfId="0" applyNumberFormat="1" applyFont="1" applyBorder="1" applyAlignment="1">
      <alignment horizontal="right"/>
    </xf>
    <xf numFmtId="222" fontId="108" fillId="0" borderId="79" xfId="0" applyNumberFormat="1" applyFont="1" applyBorder="1" applyAlignment="1">
      <alignment horizontal="center"/>
    </xf>
    <xf numFmtId="222" fontId="108" fillId="0" borderId="79" xfId="0" applyNumberFormat="1" applyFont="1" applyBorder="1" applyAlignment="1">
      <alignment horizontal="left"/>
    </xf>
    <xf numFmtId="0" fontId="0" fillId="0" borderId="7" xfId="0" applyNumberFormat="1" applyFont="1" applyBorder="1" applyAlignment="1">
      <alignment horizontal="right"/>
    </xf>
    <xf numFmtId="0" fontId="0" fillId="0" borderId="7" xfId="0" applyNumberFormat="1" applyFont="1" applyFill="1" applyBorder="1" applyAlignment="1">
      <alignment horizontal="right"/>
    </xf>
    <xf numFmtId="335" fontId="0" fillId="0" borderId="7" xfId="0" applyNumberFormat="1" applyFont="1" applyBorder="1" applyAlignment="1">
      <alignment horizontal="right"/>
    </xf>
    <xf numFmtId="352" fontId="224" fillId="0" borderId="79" xfId="0" applyNumberFormat="1" applyFont="1" applyBorder="1" applyAlignment="1">
      <alignment horizontal="center"/>
    </xf>
    <xf numFmtId="352" fontId="224" fillId="125" borderId="79" xfId="0" applyNumberFormat="1" applyFont="1" applyFill="1" applyBorder="1" applyAlignment="1">
      <alignment horizontal="left"/>
    </xf>
    <xf numFmtId="352" fontId="224" fillId="0" borderId="79" xfId="0" applyNumberFormat="1" applyFont="1" applyFill="1" applyBorder="1" applyAlignment="1">
      <alignment horizontal="center"/>
    </xf>
    <xf numFmtId="352" fontId="108" fillId="0" borderId="7" xfId="0" applyNumberFormat="1" applyFont="1" applyBorder="1" applyAlignment="1">
      <alignment horizontal="right"/>
    </xf>
    <xf numFmtId="350" fontId="380" fillId="0" borderId="0" xfId="483" applyNumberFormat="1" applyFont="1" applyFill="1" applyAlignment="1">
      <alignment horizontal="right"/>
    </xf>
    <xf numFmtId="350" fontId="82" fillId="0" borderId="0" xfId="0" applyNumberFormat="1" applyFont="1" applyFill="1" applyAlignment="1">
      <alignment horizontal="right"/>
    </xf>
    <xf numFmtId="335" fontId="378" fillId="74" borderId="0" xfId="890" applyNumberFormat="1" applyFont="1" applyFill="1" applyAlignment="1" applyProtection="1"/>
    <xf numFmtId="0" fontId="489" fillId="122" borderId="0" xfId="3736" applyFont="1" applyFill="1"/>
    <xf numFmtId="0" fontId="1" fillId="122" borderId="0" xfId="3736" applyFont="1" applyFill="1"/>
    <xf numFmtId="0" fontId="490" fillId="122" borderId="0" xfId="3736" applyFont="1" applyFill="1"/>
    <xf numFmtId="0" fontId="491" fillId="122" borderId="0" xfId="3736" applyFont="1" applyFill="1"/>
    <xf numFmtId="0" fontId="492" fillId="122" borderId="0" xfId="3736" applyFont="1" applyFill="1"/>
    <xf numFmtId="14" fontId="492" fillId="122" borderId="0" xfId="3736" applyNumberFormat="1" applyFont="1" applyFill="1"/>
    <xf numFmtId="0" fontId="1" fillId="122" borderId="0" xfId="3736" applyFont="1" applyFill="1" applyBorder="1"/>
    <xf numFmtId="0" fontId="492" fillId="122" borderId="73" xfId="3736" applyFont="1" applyFill="1" applyBorder="1"/>
    <xf numFmtId="0" fontId="492" fillId="122" borderId="5" xfId="3736" applyFont="1" applyFill="1" applyBorder="1" applyAlignment="1">
      <alignment horizontal="center"/>
    </xf>
    <xf numFmtId="0" fontId="492" fillId="122" borderId="43" xfId="3736" applyFont="1" applyFill="1" applyBorder="1" applyAlignment="1">
      <alignment horizontal="center"/>
    </xf>
    <xf numFmtId="0" fontId="492" fillId="122" borderId="94" xfId="3736" applyFont="1" applyFill="1" applyBorder="1"/>
    <xf numFmtId="0" fontId="492" fillId="122" borderId="11" xfId="3736" applyFont="1" applyFill="1" applyBorder="1" applyAlignment="1">
      <alignment horizontal="center"/>
    </xf>
    <xf numFmtId="10" fontId="492" fillId="122" borderId="95" xfId="3736" applyNumberFormat="1" applyFont="1" applyFill="1" applyBorder="1" applyAlignment="1">
      <alignment horizontal="center"/>
    </xf>
    <xf numFmtId="0" fontId="492" fillId="122" borderId="81" xfId="3736" applyFont="1" applyFill="1" applyBorder="1"/>
    <xf numFmtId="0" fontId="492" fillId="122" borderId="22" xfId="3736" applyFont="1" applyFill="1" applyBorder="1" applyAlignment="1">
      <alignment horizontal="center"/>
    </xf>
    <xf numFmtId="10" fontId="492" fillId="122" borderId="82" xfId="3736" applyNumberFormat="1" applyFont="1" applyFill="1" applyBorder="1" applyAlignment="1">
      <alignment horizontal="center"/>
    </xf>
    <xf numFmtId="0" fontId="492" fillId="122" borderId="5" xfId="3736" applyFont="1" applyFill="1" applyBorder="1"/>
    <xf numFmtId="10" fontId="492" fillId="122" borderId="5" xfId="3736" applyNumberFormat="1" applyFont="1" applyFill="1" applyBorder="1" applyAlignment="1">
      <alignment horizontal="center"/>
    </xf>
    <xf numFmtId="0" fontId="492" fillId="122" borderId="0" xfId="3736" applyFont="1" applyFill="1" applyBorder="1" applyAlignment="1">
      <alignment horizontal="center"/>
    </xf>
    <xf numFmtId="10" fontId="492" fillId="122" borderId="0" xfId="3736" applyNumberFormat="1" applyFont="1" applyFill="1" applyBorder="1" applyAlignment="1">
      <alignment horizontal="center"/>
    </xf>
    <xf numFmtId="2" fontId="492" fillId="122" borderId="0" xfId="3736" applyNumberFormat="1" applyFont="1" applyFill="1" applyBorder="1" applyAlignment="1">
      <alignment horizontal="center"/>
    </xf>
    <xf numFmtId="0" fontId="492" fillId="122" borderId="0" xfId="3736" applyFont="1" applyFill="1" applyBorder="1"/>
    <xf numFmtId="0" fontId="493" fillId="122" borderId="0" xfId="3736" applyFont="1" applyFill="1"/>
    <xf numFmtId="0" fontId="492" fillId="122" borderId="0" xfId="3736" applyFont="1" applyFill="1" applyAlignment="1">
      <alignment horizontal="center"/>
    </xf>
    <xf numFmtId="10" fontId="492" fillId="122" borderId="0" xfId="3736" applyNumberFormat="1" applyFont="1" applyFill="1"/>
    <xf numFmtId="10" fontId="1" fillId="122" borderId="0" xfId="3736" applyNumberFormat="1" applyFont="1" applyFill="1"/>
    <xf numFmtId="0" fontId="492" fillId="122" borderId="147" xfId="3736" applyFont="1" applyFill="1" applyBorder="1"/>
    <xf numFmtId="10" fontId="492" fillId="122" borderId="0" xfId="3736" applyNumberFormat="1" applyFont="1" applyFill="1" applyAlignment="1">
      <alignment horizontal="center"/>
    </xf>
    <xf numFmtId="2" fontId="1" fillId="122" borderId="142" xfId="3736" applyNumberFormat="1" applyFill="1" applyBorder="1" applyAlignment="1">
      <alignment horizontal="center"/>
    </xf>
    <xf numFmtId="10" fontId="1" fillId="122" borderId="142" xfId="3736" applyNumberFormat="1" applyFont="1" applyFill="1" applyBorder="1"/>
    <xf numFmtId="0" fontId="1" fillId="122" borderId="142" xfId="3736" applyFont="1" applyFill="1" applyBorder="1"/>
    <xf numFmtId="0" fontId="494" fillId="122" borderId="142" xfId="3736" applyFont="1" applyFill="1" applyBorder="1" applyAlignment="1">
      <alignment horizontal="right"/>
    </xf>
    <xf numFmtId="2" fontId="1" fillId="122" borderId="0" xfId="3736" applyNumberFormat="1" applyFill="1" applyBorder="1" applyAlignment="1">
      <alignment horizontal="center"/>
    </xf>
    <xf numFmtId="10" fontId="1" fillId="122" borderId="0" xfId="3736" applyNumberFormat="1" applyFont="1" applyFill="1" applyBorder="1"/>
    <xf numFmtId="0" fontId="492" fillId="122" borderId="0" xfId="3736" applyFont="1" applyFill="1" applyBorder="1" applyAlignment="1">
      <alignment horizontal="right"/>
    </xf>
    <xf numFmtId="352" fontId="495" fillId="122" borderId="0" xfId="3736" applyNumberFormat="1" applyFont="1" applyFill="1" applyBorder="1" applyAlignment="1">
      <alignment horizontal="left"/>
    </xf>
    <xf numFmtId="10" fontId="378" fillId="0" borderId="0" xfId="890" applyNumberFormat="1" applyFont="1" applyAlignment="1" applyProtection="1"/>
    <xf numFmtId="177" fontId="378" fillId="0" borderId="0" xfId="890" applyNumberFormat="1" applyFont="1" applyAlignment="1" applyProtection="1"/>
    <xf numFmtId="10" fontId="378" fillId="0" borderId="0" xfId="890" applyNumberFormat="1" applyFont="1" applyFill="1" applyAlignment="1" applyProtection="1"/>
    <xf numFmtId="335" fontId="378" fillId="0" borderId="9" xfId="890" applyNumberFormat="1" applyFont="1" applyFill="1" applyBorder="1" applyAlignment="1" applyProtection="1"/>
    <xf numFmtId="335" fontId="378" fillId="0" borderId="79" xfId="890" applyNumberFormat="1" applyFont="1" applyFill="1" applyBorder="1" applyAlignment="1">
      <alignment horizontal="right"/>
    </xf>
    <xf numFmtId="10" fontId="378" fillId="0" borderId="0" xfId="890" applyNumberFormat="1" applyFont="1" applyAlignment="1"/>
    <xf numFmtId="9" fontId="416" fillId="0" borderId="71" xfId="890" applyFont="1" applyBorder="1" applyAlignment="1" applyProtection="1">
      <alignment horizontal="right"/>
    </xf>
    <xf numFmtId="178" fontId="82" fillId="0" borderId="0" xfId="0" applyNumberFormat="1" applyFont="1" applyFill="1" applyAlignment="1">
      <alignment horizontal="right"/>
    </xf>
    <xf numFmtId="178" fontId="0" fillId="0" borderId="0" xfId="0" applyNumberFormat="1" applyAlignment="1">
      <alignment horizontal="right"/>
    </xf>
    <xf numFmtId="10" fontId="378" fillId="0" borderId="0" xfId="890" applyNumberFormat="1" applyFont="1" applyFill="1" applyAlignment="1">
      <alignment horizontal="right"/>
    </xf>
    <xf numFmtId="208" fontId="0" fillId="0" borderId="0" xfId="0" applyNumberFormat="1" applyFont="1" applyBorder="1" applyAlignment="1">
      <alignment horizontal="right"/>
    </xf>
    <xf numFmtId="208" fontId="377" fillId="0" borderId="80" xfId="0" applyNumberFormat="1" applyFont="1" applyBorder="1" applyAlignment="1">
      <alignment horizontal="right"/>
    </xf>
    <xf numFmtId="208" fontId="377" fillId="0" borderId="9" xfId="0" applyNumberFormat="1" applyFont="1" applyBorder="1" applyAlignment="1">
      <alignment horizontal="right"/>
    </xf>
    <xf numFmtId="49" fontId="496" fillId="0" borderId="0" xfId="3736" applyNumberFormat="1" applyFont="1" applyAlignment="1"/>
    <xf numFmtId="0" fontId="1" fillId="0" borderId="0" xfId="3736" applyAlignment="1"/>
    <xf numFmtId="0" fontId="1" fillId="0" borderId="0" xfId="3736"/>
    <xf numFmtId="49" fontId="497" fillId="0" borderId="0" xfId="3736" applyNumberFormat="1" applyFont="1" applyAlignment="1"/>
    <xf numFmtId="49" fontId="498" fillId="0" borderId="0" xfId="3736" applyNumberFormat="1" applyFont="1" applyAlignment="1"/>
    <xf numFmtId="10" fontId="499" fillId="0" borderId="0" xfId="3736" applyNumberFormat="1" applyFont="1" applyAlignment="1"/>
    <xf numFmtId="10" fontId="498" fillId="0" borderId="0" xfId="3736" applyNumberFormat="1" applyFont="1" applyAlignment="1"/>
    <xf numFmtId="10" fontId="500" fillId="0" borderId="0" xfId="3736" applyNumberFormat="1" applyFont="1" applyAlignment="1"/>
    <xf numFmtId="185" fontId="497" fillId="0" borderId="0" xfId="3736" applyNumberFormat="1" applyFont="1" applyAlignment="1"/>
    <xf numFmtId="1" fontId="497" fillId="0" borderId="0" xfId="3736" applyNumberFormat="1" applyFont="1" applyAlignment="1"/>
    <xf numFmtId="1" fontId="501" fillId="0" borderId="0" xfId="3736" applyNumberFormat="1" applyFont="1" applyAlignment="1"/>
    <xf numFmtId="1" fontId="497" fillId="0" borderId="0" xfId="3736" applyNumberFormat="1" applyFont="1"/>
    <xf numFmtId="49" fontId="497" fillId="0" borderId="0" xfId="3736" applyNumberFormat="1" applyFont="1"/>
    <xf numFmtId="0" fontId="498" fillId="0" borderId="0" xfId="3736" applyFont="1" applyAlignment="1"/>
    <xf numFmtId="185" fontId="498" fillId="0" borderId="0" xfId="3736" applyNumberFormat="1" applyFont="1"/>
    <xf numFmtId="0" fontId="498" fillId="0" borderId="0" xfId="3736" applyFont="1"/>
    <xf numFmtId="4" fontId="498" fillId="0" borderId="0" xfId="3736" applyNumberFormat="1" applyFont="1"/>
    <xf numFmtId="10" fontId="498" fillId="0" borderId="0" xfId="3736" applyNumberFormat="1" applyFont="1"/>
    <xf numFmtId="185" fontId="498" fillId="0" borderId="0" xfId="3736" applyNumberFormat="1" applyFont="1" applyAlignment="1"/>
    <xf numFmtId="0" fontId="498" fillId="0" borderId="0" xfId="3736" applyNumberFormat="1" applyFont="1" applyAlignment="1"/>
    <xf numFmtId="0" fontId="498" fillId="0" borderId="0" xfId="3736" applyNumberFormat="1" applyFont="1"/>
    <xf numFmtId="185" fontId="500" fillId="0" borderId="0" xfId="3736" applyNumberFormat="1" applyFont="1" applyAlignment="1"/>
    <xf numFmtId="185" fontId="500" fillId="0" borderId="0" xfId="3736" applyNumberFormat="1" applyFont="1"/>
    <xf numFmtId="215" fontId="498" fillId="0" borderId="0" xfId="3736" applyNumberFormat="1" applyFont="1" applyAlignment="1"/>
    <xf numFmtId="176" fontId="498" fillId="0" borderId="0" xfId="3736" applyNumberFormat="1" applyFont="1"/>
    <xf numFmtId="49" fontId="500" fillId="0" borderId="0" xfId="3736" applyNumberFormat="1" applyFont="1" applyAlignment="1"/>
    <xf numFmtId="0" fontId="500" fillId="0" borderId="0" xfId="3736" applyFont="1" applyAlignment="1"/>
    <xf numFmtId="49" fontId="502" fillId="0" borderId="0" xfId="3736" applyNumberFormat="1" applyFont="1" applyAlignment="1"/>
    <xf numFmtId="1" fontId="502" fillId="0" borderId="0" xfId="3736" applyNumberFormat="1" applyFont="1"/>
    <xf numFmtId="49" fontId="499" fillId="0" borderId="0" xfId="3736" applyNumberFormat="1" applyFont="1" applyAlignment="1"/>
    <xf numFmtId="1" fontId="498" fillId="0" borderId="0" xfId="3736" applyNumberFormat="1" applyFont="1" applyAlignment="1"/>
    <xf numFmtId="10" fontId="500" fillId="0" borderId="0" xfId="3736" applyNumberFormat="1" applyFont="1"/>
    <xf numFmtId="1" fontId="498" fillId="0" borderId="0" xfId="3736" applyNumberFormat="1" applyFont="1"/>
    <xf numFmtId="49" fontId="503" fillId="0" borderId="0" xfId="3736" applyNumberFormat="1" applyFont="1" applyAlignment="1"/>
    <xf numFmtId="41" fontId="434" fillId="0" borderId="79" xfId="827" applyNumberFormat="1" applyFont="1" applyFill="1" applyBorder="1" applyAlignment="1">
      <alignment horizontal="right"/>
    </xf>
    <xf numFmtId="41" fontId="435" fillId="0" borderId="79" xfId="827" applyNumberFormat="1" applyFont="1" applyFill="1" applyBorder="1" applyAlignment="1">
      <alignment horizontal="right"/>
    </xf>
    <xf numFmtId="0" fontId="430" fillId="0" borderId="147" xfId="823" applyFont="1" applyFill="1" applyBorder="1" applyAlignment="1">
      <alignment horizontal="left"/>
    </xf>
    <xf numFmtId="0" fontId="431" fillId="0" borderId="79" xfId="827" applyFont="1" applyFill="1" applyBorder="1" applyAlignment="1">
      <alignment horizontal="left"/>
    </xf>
    <xf numFmtId="164" fontId="435" fillId="0" borderId="80" xfId="827" applyNumberFormat="1" applyFont="1" applyFill="1" applyBorder="1" applyAlignment="1">
      <alignment horizontal="right"/>
    </xf>
  </cellXfs>
  <cellStyles count="3737">
    <cellStyle name="_x000e_" xfId="3730"/>
    <cellStyle name="-" xfId="1"/>
    <cellStyle name="          _x000d__x000a_386grabber=AVGA.3GR_x000d_" xfId="1808"/>
    <cellStyle name="          _x000d__x000a_mouse.drv=lmouse.drv" xfId="1809"/>
    <cellStyle name="          _x000d__x000a_shell=progman.exe_x000d__x000a_m" xfId="1810"/>
    <cellStyle name=" 1" xfId="1708"/>
    <cellStyle name=" 158" xfId="3729"/>
    <cellStyle name="_x000a_386grabber=M" xfId="1794"/>
    <cellStyle name="_x0007__x000b_" xfId="3066"/>
    <cellStyle name="#/#/#" xfId="3067"/>
    <cellStyle name="$" xfId="1811"/>
    <cellStyle name="$ 0 decimal" xfId="2"/>
    <cellStyle name="$ 0 decimal 2" xfId="3090"/>
    <cellStyle name="$ 2 decimals" xfId="3"/>
    <cellStyle name="$ 2 decimals 2" xfId="3091"/>
    <cellStyle name="$.00" xfId="3068"/>
    <cellStyle name="$_in_Thous" xfId="3069"/>
    <cellStyle name="$0" xfId="3070"/>
    <cellStyle name="$0.0;($0.0)" xfId="3071"/>
    <cellStyle name="$0.00;($0.00)" xfId="3072"/>
    <cellStyle name="$K" xfId="4"/>
    <cellStyle name="%" xfId="5"/>
    <cellStyle name="% Presentation" xfId="6"/>
    <cellStyle name="% Presentation 2" xfId="3092"/>
    <cellStyle name="%_Project Hotel Valuation 6 June 2008 v1" xfId="1812"/>
    <cellStyle name="%_Project Hotel Valuation 6 June 2008 v1_Tata Tea_CCI_vending_brand valuation_jun 25 US office review" xfId="1813"/>
    <cellStyle name="%_Project shwetank - 160608" xfId="1814"/>
    <cellStyle name="%_Project Shwetank xls 28.05.08.v1" xfId="1815"/>
    <cellStyle name="%_ratio analysis - tata coffee -15jun08" xfId="1816"/>
    <cellStyle name="%_Tata Tea_CCI_vending_brand valuation_jun 25 US office review" xfId="1817"/>
    <cellStyle name="%_Valuation template - 160708" xfId="1818"/>
    <cellStyle name="******************************************" xfId="7"/>
    <cellStyle name=";;;" xfId="8"/>
    <cellStyle name=";;; 2" xfId="3093"/>
    <cellStyle name="?" xfId="2700"/>
    <cellStyle name="??" xfId="2701"/>
    <cellStyle name="?? [0]_??" xfId="2702"/>
    <cellStyle name="??_x000c_溜_x0012__x000d_肥U_x0001_?_x0006_?_x0007__x0001__x0001_" xfId="1819"/>
    <cellStyle name="??&amp;_x0012_" xfId="2703"/>
    <cellStyle name="??&amp;_x0012_?&amp;" xfId="2704"/>
    <cellStyle name="??&amp;_x0012_?&amp;_x000b_" xfId="2705"/>
    <cellStyle name="??&amp;_x0012_?&amp;_x000b_?" xfId="2706"/>
    <cellStyle name="??&amp;_x0012_?&amp;_x000b_?_x0008_*" xfId="2707"/>
    <cellStyle name="??&amp;_x0012_?&amp;_x000b_?_x0008_*_x0007_" xfId="2708"/>
    <cellStyle name="??&amp;_x0012_?&amp;_x000b_?_x0008_*_x0007_?_x0007_" xfId="2709"/>
    <cellStyle name="??&amp;_x0012_?&amp;_x000b_?_x0008_*_x0007_?_x0007__x0001_" xfId="2710"/>
    <cellStyle name="??&amp;_x0012_?&amp;_x000b_?_x0008_*_x0007_?_x0007__x0001__x0001_" xfId="2711"/>
    <cellStyle name="??&amp;_x0012_?&amp;_x000b_?_x0008_*_x0007_?_x0007__06.C&amp;C Global AR Report - Apr 2009 v2" xfId="2712"/>
    <cellStyle name="??&amp;_x0012_?&amp;_x000b_?_x0008_*_x0007_?_x0007__x0001__DSO Average.as of Aug 2009" xfId="2713"/>
    <cellStyle name="??&amp;_x0012_?&amp;_x000b_?_x0008_*_x0007_?_x0007__x0001__x0001__DSO Average.as of Aug 2009" xfId="2714"/>
    <cellStyle name="??&amp;_x0012_?&amp;_x000b_?_x0008_*_x0007_?_x0007__FY08 Book Tax Reconciliation (version 1)" xfId="2715"/>
    <cellStyle name="??&amp;_x0012_?&amp;_x000b_?_x0008_*_x0007_?_x0007__x0001__Note - Segregation of Eltra" xfId="2716"/>
    <cellStyle name="??&amp;_x0012_?&amp;_x000b_?_x0008_*_x0007_?_x0007__x0001__x0001__Note - Segregation of Eltra" xfId="2717"/>
    <cellStyle name="??&amp;_x0012_?&amp;_x000b_?_x0008_*_x0007_?_x0007__x0001__Slide 3 - Customer Profile" xfId="2718"/>
    <cellStyle name="??&amp;_x0012_?&amp;_x000b_?_x0008_*_x0007_?_x0007__x0001__x0001__Slide 3 - Customer Profile" xfId="2719"/>
    <cellStyle name="??&amp;_x0012_?&amp;_x000b_?_x0008_*_x0007_?_x0007__x0001__Summary" xfId="2720"/>
    <cellStyle name="??&amp;_x0012_?&amp;_x000b_?_x0008_*_x0007_?_x0007__x0001__x0001__Summary" xfId="2721"/>
    <cellStyle name="??&amp;_x0012_?&amp;_x000b_?_x0008_*_DSO Average.as of Aug 2009" xfId="2722"/>
    <cellStyle name="??&amp;_x0012_?&amp;_x000b_?_TP analysis Q409111009" xfId="2723"/>
    <cellStyle name="??&amp;_x0012_?&amp;_x000b__DSO Average.as of Aug 2009" xfId="2724"/>
    <cellStyle name="??&amp;_x0012_?&amp;_821 tax adjustments 1 15 09" xfId="2725"/>
    <cellStyle name="??&amp;O?&amp;H?_x0008__x000f__x0007_?_x0007__x0001__x0001_" xfId="1820"/>
    <cellStyle name="??&amp;O?&amp;H?_x0008_??_x0007__x0001__x0001_" xfId="1821"/>
    <cellStyle name="??_x0011_?_x0010_?" xfId="1822"/>
    <cellStyle name="?????_VERA" xfId="9"/>
    <cellStyle name="??_?.????" xfId="2726"/>
    <cellStyle name="?_DSO Average.as of Aug 2009" xfId="2727"/>
    <cellStyle name="?_Note - Segregation of Eltra" xfId="2728"/>
    <cellStyle name="?_Slide 3 - Customer Profile" xfId="2729"/>
    <cellStyle name="?_Summary" xfId="2730"/>
    <cellStyle name="@_text" xfId="1823"/>
    <cellStyle name="@_text_GB Commercial Business Review Q1 0809" xfId="1824"/>
    <cellStyle name="\" xfId="10"/>
    <cellStyle name="\_Balance Sheets with Adj v09" xfId="11"/>
    <cellStyle name="\_C&amp;W Interim Step 2 US v06" xfId="12"/>
    <cellStyle name="\_IAS 36 Analysis - Annual Test v23" xfId="13"/>
    <cellStyle name="_$1.9M Tax on RB" xfId="2731"/>
    <cellStyle name="_%(SignOnly)" xfId="14"/>
    <cellStyle name="_%(SignSpaceOnly)" xfId="15"/>
    <cellStyle name="_~2103109" xfId="1825"/>
    <cellStyle name="_10% haircut 2009and Q4 summary feb19" xfId="16"/>
    <cellStyle name="_10% haircut 2009and Q4 summary feb19 2" xfId="3094"/>
    <cellStyle name="_104001 Mar-07" xfId="2732"/>
    <cellStyle name="_190011  DEC-08" xfId="2733"/>
    <cellStyle name="_1분기재무제표" xfId="1826"/>
    <cellStyle name="_2000-2006EBITDA feb14" xfId="17"/>
    <cellStyle name="_2003년 1분기 재무제표" xfId="1827"/>
    <cellStyle name="_2005_2008 EBITDA June by region v1 " xfId="18"/>
    <cellStyle name="_2008" xfId="2734"/>
    <cellStyle name="_2009" xfId="2735"/>
    <cellStyle name="_2009 Expense (5)" xfId="1709"/>
    <cellStyle name="_2009 Nov AOP" xfId="2736"/>
    <cellStyle name="_2009 WD 10" xfId="2737"/>
    <cellStyle name="_201001 Apr06_20060518" xfId="2738"/>
    <cellStyle name="_201001 Apr06_20060518_190011  DEC-08" xfId="2739"/>
    <cellStyle name="_201001 Apr06_20060518_821 NA Analysis" xfId="2740"/>
    <cellStyle name="_201001 Apr06_20060518_JUN-09 CONSOL TB FIRST cut 2 Jul 2009 SGT" xfId="2741"/>
    <cellStyle name="_201001 Apr06_20060518_Recon Templates updated Jul09 " xfId="2742"/>
    <cellStyle name="_201001 Apr06_20060518_Recon Templates version 1 Jun09 " xfId="2743"/>
    <cellStyle name="_201001 Manual JV_Feb-07" xfId="2744"/>
    <cellStyle name="_201021 RNB Match" xfId="2745"/>
    <cellStyle name="_240002 Customer Incentive Oct-09- final" xfId="2746"/>
    <cellStyle name="_240011 Dec-06 Test" xfId="2747"/>
    <cellStyle name="_3.9 MTPA  Model" xfId="1828"/>
    <cellStyle name="_821 140041 Nov05 Supportxls" xfId="2748"/>
    <cellStyle name="_821 NA Analysis" xfId="2749"/>
    <cellStyle name="_821 Sensor income adjustment" xfId="2750"/>
    <cellStyle name="_A.2008 Cash Model -17-Oct-2008 ver 3" xfId="2751"/>
    <cellStyle name="_ABN  Asset Register final" xfId="1829"/>
    <cellStyle name="_Actuals" xfId="2752"/>
    <cellStyle name="_address" xfId="2753"/>
    <cellStyle name="_ADJ 1 APB metrics Nov 9, 2009" xfId="2754"/>
    <cellStyle name="_Adj 16-Avago IC" xfId="2755"/>
    <cellStyle name="_Adj 23-Other &quot;GIO PF Adj&quot;" xfId="2756"/>
    <cellStyle name="_Adjusted tables" xfId="1830"/>
    <cellStyle name="_Adjusted tables_V2" xfId="1831"/>
    <cellStyle name="_Adjustment tables_April 24" xfId="1832"/>
    <cellStyle name="_Adjustments" xfId="19"/>
    <cellStyle name="_Agilent WFM" xfId="2757"/>
    <cellStyle name="_Allocation" xfId="20"/>
    <cellStyle name="_Amortization Expense till 2011" xfId="21"/>
    <cellStyle name="_Amount" xfId="2758"/>
    <cellStyle name="_AP JV" xfId="2759"/>
    <cellStyle name="_AP Summary" xfId="2760"/>
    <cellStyle name="_AP Summary - P&amp;L adjustment Nov 05" xfId="2761"/>
    <cellStyle name="_APA AC #2 Q1 2005 Goods List - S$ 60,245.80" xfId="2762"/>
    <cellStyle name="_APA AC #4 Q1 2005 Goods List - S$ 178,361.92" xfId="2763"/>
    <cellStyle name="_APA AC #4 Q1 2005 Goods List - S$ 178,361.92_140011 NOV-08" xfId="2764"/>
    <cellStyle name="_APA AC #4 Q1 2005 Goods List - S$ 178,361.92_140011 NOV-08_190011  DEC-08" xfId="2765"/>
    <cellStyle name="_APA AC #4 Q1 2005 Goods List - S$ 178,361.92_APB ADJ1 Summary by CU and FN" xfId="2766"/>
    <cellStyle name="_APA AC #4 Q1 2005 Goods List - S$ 178,361.92_APB ADJ1 Summary by CU and FN-2" xfId="2767"/>
    <cellStyle name="_APA AC #4 Q1 2005 Goods List - S$ 178,361.92_Note - Segregation of Eltra" xfId="2768"/>
    <cellStyle name="_APA AC #4 Q1 2005 Goods List - S$ 178,361.92_Slide 3 - Customer Profile" xfId="2769"/>
    <cellStyle name="_APA AC #4 Q1 2005 Goods List - S$ 178,361.92_Summary" xfId="2770"/>
    <cellStyle name="_APAC HC BACKUP" xfId="22"/>
    <cellStyle name="_APAC HC BACKUP 2" xfId="3095"/>
    <cellStyle name="_APB ADJ1 Summary by CU and FN" xfId="2771"/>
    <cellStyle name="_APB ADJ1 Summary by CU and FN-2" xfId="2772"/>
    <cellStyle name="_APB% for Oct accrual (nov update2)" xfId="2773"/>
    <cellStyle name="_APB% for Oct accrual2" xfId="2774"/>
    <cellStyle name="_Audit Details SQL - Apr-06" xfId="2775"/>
    <cellStyle name="_Audit Details SQL - Apr-06_190011  DEC-08" xfId="2776"/>
    <cellStyle name="_Audit Details SQL - Apr-06_821 NA Analysis" xfId="2777"/>
    <cellStyle name="_Audit Details SQL - Apr-06_JUN-09 CONSOL TB FIRST cut 2 Jul 2009 SGT" xfId="2778"/>
    <cellStyle name="_Audit Details SQL - Apr-06_Recon Templates updated Jul09 " xfId="2779"/>
    <cellStyle name="_Audit Details SQL - Apr-06_Recon Templates version 1 Jun09 " xfId="2780"/>
    <cellStyle name="_Aug PR 10 to 12" xfId="2781"/>
    <cellStyle name="_Aug PR 10 to 12_190011  DEC-08" xfId="2782"/>
    <cellStyle name="_Aug PR 10 to 12_821 NA Analysis" xfId="2783"/>
    <cellStyle name="_Aug PR 10 to 12_JUN-09 CONSOL TB FIRST cut 2 Jul 2009 SGT" xfId="2784"/>
    <cellStyle name="_Aug PR 10 to 12_Recon Templates updated Jul09 " xfId="2785"/>
    <cellStyle name="_Aug PR 10 to 12_Recon Templates version 1 Jun09 " xfId="2786"/>
    <cellStyle name="_AVAGO BANK ACCOUNTS - Jan 2007" xfId="2787"/>
    <cellStyle name="_Avago contract2" xfId="2788"/>
    <cellStyle name="_Avago Fixed Asset setup form-Malaysia lease" xfId="2789"/>
    <cellStyle name="_avago hp agt msa ex 4 att g v13.0 sent 02-28-06 hp fell" xfId="2790"/>
    <cellStyle name="_Avago Invoicing, v0320" xfId="2791"/>
    <cellStyle name="_Avago Invoicing, v0520a_JF email 070606_Uli RBU changes" xfId="2792"/>
    <cellStyle name="_AVAGO invoicing_Aug06- Backup for JO 006-10" xfId="2793"/>
    <cellStyle name="_AVAGO invoicing_July06" xfId="2794"/>
    <cellStyle name="_AVAGO invoicing_June06" xfId="2795"/>
    <cellStyle name="_AVAGO invoicing_Sep06" xfId="2796"/>
    <cellStyle name="_Avago PC CC CCG ZCOSMAS" xfId="2797"/>
    <cellStyle name="_AVAGO RBU's_July06" xfId="2798"/>
    <cellStyle name="_AVAGO RBU's_July06V2_August 06 billing" xfId="2799"/>
    <cellStyle name="_AVAGO RBU's_Oct06" xfId="2800"/>
    <cellStyle name="_AVAGO RBU's_Sep06" xfId="2801"/>
    <cellStyle name="_Avago TAM and SAM through 2011 (2)" xfId="2802"/>
    <cellStyle name="_AVAGO Transition invoices" xfId="2803"/>
    <cellStyle name="_AVAGO Transition invoices_Sample" xfId="2804"/>
    <cellStyle name="_Avago working TB Q2'06 (7 17 06) (check)" xfId="2805"/>
    <cellStyle name="_Avago working TB Q2'06 (7 17 06) (check)_DSO Average.as of Aug 2009" xfId="2806"/>
    <cellStyle name="_Avago working TB Q2'06 (7 17 06) (check)_Note - Segregation of Eltra" xfId="2807"/>
    <cellStyle name="_Avago working TB Q2'06 (7 17 06) (check)_Slide 3 - Customer Profile" xfId="2808"/>
    <cellStyle name="_Avago working TB Q2'06 (7 17 06) (check)_Summary" xfId="2809"/>
    <cellStyle name="_Avago_Purple_Q208_Mercedes 5-22-08" xfId="2810"/>
    <cellStyle name="_Availability v2" xfId="23"/>
    <cellStyle name="_Balance sheet" xfId="24"/>
    <cellStyle name="_Balance Sheets with Adj v09" xfId="25"/>
    <cellStyle name="_Bali all periodsNov05 rev 4-6-06" xfId="2811"/>
    <cellStyle name="_Bali all periodsNov05 rev 4-6-06_DSO Average.as of Aug 2009" xfId="2812"/>
    <cellStyle name="_Bali all periodsNov05 rev 4-6-06_Note - Segregation of Eltra" xfId="2813"/>
    <cellStyle name="_Bali all periodsNov05 rev 4-6-06_Slide 3 - Customer Profile" xfId="2814"/>
    <cellStyle name="_Bali all periodsNov05 rev 4-6-06_Summary" xfId="2815"/>
    <cellStyle name="_Bali Day 1 Day 2 Costs - Nov 05" xfId="2816"/>
    <cellStyle name="_Bali day 1,2 &amp; transaction v2" xfId="2817"/>
    <cellStyle name="_Bali FY05 retention bonus accrual support" xfId="2818"/>
    <cellStyle name="_Bali GAAP Adjustments Nov 05 v 3-13-06" xfId="2819"/>
    <cellStyle name="_Bali GAAP Adjustments Nov 05 v 3-13-06_DSO Average.as of Aug 2009" xfId="2820"/>
    <cellStyle name="_Bali GAAP Adjustments Nov 05 v 3-13-06_Note - Segregation of Eltra" xfId="2821"/>
    <cellStyle name="_Bali GAAP Adjustments Nov 05 v 3-13-06_Slide 3 - Customer Profile" xfId="2822"/>
    <cellStyle name="_Bali GAAP Adjustments Nov 05 v 3-13-06_Summary" xfId="2823"/>
    <cellStyle name="_Bali GAAP Adjustments Nov 05 v 3-17-06" xfId="2824"/>
    <cellStyle name="_Bali GAAP Adjustments Nov 05 v 3-17-06_DSO Average.as of Aug 2009" xfId="2825"/>
    <cellStyle name="_Bali GAAP Adjustments Nov 05 v 3-17-06_Note - Segregation of Eltra" xfId="2826"/>
    <cellStyle name="_Bali GAAP Adjustments Nov 05 v 3-17-06_Slide 3 - Customer Profile" xfId="2827"/>
    <cellStyle name="_Bali GAAP Adjustments Nov 05 v 3-17-06_Summary" xfId="2828"/>
    <cellStyle name="_Bali GAAP Adjustments Nov 05 v 4-24-06" xfId="2829"/>
    <cellStyle name="_Bali GAAP Adjustments Nov 05 v 4-24-06_DSO Average.as of Aug 2009" xfId="2830"/>
    <cellStyle name="_Bali GAAP Adjustments Nov 05 v 4-24-06_Note - Segregation of Eltra" xfId="2831"/>
    <cellStyle name="_Bali GAAP Adjustments Nov 05 v 4-24-06_Slide 3 - Customer Profile" xfId="2832"/>
    <cellStyle name="_Bali GAAP Adjustments Nov 05 v 4-24-06_Summary" xfId="2833"/>
    <cellStyle name="_Bali GAAP Adjustments Nov 05 v 5-5-06 v2" xfId="2834"/>
    <cellStyle name="_Bali GAAP Adjustments Nov 05 v 5-5-06 v2_DSO Average.as of Aug 2009" xfId="2835"/>
    <cellStyle name="_Bali GAAP Adjustments Nov 05 v 5-5-06 v2_Note - Segregation of Eltra" xfId="2836"/>
    <cellStyle name="_Bali GAAP Adjustments Nov 05 v 5-5-06 v2_Slide 3 - Customer Profile" xfId="2837"/>
    <cellStyle name="_Bali GAAP Adjustments Nov 05 v 5-5-06 v2_Summary" xfId="2838"/>
    <cellStyle name="_Bali GAAP Adjustments Nov 05 v 5-8-06" xfId="2839"/>
    <cellStyle name="_Bali GAAP Adjustments Nov 05 v 5-8-06_DSO Average.as of Aug 2009" xfId="2840"/>
    <cellStyle name="_Bali GAAP Adjustments Nov 05 v 5-8-06_Note - Segregation of Eltra" xfId="2841"/>
    <cellStyle name="_Bali GAAP Adjustments Nov 05 v 5-8-06_Slide 3 - Customer Profile" xfId="2842"/>
    <cellStyle name="_Bali GAAP Adjustments Nov 05 v 5-8-06_Summary" xfId="2843"/>
    <cellStyle name="_Bali GAAP Adjustments Nov 05v2" xfId="2844"/>
    <cellStyle name="_Bali GAAP Adjustments Nov 05v2_DSO Average.as of Aug 2009" xfId="2845"/>
    <cellStyle name="_Bali GAAP Adjustments Nov 05v2_Note - Segregation of Eltra" xfId="2846"/>
    <cellStyle name="_Bali GAAP Adjustments Nov 05v2_Slide 3 - Customer Profile" xfId="2847"/>
    <cellStyle name="_Bali GAAP Adjustments Nov 05v2_Summary" xfId="2848"/>
    <cellStyle name="_Bali nonrestructuring proforma items Nov 05" xfId="2849"/>
    <cellStyle name="_Bali Nov 05 GL - APA" xfId="2850"/>
    <cellStyle name="_Bali Nov 05 GL - APA_DSO Average.as of Aug 2009" xfId="2851"/>
    <cellStyle name="_Bali Nov 05 GL - APA_Note - Segregation of Eltra" xfId="2852"/>
    <cellStyle name="_Bali Nov 05 GL - APA_Slide 3 - Customer Profile" xfId="2853"/>
    <cellStyle name="_Bali Nov 05 GL - APA_Summary" xfId="2854"/>
    <cellStyle name="_Bali WFM exp by CU Nov 05" xfId="2855"/>
    <cellStyle name="_Bali_541_All_130,131,133,138,137031,137041,139xxx_Recon_Singapore_Apr06" xfId="2856"/>
    <cellStyle name="_Bali_541_All_130,131,133,138,137031,137041,139xxx_Recon_Singapore_Apr06_140011 NOV-08" xfId="2857"/>
    <cellStyle name="_Bali_541_All_130,131,133,138,137031,137041,139xxx_Recon_Singapore_Apr06_140011 NOV-08_190011  DEC-08" xfId="2858"/>
    <cellStyle name="_Bali_543_All_130,131,133,138,137031,137041,139xxx_Recon_Singapore_Apr06" xfId="2859"/>
    <cellStyle name="_Bali_is_reports_Nov 05(3-13-06)" xfId="2860"/>
    <cellStyle name="_Bali_PL_recon_Nov05 (5-9-06)" xfId="2861"/>
    <cellStyle name="_Bali_PL_recon_Nov05 (5-9-06)_DSO Average.as of Aug 2009" xfId="2862"/>
    <cellStyle name="_Bali_PL_recon_Nov05 (5-9-06)_Note - Segregation of Eltra" xfId="2863"/>
    <cellStyle name="_Bali_PL_recon_Nov05 (5-9-06)_Slide 3 - Customer Profile" xfId="2864"/>
    <cellStyle name="_Bali_PL_recon_Nov05 (5-9-06)_Summary" xfId="2865"/>
    <cellStyle name="_BCL &amp; RCL- Valuation " xfId="1833"/>
    <cellStyle name="_BCL &amp; RCL- Valuation _Tata Tea_CCI_vending_brand valuation_jun 25 US office review" xfId="1834"/>
    <cellStyle name="_BF 2154172 BL 002 Jun-06_supporting" xfId="2866"/>
    <cellStyle name="_BF 2154172 BL 002 Jun-06_supporting_140011 NOV-08" xfId="2867"/>
    <cellStyle name="_BF 2154172 BL 002 Jun-06_supporting_190011  DEC-08" xfId="2868"/>
    <cellStyle name="_BF 2154172 BL 002 Jun-06_supporting_821 NA Analysis" xfId="2869"/>
    <cellStyle name="_BF 2154172 BL 002 Jun-06_supporting_JUN-09 CONSOL TB FIRST cut 2 Jul 2009 SGT" xfId="2870"/>
    <cellStyle name="_BF 2154172 BL 002 Jun-06_supporting_Recon Templates updated Jul09 " xfId="2871"/>
    <cellStyle name="_BF 2154172 BL 002 Jun-06_supporting_Recon Templates version 1 Jun09 " xfId="2872"/>
    <cellStyle name="_BF 2154172 BL 005 Feb-07" xfId="2873"/>
    <cellStyle name="_BF 2154172 BL 006 Jun-07-AP reclass iGate Everest  Oracle" xfId="2874"/>
    <cellStyle name="_BF 2154172 BL 006 Jun-07-AP reclass iGate Everest &amp; Oracle" xfId="2875"/>
    <cellStyle name="_BF 2154172 BL 007 Jun-07-AP Amortization of Microsoft licence _To remove" xfId="2876"/>
    <cellStyle name="_BF 2154172 BL 008 Jun-07 - Nov07- AP Amortization Oracle sw maintenance contract renewal" xfId="2877"/>
    <cellStyle name="_BF 2154172 BL 008 Jun-07 - Nov07- AP Amortization Oracle sw maintenance contract renewal_190011  DEC-08" xfId="2878"/>
    <cellStyle name="_BF 2154172 BL 008 Jun-07 - Nov07- AP Amortization Oracle sw maintenance contract renewal_821 NA Analysis" xfId="2879"/>
    <cellStyle name="_BF 2154172 BL 008 Mar-07- Cadence training coupons MBS" xfId="2880"/>
    <cellStyle name="_BF 2154172 BL 010 Jan07 - Jun07" xfId="2881"/>
    <cellStyle name="_BF 2154172 BL 010 Jan07 - Jun07_190011  DEC-08" xfId="2882"/>
    <cellStyle name="_BF 2154172 BL 010 Jan07 - Jun07_821 NA Analysis" xfId="2883"/>
    <cellStyle name="_BF 2154172 BL 010 Jul-06" xfId="2884"/>
    <cellStyle name="_BF 2154172 BL 012 Mar-07-Cadence training coupons" xfId="2885"/>
    <cellStyle name="_BF 2154172 BL 012 Mar-07-Cadence training coupons_190011  DEC-08" xfId="2886"/>
    <cellStyle name="_BF 2154172 BL 012 Mar-07-Cadence training coupons_821 NA Analysis" xfId="2887"/>
    <cellStyle name="_bodOperating Template v2" xfId="26"/>
    <cellStyle name="_Book1" xfId="1835"/>
    <cellStyle name="_Book1_Tata Tea_CCI_vending_brand valuation_jun 25 US office review" xfId="1836"/>
    <cellStyle name="_Book2" xfId="27"/>
    <cellStyle name="_Book22" xfId="2888"/>
    <cellStyle name="_Book3" xfId="28"/>
    <cellStyle name="_BPAsia09" xfId="29"/>
    <cellStyle name="_BPAsia09 2" xfId="3096"/>
    <cellStyle name="_BPDetCWCA09 20090212" xfId="30"/>
    <cellStyle name="_BPDetCWCA09 20090212 2" xfId="3097"/>
    <cellStyle name="_Bridge_LogisProcure_Jul 08_Fcst 7.9" xfId="2889"/>
    <cellStyle name="_Bridge_WPS_IT_Jul 08_Fcst7.9" xfId="2890"/>
    <cellStyle name="_BSE - NMCE val v1 - 16apr7 - worst case scenario Post discussion with SA" xfId="1837"/>
    <cellStyle name="_BSE - NMCE val v1 - 16apr7 - worst case scenario Post discussion with SA_Tata Tea_CCI_vending_brand valuation_jun 25 US office review" xfId="1838"/>
    <cellStyle name="_C&amp;W Interim Step 2 US v06" xfId="31"/>
    <cellStyle name="_C&amp;W Interim Step 2 US v06 2" xfId="3098"/>
    <cellStyle name="_Capital lease FA-Mar" xfId="2891"/>
    <cellStyle name="_Cash Position Comparisons - 28Sep2007" xfId="2892"/>
    <cellStyle name="_CCM Monnet1" xfId="1839"/>
    <cellStyle name="_Center" xfId="2893"/>
    <cellStyle name="_Comma" xfId="32"/>
    <cellStyle name="_Comma_Ariba profile" xfId="1840"/>
    <cellStyle name="_Comma_AVP" xfId="1841"/>
    <cellStyle name="_Comma_Balance Sheets with Adj v09" xfId="33"/>
    <cellStyle name="_Comma_Book1" xfId="1842"/>
    <cellStyle name="_Comma_C&amp;W Interim Step 2 US v06" xfId="34"/>
    <cellStyle name="_Comma_IAS 36 Analysis - Annual Test v19.DCP" xfId="35"/>
    <cellStyle name="_Comma_IAS 36 Analysis - Annual Test v23" xfId="36"/>
    <cellStyle name="_Comma_Marks 2-21-02 v4" xfId="37"/>
    <cellStyle name="_Comma_Mervyn's Rent Info" xfId="38"/>
    <cellStyle name="_Comma_Project Regal Portfolio Valuation Model - Eileen'strial" xfId="39"/>
    <cellStyle name="_Comma_Pterodactyl Returns Model (1-14-03)" xfId="1843"/>
    <cellStyle name="_consol_010306_FINAL" xfId="2894"/>
    <cellStyle name="_consol_cost_FINAL" xfId="2895"/>
    <cellStyle name="_Consolidation JV non-US Bali Nov 05" xfId="2896"/>
    <cellStyle name="_Copy of CFH Data 100811" xfId="40"/>
    <cellStyle name="_Copy of Covenants" xfId="41"/>
    <cellStyle name="_Copy of FY06 Jan Cash Flow v10" xfId="2897"/>
    <cellStyle name="_Copy of FY06 Jan Cash Flow v10_DSO Average.as of Aug 2009" xfId="2898"/>
    <cellStyle name="_Copy of FY06 Jan Cash Flow v10_Note - Segregation of Eltra" xfId="2899"/>
    <cellStyle name="_Copy of FY06 Jan Cash Flow v10_Slide 3 - Customer Profile" xfId="2900"/>
    <cellStyle name="_Copy of FY06 Jan Cash Flow v10_Summary" xfId="2901"/>
    <cellStyle name="_Copy of Q407 Working Capital Fcst Template 110607 HC" xfId="2902"/>
    <cellStyle name="_Corporate Roll Up Recolciliation - OLS" xfId="42"/>
    <cellStyle name="_Corporate Roll Up Recolciliation - OLS 2" xfId="3099"/>
    <cellStyle name="_Cost Savings 75% pullforward gone" xfId="43"/>
    <cellStyle name="_cost_dre_final_tally_sch5_011" xfId="1844"/>
    <cellStyle name="_CRTracking" xfId="2903"/>
    <cellStyle name="_Currency" xfId="44"/>
    <cellStyle name="_Currency_Ariba profile" xfId="1845"/>
    <cellStyle name="_Currency_Availability v2" xfId="45"/>
    <cellStyle name="_Currency_Availability v2_Balance Sheets with Adj v09" xfId="46"/>
    <cellStyle name="_Currency_Availability v2_Balance Sheets with Adj v09_aaaaaa" xfId="47"/>
    <cellStyle name="_Currency_Availability v2_Balance Sheets with Adj v09_C&amp;W Step 2 EMEA v02" xfId="48"/>
    <cellStyle name="_Currency_Availability v2_C&amp;W Interim Step 2 US v06" xfId="49"/>
    <cellStyle name="_Currency_Availability v2_IAS 36 Analysis - Annual Test v23" xfId="50"/>
    <cellStyle name="_Currency_AVP" xfId="1846"/>
    <cellStyle name="_Currency_Balance Sheets with Adj v09" xfId="51"/>
    <cellStyle name="_Currency_Book1" xfId="1847"/>
    <cellStyle name="_Currency_C&amp;W Interim Step 2 US v06" xfId="52"/>
    <cellStyle name="_Currency_IAS 36 Analysis - Annual Test v19.DCP" xfId="53"/>
    <cellStyle name="_Currency_IAS 36 Analysis - Annual Test v23" xfId="54"/>
    <cellStyle name="_Currency_Marks 2-21-02 v4" xfId="55"/>
    <cellStyle name="_Currency_Mervyn's Rent Info" xfId="56"/>
    <cellStyle name="_Currency_Project Regal Portfolio Valuation Model - Eileen'strial" xfId="57"/>
    <cellStyle name="_Currency_Pterodactyl Returns Model (1-14-03)" xfId="1848"/>
    <cellStyle name="_Currency0" xfId="58"/>
    <cellStyle name="_CurrencySpace" xfId="59"/>
    <cellStyle name="_CurrencySpace_Ariba profile" xfId="1849"/>
    <cellStyle name="_CurrencySpace_AVP" xfId="1850"/>
    <cellStyle name="_CurrencySpace_Babies LBO_03-10-05_CBZ" xfId="60"/>
    <cellStyle name="_CurrencySpace_Balance Sheets with Adj v09" xfId="61"/>
    <cellStyle name="_CurrencySpace_Book1" xfId="1851"/>
    <cellStyle name="_CurrencySpace_Book6" xfId="62"/>
    <cellStyle name="_CurrencySpace_C&amp;W Interim Step 2 US v06" xfId="63"/>
    <cellStyle name="_CurrencySpace_IAS 36 Analysis - Annual Test v19.DCP" xfId="64"/>
    <cellStyle name="_CurrencySpace_IAS 36 Analysis - Annual Test v23" xfId="65"/>
    <cellStyle name="_CurrencySpace_Marks 2-21-02 v4" xfId="66"/>
    <cellStyle name="_CurrencySpace_Mervyn's Rent Info" xfId="67"/>
    <cellStyle name="_CurrencySpace_Project Regal Portfolio Valuation Model - Eileen'strial" xfId="68"/>
    <cellStyle name="_CurrencySpace_Pterodactyl Returns Model (1-14-03)" xfId="1852"/>
    <cellStyle name="_CurrencySpace_TRU Model (28 Jan 2005)" xfId="69"/>
    <cellStyle name="_CurrencySpace_TRU NA Operating Buildup_v20_01-24-05" xfId="70"/>
    <cellStyle name="_D&amp;T 206021 &amp; 206031 &amp; 240021 5 20 09" xfId="2904"/>
    <cellStyle name="_D&amp;T 240003 5 26 09" xfId="2905"/>
    <cellStyle name="_D&amp;T Post Retirement Medical Benefit NA260011&amp;211041" xfId="2906"/>
    <cellStyle name="_Daily Reporting Tracker_May 07" xfId="1853"/>
    <cellStyle name="_DCF_11" xfId="71"/>
    <cellStyle name="_DCF_14" xfId="72"/>
    <cellStyle name="_DCF_30" xfId="73"/>
    <cellStyle name="_DCF_34" xfId="74"/>
    <cellStyle name="_DCF_Australia" xfId="75"/>
    <cellStyle name="_DCF_Combined" xfId="76"/>
    <cellStyle name="_DCF_NZealand" xfId="77"/>
    <cellStyle name="_DCF_Solutions" xfId="78"/>
    <cellStyle name="_Debt projection by quarter -TK v2 with acq" xfId="1710"/>
    <cellStyle name="_Debt projection by quarter -TK v2 without acq" xfId="1711"/>
    <cellStyle name="_Dell - Consolidated Accounts - Mar 04" xfId="1854"/>
    <cellStyle name="_Derby_Combined Operational Model_060818 (2)" xfId="79"/>
    <cellStyle name="_Derby_Operational Model_060803_NOREIMAGE" xfId="80"/>
    <cellStyle name="_Desc" xfId="2907"/>
    <cellStyle name="_Desc_140011 NOV-08" xfId="2908"/>
    <cellStyle name="_Desc_140011 NOV-08_190011  DEC-08" xfId="2909"/>
    <cellStyle name="_Det- softcopy" xfId="1855"/>
    <cellStyle name="_Details Oct 17" xfId="1856"/>
    <cellStyle name="_Disc Ops Footnote v3 - Balance sheet" xfId="2910"/>
    <cellStyle name="_Disc Ops Footnote v3 - Balance sheet_DSO Average.as of Aug 2009" xfId="2911"/>
    <cellStyle name="_Disc Ops Footnote v3 - Balance sheet_Note - Segregation of Eltra" xfId="2912"/>
    <cellStyle name="_Disc Ops Footnote v3 - Balance sheet_Slide 3 - Customer Profile" xfId="2913"/>
    <cellStyle name="_Disc Ops Footnote v3 - Balance sheet_Summary" xfId="2914"/>
    <cellStyle name="_Disc Ops P&amp;L" xfId="2915"/>
    <cellStyle name="_Discop - Predecessor Tax Disclosures 20060928 (audit - revised)" xfId="2916"/>
    <cellStyle name="_Discussion with APJ region" xfId="2917"/>
    <cellStyle name="_DLB Assets Register" xfId="1857"/>
    <cellStyle name="_EBITDA adjsutments" xfId="1858"/>
    <cellStyle name="_Espiem past fin" xfId="1859"/>
    <cellStyle name="_Euro" xfId="81"/>
    <cellStyle name="_Extract from AP Recon 172001 (3)" xfId="2918"/>
    <cellStyle name="_F4 Tax Account RECON Q4'06 draft" xfId="2919"/>
    <cellStyle name="_FA List March 05 - Fourth run-R18th aug" xfId="1860"/>
    <cellStyle name="_FA List March 05 - Fourth run-Revised" xfId="1861"/>
    <cellStyle name="_FA Movements Oct'07 - Addition" xfId="2920"/>
    <cellStyle name="_FAS 109 Assets Draft" xfId="2921"/>
    <cellStyle name="_Feb08 Division Bridges  pointers" xfId="2922"/>
    <cellStyle name="_Final 3CD Annexures 2006-07 I" xfId="1862"/>
    <cellStyle name="_Final Stock List for Divestiture cash out 12-5-06 for Payroll" xfId="2923"/>
    <cellStyle name="_Finance HC section - Aug09 update v28c v2 (2)" xfId="1712"/>
    <cellStyle name="_Fiscal 08-09_entity _opening 08_closing 09" xfId="1740"/>
    <cellStyle name="_Fixed assets - Bangalore (2)" xfId="1863"/>
    <cellStyle name="_Fixed assets - Noida3" xfId="1864"/>
    <cellStyle name="_Fixed assets 2005-2006 " xfId="1865"/>
    <cellStyle name="_Fixed assets 2005-2006 _Tata Tea_CCI_vending_brand valuation_jun 25 US office review" xfId="1866"/>
    <cellStyle name="_Forecast" xfId="2924"/>
    <cellStyle name="_Forecast_1" xfId="2925"/>
    <cellStyle name="_Forecast2" xfId="2926"/>
    <cellStyle name="_Forecasts" xfId="2927"/>
    <cellStyle name="_Foreign Tax Payable JE breakdown-802k" xfId="1713"/>
    <cellStyle name="_format for mkt prices monnet" xfId="1867"/>
    <cellStyle name="_Frankfort_Model_041005" xfId="82"/>
    <cellStyle name="_FULL (2)" xfId="2928"/>
    <cellStyle name="_Fully Loaded Financials Q106 Restated (Q106 Rules) Jun 9 hc" xfId="2929"/>
    <cellStyle name="_FUNDING ACTIVITY FY08 - Rolling Month" xfId="2930"/>
    <cellStyle name="_Funding Request" xfId="2931"/>
    <cellStyle name="_FX Rate" xfId="2932"/>
    <cellStyle name="_FY09 APB Proposal - 5.28.09v2 - FY09 est with comparisons" xfId="2933"/>
    <cellStyle name="_FY09 APB Scenario Model" xfId="2934"/>
    <cellStyle name="_FY09 metrics" xfId="2935"/>
    <cellStyle name="_GAO_May'08_Bridge" xfId="2936"/>
    <cellStyle name="_General Intercompany Balances" xfId="1714"/>
    <cellStyle name="_GIO template April" xfId="2937"/>
    <cellStyle name="_Global Consolidated Reconciliation Summary" xfId="2938"/>
    <cellStyle name="_Global Consolidated Reconciliation Summary_140011 NOV-08" xfId="2939"/>
    <cellStyle name="_Global Consolidated Reconciliation Summary_140011 NOV-08_190011  DEC-08" xfId="2940"/>
    <cellStyle name="_HC" xfId="83"/>
    <cellStyle name="_HC 2" xfId="3100"/>
    <cellStyle name="_HeadcountF - 08.2009" xfId="1715"/>
    <cellStyle name="_Heading" xfId="84"/>
    <cellStyle name="_Heading_prestemp" xfId="85"/>
    <cellStyle name="_Heading_prestemp 2" xfId="3101"/>
    <cellStyle name="_Highlight" xfId="86"/>
    <cellStyle name="_HP Monthly Invoices, v0501a" xfId="2941"/>
    <cellStyle name="_HP transition charge accrual - Aug" xfId="2942"/>
    <cellStyle name="_HP transition charge accrual - Sep" xfId="2943"/>
    <cellStyle name="_HPMS-Avago assets Malaysia" xfId="2944"/>
    <cellStyle name="_HR Dec Expense" xfId="2945"/>
    <cellStyle name="_HR Dec Expense_140011 NOV-08" xfId="2946"/>
    <cellStyle name="_HR Dec Expense_190011  DEC-08" xfId="2947"/>
    <cellStyle name="_HR Dec Expense_821 NA Analysis" xfId="2948"/>
    <cellStyle name="_HR Dec Expense_JUN-09 CONSOL TB FIRST cut 2 Jul 2009 SGT" xfId="2949"/>
    <cellStyle name="_HR Dec Expense_Recon Templates updated Jul09 " xfId="2950"/>
    <cellStyle name="_HR Dec Expense_Recon Templates version 1 Jun09 " xfId="2951"/>
    <cellStyle name="_HVTL FINAL ACCOUNTS 2005-06(IN lakhs)_12.07.2006" xfId="1868"/>
    <cellStyle name="_IAS 36 Analysis - Annual Test v19.DCP" xfId="87"/>
    <cellStyle name="_IAS 36 Analysis - Annual Test v23" xfId="88"/>
    <cellStyle name="_IC Loan 080731_CWCA 080508" xfId="1716"/>
    <cellStyle name="_IC Loan 080831_CWCA 090508 (2)" xfId="1717"/>
    <cellStyle name="_IC Loan 5413-5444" xfId="2952"/>
    <cellStyle name="_IC Loan 5413-5444 FY 2009" xfId="2953"/>
    <cellStyle name="_IC Loan Global 080630_CWCA (3)" xfId="89"/>
    <cellStyle name="_IC Loan Global 080630_CWCA (3) 2" xfId="3102"/>
    <cellStyle name="_IC Loan Global 080831_Asia" xfId="1718"/>
    <cellStyle name="_IC Loan Listing" xfId="2954"/>
    <cellStyle name="_IC Loan Listing - Latest Tracking - Apr 2009 ver FINAL" xfId="2955"/>
    <cellStyle name="_Info request items 8 revised 0723.dcp" xfId="90"/>
    <cellStyle name="_Intangible Asset Values v01" xfId="91"/>
    <cellStyle name="_Intangibles Goodwill Summary Footnote Q2 Printers - Image S FINAL" xfId="2956"/>
    <cellStyle name="_IR P&amp;L by CUs_FY06 &amp; FY07" xfId="2957"/>
    <cellStyle name="_IT Leases Equip schedule" xfId="2958"/>
    <cellStyle name="_ITEM #2, 3, 5B - 09 Plan By Region v1" xfId="92"/>
    <cellStyle name="_ITEM #2, 3, 5B - 09 Plan By Region v1 2" xfId="3103"/>
    <cellStyle name="_Item #4 - Balance Sheet Template - September xlsv7" xfId="93"/>
    <cellStyle name="_Jan'09 APB Accrual Model" xfId="2959"/>
    <cellStyle name="_JUN-09 CONSOL TB FIRST cut 2 Jul 2009 SGT" xfId="2960"/>
    <cellStyle name="_Lease Buyout" xfId="2961"/>
    <cellStyle name="_Lease Transfer" xfId="2962"/>
    <cellStyle name="_Leasing Schedule" xfId="2963"/>
    <cellStyle name="_List of MicroSoft Lic 0909 Leif" xfId="1719"/>
    <cellStyle name="_Lists" xfId="2964"/>
    <cellStyle name="_Lucent India operations projections" xfId="1869"/>
    <cellStyle name="_Main" xfId="2965"/>
    <cellStyle name="_Main_Model_Draft_11.DCP" xfId="94"/>
    <cellStyle name="_Mid Year Review Schedules 080531-A" xfId="1720"/>
    <cellStyle name="_Mid Year Review Schedules 080531-A-NK" xfId="1721"/>
    <cellStyle name="_Monthly Earnings Estimate_Jan and Feb 2009 Pre EBITDA 031009 v1" xfId="95"/>
    <cellStyle name="_Monthly Earnings Estimate_Jan and Feb 2009 Pre EBITDA 031009 v1 2" xfId="3104"/>
    <cellStyle name="_Monthly Earnings Estimate_Mar 2009 Pre EBITDA 031609 v1" xfId="96"/>
    <cellStyle name="_Monthly Earnings Estimate_Mar 2009 Pre EBITDA 031609 v1 2" xfId="3105"/>
    <cellStyle name="_Monthly Sales WMI" xfId="1870"/>
    <cellStyle name="_Monthly Updated Earnings Estimate_0309 (6)" xfId="97"/>
    <cellStyle name="_Monthly Updated Earnings Estimate_0309 (6) 2" xfId="3106"/>
    <cellStyle name="_Multiple" xfId="98"/>
    <cellStyle name="_Multiple_2007 - 2009 Ryder Cup Financials - detail - Score Card - 1.2.07" xfId="99"/>
    <cellStyle name="_Multiple_Ariba profile" xfId="1871"/>
    <cellStyle name="_Multiple_Availability v2" xfId="100"/>
    <cellStyle name="_Multiple_AVP" xfId="1872"/>
    <cellStyle name="_Multiple_Balance Sheets with Adj v09" xfId="101"/>
    <cellStyle name="_Multiple_Book1" xfId="1873"/>
    <cellStyle name="_Multiple_C&amp;W Interim Step 2 US v06" xfId="102"/>
    <cellStyle name="_Multiple_CSC - revised version 27 october" xfId="103"/>
    <cellStyle name="_Multiple_IAS 36 Analysis - Annual Test v19.DCP" xfId="104"/>
    <cellStyle name="_Multiple_IAS 36 Analysis - Annual Test v23" xfId="105"/>
    <cellStyle name="_Multiple_Marks 2-21-02 v4" xfId="106"/>
    <cellStyle name="_Multiple_Mervyn's Rent Info" xfId="107"/>
    <cellStyle name="_Multiple_Project Regal Portfolio Valuation Model - Eileen'strial" xfId="108"/>
    <cellStyle name="_Multiple_Pterodactyl Returns Model (1-14-03)" xfId="1874"/>
    <cellStyle name="_MultipleSpace" xfId="109"/>
    <cellStyle name="_MultipleSpace_2007 - 2009 Ryder Cup Financials - detail - Score Card - 1.2.07" xfId="110"/>
    <cellStyle name="_MultipleSpace_Ariba profile" xfId="1875"/>
    <cellStyle name="_MultipleSpace_AVP" xfId="1876"/>
    <cellStyle name="_MultipleSpace_Balance Sheets with Adj v09" xfId="111"/>
    <cellStyle name="_MultipleSpace_Book1" xfId="1877"/>
    <cellStyle name="_MultipleSpace_C&amp;W Interim Step 2 US v06" xfId="112"/>
    <cellStyle name="_MultipleSpace_CSC - revised version 27 october" xfId="113"/>
    <cellStyle name="_MultipleSpace_IAS 36 Analysis - Annual Test v19.DCP" xfId="114"/>
    <cellStyle name="_MultipleSpace_IAS 36 Analysis - Annual Test v23" xfId="115"/>
    <cellStyle name="_MultipleSpace_Marks 2-21-02 v4" xfId="116"/>
    <cellStyle name="_MultipleSpace_Mervyn's Rent Info" xfId="117"/>
    <cellStyle name="_MultipleSpace_Project Regal Portfolio Valuation Model - Eileen'strial" xfId="118"/>
    <cellStyle name="_MultipleSpace_Pterodactyl Returns Model (1-14-03)" xfId="1878"/>
    <cellStyle name="_Multiples-Television latest" xfId="1879"/>
    <cellStyle name="_Nov FTO Correction" xfId="2966"/>
    <cellStyle name="_NPA_RSL_07" xfId="1880"/>
    <cellStyle name="_NPA_RSL_07_RSL BS(Oct-10)-1" xfId="1881"/>
    <cellStyle name="_NPA_RSL_07_RSL BS(Oct-10)-1_Project Hotel Valuation 6 June 2008 v1" xfId="1882"/>
    <cellStyle name="_NPA_RSL_07_RSL BS(Oct-10)-1_Project Hotel Valuation 6 June 2008 v1_Tata Tea_CCI_vending_brand valuation_jun 25 US office review" xfId="1883"/>
    <cellStyle name="_NPA_RSL_07_RSL BS(Oct-10)-1_Project shwetank - 160608" xfId="1884"/>
    <cellStyle name="_NPA_RSL_07_RSL BS(Oct-10)-1_Project Shwetank xls 28.05.08.v1" xfId="1885"/>
    <cellStyle name="_NPA_RSL_07_RSL BS(Oct-10)-1_ratio analysis - tata coffee -15jun08" xfId="1886"/>
    <cellStyle name="_NPA_RSL_07_RSL BS(Oct-10)-1_Valuation template - 160708" xfId="1887"/>
    <cellStyle name="_NPA_RSL_07_Tata Tea_CCI_vending_brand valuation_jun 25 US office review" xfId="1888"/>
    <cellStyle name="_Number0" xfId="119"/>
    <cellStyle name="_OPD Old Close Templates_Q208" xfId="2967"/>
    <cellStyle name="_Operating Model CFG" xfId="120"/>
    <cellStyle name="_Operating Model Template Example" xfId="121"/>
    <cellStyle name="_Other &quot;GIO PF Adj&quot;" xfId="2968"/>
    <cellStyle name="_Other Current Assets Analysis" xfId="2969"/>
    <cellStyle name="_P&amp;L 2009 with RIFS" xfId="1722"/>
    <cellStyle name="_P26923_Agavo Singapore Jan07" xfId="2970"/>
    <cellStyle name="_Payroll" xfId="2971"/>
    <cellStyle name="_PDO_GM Q208 Bridges" xfId="2972"/>
    <cellStyle name="_Percent" xfId="122"/>
    <cellStyle name="_Percent_Ariba profile" xfId="1889"/>
    <cellStyle name="_Percent_Availability v2" xfId="123"/>
    <cellStyle name="_Percent_Availability v2_Balance Sheets with Adj v09" xfId="124"/>
    <cellStyle name="_Percent_Availability v2_C&amp;W Interim Step 2 US v06" xfId="125"/>
    <cellStyle name="_Percent_Availability v2_IAS 36 Analysis - Annual Test v23" xfId="126"/>
    <cellStyle name="_Percent_AVP" xfId="1890"/>
    <cellStyle name="_Percent_Balance Sheets with Adj v09" xfId="127"/>
    <cellStyle name="_Percent_Book1" xfId="1891"/>
    <cellStyle name="_Percent_C&amp;W Interim Step 2 US v06" xfId="128"/>
    <cellStyle name="_Percent_IAS 36 Analysis - Annual Test v19.DCP" xfId="129"/>
    <cellStyle name="_Percent_IAS 36 Analysis - Annual Test v23" xfId="130"/>
    <cellStyle name="_Percent_Pterodactyl Returns Model (1-14-03)" xfId="1892"/>
    <cellStyle name="_PercentSpace" xfId="131"/>
    <cellStyle name="_PercentSpace_Ariba profile" xfId="1893"/>
    <cellStyle name="_PercentSpace_AVP" xfId="1894"/>
    <cellStyle name="_PercentSpace_Balance Sheets with Adj v09" xfId="132"/>
    <cellStyle name="_PercentSpace_Book1" xfId="1895"/>
    <cellStyle name="_PercentSpace_C&amp;W Interim Step 2 US v06" xfId="133"/>
    <cellStyle name="_PercentSpace_IAS 36 Analysis - Annual Test v19.DCP" xfId="134"/>
    <cellStyle name="_PercentSpace_IAS 36 Analysis - Annual Test v23" xfId="135"/>
    <cellStyle name="_PercentSpace_Pterodactyl Returns Model (1-14-03)" xfId="1896"/>
    <cellStyle name="_PO_AP Details Dec06 v03Jan07" xfId="2973"/>
    <cellStyle name="_Pricing by Towers - Final" xfId="2974"/>
    <cellStyle name="_Pricing by Towers -newsplit" xfId="2975"/>
    <cellStyle name="_Procure_Logistics_WWML_April 08_Marylou" xfId="2976"/>
    <cellStyle name="_Profit-in-stock" xfId="2977"/>
    <cellStyle name="_Project Lift_Draft Databook" xfId="1897"/>
    <cellStyle name="_projECTIONS  2008-july-revised" xfId="1898"/>
    <cellStyle name="_projECTIONS  2008-july-revised2" xfId="1899"/>
    <cellStyle name="_projECTIONS  2008-july-revised3" xfId="1900"/>
    <cellStyle name="_Q1 EBITDA Impacts to Spread by Biz" xfId="2978"/>
    <cellStyle name="_Q1'06 Disc Ops P&amp;L v7" xfId="2979"/>
    <cellStyle name="_Q2  FINAL" xfId="2980"/>
    <cellStyle name="_Q2 Mgnt to GL Bridge CFOv15" xfId="2981"/>
    <cellStyle name="_Q208 MEC Forecast Master-final(e)" xfId="2982"/>
    <cellStyle name="_Q3 Bridge" xfId="2983"/>
    <cellStyle name="_Q408 Restructure Employees India 0812" xfId="136"/>
    <cellStyle name="_QtrData" xfId="2984"/>
    <cellStyle name="_QtrData_Note - Segregation of Eltra" xfId="2985"/>
    <cellStyle name="_QtrData_Slide 3 - Customer Profile" xfId="2986"/>
    <cellStyle name="_QtrData_Summary" xfId="2987"/>
    <cellStyle name="_Quote for SGP Wireless CR " xfId="2988"/>
    <cellStyle name="_Recon Templates updated Jul09 " xfId="2989"/>
    <cellStyle name="_Recon Templates version 1 Jun09 " xfId="2990"/>
    <cellStyle name="_Returns Model Template" xfId="1901"/>
    <cellStyle name="_Returns Model Template_Tata Tea_CCI_vending_brand valuation_jun 25 US office review" xfId="1902"/>
    <cellStyle name="_Rid_1__dimLine" xfId="1903"/>
    <cellStyle name="_Rid_1__measurecell" xfId="1904"/>
    <cellStyle name="_Rid_1__S10" xfId="1905"/>
    <cellStyle name="_Rid_1__S100" xfId="1906"/>
    <cellStyle name="_Rid_1__S101" xfId="1907"/>
    <cellStyle name="_Rid_1__S102" xfId="1908"/>
    <cellStyle name="_Rid_1__S103" xfId="1909"/>
    <cellStyle name="_Rid_1__S104" xfId="1910"/>
    <cellStyle name="_Rid_1__S105" xfId="1911"/>
    <cellStyle name="_Rid_1__S106" xfId="1912"/>
    <cellStyle name="_Rid_1__S107" xfId="1913"/>
    <cellStyle name="_Rid_1__S108" xfId="1914"/>
    <cellStyle name="_Rid_1__S109" xfId="1915"/>
    <cellStyle name="_Rid_1__S109 2" xfId="1916"/>
    <cellStyle name="_Rid_1__S11" xfId="1917"/>
    <cellStyle name="_Rid_1__S110" xfId="1918"/>
    <cellStyle name="_Rid_1__S111" xfId="1919"/>
    <cellStyle name="_Rid_1__S112" xfId="1920"/>
    <cellStyle name="_Rid_1__S113" xfId="1921"/>
    <cellStyle name="_Rid_1__S114" xfId="1922"/>
    <cellStyle name="_Rid_1__S115" xfId="1923"/>
    <cellStyle name="_Rid_1__S116" xfId="1924"/>
    <cellStyle name="_Rid_1__S117" xfId="1925"/>
    <cellStyle name="_Rid_1__S119" xfId="1926"/>
    <cellStyle name="_Rid_1__S12" xfId="1927"/>
    <cellStyle name="_Rid_1__S120" xfId="1928"/>
    <cellStyle name="_Rid_1__S120 2" xfId="1929"/>
    <cellStyle name="_Rid_1__S121" xfId="1930"/>
    <cellStyle name="_Rid_1__S122" xfId="1931"/>
    <cellStyle name="_Rid_1__S122 2" xfId="1932"/>
    <cellStyle name="_Rid_1__S124" xfId="1933"/>
    <cellStyle name="_Rid_1__S125" xfId="1934"/>
    <cellStyle name="_Rid_1__S126" xfId="1935"/>
    <cellStyle name="_Rid_1__S128" xfId="1936"/>
    <cellStyle name="_Rid_1__S129" xfId="1937"/>
    <cellStyle name="_Rid_1__S13" xfId="1938"/>
    <cellStyle name="_Rid_1__S130" xfId="1939"/>
    <cellStyle name="_Rid_1__S131" xfId="1940"/>
    <cellStyle name="_Rid_1__S133" xfId="1941"/>
    <cellStyle name="_Rid_1__S133 2" xfId="1942"/>
    <cellStyle name="_Rid_1__S134" xfId="1943"/>
    <cellStyle name="_Rid_1__S135" xfId="1944"/>
    <cellStyle name="_Rid_1__S135 2" xfId="1945"/>
    <cellStyle name="_Rid_1__S136" xfId="1946"/>
    <cellStyle name="_Rid_1__S137" xfId="1947"/>
    <cellStyle name="_Rid_1__S138" xfId="1948"/>
    <cellStyle name="_Rid_1__S139" xfId="1949"/>
    <cellStyle name="_Rid_1__S14" xfId="1950"/>
    <cellStyle name="_Rid_1__S140" xfId="1951"/>
    <cellStyle name="_Rid_1__S141" xfId="1952"/>
    <cellStyle name="_Rid_1__S142" xfId="1953"/>
    <cellStyle name="_Rid_1__S143" xfId="1954"/>
    <cellStyle name="_Rid_1__S144" xfId="1955"/>
    <cellStyle name="_Rid_1__S145" xfId="1956"/>
    <cellStyle name="_Rid_1__S146" xfId="1957"/>
    <cellStyle name="_Rid_1__S147" xfId="1958"/>
    <cellStyle name="_Rid_1__S148" xfId="1959"/>
    <cellStyle name="_Rid_1__S149" xfId="1960"/>
    <cellStyle name="_Rid_1__S15" xfId="1961"/>
    <cellStyle name="_Rid_1__S150" xfId="1962"/>
    <cellStyle name="_Rid_1__S151" xfId="1963"/>
    <cellStyle name="_Rid_1__S152" xfId="1964"/>
    <cellStyle name="_Rid_1__S153" xfId="1965"/>
    <cellStyle name="_Rid_1__S154" xfId="1966"/>
    <cellStyle name="_Rid_1__S156" xfId="1967"/>
    <cellStyle name="_Rid_1__S157" xfId="1968"/>
    <cellStyle name="_Rid_1__S158" xfId="1969"/>
    <cellStyle name="_Rid_1__S159" xfId="1970"/>
    <cellStyle name="_Rid_1__S16" xfId="1971"/>
    <cellStyle name="_Rid_1__S160" xfId="1972"/>
    <cellStyle name="_Rid_1__S161" xfId="1973"/>
    <cellStyle name="_Rid_1__S162" xfId="1974"/>
    <cellStyle name="_Rid_1__S164" xfId="1975"/>
    <cellStyle name="_Rid_1__S165" xfId="1976"/>
    <cellStyle name="_Rid_1__S166" xfId="1977"/>
    <cellStyle name="_Rid_1__S167" xfId="1978"/>
    <cellStyle name="_Rid_1__S168" xfId="1979"/>
    <cellStyle name="_Rid_1__S169" xfId="1980"/>
    <cellStyle name="_Rid_1__S17" xfId="1981"/>
    <cellStyle name="_Rid_1__S171" xfId="1982"/>
    <cellStyle name="_Rid_1__S173" xfId="1983"/>
    <cellStyle name="_Rid_1__S174" xfId="1984"/>
    <cellStyle name="_Rid_1__S175" xfId="1985"/>
    <cellStyle name="_Rid_1__S176" xfId="1986"/>
    <cellStyle name="_Rid_1__S178" xfId="1987"/>
    <cellStyle name="_Rid_1__S18" xfId="1988"/>
    <cellStyle name="_Rid_1__S18 2" xfId="1989"/>
    <cellStyle name="_Rid_1__S180" xfId="1990"/>
    <cellStyle name="_Rid_1__S182" xfId="1991"/>
    <cellStyle name="_Rid_1__S183" xfId="1992"/>
    <cellStyle name="_Rid_1__S185" xfId="1993"/>
    <cellStyle name="_Rid_1__S187" xfId="1994"/>
    <cellStyle name="_Rid_1__S189" xfId="1995"/>
    <cellStyle name="_Rid_1__S19" xfId="1996"/>
    <cellStyle name="_Rid_1__S19 2" xfId="1997"/>
    <cellStyle name="_Rid_1__S191" xfId="1998"/>
    <cellStyle name="_Rid_1__S192" xfId="1999"/>
    <cellStyle name="_Rid_1__S194" xfId="2000"/>
    <cellStyle name="_Rid_1__S196" xfId="2001"/>
    <cellStyle name="_Rid_1__S199" xfId="2002"/>
    <cellStyle name="_Rid_1__S20" xfId="2003"/>
    <cellStyle name="_Rid_1__S20 2" xfId="2004"/>
    <cellStyle name="_Rid_1__S201" xfId="2005"/>
    <cellStyle name="_Rid_1__S202" xfId="2006"/>
    <cellStyle name="_Rid_1__S203" xfId="2007"/>
    <cellStyle name="_Rid_1__S206" xfId="2008"/>
    <cellStyle name="_Rid_1__S208" xfId="2009"/>
    <cellStyle name="_Rid_1__S21" xfId="2010"/>
    <cellStyle name="_Rid_1__S21 2" xfId="2011"/>
    <cellStyle name="_Rid_1__S210" xfId="2012"/>
    <cellStyle name="_Rid_1__S213" xfId="2013"/>
    <cellStyle name="_Rid_1__S215" xfId="2014"/>
    <cellStyle name="_Rid_1__S217" xfId="2015"/>
    <cellStyle name="_Rid_1__S22" xfId="2016"/>
    <cellStyle name="_Rid_1__S22 2" xfId="2017"/>
    <cellStyle name="_Rid_1__S220" xfId="2018"/>
    <cellStyle name="_Rid_1__S222" xfId="2019"/>
    <cellStyle name="_Rid_1__S224" xfId="2020"/>
    <cellStyle name="_Rid_1__S224 2" xfId="2021"/>
    <cellStyle name="_Rid_1__S227" xfId="2022"/>
    <cellStyle name="_Rid_1__S229" xfId="2023"/>
    <cellStyle name="_Rid_1__S23" xfId="2024"/>
    <cellStyle name="_Rid_1__S23 2" xfId="2025"/>
    <cellStyle name="_Rid_1__S231" xfId="2026"/>
    <cellStyle name="_Rid_1__S234" xfId="2027"/>
    <cellStyle name="_Rid_1__S235" xfId="2028"/>
    <cellStyle name="_Rid_1__S236" xfId="2029"/>
    <cellStyle name="_Rid_1__S238" xfId="2030"/>
    <cellStyle name="_Rid_1__S24" xfId="2031"/>
    <cellStyle name="_Rid_1__S241" xfId="2032"/>
    <cellStyle name="_Rid_1__S243" xfId="2033"/>
    <cellStyle name="_Rid_1__S245" xfId="2034"/>
    <cellStyle name="_Rid_1__S246" xfId="2035"/>
    <cellStyle name="_Rid_1__S248" xfId="2036"/>
    <cellStyle name="_Rid_1__S25" xfId="2037"/>
    <cellStyle name="_Rid_1__S250" xfId="2038"/>
    <cellStyle name="_Rid_1__S252" xfId="2039"/>
    <cellStyle name="_Rid_1__S255" xfId="2040"/>
    <cellStyle name="_Rid_1__S257" xfId="2041"/>
    <cellStyle name="_Rid_1__S259" xfId="2042"/>
    <cellStyle name="_Rid_1__S26" xfId="2043"/>
    <cellStyle name="_Rid_1__S26 2" xfId="2044"/>
    <cellStyle name="_Rid_1__S262" xfId="2045"/>
    <cellStyle name="_Rid_1__S264" xfId="2046"/>
    <cellStyle name="_Rid_1__S266" xfId="2047"/>
    <cellStyle name="_Rid_1__S269" xfId="2048"/>
    <cellStyle name="_Rid_1__S27" xfId="2049"/>
    <cellStyle name="_Rid_1__S271" xfId="2050"/>
    <cellStyle name="_Rid_1__S273" xfId="2051"/>
    <cellStyle name="_Rid_1__S276" xfId="2052"/>
    <cellStyle name="_Rid_1__S278" xfId="2053"/>
    <cellStyle name="_Rid_1__S28" xfId="2054"/>
    <cellStyle name="_Rid_1__S280" xfId="2055"/>
    <cellStyle name="_Rid_1__S283" xfId="2056"/>
    <cellStyle name="_Rid_1__S285" xfId="2057"/>
    <cellStyle name="_Rid_1__S287" xfId="2058"/>
    <cellStyle name="_Rid_1__S29" xfId="2059"/>
    <cellStyle name="_Rid_1__S290" xfId="2060"/>
    <cellStyle name="_Rid_1__S292" xfId="2061"/>
    <cellStyle name="_Rid_1__S294" xfId="2062"/>
    <cellStyle name="_Rid_1__S297" xfId="2063"/>
    <cellStyle name="_Rid_1__S299" xfId="2064"/>
    <cellStyle name="_Rid_1__S30" xfId="2065"/>
    <cellStyle name="_Rid_1__S301" xfId="2066"/>
    <cellStyle name="_Rid_1__S304" xfId="2067"/>
    <cellStyle name="_Rid_1__S31" xfId="2068"/>
    <cellStyle name="_Rid_1__S31 2" xfId="2069"/>
    <cellStyle name="_Rid_1__S311" xfId="2070"/>
    <cellStyle name="_Rid_1__S32" xfId="2071"/>
    <cellStyle name="_Rid_1__S33" xfId="2072"/>
    <cellStyle name="_Rid_1__S33 2" xfId="2073"/>
    <cellStyle name="_Rid_1__S34" xfId="2074"/>
    <cellStyle name="_Rid_1__S35" xfId="2075"/>
    <cellStyle name="_Rid_1__S36" xfId="2076"/>
    <cellStyle name="_Rid_1__S37" xfId="2077"/>
    <cellStyle name="_Rid_1__S38" xfId="2078"/>
    <cellStyle name="_Rid_1__S39" xfId="2079"/>
    <cellStyle name="_Rid_1__S40" xfId="2080"/>
    <cellStyle name="_Rid_1__S41" xfId="2081"/>
    <cellStyle name="_Rid_1__S42" xfId="2082"/>
    <cellStyle name="_Rid_1__S42 2" xfId="2083"/>
    <cellStyle name="_Rid_1__S43" xfId="2084"/>
    <cellStyle name="_Rid_1__S44" xfId="2085"/>
    <cellStyle name="_Rid_1__S44 2" xfId="2086"/>
    <cellStyle name="_Rid_1__S45" xfId="2087"/>
    <cellStyle name="_Rid_1__S46" xfId="2088"/>
    <cellStyle name="_Rid_1__S47" xfId="2089"/>
    <cellStyle name="_Rid_1__S48" xfId="2090"/>
    <cellStyle name="_Rid_1__S49" xfId="2091"/>
    <cellStyle name="_Rid_1__S50" xfId="2092"/>
    <cellStyle name="_Rid_1__S51" xfId="2093"/>
    <cellStyle name="_Rid_1__S52" xfId="2094"/>
    <cellStyle name="_Rid_1__S54" xfId="2095"/>
    <cellStyle name="_Rid_1__S55" xfId="2096"/>
    <cellStyle name="_Rid_1__S56" xfId="2097"/>
    <cellStyle name="_Rid_1__S57" xfId="2098"/>
    <cellStyle name="_Rid_1__S57 2" xfId="2099"/>
    <cellStyle name="_Rid_1__S59" xfId="2100"/>
    <cellStyle name="_Rid_1__S61" xfId="2101"/>
    <cellStyle name="_Rid_1__S63" xfId="2102"/>
    <cellStyle name="_Rid_1__S64" xfId="2103"/>
    <cellStyle name="_Rid_1__S65" xfId="2104"/>
    <cellStyle name="_Rid_1__S66" xfId="2105"/>
    <cellStyle name="_Rid_1__S68" xfId="2106"/>
    <cellStyle name="_Rid_1__S68 2" xfId="2107"/>
    <cellStyle name="_Rid_1__S69" xfId="2108"/>
    <cellStyle name="_Rid_1__S70" xfId="2109"/>
    <cellStyle name="_Rid_1__S70 2" xfId="2110"/>
    <cellStyle name="_Rid_1__S71" xfId="2111"/>
    <cellStyle name="_Rid_1__S72" xfId="2112"/>
    <cellStyle name="_Rid_1__S73" xfId="2113"/>
    <cellStyle name="_Rid_1__S74" xfId="2114"/>
    <cellStyle name="_Rid_1__S75" xfId="2115"/>
    <cellStyle name="_Rid_1__S76" xfId="2116"/>
    <cellStyle name="_Rid_1__S77" xfId="2117"/>
    <cellStyle name="_Rid_1__S78" xfId="2118"/>
    <cellStyle name="_Rid_1__S79" xfId="2119"/>
    <cellStyle name="_Rid_1__S80" xfId="2120"/>
    <cellStyle name="_Rid_1__S81" xfId="2121"/>
    <cellStyle name="_Rid_1__S81 2" xfId="2122"/>
    <cellStyle name="_Rid_1__S82" xfId="2123"/>
    <cellStyle name="_Rid_1__S83" xfId="2124"/>
    <cellStyle name="_Rid_1__S84" xfId="2125"/>
    <cellStyle name="_Rid_1__S85" xfId="2126"/>
    <cellStyle name="_Rid_1__S86" xfId="2127"/>
    <cellStyle name="_Rid_1__S87" xfId="2128"/>
    <cellStyle name="_Rid_1__S88" xfId="2129"/>
    <cellStyle name="_Rid_1__S89" xfId="2130"/>
    <cellStyle name="_Rid_1__S90" xfId="2131"/>
    <cellStyle name="_Rid_1__S91" xfId="2132"/>
    <cellStyle name="_Rid_1__S92" xfId="2133"/>
    <cellStyle name="_Rid_1__S93" xfId="2134"/>
    <cellStyle name="_Rid_1__S94" xfId="2135"/>
    <cellStyle name="_Rid_1__S95" xfId="2136"/>
    <cellStyle name="_Rid_1__S96" xfId="2137"/>
    <cellStyle name="_Rid_1__S97" xfId="2138"/>
    <cellStyle name="_Rid_1__S98" xfId="2139"/>
    <cellStyle name="_Rid_1__S99" xfId="2140"/>
    <cellStyle name="_Rid_1__td_cell" xfId="2141"/>
    <cellStyle name="_Rid_1__td_colLabel" xfId="2142"/>
    <cellStyle name="_Rid_1__td_rowLabel" xfId="2143"/>
    <cellStyle name="_Rid_1__td_rowLabelNested" xfId="2144"/>
    <cellStyle name="_Rid_1__td_summarycell1" xfId="2145"/>
    <cellStyle name="_Rid_1__td_summarycell2" xfId="2146"/>
    <cellStyle name="_Rid_1__td_summaryrowlabel1" xfId="2147"/>
    <cellStyle name="_Rid_1__td_summaryrowlabel2" xfId="2148"/>
    <cellStyle name="_Rid_2__dimLine" xfId="2149"/>
    <cellStyle name="_Rid_2__measurecell" xfId="2150"/>
    <cellStyle name="_Rid_2__S101" xfId="2151"/>
    <cellStyle name="_Rid_2__S103" xfId="2152"/>
    <cellStyle name="_Rid_2__S104" xfId="2153"/>
    <cellStyle name="_Rid_2__S106" xfId="2154"/>
    <cellStyle name="_Rid_2__S108" xfId="2155"/>
    <cellStyle name="_Rid_2__S109" xfId="2156"/>
    <cellStyle name="_Rid_2__S110" xfId="2157"/>
    <cellStyle name="_Rid_2__S111" xfId="2158"/>
    <cellStyle name="_Rid_2__S112" xfId="2159"/>
    <cellStyle name="_Rid_2__S114" xfId="2160"/>
    <cellStyle name="_Rid_2__S116" xfId="2161"/>
    <cellStyle name="_Rid_2__S119" xfId="2162"/>
    <cellStyle name="_Rid_2__S121" xfId="2163"/>
    <cellStyle name="_Rid_2__S123" xfId="2164"/>
    <cellStyle name="_Rid_2__S124" xfId="2165"/>
    <cellStyle name="_Rid_2__S125" xfId="2166"/>
    <cellStyle name="_Rid_2__S126" xfId="2167"/>
    <cellStyle name="_Rid_2__S127" xfId="2168"/>
    <cellStyle name="_Rid_2__S129" xfId="2169"/>
    <cellStyle name="_Rid_2__S132" xfId="2170"/>
    <cellStyle name="_Rid_2__S134" xfId="2171"/>
    <cellStyle name="_Rid_2__S136" xfId="2172"/>
    <cellStyle name="_Rid_2__S138" xfId="2173"/>
    <cellStyle name="_Rid_2__S140" xfId="2174"/>
    <cellStyle name="_Rid_2__S142" xfId="2175"/>
    <cellStyle name="_Rid_2__S145" xfId="2176"/>
    <cellStyle name="_Rid_2__S147" xfId="2177"/>
    <cellStyle name="_Rid_2__S149" xfId="2178"/>
    <cellStyle name="_Rid_2__S15" xfId="2179"/>
    <cellStyle name="_Rid_2__S151" xfId="2180"/>
    <cellStyle name="_Rid_2__S153" xfId="2181"/>
    <cellStyle name="_Rid_2__S155" xfId="2182"/>
    <cellStyle name="_Rid_2__S158" xfId="2183"/>
    <cellStyle name="_Rid_2__S16" xfId="2184"/>
    <cellStyle name="_Rid_2__S160" xfId="2185"/>
    <cellStyle name="_Rid_2__S162" xfId="2186"/>
    <cellStyle name="_Rid_2__S164" xfId="2187"/>
    <cellStyle name="_Rid_2__S166" xfId="2188"/>
    <cellStyle name="_Rid_2__S168" xfId="2189"/>
    <cellStyle name="_Rid_2__S171" xfId="2190"/>
    <cellStyle name="_Rid_2__S173" xfId="2191"/>
    <cellStyle name="_Rid_2__S175" xfId="2192"/>
    <cellStyle name="_Rid_2__S177" xfId="2193"/>
    <cellStyle name="_Rid_2__S179" xfId="2194"/>
    <cellStyle name="_Rid_2__S181" xfId="2195"/>
    <cellStyle name="_Rid_2__S184" xfId="2196"/>
    <cellStyle name="_Rid_2__S186" xfId="2197"/>
    <cellStyle name="_Rid_2__S188" xfId="2198"/>
    <cellStyle name="_Rid_2__S19" xfId="2199"/>
    <cellStyle name="_Rid_2__S190" xfId="2200"/>
    <cellStyle name="_Rid_2__S192" xfId="2201"/>
    <cellStyle name="_Rid_2__S194" xfId="2202"/>
    <cellStyle name="_Rid_2__S197" xfId="2203"/>
    <cellStyle name="_Rid_2__S199" xfId="2204"/>
    <cellStyle name="_Rid_2__S20" xfId="2205"/>
    <cellStyle name="_Rid_2__S201" xfId="2206"/>
    <cellStyle name="_Rid_2__S203" xfId="2207"/>
    <cellStyle name="_Rid_2__S205" xfId="2208"/>
    <cellStyle name="_Rid_2__S207" xfId="2209"/>
    <cellStyle name="_Rid_2__S21" xfId="2210"/>
    <cellStyle name="_Rid_2__S210" xfId="2211"/>
    <cellStyle name="_Rid_2__S212" xfId="2212"/>
    <cellStyle name="_Rid_2__S214" xfId="2213"/>
    <cellStyle name="_Rid_2__S216" xfId="2214"/>
    <cellStyle name="_Rid_2__S218" xfId="2215"/>
    <cellStyle name="_Rid_2__S22" xfId="2216"/>
    <cellStyle name="_Rid_2__S220" xfId="2217"/>
    <cellStyle name="_Rid_2__S223" xfId="2218"/>
    <cellStyle name="_Rid_2__S225" xfId="2219"/>
    <cellStyle name="_Rid_2__S227" xfId="2220"/>
    <cellStyle name="_Rid_2__S229" xfId="2221"/>
    <cellStyle name="_Rid_2__S23" xfId="2222"/>
    <cellStyle name="_Rid_2__S231" xfId="2223"/>
    <cellStyle name="_Rid_2__S233" xfId="2224"/>
    <cellStyle name="_Rid_2__S24" xfId="2225"/>
    <cellStyle name="_Rid_2__S25" xfId="2226"/>
    <cellStyle name="_Rid_2__S26" xfId="2227"/>
    <cellStyle name="_Rid_2__S27" xfId="2228"/>
    <cellStyle name="_Rid_2__S28" xfId="2229"/>
    <cellStyle name="_Rid_2__S29" xfId="2230"/>
    <cellStyle name="_Rid_2__S30" xfId="2231"/>
    <cellStyle name="_Rid_2__S31" xfId="2232"/>
    <cellStyle name="_Rid_2__S32" xfId="2233"/>
    <cellStyle name="_Rid_2__S33" xfId="2234"/>
    <cellStyle name="_Rid_2__S34" xfId="2235"/>
    <cellStyle name="_Rid_2__S35" xfId="2236"/>
    <cellStyle name="_Rid_2__S36" xfId="2237"/>
    <cellStyle name="_Rid_2__S38" xfId="2238"/>
    <cellStyle name="_Rid_2__S39" xfId="2239"/>
    <cellStyle name="_Rid_2__S40" xfId="2240"/>
    <cellStyle name="_Rid_2__S41" xfId="2241"/>
    <cellStyle name="_Rid_2__S42" xfId="2242"/>
    <cellStyle name="_Rid_2__S43" xfId="2243"/>
    <cellStyle name="_Rid_2__S44" xfId="2244"/>
    <cellStyle name="_Rid_2__S45" xfId="2245"/>
    <cellStyle name="_Rid_2__S46" xfId="2246"/>
    <cellStyle name="_Rid_2__S47" xfId="2247"/>
    <cellStyle name="_Rid_2__S49" xfId="2248"/>
    <cellStyle name="_Rid_2__S50" xfId="2249"/>
    <cellStyle name="_Rid_2__S51" xfId="2250"/>
    <cellStyle name="_Rid_2__S52" xfId="2251"/>
    <cellStyle name="_Rid_2__S54" xfId="2252"/>
    <cellStyle name="_Rid_2__S56" xfId="2253"/>
    <cellStyle name="_Rid_2__S58" xfId="2254"/>
    <cellStyle name="_Rid_2__S59" xfId="2255"/>
    <cellStyle name="_Rid_2__S60" xfId="2256"/>
    <cellStyle name="_Rid_2__S61" xfId="2257"/>
    <cellStyle name="_Rid_2__S62" xfId="2258"/>
    <cellStyle name="_Rid_2__S63" xfId="2259"/>
    <cellStyle name="_Rid_2__S64" xfId="2260"/>
    <cellStyle name="_Rid_2__S66" xfId="2261"/>
    <cellStyle name="_Rid_2__S67" xfId="2262"/>
    <cellStyle name="_Rid_2__S68" xfId="2263"/>
    <cellStyle name="_Rid_2__S69" xfId="2264"/>
    <cellStyle name="_Rid_2__S71" xfId="2265"/>
    <cellStyle name="_Rid_2__S73" xfId="2266"/>
    <cellStyle name="_Rid_2__S74" xfId="2267"/>
    <cellStyle name="_Rid_2__S75" xfId="2268"/>
    <cellStyle name="_Rid_2__S76" xfId="2269"/>
    <cellStyle name="_Rid_2__S77" xfId="2270"/>
    <cellStyle name="_Rid_2__S79" xfId="2271"/>
    <cellStyle name="_Rid_2__S80" xfId="2272"/>
    <cellStyle name="_Rid_2__S81" xfId="2273"/>
    <cellStyle name="_Rid_2__S82" xfId="2274"/>
    <cellStyle name="_Rid_2__S84" xfId="2275"/>
    <cellStyle name="_Rid_2__S86" xfId="2276"/>
    <cellStyle name="_Rid_2__S88" xfId="2277"/>
    <cellStyle name="_Rid_2__S89" xfId="2278"/>
    <cellStyle name="_Rid_2__S90" xfId="2279"/>
    <cellStyle name="_Rid_2__S91" xfId="2280"/>
    <cellStyle name="_Rid_2__S93" xfId="2281"/>
    <cellStyle name="_Rid_2__S94" xfId="2282"/>
    <cellStyle name="_Rid_2__S95" xfId="2283"/>
    <cellStyle name="_Rid_2__S96" xfId="2284"/>
    <cellStyle name="_Rid_2__S97" xfId="2285"/>
    <cellStyle name="_Rid_2__S99" xfId="2286"/>
    <cellStyle name="_Rid_2__td_calculationcell" xfId="2287"/>
    <cellStyle name="_Rid_2__td_calculationrowlabel" xfId="2288"/>
    <cellStyle name="_Rid_2__td_cell" xfId="2289"/>
    <cellStyle name="_Rid_2__td_cell_Xl0000037" xfId="2290"/>
    <cellStyle name="_Rid_2__td_colLabel" xfId="2291"/>
    <cellStyle name="_Rid_2__td_rowLabel" xfId="2292"/>
    <cellStyle name="_Rid_2__td_rowLabelNested" xfId="2293"/>
    <cellStyle name="_Rid_2__td_summarycell1" xfId="2294"/>
    <cellStyle name="_Rid_2__td_summarycell1italic" xfId="2295"/>
    <cellStyle name="_Rid_2__td_summarycell2" xfId="2296"/>
    <cellStyle name="_Rid_2__td_summarycollabel1" xfId="2297"/>
    <cellStyle name="_Rid_2__td_summaryrowlabel1" xfId="2298"/>
    <cellStyle name="_Rid_2__td_summaryrowlabel2" xfId="2299"/>
    <cellStyle name="_Rid_3__dimLine" xfId="2300"/>
    <cellStyle name="_Rid_3__measurecell" xfId="2301"/>
    <cellStyle name="_Rid_3__S101" xfId="2302"/>
    <cellStyle name="_Rid_3__S103" xfId="2303"/>
    <cellStyle name="_Rid_3__S104" xfId="2304"/>
    <cellStyle name="_Rid_3__S105" xfId="2305"/>
    <cellStyle name="_Rid_3__S106" xfId="2306"/>
    <cellStyle name="_Rid_3__S108" xfId="2307"/>
    <cellStyle name="_Rid_3__S109" xfId="2308"/>
    <cellStyle name="_Rid_3__S110" xfId="2309"/>
    <cellStyle name="_Rid_3__S111" xfId="2310"/>
    <cellStyle name="_Rid_3__S112" xfId="2311"/>
    <cellStyle name="_Rid_3__S114" xfId="2312"/>
    <cellStyle name="_Rid_3__S115" xfId="2313"/>
    <cellStyle name="_Rid_3__S116" xfId="2314"/>
    <cellStyle name="_Rid_3__S117" xfId="2315"/>
    <cellStyle name="_Rid_3__S119" xfId="2316"/>
    <cellStyle name="_Rid_3__S12" xfId="2317"/>
    <cellStyle name="_Rid_3__S121" xfId="2318"/>
    <cellStyle name="_Rid_3__S124" xfId="2319"/>
    <cellStyle name="_Rid_3__S126" xfId="2320"/>
    <cellStyle name="_Rid_3__S129" xfId="2321"/>
    <cellStyle name="_Rid_3__S13" xfId="2322"/>
    <cellStyle name="_Rid_3__S131" xfId="2323"/>
    <cellStyle name="_Rid_3__S134" xfId="2324"/>
    <cellStyle name="_Rid_3__S136" xfId="2325"/>
    <cellStyle name="_Rid_3__S139" xfId="2326"/>
    <cellStyle name="_Rid_3__S14" xfId="2327"/>
    <cellStyle name="_Rid_3__S144" xfId="2328"/>
    <cellStyle name="_Rid_3__S15" xfId="2329"/>
    <cellStyle name="_Rid_3__S16" xfId="2330"/>
    <cellStyle name="_Rid_3__S17" xfId="2331"/>
    <cellStyle name="_Rid_3__S19" xfId="2332"/>
    <cellStyle name="_Rid_3__S20" xfId="2333"/>
    <cellStyle name="_Rid_3__S21" xfId="2334"/>
    <cellStyle name="_Rid_3__S23" xfId="2335"/>
    <cellStyle name="_Rid_3__S24" xfId="2336"/>
    <cellStyle name="_Rid_3__S25" xfId="2337"/>
    <cellStyle name="_Rid_3__S26" xfId="2338"/>
    <cellStyle name="_Rid_3__S27" xfId="2339"/>
    <cellStyle name="_Rid_3__S28" xfId="2340"/>
    <cellStyle name="_Rid_3__S29" xfId="2341"/>
    <cellStyle name="_Rid_3__S31" xfId="2342"/>
    <cellStyle name="_Rid_3__S33" xfId="2343"/>
    <cellStyle name="_Rid_3__S34" xfId="2344"/>
    <cellStyle name="_Rid_3__S35" xfId="2345"/>
    <cellStyle name="_Rid_3__S36" xfId="2346"/>
    <cellStyle name="_Rid_3__S37" xfId="2347"/>
    <cellStyle name="_Rid_3__S38" xfId="2348"/>
    <cellStyle name="_Rid_3__S39" xfId="2349"/>
    <cellStyle name="_Rid_3__S40" xfId="2350"/>
    <cellStyle name="_Rid_3__S41" xfId="2351"/>
    <cellStyle name="_Rid_3__S42" xfId="2352"/>
    <cellStyle name="_Rid_3__S43" xfId="2353"/>
    <cellStyle name="_Rid_3__S44" xfId="2354"/>
    <cellStyle name="_Rid_3__S45" xfId="2355"/>
    <cellStyle name="_Rid_3__S46" xfId="2356"/>
    <cellStyle name="_Rid_3__S47" xfId="2357"/>
    <cellStyle name="_Rid_3__S49" xfId="2358"/>
    <cellStyle name="_Rid_3__S51" xfId="2359"/>
    <cellStyle name="_Rid_3__S52" xfId="2360"/>
    <cellStyle name="_Rid_3__S54" xfId="2361"/>
    <cellStyle name="_Rid_3__S56" xfId="2362"/>
    <cellStyle name="_Rid_3__S58" xfId="2363"/>
    <cellStyle name="_Rid_3__S59" xfId="2364"/>
    <cellStyle name="_Rid_3__S61" xfId="2365"/>
    <cellStyle name="_Rid_3__S63" xfId="2366"/>
    <cellStyle name="_Rid_3__S64" xfId="2367"/>
    <cellStyle name="_Rid_3__S65" xfId="2368"/>
    <cellStyle name="_Rid_3__S66" xfId="2369"/>
    <cellStyle name="_Rid_3__S68" xfId="2370"/>
    <cellStyle name="_Rid_3__S69" xfId="2371"/>
    <cellStyle name="_Rid_3__S70" xfId="2372"/>
    <cellStyle name="_Rid_3__S71" xfId="2373"/>
    <cellStyle name="_Rid_3__S72" xfId="2374"/>
    <cellStyle name="_Rid_3__S73" xfId="2375"/>
    <cellStyle name="_Rid_3__S74" xfId="2376"/>
    <cellStyle name="_Rid_3__S75" xfId="2377"/>
    <cellStyle name="_Rid_3__S76" xfId="2378"/>
    <cellStyle name="_Rid_3__S77" xfId="2379"/>
    <cellStyle name="_Rid_3__S79" xfId="2380"/>
    <cellStyle name="_Rid_3__S80" xfId="2381"/>
    <cellStyle name="_Rid_3__S81" xfId="2382"/>
    <cellStyle name="_Rid_3__S82" xfId="2383"/>
    <cellStyle name="_Rid_3__S84" xfId="2384"/>
    <cellStyle name="_Rid_3__S86" xfId="2385"/>
    <cellStyle name="_Rid_3__S87" xfId="2386"/>
    <cellStyle name="_Rid_3__S89" xfId="2387"/>
    <cellStyle name="_Rid_3__S91" xfId="2388"/>
    <cellStyle name="_Rid_3__S94" xfId="2389"/>
    <cellStyle name="_Rid_3__S96" xfId="2390"/>
    <cellStyle name="_Rid_3__S98" xfId="2391"/>
    <cellStyle name="_Rid_3__S99" xfId="2392"/>
    <cellStyle name="_Rid_3__td_cell" xfId="2393"/>
    <cellStyle name="_Rid_3__td_cell_Xl0000037" xfId="2394"/>
    <cellStyle name="_Rid_3__td_colLabel" xfId="2395"/>
    <cellStyle name="_Rid_3__td_rowLabel" xfId="2396"/>
    <cellStyle name="_Rid_3__td_rowLabelNested" xfId="2397"/>
    <cellStyle name="_Rid_3__td_summarycell1" xfId="2398"/>
    <cellStyle name="_Rid_3__td_summarycell2" xfId="2399"/>
    <cellStyle name="_Rid_3__td_summaryrowlabel1" xfId="2400"/>
    <cellStyle name="_Rid_3__td_summaryrowlabel2" xfId="2401"/>
    <cellStyle name="_Rid_4__S101" xfId="2402"/>
    <cellStyle name="_Rid_4__S103" xfId="2403"/>
    <cellStyle name="_Rid_4__S105" xfId="2404"/>
    <cellStyle name="_Rid_4__S108" xfId="2405"/>
    <cellStyle name="_Rid_4__S110" xfId="2406"/>
    <cellStyle name="_Rid_4__S112" xfId="2407"/>
    <cellStyle name="_Rid_4__S115" xfId="2408"/>
    <cellStyle name="_Rid_4__S117" xfId="2409"/>
    <cellStyle name="_Rid_4__S119" xfId="2410"/>
    <cellStyle name="_Rid_4__S122" xfId="2411"/>
    <cellStyle name="_Rid_4__S124" xfId="2412"/>
    <cellStyle name="_Rid_4__S126" xfId="2413"/>
    <cellStyle name="_Rid_4__S129" xfId="2414"/>
    <cellStyle name="_Rid_4__S131" xfId="2415"/>
    <cellStyle name="_Rid_4__S133" xfId="2416"/>
    <cellStyle name="_Rid_4__S136" xfId="2417"/>
    <cellStyle name="_Rid_4__S138" xfId="2418"/>
    <cellStyle name="_Rid_4__S140" xfId="2419"/>
    <cellStyle name="_Rid_4__S143" xfId="2420"/>
    <cellStyle name="_Rid_4__S145" xfId="2421"/>
    <cellStyle name="_Rid_4__S147" xfId="2422"/>
    <cellStyle name="_Rid_4__S15" xfId="2423"/>
    <cellStyle name="_Rid_4__S150" xfId="2424"/>
    <cellStyle name="_Rid_4__S152" xfId="2425"/>
    <cellStyle name="_Rid_4__S154" xfId="2426"/>
    <cellStyle name="_Rid_4__S157" xfId="2427"/>
    <cellStyle name="_Rid_4__S159" xfId="2428"/>
    <cellStyle name="_Rid_4__S16" xfId="2429"/>
    <cellStyle name="_Rid_4__S161" xfId="2430"/>
    <cellStyle name="_Rid_4__S164" xfId="2431"/>
    <cellStyle name="_Rid_4__S166" xfId="2432"/>
    <cellStyle name="_Rid_4__S168" xfId="2433"/>
    <cellStyle name="_Rid_4__S17" xfId="2434"/>
    <cellStyle name="_Rid_4__S171" xfId="2435"/>
    <cellStyle name="_Rid_4__S173" xfId="2436"/>
    <cellStyle name="_Rid_4__S175" xfId="2437"/>
    <cellStyle name="_Rid_4__S178" xfId="2438"/>
    <cellStyle name="_Rid_4__S18" xfId="2439"/>
    <cellStyle name="_Rid_4__S180" xfId="2440"/>
    <cellStyle name="_Rid_4__S182" xfId="2441"/>
    <cellStyle name="_Rid_4__S185" xfId="2442"/>
    <cellStyle name="_Rid_4__S187" xfId="2443"/>
    <cellStyle name="_Rid_4__S189" xfId="2444"/>
    <cellStyle name="_Rid_4__S19" xfId="2445"/>
    <cellStyle name="_Rid_4__S192" xfId="2446"/>
    <cellStyle name="_Rid_4__S194" xfId="2447"/>
    <cellStyle name="_Rid_4__S196" xfId="2448"/>
    <cellStyle name="_Rid_4__S199" xfId="2449"/>
    <cellStyle name="_Rid_4__S20" xfId="2450"/>
    <cellStyle name="_Rid_4__S201" xfId="2451"/>
    <cellStyle name="_Rid_4__S203" xfId="2452"/>
    <cellStyle name="_Rid_4__S206" xfId="2453"/>
    <cellStyle name="_Rid_4__S208" xfId="2454"/>
    <cellStyle name="_Rid_4__S21" xfId="2455"/>
    <cellStyle name="_Rid_4__S210" xfId="2456"/>
    <cellStyle name="_Rid_4__S213" xfId="2457"/>
    <cellStyle name="_Rid_4__S215" xfId="2458"/>
    <cellStyle name="_Rid_4__S217" xfId="2459"/>
    <cellStyle name="_Rid_4__S22" xfId="2460"/>
    <cellStyle name="_Rid_4__S220" xfId="2461"/>
    <cellStyle name="_Rid_4__S222" xfId="2462"/>
    <cellStyle name="_Rid_4__S224" xfId="2463"/>
    <cellStyle name="_Rid_4__S227" xfId="2464"/>
    <cellStyle name="_Rid_4__S229" xfId="2465"/>
    <cellStyle name="_Rid_4__S23" xfId="2466"/>
    <cellStyle name="_Rid_4__S231" xfId="2467"/>
    <cellStyle name="_Rid_4__S234" xfId="2468"/>
    <cellStyle name="_Rid_4__S236" xfId="2469"/>
    <cellStyle name="_Rid_4__S238" xfId="2470"/>
    <cellStyle name="_Rid_4__S24" xfId="2471"/>
    <cellStyle name="_Rid_4__S24 2" xfId="2472"/>
    <cellStyle name="_Rid_4__S241" xfId="2473"/>
    <cellStyle name="_Rid_4__S243" xfId="2474"/>
    <cellStyle name="_Rid_4__S245" xfId="2475"/>
    <cellStyle name="_Rid_4__S248" xfId="2476"/>
    <cellStyle name="_Rid_4__S25" xfId="2477"/>
    <cellStyle name="_Rid_4__S250" xfId="2478"/>
    <cellStyle name="_Rid_4__S252" xfId="2479"/>
    <cellStyle name="_Rid_4__S255" xfId="2480"/>
    <cellStyle name="_Rid_4__S257" xfId="2481"/>
    <cellStyle name="_Rid_4__S259" xfId="2482"/>
    <cellStyle name="_Rid_4__S26" xfId="2483"/>
    <cellStyle name="_Rid_4__S262" xfId="2484"/>
    <cellStyle name="_Rid_4__S264" xfId="2485"/>
    <cellStyle name="_Rid_4__S266" xfId="2486"/>
    <cellStyle name="_Rid_4__S269" xfId="2487"/>
    <cellStyle name="_Rid_4__S271" xfId="2488"/>
    <cellStyle name="_Rid_4__S273" xfId="2489"/>
    <cellStyle name="_Rid_4__S276" xfId="2490"/>
    <cellStyle name="_Rid_4__S278" xfId="2491"/>
    <cellStyle name="_Rid_4__S28" xfId="2492"/>
    <cellStyle name="_Rid_4__S280" xfId="2493"/>
    <cellStyle name="_Rid_4__S283" xfId="2494"/>
    <cellStyle name="_Rid_4__S285" xfId="2495"/>
    <cellStyle name="_Rid_4__S287" xfId="2496"/>
    <cellStyle name="_Rid_4__S29" xfId="2497"/>
    <cellStyle name="_Rid_4__S290" xfId="2498"/>
    <cellStyle name="_Rid_4__S292" xfId="2499"/>
    <cellStyle name="_Rid_4__S294" xfId="2500"/>
    <cellStyle name="_Rid_4__S297" xfId="2501"/>
    <cellStyle name="_Rid_4__S299" xfId="2502"/>
    <cellStyle name="_Rid_4__S30" xfId="2503"/>
    <cellStyle name="_Rid_4__S301" xfId="2504"/>
    <cellStyle name="_Rid_4__S304" xfId="2505"/>
    <cellStyle name="_Rid_4__S31" xfId="2506"/>
    <cellStyle name="_Rid_4__S31 2" xfId="2507"/>
    <cellStyle name="_Rid_4__S33" xfId="2508"/>
    <cellStyle name="_Rid_4__S35" xfId="2509"/>
    <cellStyle name="_Rid_4__S36" xfId="2510"/>
    <cellStyle name="_Rid_4__S38" xfId="2511"/>
    <cellStyle name="_Rid_4__S38 2" xfId="2512"/>
    <cellStyle name="_Rid_4__S40" xfId="2513"/>
    <cellStyle name="_Rid_4__S42" xfId="2514"/>
    <cellStyle name="_Rid_4__S44" xfId="2515"/>
    <cellStyle name="_Rid_4__S45" xfId="2516"/>
    <cellStyle name="_Rid_4__S47" xfId="2517"/>
    <cellStyle name="_Rid_4__S49" xfId="2518"/>
    <cellStyle name="_Rid_4__S52" xfId="2519"/>
    <cellStyle name="_Rid_4__S54" xfId="2520"/>
    <cellStyle name="_Rid_4__S56" xfId="2521"/>
    <cellStyle name="_Rid_4__S59" xfId="2522"/>
    <cellStyle name="_Rid_4__S61" xfId="2523"/>
    <cellStyle name="_Rid_4__S63" xfId="2524"/>
    <cellStyle name="_Rid_4__S66" xfId="2525"/>
    <cellStyle name="_Rid_4__S68" xfId="2526"/>
    <cellStyle name="_Rid_4__S70" xfId="2527"/>
    <cellStyle name="_Rid_4__S73" xfId="2528"/>
    <cellStyle name="_Rid_4__S75" xfId="2529"/>
    <cellStyle name="_Rid_4__S77" xfId="2530"/>
    <cellStyle name="_Rid_4__S80" xfId="2531"/>
    <cellStyle name="_Rid_4__S82" xfId="2532"/>
    <cellStyle name="_Rid_4__S84" xfId="2533"/>
    <cellStyle name="_Rid_4__S87" xfId="2534"/>
    <cellStyle name="_Rid_4__S89" xfId="2535"/>
    <cellStyle name="_Rid_4__S91" xfId="2536"/>
    <cellStyle name="_Rid_4__S94" xfId="2537"/>
    <cellStyle name="_Rid_4__S96" xfId="2538"/>
    <cellStyle name="_Rid_4__S98" xfId="2539"/>
    <cellStyle name="_Rid_5__dimLine" xfId="2540"/>
    <cellStyle name="_Rid_5__S20" xfId="2541"/>
    <cellStyle name="_Rid_5__S21" xfId="2542"/>
    <cellStyle name="_Rid_5__S24" xfId="2543"/>
    <cellStyle name="_Rid_5__S26" xfId="2544"/>
    <cellStyle name="_Rid_5__S28" xfId="2545"/>
    <cellStyle name="_Rid_5__S29" xfId="2546"/>
    <cellStyle name="_Rid_5__S31" xfId="2547"/>
    <cellStyle name="_Rid_5__S33" xfId="2548"/>
    <cellStyle name="_Rid_5__S34" xfId="2549"/>
    <cellStyle name="_Rid_5__S36" xfId="2550"/>
    <cellStyle name="_Rid_5__S38" xfId="2551"/>
    <cellStyle name="_Rid_6__S24" xfId="2552"/>
    <cellStyle name="_Rid_7__S24" xfId="2553"/>
    <cellStyle name="_Rid_7__S31" xfId="2554"/>
    <cellStyle name="_rif 3 annualized for CW" xfId="137"/>
    <cellStyle name="_rif 3 annualized for CW 2" xfId="3107"/>
    <cellStyle name="_RIPL - AS ON DEC 2007 - V2" xfId="2555"/>
    <cellStyle name="_RowHead" xfId="138"/>
    <cellStyle name="_RS#3_Asia Con" xfId="139"/>
    <cellStyle name="_RV - BS rpt - US_CPM Test 7 - asof 102808" xfId="140"/>
    <cellStyle name="_Safal ROI AY 07-08" xfId="2556"/>
    <cellStyle name="_Sales Bridge May08" xfId="2991"/>
    <cellStyle name="_Sanity Check - FY 2008" xfId="2992"/>
    <cellStyle name="_Sanity Check - FY 2008 WD10" xfId="2993"/>
    <cellStyle name="_Sanity Check - FY 2008 WD10 - Q1 2009 - Alexia" xfId="2994"/>
    <cellStyle name="_Sanity Check - FY 2008 WD10 - Q1 2009 - Alexia v2 - BENCHMARK Q1" xfId="2995"/>
    <cellStyle name="_Sanity Check - FY 2008 WD10 - Q1 2009 - Alexia v2 - BENCHMARK Q1_Note - Segregation of Eltra" xfId="2996"/>
    <cellStyle name="_Sanity Check - FY 2008 WD10 - Q1 2009 - Alexia v2 - BENCHMARK Q1_Slide 3 - Customer Profile" xfId="2997"/>
    <cellStyle name="_Sanity Check - FY 2008 WD10 - Q1 2009 - Alexia v2 - BENCHMARK Q1_Summary" xfId="2998"/>
    <cellStyle name="_Sanity Check - FY 2008 WD10 - Q1 2009 - Alexia_1" xfId="2999"/>
    <cellStyle name="_Sanity Check - FY 2008 WD10 - Q1 2009 - Alexia_1_Note - Segregation of Eltra" xfId="3000"/>
    <cellStyle name="_Sanity Check - FY 2008 WD10 - Q1 2009 - Alexia_1_Slide 3 - Customer Profile" xfId="3001"/>
    <cellStyle name="_Sanity Check - FY 2008 WD10 - Q1 2009 - Alexia_1_Summary" xfId="3002"/>
    <cellStyle name="_Sanity Check - FY 2008_Note - Segregation of Eltra" xfId="3003"/>
    <cellStyle name="_Sanity Check - FY 2008_Slide 3 - Customer Profile" xfId="3004"/>
    <cellStyle name="_Sanity Check - FY 2008_Summary" xfId="3005"/>
    <cellStyle name="_Sanity Check - Simulation- FY08" xfId="3006"/>
    <cellStyle name="_Sanity Check - Simulation- FY08_Note - Segregation of Eltra" xfId="3007"/>
    <cellStyle name="_Sanity Check - Simulation- FY08_Slide 3 - Customer Profile" xfId="3008"/>
    <cellStyle name="_Sanity Check - Simulation- FY08_Summary" xfId="3009"/>
    <cellStyle name="_Sanity Check - Simulation- FY09 - with Toms updated P&amp;L ver 2" xfId="3010"/>
    <cellStyle name="_Sanity Check - Simulation- FY09 - with Toms updated P&amp;L ver 2_1" xfId="3011"/>
    <cellStyle name="_Sanity Check - Simulation- FY09 - with Toms updated P&amp;L ver 2_Note - Segregation of Eltra" xfId="3012"/>
    <cellStyle name="_Sanity Check - Simulation- FY09 - with Toms updated P&amp;L ver 2_Sanity Check - Simulation- FY08" xfId="3013"/>
    <cellStyle name="_Sanity Check - Simulation- FY09 - with Toms updated P&amp;L ver 2_Slide 3 - Customer Profile" xfId="3014"/>
    <cellStyle name="_Sanity Check - Simulation- FY09 - with Toms updated P&amp;L ver 2_Summary" xfId="3015"/>
    <cellStyle name="_Schedules" xfId="2557"/>
    <cellStyle name="_Sensor_b" xfId="3016"/>
    <cellStyle name="_SG Leasing PT12" xfId="3017"/>
    <cellStyle name="_SG Leasing PT9" xfId="3018"/>
    <cellStyle name="_SG_Lease bill up to June06" xfId="3019"/>
    <cellStyle name="_Sheet1" xfId="3020"/>
    <cellStyle name="_Sheet1_06.C&amp;C Global AR Report - Apr 2009 v2" xfId="3021"/>
    <cellStyle name="_Sheet1_260011 Post retirement medical benefit accrual Dec-07" xfId="3022"/>
    <cellStyle name="_Sheet1_260031 FAS 87 liability recon Feb-08" xfId="3023"/>
    <cellStyle name="_Sheet1_260031 FAS 87 liability recon Jan-08" xfId="3024"/>
    <cellStyle name="_Sheet1_270001 Nov-07 R" xfId="3025"/>
    <cellStyle name="_Sheet1_821 NA Analysis" xfId="3026"/>
    <cellStyle name="_Sheet1_D&amp;T Post Retirement Medical Benefit NA260011&amp;211041" xfId="3027"/>
    <cellStyle name="_Sheet1_DSO Average.as of Aug 2009" xfId="3028"/>
    <cellStyle name="_Sheet2" xfId="3029"/>
    <cellStyle name="_Sheet2_06.C&amp;C Global AR Report - Apr 2009 v2" xfId="3030"/>
    <cellStyle name="_Sheet2_DSO Average.as of Aug 2009" xfId="3031"/>
    <cellStyle name="_Sheet3" xfId="3032"/>
    <cellStyle name="_SID Close Templates_Q208" xfId="3033"/>
    <cellStyle name="_SITEL Projections" xfId="2558"/>
    <cellStyle name="_SNX Balance sheet 2006-07 FM VINESH 17 JULY 2007" xfId="2559"/>
    <cellStyle name="_SNX Balance sheet-30 09 07" xfId="2560"/>
    <cellStyle name="_SNX Balance sheet-31 12 07" xfId="2561"/>
    <cellStyle name="_SPG FAS123R" xfId="3034"/>
    <cellStyle name="_SPG FAS123R_Nov05" xfId="3035"/>
    <cellStyle name="_SPG_Jan06_Dec05 Adjustments rev 4.24.06" xfId="3036"/>
    <cellStyle name="_SPR 2007 Guidance ECBU_submission_R2_23Jul" xfId="3037"/>
    <cellStyle name="_SPR 25 Aug" xfId="3038"/>
    <cellStyle name="_StarMine 03.28.08" xfId="141"/>
    <cellStyle name="_SubHeading" xfId="142"/>
    <cellStyle name="_SubHeading_Financials &amp; Valuation v16 Indigo" xfId="143"/>
    <cellStyle name="_SubHeading_prestemp" xfId="144"/>
    <cellStyle name="_SubHeading_prestemp 2" xfId="3108"/>
    <cellStyle name="_SubHeading_prestemp_Balance Sheets with Adj v09" xfId="145"/>
    <cellStyle name="_SubHeading_prestemp_Balance Sheets with Adj v09 2" xfId="3109"/>
    <cellStyle name="_SubHeading_prestemp_C&amp;W Interim Step 2 US v06" xfId="146"/>
    <cellStyle name="_SubHeading_prestemp_IAS 36 Analysis - Annual Test v19.DCP" xfId="147"/>
    <cellStyle name="_SubHeading_prestemp_IAS 36 Analysis - Annual Test v19.DCP 2" xfId="3110"/>
    <cellStyle name="_SubHeading_prestemp_IAS 36 Analysis - Annual Test v23" xfId="148"/>
    <cellStyle name="_SubHeading_prestemp_IAS 36 Analysis - Annual Test v23 2" xfId="3111"/>
    <cellStyle name="_Summary" xfId="3039"/>
    <cellStyle name="_SuperHead" xfId="149"/>
    <cellStyle name="_Table" xfId="150"/>
    <cellStyle name="_Table_2007 - 2009 Ryder Cup Financials - detail - Score Card - 1.2.07" xfId="151"/>
    <cellStyle name="_Table_Balance Sheets with Adj v09" xfId="152"/>
    <cellStyle name="_Table_C&amp;W Interim Step 2 US v06" xfId="153"/>
    <cellStyle name="_Table_IAS 36 Analysis - Annual Test v19.DCP" xfId="154"/>
    <cellStyle name="_Table_IAS 36 Analysis - Annual Test v23" xfId="155"/>
    <cellStyle name="_TableHead" xfId="156"/>
    <cellStyle name="_TableHead_Q2  FINAL" xfId="3040"/>
    <cellStyle name="_TableRowHead" xfId="157"/>
    <cellStyle name="_TableSuperHead" xfId="158"/>
    <cellStyle name="_TableSuperHead_2007 - 2009 Ryder Cup Financials - detail - Score Card - 1.2.07" xfId="159"/>
    <cellStyle name="_TableSuperHead_Balance Sheets with Adj v09" xfId="160"/>
    <cellStyle name="_TableSuperHead_C&amp;W Interim Step 2 US v06" xfId="161"/>
    <cellStyle name="_TableSuperHead_CSC - revised version 27 october" xfId="162"/>
    <cellStyle name="_TableSuperHead_IAS 36 Analysis - Annual Test v19.DCP" xfId="163"/>
    <cellStyle name="_TableSuperHead_IAS 36 Analysis - Annual Test v23" xfId="164"/>
    <cellStyle name="_TAC financial model_finalv1" xfId="2562"/>
    <cellStyle name="_Targets7" xfId="165"/>
    <cellStyle name="_Targets7 2" xfId="3112"/>
    <cellStyle name="_Tax - Indirect" xfId="3041"/>
    <cellStyle name="_Tax - Indirect - Emily Koh Email May 21 2008" xfId="3042"/>
    <cellStyle name="_Tax TB Detail 2007 Oct" xfId="3043"/>
    <cellStyle name="_Tax TB Detail 2007 Oct (V3)" xfId="3044"/>
    <cellStyle name="_TBBOM(~2 (2)" xfId="2563"/>
    <cellStyle name="_Tbc_03_2001final" xfId="2564"/>
    <cellStyle name="_TCS Sitel Ratio analysis 9jan7" xfId="2565"/>
    <cellStyle name="_TCS Sitel Ratio analysis 9jan7_Tata Tea_CCI_vending_brand valuation_jun 25 US office review" xfId="2566"/>
    <cellStyle name="_Template" xfId="3045"/>
    <cellStyle name="_templates_Julclose" xfId="3046"/>
    <cellStyle name="_Top ten cust &amp; inventory" xfId="2567"/>
    <cellStyle name="_TP analysis Q409111009" xfId="3047"/>
    <cellStyle name="_Trumpet model 2008 _REFORECAST_5c4" xfId="166"/>
    <cellStyle name="_Trumpet model 2008 _REFORECAST_5c4 2" xfId="3113"/>
    <cellStyle name="_Valuation model Hugh version 30.0 updated May 16" xfId="167"/>
    <cellStyle name="_WD3 P&amp;L_acct_detail_consolidated" xfId="3048"/>
    <cellStyle name="_wps true up vJune 30 2006 (2)" xfId="3049"/>
    <cellStyle name="_WW AVAGO COMPASS Structure" xfId="3050"/>
    <cellStyle name="_YTD FA movement (Nov'08 to Sep'09)" xfId="3051"/>
    <cellStyle name="_현금흐름작성" xfId="2568"/>
    <cellStyle name="{Comma [0]}" xfId="2569"/>
    <cellStyle name="{Comma}" xfId="2570"/>
    <cellStyle name="’Ê‰Ý [0.00]_GE 3 MINIMUM" xfId="168"/>
    <cellStyle name="’Ê‰Ý_GE 3 MINIMUM" xfId="169"/>
    <cellStyle name="–¢’è‹`" xfId="171"/>
    <cellStyle name="£ BP" xfId="172"/>
    <cellStyle name="¥ JY" xfId="173"/>
    <cellStyle name="=C:\WINNT35\SYSTEM32\COMMAND.COM" xfId="170"/>
    <cellStyle name="_x0007_⚈" xfId="3065"/>
    <cellStyle name="‡" xfId="174"/>
    <cellStyle name="‡_Balance Sheets with Adj v09" xfId="175"/>
    <cellStyle name="‡_Balance Sheets with Adj v09_aaaaaa" xfId="176"/>
    <cellStyle name="‡_Balance Sheets with Adj v09_C&amp;W Step 2 EMEA v02" xfId="177"/>
    <cellStyle name="‡_C&amp;W Interim Step 2 US v06" xfId="178"/>
    <cellStyle name="‡_IAS 36 Analysis - Annual Test v23" xfId="179"/>
    <cellStyle name="•W€_GE 3 MINIMUM" xfId="181"/>
    <cellStyle name="•W_GE 3 MINIMUM" xfId="180"/>
    <cellStyle name="ÊÝ [0.00]_Check Sheet" xfId="2621"/>
    <cellStyle name="ÊÝ_Check Sheet" xfId="2622"/>
    <cellStyle name="W_Check Sheet" xfId="2692"/>
    <cellStyle name="0" xfId="182"/>
    <cellStyle name="0%" xfId="183"/>
    <cellStyle name="0,0_x000a__x000a_NA_x000a__x000a_" xfId="184"/>
    <cellStyle name="0,0_x000d__x000a_NA_x000d__x000a_" xfId="3052"/>
    <cellStyle name="0.0" xfId="185"/>
    <cellStyle name="0.0%" xfId="186"/>
    <cellStyle name="0.00" xfId="187"/>
    <cellStyle name="0.00%" xfId="188"/>
    <cellStyle name="1 Decimal % ()" xfId="189"/>
    <cellStyle name="1,comma" xfId="190"/>
    <cellStyle name="111" xfId="3060"/>
    <cellStyle name="1Decimal" xfId="191"/>
    <cellStyle name="1Decimal 2" xfId="3114"/>
    <cellStyle name="20% - Accent1" xfId="192" builtinId="30" customBuiltin="1"/>
    <cellStyle name="20% - Accent2" xfId="193" builtinId="34" customBuiltin="1"/>
    <cellStyle name="20% - Accent3" xfId="194" builtinId="38" customBuiltin="1"/>
    <cellStyle name="20% - Accent4" xfId="195" builtinId="42" customBuiltin="1"/>
    <cellStyle name="20% - Accent5" xfId="196" builtinId="46" customBuiltin="1"/>
    <cellStyle name="20% - Accent6" xfId="197" builtinId="50" customBuiltin="1"/>
    <cellStyle name="20% - הדגשה1" xfId="198"/>
    <cellStyle name="20% - הדגשה2" xfId="199"/>
    <cellStyle name="20% - הדגשה3" xfId="200"/>
    <cellStyle name="20% - הדגשה4" xfId="201"/>
    <cellStyle name="20% - הדגשה5" xfId="202"/>
    <cellStyle name="20% - הדגשה6" xfId="203"/>
    <cellStyle name="2DecimalPercent" xfId="204"/>
    <cellStyle name="2DecimalPercent 2" xfId="3115"/>
    <cellStyle name="2Decimals" xfId="205"/>
    <cellStyle name="2Decimals 2" xfId="3116"/>
    <cellStyle name="38" xfId="206"/>
    <cellStyle name="38 2" xfId="3117"/>
    <cellStyle name="40% - Accent1" xfId="207" builtinId="31" customBuiltin="1"/>
    <cellStyle name="40% - Accent2" xfId="208" builtinId="35" customBuiltin="1"/>
    <cellStyle name="40% - Accent3" xfId="209" builtinId="39" customBuiltin="1"/>
    <cellStyle name="40% - Accent4" xfId="210" builtinId="43" customBuiltin="1"/>
    <cellStyle name="40% - Accent5" xfId="211" builtinId="47" customBuiltin="1"/>
    <cellStyle name="40% - Accent6" xfId="212" builtinId="51" customBuiltin="1"/>
    <cellStyle name="40% - הדגשה1" xfId="213"/>
    <cellStyle name="40% - הדגשה2" xfId="214"/>
    <cellStyle name="40% - הדגשה3" xfId="215"/>
    <cellStyle name="40% - הדגשה4" xfId="216"/>
    <cellStyle name="40% - הדגשה5" xfId="217"/>
    <cellStyle name="40% - הדגשה6" xfId="218"/>
    <cellStyle name="60% - Accent1" xfId="219" builtinId="32" customBuiltin="1"/>
    <cellStyle name="60% - Accent2" xfId="220" builtinId="36" customBuiltin="1"/>
    <cellStyle name="60% - Accent3" xfId="221" builtinId="40" customBuiltin="1"/>
    <cellStyle name="60% - Accent4" xfId="222" builtinId="44" customBuiltin="1"/>
    <cellStyle name="60% - Accent5" xfId="223" builtinId="48" customBuiltin="1"/>
    <cellStyle name="60% - Accent6" xfId="224" builtinId="52" customBuiltin="1"/>
    <cellStyle name="60% - הדגשה1" xfId="225"/>
    <cellStyle name="60% - הדגשה2" xfId="226"/>
    <cellStyle name="60% - הדגשה3" xfId="227"/>
    <cellStyle name="60% - הדגשה4" xfId="228"/>
    <cellStyle name="60% - הדגשה5" xfId="229"/>
    <cellStyle name="60% - הדגשה6" xfId="230"/>
    <cellStyle name="752131" xfId="231"/>
    <cellStyle name="A Currency" xfId="232"/>
    <cellStyle name="A Currency 2" xfId="3118"/>
    <cellStyle name="A_Block Space" xfId="233"/>
    <cellStyle name="A_BlueLine" xfId="234"/>
    <cellStyle name="A_Do not Change" xfId="235"/>
    <cellStyle name="A_Estimate" xfId="236"/>
    <cellStyle name="A_Memo" xfId="237"/>
    <cellStyle name="A_Normal" xfId="238"/>
    <cellStyle name="A_Normal 2" xfId="3119"/>
    <cellStyle name="A_Normal Forecast" xfId="239"/>
    <cellStyle name="A_Normal Historical" xfId="240"/>
    <cellStyle name="A_Rate_Data" xfId="241"/>
    <cellStyle name="A_Rate_Data Historical" xfId="242"/>
    <cellStyle name="A_Rate_Title" xfId="243"/>
    <cellStyle name="A_Simple Title" xfId="244"/>
    <cellStyle name="A_Sum" xfId="245"/>
    <cellStyle name="A_SUM_Row Major" xfId="246"/>
    <cellStyle name="A_SUM_Row Minor" xfId="247"/>
    <cellStyle name="A_Title" xfId="248"/>
    <cellStyle name="A_YearHeadings" xfId="249"/>
    <cellStyle name="ac" xfId="250"/>
    <cellStyle name="Accent1" xfId="251" builtinId="29" customBuiltin="1"/>
    <cellStyle name="Accent1 - 20%" xfId="1753"/>
    <cellStyle name="Accent1 - 40%" xfId="1754"/>
    <cellStyle name="Accent1 - 60%" xfId="1755"/>
    <cellStyle name="Accent2" xfId="252" builtinId="33" customBuiltin="1"/>
    <cellStyle name="Accent2 - 20%" xfId="1756"/>
    <cellStyle name="Accent2 - 40%" xfId="1757"/>
    <cellStyle name="Accent2 - 60%" xfId="1758"/>
    <cellStyle name="Accent3" xfId="253" builtinId="37" customBuiltin="1"/>
    <cellStyle name="Accent3 - 20%" xfId="1759"/>
    <cellStyle name="Accent3 - 40%" xfId="1760"/>
    <cellStyle name="Accent3 - 60%" xfId="1761"/>
    <cellStyle name="Accent4" xfId="254" builtinId="41" customBuiltin="1"/>
    <cellStyle name="Accent4 - 20%" xfId="1762"/>
    <cellStyle name="Accent4 - 40%" xfId="1763"/>
    <cellStyle name="Accent4 - 60%" xfId="1764"/>
    <cellStyle name="Accent5" xfId="255" builtinId="45" customBuiltin="1"/>
    <cellStyle name="Accent5 - 20%" xfId="1765"/>
    <cellStyle name="Accent5 - 40%" xfId="1766"/>
    <cellStyle name="Accent5 - 60%" xfId="1767"/>
    <cellStyle name="Accent6" xfId="256" builtinId="49" customBuiltin="1"/>
    <cellStyle name="Accent6 - 20%" xfId="1768"/>
    <cellStyle name="Accent6 - 40%" xfId="1769"/>
    <cellStyle name="Accent6 - 60%" xfId="1770"/>
    <cellStyle name="Accounting underlining" xfId="257"/>
    <cellStyle name="Acctg" xfId="258"/>
    <cellStyle name="Acctg$" xfId="259"/>
    <cellStyle name="Acctg_Balance Sheets with Adj v09" xfId="260"/>
    <cellStyle name="Actual Date" xfId="261"/>
    <cellStyle name="Actual Date 2" xfId="3120"/>
    <cellStyle name="AFE" xfId="1771"/>
    <cellStyle name="Agara" xfId="262"/>
    <cellStyle name="al" xfId="263"/>
    <cellStyle name="args.style" xfId="264"/>
    <cellStyle name="args.style 2" xfId="3121"/>
    <cellStyle name="Arial 10" xfId="265"/>
    <cellStyle name="Arial 10 2" xfId="3122"/>
    <cellStyle name="Arial 12" xfId="266"/>
    <cellStyle name="Arial10%" xfId="267"/>
    <cellStyle name="Arial10% 2" xfId="3123"/>
    <cellStyle name="Arial10b" xfId="268"/>
    <cellStyle name="Arial8b" xfId="269"/>
    <cellStyle name="Arial9b" xfId="270"/>
    <cellStyle name="Array" xfId="271"/>
    <cellStyle name="Assumption" xfId="272"/>
    <cellStyle name="assumption 1" xfId="273"/>
    <cellStyle name="assumption 1 2" xfId="3124"/>
    <cellStyle name="Assumption 2" xfId="274"/>
    <cellStyle name="Assumption 3" xfId="275"/>
    <cellStyle name="Assumption Date" xfId="276"/>
    <cellStyle name="Assumption number" xfId="277"/>
    <cellStyle name="Assumption output percentage" xfId="278"/>
    <cellStyle name="Assumption Percentage" xfId="279"/>
    <cellStyle name="b2" xfId="1795"/>
    <cellStyle name="Background" xfId="280"/>
    <cellStyle name="Bad" xfId="281" builtinId="27" customBuiltin="1"/>
    <cellStyle name="Base" xfId="282"/>
    <cellStyle name="Base 2" xfId="3125"/>
    <cellStyle name="Basic" xfId="3053"/>
    <cellStyle name="bch" xfId="1796"/>
    <cellStyle name="bci" xfId="1797"/>
    <cellStyle name="black" xfId="283"/>
    <cellStyle name="black 2" xfId="3126"/>
    <cellStyle name="Black Days" xfId="284"/>
    <cellStyle name="Black Decimal" xfId="285"/>
    <cellStyle name="Black Dollar" xfId="286"/>
    <cellStyle name="Black EPS" xfId="287"/>
    <cellStyle name="Black Percent" xfId="288"/>
    <cellStyle name="Black Percent2" xfId="289"/>
    <cellStyle name="Black Times" xfId="290"/>
    <cellStyle name="Black Times Two Deci" xfId="291"/>
    <cellStyle name="Black Times Two Deci2" xfId="292"/>
    <cellStyle name="Black Times_RANKING.XLS" xfId="293"/>
    <cellStyle name="Black Times2" xfId="294"/>
    <cellStyle name="BlackStrike" xfId="295"/>
    <cellStyle name="BlackText" xfId="296"/>
    <cellStyle name="blank" xfId="297"/>
    <cellStyle name="Blank [$]" xfId="298"/>
    <cellStyle name="Blank [,]" xfId="299"/>
    <cellStyle name="Blank [1%]" xfId="300"/>
    <cellStyle name="Blank [2%]" xfId="301"/>
    <cellStyle name="blank 2" xfId="3127"/>
    <cellStyle name="blau" xfId="3061"/>
    <cellStyle name="Blue" xfId="302"/>
    <cellStyle name="Blue Decimal" xfId="303"/>
    <cellStyle name="Blue Dollar" xfId="304"/>
    <cellStyle name="Blue EPS" xfId="305"/>
    <cellStyle name="blue font" xfId="306"/>
    <cellStyle name="Blue Head w Uline" xfId="307"/>
    <cellStyle name="Blue Text" xfId="308"/>
    <cellStyle name="Blue Zero Deci" xfId="309"/>
    <cellStyle name="BMM_Data Input" xfId="310"/>
    <cellStyle name="BMVComma" xfId="311"/>
    <cellStyle name="Body" xfId="312"/>
    <cellStyle name="Bold" xfId="313"/>
    <cellStyle name="bold big" xfId="314"/>
    <cellStyle name="Bold/Border" xfId="315"/>
    <cellStyle name="Bold/Border 2" xfId="3128"/>
    <cellStyle name="boldno$" xfId="316"/>
    <cellStyle name="boldno$ 2" xfId="3129"/>
    <cellStyle name="BoldText" xfId="317"/>
    <cellStyle name="boldwith$" xfId="318"/>
    <cellStyle name="boldwith$ 2" xfId="3130"/>
    <cellStyle name="Border" xfId="319"/>
    <cellStyle name="Border Heavy" xfId="320"/>
    <cellStyle name="Border Thin" xfId="321"/>
    <cellStyle name="Border_Balance Sheets with Adj v09" xfId="322"/>
    <cellStyle name="Bottom bold border" xfId="323"/>
    <cellStyle name="Bottom Edge" xfId="324"/>
    <cellStyle name="Bottom single border" xfId="325"/>
    <cellStyle name="British Pound" xfId="326"/>
    <cellStyle name="BS" xfId="327"/>
    <cellStyle name="Bullet" xfId="328"/>
    <cellStyle name="BVMPercent" xfId="329"/>
    <cellStyle name="c" xfId="330"/>
    <cellStyle name="C:\WINNT" xfId="3054"/>
    <cellStyle name="c_~0016995" xfId="331"/>
    <cellStyle name="c_~0036364" xfId="332"/>
    <cellStyle name="c_~5424068" xfId="333"/>
    <cellStyle name="c_8_30models" xfId="334"/>
    <cellStyle name="c_Acc (Dil) Matrix (2)" xfId="335"/>
    <cellStyle name="c_Ariz_Nevada (2)" xfId="336"/>
    <cellStyle name="c_Bal Sheets" xfId="337"/>
    <cellStyle name="c_Bal Sheets (2)" xfId="338"/>
    <cellStyle name="c_BOA_DCF_08" xfId="339"/>
    <cellStyle name="c_CA Cases (2)" xfId="340"/>
    <cellStyle name="c_Cal. (2)" xfId="341"/>
    <cellStyle name="c_Cases (2)" xfId="342"/>
    <cellStyle name="c_Celtic DCF" xfId="343"/>
    <cellStyle name="c_Celtic DCF Inputs" xfId="344"/>
    <cellStyle name="c_Credit (2)" xfId="345"/>
    <cellStyle name="c_Credit Buildup (2)" xfId="346"/>
    <cellStyle name="c_CredSens" xfId="347"/>
    <cellStyle name="c_DCF Inputs" xfId="348"/>
    <cellStyle name="c_DCF Inputs (2)" xfId="349"/>
    <cellStyle name="c_DCF LBO model 10-18-00" xfId="350"/>
    <cellStyle name="c_DCF Matrix (2)" xfId="351"/>
    <cellStyle name="c_Deal" xfId="352"/>
    <cellStyle name="c_Dental (2)" xfId="353"/>
    <cellStyle name="c_Div_Cut_Model2" xfId="354"/>
    <cellStyle name="c_Earnings" xfId="355"/>
    <cellStyle name="c_Earnings (2)" xfId="356"/>
    <cellStyle name="c_East Coast (2)" xfId="357"/>
    <cellStyle name="c_Florida (2)" xfId="358"/>
    <cellStyle name="c_Georgia (2)" xfId="359"/>
    <cellStyle name="c_Hard Rock" xfId="360"/>
    <cellStyle name="c_Hard Rock (2)" xfId="361"/>
    <cellStyle name="c_HardInc " xfId="362"/>
    <cellStyle name="c_HardInc  (2)" xfId="363"/>
    <cellStyle name="c_Has-Gets (2)" xfId="364"/>
    <cellStyle name="c_Hist Inputs (2)" xfId="365"/>
    <cellStyle name="c_IFF-BOA mini-meger" xfId="366"/>
    <cellStyle name="c_ingredients 2" xfId="367"/>
    <cellStyle name="c_IRR Sensitivity (2)" xfId="368"/>
    <cellStyle name="c_LBO Summary" xfId="369"/>
    <cellStyle name="c_Macros" xfId="370"/>
    <cellStyle name="c_Matterhorn IS" xfId="371"/>
    <cellStyle name="c_Merger model" xfId="372"/>
    <cellStyle name="c_Model 1-31-01" xfId="373"/>
    <cellStyle name="c_Model 1-31-01 c" xfId="374"/>
    <cellStyle name="c_Model 2-1-01 b" xfId="375"/>
    <cellStyle name="c_Model 2-1-01cb" xfId="376"/>
    <cellStyle name="c_Model 2-1-01d" xfId="377"/>
    <cellStyle name="c_Model 2-1-01e" xfId="378"/>
    <cellStyle name="c_Model 2-2-01 a" xfId="379"/>
    <cellStyle name="c_Model 2-2-01 b" xfId="380"/>
    <cellStyle name="c_Model 2-3-01 d" xfId="381"/>
    <cellStyle name="c_Model 2-4-01 d" xfId="382"/>
    <cellStyle name="c_Model 2-4-01 e" xfId="383"/>
    <cellStyle name="c_Model 2-5-01 d" xfId="384"/>
    <cellStyle name="c_Model Assumptions (2)" xfId="385"/>
    <cellStyle name="c_OBGYN (2)" xfId="386"/>
    <cellStyle name="c_Other Businesses (2)" xfId="387"/>
    <cellStyle name="c_Ownership" xfId="388"/>
    <cellStyle name="c_PFMA Credit (2)" xfId="389"/>
    <cellStyle name="c_PFMA Income (2)" xfId="390"/>
    <cellStyle name="c_Pippen (2)" xfId="391"/>
    <cellStyle name="c_Pippen Cases (2)" xfId="392"/>
    <cellStyle name="c_Pippen ValMatrix (2)" xfId="393"/>
    <cellStyle name="c_PMAT (2)" xfId="394"/>
    <cellStyle name="c_PMAT (3)" xfId="395"/>
    <cellStyle name="c_PoundInc" xfId="396"/>
    <cellStyle name="c_PoundInc (2)" xfId="397"/>
    <cellStyle name="c_Poundstone (2)" xfId="398"/>
    <cellStyle name="c_Preliminary Poundstone (2)" xfId="399"/>
    <cellStyle name="c_RushValSum (2)" xfId="400"/>
    <cellStyle name="c_Schedules" xfId="401"/>
    <cellStyle name="c_Stub Value" xfId="402"/>
    <cellStyle name="c_Summary of Pro Forma (2)" xfId="403"/>
    <cellStyle name="c_Summary of Pro Forma (3)" xfId="404"/>
    <cellStyle name="c_Texas_Louisiana (2)" xfId="405"/>
    <cellStyle name="c_Trans Assump (2)" xfId="406"/>
    <cellStyle name="c_Unit Price Sen. (2)" xfId="407"/>
    <cellStyle name="c_Valuation Model_03" xfId="408"/>
    <cellStyle name="c_Valuation Summary" xfId="409"/>
    <cellStyle name="c_Valuation Summary (2)" xfId="410"/>
    <cellStyle name="c_Warrant" xfId="411"/>
    <cellStyle name="c_ZModel2" xfId="412"/>
    <cellStyle name="c_ZModel3" xfId="413"/>
    <cellStyle name="c_ZModel4" xfId="414"/>
    <cellStyle name="c_ZModel41" xfId="415"/>
    <cellStyle name="c_ZModel61" xfId="416"/>
    <cellStyle name="c_ZModel62" xfId="417"/>
    <cellStyle name="Ç¥ÁØ_¿ù°£¿ä¾àº¸°í" xfId="418"/>
    <cellStyle name="c0" xfId="1798"/>
    <cellStyle name="C00A" xfId="2590"/>
    <cellStyle name="C00B" xfId="2591"/>
    <cellStyle name="C00L" xfId="2592"/>
    <cellStyle name="C01A" xfId="2593"/>
    <cellStyle name="C01B" xfId="2594"/>
    <cellStyle name="C01H" xfId="2595"/>
    <cellStyle name="C01L" xfId="2596"/>
    <cellStyle name="C02A" xfId="2597"/>
    <cellStyle name="C02B" xfId="2598"/>
    <cellStyle name="C02H" xfId="2599"/>
    <cellStyle name="C02L" xfId="2600"/>
    <cellStyle name="C03A" xfId="2601"/>
    <cellStyle name="C03B" xfId="2602"/>
    <cellStyle name="C03H" xfId="2603"/>
    <cellStyle name="C03L" xfId="2604"/>
    <cellStyle name="C04A" xfId="2605"/>
    <cellStyle name="C04B" xfId="2606"/>
    <cellStyle name="C04H" xfId="2607"/>
    <cellStyle name="C04L" xfId="2608"/>
    <cellStyle name="C05A" xfId="2609"/>
    <cellStyle name="C05B" xfId="2610"/>
    <cellStyle name="C05H" xfId="2611"/>
    <cellStyle name="C05L" xfId="2612"/>
    <cellStyle name="C06A" xfId="2613"/>
    <cellStyle name="C06B" xfId="2614"/>
    <cellStyle name="C06H" xfId="2615"/>
    <cellStyle name="C06L" xfId="2616"/>
    <cellStyle name="C07A" xfId="2617"/>
    <cellStyle name="C07B" xfId="2618"/>
    <cellStyle name="C07H" xfId="2619"/>
    <cellStyle name="C07L" xfId="2620"/>
    <cellStyle name="c2" xfId="1799"/>
    <cellStyle name="Calc" xfId="419"/>
    <cellStyle name="Calc Currency (0)" xfId="420"/>
    <cellStyle name="Calc Currency (2)" xfId="421"/>
    <cellStyle name="Calc Percent (0)" xfId="422"/>
    <cellStyle name="Calc Percent (1)" xfId="423"/>
    <cellStyle name="Calc Percent (2)" xfId="424"/>
    <cellStyle name="Calc Units (0)" xfId="425"/>
    <cellStyle name="Calc Units (1)" xfId="426"/>
    <cellStyle name="Calc Units (2)" xfId="427"/>
    <cellStyle name="Calculated" xfId="3055"/>
    <cellStyle name="Calculated Input" xfId="1772"/>
    <cellStyle name="Calculation" xfId="428" builtinId="22" customBuiltin="1"/>
    <cellStyle name="caps 0.00" xfId="429"/>
    <cellStyle name="Case" xfId="430"/>
    <cellStyle name="category" xfId="431"/>
    <cellStyle name="cell" xfId="1800"/>
    <cellStyle name="Centered Heading" xfId="3056"/>
    <cellStyle name="Centred Heading" xfId="432"/>
    <cellStyle name="Cents" xfId="433"/>
    <cellStyle name="ch" xfId="1801"/>
    <cellStyle name="Change" xfId="434"/>
    <cellStyle name="Changeable" xfId="435"/>
    <cellStyle name="Changed" xfId="436"/>
    <cellStyle name="Chapter" xfId="437"/>
    <cellStyle name="ChartingText" xfId="1773"/>
    <cellStyle name="Check Cell" xfId="438" builtinId="23" customBuiltin="1"/>
    <cellStyle name="Clean" xfId="439"/>
    <cellStyle name="Client Name" xfId="440"/>
    <cellStyle name="Code" xfId="441"/>
    <cellStyle name="COL HEADINGS" xfId="442"/>
    <cellStyle name="ColHeading" xfId="443"/>
    <cellStyle name="Column Heading" xfId="444"/>
    <cellStyle name="Column Headings" xfId="445"/>
    <cellStyle name="Column_Title" xfId="3057"/>
    <cellStyle name="column1" xfId="446"/>
    <cellStyle name="column1 2" xfId="3131"/>
    <cellStyle name="column1Big" xfId="447"/>
    <cellStyle name="column1Big 2" xfId="3132"/>
    <cellStyle name="column1BigNoWrap" xfId="448"/>
    <cellStyle name="column1BigNoWrap 2" xfId="3133"/>
    <cellStyle name="column1Date" xfId="449"/>
    <cellStyle name="column2Date" xfId="450"/>
    <cellStyle name="column2Date 2" xfId="3134"/>
    <cellStyle name="column3Date" xfId="451"/>
    <cellStyle name="column3Date 2" xfId="3135"/>
    <cellStyle name="ColumnHeaderNormal" xfId="1774"/>
    <cellStyle name="ColumnHeading" xfId="452"/>
    <cellStyle name="Comma" xfId="453" builtinId="3"/>
    <cellStyle name="Comma  - Style1" xfId="454"/>
    <cellStyle name="Comma  - Style2" xfId="455"/>
    <cellStyle name="Comma  - Style3" xfId="456"/>
    <cellStyle name="Comma  - Style4" xfId="457"/>
    <cellStyle name="Comma  - Style5" xfId="458"/>
    <cellStyle name="Comma  - Style6" xfId="459"/>
    <cellStyle name="Comma  - Style7" xfId="460"/>
    <cellStyle name="Comma  - Style8" xfId="461"/>
    <cellStyle name="comma (1)" xfId="462"/>
    <cellStyle name="comma (1) 2" xfId="3136"/>
    <cellStyle name="Comma (2)" xfId="1775"/>
    <cellStyle name="Comma [0\_Telecom A-end Sales &amp;  Rev ($)" xfId="463"/>
    <cellStyle name="Comma [00]" xfId="464"/>
    <cellStyle name="Comma [1]" xfId="465"/>
    <cellStyle name="Comma [1] 2" xfId="3137"/>
    <cellStyle name="Comma 0" xfId="466"/>
    <cellStyle name="Comma 0*" xfId="467"/>
    <cellStyle name="Comma 0_10% haircut 2009and Q4 summary feb19" xfId="468"/>
    <cellStyle name="Comma 10" xfId="1746"/>
    <cellStyle name="Comma 10 2" xfId="2574"/>
    <cellStyle name="Comma 11" xfId="1750"/>
    <cellStyle name="Comma 11 2" xfId="2580"/>
    <cellStyle name="Comma 11 3" xfId="3719"/>
    <cellStyle name="Comma 12" xfId="1789"/>
    <cellStyle name="Comma 12 2" xfId="2577"/>
    <cellStyle name="Comma 12 3" xfId="3720"/>
    <cellStyle name="Comma 13" xfId="2583"/>
    <cellStyle name="Comma 14" xfId="2588"/>
    <cellStyle name="Comma 15" xfId="3085"/>
    <cellStyle name="Comma 2" xfId="469"/>
    <cellStyle name="Comma 2 2" xfId="1792"/>
    <cellStyle name="Comma 2 2 2" xfId="3723"/>
    <cellStyle name="Comma 2 3" xfId="2699"/>
    <cellStyle name="Comma 2*" xfId="470"/>
    <cellStyle name="Comma 2_10% haircut 2009and Q4 summary feb19" xfId="471"/>
    <cellStyle name="Comma 3" xfId="472"/>
    <cellStyle name="Comma 3 2" xfId="3138"/>
    <cellStyle name="Comma 3*" xfId="473"/>
    <cellStyle name="Comma 4" xfId="474"/>
    <cellStyle name="Comma 4 2" xfId="1705"/>
    <cellStyle name="Comma 4 3" xfId="3728"/>
    <cellStyle name="Comma 5" xfId="475"/>
    <cellStyle name="Comma 5 2" xfId="3139"/>
    <cellStyle name="Comma 6" xfId="1707"/>
    <cellStyle name="Comma 7" xfId="476"/>
    <cellStyle name="Comma 7 2" xfId="3140"/>
    <cellStyle name="Comma 8" xfId="1732"/>
    <cellStyle name="Comma 9" xfId="1737"/>
    <cellStyle name="Comma 9 2" xfId="3713"/>
    <cellStyle name="Comma Cents" xfId="477"/>
    <cellStyle name="Comma Enter" xfId="478"/>
    <cellStyle name="Comma Input" xfId="479"/>
    <cellStyle name="Comma Input 2" xfId="3141"/>
    <cellStyle name="Comma Output" xfId="480"/>
    <cellStyle name="Comma*" xfId="481"/>
    <cellStyle name="comma[0]" xfId="482"/>
    <cellStyle name="Comma_Book5" xfId="483"/>
    <cellStyle name="Comma_Depreciation Models" xfId="3080"/>
    <cellStyle name="Comma_ML_Veda_DCF_v01" xfId="484"/>
    <cellStyle name="Comma_sample LE model v3" xfId="485"/>
    <cellStyle name="Comma0" xfId="486"/>
    <cellStyle name="Comma0 - Modelo1" xfId="487"/>
    <cellStyle name="Comma0 - Style1" xfId="488"/>
    <cellStyle name="Comma1" xfId="489"/>
    <cellStyle name="Comma1 - Modelo2" xfId="490"/>
    <cellStyle name="Comma1 - Style2" xfId="491"/>
    <cellStyle name="comma2" xfId="492"/>
    <cellStyle name="Comma3" xfId="493"/>
    <cellStyle name="Company" xfId="494"/>
    <cellStyle name="CompanyName" xfId="495"/>
    <cellStyle name="Coname" xfId="1776"/>
    <cellStyle name="Copied" xfId="496"/>
    <cellStyle name="corsivo" xfId="497"/>
    <cellStyle name="corsivo 2" xfId="3142"/>
    <cellStyle name="CR" xfId="498"/>
    <cellStyle name="Currency" xfId="499" builtinId="4"/>
    <cellStyle name="Currency (1)" xfId="500"/>
    <cellStyle name="Currency (1) 2" xfId="3143"/>
    <cellStyle name="Currency (2)" xfId="1777"/>
    <cellStyle name="Currency [0.00]" xfId="501"/>
    <cellStyle name="Currency [0.00] 2" xfId="3144"/>
    <cellStyle name="Currency [0] U" xfId="502"/>
    <cellStyle name="Currency [00]" xfId="503"/>
    <cellStyle name="Currency [1]" xfId="504"/>
    <cellStyle name="Currency [1] 2" xfId="3145"/>
    <cellStyle name="Currency [2]" xfId="505"/>
    <cellStyle name="Currency [2] U" xfId="506"/>
    <cellStyle name="Currency [2]_Balance Sheets with Adj v09" xfId="507"/>
    <cellStyle name="Currency 0" xfId="508"/>
    <cellStyle name="Currency 2" xfId="509"/>
    <cellStyle name="Currency 2*" xfId="510"/>
    <cellStyle name="Currency 2_10% haircut 2009and Q4 summary feb19" xfId="511"/>
    <cellStyle name="Currency 3" xfId="1723"/>
    <cellStyle name="Currency 3*" xfId="512"/>
    <cellStyle name="Currency 4" xfId="513"/>
    <cellStyle name="Currency 4 2" xfId="3146"/>
    <cellStyle name="Currency 5" xfId="1724"/>
    <cellStyle name="Currency 6" xfId="1738"/>
    <cellStyle name="Currency 6 2" xfId="3714"/>
    <cellStyle name="Currency 7" xfId="1790"/>
    <cellStyle name="Currency 7 2" xfId="3721"/>
    <cellStyle name="Currency 8" xfId="2587"/>
    <cellStyle name="Currency 9" xfId="3086"/>
    <cellStyle name="Currency Input" xfId="514"/>
    <cellStyle name="Currency Input 2" xfId="3147"/>
    <cellStyle name="Currency*" xfId="515"/>
    <cellStyle name="Currency0" xfId="516"/>
    <cellStyle name="Currency1" xfId="517"/>
    <cellStyle name="Currency2" xfId="518"/>
    <cellStyle name="Currency3" xfId="519"/>
    <cellStyle name="Dash" xfId="520"/>
    <cellStyle name="Data Input" xfId="521"/>
    <cellStyle name="Data Input 2" xfId="3148"/>
    <cellStyle name="DataBases" xfId="522"/>
    <cellStyle name="DataToHide" xfId="523"/>
    <cellStyle name="Date" xfId="524"/>
    <cellStyle name="Date [D-M-Y]" xfId="525"/>
    <cellStyle name="Date [mm-dd-yy]" xfId="526"/>
    <cellStyle name="Date [mm-d-yyyy]" xfId="527"/>
    <cellStyle name="Date [mmm-d-yyyy]" xfId="528"/>
    <cellStyle name="Date [mmm-d-yyyy] 2" xfId="3150"/>
    <cellStyle name="Date [mmm-yyyy]" xfId="529"/>
    <cellStyle name="Date [M-Y]" xfId="530"/>
    <cellStyle name="Date [Y]" xfId="1802"/>
    <cellStyle name="Date 2" xfId="3149"/>
    <cellStyle name="Date Aligned" xfId="531"/>
    <cellStyle name="Date Aligned*" xfId="532"/>
    <cellStyle name="Date Aligned_10% haircut 2009and Q4 summary feb19" xfId="533"/>
    <cellStyle name="Date Input" xfId="1778"/>
    <cellStyle name="Date Short" xfId="534"/>
    <cellStyle name="Date U" xfId="535"/>
    <cellStyle name="Date_05-01-25 TRU LBO Model v6" xfId="536"/>
    <cellStyle name="Date1" xfId="537"/>
    <cellStyle name="Date2" xfId="538"/>
    <cellStyle name="Datemmyy" xfId="1779"/>
    <cellStyle name="Dates" xfId="539"/>
    <cellStyle name="DblLineDollarAcct" xfId="540"/>
    <cellStyle name="DblLinePercent" xfId="541"/>
    <cellStyle name="DEC0" xfId="1780"/>
    <cellStyle name="DEC0i" xfId="1781"/>
    <cellStyle name="DEC1" xfId="1782"/>
    <cellStyle name="DEC1i" xfId="1783"/>
    <cellStyle name="DEC2" xfId="1784"/>
    <cellStyle name="Decimal [0]" xfId="542"/>
    <cellStyle name="Decimal [2]" xfId="543"/>
    <cellStyle name="Decimal [2] U" xfId="544"/>
    <cellStyle name="Decimal [4]" xfId="545"/>
    <cellStyle name="Decimal [4] U" xfId="546"/>
    <cellStyle name="decimal 0" xfId="547"/>
    <cellStyle name="decimal 0 2" xfId="3151"/>
    <cellStyle name="decimal 1" xfId="548"/>
    <cellStyle name="decimal 1 2" xfId="3152"/>
    <cellStyle name="Default" xfId="549"/>
    <cellStyle name="Default 2" xfId="3153"/>
    <cellStyle name="DELTA" xfId="550"/>
    <cellStyle name="des_gras" xfId="551"/>
    <cellStyle name="Dezimal [0]_Feasibility Study Sunny Beach Vers 3" xfId="552"/>
    <cellStyle name="Dezimal__Utopia Index Index und Guidance (Deutsch)" xfId="553"/>
    <cellStyle name="Dia" xfId="554"/>
    <cellStyle name="dollar" xfId="555"/>
    <cellStyle name="Dollar - Style5" xfId="556"/>
    <cellStyle name="dollar[0]" xfId="557"/>
    <cellStyle name="Dollar_afci(1).o" xfId="558"/>
    <cellStyle name="dollar0" xfId="559"/>
    <cellStyle name="dollar0 2" xfId="3154"/>
    <cellStyle name="Dollar1" xfId="560"/>
    <cellStyle name="Dollar1 2" xfId="3155"/>
    <cellStyle name="Dollar1Blue" xfId="561"/>
    <cellStyle name="Dollar2" xfId="562"/>
    <cellStyle name="Dollar2 2" xfId="3156"/>
    <cellStyle name="DollarAccounting" xfId="563"/>
    <cellStyle name="DollarAccounting 2" xfId="3157"/>
    <cellStyle name="Dollars" xfId="564"/>
    <cellStyle name="Dotted Line" xfId="565"/>
    <cellStyle name="Double Accounting" xfId="566"/>
    <cellStyle name="Double Underline" xfId="567"/>
    <cellStyle name="Downtime" xfId="568"/>
    <cellStyle name="DropDown" xfId="569"/>
    <cellStyle name="Dziesietny [0]_KOSTEN" xfId="3062"/>
    <cellStyle name="Emphasis 1" xfId="1785"/>
    <cellStyle name="Emphasis 2" xfId="1786"/>
    <cellStyle name="Emphasis 3" xfId="1787"/>
    <cellStyle name="Encabez1" xfId="570"/>
    <cellStyle name="Encabez2" xfId="571"/>
    <cellStyle name="Enter Currency (0)" xfId="572"/>
    <cellStyle name="Enter Currency (2)" xfId="573"/>
    <cellStyle name="Enter Units (0)" xfId="574"/>
    <cellStyle name="Enter Units (1)" xfId="575"/>
    <cellStyle name="Enter Units (2)" xfId="576"/>
    <cellStyle name="ENTER_DATA" xfId="577"/>
    <cellStyle name="Entered" xfId="578"/>
    <cellStyle name="Entities" xfId="579"/>
    <cellStyle name="Entry" xfId="1788"/>
    <cellStyle name="eps" xfId="580"/>
    <cellStyle name="eps 2" xfId="3158"/>
    <cellStyle name="Euro" xfId="581"/>
    <cellStyle name="Explanatory Text" xfId="582" builtinId="53" customBuiltin="1"/>
    <cellStyle name="EY # Input" xfId="3731"/>
    <cellStyle name="EY # Input 2" xfId="3733"/>
    <cellStyle name="EY % Input" xfId="3735"/>
    <cellStyle name="EY % Output" xfId="3734"/>
    <cellStyle name="EY Narrative text" xfId="583"/>
    <cellStyle name="EY Narrative text 2" xfId="3159"/>
    <cellStyle name="EY%colcalc" xfId="584"/>
    <cellStyle name="EY%input" xfId="585"/>
    <cellStyle name="EY%rowcalc" xfId="586"/>
    <cellStyle name="EY0dp" xfId="587"/>
    <cellStyle name="EY0dp 2" xfId="3160"/>
    <cellStyle name="EY1dp" xfId="588"/>
    <cellStyle name="EY2dp" xfId="589"/>
    <cellStyle name="EY3dp" xfId="590"/>
    <cellStyle name="EYChartTitle" xfId="591"/>
    <cellStyle name="EYColumnHeading" xfId="592"/>
    <cellStyle name="EYColumnHeadingItalic" xfId="593"/>
    <cellStyle name="EYCoverDatabookName" xfId="594"/>
    <cellStyle name="EYCoverDate" xfId="595"/>
    <cellStyle name="EYCoverDraft" xfId="596"/>
    <cellStyle name="EYCoverProjectName" xfId="597"/>
    <cellStyle name="EYCurrency" xfId="598"/>
    <cellStyle name="EYInputNormal" xfId="599"/>
    <cellStyle name="EYNormal" xfId="2623"/>
    <cellStyle name="EYNotes" xfId="600"/>
    <cellStyle name="EYNotesHeading" xfId="601"/>
    <cellStyle name="EYnumber" xfId="602"/>
    <cellStyle name="EYnumber 2" xfId="3161"/>
    <cellStyle name="EYRelianceRestricted" xfId="603"/>
    <cellStyle name="EYSectionHeading" xfId="604"/>
    <cellStyle name="EYSheetHeader1" xfId="605"/>
    <cellStyle name="EYSheetHeading" xfId="606"/>
    <cellStyle name="EYsmallheading" xfId="607"/>
    <cellStyle name="EYSource" xfId="608"/>
    <cellStyle name="EYtext" xfId="609"/>
    <cellStyle name="EYtext 2" xfId="3162"/>
    <cellStyle name="EYtextbold" xfId="610"/>
    <cellStyle name="EYtextbolditalic" xfId="611"/>
    <cellStyle name="EYtextitalic" xfId="612"/>
    <cellStyle name="F2" xfId="613"/>
    <cellStyle name="F3" xfId="614"/>
    <cellStyle name="F4" xfId="615"/>
    <cellStyle name="F5" xfId="616"/>
    <cellStyle name="F6" xfId="617"/>
    <cellStyle name="F7" xfId="618"/>
    <cellStyle name="F8" xfId="619"/>
    <cellStyle name="FactsetNumber" xfId="620"/>
    <cellStyle name="Fijo" xfId="621"/>
    <cellStyle name="Final_Data" xfId="622"/>
    <cellStyle name="finals" xfId="623"/>
    <cellStyle name="Financial Nr" xfId="624"/>
    <cellStyle name="Financial Pct" xfId="625"/>
    <cellStyle name="Financials-Formulas" xfId="626"/>
    <cellStyle name="Financials-Formulas 2" xfId="3163"/>
    <cellStyle name="Financiero" xfId="627"/>
    <cellStyle name="Fixed" xfId="628"/>
    <cellStyle name="Fixed (1)" xfId="629"/>
    <cellStyle name="Fixed 2" xfId="3164"/>
    <cellStyle name="Fixed_ADCTearn" xfId="630"/>
    <cellStyle name="Fixed0" xfId="631"/>
    <cellStyle name="Font_Actual" xfId="632"/>
    <cellStyle name="FOOTER - Style1" xfId="633"/>
    <cellStyle name="Footnote" xfId="634"/>
    <cellStyle name="Footnote8ital" xfId="635"/>
    <cellStyle name="forecast_table_header" xfId="636"/>
    <cellStyle name="Formula" xfId="637"/>
    <cellStyle name="Formula [1]" xfId="2576"/>
    <cellStyle name="Formula 2" xfId="3165"/>
    <cellStyle name="Formulachange" xfId="638"/>
    <cellStyle name="FRxAmtStyle" xfId="1727"/>
    <cellStyle name="FRxCurrStyle" xfId="1728"/>
    <cellStyle name="FRxPcntStyle" xfId="1729"/>
    <cellStyle name="FY" xfId="1803"/>
    <cellStyle name="Fyear" xfId="639"/>
    <cellStyle name="General" xfId="640"/>
    <cellStyle name="General 2" xfId="3166"/>
    <cellStyle name="General Blue" xfId="641"/>
    <cellStyle name="General_Financials" xfId="642"/>
    <cellStyle name="Gilsans" xfId="643"/>
    <cellStyle name="Gilsansl" xfId="644"/>
    <cellStyle name="Good" xfId="645" builtinId="26" customBuiltin="1"/>
    <cellStyle name="Grand Total" xfId="646"/>
    <cellStyle name="grass_centr" xfId="647"/>
    <cellStyle name="grayText2" xfId="648"/>
    <cellStyle name="grayText2 2" xfId="3167"/>
    <cellStyle name="grayText2Big" xfId="649"/>
    <cellStyle name="grayText2Big 2" xfId="3168"/>
    <cellStyle name="Grey" xfId="650"/>
    <cellStyle name="GROS" xfId="651"/>
    <cellStyle name="Growth Factor" xfId="652"/>
    <cellStyle name="GrowthRate" xfId="653"/>
    <cellStyle name="H" xfId="654"/>
    <cellStyle name="H 2" xfId="3169"/>
    <cellStyle name="H«/_x0007_HnþýHnþ¸/_x000c_N_x0001_¯,,_x0001__x0012_OÔ" xfId="1741"/>
    <cellStyle name="Hard Code" xfId="655"/>
    <cellStyle name="hard no" xfId="656"/>
    <cellStyle name="hard no 2" xfId="3170"/>
    <cellStyle name="Hard Percent" xfId="657"/>
    <cellStyle name="hardno" xfId="658"/>
    <cellStyle name="Hash Out" xfId="659"/>
    <cellStyle name="Head 1" xfId="660"/>
    <cellStyle name="Head 2" xfId="661"/>
    <cellStyle name="Head 3" xfId="662"/>
    <cellStyle name="Header" xfId="663"/>
    <cellStyle name="Header1" xfId="664"/>
    <cellStyle name="Header2" xfId="665"/>
    <cellStyle name="Headin - Style6" xfId="666"/>
    <cellStyle name="heading" xfId="667"/>
    <cellStyle name="Heading 1" xfId="668" builtinId="16" customBuiltin="1"/>
    <cellStyle name="Heading 2" xfId="669" builtinId="17" customBuiltin="1"/>
    <cellStyle name="Heading 3" xfId="670" builtinId="18" customBuiltin="1"/>
    <cellStyle name="Heading 4" xfId="671" builtinId="19" customBuiltin="1"/>
    <cellStyle name="Heading 4 2" xfId="3171"/>
    <cellStyle name="Heading Left" xfId="672"/>
    <cellStyle name="Heading Right" xfId="673"/>
    <cellStyle name="Heading1" xfId="674"/>
    <cellStyle name="Heading11Bold" xfId="675"/>
    <cellStyle name="Heading12Bold" xfId="676"/>
    <cellStyle name="Heading2" xfId="677"/>
    <cellStyle name="Heading3" xfId="678"/>
    <cellStyle name="HeadingMerged" xfId="679"/>
    <cellStyle name="HEADINGS" xfId="680"/>
    <cellStyle name="HEADINGSTOP" xfId="681"/>
    <cellStyle name="help" xfId="682"/>
    <cellStyle name="Hidden" xfId="683"/>
    <cellStyle name="HIGHLIGHT" xfId="684"/>
    <cellStyle name="Hipervínculo" xfId="685"/>
    <cellStyle name="Hipervínculo visitado" xfId="686"/>
    <cellStyle name="Historical" xfId="687"/>
    <cellStyle name="Historical year" xfId="688"/>
    <cellStyle name="historical_table_header" xfId="689"/>
    <cellStyle name="Historicals" xfId="690"/>
    <cellStyle name="Hyperlink" xfId="3073" builtinId="8"/>
    <cellStyle name="Hyperlink 2" xfId="3059"/>
    <cellStyle name="Hyperlink Arrow" xfId="691"/>
    <cellStyle name="I" xfId="692"/>
    <cellStyle name="IABackgroundMembers" xfId="693"/>
    <cellStyle name="IABackgroundMembers 2" xfId="3172"/>
    <cellStyle name="IAColorCodingBad" xfId="694"/>
    <cellStyle name="IAColorCodingBad 2" xfId="3173"/>
    <cellStyle name="IAColorCodingGood" xfId="695"/>
    <cellStyle name="IAColorCodingGood 2" xfId="3174"/>
    <cellStyle name="IAColorCodingOK" xfId="696"/>
    <cellStyle name="IAColorCodingOK 2" xfId="3175"/>
    <cellStyle name="IAColumnHeader" xfId="697"/>
    <cellStyle name="IAColumnHeader 2" xfId="3176"/>
    <cellStyle name="IAContentsList" xfId="698"/>
    <cellStyle name="IAContentsTitle" xfId="699"/>
    <cellStyle name="IADataCells" xfId="700"/>
    <cellStyle name="IADimensionNames" xfId="701"/>
    <cellStyle name="IADimensionNames 2" xfId="3177"/>
    <cellStyle name="IAParentColumnHeader" xfId="702"/>
    <cellStyle name="IAParentColumnHeader 2" xfId="3178"/>
    <cellStyle name="IAParentRowHeader" xfId="703"/>
    <cellStyle name="IAQueryInfo" xfId="704"/>
    <cellStyle name="IAQueryInfo 2" xfId="3179"/>
    <cellStyle name="IAReportTitle" xfId="705"/>
    <cellStyle name="IAReportTitle 2" xfId="3180"/>
    <cellStyle name="IARowHeader" xfId="706"/>
    <cellStyle name="IASubTotalsCol" xfId="707"/>
    <cellStyle name="IASubTotalsRow" xfId="708"/>
    <cellStyle name="IN" xfId="709"/>
    <cellStyle name="IncomeStatement" xfId="710"/>
    <cellStyle name="IncomeStatement 2" xfId="3181"/>
    <cellStyle name="Input" xfId="711" builtinId="20" customBuiltin="1"/>
    <cellStyle name="Input (Date)" xfId="712"/>
    <cellStyle name="Input (StyleA)" xfId="713"/>
    <cellStyle name="Input [B]" xfId="714"/>
    <cellStyle name="Input [yellow]" xfId="715"/>
    <cellStyle name="Input cell" xfId="716"/>
    <cellStyle name="Input Cells" xfId="717"/>
    <cellStyle name="Input Date" xfId="718"/>
    <cellStyle name="Input Number" xfId="719"/>
    <cellStyle name="Input%" xfId="720"/>
    <cellStyle name="Input(a)" xfId="721"/>
    <cellStyle name="Input(b)" xfId="722"/>
    <cellStyle name="Input(Blue_Rate)" xfId="723"/>
    <cellStyle name="Input(decimal)" xfId="724"/>
    <cellStyle name="Input1" xfId="725"/>
    <cellStyle name="Input2" xfId="726"/>
    <cellStyle name="Input2 2" xfId="3182"/>
    <cellStyle name="InputBlueFont" xfId="727"/>
    <cellStyle name="InputCurrency" xfId="728"/>
    <cellStyle name="InputCurrency2" xfId="729"/>
    <cellStyle name="Inputlink" xfId="730"/>
    <cellStyle name="InputMultiple1" xfId="731"/>
    <cellStyle name="InputPercent1" xfId="732"/>
    <cellStyle name="Inputs" xfId="733"/>
    <cellStyle name="Integer" xfId="734"/>
    <cellStyle name="K" xfId="735"/>
    <cellStyle name="K_Telseonstandalone12_313" xfId="736"/>
    <cellStyle name="KP_Normal" xfId="737"/>
    <cellStyle name="L1" xfId="738"/>
    <cellStyle name="L11" xfId="739"/>
    <cellStyle name="L2" xfId="740"/>
    <cellStyle name="L2 2" xfId="3183"/>
    <cellStyle name="L3" xfId="741"/>
    <cellStyle name="L4" xfId="742"/>
    <cellStyle name="L5" xfId="743"/>
    <cellStyle name="LABEL_NUMBER" xfId="744"/>
    <cellStyle name="Lable8Left" xfId="745"/>
    <cellStyle name="Lable8Left 2" xfId="3184"/>
    <cellStyle name="Large Header" xfId="746"/>
    <cellStyle name="leftStyle" xfId="747"/>
    <cellStyle name="leftStyle 2" xfId="3185"/>
    <cellStyle name="leftStyle2" xfId="748"/>
    <cellStyle name="leftStyle2 2" xfId="3186"/>
    <cellStyle name="LineItem" xfId="749"/>
    <cellStyle name="LineItem 2" xfId="3187"/>
    <cellStyle name="Link Currency (0)" xfId="750"/>
    <cellStyle name="Link Currency (2)" xfId="751"/>
    <cellStyle name="Link Units (0)" xfId="752"/>
    <cellStyle name="Link Units (1)" xfId="753"/>
    <cellStyle name="Link Units (2)" xfId="754"/>
    <cellStyle name="Linked Cell" xfId="755" builtinId="24" customBuiltin="1"/>
    <cellStyle name="Linked Cells" xfId="756"/>
    <cellStyle name="LookUpText" xfId="757"/>
    <cellStyle name="M" xfId="758"/>
    <cellStyle name="M_Telseonstandalone12_313" xfId="759"/>
    <cellStyle name="MacroCode" xfId="760"/>
    <cellStyle name="MAJOR ROW HEADING" xfId="761"/>
    <cellStyle name="Manual" xfId="762"/>
    <cellStyle name="Margins" xfId="763"/>
    <cellStyle name="mf[0,0]" xfId="764"/>
    <cellStyle name="Migliaia (0)_Abbinamenti" xfId="765"/>
    <cellStyle name="Migliaia_INGLESE,1" xfId="766"/>
    <cellStyle name="Mike's style" xfId="767"/>
    <cellStyle name="Mike's style 2" xfId="3188"/>
    <cellStyle name="Millares [0]_10 AVERIAS MASIVAS + ANT" xfId="768"/>
    <cellStyle name="Millares_10 AVERIAS MASIVAS + ANT" xfId="769"/>
    <cellStyle name="Milliers [0]_COMPAR" xfId="770"/>
    <cellStyle name="Milliers_CAREUTERS1" xfId="771"/>
    <cellStyle name="MINOR ROW HEADING" xfId="772"/>
    <cellStyle name="MLComma0" xfId="773"/>
    <cellStyle name="MLDollar0" xfId="774"/>
    <cellStyle name="MLEuro0" xfId="775"/>
    <cellStyle name="MLHeaderSection" xfId="776"/>
    <cellStyle name="MLMultiple0" xfId="777"/>
    <cellStyle name="MLPercent0" xfId="778"/>
    <cellStyle name="MLPound0" xfId="779"/>
    <cellStyle name="MLYen0" xfId="780"/>
    <cellStyle name="Model" xfId="781"/>
    <cellStyle name="Moneda [0]_10 AVERIAS MASIVAS + ANT" xfId="782"/>
    <cellStyle name="Moneda_10 AVERIAS MASIVAS + ANT" xfId="783"/>
    <cellStyle name="Monétaire [0]_COMPAR" xfId="784"/>
    <cellStyle name="Monétaire_Classeur3" xfId="1742"/>
    <cellStyle name="Monetario" xfId="785"/>
    <cellStyle name="months" xfId="786"/>
    <cellStyle name="mult" xfId="787"/>
    <cellStyle name="Multiple" xfId="788"/>
    <cellStyle name="Multiple [0]" xfId="789"/>
    <cellStyle name="Multiple_05-01-25 TRU LBO Model v6" xfId="790"/>
    <cellStyle name="Multiple0" xfId="791"/>
    <cellStyle name="Multiple1" xfId="792"/>
    <cellStyle name="MultipleBelow" xfId="793"/>
    <cellStyle name="n0" xfId="1804"/>
    <cellStyle name="NA" xfId="794"/>
    <cellStyle name="Name" xfId="795"/>
    <cellStyle name="Name - Style7" xfId="796"/>
    <cellStyle name="nascondi" xfId="797"/>
    <cellStyle name="nascondi 2" xfId="3189"/>
    <cellStyle name="Neutral" xfId="798" builtinId="28" customBuiltin="1"/>
    <cellStyle name="New" xfId="799"/>
    <cellStyle name="NMNBV" xfId="800"/>
    <cellStyle name="No Border" xfId="801"/>
    <cellStyle name="no dec" xfId="802"/>
    <cellStyle name="Nomal" xfId="803"/>
    <cellStyle name="Non d‚fini" xfId="1743"/>
    <cellStyle name="Non défini" xfId="1744"/>
    <cellStyle name="Norm1D" xfId="804"/>
    <cellStyle name="Norm1D 2" xfId="3190"/>
    <cellStyle name="Normal" xfId="0" builtinId="0"/>
    <cellStyle name="Normal - Style1" xfId="805"/>
    <cellStyle name="Normal - Style2" xfId="806"/>
    <cellStyle name="Normal - Style2 2" xfId="3083"/>
    <cellStyle name="Normal - Style3" xfId="807"/>
    <cellStyle name="Normal - Style4" xfId="808"/>
    <cellStyle name="Normal - Style5" xfId="809"/>
    <cellStyle name="Normal - Style6" xfId="810"/>
    <cellStyle name="Normal - Style7" xfId="811"/>
    <cellStyle name="Normal - Style8" xfId="812"/>
    <cellStyle name="Normal 10" xfId="1745"/>
    <cellStyle name="Normal 10 2" xfId="2585"/>
    <cellStyle name="Normal 10 8" xfId="3726"/>
    <cellStyle name="Normal 11" xfId="1751"/>
    <cellStyle name="Normal 12" xfId="1791"/>
    <cellStyle name="Normal 12 2" xfId="2579"/>
    <cellStyle name="Normal 12 3" xfId="3722"/>
    <cellStyle name="Normal 13" xfId="1793"/>
    <cellStyle name="Normal 13 2" xfId="3724"/>
    <cellStyle name="Normal 14" xfId="1807"/>
    <cellStyle name="Normal 14 2" xfId="2581"/>
    <cellStyle name="Normal 15" xfId="2582"/>
    <cellStyle name="Normal 16" xfId="2571"/>
    <cellStyle name="Normal 17" xfId="2573"/>
    <cellStyle name="Normal 18" xfId="2586"/>
    <cellStyle name="Normal 19" xfId="3063"/>
    <cellStyle name="Normal 2" xfId="813"/>
    <cellStyle name="Normal 2 2" xfId="1747"/>
    <cellStyle name="Normal 2 2 2" xfId="2698"/>
    <cellStyle name="Normal 2 2 3" xfId="3058"/>
    <cellStyle name="Normal 2 2 4" xfId="3716"/>
    <cellStyle name="Normal 2 3" xfId="2578"/>
    <cellStyle name="Normal 20" xfId="3082"/>
    <cellStyle name="Normal 20 2" xfId="3725"/>
    <cellStyle name="Normal 21" xfId="3088"/>
    <cellStyle name="Normal 22" xfId="3089"/>
    <cellStyle name="Normal 23" xfId="3727"/>
    <cellStyle name="Normal 2359" xfId="3736"/>
    <cellStyle name="Normal 24" xfId="3732"/>
    <cellStyle name="Normal 3" xfId="814"/>
    <cellStyle name="Normal 3 2" xfId="2697"/>
    <cellStyle name="Normal 3 3" xfId="3064"/>
    <cellStyle name="Normal 4" xfId="1704"/>
    <cellStyle name="Normal 4 2" xfId="1748"/>
    <cellStyle name="Normal 4 2 2" xfId="3717"/>
    <cellStyle name="Normal 5" xfId="815"/>
    <cellStyle name="Normal 5 2" xfId="3191"/>
    <cellStyle name="Normal 6" xfId="1726"/>
    <cellStyle name="Normal 7" xfId="1730"/>
    <cellStyle name="Normal 8" xfId="1734"/>
    <cellStyle name="Normal 8 2" xfId="3712"/>
    <cellStyle name="Normal 9" xfId="1739"/>
    <cellStyle name="Normal 9 2" xfId="1806"/>
    <cellStyle name="Normal 9 3" xfId="3715"/>
    <cellStyle name="Normal header" xfId="816"/>
    <cellStyle name="Normal No." xfId="817"/>
    <cellStyle name="Normal TmsRmn 7" xfId="818"/>
    <cellStyle name="Normal TmsRmn 8" xfId="819"/>
    <cellStyle name="Normal TmsRmn 8 Bold" xfId="820"/>
    <cellStyle name="Normal U" xfId="821"/>
    <cellStyle name="Normal_B" xfId="822"/>
    <cellStyle name="Normal_B 2" xfId="1805"/>
    <cellStyle name="Normal_BMS - Tax DCF Sample" xfId="3077"/>
    <cellStyle name="Normal_Book5" xfId="823"/>
    <cellStyle name="Normal_Consolidated monthly reporting Group June 2008v7" xfId="824"/>
    <cellStyle name="Normal_Depreciation Models" xfId="3079"/>
    <cellStyle name="Normal_Financial Statement Analysis" xfId="825"/>
    <cellStyle name="Normal_GCM_Europe" xfId="826"/>
    <cellStyle name="Normal_Implied TIC with low.high" xfId="3078"/>
    <cellStyle name="Normal_JCF_Download_Raw_Values" xfId="3074"/>
    <cellStyle name="Normal_ML_Veda_DCF_v01" xfId="827"/>
    <cellStyle name="Normal_MWV Ltd Input Template" xfId="828"/>
    <cellStyle name="Normal_Pfizer_Valuation Analysis as of 12.31.01" xfId="829"/>
    <cellStyle name="Normal_sample LE model v3" xfId="830"/>
    <cellStyle name="Normal_Sheet1" xfId="831"/>
    <cellStyle name="Normal_Sheet1 2" xfId="3084"/>
    <cellStyle name="Normal_Sheet1_1" xfId="832"/>
    <cellStyle name="Normal_summary" xfId="3075"/>
    <cellStyle name="Normal_Supresta_GCM_8.17.07" xfId="833"/>
    <cellStyle name="Normal_tic" xfId="834"/>
    <cellStyle name="Normal_tic_1" xfId="835"/>
    <cellStyle name="Normal_WACC" xfId="3076"/>
    <cellStyle name="normal1" xfId="836"/>
    <cellStyle name="normal1 2" xfId="3192"/>
    <cellStyle name="Normal10pt" xfId="837"/>
    <cellStyle name="Normal2" xfId="838"/>
    <cellStyle name="Normal9pt" xfId="839"/>
    <cellStyle name="Normale_CAP PROPRES 30 06 2006" xfId="840"/>
    <cellStyle name="NormalHelv" xfId="841"/>
    <cellStyle name="NormalInput" xfId="842"/>
    <cellStyle name="NormalMultiple" xfId="843"/>
    <cellStyle name="NormalX" xfId="844"/>
    <cellStyle name="Note" xfId="845" builtinId="10" customBuiltin="1"/>
    <cellStyle name="Notes" xfId="846"/>
    <cellStyle name="Nplode" xfId="847"/>
    <cellStyle name="Nplode 2" xfId="3193"/>
    <cellStyle name="Num_Date" xfId="848"/>
    <cellStyle name="Num0Un" xfId="849"/>
    <cellStyle name="Num1" xfId="850"/>
    <cellStyle name="Num1 2" xfId="3194"/>
    <cellStyle name="Num1Blue" xfId="851"/>
    <cellStyle name="num1Style" xfId="852"/>
    <cellStyle name="num1Style 2" xfId="3195"/>
    <cellStyle name="num1Styleb" xfId="853"/>
    <cellStyle name="num1Styleb 2" xfId="3196"/>
    <cellStyle name="Num2" xfId="854"/>
    <cellStyle name="Num2 2" xfId="3197"/>
    <cellStyle name="Num2Un" xfId="855"/>
    <cellStyle name="num4Style" xfId="856"/>
    <cellStyle name="num4Styleb" xfId="857"/>
    <cellStyle name="number" xfId="858"/>
    <cellStyle name="Numbers" xfId="859"/>
    <cellStyle name="Numbers 2" xfId="3198"/>
    <cellStyle name="numero" xfId="860"/>
    <cellStyle name="numero 2" xfId="3199"/>
    <cellStyle name="numPStyle" xfId="861"/>
    <cellStyle name="numPStyle 2" xfId="3200"/>
    <cellStyle name="numPStyleb" xfId="862"/>
    <cellStyle name="numPStyleb 2" xfId="3201"/>
    <cellStyle name="numXStyle" xfId="863"/>
    <cellStyle name="numXStyle 2" xfId="3202"/>
    <cellStyle name="numXStyleb" xfId="864"/>
    <cellStyle name="numXStyleb 2" xfId="3203"/>
    <cellStyle name="Œ…‹æØ‚è [0.00]_GE 3 MINIMUM" xfId="865"/>
    <cellStyle name="Œ…‹æØ‚è_GE 3 MINIMUM" xfId="866"/>
    <cellStyle name="ombr_subtot" xfId="867"/>
    <cellStyle name="OScommands" xfId="868"/>
    <cellStyle name="OSW_ColumnLabels" xfId="869"/>
    <cellStyle name="outh America" xfId="870"/>
    <cellStyle name="Output" xfId="871" builtinId="21" customBuiltin="1"/>
    <cellStyle name="OUTPUT AMOUNTS" xfId="872"/>
    <cellStyle name="Output Amounts 2" xfId="1736"/>
    <cellStyle name="OUTPUT COLUMN HEADINGS" xfId="873"/>
    <cellStyle name="Output Column Headings 2" xfId="1733"/>
    <cellStyle name="OUTPUT LINE ITEMS" xfId="874"/>
    <cellStyle name="Output Line Items 2" xfId="1735"/>
    <cellStyle name="OUTPUT REPORT HEADING" xfId="875"/>
    <cellStyle name="OUTPUT REPORT TITLE" xfId="876"/>
    <cellStyle name="Output1_Back" xfId="877"/>
    <cellStyle name="p" xfId="878"/>
    <cellStyle name="p " xfId="879"/>
    <cellStyle name="p_DCF" xfId="880"/>
    <cellStyle name="Page Heading Large" xfId="881"/>
    <cellStyle name="Page Heading Small" xfId="882"/>
    <cellStyle name="Page Number" xfId="883"/>
    <cellStyle name="PageSubtitle" xfId="884"/>
    <cellStyle name="PageTitle" xfId="885"/>
    <cellStyle name="Pattern_Forecast" xfId="886"/>
    <cellStyle name="pb_page_heading_LS" xfId="887"/>
    <cellStyle name="per.style" xfId="888"/>
    <cellStyle name="per.style 2" xfId="3204"/>
    <cellStyle name="Perc1" xfId="889"/>
    <cellStyle name="Perc1 2" xfId="3205"/>
    <cellStyle name="Percent" xfId="890" builtinId="5"/>
    <cellStyle name="Percent (0)" xfId="891"/>
    <cellStyle name="Percent (1)" xfId="892"/>
    <cellStyle name="Percent (1) 2" xfId="3206"/>
    <cellStyle name="Percent (2)" xfId="893"/>
    <cellStyle name="Percent [0]" xfId="894"/>
    <cellStyle name="Percent [00]" xfId="895"/>
    <cellStyle name="Percent [1]" xfId="896"/>
    <cellStyle name="Percent [1] --" xfId="897"/>
    <cellStyle name="Percent [2]" xfId="898"/>
    <cellStyle name="Percent [2] U" xfId="899"/>
    <cellStyle name="Percent [2]_Adjustments" xfId="900"/>
    <cellStyle name="Percent 10" xfId="3087"/>
    <cellStyle name="Percent 2" xfId="901"/>
    <cellStyle name="Percent 2 2" xfId="2691"/>
    <cellStyle name="percent 2 decimal" xfId="902"/>
    <cellStyle name="percent 2 decimal 2" xfId="3207"/>
    <cellStyle name="Percent 3" xfId="1706"/>
    <cellStyle name="Percent 4" xfId="1725"/>
    <cellStyle name="Percent 5" xfId="1731"/>
    <cellStyle name="Percent 5 2" xfId="2575"/>
    <cellStyle name="Percent 6" xfId="1749"/>
    <cellStyle name="Percent 6 2" xfId="3718"/>
    <cellStyle name="Percent 7" xfId="1752"/>
    <cellStyle name="Percent 8" xfId="2584"/>
    <cellStyle name="Percent 9" xfId="2589"/>
    <cellStyle name="Percent Comma" xfId="903"/>
    <cellStyle name="Percent Hard" xfId="904"/>
    <cellStyle name="Percent Hard 2" xfId="3208"/>
    <cellStyle name="Percent Input" xfId="905"/>
    <cellStyle name="Percent Input 2" xfId="3209"/>
    <cellStyle name="Percent(1)" xfId="906"/>
    <cellStyle name="Percent(2)" xfId="907"/>
    <cellStyle name="Percent*" xfId="908"/>
    <cellStyle name="Percent_Book5" xfId="909"/>
    <cellStyle name="Percent_Depreciation Models" xfId="3081"/>
    <cellStyle name="Percent0" xfId="910"/>
    <cellStyle name="percent1" xfId="911"/>
    <cellStyle name="percent1 2" xfId="3210"/>
    <cellStyle name="Percent1Blue" xfId="912"/>
    <cellStyle name="Percent-1decimal" xfId="913"/>
    <cellStyle name="Percent2" xfId="914"/>
    <cellStyle name="Percent2Blue" xfId="915"/>
    <cellStyle name="Percentage" xfId="916"/>
    <cellStyle name="Periods" xfId="917"/>
    <cellStyle name="Porcentaje" xfId="918"/>
    <cellStyle name="PrePop Currency (0)" xfId="919"/>
    <cellStyle name="PrePop Currency (2)" xfId="920"/>
    <cellStyle name="PrePop Units (0)" xfId="921"/>
    <cellStyle name="PrePop Units (1)" xfId="922"/>
    <cellStyle name="PrePop Units (2)" xfId="923"/>
    <cellStyle name="Presentations" xfId="924"/>
    <cellStyle name="Price" xfId="925"/>
    <cellStyle name="Price 2" xfId="3211"/>
    <cellStyle name="PriceUn" xfId="926"/>
    <cellStyle name="Private" xfId="927"/>
    <cellStyle name="Private1" xfId="928"/>
    <cellStyle name="Private1 2" xfId="3212"/>
    <cellStyle name="Problem" xfId="929"/>
    <cellStyle name="PSChar" xfId="930"/>
    <cellStyle name="PSDate" xfId="931"/>
    <cellStyle name="PSDec" xfId="932"/>
    <cellStyle name="PSHeading" xfId="933"/>
    <cellStyle name="PSInt" xfId="934"/>
    <cellStyle name="PSSpacer" xfId="935"/>
    <cellStyle name="Questionable" xfId="936"/>
    <cellStyle name="R00A" xfId="2624"/>
    <cellStyle name="R00B" xfId="2625"/>
    <cellStyle name="R00L" xfId="2626"/>
    <cellStyle name="R01A" xfId="2627"/>
    <cellStyle name="R01B" xfId="2628"/>
    <cellStyle name="R01H" xfId="2629"/>
    <cellStyle name="R01L" xfId="2630"/>
    <cellStyle name="R02A" xfId="2631"/>
    <cellStyle name="R02B" xfId="2632"/>
    <cellStyle name="R02H" xfId="2633"/>
    <cellStyle name="R02L" xfId="2634"/>
    <cellStyle name="R03A" xfId="2635"/>
    <cellStyle name="R03B" xfId="2636"/>
    <cellStyle name="R03H" xfId="2637"/>
    <cellStyle name="R03L" xfId="2638"/>
    <cellStyle name="R04A" xfId="2639"/>
    <cellStyle name="R04B" xfId="2640"/>
    <cellStyle name="R04H" xfId="2641"/>
    <cellStyle name="R04L" xfId="2642"/>
    <cellStyle name="R05A" xfId="2643"/>
    <cellStyle name="R05B" xfId="2644"/>
    <cellStyle name="R05H" xfId="2645"/>
    <cellStyle name="R05L" xfId="2646"/>
    <cellStyle name="R06A" xfId="2647"/>
    <cellStyle name="R06B" xfId="2648"/>
    <cellStyle name="R06H" xfId="2649"/>
    <cellStyle name="R06L" xfId="2650"/>
    <cellStyle name="R07A" xfId="2651"/>
    <cellStyle name="R07B" xfId="2652"/>
    <cellStyle name="R07H" xfId="2653"/>
    <cellStyle name="R07L" xfId="2654"/>
    <cellStyle name="Ratio" xfId="937"/>
    <cellStyle name="Ratio Comma" xfId="938"/>
    <cellStyle name="Ratio_IFIL - C&amp;W Fixed Asset Summary Schedules (06-15-07)" xfId="939"/>
    <cellStyle name="ReadInData" xfId="940"/>
    <cellStyle name="Red Bold in Green w Box" xfId="941"/>
    <cellStyle name="Red Font" xfId="942"/>
    <cellStyle name="regstoresfromspecstores" xfId="943"/>
    <cellStyle name="Regular" xfId="944"/>
    <cellStyle name="Regular 2" xfId="3213"/>
    <cellStyle name="ReportNums" xfId="945"/>
    <cellStyle name="RevList" xfId="946"/>
    <cellStyle name="Rientro" xfId="947"/>
    <cellStyle name="RISKbigPercent" xfId="948"/>
    <cellStyle name="RISKblandrEdge" xfId="949"/>
    <cellStyle name="RISKblCorner" xfId="950"/>
    <cellStyle name="RISKbottomEdge" xfId="951"/>
    <cellStyle name="RISKbrCorner" xfId="952"/>
    <cellStyle name="RISKdarkBoxed" xfId="953"/>
    <cellStyle name="RISKdarkShade" xfId="954"/>
    <cellStyle name="RISKdbottomEdge" xfId="955"/>
    <cellStyle name="RISKdrightEdge" xfId="956"/>
    <cellStyle name="RISKdurationTime" xfId="957"/>
    <cellStyle name="RISKinNumber" xfId="958"/>
    <cellStyle name="RISKlandrEdge" xfId="959"/>
    <cellStyle name="RISKleftEdge" xfId="960"/>
    <cellStyle name="RISKlightBoxed" xfId="961"/>
    <cellStyle name="RISKltandbEdge" xfId="962"/>
    <cellStyle name="RISKnormBoxed" xfId="963"/>
    <cellStyle name="RISKnormCenter" xfId="964"/>
    <cellStyle name="RISKnormHeading" xfId="965"/>
    <cellStyle name="RISKnormItal" xfId="966"/>
    <cellStyle name="RISKnormLabel" xfId="967"/>
    <cellStyle name="RISKnormShade" xfId="968"/>
    <cellStyle name="RISKnormTitle" xfId="969"/>
    <cellStyle name="RISKoutNumber" xfId="970"/>
    <cellStyle name="RISKrightEdge" xfId="971"/>
    <cellStyle name="RISKrtandbEdge" xfId="972"/>
    <cellStyle name="RISKssTime" xfId="973"/>
    <cellStyle name="RISKtandbEdge" xfId="974"/>
    <cellStyle name="RISKtlandrEdge" xfId="975"/>
    <cellStyle name="RISKtlCorner" xfId="976"/>
    <cellStyle name="RISKtopEdge" xfId="977"/>
    <cellStyle name="RISKtrCorner" xfId="978"/>
    <cellStyle name="RM" xfId="979"/>
    <cellStyle name="Rounding" xfId="980"/>
    <cellStyle name="s" xfId="981"/>
    <cellStyle name="s 2" xfId="3214"/>
    <cellStyle name="s_~0016995" xfId="982"/>
    <cellStyle name="s_~0016995 2" xfId="3215"/>
    <cellStyle name="s_~0016995_1" xfId="983"/>
    <cellStyle name="s_~0016995_1 2" xfId="3216"/>
    <cellStyle name="s_~0036364" xfId="984"/>
    <cellStyle name="s_~0036364 2" xfId="3217"/>
    <cellStyle name="s_~0036364_1" xfId="985"/>
    <cellStyle name="s_~0036364_1 2" xfId="3218"/>
    <cellStyle name="s_~0036364_2" xfId="986"/>
    <cellStyle name="s_~0036364_2 2" xfId="3219"/>
    <cellStyle name="s_~5424068" xfId="987"/>
    <cellStyle name="s_~5424068 2" xfId="3220"/>
    <cellStyle name="s_8_30models" xfId="988"/>
    <cellStyle name="s_8_30models 2" xfId="3221"/>
    <cellStyle name="s_8_30models_1" xfId="989"/>
    <cellStyle name="s_8_30models_1 2" xfId="3222"/>
    <cellStyle name="s_Acc (Dil) Matrix (2)" xfId="990"/>
    <cellStyle name="s_Acc (Dil) Matrix (2) 2" xfId="3223"/>
    <cellStyle name="s_Acc (Dil) Matrix (2)_1" xfId="991"/>
    <cellStyle name="s_Acc (Dil) Matrix (2)_1 2" xfId="3224"/>
    <cellStyle name="s_Acc (Dil) Matrix (2)_2" xfId="992"/>
    <cellStyle name="s_Acc (Dil) Matrix (2)_2 2" xfId="3225"/>
    <cellStyle name="s_Acc (Dil) Matrix (2)_2_Celtic DCF" xfId="993"/>
    <cellStyle name="s_Acc (Dil) Matrix (2)_2_Celtic DCF 2" xfId="3226"/>
    <cellStyle name="s_Acc (Dil) Matrix (2)_2_Celtic DCF Inputs" xfId="994"/>
    <cellStyle name="s_Acc (Dil) Matrix (2)_2_Celtic DCF Inputs 2" xfId="3227"/>
    <cellStyle name="s_Acc (Dil) Matrix (2)_2_Valuation Summary" xfId="995"/>
    <cellStyle name="s_Acc (Dil) Matrix (2)_2_Valuation Summary 2" xfId="3228"/>
    <cellStyle name="s_Ariz_Nevada (2)" xfId="996"/>
    <cellStyle name="s_Ariz_Nevada (2) 2" xfId="3229"/>
    <cellStyle name="s_Ariz_Nevada (2)_1" xfId="997"/>
    <cellStyle name="s_Ariz_Nevada (2)_1 2" xfId="3230"/>
    <cellStyle name="s_Bal Sheets" xfId="998"/>
    <cellStyle name="s_Bal Sheets (2)" xfId="999"/>
    <cellStyle name="s_Bal Sheets (2) 2" xfId="3232"/>
    <cellStyle name="s_Bal Sheets (2)_1" xfId="1000"/>
    <cellStyle name="s_Bal Sheets (2)_1 2" xfId="3233"/>
    <cellStyle name="s_Bal Sheets 2" xfId="3231"/>
    <cellStyle name="s_Bal Sheets_1" xfId="1001"/>
    <cellStyle name="s_Bal Sheets_1 2" xfId="3234"/>
    <cellStyle name="s_Bal Sheets_1_AM0909" xfId="1002"/>
    <cellStyle name="s_Bal Sheets_1_AM0909 2" xfId="3235"/>
    <cellStyle name="s_Bal Sheets_1_Brenner" xfId="1003"/>
    <cellStyle name="s_Bal Sheets_1_Brenner 2" xfId="3236"/>
    <cellStyle name="s_Bal Sheets_2" xfId="1004"/>
    <cellStyle name="s_Bal Sheets_2 2" xfId="3237"/>
    <cellStyle name="s_Bal Sheets_AM0909" xfId="1005"/>
    <cellStyle name="s_Bal Sheets_AM0909 2" xfId="3238"/>
    <cellStyle name="s_Bal Sheets_Brenner" xfId="1006"/>
    <cellStyle name="s_Bal Sheets_Brenner 2" xfId="3239"/>
    <cellStyle name="s_BOA_DCF_08" xfId="1007"/>
    <cellStyle name="s_BOA_DCF_08 2" xfId="3240"/>
    <cellStyle name="s_But813" xfId="1008"/>
    <cellStyle name="s_But813 2" xfId="3241"/>
    <cellStyle name="s_But925" xfId="1009"/>
    <cellStyle name="s_But925 2" xfId="3242"/>
    <cellStyle name="s_CA Cases (2)" xfId="1010"/>
    <cellStyle name="s_CA Cases (2) 2" xfId="3243"/>
    <cellStyle name="s_CA Cases (2)_1" xfId="1011"/>
    <cellStyle name="s_CA Cases (2)_1 2" xfId="3244"/>
    <cellStyle name="s_CA Cases (2)_Celtic DCF" xfId="1012"/>
    <cellStyle name="s_CA Cases (2)_Celtic DCF 2" xfId="3245"/>
    <cellStyle name="s_CA Cases (2)_Celtic DCF Inputs" xfId="1013"/>
    <cellStyle name="s_CA Cases (2)_Celtic DCF Inputs 2" xfId="3246"/>
    <cellStyle name="s_CA Cases (2)_Valuation Summary" xfId="1014"/>
    <cellStyle name="s_CA Cases (2)_Valuation Summary 2" xfId="3247"/>
    <cellStyle name="s_Cal. (2)" xfId="1015"/>
    <cellStyle name="s_Cal. (2) 2" xfId="3248"/>
    <cellStyle name="s_Cal. (2)_1" xfId="1016"/>
    <cellStyle name="s_Cal. (2)_1 2" xfId="3249"/>
    <cellStyle name="s_Cases" xfId="1017"/>
    <cellStyle name="s_Cases (2)" xfId="1018"/>
    <cellStyle name="s_Cases (2) 2" xfId="3251"/>
    <cellStyle name="s_Cases (2)_1" xfId="1019"/>
    <cellStyle name="s_Cases (2)_1 2" xfId="3252"/>
    <cellStyle name="s_Cases (2)_Celtic DCF" xfId="1020"/>
    <cellStyle name="s_Cases (2)_Celtic DCF 2" xfId="3253"/>
    <cellStyle name="s_Cases (2)_Celtic DCF Inputs" xfId="1021"/>
    <cellStyle name="s_Cases (2)_Celtic DCF Inputs 2" xfId="3254"/>
    <cellStyle name="s_Cases (2)_Valuation Summary" xfId="1022"/>
    <cellStyle name="s_Cases (2)_Valuation Summary 2" xfId="3255"/>
    <cellStyle name="s_Cases 2" xfId="3250"/>
    <cellStyle name="s_Cases_1" xfId="1023"/>
    <cellStyle name="s_Cases_1 2" xfId="3256"/>
    <cellStyle name="s_Cases_2" xfId="1024"/>
    <cellStyle name="s_Cases_2 2" xfId="3257"/>
    <cellStyle name="s_Cases_AM0909" xfId="1025"/>
    <cellStyle name="s_Cases_AM0909 2" xfId="3258"/>
    <cellStyle name="s_Cases_Brenner" xfId="1026"/>
    <cellStyle name="s_Cases_Brenner 2" xfId="3259"/>
    <cellStyle name="s_Caterpillar" xfId="1027"/>
    <cellStyle name="s_Caterpillar 2" xfId="3260"/>
    <cellStyle name="s_CCC-Renewal Model April 2003.v3" xfId="1028"/>
    <cellStyle name="s_CCC-Renewal Model April 2003.v3 2" xfId="3261"/>
    <cellStyle name="s_Celtic DCF" xfId="1029"/>
    <cellStyle name="s_Celtic DCF 2" xfId="3262"/>
    <cellStyle name="s_Celtic DCF Inputs" xfId="1030"/>
    <cellStyle name="s_Celtic DCF Inputs 2" xfId="3263"/>
    <cellStyle name="s_Celtic DCF Inputs_1" xfId="1031"/>
    <cellStyle name="s_Celtic DCF Inputs_1 2" xfId="3264"/>
    <cellStyle name="s_Celtic DCF_1" xfId="1032"/>
    <cellStyle name="s_Celtic DCF_1 2" xfId="3265"/>
    <cellStyle name="s_Credit (2)" xfId="1033"/>
    <cellStyle name="s_Credit (2) 2" xfId="3266"/>
    <cellStyle name="s_Credit (2)_1" xfId="1034"/>
    <cellStyle name="s_Credit (2)_1 2" xfId="3267"/>
    <cellStyle name="s_Credit (2)_2" xfId="1035"/>
    <cellStyle name="s_Credit (2)_2 2" xfId="3268"/>
    <cellStyle name="s_Credit Buildup (2)" xfId="1036"/>
    <cellStyle name="s_Credit Buildup (2) 2" xfId="3269"/>
    <cellStyle name="s_Credit Buildup (2)_1" xfId="1037"/>
    <cellStyle name="s_Credit Buildup (2)_1 2" xfId="3270"/>
    <cellStyle name="s_Credit Buildup (2)_Celtic DCF" xfId="1038"/>
    <cellStyle name="s_Credit Buildup (2)_Celtic DCF 2" xfId="3271"/>
    <cellStyle name="s_Credit Buildup (2)_Celtic DCF Inputs" xfId="1039"/>
    <cellStyle name="s_Credit Buildup (2)_Celtic DCF Inputs 2" xfId="3272"/>
    <cellStyle name="s_Credit Buildup (2)_Valuation Summary" xfId="1040"/>
    <cellStyle name="s_Credit Buildup (2)_Valuation Summary 2" xfId="3273"/>
    <cellStyle name="s_Credit Graph" xfId="1041"/>
    <cellStyle name="s_Credit Graph 2" xfId="3274"/>
    <cellStyle name="s_Credit Graph_1" xfId="1042"/>
    <cellStyle name="s_Credit Graph_1 2" xfId="3275"/>
    <cellStyle name="s_Credit Graph_2" xfId="1043"/>
    <cellStyle name="s_Credit Graph_2 2" xfId="3276"/>
    <cellStyle name="s_CredSens" xfId="1044"/>
    <cellStyle name="s_CredSens 2" xfId="3277"/>
    <cellStyle name="s_CredSens_1" xfId="1045"/>
    <cellStyle name="s_CredSens_1 2" xfId="3278"/>
    <cellStyle name="s_CredSens_2" xfId="1046"/>
    <cellStyle name="s_CredSens_2 2" xfId="3279"/>
    <cellStyle name="s_CredSens_Celtic DCF" xfId="1047"/>
    <cellStyle name="s_CredSens_Celtic DCF 2" xfId="3280"/>
    <cellStyle name="s_CredSens_Celtic DCF Inputs" xfId="1048"/>
    <cellStyle name="s_CredSens_Celtic DCF Inputs 2" xfId="3281"/>
    <cellStyle name="s_CredSens_Valuation Summary" xfId="1049"/>
    <cellStyle name="s_CredSens_Valuation Summary 2" xfId="3282"/>
    <cellStyle name="s_crystal model 051602" xfId="1050"/>
    <cellStyle name="s_crystal model 051602 2" xfId="3283"/>
    <cellStyle name="s_DCF" xfId="1051"/>
    <cellStyle name="s_DCF 2" xfId="3284"/>
    <cellStyle name="s_DCF Inputs" xfId="1052"/>
    <cellStyle name="s_DCF Inputs (2)" xfId="1053"/>
    <cellStyle name="s_DCF Inputs (2) 2" xfId="3286"/>
    <cellStyle name="s_DCF Inputs (2)_1" xfId="1054"/>
    <cellStyle name="s_DCF Inputs (2)_1 2" xfId="3287"/>
    <cellStyle name="s_DCF Inputs (2)_1_Celtic DCF" xfId="1055"/>
    <cellStyle name="s_DCF Inputs (2)_1_Celtic DCF 2" xfId="3288"/>
    <cellStyle name="s_DCF Inputs (2)_1_Celtic DCF Inputs" xfId="1056"/>
    <cellStyle name="s_DCF Inputs (2)_1_Celtic DCF Inputs 2" xfId="3289"/>
    <cellStyle name="s_DCF Inputs (2)_1_Valuation Summary" xfId="1057"/>
    <cellStyle name="s_DCF Inputs (2)_1_Valuation Summary 2" xfId="3290"/>
    <cellStyle name="s_DCF Inputs 2" xfId="3285"/>
    <cellStyle name="s_DCF Inputs_~5424068" xfId="1058"/>
    <cellStyle name="s_DCF Inputs_~5424068 2" xfId="3291"/>
    <cellStyle name="s_DCF Inputs_1" xfId="1059"/>
    <cellStyle name="s_DCF Inputs_1 2" xfId="3292"/>
    <cellStyle name="s_DCF Inputs_1_~5424068" xfId="1060"/>
    <cellStyle name="s_DCF Inputs_1_~5424068 2" xfId="3293"/>
    <cellStyle name="s_DCF Inputs_1_CCC-Renewal Model April 2003.v3" xfId="1061"/>
    <cellStyle name="s_DCF Inputs_1_CCC-Renewal Model April 2003.v3 2" xfId="3294"/>
    <cellStyle name="s_DCF Inputs_1_DCF" xfId="1062"/>
    <cellStyle name="s_DCF Inputs_1_DCF 2" xfId="3295"/>
    <cellStyle name="s_DCF Inputs_1_Globemedia Model v_4" xfId="1063"/>
    <cellStyle name="s_DCF Inputs_1_Globemedia Model v_4 2" xfId="3296"/>
    <cellStyle name="s_DCF Inputs_1_Inco LBO" xfId="1064"/>
    <cellStyle name="s_DCF Inputs_1_Inco LBO 2" xfId="3297"/>
    <cellStyle name="s_DCF Inputs_1_Merger model" xfId="1065"/>
    <cellStyle name="s_DCF Inputs_1_Merger model 2" xfId="3298"/>
    <cellStyle name="s_DCF Inputs_1_TRU Domestic v2" xfId="1066"/>
    <cellStyle name="s_DCF Inputs_1_TRU Domestic v2 2" xfId="3299"/>
    <cellStyle name="s_DCF Inputs_2" xfId="1067"/>
    <cellStyle name="s_DCF Inputs_2 2" xfId="3300"/>
    <cellStyle name="s_DCF Inputs_AM0909" xfId="1068"/>
    <cellStyle name="s_DCF Inputs_AM0909 2" xfId="3301"/>
    <cellStyle name="s_DCF Inputs_Brenner" xfId="1069"/>
    <cellStyle name="s_DCF Inputs_Brenner 2" xfId="3302"/>
    <cellStyle name="s_DCF Inputs_CCC-Renewal Model April 2003.v3" xfId="1070"/>
    <cellStyle name="s_DCF Inputs_CCC-Renewal Model April 2003.v3 2" xfId="3303"/>
    <cellStyle name="s_DCF Inputs_DCF" xfId="1071"/>
    <cellStyle name="s_DCF Inputs_DCF 2" xfId="3304"/>
    <cellStyle name="s_DCF Inputs_Globemedia Model v_4" xfId="1072"/>
    <cellStyle name="s_DCF Inputs_Globemedia Model v_4 2" xfId="3305"/>
    <cellStyle name="s_DCF Inputs_Inco LBO" xfId="1073"/>
    <cellStyle name="s_DCF Inputs_Inco LBO 2" xfId="3306"/>
    <cellStyle name="s_DCF Inputs_Merger model" xfId="1074"/>
    <cellStyle name="s_DCF Inputs_Merger model 2" xfId="3307"/>
    <cellStyle name="s_DCF Inputs_TRU Domestic v2" xfId="1075"/>
    <cellStyle name="s_DCF Inputs_TRU Domestic v2 2" xfId="3308"/>
    <cellStyle name="s_DCF LBO model" xfId="1076"/>
    <cellStyle name="s_DCF LBO model 10-18-00" xfId="1077"/>
    <cellStyle name="s_DCF LBO model 10-18-00 2" xfId="3310"/>
    <cellStyle name="s_DCF LBO model 10-18-00_1" xfId="1078"/>
    <cellStyle name="s_DCF LBO model 10-18-00_1 2" xfId="3311"/>
    <cellStyle name="s_DCF LBO model 2" xfId="3309"/>
    <cellStyle name="s_DCF LBO model_1" xfId="1079"/>
    <cellStyle name="s_DCF LBO model_1 2" xfId="3312"/>
    <cellStyle name="s_DCF Matrix" xfId="1080"/>
    <cellStyle name="s_DCF Matrix (2)" xfId="1081"/>
    <cellStyle name="s_DCF Matrix (2) 2" xfId="3314"/>
    <cellStyle name="s_DCF Matrix (2)_1" xfId="1082"/>
    <cellStyle name="s_DCF Matrix (2)_1 2" xfId="3315"/>
    <cellStyle name="s_DCF Matrix (2)_2" xfId="1083"/>
    <cellStyle name="s_DCF Matrix (2)_2 2" xfId="3316"/>
    <cellStyle name="s_DCF Matrix (2)_2_Celtic DCF" xfId="1084"/>
    <cellStyle name="s_DCF Matrix (2)_2_Celtic DCF 2" xfId="3317"/>
    <cellStyle name="s_DCF Matrix (2)_2_Celtic DCF Inputs" xfId="1085"/>
    <cellStyle name="s_DCF Matrix (2)_2_Celtic DCF Inputs 2" xfId="3318"/>
    <cellStyle name="s_DCF Matrix (2)_2_Valuation Summary" xfId="1086"/>
    <cellStyle name="s_DCF Matrix (2)_2_Valuation Summary 2" xfId="3319"/>
    <cellStyle name="s_DCF Matrix 2" xfId="3313"/>
    <cellStyle name="s_DCF Matrix_1" xfId="1087"/>
    <cellStyle name="s_DCF Matrix_1 2" xfId="3320"/>
    <cellStyle name="s_DCF Matrix_1_AM0909" xfId="1088"/>
    <cellStyle name="s_DCF Matrix_1_AM0909 2" xfId="3321"/>
    <cellStyle name="s_DCF Matrix_1_Brenner" xfId="1089"/>
    <cellStyle name="s_DCF Matrix_1_Brenner 2" xfId="3322"/>
    <cellStyle name="s_DCF Matrix_1_CCC-Renewal Model April 2003.v3" xfId="1090"/>
    <cellStyle name="s_DCF Matrix_1_CCC-Renewal Model April 2003.v3 2" xfId="3323"/>
    <cellStyle name="s_DCF Matrix_1_DCF" xfId="1091"/>
    <cellStyle name="s_DCF Matrix_1_DCF 2" xfId="3324"/>
    <cellStyle name="s_DCF Matrix_1_Globemedia Model v_4" xfId="1092"/>
    <cellStyle name="s_DCF Matrix_1_Globemedia Model v_4 2" xfId="3325"/>
    <cellStyle name="s_DCF Matrix_1_Inco LBO" xfId="1093"/>
    <cellStyle name="s_DCF Matrix_1_Inco LBO 2" xfId="3326"/>
    <cellStyle name="s_DCF Matrix_1_IPO" xfId="1094"/>
    <cellStyle name="s_DCF Matrix_1_IPO 2" xfId="3327"/>
    <cellStyle name="s_DCF Matrix_1_Ireland Model 3-24" xfId="1095"/>
    <cellStyle name="s_DCF Matrix_1_Ireland Model 3-24 2" xfId="3328"/>
    <cellStyle name="s_DCF Matrix_1_MiniMerger7" xfId="1096"/>
    <cellStyle name="s_DCF Matrix_1_MiniMerger7 2" xfId="3329"/>
    <cellStyle name="s_DCF Matrix_1_TRU Domestic v2" xfId="1097"/>
    <cellStyle name="s_DCF Matrix_1_TRU Domestic v2 2" xfId="3330"/>
    <cellStyle name="s_DCF Matrix_2" xfId="1098"/>
    <cellStyle name="s_DCF Matrix_2 2" xfId="3331"/>
    <cellStyle name="s_DCF Matrix_2_AM0909" xfId="1099"/>
    <cellStyle name="s_DCF Matrix_2_AM0909 2" xfId="3332"/>
    <cellStyle name="s_DCF Matrix_2_Brenner" xfId="1100"/>
    <cellStyle name="s_DCF Matrix_2_Brenner 2" xfId="3333"/>
    <cellStyle name="s_DCF Matrix_CCC-Renewal Model April 2003.v3" xfId="1101"/>
    <cellStyle name="s_DCF Matrix_CCC-Renewal Model April 2003.v3 2" xfId="3334"/>
    <cellStyle name="s_DCF Matrix_DCF" xfId="1102"/>
    <cellStyle name="s_DCF Matrix_DCF 2" xfId="3335"/>
    <cellStyle name="s_DCF Matrix_Globemedia Model v_4" xfId="1103"/>
    <cellStyle name="s_DCF Matrix_Globemedia Model v_4 2" xfId="3336"/>
    <cellStyle name="s_DCF Matrix_Inco LBO" xfId="1104"/>
    <cellStyle name="s_DCF Matrix_Inco LBO 2" xfId="3337"/>
    <cellStyle name="s_DCF Matrix_IPO" xfId="1105"/>
    <cellStyle name="s_DCF Matrix_IPO 2" xfId="3338"/>
    <cellStyle name="s_DCF Matrix_Ireland Model 3-24" xfId="1106"/>
    <cellStyle name="s_DCF Matrix_Ireland Model 3-24 2" xfId="3339"/>
    <cellStyle name="s_DCF Matrix_MiniMerger7" xfId="1107"/>
    <cellStyle name="s_DCF Matrix_MiniMerger7 2" xfId="3340"/>
    <cellStyle name="s_DCF Matrix_REVISE24" xfId="1108"/>
    <cellStyle name="s_DCF Matrix_REVISE24 2" xfId="3341"/>
    <cellStyle name="s_DCF Matrix_TRU Domestic v2" xfId="1109"/>
    <cellStyle name="s_DCF Matrix_TRU Domestic v2 2" xfId="3342"/>
    <cellStyle name="s_DCF_1" xfId="1110"/>
    <cellStyle name="s_DCF_1 2" xfId="3343"/>
    <cellStyle name="s_DCF_2" xfId="1111"/>
    <cellStyle name="s_DCF_2 2" xfId="3344"/>
    <cellStyle name="s_DCFLBO Code" xfId="1112"/>
    <cellStyle name="s_DCFLBO Code 2" xfId="3345"/>
    <cellStyle name="s_DCFLBO Code_1" xfId="1113"/>
    <cellStyle name="s_DCFLBO Code_1 2" xfId="3346"/>
    <cellStyle name="s_DCFLBO Code_BOA_DCF_08" xfId="1114"/>
    <cellStyle name="s_DCFLBO Code_BOA_DCF_08 2" xfId="3347"/>
    <cellStyle name="s_DCFLBO Code_Celtic DCF" xfId="1115"/>
    <cellStyle name="s_DCFLBO Code_Celtic DCF 2" xfId="3348"/>
    <cellStyle name="s_DCFLBO Code_Celtic DCF Inputs" xfId="1116"/>
    <cellStyle name="s_DCFLBO Code_Celtic DCF Inputs 2" xfId="3349"/>
    <cellStyle name="s_DCFLBO Code_crystal model 051602" xfId="1117"/>
    <cellStyle name="s_DCFLBO Code_crystal model 051602 2" xfId="3350"/>
    <cellStyle name="s_DCFLBO Code_Ireland Model 3-24" xfId="1118"/>
    <cellStyle name="s_DCFLBO Code_Ireland Model 3-24 2" xfId="3351"/>
    <cellStyle name="s_DCFLBO Code_Valuation Summary" xfId="1119"/>
    <cellStyle name="s_DCFLBO Code_Valuation Summary 2" xfId="3352"/>
    <cellStyle name="s_Deal" xfId="1120"/>
    <cellStyle name="s_Deal 2" xfId="3353"/>
    <cellStyle name="s_Deal_1" xfId="1121"/>
    <cellStyle name="s_Deal_1 2" xfId="3354"/>
    <cellStyle name="s_Deal_2" xfId="1122"/>
    <cellStyle name="s_Deal_2 2" xfId="3355"/>
    <cellStyle name="s_Dental (2)" xfId="1123"/>
    <cellStyle name="s_Dental (2) 2" xfId="3356"/>
    <cellStyle name="s_Dental (2)_1" xfId="1124"/>
    <cellStyle name="s_Dental (2)_1 2" xfId="3357"/>
    <cellStyle name="s_Dental (2)_2" xfId="1125"/>
    <cellStyle name="s_Dental (2)_2 2" xfId="3358"/>
    <cellStyle name="s_Dental (2)_2_Celtic DCF" xfId="1126"/>
    <cellStyle name="s_Dental (2)_2_Celtic DCF 2" xfId="3359"/>
    <cellStyle name="s_Dental (2)_2_Celtic DCF Inputs" xfId="1127"/>
    <cellStyle name="s_Dental (2)_2_Celtic DCF Inputs 2" xfId="3360"/>
    <cellStyle name="s_Dental (2)_2_Valuation Summary" xfId="1128"/>
    <cellStyle name="s_Dental (2)_2_Valuation Summary 2" xfId="3361"/>
    <cellStyle name="s_Div_Cut_Model2" xfId="1129"/>
    <cellStyle name="s_Div_Cut_Model2 2" xfId="3362"/>
    <cellStyle name="s_Div_Cut_Model2_1" xfId="1130"/>
    <cellStyle name="s_Div_Cut_Model2_1 2" xfId="3363"/>
    <cellStyle name="s_Div_Cut_Model2_2" xfId="1131"/>
    <cellStyle name="s_Div_Cut_Model2_2 2" xfId="3364"/>
    <cellStyle name="s_E (2)" xfId="1132"/>
    <cellStyle name="s_E (2) 2" xfId="3365"/>
    <cellStyle name="s_E (2)_1" xfId="1133"/>
    <cellStyle name="s_E (2)_1 2" xfId="3366"/>
    <cellStyle name="s_Earnings" xfId="1134"/>
    <cellStyle name="s_Earnings (2)" xfId="1135"/>
    <cellStyle name="s_Earnings (2) 2" xfId="3368"/>
    <cellStyle name="s_Earnings (2)_1" xfId="1136"/>
    <cellStyle name="s_Earnings (2)_1 2" xfId="3369"/>
    <cellStyle name="s_Earnings 2" xfId="3367"/>
    <cellStyle name="s_Earnings_~5424068" xfId="1137"/>
    <cellStyle name="s_Earnings_~5424068 2" xfId="3370"/>
    <cellStyle name="s_Earnings_1" xfId="1138"/>
    <cellStyle name="s_Earnings_1 2" xfId="3371"/>
    <cellStyle name="s_Earnings_1_AM0909" xfId="1139"/>
    <cellStyle name="s_Earnings_1_AM0909 2" xfId="3372"/>
    <cellStyle name="s_Earnings_1_Brenner" xfId="1140"/>
    <cellStyle name="s_Earnings_1_Brenner 2" xfId="3373"/>
    <cellStyle name="s_Earnings_2" xfId="1141"/>
    <cellStyle name="s_Earnings_2 2" xfId="3374"/>
    <cellStyle name="s_Earnings_2_AM0909" xfId="1142"/>
    <cellStyle name="s_Earnings_2_AM0909 2" xfId="3375"/>
    <cellStyle name="s_Earnings_2_Brenner" xfId="1143"/>
    <cellStyle name="s_Earnings_2_Brenner 2" xfId="3376"/>
    <cellStyle name="s_Earnings_AM0909" xfId="1144"/>
    <cellStyle name="s_Earnings_AM0909 2" xfId="3377"/>
    <cellStyle name="s_Earnings_Brenner" xfId="1145"/>
    <cellStyle name="s_Earnings_Brenner 2" xfId="3378"/>
    <cellStyle name="s_Earnings_CCC-Renewal Model April 2003.v3" xfId="1146"/>
    <cellStyle name="s_Earnings_CCC-Renewal Model April 2003.v3 2" xfId="3379"/>
    <cellStyle name="s_Earnings_DCF" xfId="1147"/>
    <cellStyle name="s_Earnings_DCF 2" xfId="3380"/>
    <cellStyle name="s_Earnings_Globemedia Model v_4" xfId="1148"/>
    <cellStyle name="s_Earnings_Globemedia Model v_4 2" xfId="3381"/>
    <cellStyle name="s_Earnings_Inco LBO" xfId="1149"/>
    <cellStyle name="s_Earnings_Inco LBO 2" xfId="3382"/>
    <cellStyle name="s_Earnings_Merger model" xfId="1150"/>
    <cellStyle name="s_Earnings_Merger model 2" xfId="3383"/>
    <cellStyle name="s_Earnings_TRU Domestic v2" xfId="1151"/>
    <cellStyle name="s_Earnings_TRU Domestic v2 2" xfId="3384"/>
    <cellStyle name="s_East Coast (2)" xfId="1152"/>
    <cellStyle name="s_East Coast (2) 2" xfId="3385"/>
    <cellStyle name="s_East Coast (2)_1" xfId="1153"/>
    <cellStyle name="s_East Coast (2)_1 2" xfId="3386"/>
    <cellStyle name="s_East Coast (2)_2" xfId="1154"/>
    <cellStyle name="s_East Coast (2)_2 2" xfId="3387"/>
    <cellStyle name="s_Fin Graph" xfId="1155"/>
    <cellStyle name="s_Fin Graph 2" xfId="3388"/>
    <cellStyle name="s_Fin Graph_1" xfId="1156"/>
    <cellStyle name="s_Fin Graph_1 2" xfId="3389"/>
    <cellStyle name="s_Fin Graph_2" xfId="1157"/>
    <cellStyle name="s_Fin Graph_2 2" xfId="3390"/>
    <cellStyle name="s_Final Model" xfId="1158"/>
    <cellStyle name="s_Final Model 2" xfId="3391"/>
    <cellStyle name="s_Final Model_1" xfId="1159"/>
    <cellStyle name="s_Final Model_1 2" xfId="3392"/>
    <cellStyle name="s_Florida (2)" xfId="1160"/>
    <cellStyle name="s_Florida (2) 2" xfId="3393"/>
    <cellStyle name="s_Florida (2)_1" xfId="1161"/>
    <cellStyle name="s_Florida (2)_1 2" xfId="3394"/>
    <cellStyle name="s_Florida (2)_2" xfId="1162"/>
    <cellStyle name="s_Florida (2)_2 2" xfId="3395"/>
    <cellStyle name="s_G" xfId="1163"/>
    <cellStyle name="s_G 2" xfId="3396"/>
    <cellStyle name="s_G_1" xfId="1164"/>
    <cellStyle name="s_G_1 2" xfId="3397"/>
    <cellStyle name="s_Georgia (2)" xfId="1165"/>
    <cellStyle name="s_Georgia (2) 2" xfId="3398"/>
    <cellStyle name="s_Georgia (2)_1" xfId="1166"/>
    <cellStyle name="s_Georgia (2)_1 2" xfId="3399"/>
    <cellStyle name="s_Globemedia Model v_4" xfId="1167"/>
    <cellStyle name="s_Globemedia Model v_4 2" xfId="3400"/>
    <cellStyle name="s_Hard Rock" xfId="1168"/>
    <cellStyle name="s_Hard Rock (2)" xfId="1169"/>
    <cellStyle name="s_Hard Rock (2) 2" xfId="3402"/>
    <cellStyle name="s_Hard Rock (2)_1" xfId="1170"/>
    <cellStyle name="s_Hard Rock (2)_1 2" xfId="3403"/>
    <cellStyle name="s_Hard Rock (2)_Celtic DCF" xfId="1171"/>
    <cellStyle name="s_Hard Rock (2)_Celtic DCF 2" xfId="3404"/>
    <cellStyle name="s_Hard Rock (2)_Celtic DCF Inputs" xfId="1172"/>
    <cellStyle name="s_Hard Rock (2)_Celtic DCF Inputs 2" xfId="3405"/>
    <cellStyle name="s_Hard Rock (2)_Valuation Summary" xfId="1173"/>
    <cellStyle name="s_Hard Rock (2)_Valuation Summary 2" xfId="3406"/>
    <cellStyle name="s_Hard Rock 2" xfId="3401"/>
    <cellStyle name="s_Hard Rock_1" xfId="1174"/>
    <cellStyle name="s_Hard Rock_1 2" xfId="3407"/>
    <cellStyle name="s_Hard Rock_1_Celtic DCF" xfId="1175"/>
    <cellStyle name="s_Hard Rock_1_Celtic DCF 2" xfId="3408"/>
    <cellStyle name="s_Hard Rock_1_Celtic DCF Inputs" xfId="1176"/>
    <cellStyle name="s_Hard Rock_1_Celtic DCF Inputs 2" xfId="3409"/>
    <cellStyle name="s_Hard Rock_1_Valuation Summary" xfId="1177"/>
    <cellStyle name="s_Hard Rock_1_Valuation Summary 2" xfId="3410"/>
    <cellStyle name="s_Hard Rock_2" xfId="1178"/>
    <cellStyle name="s_Hard Rock_2 2" xfId="3411"/>
    <cellStyle name="s_HardInc " xfId="1179"/>
    <cellStyle name="s_HardInc  (2)" xfId="1180"/>
    <cellStyle name="s_HardInc  (2) 2" xfId="3413"/>
    <cellStyle name="s_HardInc  (2)_1" xfId="1181"/>
    <cellStyle name="s_HardInc  (2)_1 2" xfId="3414"/>
    <cellStyle name="s_HardInc  (2)_2" xfId="1182"/>
    <cellStyle name="s_HardInc  (2)_2 2" xfId="3415"/>
    <cellStyle name="s_HardInc  (2)_Celtic DCF" xfId="1183"/>
    <cellStyle name="s_HardInc  (2)_Celtic DCF 2" xfId="3416"/>
    <cellStyle name="s_HardInc  (2)_Celtic DCF Inputs" xfId="1184"/>
    <cellStyle name="s_HardInc  (2)_Celtic DCF Inputs 2" xfId="3417"/>
    <cellStyle name="s_HardInc  (2)_Valuation Summary" xfId="1185"/>
    <cellStyle name="s_HardInc  (2)_Valuation Summary 2" xfId="3418"/>
    <cellStyle name="s_HardInc  2" xfId="3412"/>
    <cellStyle name="s_HardInc _Celtic DCF" xfId="1186"/>
    <cellStyle name="s_HardInc _Celtic DCF 2" xfId="3419"/>
    <cellStyle name="s_HardInc _Celtic DCF Inputs" xfId="1187"/>
    <cellStyle name="s_HardInc _Celtic DCF Inputs 2" xfId="3420"/>
    <cellStyle name="s_HardInc _Valuation Summary" xfId="1188"/>
    <cellStyle name="s_HardInc _Valuation Summary 2" xfId="3421"/>
    <cellStyle name="s_Has-Gets (2)" xfId="1189"/>
    <cellStyle name="s_Has-Gets (2) 2" xfId="3422"/>
    <cellStyle name="s_Has-Gets (2)_1" xfId="1190"/>
    <cellStyle name="s_Has-Gets (2)_1 2" xfId="3423"/>
    <cellStyle name="s_Hist Graph" xfId="1191"/>
    <cellStyle name="s_Hist Graph 2" xfId="3424"/>
    <cellStyle name="s_Hist Graph_1" xfId="1192"/>
    <cellStyle name="s_Hist Graph_1 2" xfId="3425"/>
    <cellStyle name="s_Hist Graph_2" xfId="1193"/>
    <cellStyle name="s_Hist Graph_2 2" xfId="3426"/>
    <cellStyle name="s_Hist Inputs" xfId="1194"/>
    <cellStyle name="s_Hist Inputs (2)" xfId="1195"/>
    <cellStyle name="s_Hist Inputs (2) 2" xfId="3428"/>
    <cellStyle name="s_Hist Inputs (2)_1" xfId="1196"/>
    <cellStyle name="s_Hist Inputs (2)_1 2" xfId="3429"/>
    <cellStyle name="s_Hist Inputs 2" xfId="3427"/>
    <cellStyle name="s_Hist Inputs_1" xfId="1197"/>
    <cellStyle name="s_Hist Inputs_1 2" xfId="3430"/>
    <cellStyle name="s_Hist Inputs_1_AM0909" xfId="1198"/>
    <cellStyle name="s_Hist Inputs_1_AM0909 2" xfId="3431"/>
    <cellStyle name="s_Hist Inputs_1_Brenner" xfId="1199"/>
    <cellStyle name="s_Hist Inputs_1_Brenner 2" xfId="3432"/>
    <cellStyle name="s_Hist Inputs_2" xfId="1200"/>
    <cellStyle name="s_Hist Inputs_2 2" xfId="3433"/>
    <cellStyle name="s_Hist Inputs_AM0909" xfId="1201"/>
    <cellStyle name="s_Hist Inputs_AM0909 2" xfId="3434"/>
    <cellStyle name="s_Hist Inputs_Brenner" xfId="1202"/>
    <cellStyle name="s_Hist Inputs_Brenner 2" xfId="3435"/>
    <cellStyle name="s_IFF-BOA mini-meger" xfId="1203"/>
    <cellStyle name="s_IFF-BOA mini-meger 2" xfId="3436"/>
    <cellStyle name="s_IFF-BOA mini-meger_1" xfId="1204"/>
    <cellStyle name="s_IFF-BOA mini-meger_1 2" xfId="3437"/>
    <cellStyle name="s_Inco LBO" xfId="1205"/>
    <cellStyle name="s_Inco LBO 2" xfId="3438"/>
    <cellStyle name="s_ingredients 2" xfId="1206"/>
    <cellStyle name="s_ingredients 2 2" xfId="3439"/>
    <cellStyle name="s_ingredients 2_1" xfId="1207"/>
    <cellStyle name="s_ingredients 2_1 2" xfId="3440"/>
    <cellStyle name="s_ingredients 2_2" xfId="1208"/>
    <cellStyle name="s_ingredients 2_2 2" xfId="3441"/>
    <cellStyle name="s_IPO" xfId="1209"/>
    <cellStyle name="s_IPO 2" xfId="3442"/>
    <cellStyle name="s_Ireland Model 3-24" xfId="1210"/>
    <cellStyle name="s_Ireland Model 3-24 2" xfId="3443"/>
    <cellStyle name="s_IRR Sensitivity (2)" xfId="1211"/>
    <cellStyle name="s_IRR Sensitivity (2) 2" xfId="3444"/>
    <cellStyle name="s_IRR Sensitivity (2)_1" xfId="1212"/>
    <cellStyle name="s_IRR Sensitivity (2)_1 2" xfId="3445"/>
    <cellStyle name="s_IRR Sensitivity (2)_2" xfId="1213"/>
    <cellStyle name="s_IRR Sensitivity (2)_2 2" xfId="3446"/>
    <cellStyle name="s_LambSum_link_a" xfId="1214"/>
    <cellStyle name="s_LambSum_link_a 2" xfId="3447"/>
    <cellStyle name="s_LBO" xfId="1215"/>
    <cellStyle name="s_LBO 2" xfId="3448"/>
    <cellStyle name="s_LBO IRR" xfId="1216"/>
    <cellStyle name="s_LBO IRR 2" xfId="3449"/>
    <cellStyle name="s_LBO IRR_1" xfId="1217"/>
    <cellStyle name="s_LBO IRR_1 2" xfId="3450"/>
    <cellStyle name="s_LBO IRR_2" xfId="1218"/>
    <cellStyle name="s_LBO IRR_2 2" xfId="3451"/>
    <cellStyle name="s_LBO Sens" xfId="1219"/>
    <cellStyle name="s_LBO Sens 2" xfId="3452"/>
    <cellStyle name="s_LBO Sens_1" xfId="1220"/>
    <cellStyle name="s_LBO Sens_1 2" xfId="3453"/>
    <cellStyle name="s_LBO Sens_2" xfId="1221"/>
    <cellStyle name="s_LBO Sens_2 2" xfId="3454"/>
    <cellStyle name="s_LBO Summary" xfId="1222"/>
    <cellStyle name="s_LBO Summary 2" xfId="3455"/>
    <cellStyle name="s_LBO Summary_1" xfId="1223"/>
    <cellStyle name="s_LBO Summary_1 2" xfId="3456"/>
    <cellStyle name="s_LBO Summary_1_Mary911" xfId="1224"/>
    <cellStyle name="s_LBO Summary_1_Mary911 2" xfId="3457"/>
    <cellStyle name="s_LBO Summary_1_mona0915a" xfId="1225"/>
    <cellStyle name="s_LBO Summary_1_mona0915a 2" xfId="3458"/>
    <cellStyle name="s_LBO Summary_1_mona0915b" xfId="1226"/>
    <cellStyle name="s_LBO Summary_1_mona0915b 2" xfId="3459"/>
    <cellStyle name="s_LBO Summary_2" xfId="1227"/>
    <cellStyle name="s_LBO Summary_2 2" xfId="3460"/>
    <cellStyle name="s_LBO Summary_2_AM0909" xfId="1228"/>
    <cellStyle name="s_LBO Summary_2_AM0909 2" xfId="3461"/>
    <cellStyle name="s_LBO Summary_2_Brenner" xfId="1229"/>
    <cellStyle name="s_LBO Summary_2_Brenner 2" xfId="3462"/>
    <cellStyle name="s_LBO Summary_AM0909" xfId="1230"/>
    <cellStyle name="s_LBO Summary_AM0909 2" xfId="3463"/>
    <cellStyle name="s_LBO Summary_Brenner" xfId="1231"/>
    <cellStyle name="s_LBO Summary_Brenner 2" xfId="3464"/>
    <cellStyle name="s_LBO Summary_Mary911" xfId="1232"/>
    <cellStyle name="s_LBO Summary_Mary911 2" xfId="3465"/>
    <cellStyle name="s_LBO Summary_mona0915a" xfId="1233"/>
    <cellStyle name="s_LBO Summary_mona0915a 2" xfId="3466"/>
    <cellStyle name="s_LBO Summary_mona0915b" xfId="1234"/>
    <cellStyle name="s_LBO Summary_mona0915b 2" xfId="3467"/>
    <cellStyle name="s_LBO_1" xfId="1235"/>
    <cellStyle name="s_LBO_1 2" xfId="3468"/>
    <cellStyle name="s_LBO_2" xfId="1236"/>
    <cellStyle name="s_LBO_2 2" xfId="3469"/>
    <cellStyle name="s_Mary911" xfId="1237"/>
    <cellStyle name="s_Mary911 2" xfId="3470"/>
    <cellStyle name="s_Matterhorn IS" xfId="1238"/>
    <cellStyle name="s_Matterhorn IS 2" xfId="3471"/>
    <cellStyle name="s_Merger model" xfId="1239"/>
    <cellStyle name="s_Merger model 2" xfId="3472"/>
    <cellStyle name="s_Mini merg7_20" xfId="1240"/>
    <cellStyle name="s_Mini merg7_20 2" xfId="3473"/>
    <cellStyle name="s_Model 1-31-01" xfId="1241"/>
    <cellStyle name="s_Model 1-31-01 2" xfId="3474"/>
    <cellStyle name="s_Model 1-31-01 c" xfId="1242"/>
    <cellStyle name="s_Model 1-31-01 c 2" xfId="3475"/>
    <cellStyle name="s_Model 1-31-01 c_1" xfId="1243"/>
    <cellStyle name="s_Model 1-31-01 c_1 2" xfId="3476"/>
    <cellStyle name="s_Model 1-31-01 c_2" xfId="1244"/>
    <cellStyle name="s_Model 1-31-01 c_2 2" xfId="3477"/>
    <cellStyle name="s_Model 1-31-01_1" xfId="1245"/>
    <cellStyle name="s_Model 1-31-01_1 2" xfId="3478"/>
    <cellStyle name="s_Model 1-31-01_2" xfId="1246"/>
    <cellStyle name="s_Model 1-31-01_2 2" xfId="3479"/>
    <cellStyle name="s_Model 2-1-01 b" xfId="1247"/>
    <cellStyle name="s_Model 2-1-01 b 2" xfId="3480"/>
    <cellStyle name="s_Model 2-1-01 b_1" xfId="1248"/>
    <cellStyle name="s_Model 2-1-01 b_1 2" xfId="3481"/>
    <cellStyle name="s_Model 2-1-01cb" xfId="1249"/>
    <cellStyle name="s_Model 2-1-01cb 2" xfId="3482"/>
    <cellStyle name="s_Model 2-1-01cb_1" xfId="1250"/>
    <cellStyle name="s_Model 2-1-01cb_1 2" xfId="3483"/>
    <cellStyle name="s_Model 2-1-01cb_2" xfId="1251"/>
    <cellStyle name="s_Model 2-1-01cb_2 2" xfId="3484"/>
    <cellStyle name="s_Model 2-1-01d" xfId="1252"/>
    <cellStyle name="s_Model 2-1-01d 2" xfId="3485"/>
    <cellStyle name="s_Model 2-1-01d_1" xfId="1253"/>
    <cellStyle name="s_Model 2-1-01d_1 2" xfId="3486"/>
    <cellStyle name="s_Model 2-1-01d_2" xfId="1254"/>
    <cellStyle name="s_Model 2-1-01d_2 2" xfId="3487"/>
    <cellStyle name="s_Model 2-1-01e" xfId="1255"/>
    <cellStyle name="s_Model 2-1-01e 2" xfId="3488"/>
    <cellStyle name="s_Model 2-1-01e_1" xfId="1256"/>
    <cellStyle name="s_Model 2-1-01e_1 2" xfId="3489"/>
    <cellStyle name="s_Model 2-1-01e_2" xfId="1257"/>
    <cellStyle name="s_Model 2-1-01e_2 2" xfId="3490"/>
    <cellStyle name="s_Model 2-2-01 a" xfId="1258"/>
    <cellStyle name="s_Model 2-2-01 a 2" xfId="3491"/>
    <cellStyle name="s_Model 2-2-01 a_1" xfId="1259"/>
    <cellStyle name="s_Model 2-2-01 a_1 2" xfId="3492"/>
    <cellStyle name="s_Model 2-2-01 b" xfId="1260"/>
    <cellStyle name="s_Model 2-2-01 b 2" xfId="3493"/>
    <cellStyle name="s_Model 2-2-01 b_1" xfId="1261"/>
    <cellStyle name="s_Model 2-2-01 b_1 2" xfId="3494"/>
    <cellStyle name="s_Model 2-2-01 b_2" xfId="1262"/>
    <cellStyle name="s_Model 2-2-01 b_2 2" xfId="3495"/>
    <cellStyle name="s_Model 2-3-01 d" xfId="1263"/>
    <cellStyle name="s_Model 2-3-01 d 2" xfId="3496"/>
    <cellStyle name="s_Model 2-3-01 d_1" xfId="1264"/>
    <cellStyle name="s_Model 2-3-01 d_1 2" xfId="3497"/>
    <cellStyle name="s_Model 2-4-01 d" xfId="1265"/>
    <cellStyle name="s_Model 2-4-01 d 2" xfId="3498"/>
    <cellStyle name="s_Model 2-4-01 d_1" xfId="1266"/>
    <cellStyle name="s_Model 2-4-01 d_1 2" xfId="3499"/>
    <cellStyle name="s_Model 2-4-01 e" xfId="1267"/>
    <cellStyle name="s_Model 2-4-01 e 2" xfId="3500"/>
    <cellStyle name="s_Model 2-4-01 e_1" xfId="1268"/>
    <cellStyle name="s_Model 2-4-01 e_1 2" xfId="3501"/>
    <cellStyle name="s_Model 2-5-01 d" xfId="1269"/>
    <cellStyle name="s_Model 2-5-01 d 2" xfId="3502"/>
    <cellStyle name="s_Model 2-5-01 d_1" xfId="1270"/>
    <cellStyle name="s_Model 2-5-01 d_1 2" xfId="3503"/>
    <cellStyle name="s_Model 2-8-01 a" xfId="1271"/>
    <cellStyle name="s_Model 2-8-01 a 2" xfId="3504"/>
    <cellStyle name="s_Model 2-8-01 a_1" xfId="1272"/>
    <cellStyle name="s_Model 2-8-01 a_1 2" xfId="3505"/>
    <cellStyle name="s_Model Assumptions (2)" xfId="1273"/>
    <cellStyle name="s_Model Assumptions (2) 2" xfId="3506"/>
    <cellStyle name="s_Model Assumptions (2)_1" xfId="1274"/>
    <cellStyle name="s_Model Assumptions (2)_1 2" xfId="3507"/>
    <cellStyle name="s_Model0717" xfId="1275"/>
    <cellStyle name="s_Model0717 2" xfId="3508"/>
    <cellStyle name="s_OBGYN (2)" xfId="1276"/>
    <cellStyle name="s_OBGYN (2) 2" xfId="3509"/>
    <cellStyle name="s_OBGYN (2)_1" xfId="1277"/>
    <cellStyle name="s_OBGYN (2)_1 2" xfId="3510"/>
    <cellStyle name="s_OBGYN (2)_2" xfId="1278"/>
    <cellStyle name="s_OBGYN (2)_2 2" xfId="3511"/>
    <cellStyle name="s_Other Businesses (2)" xfId="1279"/>
    <cellStyle name="s_Other Businesses (2) 2" xfId="3512"/>
    <cellStyle name="s_Other Businesses (2)_1" xfId="1280"/>
    <cellStyle name="s_Other Businesses (2)_1 2" xfId="3513"/>
    <cellStyle name="s_Other Businesses (2)_2" xfId="1281"/>
    <cellStyle name="s_Other Businesses (2)_2 2" xfId="3514"/>
    <cellStyle name="s_Ownership" xfId="1282"/>
    <cellStyle name="s_Ownership 2" xfId="3515"/>
    <cellStyle name="s_Ownership_1" xfId="1283"/>
    <cellStyle name="s_Ownership_1 2" xfId="3516"/>
    <cellStyle name="s_PDGDCF1" xfId="1284"/>
    <cellStyle name="s_PDGDCF1 2" xfId="3517"/>
    <cellStyle name="s_PFMA Cap" xfId="1285"/>
    <cellStyle name="s_PFMA Cap 2" xfId="3518"/>
    <cellStyle name="s_PFMA Cap_1" xfId="1286"/>
    <cellStyle name="s_PFMA Cap_1 2" xfId="3519"/>
    <cellStyle name="s_PFMA Cap_1_Mary911" xfId="1287"/>
    <cellStyle name="s_PFMA Cap_1_Mary911 2" xfId="3520"/>
    <cellStyle name="s_PFMA Cap_1_mona0915a" xfId="1288"/>
    <cellStyle name="s_PFMA Cap_1_mona0915a 2" xfId="3521"/>
    <cellStyle name="s_PFMA Cap_1_mona0915b" xfId="1289"/>
    <cellStyle name="s_PFMA Cap_1_mona0915b 2" xfId="3522"/>
    <cellStyle name="s_PFMA Cap_2" xfId="1290"/>
    <cellStyle name="s_PFMA Cap_2 2" xfId="3523"/>
    <cellStyle name="s_PFMA Cap_Mary911" xfId="1291"/>
    <cellStyle name="s_PFMA Cap_Mary911 2" xfId="3524"/>
    <cellStyle name="s_PFMA Cap_mona0915a" xfId="1292"/>
    <cellStyle name="s_PFMA Cap_mona0915a 2" xfId="3525"/>
    <cellStyle name="s_PFMA Cap_mona0915b" xfId="1293"/>
    <cellStyle name="s_PFMA Cap_mona0915b 2" xfId="3526"/>
    <cellStyle name="s_PFMA Credit" xfId="1294"/>
    <cellStyle name="s_PFMA Credit (2)" xfId="1295"/>
    <cellStyle name="s_PFMA Credit (2) 2" xfId="3528"/>
    <cellStyle name="s_PFMA Credit (2)_1" xfId="1296"/>
    <cellStyle name="s_PFMA Credit (2)_1 2" xfId="3529"/>
    <cellStyle name="s_PFMA Credit (2)_PFMA Cap" xfId="1297"/>
    <cellStyle name="s_PFMA Credit (2)_PFMA Cap 2" xfId="3530"/>
    <cellStyle name="s_PFMA Credit 2" xfId="3527"/>
    <cellStyle name="s_PFMA Credit_1" xfId="1298"/>
    <cellStyle name="s_PFMA Credit_1 2" xfId="3531"/>
    <cellStyle name="s_PFMA Credit_2" xfId="1299"/>
    <cellStyle name="s_PFMA Credit_2 2" xfId="3532"/>
    <cellStyle name="s_PFMA Fin Sum" xfId="1300"/>
    <cellStyle name="s_PFMA Fin Sum 2" xfId="3533"/>
    <cellStyle name="s_PFMA Fin Sum_1" xfId="1301"/>
    <cellStyle name="s_PFMA Fin Sum_1 2" xfId="3534"/>
    <cellStyle name="s_PFMA Fin Sum_2" xfId="1302"/>
    <cellStyle name="s_PFMA Fin Sum_2 2" xfId="3535"/>
    <cellStyle name="s_PFMA Income (2)" xfId="1303"/>
    <cellStyle name="s_PFMA Income (2) 2" xfId="3536"/>
    <cellStyle name="s_PFMA Income (2)_1" xfId="1304"/>
    <cellStyle name="s_PFMA Income (2)_1 2" xfId="3537"/>
    <cellStyle name="s_PFMA Income (2)_2" xfId="1305"/>
    <cellStyle name="s_PFMA Income (2)_2 2" xfId="3538"/>
    <cellStyle name="s_PFMA Income (2)_2_Celtic DCF" xfId="1306"/>
    <cellStyle name="s_PFMA Income (2)_2_Celtic DCF 2" xfId="3539"/>
    <cellStyle name="s_PFMA Income (2)_2_Celtic DCF Inputs" xfId="1307"/>
    <cellStyle name="s_PFMA Income (2)_2_Celtic DCF Inputs 2" xfId="3540"/>
    <cellStyle name="s_PFMA Income (2)_2_Valuation Summary" xfId="1308"/>
    <cellStyle name="s_PFMA Income (2)_2_Valuation Summary 2" xfId="3541"/>
    <cellStyle name="s_PFMA Statements" xfId="1309"/>
    <cellStyle name="s_PFMA Statements 2" xfId="3542"/>
    <cellStyle name="s_PFMA Statements_1" xfId="1310"/>
    <cellStyle name="s_PFMA Statements_1 2" xfId="3543"/>
    <cellStyle name="s_PFMA Statements_2" xfId="1311"/>
    <cellStyle name="s_PFMA Statements_2 2" xfId="3544"/>
    <cellStyle name="s_Pippen (2)" xfId="1312"/>
    <cellStyle name="s_Pippen (2) 2" xfId="3545"/>
    <cellStyle name="s_Pippen (2)_1" xfId="1313"/>
    <cellStyle name="s_Pippen (2)_1 2" xfId="3546"/>
    <cellStyle name="s_Pippen Cases (2)" xfId="1314"/>
    <cellStyle name="s_Pippen Cases (2) 2" xfId="3547"/>
    <cellStyle name="s_Pippen Cases (2)_1" xfId="1315"/>
    <cellStyle name="s_Pippen Cases (2)_1 2" xfId="3548"/>
    <cellStyle name="s_Pippen ValMatrix (2)" xfId="1316"/>
    <cellStyle name="s_Pippen ValMatrix (2) 2" xfId="3549"/>
    <cellStyle name="s_Pippen ValMatrix (2)_1" xfId="1317"/>
    <cellStyle name="s_Pippen ValMatrix (2)_1 2" xfId="3550"/>
    <cellStyle name="s_PMAT (2)" xfId="1318"/>
    <cellStyle name="s_PMAT (2) 2" xfId="3551"/>
    <cellStyle name="s_PMAT (2)_1" xfId="1319"/>
    <cellStyle name="s_PMAT (2)_1 2" xfId="3552"/>
    <cellStyle name="s_PMAT (2)_Celtic DCF" xfId="1320"/>
    <cellStyle name="s_PMAT (2)_Celtic DCF 2" xfId="3553"/>
    <cellStyle name="s_PMAT (2)_Celtic DCF Inputs" xfId="1321"/>
    <cellStyle name="s_PMAT (2)_Celtic DCF Inputs 2" xfId="3554"/>
    <cellStyle name="s_PMAT (2)_Valuation Summary" xfId="1322"/>
    <cellStyle name="s_PMAT (2)_Valuation Summary 2" xfId="3555"/>
    <cellStyle name="s_PMAT (3)" xfId="1323"/>
    <cellStyle name="s_PMAT (3) 2" xfId="3556"/>
    <cellStyle name="s_PMAT (3)_1" xfId="1324"/>
    <cellStyle name="s_PMAT (3)_1 2" xfId="3557"/>
    <cellStyle name="s_PMAT (3)_2" xfId="1325"/>
    <cellStyle name="s_PMAT (3)_2 2" xfId="3558"/>
    <cellStyle name="s_PMAT (3)_Celtic DCF" xfId="1326"/>
    <cellStyle name="s_PMAT (3)_Celtic DCF 2" xfId="3559"/>
    <cellStyle name="s_PMAT (3)_Celtic DCF Inputs" xfId="1327"/>
    <cellStyle name="s_PMAT (3)_Celtic DCF Inputs 2" xfId="3560"/>
    <cellStyle name="s_PMAT (3)_Valuation Summary" xfId="1328"/>
    <cellStyle name="s_PMAT (3)_Valuation Summary 2" xfId="3561"/>
    <cellStyle name="s_PoundInc" xfId="1329"/>
    <cellStyle name="s_PoundInc (2)" xfId="1330"/>
    <cellStyle name="s_PoundInc (2) 2" xfId="3563"/>
    <cellStyle name="s_PoundInc (2)_1" xfId="1331"/>
    <cellStyle name="s_PoundInc (2)_1 2" xfId="3564"/>
    <cellStyle name="s_PoundInc (2)_1_Celtic DCF" xfId="1332"/>
    <cellStyle name="s_PoundInc (2)_1_Celtic DCF 2" xfId="3565"/>
    <cellStyle name="s_PoundInc (2)_1_Celtic DCF Inputs" xfId="1333"/>
    <cellStyle name="s_PoundInc (2)_1_Celtic DCF Inputs 2" xfId="3566"/>
    <cellStyle name="s_PoundInc (2)_1_Valuation Summary" xfId="1334"/>
    <cellStyle name="s_PoundInc (2)_1_Valuation Summary 2" xfId="3567"/>
    <cellStyle name="s_PoundInc (2)_2" xfId="1335"/>
    <cellStyle name="s_PoundInc (2)_2 2" xfId="3568"/>
    <cellStyle name="s_PoundInc 2" xfId="3562"/>
    <cellStyle name="s_PoundInc_Celtic DCF" xfId="1336"/>
    <cellStyle name="s_PoundInc_Celtic DCF 2" xfId="3569"/>
    <cellStyle name="s_PoundInc_Celtic DCF Inputs" xfId="1337"/>
    <cellStyle name="s_PoundInc_Celtic DCF Inputs 2" xfId="3570"/>
    <cellStyle name="s_PoundInc_Valuation Summary" xfId="1338"/>
    <cellStyle name="s_PoundInc_Valuation Summary 2" xfId="3571"/>
    <cellStyle name="s_Poundstone (2)" xfId="1339"/>
    <cellStyle name="s_Poundstone (2) 2" xfId="3572"/>
    <cellStyle name="s_Poundstone (2)_1" xfId="1340"/>
    <cellStyle name="s_Poundstone (2)_1 2" xfId="3573"/>
    <cellStyle name="s_Poundstone (2)_2" xfId="1341"/>
    <cellStyle name="s_Poundstone (2)_2 2" xfId="3574"/>
    <cellStyle name="s_Poundstone (2)_Celtic DCF" xfId="1342"/>
    <cellStyle name="s_Poundstone (2)_Celtic DCF 2" xfId="3575"/>
    <cellStyle name="s_Poundstone (2)_Celtic DCF Inputs" xfId="1343"/>
    <cellStyle name="s_Poundstone (2)_Celtic DCF Inputs 2" xfId="3576"/>
    <cellStyle name="s_Poundstone (2)_Valuation Summary" xfId="1344"/>
    <cellStyle name="s_Poundstone (2)_Valuation Summary 2" xfId="3577"/>
    <cellStyle name="s_Preliminary Poundstone (2)" xfId="1345"/>
    <cellStyle name="s_Preliminary Poundstone (2) 2" xfId="3578"/>
    <cellStyle name="s_Preliminary Poundstone (2)_1" xfId="1346"/>
    <cellStyle name="s_Preliminary Poundstone (2)_1 2" xfId="3579"/>
    <cellStyle name="s_Proj Graph" xfId="1347"/>
    <cellStyle name="s_Proj Graph 2" xfId="3580"/>
    <cellStyle name="s_Proj Graph_1" xfId="1348"/>
    <cellStyle name="s_Proj Graph_1 2" xfId="3581"/>
    <cellStyle name="s_Proj Graph_2" xfId="1349"/>
    <cellStyle name="s_Proj Graph_2 2" xfId="3582"/>
    <cellStyle name="s_REVISE24" xfId="1350"/>
    <cellStyle name="s_REVISE24 2" xfId="3583"/>
    <cellStyle name="s_RushValSum (2)" xfId="1351"/>
    <cellStyle name="s_RushValSum (2) 2" xfId="3584"/>
    <cellStyle name="s_RushValSum (2)_1" xfId="1352"/>
    <cellStyle name="s_RushValSum (2)_1 2" xfId="3585"/>
    <cellStyle name="s_RushValSum (2)_2" xfId="1353"/>
    <cellStyle name="s_RushValSum (2)_2 2" xfId="3586"/>
    <cellStyle name="s_RushValSum (2)_Celtic DCF" xfId="1354"/>
    <cellStyle name="s_RushValSum (2)_Celtic DCF 2" xfId="3587"/>
    <cellStyle name="s_RushValSum (2)_Celtic DCF Inputs" xfId="1355"/>
    <cellStyle name="s_RushValSum (2)_Celtic DCF Inputs 2" xfId="3588"/>
    <cellStyle name="s_RushValSum (2)_Valuation Summary" xfId="1356"/>
    <cellStyle name="s_RushValSum (2)_Valuation Summary 2" xfId="3589"/>
    <cellStyle name="s_Schedules" xfId="1357"/>
    <cellStyle name="s_Schedules 2" xfId="3590"/>
    <cellStyle name="s_Schedules_1" xfId="1358"/>
    <cellStyle name="s_Schedules_1 2" xfId="3591"/>
    <cellStyle name="s_Schedules_1_AM0909" xfId="1359"/>
    <cellStyle name="s_Schedules_1_AM0909 2" xfId="3592"/>
    <cellStyle name="s_Schedules_1_Brenner" xfId="1360"/>
    <cellStyle name="s_Schedules_1_Brenner 2" xfId="3593"/>
    <cellStyle name="s_Schedules_2" xfId="1361"/>
    <cellStyle name="s_Schedules_2 2" xfId="3594"/>
    <cellStyle name="s_Schedules_AM0909" xfId="1362"/>
    <cellStyle name="s_Schedules_AM0909 2" xfId="3595"/>
    <cellStyle name="s_Schedules_Brenner" xfId="1363"/>
    <cellStyle name="s_Schedules_Brenner 2" xfId="3596"/>
    <cellStyle name="s_Standalone" xfId="1364"/>
    <cellStyle name="s_Standalone 2" xfId="3597"/>
    <cellStyle name="s_Standalone_1" xfId="1365"/>
    <cellStyle name="s_Standalone_1 2" xfId="3598"/>
    <cellStyle name="s_Standalone_2" xfId="1366"/>
    <cellStyle name="s_Standalone_2 2" xfId="3599"/>
    <cellStyle name="s_Stub Value" xfId="1367"/>
    <cellStyle name="s_Stub Value 2" xfId="3600"/>
    <cellStyle name="s_Stub Value_1" xfId="1368"/>
    <cellStyle name="s_Stub Value_1 2" xfId="3601"/>
    <cellStyle name="s_Summary of Pro Forma (2)" xfId="1369"/>
    <cellStyle name="s_Summary of Pro Forma (2) 2" xfId="3602"/>
    <cellStyle name="s_Summary of Pro Forma (2)_1" xfId="1370"/>
    <cellStyle name="s_Summary of Pro Forma (2)_1 2" xfId="3603"/>
    <cellStyle name="s_Summary of Pro Forma (2)_2" xfId="1371"/>
    <cellStyle name="s_Summary of Pro Forma (2)_2 2" xfId="3604"/>
    <cellStyle name="s_Summary of Pro Forma (2)_Celtic DCF" xfId="1372"/>
    <cellStyle name="s_Summary of Pro Forma (2)_Celtic DCF 2" xfId="3605"/>
    <cellStyle name="s_Summary of Pro Forma (2)_Celtic DCF Inputs" xfId="1373"/>
    <cellStyle name="s_Summary of Pro Forma (2)_Celtic DCF Inputs 2" xfId="3606"/>
    <cellStyle name="s_Summary of Pro Forma (2)_Valuation Summary" xfId="1374"/>
    <cellStyle name="s_Summary of Pro Forma (2)_Valuation Summary 2" xfId="3607"/>
    <cellStyle name="s_Summary of Pro Forma (3)" xfId="1375"/>
    <cellStyle name="s_Summary of Pro Forma (3) 2" xfId="3608"/>
    <cellStyle name="s_Summary of Pro Forma (3)_1" xfId="1376"/>
    <cellStyle name="s_Summary of Pro Forma (3)_1 2" xfId="3609"/>
    <cellStyle name="s_Summary of Pro Forma (3)_Celtic DCF" xfId="1377"/>
    <cellStyle name="s_Summary of Pro Forma (3)_Celtic DCF 2" xfId="3610"/>
    <cellStyle name="s_Summary of Pro Forma (3)_Celtic DCF Inputs" xfId="1378"/>
    <cellStyle name="s_Summary of Pro Forma (3)_Celtic DCF Inputs 2" xfId="3611"/>
    <cellStyle name="s_Summary of Pro Forma (3)_Valuation Summary" xfId="1379"/>
    <cellStyle name="s_Summary of Pro Forma (3)_Valuation Summary 2" xfId="3612"/>
    <cellStyle name="s_Texas_Louisiana (2)" xfId="1380"/>
    <cellStyle name="s_Texas_Louisiana (2) 2" xfId="3613"/>
    <cellStyle name="s_Texas_Louisiana (2)_1" xfId="1381"/>
    <cellStyle name="s_Texas_Louisiana (2)_1 2" xfId="3614"/>
    <cellStyle name="s_Trading Val Calc" xfId="1382"/>
    <cellStyle name="s_Trading Val Calc 2" xfId="3615"/>
    <cellStyle name="s_Trading Val Calc_1" xfId="1383"/>
    <cellStyle name="s_Trading Val Calc_1 2" xfId="3616"/>
    <cellStyle name="s_Trading Val Calc_2" xfId="1384"/>
    <cellStyle name="s_Trading Val Calc_2 2" xfId="3617"/>
    <cellStyle name="s_Trading Val Calc_AM0909" xfId="1385"/>
    <cellStyle name="s_Trading Val Calc_AM0909 2" xfId="3618"/>
    <cellStyle name="s_Trading Val Calc_Brenner" xfId="1386"/>
    <cellStyle name="s_Trading Val Calc_Brenner 2" xfId="3619"/>
    <cellStyle name="s_Trading Value" xfId="1387"/>
    <cellStyle name="s_Trading Value 2" xfId="3620"/>
    <cellStyle name="s_Trading Value_1" xfId="1388"/>
    <cellStyle name="s_Trading Value_1 2" xfId="3621"/>
    <cellStyle name="s_Trading Value_2" xfId="1389"/>
    <cellStyle name="s_Trading Value_2 2" xfId="3622"/>
    <cellStyle name="s_Trans Assump" xfId="1390"/>
    <cellStyle name="s_Trans Assump (2)" xfId="1391"/>
    <cellStyle name="s_Trans Assump (2) 2" xfId="3624"/>
    <cellStyle name="s_Trans Assump (2)_1" xfId="1392"/>
    <cellStyle name="s_Trans Assump (2)_1 2" xfId="3625"/>
    <cellStyle name="s_Trans Assump 2" xfId="3623"/>
    <cellStyle name="s_Trans Assump_1" xfId="1393"/>
    <cellStyle name="s_Trans Assump_1 2" xfId="3626"/>
    <cellStyle name="s_Trans Assump_1_AM0909" xfId="1394"/>
    <cellStyle name="s_Trans Assump_1_AM0909 2" xfId="3627"/>
    <cellStyle name="s_Trans Assump_1_Brenner" xfId="1395"/>
    <cellStyle name="s_Trans Assump_1_Brenner 2" xfId="3628"/>
    <cellStyle name="s_Trans Assump_2" xfId="1396"/>
    <cellStyle name="s_Trans Assump_2 2" xfId="3629"/>
    <cellStyle name="s_Trans Assump_AM0909" xfId="1397"/>
    <cellStyle name="s_Trans Assump_AM0909 2" xfId="3630"/>
    <cellStyle name="s_Trans Assump_Brenner" xfId="1398"/>
    <cellStyle name="s_Trans Assump_Brenner 2" xfId="3631"/>
    <cellStyle name="s_Trans Assump_Trans Sum" xfId="1399"/>
    <cellStyle name="s_Trans Assump_Trans Sum 2" xfId="3632"/>
    <cellStyle name="s_Trans Sum" xfId="1400"/>
    <cellStyle name="s_Trans Sum 2" xfId="3633"/>
    <cellStyle name="s_Trans Sum_1" xfId="1401"/>
    <cellStyle name="s_Trans Sum_1 2" xfId="3634"/>
    <cellStyle name="s_Trans Sum_2" xfId="1402"/>
    <cellStyle name="s_Trans Sum_2 2" xfId="3635"/>
    <cellStyle name="s_Trans Sum_Trans Assump" xfId="1403"/>
    <cellStyle name="s_Trans Sum_Trans Assump 2" xfId="3636"/>
    <cellStyle name="s_TRU Domestic v2" xfId="1404"/>
    <cellStyle name="s_TRU Domestic v2 2" xfId="3637"/>
    <cellStyle name="s_Unit Price Sen. (2)" xfId="1405"/>
    <cellStyle name="s_Unit Price Sen. (2) 2" xfId="3638"/>
    <cellStyle name="s_Unit Price Sen. (2)_1" xfId="1406"/>
    <cellStyle name="s_Unit Price Sen. (2)_1 2" xfId="3639"/>
    <cellStyle name="s_Unit Price Sen. (2)_2" xfId="1407"/>
    <cellStyle name="s_Unit Price Sen. (2)_2 2" xfId="3640"/>
    <cellStyle name="s_UPVAL9" xfId="1408"/>
    <cellStyle name="s_UPVAL9 2" xfId="3641"/>
    <cellStyle name="s_Val Anal" xfId="1409"/>
    <cellStyle name="s_Val Anal 2" xfId="3642"/>
    <cellStyle name="s_Valuation " xfId="1410"/>
    <cellStyle name="s_Valuation  2" xfId="3643"/>
    <cellStyle name="s_Valuation Matrix" xfId="1411"/>
    <cellStyle name="s_Valuation Matrix 2" xfId="3644"/>
    <cellStyle name="s_Valuation Model_03" xfId="1412"/>
    <cellStyle name="s_Valuation Model_03 2" xfId="3645"/>
    <cellStyle name="s_Valuation Model_03_1" xfId="1413"/>
    <cellStyle name="s_Valuation Model_03_1 2" xfId="3646"/>
    <cellStyle name="s_Valuation Summary" xfId="1414"/>
    <cellStyle name="s_Valuation Summary (2)" xfId="1415"/>
    <cellStyle name="s_Valuation Summary (2) 2" xfId="3648"/>
    <cellStyle name="s_Valuation Summary (2)_1" xfId="1416"/>
    <cellStyle name="s_Valuation Summary (2)_1 2" xfId="3649"/>
    <cellStyle name="s_Valuation Summary (2)_1_Celtic DCF" xfId="1417"/>
    <cellStyle name="s_Valuation Summary (2)_1_Celtic DCF 2" xfId="3650"/>
    <cellStyle name="s_Valuation Summary (2)_1_Celtic DCF Inputs" xfId="1418"/>
    <cellStyle name="s_Valuation Summary (2)_1_Celtic DCF Inputs 2" xfId="3651"/>
    <cellStyle name="s_Valuation Summary (2)_1_Valuation Summary" xfId="1419"/>
    <cellStyle name="s_Valuation Summary (2)_1_Valuation Summary 2" xfId="3652"/>
    <cellStyle name="s_Valuation Summary (2)_2" xfId="1420"/>
    <cellStyle name="s_Valuation Summary (2)_2 2" xfId="3653"/>
    <cellStyle name="s_Valuation Summary 2" xfId="3647"/>
    <cellStyle name="s_Valuation Summary_1" xfId="1421"/>
    <cellStyle name="s_Valuation Summary_1 2" xfId="3654"/>
    <cellStyle name="s_Valuation Summary_2" xfId="1422"/>
    <cellStyle name="s_Valuation Summary_2 2" xfId="3655"/>
    <cellStyle name="s_Warrant" xfId="1423"/>
    <cellStyle name="s_Warrant 2" xfId="3656"/>
    <cellStyle name="s_Warrant_1" xfId="1424"/>
    <cellStyle name="s_Warrant_1 2" xfId="3657"/>
    <cellStyle name="s_Warrant_2" xfId="1425"/>
    <cellStyle name="s_Warrant_2 2" xfId="3658"/>
    <cellStyle name="s_ZModel2" xfId="1426"/>
    <cellStyle name="s_ZModel2 2" xfId="3659"/>
    <cellStyle name="s_ZModel2_1" xfId="1427"/>
    <cellStyle name="s_ZModel2_1 2" xfId="3660"/>
    <cellStyle name="s_ZModel2_2" xfId="1428"/>
    <cellStyle name="s_ZModel2_2 2" xfId="3661"/>
    <cellStyle name="s_ZModel3" xfId="1429"/>
    <cellStyle name="s_ZModel3 2" xfId="3662"/>
    <cellStyle name="s_ZModel3_1" xfId="1430"/>
    <cellStyle name="s_ZModel3_1 2" xfId="3663"/>
    <cellStyle name="s_ZModel3_2" xfId="1431"/>
    <cellStyle name="s_ZModel3_2 2" xfId="3664"/>
    <cellStyle name="s_ZModel4" xfId="1432"/>
    <cellStyle name="s_ZModel4 2" xfId="3665"/>
    <cellStyle name="s_ZModel4_1" xfId="1433"/>
    <cellStyle name="s_ZModel4_1 2" xfId="3666"/>
    <cellStyle name="s_ZModel4_2" xfId="1434"/>
    <cellStyle name="s_ZModel4_2 2" xfId="3667"/>
    <cellStyle name="s_ZModel41" xfId="1435"/>
    <cellStyle name="s_ZModel41 2" xfId="3668"/>
    <cellStyle name="s_ZModel41_1" xfId="1436"/>
    <cellStyle name="s_ZModel41_1 2" xfId="3669"/>
    <cellStyle name="s_ZModel61" xfId="1437"/>
    <cellStyle name="s_ZModel61 2" xfId="3670"/>
    <cellStyle name="s_ZModel61_1" xfId="1438"/>
    <cellStyle name="s_ZModel61_1 2" xfId="3671"/>
    <cellStyle name="s_ZModel61_2" xfId="1439"/>
    <cellStyle name="s_ZModel61_2 2" xfId="3672"/>
    <cellStyle name="s_ZModel62" xfId="1440"/>
    <cellStyle name="s_ZModel62 2" xfId="3673"/>
    <cellStyle name="s_ZModel62_1" xfId="1441"/>
    <cellStyle name="s_ZModel62_1 2" xfId="3674"/>
    <cellStyle name="s_ZModel62_2" xfId="1442"/>
    <cellStyle name="s_ZModel62_2 2" xfId="3675"/>
    <cellStyle name="SAPBEXaggData" xfId="2655"/>
    <cellStyle name="SAPBEXaggDataEmph" xfId="2656"/>
    <cellStyle name="SAPBEXaggItem" xfId="2657"/>
    <cellStyle name="SAPBEXaggItemX" xfId="2658"/>
    <cellStyle name="SAPBEXchaText" xfId="2659"/>
    <cellStyle name="SAPBEXexcBad7" xfId="2660"/>
    <cellStyle name="SAPBEXexcBad8" xfId="2661"/>
    <cellStyle name="SAPBEXexcBad9" xfId="2662"/>
    <cellStyle name="SAPBEXexcCritical4" xfId="2663"/>
    <cellStyle name="SAPBEXexcCritical5" xfId="2664"/>
    <cellStyle name="SAPBEXexcCritical6" xfId="2665"/>
    <cellStyle name="SAPBEXexcGood1" xfId="2666"/>
    <cellStyle name="SAPBEXexcGood2" xfId="2667"/>
    <cellStyle name="SAPBEXexcGood3" xfId="2668"/>
    <cellStyle name="SAPBEXfilterDrill" xfId="2669"/>
    <cellStyle name="SAPBEXfilterItem" xfId="2670"/>
    <cellStyle name="SAPBEXfilterText" xfId="2671"/>
    <cellStyle name="SAPBEXformats" xfId="2672"/>
    <cellStyle name="SAPBEXheaderItem" xfId="2673"/>
    <cellStyle name="SAPBEXheaderText" xfId="2674"/>
    <cellStyle name="SAPBEXHLevel0" xfId="2675"/>
    <cellStyle name="SAPBEXHLevel0X" xfId="2676"/>
    <cellStyle name="SAPBEXHLevel1" xfId="1443"/>
    <cellStyle name="SAPBEXHLevel1 2" xfId="3676"/>
    <cellStyle name="SAPBEXHLevel1X" xfId="2677"/>
    <cellStyle name="SAPBEXHLevel2" xfId="2678"/>
    <cellStyle name="SAPBEXHLevel2X" xfId="2679"/>
    <cellStyle name="SAPBEXHLevel3" xfId="2680"/>
    <cellStyle name="SAPBEXHLevel3X" xfId="2681"/>
    <cellStyle name="SAPBEXresData" xfId="2682"/>
    <cellStyle name="SAPBEXresDataEmph" xfId="2683"/>
    <cellStyle name="SAPBEXresItem" xfId="2684"/>
    <cellStyle name="SAPBEXresItemX" xfId="2685"/>
    <cellStyle name="SAPBEXstdData" xfId="1444"/>
    <cellStyle name="SAPBEXstdDataEmph" xfId="2686"/>
    <cellStyle name="SAPBEXstdItem" xfId="2687"/>
    <cellStyle name="SAPBEXstdItemX" xfId="2688"/>
    <cellStyle name="SAPBEXtitle" xfId="2689"/>
    <cellStyle name="SAPBEXundefined" xfId="2690"/>
    <cellStyle name="secondary" xfId="1445"/>
    <cellStyle name="Section" xfId="1446"/>
    <cellStyle name="SectionHeading" xfId="1447"/>
    <cellStyle name="SEEntry 2" xfId="2572"/>
    <cellStyle name="Separador de milhares_argentina tb's Dec" xfId="1448"/>
    <cellStyle name="Shaded" xfId="1449"/>
    <cellStyle name="Shaded 2" xfId="3677"/>
    <cellStyle name="Shaded Header" xfId="1450"/>
    <cellStyle name="SHADEDSTORES" xfId="1451"/>
    <cellStyle name="Sheetmult" xfId="1452"/>
    <cellStyle name="Shtmultx" xfId="1453"/>
    <cellStyle name="Single Accounting" xfId="1454"/>
    <cellStyle name="Single Border" xfId="1455"/>
    <cellStyle name="Single Underline" xfId="1456"/>
    <cellStyle name="SingleLineAcctgn" xfId="1457"/>
    <cellStyle name="SingleLinePercent" xfId="1458"/>
    <cellStyle name="Small Header" xfId="1459"/>
    <cellStyle name="Small Page Heading" xfId="1460"/>
    <cellStyle name="specstores" xfId="1461"/>
    <cellStyle name="ssp " xfId="1462"/>
    <cellStyle name="Standaard_afsaahw" xfId="1463"/>
    <cellStyle name="Standard Numb Total P" xfId="1464"/>
    <cellStyle name="Standard Numbers" xfId="1465"/>
    <cellStyle name="Standard Numbers Total" xfId="1466"/>
    <cellStyle name="Standard Numbers Total2" xfId="1467"/>
    <cellStyle name="Standard Numbers Total2 Percent" xfId="1468"/>
    <cellStyle name="Standard Numbers Total2_FCST-94" xfId="1469"/>
    <cellStyle name="Standard Numbers_AFS-MOD5" xfId="1470"/>
    <cellStyle name="Standard__Utopia Index Index und Guidance (Deutsch)" xfId="1471"/>
    <cellStyle name="Std Num Tot2" xfId="1472"/>
    <cellStyle name="Std Num Tot2 Perc" xfId="1473"/>
    <cellStyle name="Stock Comma" xfId="1474"/>
    <cellStyle name="Stock Comma 2" xfId="3678"/>
    <cellStyle name="Stock Price" xfId="1475"/>
    <cellStyle name="STYL1 - Style1" xfId="1476"/>
    <cellStyle name="STYL2 - Style2" xfId="1477"/>
    <cellStyle name="STYL3 - Style3" xfId="1478"/>
    <cellStyle name="STYL4 - Style4" xfId="1479"/>
    <cellStyle name="STYL5 - Style5" xfId="1480"/>
    <cellStyle name="Style 1" xfId="1481"/>
    <cellStyle name="Style 2" xfId="1482"/>
    <cellStyle name="Style 21" xfId="1483"/>
    <cellStyle name="Style 21 2" xfId="3679"/>
    <cellStyle name="Style 27" xfId="1484"/>
    <cellStyle name="Style 3" xfId="1485"/>
    <cellStyle name="Style 39" xfId="1486"/>
    <cellStyle name="Style 39 2" xfId="3680"/>
    <cellStyle name="Style 4" xfId="1487"/>
    <cellStyle name="Style 40" xfId="1488"/>
    <cellStyle name="Style 40 2" xfId="3681"/>
    <cellStyle name="Style 41" xfId="1489"/>
    <cellStyle name="Style 41 2" xfId="3682"/>
    <cellStyle name="Style 42" xfId="1490"/>
    <cellStyle name="Style 42 2" xfId="3683"/>
    <cellStyle name="Style 43" xfId="1491"/>
    <cellStyle name="Style 43 2" xfId="3684"/>
    <cellStyle name="Style 44" xfId="1492"/>
    <cellStyle name="Style 44 2" xfId="3685"/>
    <cellStyle name="Style 45" xfId="1493"/>
    <cellStyle name="Style 46" xfId="1494"/>
    <cellStyle name="Style 46 2" xfId="3686"/>
    <cellStyle name="Style 47" xfId="1495"/>
    <cellStyle name="Style 47 2" xfId="3687"/>
    <cellStyle name="Style 48" xfId="1496"/>
    <cellStyle name="Style 48 2" xfId="3688"/>
    <cellStyle name="Style 49" xfId="1497"/>
    <cellStyle name="Style 49 2" xfId="3689"/>
    <cellStyle name="Style 5" xfId="1498"/>
    <cellStyle name="Style 50" xfId="1499"/>
    <cellStyle name="Style 50 2" xfId="3690"/>
    <cellStyle name="Style 51" xfId="1500"/>
    <cellStyle name="Style 51 2" xfId="3691"/>
    <cellStyle name="Style 52" xfId="1501"/>
    <cellStyle name="Style 53" xfId="1502"/>
    <cellStyle name="Style 54" xfId="1503"/>
    <cellStyle name="Style 55" xfId="1504"/>
    <cellStyle name="Style 6" xfId="1505"/>
    <cellStyle name="STYLE1" xfId="1506"/>
    <cellStyle name="STYLE1 2" xfId="3692"/>
    <cellStyle name="STYLE2" xfId="1507"/>
    <cellStyle name="STYLE3" xfId="1508"/>
    <cellStyle name="STYLE3 2" xfId="3693"/>
    <cellStyle name="STYLE4" xfId="1509"/>
    <cellStyle name="STYLE5" xfId="1510"/>
    <cellStyle name="subhead" xfId="1511"/>
    <cellStyle name="SUBMINOR ROW HEADING" xfId="1512"/>
    <cellStyle name="SubTitle" xfId="1513"/>
    <cellStyle name="Subtotal" xfId="1514"/>
    <cellStyle name="Summary" xfId="1515"/>
    <cellStyle name="Switch" xfId="1516"/>
    <cellStyle name="Table" xfId="1517"/>
    <cellStyle name="Table Col Head" xfId="1518"/>
    <cellStyle name="Table Head" xfId="1519"/>
    <cellStyle name="Table Head Aligned" xfId="1520"/>
    <cellStyle name="Table Head Blue" xfId="1521"/>
    <cellStyle name="Table Head Green" xfId="1522"/>
    <cellStyle name="Table Head_tlk0001s80" xfId="1523"/>
    <cellStyle name="Table header" xfId="1524"/>
    <cellStyle name="Table Heading" xfId="1525"/>
    <cellStyle name="Table Sub Head" xfId="1526"/>
    <cellStyle name="Table Text" xfId="1527"/>
    <cellStyle name="Table Title" xfId="1528"/>
    <cellStyle name="Table Units" xfId="1529"/>
    <cellStyle name="Table_Header" xfId="1530"/>
    <cellStyle name="TableBase" xfId="1531"/>
    <cellStyle name="TableColumnHeading" xfId="1532"/>
    <cellStyle name="TableHead" xfId="1533"/>
    <cellStyle name="TableSubTitleItalic" xfId="1534"/>
    <cellStyle name="TableText" xfId="1535"/>
    <cellStyle name="TableTitle" xfId="1536"/>
    <cellStyle name="TableTitle 2" xfId="3694"/>
    <cellStyle name="Tag" xfId="1537"/>
    <cellStyle name="Temp" xfId="1538"/>
    <cellStyle name="test" xfId="1539"/>
    <cellStyle name="test a style" xfId="1540"/>
    <cellStyle name="Text" xfId="1541"/>
    <cellStyle name="Text 2" xfId="3695"/>
    <cellStyle name="Text 8" xfId="1542"/>
    <cellStyle name="Text Head" xfId="1543"/>
    <cellStyle name="Text Indent A" xfId="1544"/>
    <cellStyle name="Text Indent B" xfId="1545"/>
    <cellStyle name="Text Indent C" xfId="1546"/>
    <cellStyle name="Text_Balance Sheets with Adj v09" xfId="1547"/>
    <cellStyle name="textbold" xfId="1548"/>
    <cellStyle name="textbold 2" xfId="3696"/>
    <cellStyle name="th" xfId="1549"/>
    <cellStyle name="Thick topline" xfId="1550"/>
    <cellStyle name="Thick topline 2" xfId="3697"/>
    <cellStyle name="Tickmark" xfId="1551"/>
    <cellStyle name="Time" xfId="1552"/>
    <cellStyle name="Time 2" xfId="3698"/>
    <cellStyle name="Times" xfId="1553"/>
    <cellStyle name="Times 10" xfId="1554"/>
    <cellStyle name="Times 10 2" xfId="3699"/>
    <cellStyle name="Times 12" xfId="1555"/>
    <cellStyle name="Times 12 2" xfId="3700"/>
    <cellStyle name="Times New Roman" xfId="1556"/>
    <cellStyle name="Title" xfId="1557" builtinId="15" customBuiltin="1"/>
    <cellStyle name="Title Super" xfId="1558"/>
    <cellStyle name="Title(1)" xfId="1559"/>
    <cellStyle name="title1" xfId="1560"/>
    <cellStyle name="Title10" xfId="1561"/>
    <cellStyle name="Title2" xfId="1562"/>
    <cellStyle name="Title8" xfId="1563"/>
    <cellStyle name="Title8Left" xfId="1564"/>
    <cellStyle name="TitleBars" xfId="1565"/>
    <cellStyle name="TitleCenter" xfId="1566"/>
    <cellStyle name="TitleII" xfId="1567"/>
    <cellStyle name="TitleLeft" xfId="1568"/>
    <cellStyle name="Titles" xfId="1569"/>
    <cellStyle name="TOGGLEOFF" xfId="1570"/>
    <cellStyle name="TOGGLEON" xfId="1571"/>
    <cellStyle name="Top bold border" xfId="1572"/>
    <cellStyle name="Top Edge" xfId="1573"/>
    <cellStyle name="Top Edge 2" xfId="3701"/>
    <cellStyle name="Top single border" xfId="1574"/>
    <cellStyle name="TopGrey" xfId="1575"/>
    <cellStyle name="Topline" xfId="1576"/>
    <cellStyle name="Topline 2" xfId="3702"/>
    <cellStyle name="tot_gia_gras" xfId="1577"/>
    <cellStyle name="Total" xfId="1578" builtinId="25" customBuiltin="1"/>
    <cellStyle name="Total 1" xfId="1579"/>
    <cellStyle name="Total 2" xfId="1580"/>
    <cellStyle name="Total 3" xfId="1581"/>
    <cellStyle name="Total 4" xfId="1582"/>
    <cellStyle name="TotalCurrency" xfId="1583"/>
    <cellStyle name="TransVal" xfId="1584"/>
    <cellStyle name="Tusenskille [0]_Telia_Leveranseliste 1" xfId="1585"/>
    <cellStyle name="Tusenskille_Telia_Leveranseliste 1" xfId="1586"/>
    <cellStyle name="Tusental (0)_Info (2)" xfId="1587"/>
    <cellStyle name="Tusental_Info (2)" xfId="1588"/>
    <cellStyle name="ubordinated Debt" xfId="1589"/>
    <cellStyle name="UI Background" xfId="1590"/>
    <cellStyle name="UIScreenText" xfId="1591"/>
    <cellStyle name="Undefined" xfId="1592"/>
    <cellStyle name="unique" xfId="1593"/>
    <cellStyle name="Unprot" xfId="1594"/>
    <cellStyle name="Unprot$" xfId="1595"/>
    <cellStyle name="Unprot$ 2" xfId="3703"/>
    <cellStyle name="Unprotect" xfId="1596"/>
    <cellStyle name="Upload Only" xfId="1597"/>
    <cellStyle name="Us$ [1]" xfId="1598"/>
    <cellStyle name="Usual" xfId="1599"/>
    <cellStyle name="Valuta (0)_Abbinamenti" xfId="1600"/>
    <cellStyle name="Valuta [0]_Telia_Leveranseliste 1" xfId="1601"/>
    <cellStyle name="Valuta_Info (2)" xfId="1602"/>
    <cellStyle name="Variables" xfId="1603"/>
    <cellStyle name="Vpershare" xfId="1604"/>
    <cellStyle name="Vstandard" xfId="1605"/>
    <cellStyle name="Währung [0]_Feasibility Study Sunny Beach Vers 3" xfId="1606"/>
    <cellStyle name="Währung_Feasibility Study Sunny Beach Vers 3" xfId="1607"/>
    <cellStyle name="Warning" xfId="1608"/>
    <cellStyle name="Warning Text" xfId="1609" builtinId="11" customBuiltin="1"/>
    <cellStyle name="weeks" xfId="1610"/>
    <cellStyle name="White_bottom border" xfId="1611"/>
    <cellStyle name="WhitePattern" xfId="1612"/>
    <cellStyle name="WhitePattern1" xfId="1613"/>
    <cellStyle name="WhiteText" xfId="1614"/>
    <cellStyle name="x" xfId="1615"/>
    <cellStyle name="X - None" xfId="1616"/>
    <cellStyle name="x [1]" xfId="1617"/>
    <cellStyle name="x 2" xfId="3704"/>
    <cellStyle name="x_Balance Sheets with Adj v09" xfId="1618"/>
    <cellStyle name="x_Balance Sheets with Adj v09 2" xfId="3705"/>
    <cellStyle name="X_C&amp;W Interim Step 2 US v06" xfId="1619"/>
    <cellStyle name="X_Financials" xfId="1620"/>
    <cellStyle name="X_Financials 2" xfId="3706"/>
    <cellStyle name="x_IAS 36 Analysis - Annual Test v19.DCP" xfId="1621"/>
    <cellStyle name="x_IAS 36 Analysis - Annual Test v19.DCP 2" xfId="3707"/>
    <cellStyle name="x_IAS 36 Analysis - Annual Test v23" xfId="1622"/>
    <cellStyle name="x_IAS 36 Analysis - Annual Test v23 2" xfId="3708"/>
    <cellStyle name="X_Info request items 8 revised 0723.dcp" xfId="1623"/>
    <cellStyle name="X_Info request items 8 revised 0723.dcp 2" xfId="3709"/>
    <cellStyle name="X_Mary911" xfId="1624"/>
    <cellStyle name="X_Mary911_star0428" xfId="1625"/>
    <cellStyle name="X_Mary911_star0428_aaaaaa" xfId="1626"/>
    <cellStyle name="X_Mary911_star0428_C&amp;W Step 2 EMEA v02" xfId="1627"/>
    <cellStyle name="X_Mary911_star0428_CCC-Renewal Model April 2003.v3" xfId="1628"/>
    <cellStyle name="X_Mary911_star0428_CCC-Renewal Model April 2003.v3_aaaaaa" xfId="1629"/>
    <cellStyle name="X_Mary911_star0428_CCC-Renewal Model April 2003.v3_C&amp;W Step 2 EMEA v02" xfId="1630"/>
    <cellStyle name="X_Mary911_star0428_DCF" xfId="1631"/>
    <cellStyle name="X_Mary911_star0428_DCF_aaaaaa" xfId="1632"/>
    <cellStyle name="X_Mary911_star0428_DCF_C&amp;W Step 2 EMEA v02" xfId="1633"/>
    <cellStyle name="X_Mary911_star0428_Globemedia Model v_4" xfId="1634"/>
    <cellStyle name="X_Mary911_star0428_Globemedia Model v_4_aaaaaa" xfId="1635"/>
    <cellStyle name="X_Mary911_star0428_Globemedia Model v_4_C&amp;W Step 2 EMEA v02" xfId="1636"/>
    <cellStyle name="X_Mary911_star0428_Inco LBO" xfId="1637"/>
    <cellStyle name="X_Mary911_star0428_Inco LBO_aaaaaa" xfId="1638"/>
    <cellStyle name="X_Mary911_star0428_Inco LBO_C&amp;W Step 2 EMEA v02" xfId="1639"/>
    <cellStyle name="X_Mary911_star0428_TRU Domestic v2" xfId="1640"/>
    <cellStyle name="X_Mary911_star0428_TRU Domestic v2_aaaaaa" xfId="1641"/>
    <cellStyle name="X_Mary911_star0428_TRU Domestic v2_C&amp;W Step 2 EMEA v02" xfId="1642"/>
    <cellStyle name="X_star0428" xfId="1643"/>
    <cellStyle name="X_star0428_aaaaaa" xfId="1644"/>
    <cellStyle name="X_star0428_C&amp;W Step 2 EMEA v02" xfId="1645"/>
    <cellStyle name="X_star0428_CCC-Renewal Model April 2003.v3" xfId="1646"/>
    <cellStyle name="X_star0428_CCC-Renewal Model April 2003.v3_aaaaaa" xfId="1647"/>
    <cellStyle name="X_star0428_CCC-Renewal Model April 2003.v3_C&amp;W Step 2 EMEA v02" xfId="1648"/>
    <cellStyle name="X_star0428_DCF" xfId="1649"/>
    <cellStyle name="X_star0428_DCF_aaaaaa" xfId="1650"/>
    <cellStyle name="X_star0428_DCF_C&amp;W Step 2 EMEA v02" xfId="1651"/>
    <cellStyle name="X_star0428_Globemedia Model v_4" xfId="1652"/>
    <cellStyle name="X_star0428_Globemedia Model v_4_aaaaaa" xfId="1653"/>
    <cellStyle name="X_star0428_Globemedia Model v_4_C&amp;W Step 2 EMEA v02" xfId="1654"/>
    <cellStyle name="X_star0428_Inco LBO" xfId="1655"/>
    <cellStyle name="X_star0428_Inco LBO_aaaaaa" xfId="1656"/>
    <cellStyle name="X_star0428_Inco LBO_C&amp;W Step 2 EMEA v02" xfId="1657"/>
    <cellStyle name="X_star0428_TRU Domestic v2" xfId="1658"/>
    <cellStyle name="X_star0428_TRU Domestic v2_Balance Sheets with Adj v09" xfId="1659"/>
    <cellStyle name="X_star0428_TRU Domestic v2_Balance Sheets with Adj v09_aaaaaa" xfId="1660"/>
    <cellStyle name="X_star0428_TRU Domestic v2_Balance Sheets with Adj v09_C&amp;W Step 2 EMEA v02" xfId="1661"/>
    <cellStyle name="X_star0428_TRU Domestic v2_C&amp;W Interim Step 2 US v06" xfId="1662"/>
    <cellStyle name="X_star0428_TRU Domestic v2_IAS 36 Analysis - Annual Test v23" xfId="1663"/>
    <cellStyle name="X_Telseonstandalone12_313" xfId="1664"/>
    <cellStyle name="Year" xfId="1665"/>
    <cellStyle name="Year-#" xfId="1666"/>
    <cellStyle name="Year_Balance Sheets with Adj v09" xfId="1667"/>
    <cellStyle name="Yen" xfId="1668"/>
    <cellStyle name="パーセント_i Project Martix LE Input Template v2" xfId="1694"/>
    <cellStyle name="הדגשה1" xfId="1669"/>
    <cellStyle name="הדגשה2" xfId="1670"/>
    <cellStyle name="הדגשה3" xfId="1671"/>
    <cellStyle name="הדגשה4" xfId="1672"/>
    <cellStyle name="הדגשה5" xfId="1673"/>
    <cellStyle name="הדגשה6" xfId="1674"/>
    <cellStyle name="הערה" xfId="1675"/>
    <cellStyle name="הערה 2" xfId="3710"/>
    <cellStyle name="חישוב" xfId="1676"/>
    <cellStyle name="טוב" xfId="1677"/>
    <cellStyle name="טקסט אזהרה" xfId="1678"/>
    <cellStyle name="טקסט הסברי" xfId="1679"/>
    <cellStyle name="כותרת" xfId="1680"/>
    <cellStyle name="כותרת 1" xfId="1681"/>
    <cellStyle name="כותרת 2" xfId="1682"/>
    <cellStyle name="כותרת 3" xfId="1683"/>
    <cellStyle name="כותרת 4" xfId="1684"/>
    <cellStyle name="כותרת_RS#3_Japan" xfId="1685"/>
    <cellStyle name="ניטראלי" xfId="1686"/>
    <cellStyle name="סגנון 1" xfId="1687"/>
    <cellStyle name="סגנון 1 2" xfId="3711"/>
    <cellStyle name="סה&quot;כ" xfId="1688"/>
    <cellStyle name="פלט" xfId="1689"/>
    <cellStyle name="קלט" xfId="1690"/>
    <cellStyle name="רע" xfId="1691"/>
    <cellStyle name="תא מסומן" xfId="1692"/>
    <cellStyle name="תא מקושר" xfId="1693"/>
    <cellStyle name="콤마 [0]_1" xfId="1698"/>
    <cellStyle name="콤마_1" xfId="1699"/>
    <cellStyle name="표준_00년경영목표(최종수정)" xfId="1700"/>
    <cellStyle name="一般_ open`to be shipped order-CDTT" xfId="1695"/>
    <cellStyle name="千位分隔_abc" xfId="1696"/>
    <cellStyle name="千分位_BENA01 Benaim AU3 WPS - rw" xfId="1697"/>
    <cellStyle name="常规_Accounts payable aging analysis" xfId="1701"/>
    <cellStyle name="未定義" xfId="1702"/>
    <cellStyle name="桁区切り [0.00]_'02 Original Forms" xfId="2693"/>
    <cellStyle name="桁区切り_'02 Original Forms" xfId="2694"/>
    <cellStyle name="標準_~0041687" xfId="1703"/>
    <cellStyle name="通貨 [0.00]_'02 Original Forms" xfId="2695"/>
    <cellStyle name="通貨_'02 Original Forms" xfId="2696"/>
  </cellStyles>
  <dxfs count="106">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val="0"/>
        <i val="0"/>
      </font>
      <fill>
        <patternFill>
          <bgColor theme="9" tint="0.39994506668294322"/>
        </patternFill>
      </fill>
    </dxf>
    <dxf>
      <font>
        <b val="0"/>
        <i val="0"/>
        <color theme="1"/>
      </font>
      <fill>
        <patternFill>
          <bgColor theme="0"/>
        </patternFill>
      </fill>
    </dxf>
    <dxf>
      <font>
        <color auto="1"/>
      </font>
      <fill>
        <patternFill patternType="none">
          <bgColor auto="1"/>
        </patternFill>
      </fill>
    </dxf>
    <dxf>
      <font>
        <b val="0"/>
        <i val="0"/>
        <color theme="1"/>
      </font>
      <fill>
        <patternFill>
          <bgColor theme="0"/>
        </patternFill>
      </fill>
    </dxf>
    <dxf>
      <font>
        <color auto="1"/>
      </font>
      <fill>
        <patternFill patternType="none">
          <bgColor auto="1"/>
        </patternFill>
      </fill>
    </dxf>
    <dxf>
      <font>
        <b val="0"/>
        <i val="0"/>
        <color theme="1"/>
      </font>
      <fill>
        <patternFill>
          <bgColor theme="0"/>
        </patternFill>
      </fill>
    </dxf>
    <dxf>
      <font>
        <color auto="1"/>
      </font>
      <fill>
        <patternFill patternType="none">
          <bgColor auto="1"/>
        </patternFill>
      </fill>
    </dxf>
    <dxf>
      <font>
        <color theme="0" tint="-0.499984740745262"/>
      </font>
      <fill>
        <patternFill>
          <bgColor theme="0" tint="-4.9989318521683403E-2"/>
        </patternFill>
      </fill>
    </dxf>
    <dxf>
      <font>
        <b/>
        <i val="0"/>
      </font>
      <fill>
        <patternFill>
          <bgColor rgb="FF99FF33"/>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FF00"/>
      </font>
      <fill>
        <patternFill>
          <bgColor rgb="FFFF0000"/>
        </patternFill>
      </fill>
    </dxf>
    <dxf>
      <font>
        <b val="0"/>
        <i val="0"/>
      </font>
      <fill>
        <patternFill>
          <bgColor theme="9" tint="0.39994506668294322"/>
        </patternFill>
      </fill>
    </dxf>
    <dxf>
      <font>
        <b val="0"/>
        <i val="0"/>
      </font>
      <fill>
        <patternFill>
          <bgColor theme="9" tint="0.39994506668294322"/>
        </patternFill>
      </fill>
    </dxf>
    <dxf>
      <font>
        <b val="0"/>
        <i val="0"/>
      </font>
      <fill>
        <patternFill>
          <bgColor theme="9" tint="0.39994506668294322"/>
        </patternFill>
      </fill>
    </dxf>
    <dxf>
      <font>
        <b val="0"/>
        <i val="0"/>
      </font>
      <fill>
        <patternFill>
          <bgColor theme="9" tint="0.39994506668294322"/>
        </patternFill>
      </fill>
    </dxf>
    <dxf>
      <font>
        <b val="0"/>
        <i val="0"/>
      </font>
      <fill>
        <patternFill>
          <bgColor theme="9" tint="0.39994506668294322"/>
        </patternFill>
      </fill>
    </dxf>
    <dxf>
      <font>
        <b val="0"/>
        <i val="0"/>
      </font>
      <fill>
        <patternFill>
          <bgColor theme="9" tint="0.39994506668294322"/>
        </patternFill>
      </fill>
    </dxf>
    <dxf>
      <font>
        <b val="0"/>
        <i val="0"/>
      </font>
      <fill>
        <patternFill>
          <bgColor theme="9" tint="0.39994506668294322"/>
        </patternFill>
      </fill>
    </dxf>
    <dxf>
      <font>
        <b val="0"/>
        <i val="0"/>
      </font>
      <fill>
        <patternFill>
          <bgColor theme="9" tint="0.39994506668294322"/>
        </patternFill>
      </fill>
    </dxf>
    <dxf>
      <font>
        <b val="0"/>
        <i val="0"/>
      </font>
      <fill>
        <patternFill>
          <bgColor theme="9" tint="0.39994506668294322"/>
        </patternFill>
      </fill>
    </dxf>
    <dxf>
      <font>
        <b/>
        <i val="0"/>
        <color theme="0"/>
      </font>
      <fill>
        <patternFill>
          <bgColor rgb="FFFF0000"/>
        </patternFill>
      </fill>
    </dxf>
    <dxf>
      <font>
        <color theme="0"/>
      </font>
    </dxf>
    <dxf>
      <font>
        <color theme="0" tint="-0.499984740745262"/>
      </font>
      <fill>
        <patternFill>
          <bgColor theme="0" tint="-4.9989318521683403E-2"/>
        </patternFill>
      </fill>
    </dxf>
    <dxf>
      <font>
        <color rgb="FFFFFF00"/>
      </font>
      <fill>
        <patternFill>
          <bgColor rgb="FFFF0000"/>
        </patternFill>
      </fill>
    </dxf>
    <dxf>
      <fill>
        <patternFill>
          <bgColor rgb="FF99FF99"/>
        </patternFill>
      </fill>
    </dxf>
    <dxf>
      <fill>
        <patternFill>
          <bgColor rgb="FFFFC000"/>
        </patternFill>
      </fill>
    </dxf>
    <dxf>
      <font>
        <b/>
        <i val="0"/>
        <color rgb="FFFFFF00"/>
      </font>
      <fill>
        <patternFill>
          <bgColor rgb="FFFF0000"/>
        </patternFill>
      </fill>
    </dxf>
    <dxf>
      <font>
        <b val="0"/>
        <i val="0"/>
        <color theme="1"/>
      </font>
      <fill>
        <patternFill>
          <bgColor theme="0"/>
        </patternFill>
      </fill>
    </dxf>
    <dxf>
      <font>
        <color auto="1"/>
      </font>
      <fill>
        <patternFill patternType="none">
          <bgColor auto="1"/>
        </patternFill>
      </fill>
    </dxf>
    <dxf>
      <font>
        <b val="0"/>
        <i val="0"/>
        <color theme="1"/>
      </font>
      <fill>
        <patternFill>
          <bgColor theme="0"/>
        </patternFill>
      </fill>
    </dxf>
    <dxf>
      <font>
        <color auto="1"/>
      </font>
      <fill>
        <patternFill patternType="none">
          <bgColor auto="1"/>
        </patternFill>
      </fill>
    </dxf>
    <dxf>
      <font>
        <b val="0"/>
        <i val="0"/>
        <color theme="1"/>
      </font>
      <fill>
        <patternFill>
          <bgColor theme="0"/>
        </patternFill>
      </fill>
    </dxf>
    <dxf>
      <font>
        <color auto="1"/>
      </font>
      <fill>
        <patternFill patternType="none">
          <bgColor auto="1"/>
        </patternFill>
      </fill>
    </dxf>
    <dxf>
      <font>
        <b val="0"/>
        <i val="0"/>
        <color theme="1"/>
      </font>
      <fill>
        <patternFill>
          <bgColor theme="0"/>
        </patternFill>
      </fill>
    </dxf>
    <dxf>
      <font>
        <color auto="1"/>
      </font>
      <fill>
        <patternFill patternType="none">
          <bgColor auto="1"/>
        </patternFill>
      </fill>
    </dxf>
    <dxf>
      <font>
        <b/>
        <i val="0"/>
        <color rgb="FFFFFF99"/>
      </font>
      <fill>
        <patternFill>
          <bgColor rgb="FFFF0000"/>
        </patternFill>
      </fill>
    </dxf>
    <dxf>
      <fill>
        <patternFill>
          <bgColor rgb="FFFF0000"/>
        </patternFill>
      </fill>
    </dxf>
    <dxf>
      <fill>
        <patternFill>
          <bgColor rgb="FFCCFF99"/>
        </patternFill>
      </fill>
    </dxf>
    <dxf>
      <font>
        <b val="0"/>
        <i val="0"/>
        <color theme="1"/>
      </font>
      <fill>
        <patternFill>
          <bgColor theme="0"/>
        </patternFill>
      </fill>
    </dxf>
    <dxf>
      <font>
        <color auto="1"/>
      </font>
      <fill>
        <patternFill patternType="none">
          <bgColor auto="1"/>
        </patternFill>
      </fill>
    </dxf>
    <dxf>
      <font>
        <color theme="0" tint="-0.499984740745262"/>
      </font>
      <fill>
        <patternFill>
          <bgColor theme="0" tint="-4.9989318521683403E-2"/>
        </patternFill>
      </fill>
    </dxf>
    <dxf>
      <font>
        <color theme="0" tint="-0.14996795556505021"/>
      </font>
      <fill>
        <patternFill>
          <bgColor theme="0" tint="-4.9989318521683403E-2"/>
        </patternFill>
      </fill>
    </dxf>
    <dxf>
      <font>
        <color theme="0"/>
      </font>
    </dxf>
    <dxf>
      <font>
        <color theme="0"/>
      </font>
    </dxf>
    <dxf>
      <font>
        <color theme="0"/>
      </font>
    </dxf>
    <dxf>
      <font>
        <color theme="0" tint="-0.499984740745262"/>
      </font>
      <fill>
        <patternFill>
          <bgColor theme="0" tint="-4.9989318521683403E-2"/>
        </patternFill>
      </fill>
    </dxf>
    <dxf>
      <font>
        <b/>
        <i/>
        <color rgb="FFFFFF00"/>
      </font>
      <fill>
        <patternFill>
          <bgColor rgb="FFFF0000"/>
        </patternFill>
      </fill>
    </dxf>
    <dxf>
      <font>
        <b/>
        <i val="0"/>
        <color rgb="FFFFFF00"/>
      </font>
      <fill>
        <patternFill>
          <bgColor rgb="FFFF0000"/>
        </patternFill>
      </fill>
    </dxf>
    <dxf>
      <font>
        <color theme="0" tint="-0.499984740745262"/>
      </font>
      <fill>
        <patternFill>
          <bgColor theme="0" tint="-4.9989318521683403E-2"/>
        </patternFill>
      </fill>
    </dxf>
    <dxf>
      <font>
        <b/>
        <i val="0"/>
        <color rgb="FFFFFF00"/>
      </font>
      <fill>
        <patternFill>
          <bgColor rgb="FFFF0000"/>
        </patternFill>
      </fill>
    </dxf>
    <dxf>
      <font>
        <b/>
        <i val="0"/>
        <color rgb="FFFFFF00"/>
      </font>
      <fill>
        <patternFill>
          <bgColor rgb="FFFF0000"/>
        </patternFill>
      </fill>
    </dxf>
    <dxf>
      <font>
        <b/>
        <i val="0"/>
        <color rgb="FFFF0000"/>
      </font>
    </dxf>
    <dxf>
      <font>
        <b val="0"/>
        <i val="0"/>
        <color auto="1"/>
      </font>
      <fill>
        <patternFill patternType="none">
          <bgColor auto="1"/>
        </patternFill>
      </fill>
    </dxf>
    <dxf>
      <font>
        <color theme="0" tint="-0.499984740745262"/>
      </font>
      <fill>
        <patternFill>
          <bgColor theme="0" tint="-4.9989318521683403E-2"/>
        </patternFill>
      </fill>
    </dxf>
    <dxf>
      <font>
        <color theme="0" tint="-0.499984740745262"/>
      </font>
      <fill>
        <patternFill>
          <bgColor theme="0" tint="-4.9989318521683403E-2"/>
        </patternFill>
      </fill>
    </dxf>
    <dxf>
      <font>
        <color theme="0" tint="-0.499984740745262"/>
      </font>
      <fill>
        <patternFill>
          <bgColor theme="0" tint="-4.9989318521683403E-2"/>
        </patternFill>
      </fill>
    </dxf>
    <dxf>
      <font>
        <color theme="0" tint="-0.499984740745262"/>
      </font>
      <fill>
        <patternFill>
          <bgColor theme="0" tint="-4.9989318521683403E-2"/>
        </patternFill>
      </fill>
    </dxf>
    <dxf>
      <font>
        <color theme="0" tint="-0.499984740745262"/>
      </font>
      <fill>
        <patternFill>
          <bgColor theme="0" tint="-4.9989318521683403E-2"/>
        </patternFill>
      </fill>
    </dxf>
    <dxf>
      <font>
        <color theme="0" tint="-0.499984740745262"/>
      </font>
      <fill>
        <patternFill>
          <bgColor theme="0" tint="-4.9989318521683403E-2"/>
        </patternFill>
      </fill>
    </dxf>
    <dxf>
      <font>
        <color theme="0" tint="-0.499984740745262"/>
      </font>
      <fill>
        <patternFill>
          <bgColor theme="0" tint="-4.9989318521683403E-2"/>
        </patternFill>
      </fill>
    </dxf>
    <dxf>
      <font>
        <color theme="0" tint="-0.499984740745262"/>
      </font>
      <fill>
        <patternFill>
          <bgColor theme="0" tint="-4.9989318521683403E-2"/>
        </patternFill>
      </fill>
    </dxf>
    <dxf>
      <font>
        <b/>
        <i val="0"/>
        <color rgb="FFFF0000"/>
      </font>
    </dxf>
    <dxf>
      <font>
        <color theme="0" tint="-0.499984740745262"/>
      </font>
      <fill>
        <patternFill>
          <bgColor theme="0" tint="-4.9989318521683403E-2"/>
        </patternFill>
      </fill>
    </dxf>
    <dxf>
      <font>
        <color theme="0" tint="-0.499984740745262"/>
      </font>
      <fill>
        <patternFill>
          <bgColor theme="0" tint="-4.9989318521683403E-2"/>
        </patternFill>
      </fill>
    </dxf>
    <dxf>
      <font>
        <b/>
        <i val="0"/>
        <color rgb="FFFF0000"/>
      </font>
    </dxf>
    <dxf>
      <font>
        <color theme="0" tint="-0.499984740745262"/>
      </font>
      <fill>
        <patternFill>
          <bgColor theme="0" tint="-4.9989318521683403E-2"/>
        </patternFill>
      </fill>
    </dxf>
    <dxf>
      <font>
        <color theme="0" tint="-0.499984740745262"/>
      </font>
      <fill>
        <patternFill>
          <bgColor theme="0" tint="-4.9989318521683403E-2"/>
        </patternFill>
      </fill>
    </dxf>
    <dxf>
      <fill>
        <patternFill>
          <bgColor rgb="FFFF0000"/>
        </patternFill>
      </fill>
    </dxf>
    <dxf>
      <font>
        <b/>
        <i val="0"/>
        <color rgb="FFFF0000"/>
      </font>
    </dxf>
    <dxf>
      <font>
        <color theme="0" tint="-0.499984740745262"/>
      </font>
      <fill>
        <patternFill>
          <bgColor theme="0" tint="-4.9989318521683403E-2"/>
        </patternFill>
      </fill>
    </dxf>
    <dxf>
      <font>
        <b val="0"/>
        <i val="0"/>
        <color auto="1"/>
      </font>
      <fill>
        <patternFill patternType="none">
          <bgColor auto="1"/>
        </patternFill>
      </fill>
    </dxf>
    <dxf>
      <font>
        <b val="0"/>
        <i val="0"/>
        <color auto="1"/>
      </font>
      <fill>
        <patternFill patternType="none">
          <bgColor auto="1"/>
        </patternFill>
      </fill>
    </dxf>
    <dxf>
      <font>
        <b/>
        <i val="0"/>
        <color rgb="FFFF0000"/>
      </font>
    </dxf>
    <dxf>
      <font>
        <color theme="0" tint="-0.499984740745262"/>
      </font>
      <fill>
        <patternFill>
          <bgColor theme="0" tint="-4.9989318521683403E-2"/>
        </patternFill>
      </fill>
    </dxf>
    <dxf>
      <fill>
        <patternFill>
          <bgColor rgb="FF15FF15"/>
        </patternFill>
      </fill>
    </dxf>
    <dxf>
      <font>
        <b/>
        <i val="0"/>
        <color rgb="FFFFFF00"/>
      </font>
      <fill>
        <patternFill>
          <bgColor rgb="FFFF0000"/>
        </patternFill>
      </fill>
    </dxf>
    <dxf>
      <fill>
        <patternFill>
          <bgColor theme="9" tint="0.39994506668294322"/>
        </patternFill>
      </fill>
    </dxf>
    <dxf>
      <fill>
        <patternFill>
          <bgColor rgb="FFFFC000"/>
        </patternFill>
      </fill>
    </dxf>
    <dxf>
      <fill>
        <patternFill>
          <bgColor rgb="FFFFC000"/>
        </patternFill>
      </fill>
    </dxf>
    <dxf>
      <font>
        <color theme="0"/>
      </font>
      <fill>
        <patternFill>
          <bgColor theme="5" tint="-0.24994659260841701"/>
        </patternFill>
      </fill>
    </dxf>
    <dxf>
      <font>
        <b/>
        <i val="0"/>
        <color rgb="FF0000FF"/>
      </font>
    </dxf>
    <dxf>
      <font>
        <b/>
        <i val="0"/>
        <color rgb="FF0000FF"/>
      </font>
    </dxf>
    <dxf>
      <font>
        <b/>
        <i val="0"/>
        <color rgb="FF0000FF"/>
      </font>
    </dxf>
    <dxf>
      <fill>
        <patternFill>
          <bgColor rgb="FF92D050"/>
        </patternFill>
      </fill>
    </dxf>
    <dxf>
      <font>
        <b/>
        <i val="0"/>
        <color rgb="FFFFFF00"/>
      </font>
      <fill>
        <patternFill>
          <bgColor rgb="FFFF0000"/>
        </patternFill>
      </fill>
    </dxf>
    <dxf>
      <fill>
        <patternFill patternType="none">
          <bgColor indexed="65"/>
        </patternFill>
      </fill>
      <border>
        <left style="thin">
          <color indexed="64"/>
        </left>
        <right style="thin">
          <color indexed="64"/>
        </right>
        <top style="thin">
          <color indexed="64"/>
        </top>
        <bottom style="thin">
          <color indexed="64"/>
        </bottom>
      </border>
    </dxf>
    <dxf>
      <fill>
        <patternFill patternType="solid">
          <bgColor indexed="22"/>
        </patternFill>
      </fill>
      <border>
        <left style="thin">
          <color indexed="64"/>
        </left>
        <right style="thin">
          <color indexed="64"/>
        </right>
        <top style="thin">
          <color indexed="64"/>
        </top>
        <bottom style="thin">
          <color indexed="64"/>
        </bottom>
      </border>
    </dxf>
    <dxf>
      <fill>
        <patternFill patternType="none">
          <bgColor indexed="65"/>
        </patternFill>
      </fill>
      <border>
        <left style="thin">
          <color indexed="64"/>
        </left>
        <right style="thin">
          <color indexed="64"/>
        </right>
        <top style="thin">
          <color indexed="64"/>
        </top>
        <bottom style="thin">
          <color indexed="64"/>
        </bottom>
      </border>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E6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D2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6600"/>
      <color rgb="FF0000FF"/>
      <color rgb="FFFFFFD5"/>
      <color rgb="FFFF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5.xml"/><Relationship Id="rId68" Type="http://schemas.openxmlformats.org/officeDocument/2006/relationships/externalLink" Target="externalLinks/externalLink10.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8.xml"/><Relationship Id="rId7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2.xml"/><Relationship Id="rId65" Type="http://schemas.openxmlformats.org/officeDocument/2006/relationships/externalLink" Target="externalLinks/externalLink7.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6.xml"/><Relationship Id="rId69" Type="http://schemas.openxmlformats.org/officeDocument/2006/relationships/externalLink" Target="externalLinks/externalLink1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67" Type="http://schemas.openxmlformats.org/officeDocument/2006/relationships/externalLink" Target="externalLinks/externalLink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4.xml"/><Relationship Id="rId70"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s>
</file>

<file path=xl/ctrlProps/ctrlProp1.xml><?xml version="1.0" encoding="utf-8"?>
<formControlPr xmlns="http://schemas.microsoft.com/office/spreadsheetml/2009/9/main" objectType="Drop" dropStyle="combo" dx="16" fmlaLink="D12" fmlaRange="$A$84:$A$107" sel="17" val="16"/>
</file>

<file path=xl/ctrlProps/ctrlProp2.xml><?xml version="1.0" encoding="utf-8"?>
<formControlPr xmlns="http://schemas.microsoft.com/office/spreadsheetml/2009/9/main" objectType="Drop" dropStyle="combo" dx="16" fmlaLink="D8" fmlaRange="$A$109:$A$148" sel="10" val="3"/>
</file>

<file path=xl/ctrlProps/ctrlProp3.xml><?xml version="1.0" encoding="utf-8"?>
<formControlPr xmlns="http://schemas.microsoft.com/office/spreadsheetml/2009/9/main" objectType="Radio" firstButton="1" fmlaLink="C8" lockText="1"/>
</file>

<file path=xl/ctrlProps/ctrlProp4.xml><?xml version="1.0" encoding="utf-8"?>
<formControlPr xmlns="http://schemas.microsoft.com/office/spreadsheetml/2009/9/main" objectType="Radio" checked="Checked" lockText="1"/>
</file>

<file path=xl/ctrlProps/ctrlProp5.xml><?xml version="1.0" encoding="utf-8"?>
<formControlPr xmlns="http://schemas.microsoft.com/office/spreadsheetml/2009/9/main" objectType="Drop" dropStyle="combo" dx="16" fmlaLink="G8" fmlaRange="$A$109:$A$148" noThreeD="1" sel="10" val="9"/>
</file>

<file path=xl/ctrlProps/ctrlProp6.xml><?xml version="1.0" encoding="utf-8"?>
<formControlPr xmlns="http://schemas.microsoft.com/office/spreadsheetml/2009/9/main" objectType="Drop" dropStyle="combo" dx="16" fmlaLink="G12" fmlaRange="$A$84:$A$107" noThreeD="1" sel="17" val="12"/>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160020</xdr:colOff>
          <xdr:row>11</xdr:row>
          <xdr:rowOff>38100</xdr:rowOff>
        </xdr:from>
        <xdr:to>
          <xdr:col>5</xdr:col>
          <xdr:colOff>182880</xdr:colOff>
          <xdr:row>12</xdr:row>
          <xdr:rowOff>76200</xdr:rowOff>
        </xdr:to>
        <xdr:sp macro="" textlink="">
          <xdr:nvSpPr>
            <xdr:cNvPr id="510977" name="Drop Down 1" hidden="1">
              <a:extLst>
                <a:ext uri="{63B3BB69-23CF-44E3-9099-C40C66FF867C}">
                  <a14:compatExt spid="_x0000_s51097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182880</xdr:colOff>
          <xdr:row>7</xdr:row>
          <xdr:rowOff>38100</xdr:rowOff>
        </xdr:from>
        <xdr:to>
          <xdr:col>5</xdr:col>
          <xdr:colOff>213360</xdr:colOff>
          <xdr:row>8</xdr:row>
          <xdr:rowOff>76200</xdr:rowOff>
        </xdr:to>
        <xdr:sp macro="" textlink="">
          <xdr:nvSpPr>
            <xdr:cNvPr id="510978" name="Drop Down 2" hidden="1">
              <a:extLst>
                <a:ext uri="{63B3BB69-23CF-44E3-9099-C40C66FF867C}">
                  <a14:compatExt spid="_x0000_s51097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1630680</xdr:colOff>
          <xdr:row>7</xdr:row>
          <xdr:rowOff>45720</xdr:rowOff>
        </xdr:from>
        <xdr:to>
          <xdr:col>1</xdr:col>
          <xdr:colOff>152400</xdr:colOff>
          <xdr:row>8</xdr:row>
          <xdr:rowOff>106680</xdr:rowOff>
        </xdr:to>
        <xdr:sp macro="" textlink="">
          <xdr:nvSpPr>
            <xdr:cNvPr id="510979" name="Option Button 3" hidden="1">
              <a:extLst>
                <a:ext uri="{63B3BB69-23CF-44E3-9099-C40C66FF867C}">
                  <a14:compatExt spid="_x0000_s5109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1623060</xdr:colOff>
          <xdr:row>11</xdr:row>
          <xdr:rowOff>30480</xdr:rowOff>
        </xdr:from>
        <xdr:to>
          <xdr:col>1</xdr:col>
          <xdr:colOff>144780</xdr:colOff>
          <xdr:row>12</xdr:row>
          <xdr:rowOff>76200</xdr:rowOff>
        </xdr:to>
        <xdr:sp macro="" textlink="">
          <xdr:nvSpPr>
            <xdr:cNvPr id="510980" name="Option Button 4" hidden="1">
              <a:extLst>
                <a:ext uri="{63B3BB69-23CF-44E3-9099-C40C66FF867C}">
                  <a14:compatExt spid="_x0000_s5109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182880</xdr:colOff>
          <xdr:row>7</xdr:row>
          <xdr:rowOff>45720</xdr:rowOff>
        </xdr:from>
        <xdr:to>
          <xdr:col>9</xdr:col>
          <xdr:colOff>571500</xdr:colOff>
          <xdr:row>8</xdr:row>
          <xdr:rowOff>106680</xdr:rowOff>
        </xdr:to>
        <xdr:sp macro="" textlink="">
          <xdr:nvSpPr>
            <xdr:cNvPr id="510981" name="Drop Down 5" hidden="1">
              <a:extLst>
                <a:ext uri="{63B3BB69-23CF-44E3-9099-C40C66FF867C}">
                  <a14:compatExt spid="_x0000_s51098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182880</xdr:colOff>
          <xdr:row>11</xdr:row>
          <xdr:rowOff>30480</xdr:rowOff>
        </xdr:from>
        <xdr:to>
          <xdr:col>9</xdr:col>
          <xdr:colOff>571500</xdr:colOff>
          <xdr:row>12</xdr:row>
          <xdr:rowOff>76200</xdr:rowOff>
        </xdr:to>
        <xdr:sp macro="" textlink="">
          <xdr:nvSpPr>
            <xdr:cNvPr id="510982" name="Drop Down 6" hidden="1">
              <a:extLst>
                <a:ext uri="{63B3BB69-23CF-44E3-9099-C40C66FF867C}">
                  <a14:compatExt spid="_x0000_s51098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TEMP\~743222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yct_gen06_us\SYS1\Fas\COMMON\Project%20Texas\Client%20Files\6-24-04%20Models\2P%20TGN%20Consolidated%20Model%20(6-24-04)v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Documents%20and%20Settings\plutobi\My%20Documents\CW\IAS%2036%20Model\IAS%2036%20Analysis_Annual%202009_FINA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FinPlan\Davitt\Wkly%20OR\2007\Blank.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Xls\Toolset\blank.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shrivats.khaitan/Desktop/99%20Cents_ASC%20350%20Step%201_Bargain%20Core%20Model_Draft_SK_v1.xlsx.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hrivats.khaitan/Desktop/99%20Cents_ASC%20350%20Step%201_Retail%20Core%20Model_Draft_SK_v1.xlsx.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123DATA\DKERKO\GWHITE\HARDROCK\MERGER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123DATA\DKERKO\GWHITE\HARDROCK\SYNERGY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ayush.mittal1/AppData/Local/Capital%20IQ/Office%20Plug-in/Templates/VISTA%20Model%20new.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gaurav.jain3/Desktop/UTC%20Model/!DRAFT_UTC_M&amp;A_08Mar17_v28_GJ.xlsb"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aurav.jain3/Desktop/!DRAFT_UTC_M&amp;A_08Mar17_v28.2.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Summary"/>
      <sheetName val="SUMMARY_P_V_C"/>
      <sheetName val="Partnership"/>
      <sheetName val="VOF"/>
      <sheetName val="COMPANIES"/>
      <sheetName val="Debtors"/>
      <sheetName val="Billings"/>
      <sheetName val="Billings Chart"/>
      <sheetName val="Avg Collection"/>
      <sheetName val="Billing_Debtor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_HiddenInfo"/>
      <sheetName val="Cover Page"/>
      <sheetName val="Table of Contents"/>
      <sheetName val="Hold Consolidated Revenue"/>
      <sheetName val="Exit Consolidated Revenue"/>
      <sheetName val="Inputs"/>
      <sheetName val="Assumptions"/>
      <sheetName val="Hold Model"/>
      <sheetName val="Exit Model"/>
      <sheetName val="Hold Taxable Income"/>
      <sheetName val="Exit Taxable Income"/>
      <sheetName val="Hold Book Income"/>
      <sheetName val="Exit Book Income"/>
      <sheetName val="Log"/>
      <sheetName val="Balance Sheet"/>
      <sheetName val="IRR"/>
      <sheetName val="Consolidated"/>
      <sheetName val="Check"/>
      <sheetName val="Cash Flows"/>
      <sheetName val="2P TGN Consolidated Model (6-24"/>
    </sheetNames>
    <sheetDataSet>
      <sheetData sheetId="0" refreshError="1"/>
      <sheetData sheetId="1" refreshError="1"/>
      <sheetData sheetId="2" refreshError="1"/>
      <sheetData sheetId="3"/>
      <sheetData sheetId="4" refreshError="1"/>
      <sheetData sheetId="5" refreshError="1"/>
      <sheetData sheetId="6"/>
      <sheetData sheetId="7"/>
      <sheetData sheetId="8" refreshError="1"/>
      <sheetData sheetId="9"/>
      <sheetData sheetId="10" refreshError="1"/>
      <sheetData sheetId="11"/>
      <sheetData sheetId="12" refreshError="1"/>
      <sheetData sheetId="13" refreshError="1"/>
      <sheetData sheetId="14" refreshError="1"/>
      <sheetData sheetId="15"/>
      <sheetData sheetId="16"/>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and Inputs"/>
      <sheetName val="Table of Contents"/>
      <sheetName val="Overall Summary"/>
      <sheetName val="Summary of Value"/>
      <sheetName val="Costs to Sell"/>
      <sheetName val="US---&gt;"/>
      <sheetName val="FVLCS_US"/>
      <sheetName val="TAB_US"/>
      <sheetName val="VIU_US"/>
      <sheetName val="VIU_US_WP"/>
      <sheetName val="VIU_WACC_US"/>
      <sheetName val="Canada---&gt;"/>
      <sheetName val="TAB_Canada"/>
      <sheetName val="FVLCS_Canada"/>
      <sheetName val="VIU_Canada"/>
      <sheetName val="VIU_WP_Canada"/>
      <sheetName val="VIU_WACC_Canada"/>
      <sheetName val="SA---&gt;"/>
      <sheetName val="TAB_SA"/>
      <sheetName val="FVLCS_SA"/>
      <sheetName val="VIU_SA"/>
      <sheetName val="VIU_WP_SA"/>
      <sheetName val="VIU_WACC_SA"/>
      <sheetName val="Mexico---&gt;"/>
      <sheetName val="TAB_Mexico"/>
      <sheetName val="FVLCS_Mexico"/>
      <sheetName val="VIU_Mexico"/>
      <sheetName val="VIU_WP_Mexico"/>
      <sheetName val="VIU_WACC_Mexico"/>
      <sheetName val="EMEA---&gt;"/>
      <sheetName val="TAB_EMEA"/>
      <sheetName val="FVLCS_EMEA"/>
      <sheetName val="VIU_EMEA"/>
      <sheetName val="VIU_WP_EMEA"/>
      <sheetName val="VIU_WACC_EMEA"/>
      <sheetName val="Asia---&gt;"/>
      <sheetName val="TAB_Asia"/>
      <sheetName val="FVLCS_Asia"/>
      <sheetName val="VIU_Asia"/>
      <sheetName val="VIU_WP_Asia"/>
      <sheetName val="VIU_WACC_Asia"/>
      <sheetName val="Discount Rate--&gt;"/>
      <sheetName val="IWACC"/>
      <sheetName val="WACC"/>
      <sheetName val="__FDSCACHE__"/>
      <sheetName val="Market Approach--&gt;"/>
      <sheetName val="Market Summary "/>
      <sheetName val="TIC Multiples"/>
      <sheetName val="TIC"/>
      <sheetName val="Financial Data"/>
      <sheetName val="Multiple Adjustment"/>
      <sheetName val="SimTrans"/>
      <sheetName val="Alliance Network --&gt;"/>
      <sheetName val="Alliance - US_VIU"/>
      <sheetName val="Alliance - US_VIUWP"/>
      <sheetName val="Alliance - US"/>
      <sheetName val="Alliance - EMEA_VIU"/>
      <sheetName val="Alliance - EMEA_VIU WP"/>
      <sheetName val="Alliance - EMEA"/>
      <sheetName val="Summaries --&gt;"/>
      <sheetName val="Summary - Values"/>
      <sheetName val="Summary - Assumptions"/>
      <sheetName val="Summary - PFI"/>
      <sheetName val="Corp Exp Reconciliation"/>
      <sheetName val="Summaries not in use---&gt;"/>
      <sheetName val="Rankings"/>
      <sheetName val="Ranking_ IWACC (2)"/>
      <sheetName val="Rev Exp per FTE"/>
      <sheetName val="Workpapers---&gt;"/>
      <sheetName val="Sensitivity Analysis"/>
      <sheetName val="FVLCS_Canada_11% margin"/>
      <sheetName val="FVLCS_Canada_13.5% margin"/>
      <sheetName val="FVLCS_Canada_15.9% margin"/>
      <sheetName val="FVLCS_EMEA_14%"/>
      <sheetName val="FVLCS_EMEA_17% margin"/>
      <sheetName val="FVLCS_Asia_14%"/>
      <sheetName val="FVLCS_Asia_16% margin"/>
      <sheetName val="SOURCES------&gt;"/>
      <sheetName val="Summary - Europe Values"/>
      <sheetName val="Summary - Value by Europe LE"/>
      <sheetName val="Projections_O&amp;A by Geography"/>
      <sheetName val="Oct Forecast_YTD"/>
      <sheetName val="Inc Comp"/>
      <sheetName val="Share Repos_US"/>
      <sheetName val="Q3 09 Schedule"/>
      <sheetName val="Noncash"/>
      <sheetName val="capex v2"/>
      <sheetName val="capex"/>
      <sheetName val="BV_intangibles"/>
      <sheetName val="Corporate expenses --&gt;"/>
      <sheetName val="Item_8"/>
      <sheetName val="One-0ff Items 2009"/>
      <sheetName val="Corp Summary 2009 v5"/>
      <sheetName val="OLD--&gt;"/>
      <sheetName val="CorpAlloc"/>
      <sheetName val="onetimeCorp"/>
      <sheetName val="2008 corp alloc"/>
      <sheetName val="Alliance Network data --&gt;"/>
      <sheetName val="AllianceSource-EMEA"/>
      <sheetName val="GRC_YTD actual"/>
      <sheetName val="AllianceSource - US1"/>
      <sheetName val="AllianceSour - US2"/>
      <sheetName val="EMEAR"/>
      <sheetName val="Other --&gt;"/>
      <sheetName val="Tradename_FV"/>
      <sheetName val="RR Support"/>
      <sheetName val="REPORT TABLES-&gt;&gt;"/>
      <sheetName val="PFI"/>
      <sheetName val="Sheet3"/>
      <sheetName val="Sheet4"/>
    </sheetNames>
    <sheetDataSet>
      <sheetData sheetId="0">
        <row r="70">
          <cell r="C7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
          <cell r="D1">
            <v>2</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ow r="1">
          <cell r="A1" t="e">
            <v>#REF!</v>
          </cell>
          <cell r="B1" t="str">
            <v>Cushman &amp; Wakefield, Inc.</v>
          </cell>
          <cell r="O1" t="str">
            <v>Exhibit H.1</v>
          </cell>
        </row>
        <row r="2">
          <cell r="B2" t="str">
            <v>IAS 36 Analysis</v>
          </cell>
        </row>
        <row r="3">
          <cell r="B3" t="str">
            <v>International Weighted Average Cost of Capital</v>
          </cell>
        </row>
        <row r="4">
          <cell r="B4" t="str">
            <v>Valuation as of 01 October 2009</v>
          </cell>
        </row>
        <row r="7">
          <cell r="D7" t="str">
            <v>Expected</v>
          </cell>
          <cell r="E7" t="str">
            <v>Entity</v>
          </cell>
          <cell r="F7" t="str">
            <v>Country-</v>
          </cell>
          <cell r="G7" t="str">
            <v>Local</v>
          </cell>
          <cell r="H7" t="str">
            <v xml:space="preserve">Local </v>
          </cell>
          <cell r="I7" t="str">
            <v>Local</v>
          </cell>
          <cell r="J7" t="str">
            <v>Local</v>
          </cell>
          <cell r="K7" t="str">
            <v>Debt to</v>
          </cell>
          <cell r="L7" t="str">
            <v>Equity/</v>
          </cell>
          <cell r="M7" t="str">
            <v>Debt/</v>
          </cell>
          <cell r="W7" t="str">
            <v>Entity Specific Risk</v>
          </cell>
          <cell r="Y7" t="str">
            <v>Fading rate</v>
          </cell>
        </row>
        <row r="8">
          <cell r="D8" t="str">
            <v>Return on</v>
          </cell>
          <cell r="E8" t="str">
            <v>Specific</v>
          </cell>
          <cell r="F8" t="str">
            <v>Specific</v>
          </cell>
          <cell r="G8" t="str">
            <v>Cost of</v>
          </cell>
          <cell r="H8" t="str">
            <v xml:space="preserve">Pretax Cost </v>
          </cell>
          <cell r="I8" t="str">
            <v>Effective</v>
          </cell>
          <cell r="J8" t="str">
            <v>After-Tax</v>
          </cell>
          <cell r="K8" t="str">
            <v>Equity</v>
          </cell>
          <cell r="L8" t="str">
            <v>Total</v>
          </cell>
          <cell r="M8" t="str">
            <v>Total</v>
          </cell>
          <cell r="N8" t="str">
            <v>WACC</v>
          </cell>
          <cell r="W8" t="str">
            <v>FVLCS</v>
          </cell>
          <cell r="X8" t="str">
            <v>VIU</v>
          </cell>
          <cell r="Y8" t="str">
            <v>in FVLCS</v>
          </cell>
        </row>
        <row r="9">
          <cell r="C9" t="str">
            <v>Country</v>
          </cell>
          <cell r="D9" t="str">
            <v>Equity (a)</v>
          </cell>
          <cell r="E9" t="str">
            <v>Risk (b)</v>
          </cell>
          <cell r="F9" t="str">
            <v>Premium (c)</v>
          </cell>
          <cell r="G9" t="str">
            <v xml:space="preserve">Equity </v>
          </cell>
          <cell r="H9" t="str">
            <v>of Debt (d)</v>
          </cell>
          <cell r="I9" t="str">
            <v>Tax Rate (e)</v>
          </cell>
          <cell r="J9" t="str">
            <v>Cost of Debt</v>
          </cell>
          <cell r="K9" t="str">
            <v>Ratio (f)</v>
          </cell>
          <cell r="L9" t="str">
            <v>Capital</v>
          </cell>
          <cell r="M9" t="str">
            <v>Capital</v>
          </cell>
          <cell r="N9" t="str">
            <v>(rounded)</v>
          </cell>
          <cell r="U9" t="str">
            <v>United States</v>
          </cell>
          <cell r="W9">
            <v>0.02</v>
          </cell>
          <cell r="X9">
            <v>0.01</v>
          </cell>
          <cell r="Y9">
            <v>0.15</v>
          </cell>
        </row>
        <row r="10">
          <cell r="A10" t="str">
            <v>Entity Number</v>
          </cell>
          <cell r="C10" t="str">
            <v>Fair value less cost to sell discount rates</v>
          </cell>
          <cell r="U10" t="str">
            <v>Canada</v>
          </cell>
          <cell r="W10">
            <v>0.04</v>
          </cell>
          <cell r="X10">
            <v>3.5000000000000003E-2</v>
          </cell>
          <cell r="Y10">
            <v>8.5000000000000006E-2</v>
          </cell>
        </row>
        <row r="11">
          <cell r="A11">
            <v>1</v>
          </cell>
          <cell r="C11" t="str">
            <v>United States</v>
          </cell>
          <cell r="D11">
            <v>0.14526800000000001</v>
          </cell>
          <cell r="E11">
            <v>0.02</v>
          </cell>
          <cell r="F11">
            <v>0</v>
          </cell>
          <cell r="G11">
            <v>0.165268</v>
          </cell>
          <cell r="H11">
            <v>6.8041000000000004E-2</v>
          </cell>
          <cell r="I11">
            <v>0.4</v>
          </cell>
          <cell r="J11">
            <v>4.0824600000000003E-2</v>
          </cell>
          <cell r="K11">
            <v>0.25</v>
          </cell>
          <cell r="L11">
            <v>0.8</v>
          </cell>
          <cell r="M11">
            <v>0.2</v>
          </cell>
          <cell r="N11">
            <v>0.14000000000000001</v>
          </cell>
          <cell r="P11">
            <v>509.39432683359257</v>
          </cell>
          <cell r="Q11">
            <v>6.0305805034029526E-2</v>
          </cell>
          <cell r="R11">
            <v>0.430755750243068</v>
          </cell>
          <cell r="U11" t="str">
            <v>South America</v>
          </cell>
          <cell r="W11">
            <v>0.03</v>
          </cell>
          <cell r="X11">
            <v>0.02</v>
          </cell>
          <cell r="Y11">
            <v>0.1</v>
          </cell>
        </row>
        <row r="12">
          <cell r="A12">
            <v>2</v>
          </cell>
          <cell r="C12" t="str">
            <v>Canada</v>
          </cell>
          <cell r="D12">
            <v>0.14526800000000001</v>
          </cell>
          <cell r="E12">
            <v>0.04</v>
          </cell>
          <cell r="F12">
            <v>0</v>
          </cell>
          <cell r="G12">
            <v>0.18526800000000002</v>
          </cell>
          <cell r="H12">
            <v>6.7711000000000007E-2</v>
          </cell>
          <cell r="I12">
            <v>0.31709999999999999</v>
          </cell>
          <cell r="J12">
            <v>4.6239841900000009E-2</v>
          </cell>
          <cell r="K12">
            <v>0.25</v>
          </cell>
          <cell r="L12">
            <v>0.8</v>
          </cell>
          <cell r="M12">
            <v>0.2</v>
          </cell>
          <cell r="N12">
            <v>0.1575</v>
          </cell>
          <cell r="P12">
            <v>71.184450763390657</v>
          </cell>
          <cell r="Q12">
            <v>9.48074959994228E-3</v>
          </cell>
          <cell r="R12">
            <v>6.0195235555189075E-2</v>
          </cell>
          <cell r="U12" t="str">
            <v>Mexico</v>
          </cell>
          <cell r="W12">
            <v>0.04</v>
          </cell>
          <cell r="X12">
            <v>0.04</v>
          </cell>
          <cell r="Y12">
            <v>0.05</v>
          </cell>
        </row>
        <row r="13">
          <cell r="A13">
            <v>3</v>
          </cell>
          <cell r="C13" t="str">
            <v>South America</v>
          </cell>
          <cell r="D13">
            <v>0.14526800000000001</v>
          </cell>
          <cell r="E13">
            <v>0.03</v>
          </cell>
          <cell r="F13">
            <v>4.9316136498444005E-2</v>
          </cell>
          <cell r="G13">
            <v>0.224584136498444</v>
          </cell>
          <cell r="H13">
            <v>9.2835684057047702E-2</v>
          </cell>
          <cell r="I13">
            <v>0.34</v>
          </cell>
          <cell r="J13">
            <v>6.1271551477651474E-2</v>
          </cell>
          <cell r="K13">
            <v>0.25</v>
          </cell>
          <cell r="L13">
            <v>0.8</v>
          </cell>
          <cell r="M13">
            <v>0.2</v>
          </cell>
          <cell r="N13">
            <v>0.1925</v>
          </cell>
          <cell r="P13">
            <v>38.904292595587961</v>
          </cell>
          <cell r="Q13">
            <v>6.3329380028732656E-3</v>
          </cell>
          <cell r="R13">
            <v>3.2898379235705273E-2</v>
          </cell>
          <cell r="U13" t="str">
            <v>Europe</v>
          </cell>
          <cell r="W13">
            <v>0.03</v>
          </cell>
          <cell r="X13">
            <v>2.5000000000000001E-2</v>
          </cell>
          <cell r="Y13">
            <v>0.08</v>
          </cell>
        </row>
        <row r="14">
          <cell r="A14">
            <v>4</v>
          </cell>
          <cell r="C14" t="str">
            <v>Mexico</v>
          </cell>
          <cell r="D14">
            <v>0.14526800000000001</v>
          </cell>
          <cell r="E14">
            <v>0.04</v>
          </cell>
          <cell r="F14">
            <v>0.03</v>
          </cell>
          <cell r="G14">
            <v>0.21526800000000001</v>
          </cell>
          <cell r="H14">
            <v>0.11325299999999999</v>
          </cell>
          <cell r="I14">
            <v>0.28000000000000003</v>
          </cell>
          <cell r="J14">
            <v>8.1542159999999989E-2</v>
          </cell>
          <cell r="K14">
            <v>0.25</v>
          </cell>
          <cell r="L14">
            <v>0.8</v>
          </cell>
          <cell r="M14">
            <v>0.2</v>
          </cell>
          <cell r="N14">
            <v>0.1875</v>
          </cell>
          <cell r="P14">
            <v>11.106538619659123</v>
          </cell>
          <cell r="Q14">
            <v>1.7609903775775283E-3</v>
          </cell>
          <cell r="R14">
            <v>9.3919486804134832E-3</v>
          </cell>
          <cell r="U14" t="str">
            <v>Asia</v>
          </cell>
          <cell r="W14">
            <v>4.4999999999999998E-2</v>
          </cell>
          <cell r="X14">
            <v>3.5000000000000003E-2</v>
          </cell>
          <cell r="Y14">
            <v>0.15</v>
          </cell>
        </row>
        <row r="15">
          <cell r="A15">
            <v>5</v>
          </cell>
          <cell r="C15" t="str">
            <v>Europe</v>
          </cell>
          <cell r="D15">
            <v>0.14526800000000001</v>
          </cell>
          <cell r="E15">
            <v>0.03</v>
          </cell>
          <cell r="F15">
            <v>9.9196683270023778E-3</v>
          </cell>
          <cell r="G15">
            <v>0.1851876683270024</v>
          </cell>
          <cell r="H15">
            <v>7.7595134263422849E-2</v>
          </cell>
          <cell r="I15">
            <v>0.26979999999999998</v>
          </cell>
          <cell r="J15">
            <v>5.6659967039151361E-2</v>
          </cell>
          <cell r="K15">
            <v>0.25</v>
          </cell>
          <cell r="L15">
            <v>0.8</v>
          </cell>
          <cell r="M15">
            <v>0.2</v>
          </cell>
          <cell r="N15">
            <v>0.16</v>
          </cell>
          <cell r="P15">
            <v>457.47068187417932</v>
          </cell>
          <cell r="Q15">
            <v>6.1895664369829351E-2</v>
          </cell>
          <cell r="R15">
            <v>0.3868479023114334</v>
          </cell>
          <cell r="S15">
            <v>2.7</v>
          </cell>
        </row>
        <row r="16">
          <cell r="A16">
            <v>6</v>
          </cell>
          <cell r="C16" t="str">
            <v>Asia</v>
          </cell>
          <cell r="D16">
            <v>0.14526800000000001</v>
          </cell>
          <cell r="E16">
            <v>4.4999999999999998E-2</v>
          </cell>
          <cell r="F16">
            <v>3.5944252824283041E-2</v>
          </cell>
          <cell r="G16">
            <v>0.22621225282428303</v>
          </cell>
          <cell r="H16">
            <v>8.718317075222437E-2</v>
          </cell>
          <cell r="I16">
            <v>0.30309999999999998</v>
          </cell>
          <cell r="J16">
            <v>6.0757951697225171E-2</v>
          </cell>
          <cell r="K16">
            <v>0.25</v>
          </cell>
          <cell r="L16">
            <v>0.8</v>
          </cell>
          <cell r="M16">
            <v>0.2</v>
          </cell>
          <cell r="N16">
            <v>0.1925</v>
          </cell>
          <cell r="P16">
            <v>94.499260860262098</v>
          </cell>
          <cell r="Q16">
            <v>1.5382825915031742E-2</v>
          </cell>
          <cell r="R16">
            <v>7.9910783974190866E-2</v>
          </cell>
          <cell r="S16">
            <v>10.5</v>
          </cell>
        </row>
        <row r="17">
          <cell r="P17" t="str">
            <v>Weighted WACC</v>
          </cell>
          <cell r="Q17">
            <v>0.15515897329928369</v>
          </cell>
        </row>
        <row r="18">
          <cell r="D18" t="str">
            <v>Expected</v>
          </cell>
          <cell r="E18" t="str">
            <v>Entity</v>
          </cell>
          <cell r="F18" t="str">
            <v>Country-</v>
          </cell>
          <cell r="G18" t="str">
            <v>Local</v>
          </cell>
          <cell r="H18" t="str">
            <v xml:space="preserve">Local </v>
          </cell>
          <cell r="I18" t="str">
            <v>Local</v>
          </cell>
          <cell r="J18" t="str">
            <v>Local</v>
          </cell>
          <cell r="K18" t="str">
            <v>Debt to</v>
          </cell>
          <cell r="L18" t="str">
            <v>Equity/</v>
          </cell>
          <cell r="M18" t="str">
            <v>Debt/</v>
          </cell>
        </row>
        <row r="19">
          <cell r="D19" t="str">
            <v>Return on</v>
          </cell>
          <cell r="E19" t="str">
            <v>Specific</v>
          </cell>
          <cell r="F19" t="str">
            <v>Specific</v>
          </cell>
          <cell r="G19" t="str">
            <v>Cost of</v>
          </cell>
          <cell r="H19" t="str">
            <v xml:space="preserve">Pretax Cost </v>
          </cell>
          <cell r="I19" t="str">
            <v>Effective</v>
          </cell>
          <cell r="J19" t="str">
            <v>After-Tax</v>
          </cell>
          <cell r="K19" t="str">
            <v>Equity</v>
          </cell>
          <cell r="L19" t="str">
            <v>Total</v>
          </cell>
          <cell r="M19" t="str">
            <v>Total</v>
          </cell>
          <cell r="N19" t="str">
            <v>WACC</v>
          </cell>
          <cell r="P19" t="str">
            <v>Selected Rates</v>
          </cell>
          <cell r="R19" t="str">
            <v>Tax Rate</v>
          </cell>
          <cell r="S19" t="str">
            <v>WACC</v>
          </cell>
        </row>
        <row r="20">
          <cell r="C20" t="str">
            <v>Country</v>
          </cell>
          <cell r="D20" t="str">
            <v>Equity (a)</v>
          </cell>
          <cell r="E20" t="str">
            <v>Risk (b)</v>
          </cell>
          <cell r="F20" t="str">
            <v>Premium (c)</v>
          </cell>
          <cell r="G20" t="str">
            <v xml:space="preserve">Equity </v>
          </cell>
          <cell r="H20" t="str">
            <v>of Debt (d)</v>
          </cell>
          <cell r="I20" t="str">
            <v>Tax Rate (e)</v>
          </cell>
          <cell r="J20" t="str">
            <v>Cost of Debt</v>
          </cell>
          <cell r="K20" t="str">
            <v>Ratio (f)</v>
          </cell>
          <cell r="L20" t="str">
            <v>Capital</v>
          </cell>
          <cell r="M20" t="str">
            <v>Capital</v>
          </cell>
          <cell r="N20" t="str">
            <v>(rounded)</v>
          </cell>
          <cell r="P20" t="str">
            <v>United States</v>
          </cell>
          <cell r="R20">
            <v>0.4</v>
          </cell>
          <cell r="S20">
            <v>0.14000000000000001</v>
          </cell>
        </row>
        <row r="21">
          <cell r="A21" t="str">
            <v>Entity Number</v>
          </cell>
          <cell r="C21" t="str">
            <v>Post-tax value in use discount rates</v>
          </cell>
          <cell r="P21" t="str">
            <v>Canada</v>
          </cell>
          <cell r="R21">
            <v>0.31709999999999999</v>
          </cell>
          <cell r="S21">
            <v>0.1575</v>
          </cell>
        </row>
        <row r="22">
          <cell r="A22">
            <v>1</v>
          </cell>
          <cell r="C22" t="str">
            <v>United States</v>
          </cell>
          <cell r="D22">
            <v>0.14526800000000001</v>
          </cell>
          <cell r="E22">
            <v>0.01</v>
          </cell>
          <cell r="F22">
            <v>0</v>
          </cell>
          <cell r="G22">
            <v>0.15526800000000002</v>
          </cell>
          <cell r="H22">
            <v>6.8041000000000004E-2</v>
          </cell>
          <cell r="I22">
            <v>0.4</v>
          </cell>
          <cell r="J22">
            <v>4.0824600000000003E-2</v>
          </cell>
          <cell r="K22">
            <v>0.25</v>
          </cell>
          <cell r="L22">
            <v>0.8</v>
          </cell>
          <cell r="M22">
            <v>0.2</v>
          </cell>
          <cell r="N22">
            <v>0.13250000000000001</v>
          </cell>
          <cell r="P22" t="str">
            <v>South America</v>
          </cell>
          <cell r="R22">
            <v>0.34</v>
          </cell>
          <cell r="S22">
            <v>0.1925</v>
          </cell>
        </row>
        <row r="23">
          <cell r="A23">
            <v>2</v>
          </cell>
          <cell r="C23" t="str">
            <v>Canada</v>
          </cell>
          <cell r="D23">
            <v>0.14526800000000001</v>
          </cell>
          <cell r="E23">
            <v>3.5000000000000003E-2</v>
          </cell>
          <cell r="F23">
            <v>0</v>
          </cell>
          <cell r="G23">
            <v>0.18026800000000001</v>
          </cell>
          <cell r="H23">
            <v>6.7711000000000007E-2</v>
          </cell>
          <cell r="I23">
            <v>0.31709999999999999</v>
          </cell>
          <cell r="J23">
            <v>4.6239841900000009E-2</v>
          </cell>
          <cell r="K23">
            <v>0.25</v>
          </cell>
          <cell r="L23">
            <v>0.8</v>
          </cell>
          <cell r="M23">
            <v>0.2</v>
          </cell>
          <cell r="N23">
            <v>0.1525</v>
          </cell>
          <cell r="P23" t="str">
            <v>Mexico</v>
          </cell>
          <cell r="R23">
            <v>0.28000000000000003</v>
          </cell>
          <cell r="S23">
            <v>0.1875</v>
          </cell>
        </row>
        <row r="24">
          <cell r="A24">
            <v>3</v>
          </cell>
          <cell r="C24" t="str">
            <v>South America</v>
          </cell>
          <cell r="D24">
            <v>0.14526800000000001</v>
          </cell>
          <cell r="E24">
            <v>0.02</v>
          </cell>
          <cell r="F24">
            <v>4.9316136498444005E-2</v>
          </cell>
          <cell r="G24">
            <v>0.21458413649844399</v>
          </cell>
          <cell r="H24">
            <v>9.2835684057047702E-2</v>
          </cell>
          <cell r="I24">
            <v>0.34</v>
          </cell>
          <cell r="J24">
            <v>6.1271551477651474E-2</v>
          </cell>
          <cell r="K24">
            <v>0.25</v>
          </cell>
          <cell r="L24">
            <v>0.8</v>
          </cell>
          <cell r="M24">
            <v>0.2</v>
          </cell>
          <cell r="N24">
            <v>0.185</v>
          </cell>
          <cell r="P24" t="str">
            <v>Europe</v>
          </cell>
          <cell r="R24">
            <v>0.26979999999999998</v>
          </cell>
          <cell r="S24">
            <v>0.16</v>
          </cell>
        </row>
        <row r="25">
          <cell r="A25">
            <v>4</v>
          </cell>
          <cell r="C25" t="str">
            <v>Mexico</v>
          </cell>
          <cell r="D25">
            <v>0.14526800000000001</v>
          </cell>
          <cell r="E25">
            <v>0.04</v>
          </cell>
          <cell r="F25">
            <v>0.03</v>
          </cell>
          <cell r="G25">
            <v>0.21526800000000001</v>
          </cell>
          <cell r="H25">
            <v>0.11325299999999999</v>
          </cell>
          <cell r="I25">
            <v>0.28000000000000003</v>
          </cell>
          <cell r="J25">
            <v>8.1542159999999989E-2</v>
          </cell>
          <cell r="K25">
            <v>0.25</v>
          </cell>
          <cell r="L25">
            <v>0.8</v>
          </cell>
          <cell r="M25">
            <v>0.2</v>
          </cell>
          <cell r="N25">
            <v>0.1875</v>
          </cell>
          <cell r="P25" t="str">
            <v>Asia</v>
          </cell>
          <cell r="R25">
            <v>0.30309999999999998</v>
          </cell>
          <cell r="S25">
            <v>0.1925</v>
          </cell>
        </row>
        <row r="26">
          <cell r="A26">
            <v>5</v>
          </cell>
          <cell r="C26" t="str">
            <v>Europe</v>
          </cell>
          <cell r="D26">
            <v>0.14526800000000001</v>
          </cell>
          <cell r="E26">
            <v>2.5000000000000001E-2</v>
          </cell>
          <cell r="F26">
            <v>9.9196683270023778E-3</v>
          </cell>
          <cell r="G26">
            <v>0.18018766832700239</v>
          </cell>
          <cell r="H26">
            <v>7.7595134263422849E-2</v>
          </cell>
          <cell r="I26">
            <v>0.26979999999999998</v>
          </cell>
          <cell r="J26">
            <v>5.6659967039151361E-2</v>
          </cell>
          <cell r="K26">
            <v>0.25</v>
          </cell>
          <cell r="L26">
            <v>0.8</v>
          </cell>
          <cell r="M26">
            <v>0.2</v>
          </cell>
          <cell r="N26">
            <v>0.155</v>
          </cell>
        </row>
        <row r="27">
          <cell r="A27">
            <v>6</v>
          </cell>
          <cell r="C27" t="str">
            <v>Asia</v>
          </cell>
          <cell r="D27">
            <v>0.14526800000000001</v>
          </cell>
          <cell r="E27">
            <v>3.5000000000000003E-2</v>
          </cell>
          <cell r="F27">
            <v>3.5944252824283041E-2</v>
          </cell>
          <cell r="G27">
            <v>0.21621225282428305</v>
          </cell>
          <cell r="H27">
            <v>8.718317075222437E-2</v>
          </cell>
          <cell r="I27">
            <v>0.30309999999999998</v>
          </cell>
          <cell r="J27">
            <v>6.0757951697225171E-2</v>
          </cell>
          <cell r="K27">
            <v>0.25</v>
          </cell>
          <cell r="L27">
            <v>0.8</v>
          </cell>
          <cell r="M27">
            <v>0.2</v>
          </cell>
          <cell r="N27">
            <v>0.185</v>
          </cell>
        </row>
        <row r="38">
          <cell r="B38" t="str">
            <v>Notes:</v>
          </cell>
        </row>
        <row r="39">
          <cell r="B39" t="str">
            <v>(a)</v>
          </cell>
          <cell r="C39" t="str">
            <v>Based on a CAPM calculation using inputs from an American investor perspective.  See Exhibit H.2</v>
          </cell>
        </row>
        <row r="40">
          <cell r="B40" t="str">
            <v>(b)</v>
          </cell>
          <cell r="C40" t="str">
            <v>Based on unsystematic risk factors not captured in the base CAPM.</v>
          </cell>
        </row>
        <row r="41">
          <cell r="B41" t="str">
            <v>(c)</v>
          </cell>
          <cell r="C41" t="str">
            <v>Country risk premium calculated using data from Damodaran, which measures country risk as the excess equity return estimated over the US return using current country credit ratings.</v>
          </cell>
        </row>
        <row r="42">
          <cell r="C42" t="str">
            <v xml:space="preserve">EBITDA weighted rate by country of operation. </v>
          </cell>
        </row>
        <row r="43">
          <cell r="B43" t="str">
            <v>(d)</v>
          </cell>
          <cell r="C43" t="str">
            <v>Source:  Local government bonds denominated in local currency where possible, plus a corporate spread based on US corporate spreads over US treasuries.</v>
          </cell>
        </row>
        <row r="44">
          <cell r="C44" t="str">
            <v xml:space="preserve">EBITDA weighted rate by country of operation. </v>
          </cell>
        </row>
        <row r="45">
          <cell r="B45" t="str">
            <v>(e)</v>
          </cell>
          <cell r="C45" t="str">
            <v>Tax rates are based on information provided by C&amp;W and consistent with the tax rate observed for the US comparables.</v>
          </cell>
        </row>
        <row r="46">
          <cell r="B46" t="str">
            <v>(f)</v>
          </cell>
          <cell r="C46" t="str">
            <v xml:space="preserve">Based on the expected capital structure for C&amp;W on a consolidated basis and consistent with the debt to equity ratios observed for the US comparables over the last 6 years. </v>
          </cell>
        </row>
        <row r="48">
          <cell r="B48" t="str">
            <v xml:space="preserve"> </v>
          </cell>
          <cell r="O48" t="str">
            <v>e</v>
          </cell>
        </row>
        <row r="49">
          <cell r="B49" t="str">
            <v xml:space="preserve"> </v>
          </cell>
          <cell r="O49" t="str">
            <v>© 2010 by Ernst &amp; Young LLP.  All rights reserved.</v>
          </cell>
        </row>
        <row r="51">
          <cell r="C51" t="str">
            <v>Applicable discount rates based on EBITDA margin sensitivities</v>
          </cell>
        </row>
        <row r="52">
          <cell r="A52">
            <v>2</v>
          </cell>
          <cell r="C52" t="str">
            <v>Canada</v>
          </cell>
          <cell r="D52">
            <v>0.14526800000000001</v>
          </cell>
          <cell r="E52">
            <v>0.02</v>
          </cell>
          <cell r="F52">
            <v>0</v>
          </cell>
          <cell r="G52">
            <v>0.165268</v>
          </cell>
          <cell r="H52">
            <v>6.7711000000000007E-2</v>
          </cell>
          <cell r="I52">
            <v>0.31709999999999999</v>
          </cell>
          <cell r="J52">
            <v>4.6239841900000009E-2</v>
          </cell>
          <cell r="K52">
            <v>0.25</v>
          </cell>
          <cell r="L52">
            <v>0.8</v>
          </cell>
          <cell r="M52">
            <v>0.2</v>
          </cell>
          <cell r="N52">
            <v>0.14250000000000002</v>
          </cell>
        </row>
        <row r="53">
          <cell r="A53">
            <v>2</v>
          </cell>
          <cell r="C53" t="str">
            <v>Canada</v>
          </cell>
          <cell r="D53">
            <v>0.14526800000000001</v>
          </cell>
          <cell r="E53">
            <v>0</v>
          </cell>
          <cell r="F53">
            <v>0</v>
          </cell>
          <cell r="G53">
            <v>0.14526800000000001</v>
          </cell>
          <cell r="H53">
            <v>6.7711000000000007E-2</v>
          </cell>
          <cell r="I53">
            <v>0.31709999999999999</v>
          </cell>
          <cell r="J53">
            <v>4.6239841900000009E-2</v>
          </cell>
          <cell r="K53">
            <v>0.25</v>
          </cell>
          <cell r="L53">
            <v>0.8</v>
          </cell>
          <cell r="M53">
            <v>0.2</v>
          </cell>
          <cell r="N53">
            <v>0.125</v>
          </cell>
        </row>
        <row r="54">
          <cell r="A54">
            <v>2</v>
          </cell>
          <cell r="C54" t="str">
            <v>Canada</v>
          </cell>
          <cell r="D54">
            <v>0.14526800000000001</v>
          </cell>
          <cell r="E54">
            <v>0.04</v>
          </cell>
          <cell r="F54">
            <v>0</v>
          </cell>
          <cell r="G54">
            <v>0.18526800000000002</v>
          </cell>
          <cell r="H54">
            <v>6.7711000000000007E-2</v>
          </cell>
          <cell r="I54">
            <v>0.31709999999999999</v>
          </cell>
          <cell r="J54">
            <v>4.6239841900000009E-2</v>
          </cell>
          <cell r="K54">
            <v>0.25</v>
          </cell>
          <cell r="L54">
            <v>0.8</v>
          </cell>
          <cell r="M54">
            <v>0.2</v>
          </cell>
          <cell r="N54">
            <v>0.1575</v>
          </cell>
        </row>
        <row r="55">
          <cell r="A55">
            <v>5</v>
          </cell>
          <cell r="C55" t="str">
            <v>Europe</v>
          </cell>
          <cell r="D55">
            <v>0.14526800000000001</v>
          </cell>
          <cell r="E55">
            <v>0.01</v>
          </cell>
          <cell r="F55">
            <v>9.9196683270023778E-3</v>
          </cell>
          <cell r="G55">
            <v>0.16518766832700241</v>
          </cell>
          <cell r="H55">
            <v>7.7595134263422849E-2</v>
          </cell>
          <cell r="I55">
            <v>0.26979999999999998</v>
          </cell>
          <cell r="J55">
            <v>5.6659967039151361E-2</v>
          </cell>
          <cell r="K55">
            <v>0.25</v>
          </cell>
          <cell r="L55">
            <v>0.8</v>
          </cell>
          <cell r="M55">
            <v>0.2</v>
          </cell>
          <cell r="N55">
            <v>0.14250000000000002</v>
          </cell>
        </row>
        <row r="56">
          <cell r="A56">
            <v>5</v>
          </cell>
          <cell r="C56" t="str">
            <v>Europe</v>
          </cell>
          <cell r="D56">
            <v>0.14526800000000001</v>
          </cell>
          <cell r="E56">
            <v>0</v>
          </cell>
          <cell r="F56">
            <v>9.9196683270023778E-3</v>
          </cell>
          <cell r="G56">
            <v>0.1551876683270024</v>
          </cell>
          <cell r="H56">
            <v>7.7595134263422849E-2</v>
          </cell>
          <cell r="I56">
            <v>0.26979999999999998</v>
          </cell>
          <cell r="J56">
            <v>5.6659967039151361E-2</v>
          </cell>
          <cell r="K56">
            <v>0.25</v>
          </cell>
          <cell r="L56">
            <v>0.8</v>
          </cell>
          <cell r="M56">
            <v>0.2</v>
          </cell>
          <cell r="N56">
            <v>0.13500000000000001</v>
          </cell>
        </row>
        <row r="57">
          <cell r="A57">
            <v>6</v>
          </cell>
          <cell r="C57" t="str">
            <v>Asia</v>
          </cell>
          <cell r="D57">
            <v>0.14526800000000001</v>
          </cell>
          <cell r="E57">
            <v>0.01</v>
          </cell>
          <cell r="F57">
            <v>3.5944252824283041E-2</v>
          </cell>
          <cell r="G57">
            <v>0.19121225282428306</v>
          </cell>
          <cell r="H57">
            <v>8.718317075222437E-2</v>
          </cell>
          <cell r="I57">
            <v>0.30309999999999998</v>
          </cell>
          <cell r="J57">
            <v>6.0757951697225171E-2</v>
          </cell>
          <cell r="K57">
            <v>0.25</v>
          </cell>
          <cell r="L57">
            <v>0.8</v>
          </cell>
          <cell r="M57">
            <v>0.2</v>
          </cell>
          <cell r="N57">
            <v>0.16500000000000001</v>
          </cell>
        </row>
        <row r="58">
          <cell r="A58">
            <v>6</v>
          </cell>
          <cell r="C58" t="str">
            <v>Asia</v>
          </cell>
          <cell r="D58">
            <v>0.14526800000000001</v>
          </cell>
          <cell r="E58">
            <v>0</v>
          </cell>
          <cell r="F58">
            <v>3.5944252824283041E-2</v>
          </cell>
          <cell r="G58">
            <v>0.18121225282428305</v>
          </cell>
          <cell r="H58">
            <v>8.718317075222437E-2</v>
          </cell>
          <cell r="I58">
            <v>0.30309999999999998</v>
          </cell>
          <cell r="J58">
            <v>6.0757951697225171E-2</v>
          </cell>
          <cell r="K58">
            <v>0.25</v>
          </cell>
          <cell r="L58">
            <v>0.8</v>
          </cell>
          <cell r="M58">
            <v>0.2</v>
          </cell>
          <cell r="N58">
            <v>0.1575</v>
          </cell>
        </row>
      </sheetData>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7">
          <cell r="W7">
            <v>1.4241676746143812</v>
          </cell>
        </row>
      </sheetData>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ank"/>
      <sheetName val="Sheet1"/>
      <sheetName val="Sheet2"/>
      <sheetName val="KFL"/>
      <sheetName val="Wkly Fcst"/>
      <sheetName val="Canada"/>
      <sheetName val="Corporate"/>
      <sheetName val="FLUS"/>
      <sheetName val="2003"/>
      <sheetName val="Total_FA"/>
      <sheetName val="FL Asia Pacific"/>
      <sheetName val="380"/>
      <sheetName val="05 Gross Sq Ft_Fcst"/>
      <sheetName val="Chp_Stores"/>
      <sheetName val="FLGuam"/>
      <sheetName val="#REF"/>
      <sheetName val="Eastbay"/>
      <sheetName val="04 Gross Sq Ft"/>
      <sheetName val="04 Selling Sq Ft"/>
      <sheetName val="05 Selling Sq Ft_Fcst"/>
      <sheetName val="Blank1"/>
      <sheetName val="2001"/>
      <sheetName val="Report"/>
      <sheetName val="838-INV"/>
      <sheetName val="FLEuro"/>
      <sheetName val="Lady"/>
      <sheetName val="2002"/>
      <sheetName val="FAct"/>
      <sheetName val="Kids"/>
      <sheetName val="Sales by Div"/>
      <sheetName val="FLE"/>
      <sheetName val="ROIC% Calc."/>
      <sheetName val="1999"/>
      <sheetName val="FA"/>
      <sheetName val="FL_Aus"/>
      <sheetName val="FLCan"/>
      <sheetName val="Macros"/>
      <sheetName val="LFL"/>
      <sheetName val="TtlCHP"/>
      <sheetName val="p1"/>
      <sheetName val="LY"/>
      <sheetName val="Plan"/>
      <sheetName val="530W"/>
      <sheetName val="S"/>
      <sheetName val="P"/>
      <sheetName val="AA"/>
      <sheetName val="Calc. IMU%"/>
      <sheetName val="Calc. Aging"/>
      <sheetName val="Calc Sales PSF"/>
      <sheetName val="Calc Sales Store"/>
      <sheetName val="ROIC"/>
      <sheetName val="2002P"/>
      <sheetName val="RE_Scorecard"/>
      <sheetName val="Receipts &amp; Inv."/>
      <sheetName val="ROIC Calc"/>
      <sheetName val="BdPL"/>
      <sheetName val="Cons Cash Flow "/>
      <sheetName val="Str_Count_01_03"/>
      <sheetName val="04"/>
      <sheetName val="Sum by Division"/>
      <sheetName val=" Closed Sum"/>
      <sheetName val="Sum by Dealmakers"/>
      <sheetName val="Balance Sheet"/>
      <sheetName val="2002 Balance Sheet Plan"/>
      <sheetName val="Consolidated - OR"/>
      <sheetName val="02_03 Plan"/>
      <sheetName val="02 Frcst"/>
      <sheetName val="3245"/>
      <sheetName val="3242"/>
      <sheetName val="3235"/>
      <sheetName val="3322"/>
      <sheetName val="3643"/>
      <sheetName val="3271"/>
      <sheetName val="3315"/>
      <sheetName val="3578"/>
      <sheetName val="3577"/>
      <sheetName val="3579"/>
      <sheetName val="3581"/>
      <sheetName val="3584"/>
      <sheetName val="3582"/>
      <sheetName val="3583"/>
      <sheetName val="3596"/>
      <sheetName val="3585"/>
      <sheetName val="3572"/>
      <sheetName val="3570"/>
      <sheetName val="Sales 04P"/>
      <sheetName val="Cost Inv FX Rates"/>
      <sheetName val="Total_Cost_View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REF"/>
      <sheetName val="Loc Master"/>
      <sheetName val="Field Exam Report"/>
      <sheetName val="M4 Financial Statements"/>
      <sheetName val="bl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 Notes"/>
      <sheetName val="START"/>
      <sheetName val="SUBJECTCO"/>
      <sheetName val="Advance Forecast Yrs"/>
      <sheetName val="Guideline Co Financials"/>
      <sheetName val="Checks"/>
      <sheetName val="PRINT FROM HERE&gt;&gt;&gt;"/>
      <sheetName val="&lt;&lt;&lt;END PRINT"/>
      <sheetName val="Issue Identification"/>
      <sheetName val="A Value Summary"/>
      <sheetName val="B Income Statement"/>
      <sheetName val="C Balance Sheet"/>
      <sheetName val="D DCF"/>
      <sheetName val="E Sensitivities"/>
      <sheetName val="F Tax Amort Benefit"/>
      <sheetName val="G WACC"/>
      <sheetName val="H EV TIC"/>
      <sheetName val="I EV TIC Multiples"/>
      <sheetName val="J EV TIC Multiples (2)"/>
      <sheetName val="K Value by EV TIC"/>
      <sheetName val="L Margins and Growth"/>
      <sheetName val="M Rankings"/>
      <sheetName val="N Equity Multiples"/>
      <sheetName val="O Value by Equity"/>
      <sheetName val="P Selected Transx"/>
      <sheetName val="Q Transactions"/>
      <sheetName val="W1 Metrics"/>
      <sheetName val="W2 Guideline Company Index"/>
      <sheetName val="W3 DuPont ROE"/>
      <sheetName val="W4 DuPont ROI"/>
      <sheetName val="W5 Growth IS"/>
      <sheetName val="W6 Growth BS"/>
      <sheetName val="W7 Common Size IS"/>
      <sheetName val="W8 Common Size BS"/>
      <sheetName val="W9 Market Cap Recon"/>
      <sheetName val="W10 WC%Sales"/>
      <sheetName val="W11  Depreciation%Sales"/>
      <sheetName val="W12 Capex%Sales"/>
      <sheetName val="W13 Hist Debt Equity"/>
      <sheetName val="W14 Company Descriptions"/>
      <sheetName val="W15 Multiples Regression"/>
      <sheetName val="BLANK"/>
      <sheetName val="Storage"/>
      <sheetName val="_CIQHiddenCacheSheet"/>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6">
          <cell r="C6" t="b">
            <v>1</v>
          </cell>
        </row>
      </sheetData>
      <sheetData sheetId="43"/>
      <sheetData sheetId="4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 Notes"/>
      <sheetName val="START"/>
      <sheetName val="SUBJECTCO"/>
      <sheetName val="Advance Forecast Yrs"/>
      <sheetName val="Guideline Co Financials"/>
      <sheetName val="Checks"/>
      <sheetName val="PRINT FROM HERE&gt;&gt;&gt;"/>
      <sheetName val="&lt;&lt;&lt;END PRINT"/>
      <sheetName val="Issue Identification"/>
      <sheetName val="A Value Summary"/>
      <sheetName val="B Income Statement"/>
      <sheetName val="C Balance Sheet"/>
      <sheetName val="D DCF"/>
      <sheetName val="E Sensitivities"/>
      <sheetName val="F Tax Amort Benefit"/>
      <sheetName val="G WACC"/>
      <sheetName val="H EV TIC"/>
      <sheetName val="I EV TIC Multiples"/>
      <sheetName val="J EV TIC Multiples (2)"/>
      <sheetName val="K Value by EV TIC"/>
      <sheetName val="L Margins and Growth"/>
      <sheetName val="M Rankings"/>
      <sheetName val="N Equity Multiples"/>
      <sheetName val="O Value by Equity"/>
      <sheetName val="P Selected Transx"/>
      <sheetName val="Q Transactions"/>
      <sheetName val="W1 Metrics"/>
      <sheetName val="W2 Guideline Company Index"/>
      <sheetName val="W3 DuPont ROE"/>
      <sheetName val="W4 DuPont ROI"/>
      <sheetName val="W5 Growth IS"/>
      <sheetName val="W6 Growth BS"/>
      <sheetName val="W7 Common Size IS"/>
      <sheetName val="W8 Common Size BS"/>
      <sheetName val="W9 Market Cap Recon"/>
      <sheetName val="W10 WC%Sales"/>
      <sheetName val="W11  Depreciation%Sales"/>
      <sheetName val="W12 Capex%Sales"/>
      <sheetName val="W13 Hist Debt Equity"/>
      <sheetName val="W14 Company Descriptions"/>
      <sheetName val="W15 Multiples Regression"/>
      <sheetName val="BLANK"/>
      <sheetName val="Storage"/>
      <sheetName val="_CIQHiddenCacheSheet"/>
      <sheetName val="INTRO"/>
    </sheetNames>
    <sheetDataSet>
      <sheetData sheetId="0" refreshError="1"/>
      <sheetData sheetId="1">
        <row r="12">
          <cell r="N12" t="str">
            <v>US</v>
          </cell>
        </row>
        <row r="90">
          <cell r="J90" t="str">
            <v>N</v>
          </cell>
        </row>
        <row r="115">
          <cell r="C115" t="str">
            <v>(Amounts in thousands of USD currency)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_Support"/>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_Support"/>
      <sheetName val="Assumptions"/>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rror Check"/>
      <sheetName val="Cover"/>
      <sheetName val="START"/>
      <sheetName val="DATA GPC"/>
      <sheetName val="Conclusion of Value"/>
      <sheetName val="Market Cap Reconciliation"/>
      <sheetName val="INC STAT Hist Input"/>
      <sheetName val="PFI Inputs"/>
      <sheetName val="BAL SHEET Hist Input"/>
      <sheetName val="NOL Tax Benefit"/>
      <sheetName val="WACC and TIC Inputs"/>
      <sheetName val="DCF"/>
      <sheetName val="WACC"/>
      <sheetName val="PFI Inc Stat"/>
      <sheetName val="PFI Inc Stat Common Size"/>
      <sheetName val="PFI Balance Sheet"/>
      <sheetName val="PFI Cash Flow"/>
      <sheetName val="TIC"/>
      <sheetName val="TIC Multiples"/>
      <sheetName val="Growth&amp;Margins"/>
      <sheetName val="Equity Multiples"/>
      <sheetName val="Guideline Public Company Method"/>
      <sheetName val="Guideline Transactions Input"/>
      <sheetName val="Guideline Transactions Method"/>
      <sheetName val="TOC Print from here&gt;&gt;"/>
      <sheetName val="&lt;&lt;to this bookend"/>
      <sheetName val="Workpapers-&gt;&gt;"/>
      <sheetName val="Tax Amortization Benefit"/>
      <sheetName val="Depreciation and Tax Benefit"/>
      <sheetName val="Depreciation%Sales"/>
      <sheetName val="Working Capital"/>
      <sheetName val="GPC WACC"/>
      <sheetName val="Segment Information"/>
      <sheetName val="GPC Business Descriptions"/>
      <sheetName val="Ranking"/>
      <sheetName val="EBIT Reconciliation"/>
      <sheetName val="Hist Debt Mkt Equity"/>
      <sheetName val="DuPont ROA"/>
      <sheetName val="DuPont ROE"/>
      <sheetName val="Guideline Public Co Estimates"/>
      <sheetName val="Other tools-&gt;&gt;"/>
      <sheetName val="ValueBridge"/>
      <sheetName val="Reference"/>
      <sheetName val="BarChart"/>
      <sheetName val="PieChart"/>
      <sheetName val="User's Guide"/>
      <sheetName val="Settings"/>
      <sheetName val="_CIQHiddenCacheSheet"/>
      <sheetName val="Notes"/>
      <sheetName val="Update notes"/>
      <sheetName val="Blank Template"/>
    </sheetNames>
    <sheetDataSet>
      <sheetData sheetId="0">
        <row r="8">
          <cell r="E8">
            <v>0</v>
          </cell>
        </row>
        <row r="13">
          <cell r="M13">
            <v>1E-3</v>
          </cell>
        </row>
        <row r="16">
          <cell r="M16" t="b">
            <v>0</v>
          </cell>
        </row>
      </sheetData>
      <sheetData sheetId="1"/>
      <sheetData sheetId="2">
        <row r="1">
          <cell r="C1" t="str">
            <v>Client Name</v>
          </cell>
        </row>
        <row r="4">
          <cell r="C4" t="str">
            <v>Estimation of value as of 30 June 2014</v>
          </cell>
        </row>
        <row r="13">
          <cell r="G13" t="str">
            <v>Valuation test run</v>
          </cell>
        </row>
        <row r="16">
          <cell r="G16" t="str">
            <v>(USD in Millions)</v>
          </cell>
        </row>
        <row r="28">
          <cell r="G28">
            <v>7</v>
          </cell>
        </row>
        <row r="30">
          <cell r="G30">
            <v>42735</v>
          </cell>
        </row>
        <row r="31">
          <cell r="G31">
            <v>43100</v>
          </cell>
        </row>
        <row r="33">
          <cell r="G33">
            <v>42735</v>
          </cell>
        </row>
        <row r="34">
          <cell r="G34">
            <v>0</v>
          </cell>
        </row>
        <row r="35">
          <cell r="G35">
            <v>12</v>
          </cell>
        </row>
        <row r="37">
          <cell r="G37" t="str">
            <v>USD</v>
          </cell>
          <cell r="H37" t="str">
            <v>USD</v>
          </cell>
        </row>
        <row r="38">
          <cell r="G38" t="str">
            <v>Millions</v>
          </cell>
        </row>
        <row r="42">
          <cell r="G42" t="str">
            <v>Y</v>
          </cell>
        </row>
        <row r="48">
          <cell r="H48" t="str">
            <v>N</v>
          </cell>
        </row>
        <row r="62">
          <cell r="G62" t="str">
            <v>Actual/Actual</v>
          </cell>
        </row>
        <row r="68">
          <cell r="G68">
            <v>3.5044490075290895</v>
          </cell>
        </row>
        <row r="75">
          <cell r="D75" t="str">
            <v>Run date: 04-July-2017  04:50 PM.   DRAFT document. All data subject to change upon completion of additional analysis.</v>
          </cell>
        </row>
        <row r="77">
          <cell r="E77">
            <v>1</v>
          </cell>
        </row>
        <row r="78">
          <cell r="E78" t="str">
            <v>Actual/Actual</v>
          </cell>
        </row>
        <row r="79">
          <cell r="E79" t="str">
            <v>30/360</v>
          </cell>
        </row>
      </sheetData>
      <sheetData sheetId="3"/>
      <sheetData sheetId="4"/>
      <sheetData sheetId="5"/>
      <sheetData sheetId="6">
        <row r="1">
          <cell r="AC1" t="b">
            <v>0</v>
          </cell>
        </row>
        <row r="4">
          <cell r="AK4">
            <v>42</v>
          </cell>
        </row>
        <row r="9">
          <cell r="J9">
            <v>42735</v>
          </cell>
          <cell r="K9">
            <v>42735</v>
          </cell>
        </row>
      </sheetData>
      <sheetData sheetId="7">
        <row r="22">
          <cell r="C22" t="str">
            <v>P&amp;L only</v>
          </cell>
        </row>
        <row r="23">
          <cell r="F23">
            <v>0</v>
          </cell>
        </row>
        <row r="340">
          <cell r="C340" t="str">
            <v>P&amp;L only</v>
          </cell>
        </row>
        <row r="341">
          <cell r="C341" t="str">
            <v>FULL P&amp;L and B/S</v>
          </cell>
        </row>
        <row r="347">
          <cell r="C347">
            <v>0</v>
          </cell>
        </row>
      </sheetData>
      <sheetData sheetId="8"/>
      <sheetData sheetId="9">
        <row r="37">
          <cell r="G37">
            <v>0</v>
          </cell>
        </row>
        <row r="79">
          <cell r="G79">
            <v>0</v>
          </cell>
        </row>
      </sheetData>
      <sheetData sheetId="10">
        <row r="24">
          <cell r="E24" t="str">
            <v>IQT36183815</v>
          </cell>
        </row>
        <row r="25">
          <cell r="E25" t="str">
            <v>IQT36183818</v>
          </cell>
        </row>
        <row r="26">
          <cell r="E26" t="str">
            <v>IQT36183821</v>
          </cell>
        </row>
        <row r="27">
          <cell r="E27" t="str">
            <v>IQT36183824</v>
          </cell>
        </row>
        <row r="28">
          <cell r="E28" t="str">
            <v>IQT36183827</v>
          </cell>
        </row>
        <row r="29">
          <cell r="E29" t="str">
            <v>IQT36183830</v>
          </cell>
        </row>
        <row r="30">
          <cell r="E30" t="str">
            <v>IQT36183833</v>
          </cell>
        </row>
        <row r="31">
          <cell r="E31" t="str">
            <v>IQT36183836</v>
          </cell>
        </row>
        <row r="32">
          <cell r="E32" t="str">
            <v>IQT36183839</v>
          </cell>
        </row>
        <row r="33">
          <cell r="E33" t="str">
            <v>IQT36183842</v>
          </cell>
        </row>
        <row r="34">
          <cell r="E34" t="str">
            <v>IQT36183845</v>
          </cell>
        </row>
        <row r="43">
          <cell r="G43" t="str">
            <v>2-Yr Avg</v>
          </cell>
          <cell r="J43" t="str">
            <v>Total debt</v>
          </cell>
        </row>
        <row r="44">
          <cell r="J44" t="str">
            <v>NOT included in debt</v>
          </cell>
        </row>
        <row r="48">
          <cell r="H48" t="str">
            <v>Total debt</v>
          </cell>
        </row>
        <row r="86">
          <cell r="H86" t="str">
            <v>Negative Debt/Mkt Eq allowed</v>
          </cell>
          <cell r="K86" t="str">
            <v>Y</v>
          </cell>
          <cell r="L86" t="str">
            <v>Y</v>
          </cell>
        </row>
        <row r="89">
          <cell r="J89">
            <v>2</v>
          </cell>
        </row>
        <row r="127">
          <cell r="H127">
            <v>2</v>
          </cell>
          <cell r="I127" t="str">
            <v>Weekly</v>
          </cell>
          <cell r="M127">
            <v>5</v>
          </cell>
          <cell r="N127" t="str">
            <v>Weekly</v>
          </cell>
          <cell r="R127">
            <v>5</v>
          </cell>
          <cell r="S127" t="str">
            <v>Monthly</v>
          </cell>
          <cell r="W127">
            <v>3</v>
          </cell>
          <cell r="X127" t="str">
            <v>Weekly</v>
          </cell>
        </row>
        <row r="164">
          <cell r="AI164">
            <v>4</v>
          </cell>
        </row>
        <row r="211">
          <cell r="H211" t="str">
            <v>--</v>
          </cell>
        </row>
        <row r="305">
          <cell r="F305" t="str">
            <v>LFY</v>
          </cell>
        </row>
        <row r="306">
          <cell r="F306" t="str">
            <v>Valuation Date</v>
          </cell>
        </row>
        <row r="307">
          <cell r="F307" t="str">
            <v>5-Yr Avg</v>
          </cell>
        </row>
        <row r="308">
          <cell r="F308" t="str">
            <v>4-Yr Avg</v>
          </cell>
        </row>
        <row r="309">
          <cell r="F309" t="str">
            <v>3-Yr Avg</v>
          </cell>
        </row>
        <row r="310">
          <cell r="F310" t="str">
            <v>2-Yr Avg</v>
          </cell>
        </row>
      </sheetData>
      <sheetData sheetId="11">
        <row r="31">
          <cell r="D31">
            <v>0.11178369783457896</v>
          </cell>
        </row>
        <row r="36">
          <cell r="G36">
            <v>0</v>
          </cell>
        </row>
        <row r="37">
          <cell r="M37">
            <v>0</v>
          </cell>
        </row>
        <row r="38">
          <cell r="M38">
            <v>0</v>
          </cell>
        </row>
        <row r="65">
          <cell r="G65">
            <v>1</v>
          </cell>
        </row>
      </sheetData>
      <sheetData sheetId="12">
        <row r="42">
          <cell r="G42">
            <v>3.0800000000000001E-2</v>
          </cell>
        </row>
      </sheetData>
      <sheetData sheetId="13">
        <row r="9">
          <cell r="G9">
            <v>43100</v>
          </cell>
        </row>
      </sheetData>
      <sheetData sheetId="14">
        <row r="9">
          <cell r="G9">
            <v>43100</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row r="13">
          <cell r="G13">
            <v>10</v>
          </cell>
        </row>
        <row r="27">
          <cell r="G27">
            <v>0</v>
          </cell>
        </row>
        <row r="28">
          <cell r="G28">
            <v>0</v>
          </cell>
        </row>
      </sheetData>
      <sheetData sheetId="28">
        <row r="127">
          <cell r="C127" t="str">
            <v>Straight-line</v>
          </cell>
        </row>
        <row r="128">
          <cell r="C128" t="str">
            <v>MACRS Half-Year</v>
          </cell>
        </row>
        <row r="129">
          <cell r="C129" t="str">
            <v>MACRS 1st Q (Mid Q)</v>
          </cell>
        </row>
        <row r="130">
          <cell r="C130" t="str">
            <v>MACRS 2nd Q (Mid Q)</v>
          </cell>
        </row>
        <row r="131">
          <cell r="C131" t="str">
            <v>MACRS 3rd Q (Mid Q)</v>
          </cell>
        </row>
      </sheetData>
      <sheetData sheetId="29"/>
      <sheetData sheetId="30"/>
      <sheetData sheetId="31"/>
      <sheetData sheetId="32">
        <row r="9">
          <cell r="V9" t="str">
            <v>LTM/LFQ</v>
          </cell>
        </row>
        <row r="10">
          <cell r="V10" t="str">
            <v>LFY</v>
          </cell>
        </row>
        <row r="11">
          <cell r="V11" t="str">
            <v>LFY-1</v>
          </cell>
        </row>
        <row r="12">
          <cell r="V12" t="str">
            <v>LFY-2</v>
          </cell>
        </row>
        <row r="13">
          <cell r="V13" t="str">
            <v>LFY-3</v>
          </cell>
        </row>
        <row r="14">
          <cell r="V14" t="str">
            <v>LFY-4</v>
          </cell>
        </row>
      </sheetData>
      <sheetData sheetId="33"/>
      <sheetData sheetId="34">
        <row r="6">
          <cell r="K6" t="str">
            <v>LTM</v>
          </cell>
        </row>
        <row r="12">
          <cell r="U12" t="str">
            <v>LTM</v>
          </cell>
        </row>
        <row r="13">
          <cell r="U13" t="str">
            <v>LFY</v>
          </cell>
        </row>
        <row r="14">
          <cell r="U14" t="str">
            <v>3-yr average</v>
          </cell>
        </row>
        <row r="15">
          <cell r="U15" t="str">
            <v>3-yr wt avg</v>
          </cell>
        </row>
        <row r="16">
          <cell r="U16" t="str">
            <v>5-yr average</v>
          </cell>
        </row>
        <row r="17">
          <cell r="U17" t="str">
            <v>5-yr wt avg</v>
          </cell>
        </row>
        <row r="18">
          <cell r="U18" t="str">
            <v>LFY-1</v>
          </cell>
        </row>
        <row r="19">
          <cell r="U19" t="str">
            <v>LFY-2</v>
          </cell>
        </row>
        <row r="20">
          <cell r="U20" t="str">
            <v>LFY-3</v>
          </cell>
        </row>
        <row r="21">
          <cell r="U21" t="str">
            <v>LFY-4</v>
          </cell>
        </row>
        <row r="22">
          <cell r="U22" t="str">
            <v>LFY-5</v>
          </cell>
        </row>
        <row r="129">
          <cell r="J129">
            <v>0</v>
          </cell>
          <cell r="K129">
            <v>0</v>
          </cell>
          <cell r="L129">
            <v>0</v>
          </cell>
          <cell r="M129">
            <v>0</v>
          </cell>
          <cell r="N129">
            <v>0</v>
          </cell>
          <cell r="O129">
            <v>0</v>
          </cell>
          <cell r="P129">
            <v>1</v>
          </cell>
        </row>
      </sheetData>
      <sheetData sheetId="35">
        <row r="6">
          <cell r="AD6">
            <v>2</v>
          </cell>
        </row>
      </sheetData>
      <sheetData sheetId="36"/>
      <sheetData sheetId="37"/>
      <sheetData sheetId="38"/>
      <sheetData sheetId="39"/>
      <sheetData sheetId="40"/>
      <sheetData sheetId="41"/>
      <sheetData sheetId="42">
        <row r="173">
          <cell r="G173">
            <v>135</v>
          </cell>
        </row>
        <row r="176">
          <cell r="E176" t="str">
            <v>IQT26211482</v>
          </cell>
          <cell r="L176" t="str">
            <v>Agency Bond Repo Rates - USD</v>
          </cell>
        </row>
        <row r="177">
          <cell r="E177" t="str">
            <v>IQT50027640</v>
          </cell>
          <cell r="L177" t="str">
            <v>Australia Government Debt</v>
          </cell>
        </row>
        <row r="178">
          <cell r="E178" t="str">
            <v>IQT26210457</v>
          </cell>
          <cell r="L178" t="str">
            <v>Banker's Acceptance Domestic Early Rate</v>
          </cell>
        </row>
        <row r="179">
          <cell r="E179" t="str">
            <v>IQT26210475</v>
          </cell>
          <cell r="L179" t="str">
            <v>Banker's Acceptance Domestic Late Rate</v>
          </cell>
        </row>
        <row r="180">
          <cell r="E180" t="str">
            <v>IQT26210517</v>
          </cell>
          <cell r="L180" t="str">
            <v>Banker's Acceptance Foreign Early Rate</v>
          </cell>
        </row>
        <row r="181">
          <cell r="E181" t="str">
            <v>IQT26210535</v>
          </cell>
          <cell r="L181" t="str">
            <v>Banker's Acceptance Foreign Late Rate</v>
          </cell>
        </row>
        <row r="182">
          <cell r="E182" t="str">
            <v>IQT100893226</v>
          </cell>
          <cell r="L182" t="str">
            <v>BIBOR - THB</v>
          </cell>
        </row>
        <row r="183">
          <cell r="E183" t="str">
            <v>IQT100893130</v>
          </cell>
          <cell r="L183" t="str">
            <v>Bubid/Bubor - Ron</v>
          </cell>
        </row>
        <row r="184">
          <cell r="E184" t="str">
            <v>IQT100893070</v>
          </cell>
          <cell r="L184" t="str">
            <v>BUBOR - HUF</v>
          </cell>
        </row>
        <row r="185">
          <cell r="E185" t="str">
            <v>IQT26210879</v>
          </cell>
          <cell r="L185" t="str">
            <v>Call Money Rate</v>
          </cell>
        </row>
        <row r="186">
          <cell r="E186" t="str">
            <v>IQT50027650</v>
          </cell>
          <cell r="L186" t="str">
            <v>Canada Government Debt</v>
          </cell>
        </row>
        <row r="187">
          <cell r="E187" t="str">
            <v>IQT26211446</v>
          </cell>
          <cell r="L187" t="str">
            <v>Canada Prime Rate</v>
          </cell>
        </row>
        <row r="188">
          <cell r="E188" t="str">
            <v>IQT26210661</v>
          </cell>
          <cell r="L188" t="str">
            <v>Certificate of Deposit Composite Primary Top Rates - USD</v>
          </cell>
        </row>
        <row r="189">
          <cell r="E189" t="str">
            <v>IQT26210936</v>
          </cell>
          <cell r="L189" t="str">
            <v>Certificate of Deposit Domestic Early Rate - Eurodollar</v>
          </cell>
        </row>
        <row r="190">
          <cell r="E190" t="str">
            <v>IQT26210613</v>
          </cell>
          <cell r="L190" t="str">
            <v>Certificate of Deposit Domestic Early Rate - USD</v>
          </cell>
        </row>
        <row r="191">
          <cell r="E191" t="str">
            <v>IQT26210954</v>
          </cell>
          <cell r="L191" t="str">
            <v>Certificate of Deposit Domestic Late Rate - Eurodollar</v>
          </cell>
        </row>
        <row r="192">
          <cell r="E192" t="str">
            <v>IQT26210631</v>
          </cell>
          <cell r="L192" t="str">
            <v>Certificate of Deposit Domestic Late Rate - USD</v>
          </cell>
        </row>
        <row r="193">
          <cell r="E193" t="str">
            <v>IQT26210906</v>
          </cell>
          <cell r="L193" t="str">
            <v>Certificate of Deposit Domestic Rate - Eurodollar</v>
          </cell>
        </row>
        <row r="194">
          <cell r="E194" t="str">
            <v>IQT26210583</v>
          </cell>
          <cell r="L194" t="str">
            <v>Certificate of Deposit Domestic Rate - USD</v>
          </cell>
        </row>
        <row r="195">
          <cell r="E195" t="str">
            <v>IQT26211008</v>
          </cell>
          <cell r="L195" t="str">
            <v>Certificate of Deposit Foreign Early Rate - Eurodollar</v>
          </cell>
        </row>
        <row r="196">
          <cell r="E196" t="str">
            <v>IQT26211026</v>
          </cell>
          <cell r="L196" t="str">
            <v>Certificate of Deposit Foreign Late Rate - Eurodollar</v>
          </cell>
        </row>
        <row r="197">
          <cell r="E197" t="str">
            <v>IQT26210978</v>
          </cell>
          <cell r="L197" t="str">
            <v>Certificate of Deposit Foreign Rate - Eurodollar</v>
          </cell>
        </row>
        <row r="198">
          <cell r="E198" t="str">
            <v>IQT26210885</v>
          </cell>
          <cell r="L198" t="str">
            <v>Certificate of Deposit Primary Dealer Rates - Eurodollar</v>
          </cell>
        </row>
        <row r="199">
          <cell r="E199" t="str">
            <v>IQT26210720</v>
          </cell>
          <cell r="L199" t="str">
            <v>Certificate of Deposit Yankee Early Rate - USD</v>
          </cell>
        </row>
        <row r="200">
          <cell r="E200" t="str">
            <v>IQT26210738</v>
          </cell>
          <cell r="L200" t="str">
            <v>Certificate of Deposit Yankee Late Rate - USD</v>
          </cell>
        </row>
        <row r="201">
          <cell r="E201" t="str">
            <v>IQT26210688</v>
          </cell>
          <cell r="L201" t="str">
            <v>Certificate of Deposit Yankee Rate - USD</v>
          </cell>
        </row>
        <row r="202">
          <cell r="E202" t="str">
            <v>IQT136585891</v>
          </cell>
          <cell r="L202" t="str">
            <v>China Government Debt</v>
          </cell>
        </row>
        <row r="203">
          <cell r="E203" t="str">
            <v>IQT100892994</v>
          </cell>
          <cell r="L203" t="str">
            <v>CIBOR - DKK</v>
          </cell>
        </row>
        <row r="204">
          <cell r="E204" t="str">
            <v>IQT26210765</v>
          </cell>
          <cell r="L204" t="str">
            <v>Commercial Paper A1/P1 Rate - USD</v>
          </cell>
        </row>
        <row r="205">
          <cell r="E205" t="str">
            <v>IQT26210795</v>
          </cell>
          <cell r="L205" t="str">
            <v>Commercial Paper A1/P2 Rate - USD</v>
          </cell>
        </row>
        <row r="206">
          <cell r="E206" t="str">
            <v>IQT26210825</v>
          </cell>
          <cell r="L206" t="str">
            <v>Commercial Paper A2/P2 Rate - USD</v>
          </cell>
        </row>
        <row r="207">
          <cell r="E207" t="str">
            <v>IQT26210861</v>
          </cell>
          <cell r="L207" t="str">
            <v>Commercial Paper Primary Hi Grade Composite Rates - USD</v>
          </cell>
        </row>
        <row r="208">
          <cell r="E208" t="str">
            <v>IQT136585875</v>
          </cell>
          <cell r="L208" t="str">
            <v>Denmark Government Debt</v>
          </cell>
        </row>
        <row r="209">
          <cell r="E209" t="str">
            <v>IQT100892942</v>
          </cell>
          <cell r="L209" t="str">
            <v>Domestic Certificate of Deposit Rates - AUD</v>
          </cell>
        </row>
        <row r="210">
          <cell r="E210" t="str">
            <v>IQT100892854</v>
          </cell>
          <cell r="L210" t="str">
            <v>Domestic Deposit Rates - EUR</v>
          </cell>
        </row>
        <row r="211">
          <cell r="E211" t="str">
            <v>IQT100892738</v>
          </cell>
          <cell r="L211" t="str">
            <v>Domestic Deposit Rates - HKD</v>
          </cell>
        </row>
        <row r="212">
          <cell r="E212" t="str">
            <v>IQT100892698</v>
          </cell>
          <cell r="L212" t="str">
            <v>Domestic Deposit Rates - NOK</v>
          </cell>
        </row>
        <row r="213">
          <cell r="E213" t="str">
            <v>IQT100892634</v>
          </cell>
          <cell r="L213" t="str">
            <v>Domestic Deposit Rates - SGD</v>
          </cell>
        </row>
        <row r="214">
          <cell r="E214" t="str">
            <v>IQT100892598</v>
          </cell>
          <cell r="L214" t="str">
            <v>Domestic Deposit Rates - VND</v>
          </cell>
        </row>
        <row r="215">
          <cell r="E215" t="str">
            <v>IQT100892594</v>
          </cell>
          <cell r="L215" t="str">
            <v>EIBOR - AED</v>
          </cell>
        </row>
        <row r="216">
          <cell r="E216" t="str">
            <v>IQT100892570</v>
          </cell>
          <cell r="L216" t="str">
            <v>EONIA - EUR</v>
          </cell>
        </row>
        <row r="217">
          <cell r="E217" t="str">
            <v>IQT100892478</v>
          </cell>
          <cell r="L217" t="str">
            <v>EUREPO Fixing Rates</v>
          </cell>
        </row>
        <row r="218">
          <cell r="E218" t="str">
            <v>IQT36183761</v>
          </cell>
          <cell r="L218" t="str">
            <v>EURIBOR - EUR</v>
          </cell>
        </row>
        <row r="219">
          <cell r="E219" t="str">
            <v>IQT100892474</v>
          </cell>
          <cell r="L219" t="str">
            <v>Euro Deposit Rates - AUD</v>
          </cell>
        </row>
        <row r="220">
          <cell r="E220" t="str">
            <v>IQT100892422</v>
          </cell>
          <cell r="L220" t="str">
            <v>Euro Deposit Rates - CAD</v>
          </cell>
        </row>
        <row r="221">
          <cell r="E221" t="str">
            <v>IQT100892334</v>
          </cell>
          <cell r="L221" t="str">
            <v>Euro Deposit Rates - DKK</v>
          </cell>
        </row>
        <row r="222">
          <cell r="E222" t="str">
            <v>IQT100892306</v>
          </cell>
          <cell r="L222" t="str">
            <v>Euro Deposit Rates - EUR</v>
          </cell>
        </row>
        <row r="223">
          <cell r="E223" t="str">
            <v>IQT100892242</v>
          </cell>
          <cell r="L223" t="str">
            <v>Euro Deposit Rates - GBP</v>
          </cell>
        </row>
        <row r="224">
          <cell r="E224" t="str">
            <v>IQT100892186</v>
          </cell>
          <cell r="L224" t="str">
            <v>Euro Deposit Rates - JPY</v>
          </cell>
        </row>
        <row r="225">
          <cell r="E225" t="str">
            <v>IQT100892150</v>
          </cell>
          <cell r="L225" t="str">
            <v>Euro Deposit Rates - NOK</v>
          </cell>
        </row>
        <row r="226">
          <cell r="E226" t="str">
            <v>IQT100892114</v>
          </cell>
          <cell r="L226" t="str">
            <v>Euro Deposit Rates - NZD</v>
          </cell>
        </row>
        <row r="227">
          <cell r="E227" t="str">
            <v>IQT100892086</v>
          </cell>
          <cell r="L227" t="str">
            <v>Euro Deposit Rates - PLN</v>
          </cell>
        </row>
        <row r="228">
          <cell r="E228" t="str">
            <v>IQT100892046</v>
          </cell>
          <cell r="L228" t="str">
            <v>Euro Deposit Rates - SEK</v>
          </cell>
        </row>
        <row r="229">
          <cell r="E229" t="str">
            <v>IQT100891970</v>
          </cell>
          <cell r="L229" t="str">
            <v>Euro Deposit Rates - USD</v>
          </cell>
        </row>
        <row r="230">
          <cell r="E230" t="str">
            <v>IQT43943802</v>
          </cell>
          <cell r="L230" t="str">
            <v>European Central Bank Bond</v>
          </cell>
        </row>
        <row r="231">
          <cell r="E231" t="str">
            <v>IQT26211389</v>
          </cell>
          <cell r="L231" t="str">
            <v>Fannie Mae Rates</v>
          </cell>
        </row>
        <row r="232">
          <cell r="E232" t="str">
            <v>IQT26210882</v>
          </cell>
          <cell r="L232" t="str">
            <v>Fed Discount Rate</v>
          </cell>
        </row>
        <row r="233">
          <cell r="E233" t="str">
            <v>IQT60253584</v>
          </cell>
          <cell r="L233" t="str">
            <v>Fed Discount Window Primary Credit Rate</v>
          </cell>
        </row>
        <row r="234">
          <cell r="E234" t="str">
            <v>IQT26211184</v>
          </cell>
          <cell r="L234" t="str">
            <v>Fed Funds Effective Overnight Rate</v>
          </cell>
        </row>
        <row r="235">
          <cell r="E235" t="str">
            <v>IQT26211196</v>
          </cell>
          <cell r="L235" t="str">
            <v>Fed Funds Opening Rate</v>
          </cell>
        </row>
        <row r="236">
          <cell r="E236" t="str">
            <v>IQT43585336</v>
          </cell>
          <cell r="L236" t="str">
            <v>Fed Funds Target Rate</v>
          </cell>
        </row>
        <row r="237">
          <cell r="E237" t="str">
            <v>IQT26211123</v>
          </cell>
          <cell r="L237" t="str">
            <v>Federal Farm Credit Bank Rates</v>
          </cell>
        </row>
        <row r="238">
          <cell r="E238" t="str">
            <v>IQT26211199</v>
          </cell>
          <cell r="L238" t="str">
            <v>Federal Home Loan Bank Rates</v>
          </cell>
        </row>
        <row r="239">
          <cell r="E239" t="str">
            <v>IQT100891334</v>
          </cell>
          <cell r="L239" t="str">
            <v>Forward Rate Agreements - 1M USD Gold</v>
          </cell>
        </row>
        <row r="240">
          <cell r="E240" t="str">
            <v>IQT100891326</v>
          </cell>
          <cell r="L240" t="str">
            <v>Forward Rate Agreements - USD Gold</v>
          </cell>
        </row>
        <row r="241">
          <cell r="E241" t="str">
            <v>IQT100891314</v>
          </cell>
          <cell r="L241" t="str">
            <v>France Government Debt</v>
          </cell>
        </row>
        <row r="242">
          <cell r="E242" t="str">
            <v>IQT26211253</v>
          </cell>
          <cell r="L242" t="str">
            <v>Freddie Mac Rates</v>
          </cell>
        </row>
        <row r="243">
          <cell r="E243" t="str">
            <v>IQT100891298</v>
          </cell>
          <cell r="L243" t="str">
            <v>Germany Government Debt</v>
          </cell>
        </row>
        <row r="244">
          <cell r="E244" t="str">
            <v>IQT26211449</v>
          </cell>
          <cell r="L244" t="str">
            <v>Germany Prime Rate</v>
          </cell>
        </row>
        <row r="245">
          <cell r="E245" t="str">
            <v>IQT26211530</v>
          </cell>
          <cell r="L245" t="str">
            <v>Ginne Mae Bond Repo Rates</v>
          </cell>
        </row>
        <row r="246">
          <cell r="E246" t="str">
            <v>IQT26211461</v>
          </cell>
          <cell r="L246" t="str">
            <v>Govermenment Bond Repo Early Rates - USD</v>
          </cell>
        </row>
        <row r="247">
          <cell r="E247" t="str">
            <v>IQT26211509</v>
          </cell>
          <cell r="L247" t="str">
            <v>Govermenment Bond Repo Rates - USD</v>
          </cell>
        </row>
        <row r="248">
          <cell r="E248" t="str">
            <v>IQT136585859</v>
          </cell>
          <cell r="L248" t="str">
            <v>Greece Government Debt</v>
          </cell>
        </row>
        <row r="249">
          <cell r="E249" t="str">
            <v>IQT100891278</v>
          </cell>
          <cell r="L249" t="str">
            <v>HIBOR - HKD</v>
          </cell>
        </row>
        <row r="250">
          <cell r="E250" t="str">
            <v>IQT136585847</v>
          </cell>
          <cell r="L250" t="str">
            <v>Hong Kong Government Debt</v>
          </cell>
        </row>
        <row r="251">
          <cell r="E251" t="str">
            <v>IQT100891214</v>
          </cell>
          <cell r="L251" t="str">
            <v>Implied Yield - INR</v>
          </cell>
        </row>
        <row r="252">
          <cell r="E252" t="str">
            <v>IQT100891162</v>
          </cell>
          <cell r="L252" t="str">
            <v>Implied Yield - KRW</v>
          </cell>
        </row>
        <row r="253">
          <cell r="E253" t="str">
            <v>IQT100891110</v>
          </cell>
          <cell r="L253" t="str">
            <v>Implied Yield - PHP</v>
          </cell>
        </row>
        <row r="254">
          <cell r="E254" t="str">
            <v>IQT100890978</v>
          </cell>
          <cell r="L254" t="str">
            <v>Interbank Deposits - HKD</v>
          </cell>
        </row>
        <row r="255">
          <cell r="E255" t="str">
            <v>IQT60253602</v>
          </cell>
          <cell r="L255" t="str">
            <v>Interest Rate Swaps - USD</v>
          </cell>
        </row>
        <row r="256">
          <cell r="E256" t="str">
            <v>IQT100890974</v>
          </cell>
          <cell r="L256" t="str">
            <v>Italy Government Debt</v>
          </cell>
        </row>
        <row r="257">
          <cell r="E257" t="str">
            <v>IQT100890958</v>
          </cell>
          <cell r="L257" t="str">
            <v>Japan Government Debt</v>
          </cell>
        </row>
        <row r="258">
          <cell r="E258" t="str">
            <v>IQT26211452</v>
          </cell>
          <cell r="L258" t="str">
            <v>Japan Prime Rate</v>
          </cell>
        </row>
        <row r="259">
          <cell r="E259" t="str">
            <v>IQT100890942</v>
          </cell>
          <cell r="L259" t="str">
            <v>JIBOR - ZAR</v>
          </cell>
        </row>
        <row r="260">
          <cell r="E260" t="str">
            <v>IQT100890910</v>
          </cell>
          <cell r="L260" t="str">
            <v>KLIBOR - MYR</v>
          </cell>
        </row>
        <row r="261">
          <cell r="E261" t="str">
            <v>IQT36183347</v>
          </cell>
          <cell r="L261" t="str">
            <v>LIBOR - AUD</v>
          </cell>
        </row>
        <row r="262">
          <cell r="E262" t="str">
            <v>IQT36183392</v>
          </cell>
          <cell r="L262" t="str">
            <v>LIBOR - CAD</v>
          </cell>
        </row>
        <row r="263">
          <cell r="E263" t="str">
            <v>IQT36183437</v>
          </cell>
          <cell r="L263" t="str">
            <v>LIBOR - CHF</v>
          </cell>
        </row>
        <row r="264">
          <cell r="E264" t="str">
            <v>IQT36183482</v>
          </cell>
          <cell r="L264" t="str">
            <v>LIBOR - DKK</v>
          </cell>
        </row>
        <row r="265">
          <cell r="E265" t="str">
            <v>IQT36183527</v>
          </cell>
          <cell r="L265" t="str">
            <v>LIBOR - EUR</v>
          </cell>
        </row>
        <row r="266">
          <cell r="E266" t="str">
            <v>IQT36183572</v>
          </cell>
          <cell r="L266" t="str">
            <v>LIBOR - GBP</v>
          </cell>
        </row>
        <row r="267">
          <cell r="E267" t="str">
            <v>IQT100890894</v>
          </cell>
          <cell r="L267" t="str">
            <v>LIBOR - INR</v>
          </cell>
        </row>
        <row r="268">
          <cell r="E268" t="str">
            <v>IQT36183617</v>
          </cell>
          <cell r="L268" t="str">
            <v>LIBOR - JPY</v>
          </cell>
        </row>
        <row r="269">
          <cell r="E269" t="str">
            <v>IQT100890866</v>
          </cell>
          <cell r="L269" t="str">
            <v>LIBOR - LVL</v>
          </cell>
        </row>
        <row r="270">
          <cell r="E270" t="str">
            <v>IQT36183662</v>
          </cell>
          <cell r="L270" t="str">
            <v>LIBOR - NZD</v>
          </cell>
        </row>
        <row r="271">
          <cell r="E271" t="str">
            <v>IQT36183707</v>
          </cell>
          <cell r="L271" t="str">
            <v>LIBOR - SEK</v>
          </cell>
        </row>
        <row r="272">
          <cell r="E272" t="str">
            <v>IQT100890834</v>
          </cell>
          <cell r="L272" t="str">
            <v>LIBOR - TRY</v>
          </cell>
        </row>
        <row r="273">
          <cell r="E273" t="str">
            <v>IQT36183752</v>
          </cell>
          <cell r="L273" t="str">
            <v>LIBOR - USD</v>
          </cell>
        </row>
        <row r="274">
          <cell r="E274" t="str">
            <v>IQT50027672</v>
          </cell>
          <cell r="L274" t="str">
            <v>Netherlands Government Debt</v>
          </cell>
        </row>
        <row r="275">
          <cell r="E275" t="str">
            <v>IQT100890794</v>
          </cell>
          <cell r="L275" t="str">
            <v>NIBOR - NOK</v>
          </cell>
        </row>
        <row r="276">
          <cell r="E276" t="str">
            <v>IQT184536267</v>
          </cell>
          <cell r="L276" t="str">
            <v>Portugal Government Debt</v>
          </cell>
        </row>
        <row r="277">
          <cell r="E277" t="str">
            <v>IQT100890726</v>
          </cell>
          <cell r="L277" t="str">
            <v>PRIBOR - CZK</v>
          </cell>
        </row>
        <row r="278">
          <cell r="E278" t="str">
            <v>IQT100890698</v>
          </cell>
          <cell r="L278" t="str">
            <v>REIBOR - ISK</v>
          </cell>
        </row>
        <row r="279">
          <cell r="E279" t="str">
            <v>IQT26211554</v>
          </cell>
          <cell r="L279" t="str">
            <v>Sallie Mae Rates</v>
          </cell>
        </row>
        <row r="280">
          <cell r="E280" t="str">
            <v>IQT100890618</v>
          </cell>
          <cell r="L280" t="str">
            <v>SHIBOR - CNY</v>
          </cell>
        </row>
        <row r="281">
          <cell r="E281" t="str">
            <v>IQT100890586</v>
          </cell>
          <cell r="L281" t="str">
            <v>SIBOR - SGD</v>
          </cell>
        </row>
        <row r="282">
          <cell r="E282" t="str">
            <v>IQT136585827</v>
          </cell>
          <cell r="L282" t="str">
            <v>Singapore Government Debt</v>
          </cell>
        </row>
        <row r="283">
          <cell r="E283" t="str">
            <v>IQT100890562</v>
          </cell>
          <cell r="L283" t="str">
            <v>Sofia Ibor - BGN</v>
          </cell>
        </row>
        <row r="284">
          <cell r="E284" t="str">
            <v>IQT136585811</v>
          </cell>
          <cell r="L284" t="str">
            <v>South Africa Government Debt</v>
          </cell>
        </row>
        <row r="285">
          <cell r="E285" t="str">
            <v>IQT136585795</v>
          </cell>
          <cell r="L285" t="str">
            <v>South Korea Government Debt</v>
          </cell>
        </row>
        <row r="286">
          <cell r="E286" t="str">
            <v>IQT50027679</v>
          </cell>
          <cell r="L286" t="str">
            <v>Spain Government Debt</v>
          </cell>
        </row>
        <row r="287">
          <cell r="E287" t="str">
            <v>IQT100890526</v>
          </cell>
          <cell r="L287" t="str">
            <v>STIBOR - SEK</v>
          </cell>
        </row>
        <row r="288">
          <cell r="E288" t="str">
            <v>IQT100890494</v>
          </cell>
          <cell r="L288" t="str">
            <v>Swap Rates - Annual/Quarterly - USD</v>
          </cell>
        </row>
        <row r="289">
          <cell r="E289" t="str">
            <v>IQT100890430</v>
          </cell>
          <cell r="L289" t="str">
            <v>Swap Rates - Annual/Semi-Annual - CHF</v>
          </cell>
        </row>
        <row r="290">
          <cell r="E290" t="str">
            <v>IQT100890398</v>
          </cell>
          <cell r="L290" t="str">
            <v>Swap Rates - Annual/Semi-Annual - EUR</v>
          </cell>
        </row>
        <row r="291">
          <cell r="E291" t="str">
            <v>IQT100890338</v>
          </cell>
          <cell r="L291" t="str">
            <v>Swap Rates - Annual/Semi-Annual - USD</v>
          </cell>
        </row>
        <row r="292">
          <cell r="E292" t="str">
            <v>IQT100890306</v>
          </cell>
          <cell r="L292" t="str">
            <v>Swap Rates - Quarterly/Quarterly - AUD</v>
          </cell>
        </row>
        <row r="293">
          <cell r="E293" t="str">
            <v>IQT100890218</v>
          </cell>
          <cell r="L293" t="str">
            <v>Swap Rates - Semi-Annual/Quarterly - USD</v>
          </cell>
        </row>
        <row r="294">
          <cell r="E294" t="str">
            <v>IQT100890178</v>
          </cell>
          <cell r="L294" t="str">
            <v>Swap Rates - Semi-Annual/Semi-Annual - AUD</v>
          </cell>
        </row>
        <row r="295">
          <cell r="E295" t="str">
            <v>IQT100890090</v>
          </cell>
          <cell r="L295" t="str">
            <v>Swap Rates - Semi-Annual/Semi-Annual - NOK</v>
          </cell>
        </row>
        <row r="296">
          <cell r="E296" t="str">
            <v>IQT50027683</v>
          </cell>
          <cell r="L296" t="str">
            <v>Sweden Government Debt</v>
          </cell>
        </row>
        <row r="297">
          <cell r="E297" t="str">
            <v>IQT50027687</v>
          </cell>
          <cell r="L297" t="str">
            <v>Switzerland Government Debt</v>
          </cell>
        </row>
        <row r="298">
          <cell r="E298" t="str">
            <v>IQT26211455</v>
          </cell>
          <cell r="L298" t="str">
            <v>Switzerland Prime Rate</v>
          </cell>
        </row>
        <row r="299">
          <cell r="E299" t="str">
            <v>IQT100889962</v>
          </cell>
          <cell r="L299" t="str">
            <v>TALIBOR - EEK</v>
          </cell>
        </row>
        <row r="300">
          <cell r="E300" t="str">
            <v>IQT60253570</v>
          </cell>
          <cell r="L300" t="str">
            <v>Treasury Reported Certificate of Deposit Rates</v>
          </cell>
        </row>
        <row r="301">
          <cell r="E301" t="str">
            <v>IQT60253564</v>
          </cell>
          <cell r="L301" t="str">
            <v>Treasury Reported Commercial Paper Financial Rates</v>
          </cell>
        </row>
        <row r="302">
          <cell r="E302" t="str">
            <v>Not loaded</v>
          </cell>
          <cell r="L302" t="str">
            <v>Treasury Reported Commercial Paper Nonfinancial Rates</v>
          </cell>
        </row>
        <row r="303">
          <cell r="E303" t="str">
            <v>IQT60253576</v>
          </cell>
          <cell r="L303" t="str">
            <v>Treasury Reported Eurodollar Deposit Rates</v>
          </cell>
        </row>
        <row r="304">
          <cell r="E304" t="str">
            <v>IQT26211754</v>
          </cell>
          <cell r="L304" t="str">
            <v>United Kingdom Clearing Bank Base Rate Dealer Rate</v>
          </cell>
        </row>
        <row r="305">
          <cell r="E305" t="str">
            <v>IQT100889954</v>
          </cell>
          <cell r="L305" t="str">
            <v>United Kingdom Government Debt</v>
          </cell>
        </row>
        <row r="306">
          <cell r="E306" t="str">
            <v>IQT26211458</v>
          </cell>
          <cell r="L306" t="str">
            <v>United Kingdom Prime Rate</v>
          </cell>
        </row>
        <row r="307">
          <cell r="E307" t="str">
            <v>IQT60253582</v>
          </cell>
          <cell r="L307" t="str">
            <v>United States Prime Rate</v>
          </cell>
        </row>
        <row r="308">
          <cell r="E308" t="str">
            <v>IQT60253586</v>
          </cell>
          <cell r="L308" t="str">
            <v>United States Treasury Bill</v>
          </cell>
        </row>
        <row r="309">
          <cell r="E309" t="str">
            <v>IQT26211604</v>
          </cell>
          <cell r="L309" t="str">
            <v>United States Treasury Bill Secondary Dealer Rate</v>
          </cell>
        </row>
        <row r="310">
          <cell r="E310" t="str">
            <v>IQT36183815</v>
          </cell>
          <cell r="L310" t="str">
            <v>United States Treasury Constant Maturity</v>
          </cell>
        </row>
        <row r="311">
          <cell r="E311" t="str">
            <v>IQT60253594</v>
          </cell>
          <cell r="L311" t="str">
            <v>United States Treasury Constant Maturity Inflation Indexed</v>
          </cell>
        </row>
        <row r="312">
          <cell r="E312" t="str">
            <v>IQT100889914</v>
          </cell>
          <cell r="L312" t="str">
            <v>Vilnius Ibor - LTL</v>
          </cell>
        </row>
        <row r="313">
          <cell r="E313" t="str">
            <v>IQT100889878</v>
          </cell>
          <cell r="L313" t="str">
            <v>WIBOR - PLN</v>
          </cell>
        </row>
        <row r="314">
          <cell r="E314" t="str">
            <v>IQT26211775</v>
          </cell>
          <cell r="L314" t="str">
            <v>World Bank Discount Rates</v>
          </cell>
        </row>
        <row r="315">
          <cell r="E315" t="str">
            <v>Bottom of range</v>
          </cell>
        </row>
        <row r="341">
          <cell r="J341">
            <v>2016</v>
          </cell>
        </row>
      </sheetData>
      <sheetData sheetId="43"/>
      <sheetData sheetId="44"/>
      <sheetData sheetId="45"/>
      <sheetData sheetId="46">
        <row r="2">
          <cell r="B2" t="str">
            <v xml:space="preserve">VISTA Version 2.1  April 17 2017 </v>
          </cell>
        </row>
        <row r="10">
          <cell r="N10" t="str">
            <v>Letter</v>
          </cell>
        </row>
        <row r="14">
          <cell r="N14">
            <v>42209.826157407406</v>
          </cell>
        </row>
        <row r="15">
          <cell r="I15" t="str">
            <v>Draft and preliminary. All data subject to change upon completion of additional analysis</v>
          </cell>
          <cell r="N15">
            <v>41338.383356481485</v>
          </cell>
          <cell r="P15" t="str">
            <v>Total debt</v>
          </cell>
        </row>
        <row r="16">
          <cell r="P16" t="str">
            <v>Net debt</v>
          </cell>
        </row>
        <row r="18">
          <cell r="P18" t="str">
            <v>Negative Debt/Mkt Eq allowed</v>
          </cell>
        </row>
        <row r="19">
          <cell r="P19" t="str">
            <v>Debt/Mkt Eq floor at zero</v>
          </cell>
        </row>
        <row r="21">
          <cell r="P21" t="str">
            <v>NOT included in debt</v>
          </cell>
        </row>
        <row r="22">
          <cell r="P22" t="str">
            <v>Included in debt</v>
          </cell>
        </row>
        <row r="32">
          <cell r="I32" t="b">
            <v>1</v>
          </cell>
        </row>
        <row r="37">
          <cell r="I37" t="b">
            <v>1</v>
          </cell>
          <cell r="M37" t="str">
            <v>US format (TIC, Leverage)</v>
          </cell>
          <cell r="S37" t="str">
            <v>Error Check</v>
          </cell>
        </row>
        <row r="38">
          <cell r="I38">
            <v>42920</v>
          </cell>
          <cell r="M38" t="str">
            <v>Non-US format (EV, Leverage)</v>
          </cell>
          <cell r="S38" t="str">
            <v>Cover</v>
          </cell>
        </row>
        <row r="39">
          <cell r="M39" t="str">
            <v>Non-US format (EV, Gearing)</v>
          </cell>
          <cell r="S39" t="str">
            <v>START</v>
          </cell>
        </row>
        <row r="40">
          <cell r="M40" t="str">
            <v>US format (TIC, Leverage)</v>
          </cell>
          <cell r="S40" t="str">
            <v>DATA GPC</v>
          </cell>
        </row>
        <row r="41">
          <cell r="S41" t="str">
            <v>Conclusion of Value</v>
          </cell>
        </row>
        <row r="42">
          <cell r="S42" t="str">
            <v>Market Cap Reconciliation</v>
          </cell>
        </row>
        <row r="43">
          <cell r="M43" t="str">
            <v>TIC</v>
          </cell>
          <cell r="S43" t="str">
            <v>INC STAT Hist Input</v>
          </cell>
        </row>
        <row r="44">
          <cell r="M44" t="str">
            <v>Total invested capital</v>
          </cell>
          <cell r="S44" t="str">
            <v>BAL SHEET Hist Input</v>
          </cell>
        </row>
        <row r="45">
          <cell r="M45" t="str">
            <v>total invested capital</v>
          </cell>
          <cell r="S45" t="str">
            <v>PFI Inputs</v>
          </cell>
        </row>
        <row r="46">
          <cell r="M46" t="str">
            <v>Gearing</v>
          </cell>
          <cell r="S46" t="str">
            <v>NOL Tax Benefit</v>
          </cell>
        </row>
        <row r="47">
          <cell r="S47" t="str">
            <v>WACC and TIC Inputs</v>
          </cell>
        </row>
        <row r="48">
          <cell r="M48" t="str">
            <v>ERROR</v>
          </cell>
          <cell r="S48" t="str">
            <v>DCF</v>
          </cell>
        </row>
        <row r="49">
          <cell r="M49" t="str">
            <v>OK</v>
          </cell>
          <cell r="S49" t="str">
            <v>WACC</v>
          </cell>
        </row>
        <row r="50">
          <cell r="M50" t="str">
            <v>REVIEW</v>
          </cell>
          <cell r="S50" t="str">
            <v>PFI</v>
          </cell>
        </row>
        <row r="51">
          <cell r="M51">
            <v>1</v>
          </cell>
          <cell r="S51" t="str">
            <v>PFI Common Size</v>
          </cell>
        </row>
        <row r="52">
          <cell r="M52">
            <v>2</v>
          </cell>
          <cell r="S52" t="str">
            <v>TIC</v>
          </cell>
        </row>
        <row r="53">
          <cell r="M53">
            <v>3</v>
          </cell>
          <cell r="S53" t="str">
            <v>TIC Multiples</v>
          </cell>
        </row>
        <row r="54">
          <cell r="M54">
            <v>4</v>
          </cell>
          <cell r="S54" t="str">
            <v>Growth&amp;Margins</v>
          </cell>
        </row>
        <row r="55">
          <cell r="M55">
            <v>5</v>
          </cell>
          <cell r="S55" t="str">
            <v>Equity Multiples</v>
          </cell>
        </row>
        <row r="56">
          <cell r="M56">
            <v>6</v>
          </cell>
          <cell r="S56" t="str">
            <v>Guideline Public Company Method</v>
          </cell>
        </row>
        <row r="57">
          <cell r="M57">
            <v>7</v>
          </cell>
          <cell r="S57" t="str">
            <v>Guideline Transactions Input</v>
          </cell>
        </row>
        <row r="58">
          <cell r="M58">
            <v>8</v>
          </cell>
          <cell r="S58" t="str">
            <v>Guideline Transactions Method</v>
          </cell>
        </row>
        <row r="59">
          <cell r="M59">
            <v>9</v>
          </cell>
          <cell r="S59" t="str">
            <v>TOC Print from here&gt;&gt;</v>
          </cell>
        </row>
        <row r="60">
          <cell r="I60" t="str">
            <v>Europe</v>
          </cell>
          <cell r="M60">
            <v>10</v>
          </cell>
          <cell r="S60" t="str">
            <v>&lt;&lt;to this bookend</v>
          </cell>
        </row>
        <row r="61">
          <cell r="I61" t="str">
            <v>East Central</v>
          </cell>
          <cell r="S61" t="str">
            <v>Workpapers-&gt;&gt;</v>
          </cell>
        </row>
        <row r="62">
          <cell r="S62" t="str">
            <v>Tax Amortization Benefit</v>
          </cell>
        </row>
        <row r="63">
          <cell r="S63" t="str">
            <v>Depreciation and Tax Benefit</v>
          </cell>
        </row>
        <row r="64">
          <cell r="S64" t="str">
            <v>Depreciation%Sales</v>
          </cell>
        </row>
        <row r="65">
          <cell r="S65" t="str">
            <v>Working Capital</v>
          </cell>
        </row>
        <row r="66">
          <cell r="S66" t="str">
            <v>GPC WACC</v>
          </cell>
        </row>
        <row r="67">
          <cell r="S67" t="str">
            <v>Segment Information</v>
          </cell>
        </row>
        <row r="68">
          <cell r="S68" t="str">
            <v>GPC Business Descriptions</v>
          </cell>
        </row>
        <row r="69">
          <cell r="S69" t="str">
            <v>Ranking</v>
          </cell>
        </row>
        <row r="70">
          <cell r="S70" t="str">
            <v>EBIT Reconciliation</v>
          </cell>
        </row>
        <row r="71">
          <cell r="S71" t="str">
            <v>Hist Debt Mkt Equity</v>
          </cell>
        </row>
        <row r="72">
          <cell r="S72" t="str">
            <v>DuPont ROA</v>
          </cell>
        </row>
        <row r="73">
          <cell r="S73" t="str">
            <v>DuPont ROE</v>
          </cell>
        </row>
        <row r="74">
          <cell r="S74" t="str">
            <v>Guideline Public Co Estimates</v>
          </cell>
        </row>
        <row r="75">
          <cell r="S75" t="str">
            <v>Other tools-&gt;&gt;</v>
          </cell>
        </row>
        <row r="76">
          <cell r="S76" t="str">
            <v>Value Bridge</v>
          </cell>
        </row>
        <row r="77">
          <cell r="S77" t="str">
            <v>Reference</v>
          </cell>
        </row>
        <row r="78">
          <cell r="S78" t="str">
            <v>BarChart</v>
          </cell>
        </row>
        <row r="79">
          <cell r="S79" t="str">
            <v>PieChart</v>
          </cell>
        </row>
        <row r="80">
          <cell r="S80" t="str">
            <v>Blank Template</v>
          </cell>
        </row>
        <row r="81">
          <cell r="S81" t="str">
            <v>Notes</v>
          </cell>
        </row>
        <row r="82">
          <cell r="S82" t="str">
            <v>User's Guide</v>
          </cell>
        </row>
        <row r="83">
          <cell r="S83" t="str">
            <v>Update notes</v>
          </cell>
        </row>
        <row r="84">
          <cell r="S84" t="str">
            <v>Settings</v>
          </cell>
        </row>
        <row r="134">
          <cell r="I134" t="str">
            <v>OK</v>
          </cell>
        </row>
        <row r="135">
          <cell r="I135" t="str">
            <v>ERR</v>
          </cell>
        </row>
      </sheetData>
      <sheetData sheetId="47"/>
      <sheetData sheetId="48"/>
      <sheetData sheetId="49"/>
      <sheetData sheetId="5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rage"/>
      <sheetName val="ModelInfo"/>
      <sheetName val="GenAssm"/>
      <sheetName val="WACC"/>
      <sheetName val="MgmtFcst"/>
      <sheetName val="SYN_IntCost"/>
      <sheetName val="PPA"/>
      <sheetName val="Dashboard"/>
      <sheetName val="FinancialSum"/>
      <sheetName val="SynergyBridge"/>
      <sheetName val="10YPnL"/>
      <sheetName val="Sensitivities"/>
      <sheetName val="EPSImpact"/>
      <sheetName val="FootballChart"/>
      <sheetName val="PriceAnalysis"/>
      <sheetName val="Synergysum"/>
      <sheetName val="MgmtFS"/>
      <sheetName val="EV"/>
      <sheetName val="ValDetail"/>
    </sheetNames>
    <sheetDataSet>
      <sheetData sheetId="0" refreshError="1"/>
      <sheetData sheetId="1" refreshError="1"/>
      <sheetData sheetId="2">
        <row r="35">
          <cell r="X35">
            <v>2</v>
          </cell>
        </row>
        <row r="37">
          <cell r="X37" t="str">
            <v>Scenario name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rage"/>
      <sheetName val="ModelInfo"/>
      <sheetName val="GenAssm"/>
      <sheetName val="WACC"/>
      <sheetName val="MgmtFcst"/>
      <sheetName val="SYN_IntCost"/>
      <sheetName val="PPA"/>
      <sheetName val="Dashboard"/>
      <sheetName val="FinancialSum"/>
      <sheetName val="SynergyBridge"/>
      <sheetName val="10YPnL"/>
      <sheetName val="Sensitivities"/>
      <sheetName val="EPSImpact"/>
      <sheetName val="FootballChart"/>
      <sheetName val="PriceAnalysis"/>
      <sheetName val="Synergysum"/>
      <sheetName val="MgmtFS"/>
      <sheetName val="EV"/>
      <sheetName val="ValDetail"/>
    </sheetNames>
    <sheetDataSet>
      <sheetData sheetId="0"/>
      <sheetData sheetId="1"/>
      <sheetData sheetId="2"/>
      <sheetData sheetId="3"/>
      <sheetData sheetId="4"/>
      <sheetData sheetId="5"/>
      <sheetData sheetId="6"/>
      <sheetData sheetId="7">
        <row r="59">
          <cell r="AH59" t="str">
            <v>Major points</v>
          </cell>
        </row>
      </sheetData>
      <sheetData sheetId="8"/>
      <sheetData sheetId="9"/>
      <sheetData sheetId="10"/>
      <sheetData sheetId="11"/>
      <sheetData sheetId="12"/>
      <sheetData sheetId="13"/>
      <sheetData sheetId="14"/>
      <sheetData sheetId="15"/>
      <sheetData sheetId="16"/>
      <sheetData sheetId="17">
        <row r="45">
          <cell r="J45">
            <v>1407.5260936738325</v>
          </cell>
        </row>
        <row r="76">
          <cell r="J76">
            <v>1176.4252058034872</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customProperty" Target="../customProperty1.bin"/><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4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omments" Target="../comments5.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5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sheetPr>
  <dimension ref="A1:IV87"/>
  <sheetViews>
    <sheetView showGridLines="0" topLeftCell="A36" zoomScaleNormal="100" zoomScaleSheetLayoutView="100" workbookViewId="0">
      <selection activeCell="B61" sqref="B61"/>
    </sheetView>
  </sheetViews>
  <sheetFormatPr defaultColWidth="8.44140625" defaultRowHeight="15.6"/>
  <cols>
    <col min="1" max="1" width="42" style="161" customWidth="1"/>
    <col min="2" max="2" width="16.109375" style="161" customWidth="1"/>
    <col min="3" max="14" width="13" style="161" customWidth="1"/>
    <col min="15" max="47" width="13" style="359" customWidth="1"/>
    <col min="48" max="16384" width="8.44140625" style="394"/>
  </cols>
  <sheetData>
    <row r="1" spans="1:47" ht="24" thickBot="1">
      <c r="A1" s="185" t="s">
        <v>19</v>
      </c>
      <c r="B1" s="186"/>
      <c r="C1" s="186"/>
      <c r="D1" s="186"/>
      <c r="E1" s="186"/>
      <c r="F1" s="187"/>
      <c r="G1" s="187"/>
      <c r="H1" s="187"/>
      <c r="I1" s="187"/>
      <c r="J1" s="187"/>
      <c r="K1" s="371"/>
      <c r="L1" s="186"/>
      <c r="M1" s="186"/>
      <c r="N1" s="372"/>
    </row>
    <row r="2" spans="1:47" s="381" customFormat="1" ht="13.8">
      <c r="A2" s="188" t="s">
        <v>20</v>
      </c>
      <c r="B2" s="164"/>
      <c r="C2" s="164"/>
      <c r="D2" s="164"/>
      <c r="E2" s="164"/>
      <c r="F2" s="164"/>
      <c r="G2" s="164"/>
      <c r="H2" s="164"/>
      <c r="I2" s="164"/>
      <c r="J2" s="164"/>
      <c r="K2" s="373"/>
      <c r="L2" s="164"/>
      <c r="M2" s="164"/>
      <c r="N2" s="164"/>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c r="AP2" s="190"/>
      <c r="AQ2" s="190"/>
      <c r="AR2" s="190"/>
      <c r="AS2" s="190"/>
      <c r="AT2" s="190"/>
      <c r="AU2" s="190"/>
    </row>
    <row r="3" spans="1:47" s="381" customFormat="1" ht="13.8">
      <c r="A3" s="189" t="s">
        <v>132</v>
      </c>
      <c r="B3" s="163"/>
      <c r="C3" s="163"/>
      <c r="D3" s="163"/>
      <c r="E3" s="163"/>
      <c r="F3" s="163"/>
      <c r="G3" s="163"/>
      <c r="H3" s="163"/>
      <c r="I3" s="163"/>
      <c r="J3" s="163"/>
      <c r="K3" s="374"/>
      <c r="L3" s="163"/>
      <c r="M3" s="163"/>
      <c r="N3" s="163"/>
      <c r="O3" s="190"/>
      <c r="P3" s="190"/>
      <c r="Q3" s="190"/>
      <c r="R3" s="190"/>
      <c r="S3" s="190"/>
      <c r="T3" s="190"/>
      <c r="U3" s="190"/>
      <c r="V3" s="190"/>
      <c r="W3" s="190"/>
      <c r="X3" s="190"/>
      <c r="Y3" s="190"/>
      <c r="Z3" s="190"/>
      <c r="AA3" s="190"/>
      <c r="AB3" s="190"/>
      <c r="AC3" s="190"/>
      <c r="AD3" s="190"/>
      <c r="AE3" s="190"/>
      <c r="AF3" s="190"/>
      <c r="AG3" s="190"/>
      <c r="AH3" s="190"/>
      <c r="AI3" s="190"/>
      <c r="AJ3" s="190"/>
      <c r="AK3" s="190"/>
      <c r="AL3" s="190"/>
      <c r="AM3" s="190"/>
      <c r="AN3" s="190"/>
      <c r="AO3" s="190"/>
      <c r="AP3" s="190"/>
      <c r="AQ3" s="190"/>
      <c r="AR3" s="190"/>
      <c r="AS3" s="190"/>
      <c r="AT3" s="190"/>
      <c r="AU3" s="190"/>
    </row>
    <row r="4" spans="1:47" s="381" customFormat="1" ht="13.8">
      <c r="A4" s="189" t="s">
        <v>133</v>
      </c>
      <c r="B4" s="163"/>
      <c r="C4" s="163"/>
      <c r="D4" s="163"/>
      <c r="E4" s="163"/>
      <c r="F4" s="163"/>
      <c r="G4" s="163"/>
      <c r="H4" s="163"/>
      <c r="I4" s="163"/>
      <c r="J4" s="163"/>
      <c r="K4" s="374"/>
      <c r="L4" s="163"/>
      <c r="M4" s="163"/>
      <c r="N4" s="163"/>
      <c r="O4" s="190"/>
      <c r="P4" s="190"/>
      <c r="Q4" s="190"/>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row>
    <row r="5" spans="1:47" s="381" customFormat="1" ht="13.8">
      <c r="A5" s="173"/>
      <c r="B5" s="192"/>
      <c r="C5" s="193"/>
      <c r="D5" s="192"/>
      <c r="E5" s="194"/>
      <c r="F5" s="195"/>
      <c r="G5" s="378"/>
      <c r="H5" s="175"/>
      <c r="I5" s="163"/>
      <c r="J5" s="163"/>
      <c r="K5" s="374"/>
      <c r="L5" s="163"/>
      <c r="M5" s="163"/>
      <c r="N5" s="190"/>
      <c r="O5" s="195"/>
      <c r="P5" s="190"/>
      <c r="Q5" s="163"/>
      <c r="R5" s="375"/>
      <c r="S5" s="190"/>
      <c r="T5" s="376"/>
      <c r="U5" s="377"/>
      <c r="V5" s="377"/>
      <c r="W5" s="377"/>
      <c r="X5" s="377"/>
      <c r="Y5" s="377"/>
      <c r="Z5" s="377"/>
      <c r="AA5" s="190"/>
      <c r="AB5" s="190"/>
      <c r="AC5" s="190"/>
      <c r="AD5" s="190"/>
      <c r="AE5" s="190"/>
      <c r="AF5" s="190"/>
      <c r="AG5" s="190"/>
      <c r="AH5" s="190"/>
      <c r="AI5" s="190"/>
      <c r="AJ5" s="190"/>
      <c r="AK5" s="190"/>
      <c r="AL5" s="190"/>
      <c r="AM5" s="190"/>
      <c r="AN5" s="190"/>
      <c r="AO5" s="190"/>
      <c r="AP5" s="190"/>
      <c r="AQ5" s="190"/>
      <c r="AR5" s="190"/>
      <c r="AS5" s="190"/>
      <c r="AT5" s="190"/>
      <c r="AU5" s="190"/>
    </row>
    <row r="6" spans="1:47" s="381" customFormat="1" ht="14.4" thickBot="1">
      <c r="A6" s="196" t="s">
        <v>143</v>
      </c>
      <c r="B6" s="196"/>
      <c r="C6" s="196"/>
      <c r="D6" s="196"/>
      <c r="E6" s="163"/>
      <c r="F6" s="163"/>
      <c r="G6" s="163"/>
      <c r="H6" s="163"/>
      <c r="I6" s="163"/>
      <c r="J6" s="163"/>
      <c r="K6" s="374"/>
      <c r="L6" s="163"/>
      <c r="M6" s="163"/>
      <c r="N6" s="163"/>
      <c r="O6" s="190"/>
      <c r="P6" s="190"/>
      <c r="Q6" s="190"/>
      <c r="R6" s="190"/>
      <c r="S6" s="190"/>
      <c r="T6" s="190"/>
      <c r="U6" s="190"/>
      <c r="V6" s="190"/>
      <c r="W6" s="190"/>
      <c r="X6" s="190"/>
      <c r="Y6" s="190"/>
      <c r="Z6" s="190"/>
      <c r="AA6" s="190"/>
      <c r="AB6" s="190"/>
      <c r="AC6" s="190"/>
      <c r="AD6" s="190"/>
      <c r="AE6" s="190"/>
      <c r="AF6" s="190"/>
      <c r="AG6" s="190"/>
      <c r="AH6" s="190"/>
      <c r="AI6" s="190"/>
      <c r="AJ6" s="190"/>
      <c r="AK6" s="190"/>
      <c r="AL6" s="190"/>
      <c r="AM6" s="190"/>
      <c r="AN6" s="190"/>
      <c r="AO6" s="190"/>
      <c r="AP6" s="190"/>
      <c r="AQ6" s="190"/>
      <c r="AR6" s="190"/>
      <c r="AS6" s="190"/>
      <c r="AT6" s="190"/>
      <c r="AU6" s="190"/>
    </row>
    <row r="7" spans="1:47" s="381" customFormat="1" ht="13.8">
      <c r="A7" s="182"/>
      <c r="B7" s="163"/>
      <c r="C7" s="163"/>
      <c r="D7" s="163"/>
      <c r="E7" s="163"/>
      <c r="F7" s="163"/>
      <c r="G7" s="163"/>
      <c r="H7" s="163"/>
      <c r="I7" s="163"/>
      <c r="J7" s="163"/>
      <c r="K7" s="374"/>
      <c r="L7" s="163"/>
      <c r="M7" s="163"/>
      <c r="N7" s="163"/>
      <c r="O7" s="190"/>
      <c r="P7" s="190"/>
      <c r="Q7" s="190"/>
      <c r="R7" s="190"/>
      <c r="S7" s="190"/>
      <c r="T7" s="190"/>
      <c r="U7" s="190"/>
      <c r="V7" s="190"/>
      <c r="W7" s="190"/>
      <c r="X7" s="190"/>
      <c r="Y7" s="190"/>
      <c r="Z7" s="190"/>
      <c r="AA7" s="190"/>
      <c r="AB7" s="190"/>
      <c r="AC7" s="190"/>
      <c r="AD7" s="190"/>
      <c r="AE7" s="190"/>
      <c r="AF7" s="190"/>
      <c r="AG7" s="190"/>
      <c r="AH7" s="190"/>
      <c r="AI7" s="190"/>
      <c r="AJ7" s="190"/>
      <c r="AK7" s="190"/>
      <c r="AL7" s="190"/>
      <c r="AM7" s="190"/>
      <c r="AN7" s="190"/>
      <c r="AO7" s="190"/>
      <c r="AP7" s="190"/>
      <c r="AQ7" s="190"/>
      <c r="AR7" s="190"/>
      <c r="AS7" s="190"/>
      <c r="AT7" s="190"/>
      <c r="AU7" s="190"/>
    </row>
    <row r="8" spans="1:47" s="381" customFormat="1" ht="13.8">
      <c r="A8" s="197" t="s">
        <v>22</v>
      </c>
      <c r="B8" s="163"/>
      <c r="C8" s="198">
        <v>1</v>
      </c>
      <c r="D8" s="163" t="s">
        <v>23</v>
      </c>
      <c r="E8" s="163"/>
      <c r="F8" s="163"/>
      <c r="G8" s="163"/>
      <c r="H8" s="163"/>
      <c r="I8" s="163"/>
      <c r="J8" s="379"/>
      <c r="K8" s="374"/>
      <c r="L8" s="163"/>
      <c r="M8" s="163"/>
      <c r="N8" s="163"/>
      <c r="O8" s="190"/>
      <c r="P8" s="190"/>
      <c r="Q8" s="190"/>
      <c r="R8" s="190"/>
      <c r="S8" s="190"/>
      <c r="T8" s="190"/>
      <c r="U8" s="190"/>
      <c r="V8" s="190"/>
      <c r="W8" s="190"/>
      <c r="X8" s="190"/>
      <c r="Y8" s="190"/>
      <c r="Z8" s="190"/>
      <c r="AA8" s="190"/>
      <c r="AB8" s="190"/>
      <c r="AC8" s="190"/>
      <c r="AD8" s="190"/>
      <c r="AE8" s="190"/>
      <c r="AF8" s="190"/>
      <c r="AG8" s="190"/>
      <c r="AH8" s="190"/>
      <c r="AI8" s="190"/>
      <c r="AJ8" s="190"/>
      <c r="AK8" s="190"/>
      <c r="AL8" s="190"/>
      <c r="AM8" s="190"/>
      <c r="AN8" s="190"/>
      <c r="AO8" s="190"/>
      <c r="AP8" s="190"/>
      <c r="AQ8" s="190"/>
      <c r="AR8" s="190"/>
      <c r="AS8" s="190"/>
      <c r="AT8" s="190"/>
      <c r="AU8" s="190"/>
    </row>
    <row r="9" spans="1:47" s="381" customFormat="1" ht="13.8">
      <c r="A9" s="163" t="s">
        <v>24</v>
      </c>
      <c r="B9" s="163"/>
      <c r="C9" s="199">
        <v>1</v>
      </c>
      <c r="D9" s="163" t="s">
        <v>23</v>
      </c>
      <c r="E9" s="163"/>
      <c r="F9" s="163"/>
      <c r="G9" s="163"/>
      <c r="H9" s="163"/>
      <c r="I9" s="163"/>
      <c r="J9" s="379"/>
      <c r="K9" s="374"/>
      <c r="L9" s="163"/>
      <c r="M9" s="163"/>
      <c r="N9" s="163"/>
      <c r="O9" s="190"/>
      <c r="P9" s="190"/>
      <c r="Q9" s="190"/>
      <c r="R9" s="190"/>
      <c r="S9" s="190"/>
      <c r="T9" s="190"/>
      <c r="U9" s="190"/>
      <c r="V9" s="190"/>
      <c r="W9" s="190"/>
      <c r="X9" s="190"/>
      <c r="Y9" s="190"/>
      <c r="Z9" s="190"/>
      <c r="AA9" s="190"/>
      <c r="AB9" s="190"/>
      <c r="AC9" s="190"/>
      <c r="AD9" s="190"/>
      <c r="AE9" s="190"/>
      <c r="AF9" s="190"/>
      <c r="AG9" s="190"/>
      <c r="AH9" s="190"/>
      <c r="AI9" s="190"/>
      <c r="AJ9" s="190"/>
      <c r="AK9" s="190"/>
      <c r="AL9" s="190"/>
      <c r="AM9" s="190"/>
      <c r="AN9" s="190"/>
      <c r="AO9" s="190"/>
      <c r="AP9" s="190"/>
      <c r="AQ9" s="190"/>
      <c r="AR9" s="190"/>
      <c r="AS9" s="190"/>
      <c r="AT9" s="190"/>
      <c r="AU9" s="190"/>
    </row>
    <row r="10" spans="1:47" s="381" customFormat="1" ht="13.8">
      <c r="A10" s="197" t="s">
        <v>25</v>
      </c>
      <c r="B10" s="163"/>
      <c r="C10" s="198">
        <v>1</v>
      </c>
      <c r="D10" s="163" t="s">
        <v>23</v>
      </c>
      <c r="E10" s="163"/>
      <c r="F10" s="163"/>
      <c r="G10" s="163"/>
      <c r="H10" s="163"/>
      <c r="I10" s="163"/>
      <c r="J10" s="379"/>
      <c r="K10" s="374"/>
      <c r="L10" s="163"/>
      <c r="M10" s="163"/>
      <c r="N10" s="163"/>
      <c r="O10" s="190"/>
      <c r="P10" s="190"/>
      <c r="Q10" s="190"/>
      <c r="R10" s="190"/>
      <c r="S10" s="190"/>
      <c r="T10" s="190"/>
      <c r="U10" s="190"/>
      <c r="V10" s="190"/>
      <c r="W10" s="190"/>
      <c r="X10" s="190"/>
      <c r="Y10" s="190"/>
      <c r="Z10" s="190"/>
      <c r="AA10" s="190"/>
      <c r="AB10" s="190"/>
      <c r="AC10" s="190"/>
      <c r="AD10" s="190"/>
      <c r="AE10" s="190"/>
      <c r="AF10" s="190"/>
      <c r="AG10" s="190"/>
      <c r="AH10" s="190"/>
      <c r="AI10" s="190"/>
      <c r="AJ10" s="190"/>
      <c r="AK10" s="190"/>
      <c r="AL10" s="190"/>
      <c r="AM10" s="190"/>
      <c r="AN10" s="190"/>
      <c r="AO10" s="190"/>
      <c r="AP10" s="190"/>
      <c r="AQ10" s="190"/>
      <c r="AR10" s="190"/>
      <c r="AS10" s="190"/>
      <c r="AT10" s="190"/>
      <c r="AU10" s="190"/>
    </row>
    <row r="11" spans="1:47" s="381" customFormat="1" ht="13.8">
      <c r="A11" s="167" t="s">
        <v>144</v>
      </c>
      <c r="B11" s="163"/>
      <c r="C11" s="198">
        <v>0</v>
      </c>
      <c r="D11" s="163" t="s">
        <v>23</v>
      </c>
      <c r="E11" s="163"/>
      <c r="F11" s="163"/>
      <c r="G11" s="163"/>
      <c r="H11" s="163"/>
      <c r="I11" s="163"/>
      <c r="J11" s="379"/>
      <c r="K11" s="374"/>
      <c r="L11" s="163"/>
      <c r="M11" s="163"/>
      <c r="N11" s="163"/>
      <c r="O11" s="190"/>
      <c r="P11" s="190"/>
      <c r="Q11" s="190"/>
      <c r="R11" s="190"/>
      <c r="S11" s="190"/>
      <c r="T11" s="190"/>
      <c r="U11" s="190"/>
      <c r="V11" s="190"/>
      <c r="W11" s="190"/>
      <c r="X11" s="190"/>
      <c r="Y11" s="190"/>
      <c r="Z11" s="190"/>
      <c r="AA11" s="190"/>
      <c r="AB11" s="190"/>
      <c r="AC11" s="190"/>
      <c r="AD11" s="190"/>
      <c r="AE11" s="190"/>
      <c r="AF11" s="190"/>
      <c r="AG11" s="190"/>
      <c r="AH11" s="190"/>
      <c r="AI11" s="190"/>
      <c r="AJ11" s="190"/>
      <c r="AK11" s="190"/>
      <c r="AL11" s="190"/>
      <c r="AM11" s="190"/>
      <c r="AN11" s="190"/>
      <c r="AO11" s="190"/>
      <c r="AP11" s="190"/>
      <c r="AQ11" s="190"/>
      <c r="AR11" s="190"/>
      <c r="AS11" s="190"/>
      <c r="AT11" s="190"/>
      <c r="AU11" s="190"/>
    </row>
    <row r="12" spans="1:47" s="381" customFormat="1" ht="13.8">
      <c r="A12" s="167" t="s">
        <v>26</v>
      </c>
      <c r="B12" s="163"/>
      <c r="C12" s="200">
        <f ca="1">NOW()</f>
        <v>42920.701771527776</v>
      </c>
      <c r="D12" s="163"/>
      <c r="E12" s="163"/>
      <c r="F12" s="163"/>
      <c r="G12" s="163"/>
      <c r="H12" s="163"/>
      <c r="I12" s="163"/>
      <c r="J12" s="379"/>
      <c r="K12" s="374"/>
      <c r="L12" s="163"/>
      <c r="M12" s="163"/>
      <c r="N12" s="163"/>
      <c r="O12" s="190"/>
      <c r="P12" s="190"/>
      <c r="Q12" s="190"/>
      <c r="R12" s="190"/>
      <c r="S12" s="190"/>
      <c r="T12" s="190"/>
      <c r="U12" s="190"/>
      <c r="V12" s="190"/>
      <c r="W12" s="190"/>
      <c r="X12" s="190"/>
      <c r="Y12" s="190"/>
      <c r="Z12" s="190"/>
      <c r="AA12" s="190"/>
      <c r="AB12" s="190"/>
      <c r="AC12" s="190"/>
      <c r="AD12" s="190"/>
      <c r="AE12" s="190"/>
      <c r="AF12" s="190"/>
      <c r="AG12" s="190"/>
      <c r="AH12" s="190"/>
      <c r="AI12" s="190"/>
      <c r="AJ12" s="190"/>
      <c r="AK12" s="190"/>
      <c r="AL12" s="190"/>
      <c r="AM12" s="190"/>
      <c r="AN12" s="190"/>
      <c r="AO12" s="190"/>
      <c r="AP12" s="190"/>
      <c r="AQ12" s="190"/>
      <c r="AR12" s="190"/>
      <c r="AS12" s="190"/>
      <c r="AT12" s="190"/>
      <c r="AU12" s="190"/>
    </row>
    <row r="13" spans="1:47" s="381" customFormat="1" ht="13.8">
      <c r="A13" s="163"/>
      <c r="B13" s="163"/>
      <c r="C13" s="163"/>
      <c r="D13" s="163"/>
      <c r="E13" s="163"/>
      <c r="F13" s="163"/>
      <c r="G13" s="163"/>
      <c r="H13" s="163"/>
      <c r="I13" s="163"/>
      <c r="J13" s="163"/>
      <c r="K13" s="374"/>
      <c r="L13" s="163"/>
      <c r="M13" s="163"/>
      <c r="N13" s="163"/>
      <c r="O13" s="190"/>
      <c r="P13" s="190"/>
      <c r="Q13" s="190"/>
      <c r="R13" s="190"/>
      <c r="S13" s="190"/>
      <c r="T13" s="190"/>
      <c r="U13" s="190"/>
      <c r="V13" s="190"/>
      <c r="W13" s="190"/>
      <c r="X13" s="190"/>
      <c r="Y13" s="190"/>
      <c r="Z13" s="190"/>
      <c r="AA13" s="190"/>
      <c r="AB13" s="190"/>
      <c r="AC13" s="190"/>
      <c r="AD13" s="190"/>
      <c r="AE13" s="190"/>
      <c r="AF13" s="190"/>
      <c r="AG13" s="190"/>
      <c r="AH13" s="190"/>
      <c r="AI13" s="190"/>
      <c r="AJ13" s="190"/>
      <c r="AK13" s="190"/>
      <c r="AL13" s="190"/>
      <c r="AM13" s="190"/>
      <c r="AN13" s="190"/>
      <c r="AO13" s="190"/>
      <c r="AP13" s="190"/>
      <c r="AQ13" s="190"/>
      <c r="AR13" s="190"/>
      <c r="AS13" s="190"/>
      <c r="AT13" s="190"/>
      <c r="AU13" s="190"/>
    </row>
    <row r="14" spans="1:47" s="381" customFormat="1" ht="13.8">
      <c r="A14" s="163"/>
      <c r="B14" s="163"/>
      <c r="C14" s="163"/>
      <c r="D14" s="163"/>
      <c r="E14" s="163"/>
      <c r="F14" s="163"/>
      <c r="G14" s="163"/>
      <c r="H14" s="163"/>
      <c r="I14" s="163"/>
      <c r="J14" s="163"/>
      <c r="K14" s="374"/>
      <c r="L14" s="163"/>
      <c r="M14" s="163"/>
      <c r="N14" s="163"/>
      <c r="O14" s="190"/>
      <c r="P14" s="190"/>
      <c r="Q14" s="190"/>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0"/>
      <c r="AS14" s="190"/>
      <c r="AT14" s="190"/>
      <c r="AU14" s="190"/>
    </row>
    <row r="15" spans="1:47" s="395" customFormat="1" ht="13.8">
      <c r="A15" s="191" t="s">
        <v>27</v>
      </c>
      <c r="B15" s="191"/>
      <c r="C15" s="191"/>
      <c r="D15" s="191"/>
      <c r="E15" s="419"/>
      <c r="F15" s="419"/>
      <c r="G15" s="419"/>
      <c r="H15" s="419"/>
      <c r="I15" s="419"/>
      <c r="J15" s="419"/>
      <c r="K15" s="420"/>
      <c r="L15" s="419"/>
      <c r="M15" s="419"/>
      <c r="N15" s="419"/>
    </row>
    <row r="16" spans="1:47" s="381" customFormat="1" ht="13.8">
      <c r="A16" s="201"/>
      <c r="B16" s="163"/>
      <c r="C16" s="163"/>
      <c r="D16" s="163"/>
      <c r="E16" s="175"/>
      <c r="F16" s="175"/>
      <c r="G16" s="175"/>
      <c r="H16" s="224"/>
      <c r="I16" s="224"/>
      <c r="J16" s="224"/>
      <c r="K16" s="224"/>
      <c r="L16" s="175"/>
      <c r="M16" s="175"/>
      <c r="N16" s="175"/>
    </row>
    <row r="17" spans="1:14" s="381" customFormat="1" ht="13.8">
      <c r="A17" s="167" t="s">
        <v>28</v>
      </c>
      <c r="B17" s="163"/>
      <c r="C17" s="202" t="s">
        <v>748</v>
      </c>
      <c r="D17" s="163"/>
      <c r="E17" s="175"/>
      <c r="F17" s="175"/>
      <c r="G17" s="175"/>
      <c r="H17" s="181"/>
      <c r="I17" s="175"/>
      <c r="J17" s="175"/>
      <c r="K17" s="382"/>
      <c r="L17" s="175"/>
      <c r="M17" s="175"/>
      <c r="N17" s="175"/>
    </row>
    <row r="18" spans="1:14" s="381" customFormat="1" ht="13.8">
      <c r="A18" s="167" t="s">
        <v>29</v>
      </c>
      <c r="B18" s="163"/>
      <c r="C18" s="202" t="s">
        <v>749</v>
      </c>
      <c r="D18" s="203" t="s">
        <v>750</v>
      </c>
      <c r="E18" s="203" t="s">
        <v>751</v>
      </c>
      <c r="F18" s="203" t="s">
        <v>752</v>
      </c>
      <c r="G18" s="175"/>
      <c r="H18" s="205"/>
      <c r="I18" s="205"/>
      <c r="J18" s="205"/>
      <c r="K18" s="205"/>
      <c r="L18" s="175"/>
      <c r="M18" s="175"/>
      <c r="N18" s="175"/>
    </row>
    <row r="19" spans="1:14" s="381" customFormat="1" ht="13.8">
      <c r="A19" s="204" t="s">
        <v>30</v>
      </c>
      <c r="B19" s="175"/>
      <c r="C19" s="205"/>
      <c r="D19" s="175"/>
      <c r="E19" s="175"/>
      <c r="F19" s="175"/>
      <c r="G19" s="175"/>
      <c r="H19" s="181"/>
      <c r="I19" s="181"/>
      <c r="J19" s="181"/>
      <c r="K19" s="380"/>
      <c r="L19" s="175"/>
      <c r="M19" s="175"/>
      <c r="N19" s="175"/>
    </row>
    <row r="20" spans="1:14" s="381" customFormat="1" ht="13.8">
      <c r="A20" s="204" t="s">
        <v>31</v>
      </c>
      <c r="B20" s="175"/>
      <c r="C20" s="205" t="s">
        <v>115</v>
      </c>
      <c r="D20" s="175"/>
      <c r="E20" s="175"/>
      <c r="F20" s="175"/>
      <c r="G20" s="175"/>
      <c r="H20" s="175"/>
      <c r="I20" s="175"/>
      <c r="J20" s="175"/>
      <c r="K20" s="382"/>
      <c r="L20" s="175"/>
      <c r="M20" s="175"/>
      <c r="N20" s="175"/>
    </row>
    <row r="21" spans="1:14" s="381" customFormat="1" ht="13.8">
      <c r="A21" s="204" t="s">
        <v>32</v>
      </c>
      <c r="B21" s="175"/>
      <c r="C21" s="205" t="s">
        <v>114</v>
      </c>
      <c r="D21" s="175"/>
      <c r="E21" s="175"/>
      <c r="F21" s="175"/>
      <c r="G21" s="175"/>
      <c r="H21" s="175"/>
      <c r="I21" s="175"/>
      <c r="J21" s="175"/>
      <c r="K21" s="382"/>
      <c r="L21" s="175"/>
      <c r="M21" s="175"/>
      <c r="N21" s="175"/>
    </row>
    <row r="22" spans="1:14" s="381" customFormat="1" ht="13.8">
      <c r="A22" s="167" t="s">
        <v>33</v>
      </c>
      <c r="B22" s="163"/>
      <c r="C22" s="205"/>
      <c r="D22" s="206"/>
      <c r="E22" s="175"/>
      <c r="F22" s="175"/>
      <c r="G22" s="175"/>
      <c r="H22" s="175"/>
      <c r="I22" s="175"/>
      <c r="J22" s="175"/>
      <c r="K22" s="382"/>
      <c r="L22" s="175"/>
      <c r="M22" s="175"/>
      <c r="N22" s="175"/>
    </row>
    <row r="23" spans="1:14" s="381" customFormat="1" ht="13.8">
      <c r="A23" s="167" t="s">
        <v>60</v>
      </c>
      <c r="B23" s="163"/>
      <c r="C23" s="207">
        <v>41820</v>
      </c>
      <c r="D23" s="175" t="str">
        <f>"Corroborative valuation as of "&amp;TEXT(valuation_date,"d mmmm yyyy")</f>
        <v>Corroborative valuation as of 30 June 2014</v>
      </c>
      <c r="E23" s="207"/>
      <c r="F23" s="175"/>
      <c r="G23" s="175"/>
      <c r="H23" s="175"/>
      <c r="I23" s="175"/>
      <c r="J23" s="175"/>
      <c r="K23" s="382"/>
      <c r="L23" s="175"/>
      <c r="M23" s="175"/>
      <c r="N23" s="175"/>
    </row>
    <row r="24" spans="1:14" s="381" customFormat="1" ht="13.8">
      <c r="A24" s="167" t="s">
        <v>257</v>
      </c>
      <c r="B24" s="163"/>
      <c r="C24" s="207">
        <v>41455</v>
      </c>
      <c r="D24" s="175"/>
      <c r="E24" s="175"/>
      <c r="F24" s="175"/>
      <c r="G24" s="175"/>
      <c r="H24" s="175"/>
      <c r="I24" s="175"/>
      <c r="J24" s="175"/>
      <c r="K24" s="382"/>
      <c r="L24" s="175"/>
      <c r="M24" s="175"/>
      <c r="N24" s="175"/>
    </row>
    <row r="25" spans="1:14" s="381" customFormat="1" ht="13.8">
      <c r="A25" s="167" t="s">
        <v>61</v>
      </c>
      <c r="B25" s="163"/>
      <c r="C25" s="207">
        <v>41820</v>
      </c>
      <c r="D25" s="175"/>
      <c r="E25" s="175"/>
      <c r="F25" s="175"/>
      <c r="G25" s="175"/>
      <c r="H25" s="175"/>
      <c r="I25" s="383"/>
      <c r="J25" s="175"/>
      <c r="K25" s="382"/>
      <c r="L25" s="175"/>
      <c r="M25" s="175"/>
      <c r="N25" s="175"/>
    </row>
    <row r="26" spans="1:14" s="381" customFormat="1" ht="13.8">
      <c r="A26" s="167" t="s">
        <v>116</v>
      </c>
      <c r="B26" s="163"/>
      <c r="C26" s="207">
        <v>42185</v>
      </c>
      <c r="D26" s="208"/>
      <c r="E26" s="209"/>
      <c r="F26" s="208"/>
      <c r="G26" s="209"/>
      <c r="H26" s="175"/>
      <c r="I26" s="383"/>
      <c r="J26" s="175"/>
      <c r="K26" s="382"/>
      <c r="L26" s="175"/>
      <c r="M26" s="175"/>
      <c r="N26" s="175"/>
    </row>
    <row r="27" spans="1:14" s="381" customFormat="1" ht="13.8">
      <c r="A27" s="167" t="s">
        <v>259</v>
      </c>
      <c r="B27" s="163"/>
      <c r="C27" s="207">
        <v>41820</v>
      </c>
      <c r="D27" s="208"/>
      <c r="E27" s="209"/>
      <c r="F27" s="208"/>
      <c r="G27" s="209"/>
      <c r="H27" s="175"/>
      <c r="I27" s="383"/>
      <c r="J27" s="175"/>
      <c r="K27" s="382"/>
      <c r="L27" s="175"/>
      <c r="M27" s="175"/>
      <c r="N27" s="175"/>
    </row>
    <row r="28" spans="1:14" s="381" customFormat="1" ht="13.8">
      <c r="A28" s="167" t="s">
        <v>62</v>
      </c>
      <c r="B28" s="175"/>
      <c r="C28" s="229" t="str">
        <f>"("&amp;$C$21&amp;" in 000s)"</f>
        <v>(USD in 000s)</v>
      </c>
      <c r="D28" s="208"/>
      <c r="E28" s="209"/>
      <c r="F28" s="175"/>
      <c r="G28" s="175"/>
      <c r="H28" s="175"/>
      <c r="I28" s="183"/>
      <c r="J28" s="175"/>
      <c r="K28" s="382"/>
      <c r="L28" s="175"/>
      <c r="M28" s="175"/>
      <c r="N28" s="175"/>
    </row>
    <row r="29" spans="1:14" s="381" customFormat="1" ht="13.8">
      <c r="A29" s="167" t="s">
        <v>118</v>
      </c>
      <c r="B29" s="175"/>
      <c r="C29" s="229">
        <v>1000000</v>
      </c>
      <c r="D29" s="208" t="s">
        <v>753</v>
      </c>
      <c r="E29" s="209"/>
      <c r="F29" s="175"/>
      <c r="G29" s="175"/>
      <c r="H29" s="175"/>
      <c r="I29" s="183"/>
      <c r="J29" s="175"/>
      <c r="K29" s="382"/>
      <c r="L29" s="175"/>
      <c r="M29" s="175"/>
      <c r="N29" s="175"/>
    </row>
    <row r="30" spans="1:14" s="381" customFormat="1" ht="13.8">
      <c r="A30" s="167" t="s">
        <v>63</v>
      </c>
      <c r="B30" s="175"/>
      <c r="C30" s="229" t="str">
        <f>"Source: "&amp;$C$17&amp;".  Some totals may not add due to rounding.  See Statement of Limiting Conditions."</f>
        <v>Source: AECOM Technology Corporation.  Some totals may not add due to rounding.  See Statement of Limiting Conditions.</v>
      </c>
      <c r="D30" s="175"/>
      <c r="E30" s="175"/>
      <c r="F30" s="175"/>
      <c r="G30" s="175"/>
      <c r="H30" s="175"/>
      <c r="I30" s="383"/>
      <c r="J30" s="175"/>
      <c r="K30" s="382"/>
      <c r="L30" s="175"/>
      <c r="M30" s="175"/>
      <c r="N30" s="175"/>
    </row>
    <row r="31" spans="1:14" s="381" customFormat="1" ht="13.8">
      <c r="A31" s="167" t="s">
        <v>64</v>
      </c>
      <c r="B31" s="175"/>
      <c r="C31" s="229" t="str">
        <f>"Source: Historical and estimated data as per Factset and "&amp;$C$17&amp;", where applicable.  Some totals may not add due to rounding.  See Statement of Limiting Conditions."</f>
        <v>Source: Historical and estimated data as per Factset and AECOM Technology Corporation, where applicable.  Some totals may not add due to rounding.  See Statement of Limiting Conditions.</v>
      </c>
      <c r="D31" s="175"/>
      <c r="E31" s="175"/>
      <c r="F31" s="175"/>
      <c r="G31" s="175"/>
      <c r="H31" s="175"/>
      <c r="I31" s="383"/>
      <c r="J31" s="175"/>
      <c r="K31" s="382"/>
      <c r="L31" s="175"/>
      <c r="M31" s="175"/>
      <c r="N31" s="175"/>
    </row>
    <row r="32" spans="1:14" s="381" customFormat="1" ht="13.8">
      <c r="A32" s="167" t="s">
        <v>65</v>
      </c>
      <c r="B32" s="175"/>
      <c r="C32" s="230" t="s">
        <v>66</v>
      </c>
      <c r="D32" s="175"/>
      <c r="E32" s="175"/>
      <c r="F32" s="175"/>
      <c r="G32" s="175"/>
      <c r="H32" s="175"/>
      <c r="I32" s="383"/>
      <c r="J32" s="175"/>
      <c r="K32" s="382"/>
      <c r="L32" s="175"/>
      <c r="M32" s="175"/>
      <c r="N32" s="175"/>
    </row>
    <row r="33" spans="1:256" s="381" customFormat="1" ht="13.8">
      <c r="A33" s="167" t="s">
        <v>67</v>
      </c>
      <c r="B33" s="175"/>
      <c r="C33" s="230" t="s">
        <v>56</v>
      </c>
      <c r="D33" s="175"/>
      <c r="E33" s="175"/>
      <c r="F33" s="175"/>
      <c r="G33" s="175"/>
      <c r="H33" s="175"/>
      <c r="I33" s="218"/>
      <c r="J33" s="175"/>
      <c r="K33" s="382"/>
      <c r="L33" s="175"/>
      <c r="M33" s="175"/>
      <c r="N33" s="175"/>
    </row>
    <row r="34" spans="1:256" s="381" customFormat="1" ht="13.8">
      <c r="A34" s="163" t="s">
        <v>68</v>
      </c>
      <c r="B34" s="175"/>
      <c r="C34" s="230" t="str">
        <f ca="1">"© "&amp;YEAR(NOW())&amp;" by Ernst &amp; Young LLP.  All rights reserved."</f>
        <v>© 2017 by Ernst &amp; Young LLP.  All rights reserved.</v>
      </c>
      <c r="D34" s="204"/>
      <c r="E34" s="204"/>
      <c r="F34" s="204"/>
      <c r="G34" s="204"/>
      <c r="H34" s="204"/>
      <c r="I34" s="383"/>
      <c r="J34" s="175"/>
      <c r="K34" s="382"/>
      <c r="L34" s="175"/>
      <c r="M34" s="175"/>
      <c r="N34" s="175"/>
    </row>
    <row r="35" spans="1:256" s="381" customFormat="1" ht="13.8">
      <c r="A35" s="163" t="s">
        <v>140</v>
      </c>
      <c r="B35" s="175"/>
      <c r="C35" s="204">
        <v>1</v>
      </c>
      <c r="D35" s="204" t="s">
        <v>141</v>
      </c>
      <c r="E35" s="204"/>
      <c r="F35" s="204"/>
      <c r="G35" s="204"/>
      <c r="H35" s="204"/>
      <c r="I35" s="383"/>
      <c r="J35" s="175"/>
      <c r="K35" s="382"/>
      <c r="L35" s="175"/>
      <c r="M35" s="175"/>
      <c r="N35" s="175"/>
    </row>
    <row r="36" spans="1:256" s="381" customFormat="1" ht="13.8">
      <c r="A36" s="163"/>
      <c r="B36" s="175"/>
      <c r="C36" s="175"/>
      <c r="D36" s="175"/>
      <c r="E36" s="175"/>
      <c r="F36" s="175"/>
      <c r="G36" s="175"/>
      <c r="H36" s="175"/>
      <c r="I36" s="383"/>
      <c r="J36" s="175"/>
      <c r="K36" s="382"/>
      <c r="L36" s="175"/>
      <c r="M36" s="175"/>
      <c r="N36" s="175"/>
    </row>
    <row r="37" spans="1:256" s="381" customFormat="1" ht="13.8">
      <c r="A37" s="167"/>
      <c r="B37" s="175"/>
      <c r="C37" s="175"/>
      <c r="D37" s="204"/>
      <c r="E37" s="175"/>
      <c r="F37" s="175"/>
      <c r="G37" s="175"/>
      <c r="H37" s="175"/>
      <c r="I37" s="383"/>
      <c r="J37" s="218"/>
      <c r="K37" s="382"/>
      <c r="L37" s="175"/>
      <c r="M37" s="175"/>
      <c r="N37" s="175"/>
    </row>
    <row r="38" spans="1:256" s="396" customFormat="1" ht="14.4" thickBot="1">
      <c r="A38" s="210" t="s">
        <v>40</v>
      </c>
      <c r="B38" s="210"/>
      <c r="C38" s="210"/>
      <c r="D38" s="210"/>
      <c r="E38" s="421"/>
      <c r="F38" s="421"/>
      <c r="G38" s="421"/>
      <c r="H38" s="421"/>
      <c r="I38" s="421"/>
      <c r="J38" s="421"/>
      <c r="K38" s="421"/>
      <c r="L38" s="422"/>
      <c r="M38" s="423"/>
      <c r="N38" s="423"/>
    </row>
    <row r="39" spans="1:256" s="381" customFormat="1" ht="13.8">
      <c r="A39" s="211"/>
      <c r="B39" s="211"/>
      <c r="C39" s="211"/>
      <c r="D39" s="211"/>
      <c r="E39" s="211"/>
      <c r="F39" s="211"/>
      <c r="G39" s="211"/>
      <c r="H39" s="211"/>
      <c r="I39" s="211"/>
      <c r="J39" s="211"/>
      <c r="K39" s="211"/>
      <c r="L39" s="388"/>
      <c r="M39" s="163"/>
      <c r="N39" s="163"/>
      <c r="O39" s="190"/>
      <c r="P39" s="190"/>
      <c r="Q39" s="190"/>
      <c r="R39" s="190"/>
      <c r="S39" s="190"/>
      <c r="T39" s="190"/>
      <c r="U39" s="190"/>
      <c r="V39" s="190"/>
      <c r="W39" s="190"/>
      <c r="X39" s="190"/>
      <c r="Y39" s="190"/>
      <c r="Z39" s="190"/>
      <c r="AA39" s="190"/>
      <c r="AB39" s="190"/>
      <c r="AC39" s="190"/>
      <c r="AD39" s="190"/>
      <c r="AE39" s="190"/>
      <c r="AF39" s="190"/>
      <c r="AG39" s="190"/>
      <c r="AH39" s="190"/>
      <c r="AI39" s="190"/>
      <c r="AJ39" s="190"/>
      <c r="AK39" s="190"/>
      <c r="AL39" s="190"/>
      <c r="AM39" s="190"/>
      <c r="AN39" s="190"/>
      <c r="AO39" s="190"/>
      <c r="AP39" s="190"/>
      <c r="AQ39" s="190"/>
      <c r="AR39" s="190"/>
      <c r="AS39" s="190"/>
      <c r="AT39" s="190"/>
      <c r="AU39" s="190"/>
    </row>
    <row r="40" spans="1:256" s="381" customFormat="1" ht="13.8">
      <c r="A40" s="163" t="s">
        <v>41</v>
      </c>
      <c r="B40" s="163"/>
      <c r="C40" s="212">
        <f>C26-valuation_date</f>
        <v>365</v>
      </c>
      <c r="D40" s="167" t="s">
        <v>42</v>
      </c>
      <c r="E40" s="163"/>
      <c r="F40" s="163"/>
      <c r="G40" s="163"/>
      <c r="H40" s="163"/>
      <c r="I40" s="389"/>
      <c r="J40" s="163"/>
      <c r="K40" s="374"/>
      <c r="L40" s="163"/>
      <c r="M40" s="163"/>
      <c r="N40" s="163"/>
      <c r="O40" s="190"/>
      <c r="P40" s="190"/>
      <c r="Q40" s="190"/>
      <c r="R40" s="190"/>
      <c r="S40" s="190"/>
      <c r="T40" s="190"/>
      <c r="U40" s="190"/>
      <c r="V40" s="190"/>
      <c r="W40" s="190"/>
      <c r="X40" s="190"/>
      <c r="Y40" s="190"/>
      <c r="Z40" s="190"/>
      <c r="AA40" s="190"/>
      <c r="AB40" s="190"/>
      <c r="AC40" s="190"/>
      <c r="AD40" s="190"/>
      <c r="AE40" s="190"/>
      <c r="AF40" s="190"/>
      <c r="AG40" s="190"/>
      <c r="AH40" s="190"/>
      <c r="AI40" s="190"/>
      <c r="AJ40" s="190"/>
      <c r="AK40" s="190"/>
      <c r="AL40" s="190"/>
      <c r="AM40" s="190"/>
      <c r="AN40" s="190"/>
      <c r="AO40" s="190"/>
      <c r="AP40" s="190"/>
      <c r="AQ40" s="190"/>
      <c r="AR40" s="190"/>
      <c r="AS40" s="190"/>
      <c r="AT40" s="190"/>
      <c r="AU40" s="190"/>
    </row>
    <row r="41" spans="1:256" s="381" customFormat="1" ht="13.8">
      <c r="A41" s="167" t="s">
        <v>43</v>
      </c>
      <c r="B41" s="163"/>
      <c r="C41" s="213">
        <f>C40/365</f>
        <v>1</v>
      </c>
      <c r="D41" s="197" t="s">
        <v>44</v>
      </c>
      <c r="E41" s="163"/>
      <c r="F41" s="163"/>
      <c r="G41" s="163"/>
      <c r="H41" s="163"/>
      <c r="I41" s="163"/>
      <c r="J41" s="390"/>
      <c r="K41" s="190"/>
      <c r="L41" s="163"/>
      <c r="M41" s="163"/>
      <c r="N41" s="163"/>
      <c r="O41" s="190"/>
      <c r="P41" s="190"/>
      <c r="Q41" s="190"/>
      <c r="R41" s="190"/>
      <c r="S41" s="190"/>
      <c r="T41" s="190"/>
      <c r="U41" s="190"/>
      <c r="V41" s="190"/>
      <c r="W41" s="190"/>
      <c r="X41" s="190"/>
      <c r="Y41" s="190"/>
      <c r="Z41" s="190"/>
      <c r="AA41" s="190"/>
      <c r="AB41" s="190"/>
      <c r="AC41" s="190"/>
      <c r="AD41" s="190"/>
      <c r="AE41" s="190"/>
      <c r="AF41" s="190"/>
      <c r="AG41" s="190"/>
      <c r="AH41" s="190"/>
      <c r="AI41" s="190"/>
      <c r="AJ41" s="190"/>
      <c r="AK41" s="190"/>
      <c r="AL41" s="190"/>
      <c r="AM41" s="190"/>
      <c r="AN41" s="190"/>
      <c r="AO41" s="190"/>
      <c r="AP41" s="190"/>
      <c r="AQ41" s="190"/>
      <c r="AR41" s="190"/>
      <c r="AS41" s="190"/>
      <c r="AT41" s="190"/>
      <c r="AU41" s="190"/>
    </row>
    <row r="42" spans="1:256" s="381" customFormat="1" ht="13.8">
      <c r="A42" s="167" t="s">
        <v>139</v>
      </c>
      <c r="B42" s="163"/>
      <c r="C42" s="213">
        <f>C40/(365/12)</f>
        <v>12</v>
      </c>
      <c r="D42" s="197"/>
      <c r="E42" s="163"/>
      <c r="F42" s="163"/>
      <c r="G42" s="163"/>
      <c r="H42" s="163"/>
      <c r="I42" s="163"/>
      <c r="J42" s="390"/>
      <c r="K42" s="190"/>
      <c r="L42" s="163"/>
      <c r="M42" s="163"/>
      <c r="N42" s="163"/>
      <c r="O42" s="190"/>
      <c r="P42" s="190"/>
      <c r="Q42" s="190"/>
      <c r="R42" s="190"/>
      <c r="S42" s="190"/>
      <c r="T42" s="190"/>
      <c r="U42" s="190"/>
      <c r="V42" s="190"/>
      <c r="W42" s="190"/>
      <c r="X42" s="190"/>
      <c r="Y42" s="190"/>
      <c r="Z42" s="190"/>
      <c r="AA42" s="190"/>
      <c r="AB42" s="190"/>
      <c r="AC42" s="190"/>
      <c r="AD42" s="190"/>
      <c r="AE42" s="190"/>
      <c r="AF42" s="190"/>
      <c r="AG42" s="190"/>
      <c r="AH42" s="190"/>
      <c r="AI42" s="190"/>
      <c r="AJ42" s="190"/>
      <c r="AK42" s="190"/>
      <c r="AL42" s="190"/>
      <c r="AM42" s="190"/>
      <c r="AN42" s="190"/>
      <c r="AO42" s="190"/>
      <c r="AP42" s="190"/>
      <c r="AQ42" s="190"/>
      <c r="AR42" s="190"/>
      <c r="AS42" s="190"/>
      <c r="AT42" s="190"/>
      <c r="AU42" s="190"/>
    </row>
    <row r="43" spans="1:256" s="381" customFormat="1" ht="13.8">
      <c r="A43" s="167"/>
      <c r="B43" s="163"/>
      <c r="C43" s="163"/>
      <c r="D43" s="197"/>
      <c r="E43" s="163"/>
      <c r="F43" s="163"/>
      <c r="G43" s="163"/>
      <c r="H43" s="163"/>
      <c r="I43" s="163"/>
      <c r="J43" s="390"/>
      <c r="K43" s="190"/>
      <c r="L43" s="163"/>
      <c r="M43" s="163"/>
      <c r="N43" s="190"/>
      <c r="O43" s="190"/>
      <c r="P43" s="190"/>
      <c r="Q43" s="190"/>
      <c r="R43" s="190"/>
      <c r="S43" s="190"/>
      <c r="T43" s="190"/>
      <c r="U43" s="190"/>
      <c r="V43" s="190"/>
      <c r="W43" s="190"/>
      <c r="X43" s="190"/>
      <c r="Y43" s="190"/>
      <c r="Z43" s="190"/>
      <c r="AA43" s="190"/>
      <c r="AB43" s="190"/>
      <c r="AC43" s="190"/>
      <c r="AD43" s="190"/>
      <c r="AE43" s="190"/>
      <c r="AF43" s="190"/>
      <c r="AG43" s="190"/>
      <c r="AH43" s="190"/>
      <c r="AI43" s="190"/>
      <c r="AJ43" s="190"/>
      <c r="AK43" s="190"/>
      <c r="AL43" s="190"/>
      <c r="AM43" s="190"/>
      <c r="AN43" s="190"/>
      <c r="AO43" s="190"/>
      <c r="AP43" s="190"/>
      <c r="AQ43" s="190"/>
      <c r="AR43" s="190"/>
      <c r="AS43" s="190"/>
      <c r="AT43" s="190"/>
      <c r="AU43" s="190"/>
    </row>
    <row r="44" spans="1:256" s="381" customFormat="1" ht="13.8">
      <c r="A44" s="163" t="s">
        <v>45</v>
      </c>
      <c r="B44" s="163"/>
      <c r="C44" s="392">
        <f>YEAR(valuation_date)+1</f>
        <v>2015</v>
      </c>
      <c r="D44" s="393">
        <f>C44+1</f>
        <v>2016</v>
      </c>
      <c r="E44" s="393">
        <f t="shared" ref="E44:AU44" si="0">D44+1</f>
        <v>2017</v>
      </c>
      <c r="F44" s="393">
        <f t="shared" si="0"/>
        <v>2018</v>
      </c>
      <c r="G44" s="393">
        <f t="shared" si="0"/>
        <v>2019</v>
      </c>
      <c r="H44" s="393">
        <f t="shared" si="0"/>
        <v>2020</v>
      </c>
      <c r="I44" s="393">
        <f t="shared" si="0"/>
        <v>2021</v>
      </c>
      <c r="J44" s="393">
        <f t="shared" si="0"/>
        <v>2022</v>
      </c>
      <c r="K44" s="393">
        <f t="shared" si="0"/>
        <v>2023</v>
      </c>
      <c r="L44" s="393">
        <f t="shared" si="0"/>
        <v>2024</v>
      </c>
      <c r="M44" s="393">
        <f t="shared" si="0"/>
        <v>2025</v>
      </c>
      <c r="N44" s="393">
        <f t="shared" si="0"/>
        <v>2026</v>
      </c>
      <c r="O44" s="393">
        <f t="shared" si="0"/>
        <v>2027</v>
      </c>
      <c r="P44" s="393">
        <f t="shared" si="0"/>
        <v>2028</v>
      </c>
      <c r="Q44" s="393">
        <f t="shared" si="0"/>
        <v>2029</v>
      </c>
      <c r="R44" s="393">
        <f t="shared" si="0"/>
        <v>2030</v>
      </c>
      <c r="S44" s="393">
        <f t="shared" si="0"/>
        <v>2031</v>
      </c>
      <c r="T44" s="393">
        <f t="shared" si="0"/>
        <v>2032</v>
      </c>
      <c r="U44" s="393">
        <f t="shared" si="0"/>
        <v>2033</v>
      </c>
      <c r="V44" s="393">
        <f t="shared" si="0"/>
        <v>2034</v>
      </c>
      <c r="W44" s="393">
        <f t="shared" si="0"/>
        <v>2035</v>
      </c>
      <c r="X44" s="393">
        <f t="shared" si="0"/>
        <v>2036</v>
      </c>
      <c r="Y44" s="393">
        <f t="shared" si="0"/>
        <v>2037</v>
      </c>
      <c r="Z44" s="393">
        <f t="shared" si="0"/>
        <v>2038</v>
      </c>
      <c r="AA44" s="393">
        <f t="shared" si="0"/>
        <v>2039</v>
      </c>
      <c r="AB44" s="393">
        <f t="shared" si="0"/>
        <v>2040</v>
      </c>
      <c r="AC44" s="393">
        <f t="shared" si="0"/>
        <v>2041</v>
      </c>
      <c r="AD44" s="393">
        <f t="shared" si="0"/>
        <v>2042</v>
      </c>
      <c r="AE44" s="393">
        <f t="shared" si="0"/>
        <v>2043</v>
      </c>
      <c r="AF44" s="393">
        <f t="shared" si="0"/>
        <v>2044</v>
      </c>
      <c r="AG44" s="393">
        <f t="shared" si="0"/>
        <v>2045</v>
      </c>
      <c r="AH44" s="393">
        <f t="shared" si="0"/>
        <v>2046</v>
      </c>
      <c r="AI44" s="393">
        <f t="shared" si="0"/>
        <v>2047</v>
      </c>
      <c r="AJ44" s="393">
        <f t="shared" si="0"/>
        <v>2048</v>
      </c>
      <c r="AK44" s="393">
        <f t="shared" si="0"/>
        <v>2049</v>
      </c>
      <c r="AL44" s="393">
        <f t="shared" si="0"/>
        <v>2050</v>
      </c>
      <c r="AM44" s="393">
        <f t="shared" si="0"/>
        <v>2051</v>
      </c>
      <c r="AN44" s="393">
        <f t="shared" si="0"/>
        <v>2052</v>
      </c>
      <c r="AO44" s="393">
        <f t="shared" si="0"/>
        <v>2053</v>
      </c>
      <c r="AP44" s="393">
        <f t="shared" si="0"/>
        <v>2054</v>
      </c>
      <c r="AQ44" s="393">
        <f t="shared" si="0"/>
        <v>2055</v>
      </c>
      <c r="AR44" s="393">
        <f t="shared" si="0"/>
        <v>2056</v>
      </c>
      <c r="AS44" s="393">
        <f t="shared" si="0"/>
        <v>2057</v>
      </c>
      <c r="AT44" s="393">
        <f t="shared" si="0"/>
        <v>2058</v>
      </c>
      <c r="AU44" s="393">
        <f t="shared" si="0"/>
        <v>2059</v>
      </c>
      <c r="AV44" s="181"/>
      <c r="AW44" s="181"/>
      <c r="AX44" s="181"/>
      <c r="AY44" s="181"/>
      <c r="AZ44" s="181"/>
      <c r="BA44" s="181"/>
      <c r="BB44" s="181"/>
      <c r="BC44" s="181"/>
      <c r="BD44" s="181"/>
      <c r="BE44" s="181"/>
      <c r="BF44" s="181"/>
      <c r="BG44" s="181"/>
      <c r="BH44" s="181"/>
      <c r="BI44" s="181"/>
      <c r="BJ44" s="181"/>
      <c r="BK44" s="181"/>
      <c r="BL44" s="181"/>
      <c r="BM44" s="181"/>
      <c r="BN44" s="181"/>
      <c r="BO44" s="181"/>
      <c r="BP44" s="181"/>
      <c r="BQ44" s="181"/>
      <c r="BR44" s="181"/>
      <c r="BS44" s="181"/>
      <c r="BT44" s="181"/>
      <c r="BU44" s="181"/>
      <c r="BV44" s="181"/>
      <c r="BW44" s="181"/>
      <c r="BX44" s="181"/>
      <c r="BY44" s="181"/>
      <c r="BZ44" s="181"/>
      <c r="CA44" s="181"/>
      <c r="CB44" s="181"/>
      <c r="CC44" s="181"/>
      <c r="CD44" s="181"/>
      <c r="CE44" s="181"/>
      <c r="CF44" s="181"/>
      <c r="CG44" s="181"/>
      <c r="CH44" s="181"/>
      <c r="CI44" s="181"/>
      <c r="CJ44" s="181"/>
      <c r="CK44" s="181"/>
      <c r="CL44" s="181"/>
      <c r="CM44" s="181"/>
      <c r="CN44" s="181"/>
      <c r="CO44" s="181"/>
      <c r="CP44" s="181"/>
      <c r="CQ44" s="181"/>
      <c r="CR44" s="181"/>
      <c r="CS44" s="181"/>
      <c r="CT44" s="181"/>
      <c r="CU44" s="181"/>
      <c r="CV44" s="181"/>
      <c r="CW44" s="181"/>
      <c r="CX44" s="181"/>
      <c r="CY44" s="181"/>
      <c r="CZ44" s="181"/>
      <c r="DA44" s="181"/>
      <c r="DB44" s="181"/>
      <c r="DC44" s="181"/>
      <c r="DD44" s="181"/>
      <c r="DE44" s="181"/>
      <c r="DF44" s="181"/>
      <c r="DG44" s="181"/>
      <c r="DH44" s="181"/>
      <c r="DI44" s="181"/>
      <c r="DJ44" s="181"/>
      <c r="DK44" s="181"/>
      <c r="DL44" s="181"/>
      <c r="DM44" s="181"/>
      <c r="DN44" s="181"/>
      <c r="DO44" s="181"/>
      <c r="DP44" s="181"/>
      <c r="DQ44" s="181"/>
      <c r="DR44" s="181"/>
      <c r="DS44" s="181"/>
      <c r="DT44" s="181"/>
      <c r="DU44" s="181"/>
      <c r="DV44" s="181"/>
      <c r="DW44" s="181"/>
      <c r="DX44" s="181"/>
      <c r="DY44" s="181"/>
      <c r="DZ44" s="181"/>
      <c r="EA44" s="181"/>
      <c r="EB44" s="181"/>
      <c r="EC44" s="181"/>
      <c r="ED44" s="181"/>
      <c r="EE44" s="181"/>
      <c r="EF44" s="181"/>
      <c r="EG44" s="181"/>
      <c r="EH44" s="181"/>
      <c r="EI44" s="181"/>
      <c r="EJ44" s="181"/>
      <c r="EK44" s="181"/>
      <c r="EL44" s="181"/>
      <c r="EM44" s="181"/>
      <c r="EN44" s="181"/>
      <c r="EO44" s="181"/>
      <c r="EP44" s="181"/>
      <c r="EQ44" s="181"/>
      <c r="ER44" s="181"/>
      <c r="ES44" s="181"/>
      <c r="ET44" s="181"/>
      <c r="EU44" s="181"/>
      <c r="EV44" s="181"/>
      <c r="EW44" s="181"/>
      <c r="EX44" s="181"/>
      <c r="EY44" s="181"/>
      <c r="EZ44" s="181"/>
      <c r="FA44" s="181"/>
      <c r="FB44" s="181"/>
      <c r="FC44" s="181"/>
      <c r="FD44" s="181"/>
      <c r="FE44" s="181"/>
      <c r="FF44" s="181"/>
      <c r="FG44" s="181"/>
      <c r="FH44" s="181"/>
      <c r="FI44" s="181"/>
      <c r="FJ44" s="181"/>
      <c r="FK44" s="181"/>
      <c r="FL44" s="181"/>
      <c r="FM44" s="181"/>
      <c r="FN44" s="181"/>
      <c r="FO44" s="181"/>
      <c r="FP44" s="181"/>
      <c r="FQ44" s="181"/>
      <c r="FR44" s="181"/>
      <c r="FS44" s="181"/>
      <c r="FT44" s="181"/>
      <c r="FU44" s="181"/>
      <c r="FV44" s="181"/>
      <c r="FW44" s="181"/>
      <c r="FX44" s="181"/>
      <c r="FY44" s="181"/>
      <c r="FZ44" s="181"/>
      <c r="GA44" s="181"/>
      <c r="GB44" s="181"/>
      <c r="GC44" s="181"/>
      <c r="GD44" s="181"/>
      <c r="GE44" s="181"/>
      <c r="GF44" s="181"/>
      <c r="GG44" s="181"/>
      <c r="GH44" s="181"/>
      <c r="GI44" s="181"/>
      <c r="GJ44" s="181"/>
      <c r="GK44" s="181"/>
      <c r="GL44" s="181"/>
      <c r="GM44" s="181"/>
      <c r="GN44" s="181"/>
      <c r="GO44" s="181"/>
      <c r="GP44" s="181"/>
      <c r="GQ44" s="181"/>
      <c r="GR44" s="181"/>
      <c r="GS44" s="181"/>
      <c r="GT44" s="181"/>
      <c r="GU44" s="181"/>
      <c r="GV44" s="181"/>
      <c r="GW44" s="181"/>
      <c r="GX44" s="181"/>
      <c r="GY44" s="181"/>
      <c r="GZ44" s="181"/>
      <c r="HA44" s="181"/>
      <c r="HB44" s="181"/>
      <c r="HC44" s="181"/>
      <c r="HD44" s="181"/>
      <c r="HE44" s="181"/>
      <c r="HF44" s="181"/>
      <c r="HG44" s="181"/>
      <c r="HH44" s="181"/>
      <c r="HI44" s="181"/>
      <c r="HJ44" s="181"/>
      <c r="HK44" s="181"/>
      <c r="HL44" s="181"/>
      <c r="HM44" s="181"/>
      <c r="HN44" s="181"/>
      <c r="HO44" s="181"/>
      <c r="HP44" s="181"/>
      <c r="HQ44" s="181"/>
      <c r="HR44" s="181"/>
      <c r="HS44" s="181"/>
      <c r="HT44" s="181"/>
      <c r="HU44" s="181"/>
      <c r="HV44" s="181"/>
      <c r="HW44" s="181"/>
      <c r="HX44" s="181"/>
      <c r="HY44" s="181"/>
      <c r="HZ44" s="181"/>
      <c r="IA44" s="181"/>
      <c r="IB44" s="181"/>
      <c r="IC44" s="181"/>
      <c r="ID44" s="181"/>
      <c r="IE44" s="181"/>
      <c r="IF44" s="181"/>
      <c r="IG44" s="181"/>
      <c r="IH44" s="181"/>
      <c r="II44" s="181"/>
      <c r="IJ44" s="181"/>
      <c r="IK44" s="181"/>
      <c r="IL44" s="181"/>
      <c r="IM44" s="181"/>
      <c r="IN44" s="181"/>
      <c r="IO44" s="181"/>
      <c r="IP44" s="181"/>
      <c r="IQ44" s="181"/>
      <c r="IR44" s="181"/>
      <c r="IS44" s="181"/>
      <c r="IT44" s="181"/>
      <c r="IU44" s="181"/>
      <c r="IV44" s="181"/>
    </row>
    <row r="45" spans="1:256" s="381" customFormat="1" ht="13.8">
      <c r="A45" s="214" t="s">
        <v>46</v>
      </c>
      <c r="B45" s="175"/>
      <c r="C45" s="399">
        <f>C40</f>
        <v>365</v>
      </c>
      <c r="D45" s="399">
        <v>365</v>
      </c>
      <c r="E45" s="399">
        <v>365</v>
      </c>
      <c r="F45" s="399">
        <v>365</v>
      </c>
      <c r="G45" s="399">
        <v>365</v>
      </c>
      <c r="H45" s="399">
        <v>365</v>
      </c>
      <c r="I45" s="399">
        <v>365</v>
      </c>
      <c r="J45" s="399">
        <v>365</v>
      </c>
      <c r="K45" s="399">
        <v>365</v>
      </c>
      <c r="L45" s="399">
        <v>365</v>
      </c>
      <c r="M45" s="399">
        <v>365</v>
      </c>
      <c r="N45" s="399">
        <v>365</v>
      </c>
      <c r="O45" s="399">
        <v>365</v>
      </c>
      <c r="P45" s="399">
        <v>365</v>
      </c>
      <c r="Q45" s="399">
        <v>365</v>
      </c>
      <c r="R45" s="399">
        <v>365</v>
      </c>
      <c r="S45" s="399">
        <v>365</v>
      </c>
      <c r="T45" s="399">
        <v>365</v>
      </c>
      <c r="U45" s="399">
        <v>365</v>
      </c>
      <c r="V45" s="399">
        <v>365</v>
      </c>
      <c r="W45" s="399">
        <v>365</v>
      </c>
      <c r="X45" s="399">
        <v>365</v>
      </c>
      <c r="Y45" s="399">
        <v>365</v>
      </c>
      <c r="Z45" s="399">
        <v>365</v>
      </c>
      <c r="AA45" s="399">
        <v>365</v>
      </c>
      <c r="AB45" s="399">
        <v>365</v>
      </c>
      <c r="AC45" s="399">
        <v>365</v>
      </c>
      <c r="AD45" s="399">
        <v>365</v>
      </c>
      <c r="AE45" s="399">
        <v>365</v>
      </c>
      <c r="AF45" s="399">
        <v>365</v>
      </c>
      <c r="AG45" s="399">
        <v>365</v>
      </c>
      <c r="AH45" s="399">
        <v>365</v>
      </c>
      <c r="AI45" s="399">
        <v>365</v>
      </c>
      <c r="AJ45" s="399">
        <v>365</v>
      </c>
      <c r="AK45" s="399">
        <v>365</v>
      </c>
      <c r="AL45" s="399">
        <v>365</v>
      </c>
      <c r="AM45" s="399">
        <v>365</v>
      </c>
      <c r="AN45" s="399">
        <v>365</v>
      </c>
      <c r="AO45" s="399">
        <v>365</v>
      </c>
      <c r="AP45" s="399">
        <v>365</v>
      </c>
      <c r="AQ45" s="399">
        <v>365</v>
      </c>
      <c r="AR45" s="399">
        <v>365</v>
      </c>
      <c r="AS45" s="399">
        <v>365</v>
      </c>
      <c r="AT45" s="399">
        <v>365</v>
      </c>
      <c r="AU45" s="399">
        <v>365</v>
      </c>
      <c r="AV45" s="397"/>
      <c r="AW45" s="397"/>
      <c r="AX45" s="397"/>
      <c r="AY45" s="397"/>
      <c r="AZ45" s="397"/>
      <c r="BA45" s="397"/>
      <c r="BB45" s="397"/>
      <c r="BC45" s="397"/>
      <c r="BD45" s="397"/>
      <c r="BE45" s="397"/>
      <c r="BF45" s="397"/>
      <c r="BG45" s="397"/>
      <c r="BH45" s="397"/>
      <c r="BI45" s="397"/>
      <c r="BJ45" s="397"/>
      <c r="BK45" s="397"/>
      <c r="BL45" s="397"/>
      <c r="BM45" s="397"/>
      <c r="BN45" s="397"/>
      <c r="BO45" s="397"/>
      <c r="BP45" s="397"/>
      <c r="BQ45" s="397"/>
      <c r="BR45" s="397"/>
      <c r="BS45" s="397"/>
      <c r="BT45" s="397"/>
      <c r="BU45" s="397"/>
      <c r="BV45" s="397"/>
      <c r="BW45" s="397"/>
      <c r="BX45" s="397"/>
      <c r="BY45" s="397"/>
      <c r="BZ45" s="397"/>
      <c r="CA45" s="397"/>
      <c r="CB45" s="397"/>
      <c r="CC45" s="397"/>
      <c r="CD45" s="397"/>
      <c r="CE45" s="397"/>
      <c r="CF45" s="397"/>
      <c r="CG45" s="397"/>
      <c r="CH45" s="397"/>
      <c r="CI45" s="397"/>
      <c r="CJ45" s="397"/>
      <c r="CK45" s="397"/>
      <c r="CL45" s="397"/>
      <c r="CM45" s="397"/>
      <c r="CN45" s="397"/>
      <c r="CO45" s="397"/>
      <c r="CP45" s="397"/>
      <c r="CQ45" s="397"/>
      <c r="CR45" s="397"/>
      <c r="CS45" s="397"/>
      <c r="CT45" s="397"/>
      <c r="CU45" s="397"/>
      <c r="CV45" s="397"/>
      <c r="CW45" s="397"/>
      <c r="CX45" s="397"/>
      <c r="CY45" s="397"/>
      <c r="CZ45" s="397"/>
      <c r="DA45" s="397"/>
      <c r="DB45" s="397"/>
      <c r="DC45" s="397"/>
      <c r="DD45" s="397"/>
      <c r="DE45" s="397"/>
      <c r="DF45" s="397"/>
      <c r="DG45" s="397"/>
      <c r="DH45" s="397"/>
      <c r="DI45" s="397"/>
      <c r="DJ45" s="397"/>
      <c r="DK45" s="397"/>
      <c r="DL45" s="397"/>
      <c r="DM45" s="397"/>
      <c r="DN45" s="397"/>
      <c r="DO45" s="397"/>
      <c r="DP45" s="397"/>
      <c r="DQ45" s="397"/>
      <c r="DR45" s="397"/>
      <c r="DS45" s="397"/>
      <c r="DT45" s="397"/>
      <c r="DU45" s="397"/>
      <c r="DV45" s="397"/>
      <c r="DW45" s="397"/>
      <c r="DX45" s="397"/>
      <c r="DY45" s="397"/>
      <c r="DZ45" s="397"/>
      <c r="EA45" s="397"/>
      <c r="EB45" s="397"/>
      <c r="EC45" s="397"/>
      <c r="ED45" s="397"/>
      <c r="EE45" s="397"/>
      <c r="EF45" s="397"/>
      <c r="EG45" s="397"/>
      <c r="EH45" s="397"/>
      <c r="EI45" s="397"/>
      <c r="EJ45" s="397"/>
      <c r="EK45" s="397"/>
      <c r="EL45" s="397"/>
      <c r="EM45" s="397"/>
      <c r="EN45" s="397"/>
      <c r="EO45" s="397"/>
      <c r="EP45" s="397"/>
      <c r="EQ45" s="397"/>
      <c r="ER45" s="397"/>
      <c r="ES45" s="397"/>
      <c r="ET45" s="397"/>
      <c r="EU45" s="397"/>
      <c r="EV45" s="397"/>
      <c r="EW45" s="397"/>
      <c r="EX45" s="397"/>
      <c r="EY45" s="397"/>
      <c r="EZ45" s="397"/>
      <c r="FA45" s="397"/>
      <c r="FB45" s="397"/>
      <c r="FC45" s="397"/>
      <c r="FD45" s="397"/>
      <c r="FE45" s="397"/>
      <c r="FF45" s="397"/>
      <c r="FG45" s="397"/>
      <c r="FH45" s="397"/>
      <c r="FI45" s="397"/>
      <c r="FJ45" s="397"/>
      <c r="FK45" s="397"/>
      <c r="FL45" s="397"/>
      <c r="FM45" s="397"/>
      <c r="FN45" s="397"/>
      <c r="FO45" s="397"/>
      <c r="FP45" s="397"/>
      <c r="FQ45" s="397"/>
      <c r="FR45" s="397"/>
      <c r="FS45" s="397"/>
      <c r="FT45" s="397"/>
      <c r="FU45" s="397"/>
      <c r="FV45" s="397"/>
      <c r="FW45" s="397"/>
      <c r="FX45" s="397"/>
      <c r="FY45" s="397"/>
      <c r="FZ45" s="397"/>
      <c r="GA45" s="397"/>
      <c r="GB45" s="397"/>
      <c r="GC45" s="397"/>
      <c r="GD45" s="397"/>
      <c r="GE45" s="397"/>
      <c r="GF45" s="397"/>
      <c r="GG45" s="397"/>
      <c r="GH45" s="397"/>
      <c r="GI45" s="397"/>
      <c r="GJ45" s="397"/>
      <c r="GK45" s="397"/>
      <c r="GL45" s="397"/>
      <c r="GM45" s="397"/>
      <c r="GN45" s="397"/>
      <c r="GO45" s="397"/>
      <c r="GP45" s="397"/>
      <c r="GQ45" s="397"/>
      <c r="GR45" s="397"/>
      <c r="GS45" s="397"/>
      <c r="GT45" s="397"/>
      <c r="GU45" s="397"/>
      <c r="GV45" s="397"/>
      <c r="GW45" s="397"/>
      <c r="GX45" s="397"/>
      <c r="GY45" s="397"/>
      <c r="GZ45" s="397"/>
      <c r="HA45" s="397"/>
      <c r="HB45" s="397"/>
      <c r="HC45" s="397"/>
      <c r="HD45" s="397"/>
      <c r="HE45" s="397"/>
      <c r="HF45" s="397"/>
      <c r="HG45" s="397"/>
      <c r="HH45" s="397"/>
      <c r="HI45" s="397"/>
      <c r="HJ45" s="397"/>
      <c r="HK45" s="397"/>
      <c r="HL45" s="397"/>
      <c r="HM45" s="397"/>
      <c r="HN45" s="397"/>
      <c r="HO45" s="397"/>
      <c r="HP45" s="397"/>
      <c r="HQ45" s="397"/>
      <c r="HR45" s="397"/>
      <c r="HS45" s="397"/>
      <c r="HT45" s="397"/>
      <c r="HU45" s="397"/>
      <c r="HV45" s="397"/>
      <c r="HW45" s="397"/>
      <c r="HX45" s="397"/>
      <c r="HY45" s="397"/>
      <c r="HZ45" s="397"/>
      <c r="IA45" s="397"/>
      <c r="IB45" s="397"/>
      <c r="IC45" s="397"/>
      <c r="ID45" s="397"/>
      <c r="IE45" s="397"/>
      <c r="IF45" s="397"/>
      <c r="IG45" s="397"/>
      <c r="IH45" s="397"/>
      <c r="II45" s="397"/>
      <c r="IJ45" s="397"/>
      <c r="IK45" s="397"/>
      <c r="IL45" s="397"/>
      <c r="IM45" s="397"/>
      <c r="IN45" s="397"/>
      <c r="IO45" s="397"/>
      <c r="IP45" s="397"/>
      <c r="IQ45" s="397"/>
      <c r="IR45" s="397"/>
      <c r="IS45" s="397"/>
      <c r="IT45" s="397"/>
      <c r="IU45" s="397"/>
      <c r="IV45" s="397"/>
    </row>
    <row r="46" spans="1:256" s="381" customFormat="1" ht="13.8">
      <c r="A46" s="175" t="s">
        <v>47</v>
      </c>
      <c r="B46" s="175"/>
      <c r="C46" s="399">
        <f>+C45</f>
        <v>365</v>
      </c>
      <c r="D46" s="399">
        <f>+C46+D45</f>
        <v>730</v>
      </c>
      <c r="E46" s="399">
        <f>+D46+E45</f>
        <v>1095</v>
      </c>
      <c r="F46" s="399">
        <f t="shared" ref="F46:AU46" si="1">+E46+F45</f>
        <v>1460</v>
      </c>
      <c r="G46" s="399">
        <f t="shared" si="1"/>
        <v>1825</v>
      </c>
      <c r="H46" s="399">
        <f t="shared" si="1"/>
        <v>2190</v>
      </c>
      <c r="I46" s="399">
        <f t="shared" si="1"/>
        <v>2555</v>
      </c>
      <c r="J46" s="399">
        <f t="shared" si="1"/>
        <v>2920</v>
      </c>
      <c r="K46" s="399">
        <f t="shared" si="1"/>
        <v>3285</v>
      </c>
      <c r="L46" s="399">
        <f t="shared" si="1"/>
        <v>3650</v>
      </c>
      <c r="M46" s="399">
        <f t="shared" si="1"/>
        <v>4015</v>
      </c>
      <c r="N46" s="399">
        <f t="shared" si="1"/>
        <v>4380</v>
      </c>
      <c r="O46" s="399">
        <f t="shared" si="1"/>
        <v>4745</v>
      </c>
      <c r="P46" s="399">
        <f t="shared" si="1"/>
        <v>5110</v>
      </c>
      <c r="Q46" s="399">
        <f t="shared" si="1"/>
        <v>5475</v>
      </c>
      <c r="R46" s="399">
        <f t="shared" si="1"/>
        <v>5840</v>
      </c>
      <c r="S46" s="399">
        <f t="shared" si="1"/>
        <v>6205</v>
      </c>
      <c r="T46" s="399">
        <f t="shared" si="1"/>
        <v>6570</v>
      </c>
      <c r="U46" s="399">
        <f t="shared" si="1"/>
        <v>6935</v>
      </c>
      <c r="V46" s="399">
        <f t="shared" si="1"/>
        <v>7300</v>
      </c>
      <c r="W46" s="399">
        <f t="shared" si="1"/>
        <v>7665</v>
      </c>
      <c r="X46" s="399">
        <f t="shared" si="1"/>
        <v>8030</v>
      </c>
      <c r="Y46" s="399">
        <f t="shared" si="1"/>
        <v>8395</v>
      </c>
      <c r="Z46" s="399">
        <f t="shared" si="1"/>
        <v>8760</v>
      </c>
      <c r="AA46" s="399">
        <f t="shared" si="1"/>
        <v>9125</v>
      </c>
      <c r="AB46" s="399">
        <f t="shared" si="1"/>
        <v>9490</v>
      </c>
      <c r="AC46" s="399">
        <f t="shared" si="1"/>
        <v>9855</v>
      </c>
      <c r="AD46" s="399">
        <f t="shared" si="1"/>
        <v>10220</v>
      </c>
      <c r="AE46" s="399">
        <f t="shared" si="1"/>
        <v>10585</v>
      </c>
      <c r="AF46" s="399">
        <f t="shared" si="1"/>
        <v>10950</v>
      </c>
      <c r="AG46" s="399">
        <f t="shared" si="1"/>
        <v>11315</v>
      </c>
      <c r="AH46" s="399">
        <f t="shared" si="1"/>
        <v>11680</v>
      </c>
      <c r="AI46" s="399">
        <f t="shared" si="1"/>
        <v>12045</v>
      </c>
      <c r="AJ46" s="399">
        <f t="shared" si="1"/>
        <v>12410</v>
      </c>
      <c r="AK46" s="399">
        <f t="shared" si="1"/>
        <v>12775</v>
      </c>
      <c r="AL46" s="399">
        <f t="shared" si="1"/>
        <v>13140</v>
      </c>
      <c r="AM46" s="399">
        <f t="shared" si="1"/>
        <v>13505</v>
      </c>
      <c r="AN46" s="399">
        <f t="shared" si="1"/>
        <v>13870</v>
      </c>
      <c r="AO46" s="399">
        <f t="shared" si="1"/>
        <v>14235</v>
      </c>
      <c r="AP46" s="399">
        <f t="shared" si="1"/>
        <v>14600</v>
      </c>
      <c r="AQ46" s="399">
        <f t="shared" si="1"/>
        <v>14965</v>
      </c>
      <c r="AR46" s="399">
        <f t="shared" si="1"/>
        <v>15330</v>
      </c>
      <c r="AS46" s="399">
        <f t="shared" si="1"/>
        <v>15695</v>
      </c>
      <c r="AT46" s="399">
        <f t="shared" si="1"/>
        <v>16060</v>
      </c>
      <c r="AU46" s="399">
        <f t="shared" si="1"/>
        <v>16425</v>
      </c>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397"/>
      <c r="CR46" s="397"/>
      <c r="CS46" s="397"/>
      <c r="CT46" s="397"/>
      <c r="CU46" s="397"/>
      <c r="CV46" s="397"/>
      <c r="CW46" s="397"/>
      <c r="CX46" s="397"/>
      <c r="CY46" s="397"/>
      <c r="CZ46" s="397"/>
      <c r="DA46" s="397"/>
      <c r="DB46" s="397"/>
      <c r="DC46" s="397"/>
      <c r="DD46" s="397"/>
      <c r="DE46" s="397"/>
      <c r="DF46" s="397"/>
      <c r="DG46" s="397"/>
      <c r="DH46" s="397"/>
      <c r="DI46" s="397"/>
      <c r="DJ46" s="397"/>
      <c r="DK46" s="397"/>
      <c r="DL46" s="397"/>
      <c r="DM46" s="397"/>
      <c r="DN46" s="397"/>
      <c r="DO46" s="397"/>
      <c r="DP46" s="397"/>
      <c r="DQ46" s="397"/>
      <c r="DR46" s="397"/>
      <c r="DS46" s="397"/>
      <c r="DT46" s="397"/>
      <c r="DU46" s="397"/>
      <c r="DV46" s="397"/>
      <c r="DW46" s="397"/>
      <c r="DX46" s="397"/>
      <c r="DY46" s="397"/>
      <c r="DZ46" s="397"/>
      <c r="EA46" s="397"/>
      <c r="EB46" s="397"/>
      <c r="EC46" s="397"/>
      <c r="ED46" s="397"/>
      <c r="EE46" s="397"/>
      <c r="EF46" s="397"/>
      <c r="EG46" s="397"/>
      <c r="EH46" s="397"/>
      <c r="EI46" s="397"/>
      <c r="EJ46" s="397"/>
      <c r="EK46" s="397"/>
      <c r="EL46" s="397"/>
      <c r="EM46" s="397"/>
      <c r="EN46" s="397"/>
      <c r="EO46" s="397"/>
      <c r="EP46" s="397"/>
      <c r="EQ46" s="397"/>
      <c r="ER46" s="397"/>
      <c r="ES46" s="397"/>
      <c r="ET46" s="397"/>
      <c r="EU46" s="397"/>
      <c r="EV46" s="397"/>
      <c r="EW46" s="397"/>
      <c r="EX46" s="397"/>
      <c r="EY46" s="397"/>
      <c r="EZ46" s="397"/>
      <c r="FA46" s="397"/>
      <c r="FB46" s="397"/>
      <c r="FC46" s="397"/>
      <c r="FD46" s="397"/>
      <c r="FE46" s="397"/>
      <c r="FF46" s="397"/>
      <c r="FG46" s="397"/>
      <c r="FH46" s="397"/>
      <c r="FI46" s="397"/>
      <c r="FJ46" s="397"/>
      <c r="FK46" s="397"/>
      <c r="FL46" s="397"/>
      <c r="FM46" s="397"/>
      <c r="FN46" s="397"/>
      <c r="FO46" s="397"/>
      <c r="FP46" s="397"/>
      <c r="FQ46" s="397"/>
      <c r="FR46" s="397"/>
      <c r="FS46" s="397"/>
      <c r="FT46" s="397"/>
      <c r="FU46" s="397"/>
      <c r="FV46" s="397"/>
      <c r="FW46" s="397"/>
      <c r="FX46" s="397"/>
      <c r="FY46" s="397"/>
      <c r="FZ46" s="397"/>
      <c r="GA46" s="397"/>
      <c r="GB46" s="397"/>
      <c r="GC46" s="397"/>
      <c r="GD46" s="397"/>
      <c r="GE46" s="397"/>
      <c r="GF46" s="397"/>
      <c r="GG46" s="397"/>
      <c r="GH46" s="397"/>
      <c r="GI46" s="397"/>
      <c r="GJ46" s="397"/>
      <c r="GK46" s="397"/>
      <c r="GL46" s="397"/>
      <c r="GM46" s="397"/>
      <c r="GN46" s="397"/>
      <c r="GO46" s="397"/>
      <c r="GP46" s="397"/>
      <c r="GQ46" s="397"/>
      <c r="GR46" s="397"/>
      <c r="GS46" s="397"/>
      <c r="GT46" s="397"/>
      <c r="GU46" s="397"/>
      <c r="GV46" s="397"/>
      <c r="GW46" s="397"/>
      <c r="GX46" s="397"/>
      <c r="GY46" s="397"/>
      <c r="GZ46" s="397"/>
      <c r="HA46" s="397"/>
      <c r="HB46" s="397"/>
      <c r="HC46" s="397"/>
      <c r="HD46" s="397"/>
      <c r="HE46" s="397"/>
      <c r="HF46" s="397"/>
      <c r="HG46" s="397"/>
      <c r="HH46" s="397"/>
      <c r="HI46" s="397"/>
      <c r="HJ46" s="397"/>
      <c r="HK46" s="397"/>
      <c r="HL46" s="397"/>
      <c r="HM46" s="397"/>
      <c r="HN46" s="397"/>
      <c r="HO46" s="397"/>
      <c r="HP46" s="397"/>
      <c r="HQ46" s="397"/>
      <c r="HR46" s="397"/>
      <c r="HS46" s="397"/>
      <c r="HT46" s="397"/>
      <c r="HU46" s="397"/>
      <c r="HV46" s="397"/>
      <c r="HW46" s="397"/>
      <c r="HX46" s="397"/>
      <c r="HY46" s="397"/>
      <c r="HZ46" s="397"/>
      <c r="IA46" s="397"/>
      <c r="IB46" s="397"/>
      <c r="IC46" s="397"/>
      <c r="ID46" s="397"/>
      <c r="IE46" s="397"/>
      <c r="IF46" s="397"/>
      <c r="IG46" s="397"/>
      <c r="IH46" s="397"/>
      <c r="II46" s="397"/>
      <c r="IJ46" s="397"/>
      <c r="IK46" s="397"/>
      <c r="IL46" s="397"/>
      <c r="IM46" s="397"/>
      <c r="IN46" s="397"/>
      <c r="IO46" s="397"/>
      <c r="IP46" s="397"/>
      <c r="IQ46" s="397"/>
      <c r="IR46" s="397"/>
      <c r="IS46" s="397"/>
      <c r="IT46" s="397"/>
      <c r="IU46" s="397"/>
      <c r="IV46" s="397"/>
    </row>
    <row r="47" spans="1:256" s="381" customFormat="1" ht="13.8">
      <c r="A47" s="175" t="s">
        <v>49</v>
      </c>
      <c r="B47" s="175"/>
      <c r="C47" s="399">
        <f>ROUND(C40/2,4)</f>
        <v>182.5</v>
      </c>
      <c r="D47" s="399">
        <f>+C46+(D45/2)</f>
        <v>547.5</v>
      </c>
      <c r="E47" s="399">
        <f>+D46+(E45/2)</f>
        <v>912.5</v>
      </c>
      <c r="F47" s="399">
        <f t="shared" ref="F47:AU47" si="2">+E46+(F45/2)</f>
        <v>1277.5</v>
      </c>
      <c r="G47" s="399">
        <f>+F46+(G45/2)</f>
        <v>1642.5</v>
      </c>
      <c r="H47" s="399">
        <f t="shared" si="2"/>
        <v>2007.5</v>
      </c>
      <c r="I47" s="399">
        <f t="shared" si="2"/>
        <v>2372.5</v>
      </c>
      <c r="J47" s="399">
        <f t="shared" si="2"/>
        <v>2737.5</v>
      </c>
      <c r="K47" s="399">
        <f t="shared" si="2"/>
        <v>3102.5</v>
      </c>
      <c r="L47" s="399">
        <f t="shared" si="2"/>
        <v>3467.5</v>
      </c>
      <c r="M47" s="399">
        <f t="shared" si="2"/>
        <v>3832.5</v>
      </c>
      <c r="N47" s="399">
        <f t="shared" si="2"/>
        <v>4197.5</v>
      </c>
      <c r="O47" s="399">
        <f t="shared" si="2"/>
        <v>4562.5</v>
      </c>
      <c r="P47" s="399">
        <f t="shared" si="2"/>
        <v>4927.5</v>
      </c>
      <c r="Q47" s="399">
        <f t="shared" si="2"/>
        <v>5292.5</v>
      </c>
      <c r="R47" s="399">
        <f t="shared" si="2"/>
        <v>5657.5</v>
      </c>
      <c r="S47" s="399">
        <f t="shared" si="2"/>
        <v>6022.5</v>
      </c>
      <c r="T47" s="399">
        <f t="shared" si="2"/>
        <v>6387.5</v>
      </c>
      <c r="U47" s="399">
        <f t="shared" si="2"/>
        <v>6752.5</v>
      </c>
      <c r="V47" s="399">
        <f t="shared" si="2"/>
        <v>7117.5</v>
      </c>
      <c r="W47" s="399">
        <f t="shared" si="2"/>
        <v>7482.5</v>
      </c>
      <c r="X47" s="399">
        <f t="shared" si="2"/>
        <v>7847.5</v>
      </c>
      <c r="Y47" s="399">
        <f t="shared" si="2"/>
        <v>8212.5</v>
      </c>
      <c r="Z47" s="399">
        <f t="shared" si="2"/>
        <v>8577.5</v>
      </c>
      <c r="AA47" s="399">
        <f t="shared" si="2"/>
        <v>8942.5</v>
      </c>
      <c r="AB47" s="399">
        <f t="shared" si="2"/>
        <v>9307.5</v>
      </c>
      <c r="AC47" s="399">
        <f t="shared" si="2"/>
        <v>9672.5</v>
      </c>
      <c r="AD47" s="399">
        <f t="shared" si="2"/>
        <v>10037.5</v>
      </c>
      <c r="AE47" s="399">
        <f t="shared" si="2"/>
        <v>10402.5</v>
      </c>
      <c r="AF47" s="399">
        <f t="shared" si="2"/>
        <v>10767.5</v>
      </c>
      <c r="AG47" s="399">
        <f t="shared" si="2"/>
        <v>11132.5</v>
      </c>
      <c r="AH47" s="399">
        <f t="shared" si="2"/>
        <v>11497.5</v>
      </c>
      <c r="AI47" s="399">
        <f t="shared" si="2"/>
        <v>11862.5</v>
      </c>
      <c r="AJ47" s="399">
        <f t="shared" si="2"/>
        <v>12227.5</v>
      </c>
      <c r="AK47" s="399">
        <f t="shared" si="2"/>
        <v>12592.5</v>
      </c>
      <c r="AL47" s="399">
        <f t="shared" si="2"/>
        <v>12957.5</v>
      </c>
      <c r="AM47" s="399">
        <f t="shared" si="2"/>
        <v>13322.5</v>
      </c>
      <c r="AN47" s="399">
        <f t="shared" si="2"/>
        <v>13687.5</v>
      </c>
      <c r="AO47" s="399">
        <f t="shared" si="2"/>
        <v>14052.5</v>
      </c>
      <c r="AP47" s="399">
        <f t="shared" si="2"/>
        <v>14417.5</v>
      </c>
      <c r="AQ47" s="399">
        <f t="shared" si="2"/>
        <v>14782.5</v>
      </c>
      <c r="AR47" s="399">
        <f t="shared" si="2"/>
        <v>15147.5</v>
      </c>
      <c r="AS47" s="399">
        <f t="shared" si="2"/>
        <v>15512.5</v>
      </c>
      <c r="AT47" s="399">
        <f t="shared" si="2"/>
        <v>15877.5</v>
      </c>
      <c r="AU47" s="399">
        <f t="shared" si="2"/>
        <v>16242.5</v>
      </c>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397"/>
      <c r="CR47" s="397"/>
      <c r="CS47" s="397"/>
      <c r="CT47" s="397"/>
      <c r="CU47" s="397"/>
      <c r="CV47" s="397"/>
      <c r="CW47" s="397"/>
      <c r="CX47" s="397"/>
      <c r="CY47" s="397"/>
      <c r="CZ47" s="397"/>
      <c r="DA47" s="397"/>
      <c r="DB47" s="397"/>
      <c r="DC47" s="397"/>
      <c r="DD47" s="397"/>
      <c r="DE47" s="397"/>
      <c r="DF47" s="397"/>
      <c r="DG47" s="397"/>
      <c r="DH47" s="397"/>
      <c r="DI47" s="397"/>
      <c r="DJ47" s="397"/>
      <c r="DK47" s="397"/>
      <c r="DL47" s="397"/>
      <c r="DM47" s="397"/>
      <c r="DN47" s="397"/>
      <c r="DO47" s="397"/>
      <c r="DP47" s="397"/>
      <c r="DQ47" s="397"/>
      <c r="DR47" s="397"/>
      <c r="DS47" s="397"/>
      <c r="DT47" s="397"/>
      <c r="DU47" s="397"/>
      <c r="DV47" s="397"/>
      <c r="DW47" s="397"/>
      <c r="DX47" s="397"/>
      <c r="DY47" s="397"/>
      <c r="DZ47" s="397"/>
      <c r="EA47" s="397"/>
      <c r="EB47" s="397"/>
      <c r="EC47" s="397"/>
      <c r="ED47" s="397"/>
      <c r="EE47" s="397"/>
      <c r="EF47" s="397"/>
      <c r="EG47" s="397"/>
      <c r="EH47" s="397"/>
      <c r="EI47" s="397"/>
      <c r="EJ47" s="397"/>
      <c r="EK47" s="397"/>
      <c r="EL47" s="397"/>
      <c r="EM47" s="397"/>
      <c r="EN47" s="397"/>
      <c r="EO47" s="397"/>
      <c r="EP47" s="397"/>
      <c r="EQ47" s="397"/>
      <c r="ER47" s="397"/>
      <c r="ES47" s="397"/>
      <c r="ET47" s="397"/>
      <c r="EU47" s="397"/>
      <c r="EV47" s="397"/>
      <c r="EW47" s="397"/>
      <c r="EX47" s="397"/>
      <c r="EY47" s="397"/>
      <c r="EZ47" s="397"/>
      <c r="FA47" s="397"/>
      <c r="FB47" s="397"/>
      <c r="FC47" s="397"/>
      <c r="FD47" s="397"/>
      <c r="FE47" s="397"/>
      <c r="FF47" s="397"/>
      <c r="FG47" s="397"/>
      <c r="FH47" s="397"/>
      <c r="FI47" s="397"/>
      <c r="FJ47" s="397"/>
      <c r="FK47" s="397"/>
      <c r="FL47" s="397"/>
      <c r="FM47" s="397"/>
      <c r="FN47" s="397"/>
      <c r="FO47" s="397"/>
      <c r="FP47" s="397"/>
      <c r="FQ47" s="397"/>
      <c r="FR47" s="397"/>
      <c r="FS47" s="397"/>
      <c r="FT47" s="397"/>
      <c r="FU47" s="397"/>
      <c r="FV47" s="397"/>
      <c r="FW47" s="397"/>
      <c r="FX47" s="397"/>
      <c r="FY47" s="397"/>
      <c r="FZ47" s="397"/>
      <c r="GA47" s="397"/>
      <c r="GB47" s="397"/>
      <c r="GC47" s="397"/>
      <c r="GD47" s="397"/>
      <c r="GE47" s="397"/>
      <c r="GF47" s="397"/>
      <c r="GG47" s="397"/>
      <c r="GH47" s="397"/>
      <c r="GI47" s="397"/>
      <c r="GJ47" s="397"/>
      <c r="GK47" s="397"/>
      <c r="GL47" s="397"/>
      <c r="GM47" s="397"/>
      <c r="GN47" s="397"/>
      <c r="GO47" s="397"/>
      <c r="GP47" s="397"/>
      <c r="GQ47" s="397"/>
      <c r="GR47" s="397"/>
      <c r="GS47" s="397"/>
      <c r="GT47" s="397"/>
      <c r="GU47" s="397"/>
      <c r="GV47" s="397"/>
      <c r="GW47" s="397"/>
      <c r="GX47" s="397"/>
      <c r="GY47" s="397"/>
      <c r="GZ47" s="397"/>
      <c r="HA47" s="397"/>
      <c r="HB47" s="397"/>
      <c r="HC47" s="397"/>
      <c r="HD47" s="397"/>
      <c r="HE47" s="397"/>
      <c r="HF47" s="397"/>
      <c r="HG47" s="397"/>
      <c r="HH47" s="397"/>
      <c r="HI47" s="397"/>
      <c r="HJ47" s="397"/>
      <c r="HK47" s="397"/>
      <c r="HL47" s="397"/>
      <c r="HM47" s="397"/>
      <c r="HN47" s="397"/>
      <c r="HO47" s="397"/>
      <c r="HP47" s="397"/>
      <c r="HQ47" s="397"/>
      <c r="HR47" s="397"/>
      <c r="HS47" s="397"/>
      <c r="HT47" s="397"/>
      <c r="HU47" s="397"/>
      <c r="HV47" s="397"/>
      <c r="HW47" s="397"/>
      <c r="HX47" s="397"/>
      <c r="HY47" s="397"/>
      <c r="HZ47" s="397"/>
      <c r="IA47" s="397"/>
      <c r="IB47" s="397"/>
      <c r="IC47" s="397"/>
      <c r="ID47" s="397"/>
      <c r="IE47" s="397"/>
      <c r="IF47" s="397"/>
      <c r="IG47" s="397"/>
      <c r="IH47" s="397"/>
      <c r="II47" s="397"/>
      <c r="IJ47" s="397"/>
      <c r="IK47" s="397"/>
      <c r="IL47" s="397"/>
      <c r="IM47" s="397"/>
      <c r="IN47" s="397"/>
      <c r="IO47" s="397"/>
      <c r="IP47" s="397"/>
      <c r="IQ47" s="397"/>
      <c r="IR47" s="397"/>
      <c r="IS47" s="397"/>
      <c r="IT47" s="397"/>
      <c r="IU47" s="397"/>
      <c r="IV47" s="397"/>
    </row>
    <row r="48" spans="1:256" s="381" customFormat="1" ht="13.8">
      <c r="A48" s="175" t="s">
        <v>50</v>
      </c>
      <c r="B48" s="175"/>
      <c r="C48" s="215">
        <f>+C47/365</f>
        <v>0.5</v>
      </c>
      <c r="D48" s="215">
        <f>+D47/365</f>
        <v>1.5</v>
      </c>
      <c r="E48" s="215">
        <f>+E47/365</f>
        <v>2.5</v>
      </c>
      <c r="F48" s="215">
        <f t="shared" ref="F48:AU48" si="3">+F47/365</f>
        <v>3.5</v>
      </c>
      <c r="G48" s="215">
        <f t="shared" si="3"/>
        <v>4.5</v>
      </c>
      <c r="H48" s="215">
        <f t="shared" si="3"/>
        <v>5.5</v>
      </c>
      <c r="I48" s="215">
        <f t="shared" si="3"/>
        <v>6.5</v>
      </c>
      <c r="J48" s="215">
        <f t="shared" si="3"/>
        <v>7.5</v>
      </c>
      <c r="K48" s="215">
        <f t="shared" si="3"/>
        <v>8.5</v>
      </c>
      <c r="L48" s="215">
        <f t="shared" si="3"/>
        <v>9.5</v>
      </c>
      <c r="M48" s="215">
        <f t="shared" si="3"/>
        <v>10.5</v>
      </c>
      <c r="N48" s="215">
        <f t="shared" si="3"/>
        <v>11.5</v>
      </c>
      <c r="O48" s="215">
        <f t="shared" si="3"/>
        <v>12.5</v>
      </c>
      <c r="P48" s="215">
        <f t="shared" si="3"/>
        <v>13.5</v>
      </c>
      <c r="Q48" s="215">
        <f t="shared" si="3"/>
        <v>14.5</v>
      </c>
      <c r="R48" s="215">
        <f t="shared" si="3"/>
        <v>15.5</v>
      </c>
      <c r="S48" s="215">
        <f t="shared" si="3"/>
        <v>16.5</v>
      </c>
      <c r="T48" s="215">
        <f t="shared" si="3"/>
        <v>17.5</v>
      </c>
      <c r="U48" s="215">
        <f t="shared" si="3"/>
        <v>18.5</v>
      </c>
      <c r="V48" s="215">
        <f t="shared" si="3"/>
        <v>19.5</v>
      </c>
      <c r="W48" s="215">
        <f t="shared" si="3"/>
        <v>20.5</v>
      </c>
      <c r="X48" s="215">
        <f t="shared" si="3"/>
        <v>21.5</v>
      </c>
      <c r="Y48" s="215">
        <f t="shared" si="3"/>
        <v>22.5</v>
      </c>
      <c r="Z48" s="215">
        <f t="shared" si="3"/>
        <v>23.5</v>
      </c>
      <c r="AA48" s="215">
        <f t="shared" si="3"/>
        <v>24.5</v>
      </c>
      <c r="AB48" s="215">
        <f t="shared" si="3"/>
        <v>25.5</v>
      </c>
      <c r="AC48" s="215">
        <f t="shared" si="3"/>
        <v>26.5</v>
      </c>
      <c r="AD48" s="215">
        <f t="shared" si="3"/>
        <v>27.5</v>
      </c>
      <c r="AE48" s="215">
        <f t="shared" si="3"/>
        <v>28.5</v>
      </c>
      <c r="AF48" s="215">
        <f t="shared" si="3"/>
        <v>29.5</v>
      </c>
      <c r="AG48" s="215">
        <f t="shared" si="3"/>
        <v>30.5</v>
      </c>
      <c r="AH48" s="215">
        <f t="shared" si="3"/>
        <v>31.5</v>
      </c>
      <c r="AI48" s="215">
        <f t="shared" si="3"/>
        <v>32.5</v>
      </c>
      <c r="AJ48" s="215">
        <f t="shared" si="3"/>
        <v>33.5</v>
      </c>
      <c r="AK48" s="215">
        <f t="shared" si="3"/>
        <v>34.5</v>
      </c>
      <c r="AL48" s="215">
        <f t="shared" si="3"/>
        <v>35.5</v>
      </c>
      <c r="AM48" s="215">
        <f t="shared" si="3"/>
        <v>36.5</v>
      </c>
      <c r="AN48" s="215">
        <f t="shared" si="3"/>
        <v>37.5</v>
      </c>
      <c r="AO48" s="215">
        <f t="shared" si="3"/>
        <v>38.5</v>
      </c>
      <c r="AP48" s="215">
        <f t="shared" si="3"/>
        <v>39.5</v>
      </c>
      <c r="AQ48" s="215">
        <f t="shared" si="3"/>
        <v>40.5</v>
      </c>
      <c r="AR48" s="215">
        <f t="shared" si="3"/>
        <v>41.5</v>
      </c>
      <c r="AS48" s="215">
        <f t="shared" si="3"/>
        <v>42.5</v>
      </c>
      <c r="AT48" s="215">
        <f t="shared" si="3"/>
        <v>43.5</v>
      </c>
      <c r="AU48" s="215">
        <f t="shared" si="3"/>
        <v>44.5</v>
      </c>
      <c r="AV48" s="398"/>
      <c r="AW48" s="398"/>
      <c r="AX48" s="398"/>
      <c r="AY48" s="398"/>
      <c r="AZ48" s="398"/>
      <c r="BA48" s="398"/>
      <c r="BB48" s="398"/>
      <c r="BC48" s="398"/>
      <c r="BD48" s="398"/>
      <c r="BE48" s="398"/>
      <c r="BF48" s="398"/>
      <c r="BG48" s="398"/>
      <c r="BH48" s="398"/>
      <c r="BI48" s="398"/>
      <c r="BJ48" s="398"/>
      <c r="BK48" s="398"/>
      <c r="BL48" s="398"/>
      <c r="BM48" s="398"/>
      <c r="BN48" s="398"/>
      <c r="BO48" s="398"/>
      <c r="BP48" s="398"/>
      <c r="BQ48" s="398"/>
      <c r="BR48" s="398"/>
      <c r="BS48" s="398"/>
      <c r="BT48" s="398"/>
      <c r="BU48" s="398"/>
      <c r="BV48" s="398"/>
      <c r="BW48" s="398"/>
      <c r="BX48" s="398"/>
      <c r="BY48" s="398"/>
      <c r="BZ48" s="398"/>
      <c r="CA48" s="398"/>
      <c r="CB48" s="398"/>
      <c r="CC48" s="398"/>
      <c r="CD48" s="398"/>
      <c r="CE48" s="398"/>
      <c r="CF48" s="398"/>
      <c r="CG48" s="398"/>
      <c r="CH48" s="398"/>
      <c r="CI48" s="398"/>
      <c r="CJ48" s="398"/>
      <c r="CK48" s="398"/>
      <c r="CL48" s="398"/>
      <c r="CM48" s="398"/>
      <c r="CN48" s="398"/>
      <c r="CO48" s="398"/>
      <c r="CP48" s="398"/>
      <c r="CQ48" s="398"/>
      <c r="CR48" s="398"/>
      <c r="CS48" s="398"/>
      <c r="CT48" s="398"/>
      <c r="CU48" s="398"/>
      <c r="CV48" s="398"/>
      <c r="CW48" s="398"/>
      <c r="CX48" s="398"/>
      <c r="CY48" s="398"/>
      <c r="CZ48" s="398"/>
      <c r="DA48" s="398"/>
      <c r="DB48" s="398"/>
      <c r="DC48" s="398"/>
      <c r="DD48" s="398"/>
      <c r="DE48" s="398"/>
      <c r="DF48" s="398"/>
      <c r="DG48" s="398"/>
      <c r="DH48" s="398"/>
      <c r="DI48" s="398"/>
      <c r="DJ48" s="398"/>
      <c r="DK48" s="398"/>
      <c r="DL48" s="398"/>
      <c r="DM48" s="398"/>
      <c r="DN48" s="398"/>
      <c r="DO48" s="398"/>
      <c r="DP48" s="398"/>
      <c r="DQ48" s="398"/>
      <c r="DR48" s="398"/>
      <c r="DS48" s="398"/>
      <c r="DT48" s="398"/>
      <c r="DU48" s="398"/>
      <c r="DV48" s="398"/>
      <c r="DW48" s="398"/>
      <c r="DX48" s="398"/>
      <c r="DY48" s="398"/>
      <c r="DZ48" s="398"/>
      <c r="EA48" s="398"/>
      <c r="EB48" s="398"/>
      <c r="EC48" s="398"/>
      <c r="ED48" s="398"/>
      <c r="EE48" s="398"/>
      <c r="EF48" s="398"/>
      <c r="EG48" s="398"/>
      <c r="EH48" s="398"/>
      <c r="EI48" s="398"/>
      <c r="EJ48" s="398"/>
      <c r="EK48" s="398"/>
      <c r="EL48" s="398"/>
      <c r="EM48" s="398"/>
      <c r="EN48" s="398"/>
      <c r="EO48" s="398"/>
      <c r="EP48" s="398"/>
      <c r="EQ48" s="398"/>
      <c r="ER48" s="398"/>
      <c r="ES48" s="398"/>
      <c r="ET48" s="398"/>
      <c r="EU48" s="398"/>
      <c r="EV48" s="398"/>
      <c r="EW48" s="398"/>
      <c r="EX48" s="398"/>
      <c r="EY48" s="398"/>
      <c r="EZ48" s="398"/>
      <c r="FA48" s="398"/>
      <c r="FB48" s="398"/>
      <c r="FC48" s="398"/>
      <c r="FD48" s="398"/>
      <c r="FE48" s="398"/>
      <c r="FF48" s="398"/>
      <c r="FG48" s="398"/>
      <c r="FH48" s="398"/>
      <c r="FI48" s="398"/>
      <c r="FJ48" s="398"/>
      <c r="FK48" s="398"/>
      <c r="FL48" s="398"/>
      <c r="FM48" s="398"/>
      <c r="FN48" s="398"/>
      <c r="FO48" s="398"/>
      <c r="FP48" s="398"/>
      <c r="FQ48" s="398"/>
      <c r="FR48" s="398"/>
      <c r="FS48" s="398"/>
      <c r="FT48" s="398"/>
      <c r="FU48" s="398"/>
      <c r="FV48" s="398"/>
      <c r="FW48" s="398"/>
      <c r="FX48" s="398"/>
      <c r="FY48" s="398"/>
      <c r="FZ48" s="398"/>
      <c r="GA48" s="398"/>
      <c r="GB48" s="398"/>
      <c r="GC48" s="398"/>
      <c r="GD48" s="398"/>
      <c r="GE48" s="398"/>
      <c r="GF48" s="398"/>
      <c r="GG48" s="398"/>
      <c r="GH48" s="398"/>
      <c r="GI48" s="398"/>
      <c r="GJ48" s="398"/>
      <c r="GK48" s="398"/>
      <c r="GL48" s="398"/>
      <c r="GM48" s="398"/>
      <c r="GN48" s="398"/>
      <c r="GO48" s="398"/>
      <c r="GP48" s="398"/>
      <c r="GQ48" s="398"/>
      <c r="GR48" s="398"/>
      <c r="GS48" s="398"/>
      <c r="GT48" s="398"/>
      <c r="GU48" s="398"/>
      <c r="GV48" s="398"/>
      <c r="GW48" s="398"/>
      <c r="GX48" s="398"/>
      <c r="GY48" s="398"/>
      <c r="GZ48" s="398"/>
      <c r="HA48" s="398"/>
      <c r="HB48" s="398"/>
      <c r="HC48" s="398"/>
      <c r="HD48" s="398"/>
      <c r="HE48" s="398"/>
      <c r="HF48" s="398"/>
      <c r="HG48" s="398"/>
      <c r="HH48" s="398"/>
      <c r="HI48" s="398"/>
      <c r="HJ48" s="398"/>
      <c r="HK48" s="398"/>
      <c r="HL48" s="398"/>
      <c r="HM48" s="398"/>
      <c r="HN48" s="398"/>
      <c r="HO48" s="398"/>
      <c r="HP48" s="398"/>
      <c r="HQ48" s="398"/>
      <c r="HR48" s="398"/>
      <c r="HS48" s="398"/>
      <c r="HT48" s="398"/>
      <c r="HU48" s="398"/>
      <c r="HV48" s="398"/>
      <c r="HW48" s="398"/>
      <c r="HX48" s="398"/>
      <c r="HY48" s="398"/>
      <c r="HZ48" s="398"/>
      <c r="IA48" s="398"/>
      <c r="IB48" s="398"/>
      <c r="IC48" s="398"/>
      <c r="ID48" s="398"/>
      <c r="IE48" s="398"/>
      <c r="IF48" s="398"/>
      <c r="IG48" s="398"/>
      <c r="IH48" s="398"/>
      <c r="II48" s="398"/>
      <c r="IJ48" s="398"/>
      <c r="IK48" s="398"/>
      <c r="IL48" s="398"/>
      <c r="IM48" s="398"/>
      <c r="IN48" s="398"/>
      <c r="IO48" s="398"/>
      <c r="IP48" s="398"/>
      <c r="IQ48" s="398"/>
      <c r="IR48" s="398"/>
      <c r="IS48" s="398"/>
      <c r="IT48" s="398"/>
      <c r="IU48" s="398"/>
      <c r="IV48" s="398"/>
    </row>
    <row r="49" spans="1:47" s="381" customFormat="1" ht="13.8">
      <c r="A49" s="163" t="s">
        <v>51</v>
      </c>
      <c r="B49" s="163"/>
      <c r="C49" s="216"/>
      <c r="D49" s="216"/>
      <c r="E49" s="216"/>
      <c r="F49" s="216"/>
      <c r="G49" s="216"/>
      <c r="H49" s="216"/>
      <c r="I49" s="216"/>
      <c r="J49" s="216"/>
      <c r="K49" s="216"/>
      <c r="L49" s="216"/>
      <c r="M49" s="391"/>
      <c r="N49" s="216"/>
      <c r="O49" s="216"/>
      <c r="P49" s="190"/>
      <c r="Q49" s="190"/>
      <c r="R49" s="190"/>
      <c r="S49" s="190"/>
      <c r="T49" s="190"/>
      <c r="U49" s="190"/>
      <c r="V49" s="190"/>
      <c r="W49" s="190"/>
      <c r="X49" s="190"/>
      <c r="Y49" s="190"/>
      <c r="Z49" s="190"/>
      <c r="AA49" s="190"/>
      <c r="AB49" s="190"/>
      <c r="AC49" s="190"/>
      <c r="AD49" s="190"/>
      <c r="AE49" s="190"/>
      <c r="AF49" s="190"/>
      <c r="AG49" s="190"/>
      <c r="AH49" s="190"/>
      <c r="AI49" s="190"/>
      <c r="AJ49" s="190"/>
      <c r="AK49" s="190"/>
      <c r="AL49" s="190"/>
      <c r="AM49" s="190"/>
      <c r="AN49" s="190"/>
      <c r="AO49" s="190"/>
      <c r="AP49" s="190"/>
      <c r="AQ49" s="190"/>
      <c r="AR49" s="190"/>
      <c r="AS49" s="190"/>
      <c r="AT49" s="190"/>
      <c r="AU49" s="190"/>
    </row>
    <row r="50" spans="1:47" s="381" customFormat="1" ht="13.8">
      <c r="A50" s="163"/>
      <c r="B50" s="218"/>
      <c r="C50" s="218"/>
      <c r="D50" s="217"/>
      <c r="E50" s="217"/>
      <c r="F50" s="217"/>
      <c r="G50" s="217"/>
      <c r="H50" s="163"/>
      <c r="I50" s="163"/>
      <c r="J50" s="163"/>
      <c r="K50" s="163"/>
      <c r="L50" s="163"/>
      <c r="M50" s="163"/>
      <c r="N50" s="163"/>
      <c r="O50" s="190"/>
      <c r="P50" s="190"/>
      <c r="Q50" s="190"/>
      <c r="R50" s="190"/>
      <c r="S50" s="190"/>
      <c r="T50" s="190"/>
      <c r="U50" s="190"/>
      <c r="V50" s="190"/>
      <c r="W50" s="190"/>
      <c r="X50" s="190"/>
      <c r="Y50" s="190"/>
      <c r="Z50" s="190"/>
      <c r="AA50" s="190"/>
      <c r="AB50" s="190"/>
      <c r="AC50" s="190"/>
      <c r="AD50" s="190"/>
      <c r="AE50" s="190"/>
      <c r="AF50" s="190"/>
      <c r="AG50" s="190"/>
      <c r="AH50" s="190"/>
      <c r="AI50" s="190"/>
      <c r="AJ50" s="190"/>
      <c r="AK50" s="190"/>
      <c r="AL50" s="190"/>
      <c r="AM50" s="190"/>
      <c r="AN50" s="190"/>
      <c r="AO50" s="190"/>
      <c r="AP50" s="190"/>
      <c r="AQ50" s="190"/>
      <c r="AR50" s="190"/>
      <c r="AS50" s="190"/>
      <c r="AT50" s="190"/>
      <c r="AU50" s="190"/>
    </row>
    <row r="51" spans="1:47" s="396" customFormat="1" ht="14.4" thickBot="1">
      <c r="A51" s="210" t="s">
        <v>158</v>
      </c>
      <c r="B51" s="210"/>
      <c r="C51" s="384"/>
      <c r="D51" s="210"/>
      <c r="E51" s="210"/>
      <c r="F51" s="210"/>
      <c r="G51" s="210"/>
      <c r="H51" s="210"/>
      <c r="I51" s="210"/>
      <c r="J51" s="210"/>
      <c r="K51" s="384"/>
      <c r="L51" s="385"/>
      <c r="M51" s="386"/>
      <c r="N51" s="386"/>
      <c r="O51" s="387"/>
      <c r="P51" s="387"/>
      <c r="Q51" s="387"/>
      <c r="R51" s="387"/>
      <c r="S51" s="387"/>
      <c r="T51" s="387"/>
      <c r="U51" s="387"/>
      <c r="V51" s="387"/>
      <c r="W51" s="387"/>
      <c r="X51" s="387"/>
      <c r="Y51" s="387"/>
      <c r="Z51" s="387"/>
      <c r="AA51" s="387"/>
      <c r="AB51" s="387"/>
      <c r="AC51" s="387"/>
      <c r="AD51" s="387"/>
      <c r="AE51" s="387"/>
      <c r="AF51" s="387"/>
      <c r="AG51" s="387"/>
      <c r="AH51" s="387"/>
      <c r="AI51" s="387"/>
      <c r="AJ51" s="387"/>
      <c r="AK51" s="387"/>
      <c r="AL51" s="387"/>
      <c r="AM51" s="387"/>
      <c r="AN51" s="387"/>
      <c r="AO51" s="387"/>
      <c r="AP51" s="387"/>
      <c r="AQ51" s="387"/>
      <c r="AR51" s="387"/>
      <c r="AS51" s="387"/>
      <c r="AT51" s="387"/>
      <c r="AU51" s="387"/>
    </row>
    <row r="52" spans="1:47" ht="12" customHeight="1">
      <c r="A52" s="163" t="s">
        <v>112</v>
      </c>
      <c r="B52" s="605"/>
      <c r="C52" s="606"/>
      <c r="D52" s="217"/>
      <c r="E52" s="217"/>
      <c r="F52" s="217"/>
      <c r="G52" s="217"/>
    </row>
    <row r="53" spans="1:47" ht="12" customHeight="1">
      <c r="A53" s="163" t="s">
        <v>174</v>
      </c>
      <c r="B53" s="604"/>
      <c r="C53" s="850"/>
      <c r="D53" s="217"/>
      <c r="E53" s="217"/>
      <c r="F53" s="217"/>
      <c r="G53" s="217"/>
    </row>
    <row r="54" spans="1:47" ht="12" customHeight="1">
      <c r="A54" s="163" t="s">
        <v>136</v>
      </c>
      <c r="B54" s="221">
        <v>0.03</v>
      </c>
      <c r="C54" s="221"/>
      <c r="D54" s="217"/>
      <c r="E54" s="217"/>
      <c r="F54" s="217"/>
      <c r="G54" s="217"/>
    </row>
    <row r="55" spans="1:47" ht="12" customHeight="1">
      <c r="A55" s="163" t="s">
        <v>135</v>
      </c>
      <c r="B55" s="221">
        <v>0.36499999999999999</v>
      </c>
      <c r="C55" s="221">
        <v>0.23400000000000001</v>
      </c>
      <c r="D55" s="221">
        <v>0.20599999999999999</v>
      </c>
      <c r="E55" s="221">
        <v>0.3</v>
      </c>
      <c r="F55" s="217"/>
      <c r="G55" s="217"/>
    </row>
    <row r="56" spans="1:47" ht="12" customHeight="1">
      <c r="A56" s="163" t="s">
        <v>134</v>
      </c>
      <c r="B56" s="221"/>
      <c r="C56" s="163"/>
      <c r="D56" s="217"/>
      <c r="E56" s="217"/>
      <c r="F56" s="217"/>
      <c r="G56" s="217"/>
    </row>
    <row r="57" spans="1:47" ht="12" customHeight="1">
      <c r="A57" s="163" t="s">
        <v>142</v>
      </c>
      <c r="B57" s="233"/>
      <c r="C57" s="163"/>
      <c r="D57" s="217"/>
      <c r="E57" s="217"/>
      <c r="F57" s="217"/>
      <c r="G57" s="217"/>
    </row>
    <row r="58" spans="1:47" ht="12" customHeight="1">
      <c r="A58" s="163" t="s">
        <v>194</v>
      </c>
      <c r="B58" s="221"/>
      <c r="C58" s="163"/>
      <c r="D58" s="217"/>
      <c r="E58" s="217"/>
      <c r="F58" s="217"/>
      <c r="G58" s="217"/>
    </row>
    <row r="59" spans="1:47" ht="12" customHeight="1">
      <c r="A59" s="163" t="s">
        <v>182</v>
      </c>
      <c r="B59" s="221"/>
      <c r="C59" s="163"/>
      <c r="D59" s="217"/>
      <c r="E59" s="217"/>
      <c r="F59" s="217"/>
      <c r="G59" s="217"/>
    </row>
    <row r="60" spans="1:47" ht="12" customHeight="1">
      <c r="A60" s="163" t="s">
        <v>183</v>
      </c>
      <c r="B60" s="221"/>
      <c r="C60" s="163"/>
      <c r="D60" s="217"/>
      <c r="E60" s="217"/>
      <c r="F60" s="217"/>
      <c r="G60" s="217"/>
    </row>
    <row r="61" spans="1:47" ht="12" customHeight="1">
      <c r="A61" s="163"/>
      <c r="B61" s="245"/>
      <c r="C61" s="163"/>
      <c r="D61" s="217"/>
      <c r="E61" s="217"/>
      <c r="F61" s="217"/>
      <c r="G61" s="217"/>
    </row>
    <row r="62" spans="1:47" ht="12" customHeight="1">
      <c r="A62" s="254" t="s">
        <v>155</v>
      </c>
      <c r="B62" s="255"/>
      <c r="C62" s="163"/>
      <c r="D62" s="217"/>
      <c r="E62" s="217"/>
      <c r="F62" s="217"/>
      <c r="G62" s="217"/>
    </row>
    <row r="63" spans="1:47" ht="12" customHeight="1">
      <c r="A63" s="163" t="s">
        <v>113</v>
      </c>
      <c r="B63" s="604">
        <v>7.0000000000000007E-2</v>
      </c>
      <c r="C63" s="163"/>
      <c r="D63" s="217"/>
      <c r="E63" s="217"/>
      <c r="F63" s="217"/>
      <c r="G63" s="217"/>
    </row>
    <row r="64" spans="1:47" ht="12" customHeight="1">
      <c r="A64" s="163" t="s">
        <v>195</v>
      </c>
      <c r="B64" s="221"/>
      <c r="C64" s="163"/>
      <c r="D64" s="217"/>
      <c r="E64" s="217"/>
      <c r="F64" s="217"/>
      <c r="G64" s="217"/>
    </row>
    <row r="65" spans="1:7" ht="12" customHeight="1">
      <c r="A65" s="163" t="s">
        <v>156</v>
      </c>
      <c r="B65" s="246"/>
      <c r="C65" s="163"/>
      <c r="D65" s="217"/>
      <c r="E65" s="217"/>
      <c r="F65" s="217"/>
      <c r="G65" s="217"/>
    </row>
    <row r="66" spans="1:7" ht="12" customHeight="1">
      <c r="A66" s="163" t="s">
        <v>157</v>
      </c>
      <c r="B66" s="246"/>
      <c r="C66" s="163"/>
      <c r="D66" s="217"/>
      <c r="E66" s="217"/>
      <c r="F66" s="217"/>
      <c r="G66" s="217"/>
    </row>
    <row r="67" spans="1:7" ht="12" customHeight="1">
      <c r="A67" s="163"/>
      <c r="B67" s="255"/>
      <c r="C67" s="163"/>
      <c r="D67" s="163"/>
    </row>
    <row r="68" spans="1:7" ht="12" customHeight="1">
      <c r="A68" s="254" t="s">
        <v>187</v>
      </c>
      <c r="B68" s="220"/>
      <c r="C68" s="163"/>
      <c r="D68" s="163"/>
    </row>
    <row r="69" spans="1:7" ht="12" customHeight="1">
      <c r="A69" s="163" t="s">
        <v>52</v>
      </c>
      <c r="B69" s="233"/>
      <c r="C69" s="163"/>
      <c r="D69" s="163"/>
    </row>
    <row r="70" spans="1:7" ht="12" customHeight="1">
      <c r="A70" s="163" t="s">
        <v>188</v>
      </c>
      <c r="B70" s="233"/>
      <c r="C70" s="163"/>
      <c r="D70" s="163"/>
    </row>
    <row r="71" spans="1:7" ht="12" customHeight="1">
      <c r="A71" s="163" t="s">
        <v>189</v>
      </c>
      <c r="B71" s="233"/>
      <c r="C71" s="163"/>
      <c r="D71" s="163"/>
    </row>
    <row r="72" spans="1:7" ht="12" customHeight="1">
      <c r="A72" s="163" t="s">
        <v>190</v>
      </c>
      <c r="B72" s="233"/>
      <c r="C72" s="163"/>
      <c r="D72" s="163"/>
    </row>
    <row r="73" spans="1:7" ht="12" customHeight="1">
      <c r="A73" s="163" t="s">
        <v>191</v>
      </c>
      <c r="B73" s="233"/>
      <c r="C73" s="163"/>
      <c r="D73" s="163"/>
    </row>
    <row r="74" spans="1:7" ht="12" customHeight="1">
      <c r="A74" s="163" t="s">
        <v>192</v>
      </c>
      <c r="B74" s="233"/>
      <c r="C74" s="163"/>
      <c r="D74" s="163"/>
    </row>
    <row r="75" spans="1:7" ht="12" customHeight="1">
      <c r="A75" s="163" t="s">
        <v>244</v>
      </c>
      <c r="B75" s="257"/>
      <c r="C75" s="163"/>
      <c r="D75" s="163"/>
    </row>
    <row r="76" spans="1:7" ht="12" customHeight="1">
      <c r="A76" s="163" t="s">
        <v>418</v>
      </c>
      <c r="B76" s="257"/>
      <c r="C76" s="163"/>
      <c r="D76" s="163"/>
    </row>
    <row r="77" spans="1:7" ht="12" customHeight="1">
      <c r="A77" s="256"/>
      <c r="B77" s="219"/>
      <c r="C77" s="163"/>
      <c r="D77" s="163"/>
    </row>
    <row r="78" spans="1:7" ht="12" customHeight="1">
      <c r="A78" s="254" t="s">
        <v>566</v>
      </c>
      <c r="B78" s="220"/>
      <c r="C78" s="163"/>
      <c r="D78" s="163"/>
    </row>
    <row r="79" spans="1:7">
      <c r="A79" s="163" t="s">
        <v>563</v>
      </c>
      <c r="B79" s="581"/>
      <c r="C79" s="163"/>
      <c r="D79" s="163"/>
    </row>
    <row r="80" spans="1:7">
      <c r="A80" s="163" t="s">
        <v>565</v>
      </c>
      <c r="B80" s="582"/>
    </row>
    <row r="81" spans="1:2">
      <c r="A81" s="181"/>
    </row>
    <row r="82" spans="1:2">
      <c r="A82" s="256"/>
      <c r="B82" s="219"/>
    </row>
    <row r="83" spans="1:2">
      <c r="A83" s="256"/>
      <c r="B83" s="219"/>
    </row>
    <row r="84" spans="1:2">
      <c r="A84" s="256"/>
      <c r="B84" s="219"/>
    </row>
    <row r="85" spans="1:2">
      <c r="A85" s="256"/>
      <c r="B85" s="219"/>
    </row>
    <row r="86" spans="1:2">
      <c r="A86" s="256"/>
      <c r="B86" s="219"/>
    </row>
    <row r="87" spans="1:2">
      <c r="A87" s="256"/>
      <c r="B87" s="219"/>
    </row>
  </sheetData>
  <phoneticPr fontId="59" type="noConversion"/>
  <pageMargins left="0.75" right="0.75" top="1" bottom="1" header="0.5" footer="0.5"/>
  <pageSetup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50"/>
  <sheetViews>
    <sheetView showGridLines="0" view="pageBreakPreview" zoomScale="85" zoomScaleNormal="85" zoomScaleSheetLayoutView="85" workbookViewId="0">
      <selection activeCell="I30" sqref="I30"/>
    </sheetView>
  </sheetViews>
  <sheetFormatPr defaultColWidth="9.109375" defaultRowHeight="13.8"/>
  <cols>
    <col min="1" max="1" width="6.88671875" style="163" customWidth="1"/>
    <col min="2" max="2" width="30.109375" style="163" customWidth="1"/>
    <col min="3" max="3" width="6.5546875" style="163" customWidth="1"/>
    <col min="4" max="7" width="10.6640625" style="163" customWidth="1"/>
    <col min="8" max="8" width="6.5546875" style="163" customWidth="1"/>
    <col min="9" max="12" width="10.6640625" style="163" customWidth="1"/>
    <col min="13" max="13" width="15.44140625" style="163" customWidth="1"/>
    <col min="14" max="14" width="6.6640625" style="163" customWidth="1"/>
    <col min="15" max="15" width="20.109375" style="169" customWidth="1"/>
    <col min="16" max="16384" width="9.109375" style="169"/>
  </cols>
  <sheetData>
    <row r="1" spans="1:15" ht="24" thickBot="1">
      <c r="A1" s="274" t="str">
        <f>client_name</f>
        <v>AECOM Technology Corporation</v>
      </c>
      <c r="B1" s="153"/>
      <c r="C1" s="153"/>
      <c r="D1" s="153"/>
      <c r="E1" s="153"/>
      <c r="F1" s="153"/>
      <c r="G1" s="153"/>
      <c r="H1" s="153"/>
      <c r="I1" s="153"/>
      <c r="J1" s="153"/>
      <c r="K1" s="332"/>
      <c r="L1" s="332"/>
      <c r="M1" s="425" t="s">
        <v>21</v>
      </c>
      <c r="N1" s="362"/>
    </row>
    <row r="2" spans="1:15" ht="15.6">
      <c r="A2" s="154" t="str">
        <f>Subject_Co</f>
        <v>MSS</v>
      </c>
      <c r="B2" s="155"/>
      <c r="C2" s="155"/>
      <c r="D2" s="155"/>
      <c r="E2" s="155"/>
      <c r="F2" s="155"/>
      <c r="G2" s="155"/>
      <c r="H2" s="155"/>
      <c r="I2" s="155"/>
      <c r="J2" s="155"/>
      <c r="K2" s="156"/>
      <c r="L2" s="156"/>
      <c r="M2" s="231">
        <f ca="1">IF('Assumptions and Inputs'!$C$8=1,NOW(),"")</f>
        <v>42920.701771527776</v>
      </c>
      <c r="N2" s="363"/>
    </row>
    <row r="3" spans="1:15" ht="15.6">
      <c r="A3" s="333" t="s">
        <v>320</v>
      </c>
      <c r="B3" s="155"/>
      <c r="C3" s="155"/>
      <c r="D3" s="155"/>
      <c r="E3" s="155"/>
      <c r="F3" s="155"/>
      <c r="G3" s="155"/>
      <c r="H3" s="155"/>
      <c r="I3" s="155"/>
      <c r="J3" s="155"/>
      <c r="K3" s="156"/>
      <c r="L3" s="156"/>
      <c r="M3" s="232">
        <f ca="1">IF('Assumptions and Inputs'!$C$9=1,NOW(),"")</f>
        <v>42920.701771527776</v>
      </c>
      <c r="N3" s="363"/>
    </row>
    <row r="4" spans="1:15" ht="15.6">
      <c r="A4" s="157" t="str">
        <f>"Valuation as of "&amp;TEXT(valuation_date,"d mmmm yyy")</f>
        <v>Valuation as of 30 June 2014</v>
      </c>
      <c r="B4" s="155"/>
      <c r="C4" s="155"/>
      <c r="D4" s="155"/>
      <c r="E4" s="155"/>
      <c r="F4" s="155"/>
      <c r="G4" s="155"/>
      <c r="H4" s="155"/>
      <c r="I4" s="155"/>
      <c r="J4" s="155"/>
      <c r="K4" s="156"/>
      <c r="L4" s="156"/>
      <c r="M4" s="156"/>
      <c r="N4" s="363"/>
      <c r="O4" s="169">
        <v>1</v>
      </c>
    </row>
    <row r="5" spans="1:15" ht="15.6">
      <c r="A5" s="158" t="str">
        <f>currency_heading</f>
        <v>(USD in 000s)</v>
      </c>
      <c r="B5" s="155"/>
      <c r="C5" s="155"/>
      <c r="D5" s="159"/>
      <c r="E5" s="159"/>
      <c r="F5" s="155"/>
      <c r="G5" s="160"/>
      <c r="H5" s="160"/>
      <c r="I5" s="160"/>
      <c r="J5" s="160"/>
      <c r="K5" s="156"/>
      <c r="L5" s="156"/>
      <c r="M5" s="156"/>
      <c r="N5" s="363"/>
    </row>
    <row r="6" spans="1:15" ht="15.6">
      <c r="A6" s="158"/>
      <c r="B6" s="156"/>
      <c r="C6" s="156"/>
      <c r="D6" s="349"/>
      <c r="E6" s="349"/>
      <c r="F6" s="155"/>
      <c r="G6"/>
      <c r="H6"/>
      <c r="I6"/>
      <c r="J6"/>
      <c r="K6"/>
      <c r="L6"/>
      <c r="M6" s="156"/>
      <c r="N6" s="363"/>
    </row>
    <row r="7" spans="1:15" ht="12" customHeight="1">
      <c r="A7" s="158"/>
      <c r="B7" s="343"/>
      <c r="C7" s="343"/>
      <c r="D7" s="171"/>
      <c r="E7" s="343"/>
      <c r="F7" s="155"/>
      <c r="G7"/>
      <c r="H7"/>
      <c r="I7"/>
      <c r="J7"/>
      <c r="K7"/>
      <c r="L7"/>
      <c r="M7" s="334"/>
      <c r="N7" s="363"/>
    </row>
    <row r="8" spans="1:15" ht="12" customHeight="1">
      <c r="A8" s="162"/>
      <c r="B8" s="335"/>
      <c r="C8" s="335"/>
      <c r="D8" s="171"/>
      <c r="E8" s="345"/>
      <c r="F8" s="155"/>
      <c r="G8"/>
      <c r="H8"/>
      <c r="I8" s="414" t="s">
        <v>254</v>
      </c>
      <c r="J8" s="413"/>
      <c r="K8" s="413"/>
      <c r="L8" s="413"/>
      <c r="M8" s="344"/>
      <c r="N8" s="364"/>
    </row>
    <row r="9" spans="1:15" ht="12" customHeight="1">
      <c r="A9" s="162"/>
      <c r="B9" s="335"/>
      <c r="C9" s="335"/>
      <c r="D9" s="414" t="str">
        <f>"For the years ending "&amp;TEXT(FY,"dd mmmm")</f>
        <v>For the years ending 30 June</v>
      </c>
      <c r="E9" s="413"/>
      <c r="F9" s="413"/>
      <c r="G9" s="413"/>
      <c r="H9"/>
      <c r="I9" s="361" t="str">
        <f>D9</f>
        <v>For the years ending 30 June</v>
      </c>
      <c r="J9" s="418"/>
      <c r="K9" s="418"/>
      <c r="L9" s="418"/>
      <c r="M9" s="344"/>
      <c r="N9" s="364"/>
    </row>
    <row r="10" spans="1:15" ht="12" customHeight="1">
      <c r="A10" s="162"/>
      <c r="B10" s="228"/>
      <c r="C10" s="228"/>
      <c r="D10" s="358">
        <f>E10-1</f>
        <v>2010</v>
      </c>
      <c r="E10" s="358">
        <f>F10-1</f>
        <v>2011</v>
      </c>
      <c r="F10" s="358">
        <f>G10-1</f>
        <v>2012</v>
      </c>
      <c r="G10" s="417">
        <f>YEAR(FY)</f>
        <v>2013</v>
      </c>
      <c r="H10"/>
      <c r="I10" s="403">
        <f>D10</f>
        <v>2010</v>
      </c>
      <c r="J10" s="403">
        <f>E10</f>
        <v>2011</v>
      </c>
      <c r="K10" s="403">
        <f>F10</f>
        <v>2012</v>
      </c>
      <c r="L10" s="403">
        <f>G10</f>
        <v>2013</v>
      </c>
      <c r="M10" s="166"/>
      <c r="N10" s="364"/>
    </row>
    <row r="11" spans="1:15" ht="12" customHeight="1">
      <c r="A11" s="162"/>
      <c r="B11" s="400" t="s">
        <v>217</v>
      </c>
      <c r="C11" s="401"/>
      <c r="D11" s="402">
        <v>100</v>
      </c>
      <c r="E11" s="402">
        <v>100</v>
      </c>
      <c r="F11" s="402">
        <v>100</v>
      </c>
      <c r="G11" s="402">
        <v>100</v>
      </c>
      <c r="H11"/>
      <c r="I11" s="410">
        <f t="shared" ref="I11:L13" si="0">D11/D$11</f>
        <v>1</v>
      </c>
      <c r="J11" s="410">
        <f t="shared" si="0"/>
        <v>1</v>
      </c>
      <c r="K11" s="410">
        <f t="shared" si="0"/>
        <v>1</v>
      </c>
      <c r="L11" s="410">
        <f t="shared" si="0"/>
        <v>1</v>
      </c>
      <c r="M11" s="168"/>
      <c r="N11" s="365"/>
    </row>
    <row r="12" spans="1:15" ht="12" customHeight="1">
      <c r="A12" s="162"/>
      <c r="B12" s="350" t="s">
        <v>248</v>
      </c>
      <c r="C12" s="351"/>
      <c r="D12" s="404">
        <v>50</v>
      </c>
      <c r="E12" s="404">
        <v>50</v>
      </c>
      <c r="F12" s="404">
        <v>50</v>
      </c>
      <c r="G12" s="404">
        <v>50</v>
      </c>
      <c r="H12"/>
      <c r="I12" s="411">
        <f t="shared" si="0"/>
        <v>0.5</v>
      </c>
      <c r="J12" s="411">
        <f t="shared" si="0"/>
        <v>0.5</v>
      </c>
      <c r="K12" s="411">
        <f t="shared" si="0"/>
        <v>0.5</v>
      </c>
      <c r="L12" s="411">
        <f t="shared" si="0"/>
        <v>0.5</v>
      </c>
      <c r="M12" s="168"/>
      <c r="N12" s="365"/>
    </row>
    <row r="13" spans="1:15" ht="12" customHeight="1">
      <c r="A13" s="162"/>
      <c r="B13" s="222" t="s">
        <v>218</v>
      </c>
      <c r="C13" s="222"/>
      <c r="D13" s="405">
        <f>D11-D12</f>
        <v>50</v>
      </c>
      <c r="E13" s="405">
        <f>E11-E12</f>
        <v>50</v>
      </c>
      <c r="F13" s="405">
        <f>F11-F12</f>
        <v>50</v>
      </c>
      <c r="G13" s="405">
        <f>G11-G12</f>
        <v>50</v>
      </c>
      <c r="H13"/>
      <c r="I13" s="412">
        <f t="shared" si="0"/>
        <v>0.5</v>
      </c>
      <c r="J13" s="412">
        <f t="shared" si="0"/>
        <v>0.5</v>
      </c>
      <c r="K13" s="412">
        <f t="shared" si="0"/>
        <v>0.5</v>
      </c>
      <c r="L13" s="412">
        <f t="shared" si="0"/>
        <v>0.5</v>
      </c>
      <c r="M13" s="168"/>
      <c r="N13" s="365"/>
    </row>
    <row r="14" spans="1:15" ht="12" customHeight="1">
      <c r="A14" s="162"/>
      <c r="B14" s="222"/>
      <c r="C14" s="222"/>
      <c r="D14" s="235"/>
      <c r="E14" s="235"/>
      <c r="F14" s="235"/>
      <c r="G14" s="235"/>
      <c r="H14"/>
      <c r="I14" s="169"/>
      <c r="J14" s="169"/>
      <c r="K14" s="169"/>
      <c r="L14" s="169"/>
      <c r="M14" s="168"/>
      <c r="N14" s="365"/>
    </row>
    <row r="15" spans="1:15" ht="12" customHeight="1">
      <c r="A15" s="162"/>
      <c r="B15" s="225" t="s">
        <v>253</v>
      </c>
      <c r="C15" s="222"/>
      <c r="D15" s="235"/>
      <c r="E15" s="235"/>
      <c r="F15" s="235"/>
      <c r="G15" s="235"/>
      <c r="H15" s="152"/>
      <c r="I15" s="169"/>
      <c r="J15" s="169"/>
      <c r="K15" s="169"/>
      <c r="L15" s="169"/>
      <c r="M15" s="168"/>
      <c r="N15" s="365"/>
    </row>
    <row r="16" spans="1:15" ht="12" customHeight="1">
      <c r="A16" s="162"/>
      <c r="B16" s="350" t="s">
        <v>245</v>
      </c>
      <c r="C16" s="222"/>
      <c r="D16" s="406">
        <v>0</v>
      </c>
      <c r="E16" s="407">
        <v>0</v>
      </c>
      <c r="F16" s="407">
        <v>0</v>
      </c>
      <c r="G16" s="407">
        <v>0</v>
      </c>
      <c r="H16" s="152"/>
      <c r="I16" s="410">
        <f t="shared" ref="I16:I21" si="1">D16/D$11</f>
        <v>0</v>
      </c>
      <c r="J16" s="410">
        <f t="shared" ref="J16:J21" si="2">E16/E$11</f>
        <v>0</v>
      </c>
      <c r="K16" s="410">
        <f t="shared" ref="K16:K21" si="3">F16/F$11</f>
        <v>0</v>
      </c>
      <c r="L16" s="410">
        <f t="shared" ref="L16:L21" si="4">G16/G$11</f>
        <v>0</v>
      </c>
      <c r="M16" s="168"/>
      <c r="N16" s="365"/>
    </row>
    <row r="17" spans="1:14" ht="12" customHeight="1">
      <c r="A17" s="162"/>
      <c r="B17" s="350" t="s">
        <v>246</v>
      </c>
      <c r="C17" s="222"/>
      <c r="D17" s="407">
        <v>0</v>
      </c>
      <c r="E17" s="407">
        <v>0</v>
      </c>
      <c r="F17" s="407">
        <v>0</v>
      </c>
      <c r="G17" s="407">
        <v>0</v>
      </c>
      <c r="H17" s="152"/>
      <c r="I17" s="410">
        <f t="shared" si="1"/>
        <v>0</v>
      </c>
      <c r="J17" s="410">
        <f t="shared" si="2"/>
        <v>0</v>
      </c>
      <c r="K17" s="410">
        <f t="shared" si="3"/>
        <v>0</v>
      </c>
      <c r="L17" s="410">
        <f t="shared" si="4"/>
        <v>0</v>
      </c>
      <c r="M17" s="168"/>
      <c r="N17" s="365"/>
    </row>
    <row r="18" spans="1:14" ht="12" customHeight="1">
      <c r="A18" s="162"/>
      <c r="B18" s="350" t="s">
        <v>247</v>
      </c>
      <c r="C18" s="222"/>
      <c r="D18" s="408">
        <v>0</v>
      </c>
      <c r="E18" s="408">
        <v>0</v>
      </c>
      <c r="F18" s="408">
        <v>0</v>
      </c>
      <c r="G18" s="408">
        <v>0</v>
      </c>
      <c r="H18"/>
      <c r="I18" s="411">
        <f t="shared" si="1"/>
        <v>0</v>
      </c>
      <c r="J18" s="411">
        <f t="shared" si="2"/>
        <v>0</v>
      </c>
      <c r="K18" s="411">
        <f t="shared" si="3"/>
        <v>0</v>
      </c>
      <c r="L18" s="411">
        <f t="shared" si="4"/>
        <v>0</v>
      </c>
      <c r="M18" s="168"/>
      <c r="N18" s="365"/>
    </row>
    <row r="19" spans="1:14" ht="12" customHeight="1">
      <c r="A19" s="162"/>
      <c r="B19" s="181" t="s">
        <v>17</v>
      </c>
      <c r="C19" s="175"/>
      <c r="D19" s="235">
        <f>D13-SUM(D16:D18)</f>
        <v>50</v>
      </c>
      <c r="E19" s="235">
        <f>E13-SUM(E16:E18)</f>
        <v>50</v>
      </c>
      <c r="F19" s="235">
        <f>F13-SUM(F16:F18)</f>
        <v>50</v>
      </c>
      <c r="G19" s="235">
        <f>G13-SUM(G16:G18)</f>
        <v>50</v>
      </c>
      <c r="H19"/>
      <c r="I19" s="412">
        <f t="shared" si="1"/>
        <v>0.5</v>
      </c>
      <c r="J19" s="412">
        <f t="shared" si="2"/>
        <v>0.5</v>
      </c>
      <c r="K19" s="412">
        <f t="shared" si="3"/>
        <v>0.5</v>
      </c>
      <c r="L19" s="412">
        <f t="shared" si="4"/>
        <v>0.5</v>
      </c>
      <c r="M19" s="168"/>
      <c r="N19" s="365"/>
    </row>
    <row r="20" spans="1:14" ht="12" customHeight="1">
      <c r="A20" s="162"/>
      <c r="B20" s="223" t="s">
        <v>233</v>
      </c>
      <c r="C20" s="175"/>
      <c r="D20" s="357">
        <v>0</v>
      </c>
      <c r="E20" s="357">
        <v>0</v>
      </c>
      <c r="F20" s="357">
        <v>0</v>
      </c>
      <c r="G20" s="357">
        <v>0</v>
      </c>
      <c r="H20"/>
      <c r="I20" s="411">
        <f t="shared" si="1"/>
        <v>0</v>
      </c>
      <c r="J20" s="411">
        <f t="shared" si="2"/>
        <v>0</v>
      </c>
      <c r="K20" s="411">
        <f t="shared" si="3"/>
        <v>0</v>
      </c>
      <c r="L20" s="411">
        <f t="shared" si="4"/>
        <v>0</v>
      </c>
      <c r="M20" s="168"/>
      <c r="N20" s="365"/>
    </row>
    <row r="21" spans="1:14" ht="12" customHeight="1">
      <c r="A21" s="162"/>
      <c r="B21" s="181" t="s">
        <v>58</v>
      </c>
      <c r="C21" s="175"/>
      <c r="D21" s="235">
        <f>D19-D20</f>
        <v>50</v>
      </c>
      <c r="E21" s="235">
        <f>E19-E20</f>
        <v>50</v>
      </c>
      <c r="F21" s="235">
        <f>F19-F20</f>
        <v>50</v>
      </c>
      <c r="G21" s="235">
        <f>G19-G20</f>
        <v>50</v>
      </c>
      <c r="H21"/>
      <c r="I21" s="412">
        <f t="shared" si="1"/>
        <v>0.5</v>
      </c>
      <c r="J21" s="412">
        <f t="shared" si="2"/>
        <v>0.5</v>
      </c>
      <c r="K21" s="412">
        <f t="shared" si="3"/>
        <v>0.5</v>
      </c>
      <c r="L21" s="412">
        <f t="shared" si="4"/>
        <v>0.5</v>
      </c>
      <c r="M21" s="168"/>
      <c r="N21" s="365"/>
    </row>
    <row r="22" spans="1:14" ht="12" customHeight="1">
      <c r="A22" s="162"/>
      <c r="B22" s="181"/>
      <c r="C22" s="175"/>
      <c r="D22" s="235"/>
      <c r="E22" s="235"/>
      <c r="F22" s="235"/>
      <c r="G22" s="235"/>
      <c r="H22"/>
      <c r="I22" s="169"/>
      <c r="J22" s="169"/>
      <c r="K22" s="169"/>
      <c r="L22" s="169"/>
      <c r="M22" s="168"/>
      <c r="N22" s="365"/>
    </row>
    <row r="23" spans="1:14" ht="12" customHeight="1">
      <c r="A23" s="162"/>
      <c r="B23" s="175" t="s">
        <v>219</v>
      </c>
      <c r="C23" s="175"/>
      <c r="D23" s="234">
        <v>0</v>
      </c>
      <c r="E23" s="234">
        <v>0</v>
      </c>
      <c r="F23" s="234">
        <v>0</v>
      </c>
      <c r="G23" s="234">
        <v>0</v>
      </c>
      <c r="H23"/>
      <c r="I23" s="411">
        <f t="shared" ref="I23:L24" si="5">D23/D$11</f>
        <v>0</v>
      </c>
      <c r="J23" s="411">
        <f t="shared" si="5"/>
        <v>0</v>
      </c>
      <c r="K23" s="411">
        <f t="shared" si="5"/>
        <v>0</v>
      </c>
      <c r="L23" s="411">
        <f t="shared" si="5"/>
        <v>0</v>
      </c>
      <c r="M23" s="168"/>
      <c r="N23" s="365"/>
    </row>
    <row r="24" spans="1:14" ht="12" customHeight="1">
      <c r="A24" s="162"/>
      <c r="B24" s="181" t="s">
        <v>220</v>
      </c>
      <c r="C24" s="175"/>
      <c r="D24" s="346">
        <f>D21-D23</f>
        <v>50</v>
      </c>
      <c r="E24" s="346">
        <f>E21-E23</f>
        <v>50</v>
      </c>
      <c r="F24" s="346">
        <f>F21-F23</f>
        <v>50</v>
      </c>
      <c r="G24" s="346">
        <f>G21-G23</f>
        <v>50</v>
      </c>
      <c r="H24"/>
      <c r="I24" s="412">
        <f t="shared" si="5"/>
        <v>0.5</v>
      </c>
      <c r="J24" s="412">
        <f t="shared" si="5"/>
        <v>0.5</v>
      </c>
      <c r="K24" s="412">
        <f t="shared" si="5"/>
        <v>0.5</v>
      </c>
      <c r="L24" s="412">
        <f t="shared" si="5"/>
        <v>0.5</v>
      </c>
      <c r="M24" s="168"/>
      <c r="N24" s="365"/>
    </row>
    <row r="25" spans="1:14" ht="12" customHeight="1">
      <c r="A25" s="162"/>
      <c r="B25" s="181"/>
      <c r="C25" s="175"/>
      <c r="D25" s="346"/>
      <c r="E25" s="346"/>
      <c r="F25" s="155"/>
      <c r="G25"/>
      <c r="H25"/>
      <c r="I25" s="169"/>
      <c r="J25" s="169"/>
      <c r="K25" s="169"/>
      <c r="L25" s="169"/>
      <c r="M25" s="168"/>
      <c r="N25" s="365"/>
    </row>
    <row r="26" spans="1:14" ht="12" customHeight="1">
      <c r="A26" s="162"/>
      <c r="B26" s="222" t="s">
        <v>223</v>
      </c>
      <c r="C26" s="222"/>
      <c r="D26" s="409">
        <v>10</v>
      </c>
      <c r="E26" s="409">
        <v>10</v>
      </c>
      <c r="F26" s="409">
        <v>10</v>
      </c>
      <c r="G26" s="409">
        <v>10</v>
      </c>
      <c r="H26"/>
      <c r="I26" s="410">
        <f>D26/D$11</f>
        <v>0.1</v>
      </c>
      <c r="J26" s="410">
        <f>E26/E$11</f>
        <v>0.1</v>
      </c>
      <c r="K26" s="410">
        <f>F26/F$11</f>
        <v>0.1</v>
      </c>
      <c r="L26" s="410">
        <f>G26/G$11</f>
        <v>0.1</v>
      </c>
      <c r="M26" s="166"/>
      <c r="N26" s="364"/>
    </row>
    <row r="27" spans="1:14" ht="12" customHeight="1">
      <c r="A27" s="162"/>
      <c r="B27" s="222"/>
      <c r="C27" s="222"/>
      <c r="D27" s="222"/>
      <c r="E27" s="222"/>
      <c r="F27" s="155"/>
      <c r="G27"/>
      <c r="H27"/>
      <c r="I27" s="169"/>
      <c r="J27" s="169"/>
      <c r="K27" s="169"/>
      <c r="L27" s="169"/>
      <c r="M27" s="166"/>
      <c r="N27" s="364"/>
    </row>
    <row r="28" spans="1:14" ht="12" customHeight="1">
      <c r="A28" s="162"/>
      <c r="B28" s="222"/>
      <c r="C28" s="222"/>
      <c r="D28" s="222"/>
      <c r="E28" s="222"/>
      <c r="F28" s="155"/>
      <c r="G28" s="152"/>
      <c r="H28" s="152"/>
      <c r="I28" s="416"/>
      <c r="J28" s="169"/>
      <c r="K28" s="169"/>
      <c r="L28" s="169"/>
      <c r="M28" s="166"/>
      <c r="N28" s="364"/>
    </row>
    <row r="29" spans="1:14" ht="12" customHeight="1">
      <c r="B29" s="347" t="s">
        <v>221</v>
      </c>
      <c r="C29" s="336"/>
      <c r="D29" s="165"/>
      <c r="E29" s="165"/>
      <c r="F29" s="155"/>
      <c r="G29"/>
      <c r="H29"/>
      <c r="I29" s="415" t="s">
        <v>256</v>
      </c>
      <c r="J29" s="169"/>
      <c r="K29" s="169"/>
      <c r="L29" s="169"/>
      <c r="M29" s="175"/>
      <c r="N29" s="364"/>
    </row>
    <row r="30" spans="1:14" ht="12" customHeight="1">
      <c r="B30" s="170" t="s">
        <v>73</v>
      </c>
      <c r="C30" s="175"/>
      <c r="D30" s="348" t="s">
        <v>59</v>
      </c>
      <c r="E30" s="337">
        <f>(E11-D11)/ABS(D11)</f>
        <v>0</v>
      </c>
      <c r="F30" s="337">
        <f>(F11-E11)/ABS(E11)</f>
        <v>0</v>
      </c>
      <c r="G30" s="337">
        <f>(G11-F11)/ABS(F11)</f>
        <v>0</v>
      </c>
      <c r="H30"/>
      <c r="I30" s="337">
        <f>((G11/D11)^(1/(G$10/D$10)))-1</f>
        <v>0</v>
      </c>
      <c r="J30"/>
      <c r="K30"/>
      <c r="L30"/>
      <c r="M30" s="175"/>
      <c r="N30" s="364"/>
    </row>
    <row r="31" spans="1:14" ht="12" customHeight="1">
      <c r="B31" s="170" t="s">
        <v>210</v>
      </c>
      <c r="C31" s="175"/>
      <c r="D31" s="348" t="s">
        <v>59</v>
      </c>
      <c r="E31" s="337">
        <f>(E19-D19)/ABS(D19)</f>
        <v>0</v>
      </c>
      <c r="F31" s="337">
        <f>(F19-E19)/ABS(E19)</f>
        <v>0</v>
      </c>
      <c r="G31" s="337">
        <f>(G19-F19)/ABS(F19)</f>
        <v>0</v>
      </c>
      <c r="H31" s="152"/>
      <c r="I31" s="337">
        <f>((G19/D19)^(1/(G$10/D$10)))-1</f>
        <v>0</v>
      </c>
      <c r="J31" s="152"/>
      <c r="K31" s="152"/>
      <c r="L31" s="152"/>
      <c r="M31" s="175"/>
      <c r="N31" s="364"/>
    </row>
    <row r="32" spans="1:14" ht="12" customHeight="1">
      <c r="B32" s="170" t="s">
        <v>211</v>
      </c>
      <c r="C32" s="175"/>
      <c r="D32" s="348" t="s">
        <v>59</v>
      </c>
      <c r="E32" s="337">
        <f>(E21-D21)/ABS(D21)</f>
        <v>0</v>
      </c>
      <c r="F32" s="337">
        <f>(F21-E21)/ABS(E21)</f>
        <v>0</v>
      </c>
      <c r="G32" s="337">
        <f>(G21-F21)/ABS(F21)</f>
        <v>0</v>
      </c>
      <c r="H32" s="152"/>
      <c r="I32" s="337">
        <f>((G21/D21)^(1/(G$10/D$10)))-1</f>
        <v>0</v>
      </c>
      <c r="J32" s="152"/>
      <c r="K32" s="152"/>
      <c r="L32" s="152"/>
      <c r="M32" s="175"/>
      <c r="N32" s="364"/>
    </row>
    <row r="33" spans="1:14" ht="12" customHeight="1">
      <c r="A33" s="162"/>
      <c r="B33" s="170" t="s">
        <v>255</v>
      </c>
      <c r="D33" s="348" t="s">
        <v>59</v>
      </c>
      <c r="E33" s="337">
        <f>(E26-D26)/ABS(D26)</f>
        <v>0</v>
      </c>
      <c r="F33" s="337">
        <f>(F26-E26)/ABS(E26)</f>
        <v>0</v>
      </c>
      <c r="G33" s="337">
        <f>(G26-F26)/ABS(F26)</f>
        <v>0</v>
      </c>
      <c r="I33" s="337">
        <f>((G26/D26)^(1/(G$10/D$10)))-1</f>
        <v>0</v>
      </c>
      <c r="J33" s="338"/>
      <c r="K33" s="166"/>
      <c r="L33" s="166"/>
      <c r="M33" s="172"/>
      <c r="N33" s="364"/>
    </row>
    <row r="34" spans="1:14" ht="12" customHeight="1">
      <c r="A34" s="162"/>
      <c r="I34" s="338"/>
      <c r="J34" s="338"/>
      <c r="K34" s="166"/>
      <c r="L34" s="166"/>
      <c r="M34" s="172"/>
      <c r="N34" s="364"/>
    </row>
    <row r="35" spans="1:14" ht="12" customHeight="1">
      <c r="A35" s="162"/>
      <c r="I35" s="338"/>
      <c r="J35" s="338"/>
      <c r="K35" s="166"/>
      <c r="L35" s="166"/>
      <c r="M35" s="172"/>
      <c r="N35" s="364"/>
    </row>
    <row r="36" spans="1:14" ht="12" customHeight="1">
      <c r="A36" s="162"/>
      <c r="I36" s="338"/>
      <c r="J36" s="338"/>
      <c r="K36" s="166"/>
      <c r="L36" s="166"/>
      <c r="M36" s="172"/>
      <c r="N36" s="364"/>
    </row>
    <row r="37" spans="1:14" ht="12" customHeight="1">
      <c r="A37" s="162"/>
      <c r="I37" s="338"/>
      <c r="J37" s="338"/>
      <c r="K37" s="166"/>
      <c r="L37" s="166"/>
      <c r="M37" s="172"/>
      <c r="N37" s="364"/>
    </row>
    <row r="38" spans="1:14" ht="12" customHeight="1">
      <c r="A38" s="162"/>
      <c r="I38" s="338"/>
      <c r="J38" s="338"/>
      <c r="K38" s="166"/>
      <c r="L38" s="166"/>
      <c r="M38" s="172"/>
      <c r="N38" s="364"/>
    </row>
    <row r="39" spans="1:14" ht="12" customHeight="1">
      <c r="A39" s="162"/>
      <c r="I39" s="338"/>
      <c r="J39" s="338"/>
      <c r="K39" s="166"/>
      <c r="L39" s="166"/>
      <c r="M39" s="172"/>
      <c r="N39" s="364"/>
    </row>
    <row r="40" spans="1:14" ht="12" customHeight="1">
      <c r="A40" s="176" t="s">
        <v>74</v>
      </c>
      <c r="C40" s="339"/>
      <c r="G40" s="162"/>
      <c r="H40" s="162"/>
      <c r="I40" s="162"/>
      <c r="J40" s="162"/>
      <c r="K40" s="170"/>
      <c r="L40" s="170"/>
      <c r="M40" s="170"/>
      <c r="N40" s="364"/>
    </row>
    <row r="41" spans="1:14" ht="12" customHeight="1">
      <c r="A41" s="340" t="s">
        <v>222</v>
      </c>
      <c r="C41" s="339"/>
      <c r="G41" s="162"/>
      <c r="H41" s="162"/>
      <c r="I41" s="162"/>
      <c r="J41" s="162"/>
      <c r="K41" s="170"/>
      <c r="L41" s="170"/>
      <c r="M41" s="170"/>
      <c r="N41" s="364"/>
    </row>
    <row r="42" spans="1:14" ht="12" customHeight="1">
      <c r="A42" s="340"/>
      <c r="C42" s="339"/>
      <c r="G42" s="162"/>
      <c r="H42" s="162"/>
      <c r="I42" s="162"/>
      <c r="J42" s="162"/>
      <c r="K42" s="170"/>
      <c r="L42" s="170"/>
      <c r="M42" s="170"/>
      <c r="N42" s="364"/>
    </row>
    <row r="43" spans="1:14" ht="12" customHeight="1">
      <c r="A43" s="340"/>
      <c r="C43" s="339"/>
      <c r="G43" s="162"/>
      <c r="H43" s="162"/>
      <c r="I43" s="162"/>
      <c r="J43" s="162"/>
      <c r="K43" s="170"/>
      <c r="L43" s="170"/>
      <c r="M43" s="170"/>
      <c r="N43" s="364"/>
    </row>
    <row r="44" spans="1:14" ht="12" customHeight="1">
      <c r="A44" s="340"/>
      <c r="C44" s="339"/>
      <c r="G44" s="162"/>
      <c r="H44" s="162"/>
      <c r="I44" s="162"/>
      <c r="J44" s="162"/>
      <c r="K44" s="170"/>
      <c r="L44" s="170"/>
      <c r="M44" s="170"/>
      <c r="N44" s="364"/>
    </row>
    <row r="45" spans="1:14" ht="12" customHeight="1">
      <c r="D45" s="162"/>
      <c r="E45" s="162"/>
      <c r="F45" s="162"/>
      <c r="G45" s="162"/>
      <c r="H45" s="162"/>
      <c r="I45" s="162"/>
      <c r="J45" s="162"/>
      <c r="K45" s="174"/>
      <c r="L45" s="174"/>
      <c r="M45" s="174"/>
      <c r="N45" s="364"/>
    </row>
    <row r="46" spans="1:14" ht="12" customHeight="1">
      <c r="D46" s="162"/>
      <c r="E46" s="162"/>
      <c r="F46" s="162"/>
      <c r="G46" s="162"/>
      <c r="H46" s="162"/>
      <c r="I46" s="162"/>
      <c r="J46" s="162"/>
      <c r="K46" s="174"/>
      <c r="L46" s="174"/>
      <c r="M46" s="174"/>
      <c r="N46" s="364"/>
    </row>
    <row r="47" spans="1:14" ht="12" customHeight="1" thickBot="1">
      <c r="A47" s="177" t="str">
        <f>General_Note_DCF</f>
        <v>Source: AECOM Technology Corporation.  Some totals may not add due to rounding.  See Statement of Limiting Conditions.</v>
      </c>
      <c r="B47" s="178"/>
      <c r="C47" s="178"/>
      <c r="D47" s="178"/>
      <c r="E47" s="178"/>
      <c r="F47" s="178"/>
      <c r="G47" s="341"/>
      <c r="H47" s="341"/>
      <c r="I47" s="341"/>
      <c r="J47" s="341"/>
      <c r="K47" s="341"/>
      <c r="L47" s="341"/>
      <c r="M47" s="178"/>
      <c r="N47" s="366"/>
    </row>
    <row r="48" spans="1:14" ht="28.8">
      <c r="A48" s="179" t="str">
        <f>IF(+Draft_Toggle=1,+Draft_Note_1," ")</f>
        <v>Draft Document.</v>
      </c>
      <c r="B48" s="180"/>
      <c r="C48" s="180"/>
      <c r="D48" s="180"/>
      <c r="E48" s="180"/>
      <c r="F48" s="180"/>
      <c r="G48" s="181"/>
      <c r="H48" s="181"/>
      <c r="I48" s="181"/>
      <c r="J48" s="181"/>
      <c r="K48" s="342"/>
      <c r="L48" s="342"/>
      <c r="M48" s="36" t="s">
        <v>55</v>
      </c>
      <c r="N48" s="364"/>
    </row>
    <row r="49" spans="1:14">
      <c r="A49" s="180" t="str">
        <f>IF(+Draft_Toggle=1,+Draft_Note_2," ")</f>
        <v>All data subject to change upon completion of additional analysis.</v>
      </c>
      <c r="B49" s="183"/>
      <c r="C49" s="183"/>
      <c r="D49" s="183"/>
      <c r="E49" s="183"/>
      <c r="F49" s="183"/>
      <c r="G49" s="183"/>
      <c r="H49" s="183"/>
      <c r="I49" s="183"/>
      <c r="J49" s="183"/>
      <c r="K49" s="184"/>
      <c r="L49" s="184"/>
      <c r="M49" s="184" t="str">
        <f ca="1">copyright</f>
        <v>© 2017 by Ernst &amp; Young LLP.  All rights reserved.</v>
      </c>
      <c r="N49" s="364"/>
    </row>
    <row r="50" spans="1:14">
      <c r="A50" s="367"/>
      <c r="B50" s="368"/>
      <c r="C50" s="368"/>
      <c r="D50" s="368"/>
      <c r="E50" s="368"/>
      <c r="F50" s="368"/>
      <c r="G50" s="368"/>
      <c r="H50" s="368"/>
      <c r="I50" s="368"/>
      <c r="J50" s="368"/>
      <c r="K50" s="369"/>
      <c r="L50" s="369"/>
      <c r="M50" s="369"/>
      <c r="N50" s="364"/>
    </row>
  </sheetData>
  <pageMargins left="0.5" right="0.5" top="0.5" bottom="0.5" header="0.25" footer="0.25"/>
  <pageSetup scale="85" orientation="landscape" blackAndWhite="1" r:id="rId1"/>
  <headerFooter alignWithMargins="0"/>
  <ignoredErrors>
    <ignoredError sqref="M2:M3" unlocked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BE69"/>
  <sheetViews>
    <sheetView showGridLines="0" view="pageBreakPreview" zoomScaleNormal="100" zoomScaleSheetLayoutView="100" workbookViewId="0"/>
  </sheetViews>
  <sheetFormatPr defaultColWidth="9.109375" defaultRowHeight="13.2"/>
  <cols>
    <col min="1" max="1" width="2.44140625" style="553" customWidth="1"/>
    <col min="2" max="2" width="1.109375" style="553" customWidth="1"/>
    <col min="3" max="3" width="31.5546875" style="555" customWidth="1"/>
    <col min="4" max="4" width="6" style="553" customWidth="1"/>
    <col min="5" max="5" width="9.6640625" style="553" customWidth="1"/>
    <col min="6" max="6" width="3.5546875" style="553" customWidth="1"/>
    <col min="7" max="7" width="6" style="553" customWidth="1"/>
    <col min="8" max="8" width="9.6640625" style="553" customWidth="1"/>
    <col min="9" max="10" width="3" style="553" customWidth="1"/>
    <col min="11" max="11" width="6" style="553" customWidth="1"/>
    <col min="12" max="12" width="9.6640625" style="553" customWidth="1"/>
    <col min="13" max="13" width="3.5546875" style="553" customWidth="1"/>
    <col min="14" max="14" width="6" style="553" customWidth="1"/>
    <col min="15" max="15" width="9.6640625" style="553" customWidth="1"/>
    <col min="16" max="16" width="3.109375" style="553" customWidth="1"/>
    <col min="17" max="17" width="3.5546875" style="553" customWidth="1"/>
    <col min="18" max="18" width="6" style="553" customWidth="1"/>
    <col min="19" max="19" width="9.6640625" style="553" customWidth="1"/>
    <col min="20" max="20" width="3.5546875" style="553" customWidth="1"/>
    <col min="21" max="21" width="6" style="553" customWidth="1"/>
    <col min="22" max="22" width="9.6640625" style="553" customWidth="1"/>
    <col min="23" max="23" width="3.109375" style="553" customWidth="1"/>
    <col min="24" max="24" width="3.5546875" style="553" customWidth="1"/>
    <col min="25" max="25" width="6" style="553" customWidth="1"/>
    <col min="26" max="26" width="9.6640625" style="553" customWidth="1"/>
    <col min="27" max="27" width="3.5546875" style="553" customWidth="1"/>
    <col min="28" max="28" width="6" style="553" customWidth="1"/>
    <col min="29" max="29" width="9.6640625" style="553" customWidth="1"/>
    <col min="30" max="30" width="3" style="553" customWidth="1"/>
    <col min="31" max="31" width="10" style="553" customWidth="1"/>
    <col min="32" max="32" width="5.44140625" style="554" customWidth="1"/>
    <col min="33" max="33" width="2.6640625" style="554" customWidth="1"/>
    <col min="34" max="34" width="26.33203125" style="554" bestFit="1" customWidth="1"/>
    <col min="35" max="41" width="12.5546875" style="554" customWidth="1"/>
    <col min="42" max="42" width="8.5546875" style="554" customWidth="1"/>
    <col min="43" max="43" width="9.109375" style="554" bestFit="1" customWidth="1"/>
    <col min="44" max="44" width="4.88671875" style="554" customWidth="1"/>
    <col min="45" max="57" width="9.109375" style="554"/>
    <col min="58" max="16384" width="9.109375" style="553"/>
  </cols>
  <sheetData>
    <row r="1" spans="1:57" s="570" customFormat="1" ht="24" thickBot="1">
      <c r="A1" s="872" t="str">
        <f>client_name</f>
        <v>AECOM Technology Corporation</v>
      </c>
      <c r="B1" s="968"/>
      <c r="C1" s="969"/>
      <c r="D1" s="968"/>
      <c r="E1" s="968"/>
      <c r="F1" s="968"/>
      <c r="G1" s="968"/>
      <c r="H1" s="968"/>
      <c r="I1" s="968"/>
      <c r="J1" s="968"/>
      <c r="K1" s="968"/>
      <c r="L1" s="968"/>
      <c r="M1" s="968"/>
      <c r="N1" s="968"/>
      <c r="O1" s="968"/>
      <c r="P1" s="968"/>
      <c r="Q1" s="968"/>
      <c r="R1" s="968"/>
      <c r="S1" s="968"/>
      <c r="T1" s="968"/>
      <c r="U1" s="968"/>
      <c r="V1" s="968"/>
      <c r="W1" s="968"/>
      <c r="X1" s="968"/>
      <c r="Y1" s="968"/>
      <c r="Z1" s="968"/>
      <c r="AA1" s="968"/>
      <c r="AB1" s="968"/>
      <c r="AC1" s="968"/>
      <c r="AD1" s="968"/>
      <c r="AE1" s="970"/>
      <c r="AF1" s="971"/>
      <c r="AG1" s="972"/>
      <c r="AH1" s="972"/>
      <c r="AI1" s="972"/>
      <c r="AJ1" s="972"/>
      <c r="AK1" s="972"/>
      <c r="AL1" s="972"/>
      <c r="AM1" s="972"/>
      <c r="AN1" s="972"/>
      <c r="AO1" s="972"/>
      <c r="AP1" s="972"/>
      <c r="AQ1" s="972"/>
      <c r="AR1" s="972"/>
      <c r="AS1" s="972"/>
      <c r="AT1" s="972"/>
      <c r="AU1" s="972"/>
      <c r="AV1" s="972"/>
      <c r="AW1" s="972"/>
      <c r="AX1" s="972"/>
      <c r="AY1" s="972"/>
      <c r="AZ1" s="972"/>
      <c r="BA1" s="972"/>
      <c r="BB1" s="972"/>
      <c r="BC1" s="972"/>
      <c r="BD1" s="972"/>
      <c r="BE1" s="972"/>
    </row>
    <row r="2" spans="1:57" s="569" customFormat="1" ht="15.6">
      <c r="A2" s="973" t="s">
        <v>743</v>
      </c>
      <c r="B2" s="974"/>
      <c r="C2" s="975"/>
      <c r="D2" s="974"/>
      <c r="E2" s="974"/>
      <c r="F2" s="974"/>
      <c r="G2" s="974"/>
      <c r="H2" s="974"/>
      <c r="I2" s="974"/>
      <c r="J2" s="974"/>
      <c r="K2" s="974"/>
      <c r="L2" s="974"/>
      <c r="M2" s="974"/>
      <c r="N2" s="974"/>
      <c r="O2" s="974"/>
      <c r="P2" s="974"/>
      <c r="Q2" s="974"/>
      <c r="R2" s="974"/>
      <c r="S2" s="974"/>
      <c r="T2" s="974"/>
      <c r="U2" s="974"/>
      <c r="V2" s="974"/>
      <c r="W2" s="974"/>
      <c r="X2" s="974"/>
      <c r="Y2" s="974"/>
      <c r="Z2" s="974"/>
      <c r="AA2" s="974"/>
      <c r="AB2" s="974"/>
      <c r="AC2" s="974"/>
      <c r="AD2" s="974"/>
      <c r="AE2" s="976"/>
      <c r="AF2" s="971"/>
      <c r="AG2" s="972"/>
      <c r="AH2" s="972"/>
      <c r="AI2" s="972"/>
      <c r="AJ2" s="972"/>
      <c r="AK2" s="972"/>
      <c r="AL2" s="972"/>
      <c r="AM2" s="972"/>
      <c r="AN2" s="972"/>
      <c r="AO2" s="972"/>
      <c r="AP2" s="972"/>
      <c r="AQ2" s="972"/>
      <c r="AR2" s="972"/>
      <c r="AS2" s="972"/>
      <c r="AT2" s="972"/>
      <c r="AU2" s="972"/>
      <c r="AV2" s="972"/>
      <c r="AW2" s="972"/>
      <c r="AX2" s="972"/>
      <c r="AY2" s="972"/>
      <c r="AZ2" s="972"/>
      <c r="BA2" s="972"/>
      <c r="BB2" s="972"/>
      <c r="BC2" s="972"/>
      <c r="BD2" s="972"/>
      <c r="BE2" s="972"/>
    </row>
    <row r="3" spans="1:57" s="569" customFormat="1" ht="15.6">
      <c r="A3" s="879" t="str">
        <f>date_heading</f>
        <v>Corroborative valuation as of 30 June 2014</v>
      </c>
      <c r="B3" s="974"/>
      <c r="C3" s="975"/>
      <c r="D3" s="974"/>
      <c r="E3" s="974"/>
      <c r="F3" s="974"/>
      <c r="G3" s="974"/>
      <c r="H3" s="974"/>
      <c r="I3" s="974"/>
      <c r="J3" s="974"/>
      <c r="K3" s="974"/>
      <c r="L3" s="974"/>
      <c r="M3" s="974"/>
      <c r="N3" s="974"/>
      <c r="O3" s="974"/>
      <c r="P3" s="974"/>
      <c r="Q3" s="974"/>
      <c r="R3" s="974"/>
      <c r="S3" s="974"/>
      <c r="T3" s="974"/>
      <c r="U3" s="974"/>
      <c r="V3" s="974"/>
      <c r="W3" s="974"/>
      <c r="X3" s="974"/>
      <c r="Y3" s="974"/>
      <c r="Z3" s="974"/>
      <c r="AA3" s="974"/>
      <c r="AB3" s="974"/>
      <c r="AC3" s="974"/>
      <c r="AD3" s="974"/>
      <c r="AE3" s="977"/>
      <c r="AF3" s="971"/>
      <c r="AG3" s="972"/>
      <c r="AH3" s="972" t="s">
        <v>531</v>
      </c>
      <c r="AI3" s="972" t="s">
        <v>547</v>
      </c>
      <c r="AJ3" s="972"/>
      <c r="AK3" s="972"/>
      <c r="AL3" s="972"/>
      <c r="AM3" s="972"/>
      <c r="AN3" s="972"/>
      <c r="AO3" s="972"/>
      <c r="AP3" s="972"/>
      <c r="AQ3" s="972"/>
      <c r="AR3" s="972"/>
      <c r="AS3" s="972"/>
      <c r="AT3" s="972"/>
      <c r="AU3" s="972"/>
      <c r="AV3" s="972"/>
      <c r="AW3" s="972"/>
      <c r="AX3" s="972"/>
      <c r="AY3" s="972"/>
      <c r="AZ3" s="972"/>
      <c r="BA3" s="972"/>
      <c r="BB3" s="972"/>
      <c r="BC3" s="972"/>
      <c r="BD3" s="972"/>
      <c r="BE3" s="972"/>
    </row>
    <row r="4" spans="1:57" s="569" customFormat="1" ht="15.6">
      <c r="A4" s="880" t="str">
        <f>currency_heading</f>
        <v>(USD in 000s)</v>
      </c>
      <c r="B4" s="974"/>
      <c r="C4" s="975"/>
      <c r="D4" s="979"/>
      <c r="E4" s="979"/>
      <c r="F4" s="980"/>
      <c r="G4" s="980"/>
      <c r="H4" s="980"/>
      <c r="I4" s="980"/>
      <c r="J4" s="980"/>
      <c r="K4" s="980"/>
      <c r="L4" s="979"/>
      <c r="M4" s="980"/>
      <c r="N4" s="980"/>
      <c r="O4" s="980"/>
      <c r="P4" s="980"/>
      <c r="Q4" s="980"/>
      <c r="R4" s="980"/>
      <c r="S4" s="980"/>
      <c r="T4" s="980"/>
      <c r="U4" s="980"/>
      <c r="V4" s="980"/>
      <c r="W4" s="980"/>
      <c r="X4" s="980"/>
      <c r="Y4" s="980"/>
      <c r="Z4" s="980"/>
      <c r="AA4" s="980"/>
      <c r="AB4" s="980"/>
      <c r="AC4" s="980"/>
      <c r="AD4" s="980"/>
      <c r="AE4" s="977"/>
      <c r="AF4" s="971"/>
      <c r="AG4" s="972"/>
      <c r="AH4" s="981">
        <f>MAX(29.4,21.5,46.7,36.1,48)</f>
        <v>48</v>
      </c>
      <c r="AI4" s="981">
        <f>MAX(47.3,146.5,63.2,51.4,31.8)</f>
        <v>146.5</v>
      </c>
      <c r="AJ4" s="972"/>
      <c r="AK4" s="972"/>
      <c r="AL4" s="972"/>
      <c r="AM4" s="972"/>
      <c r="AN4" s="972"/>
      <c r="AO4" s="972"/>
      <c r="AP4" s="972"/>
      <c r="AQ4" s="972"/>
      <c r="AR4" s="972"/>
      <c r="AS4" s="972"/>
      <c r="AT4" s="972"/>
      <c r="AU4" s="972"/>
      <c r="AV4" s="972"/>
      <c r="AW4" s="972"/>
      <c r="AX4" s="972"/>
      <c r="AY4" s="972"/>
      <c r="AZ4" s="972"/>
      <c r="BA4" s="972"/>
      <c r="BB4" s="972"/>
      <c r="BC4" s="972"/>
      <c r="BD4" s="972"/>
      <c r="BE4" s="972"/>
    </row>
    <row r="5" spans="1:57" s="554" customFormat="1" ht="12" customHeight="1">
      <c r="A5" s="972"/>
      <c r="B5" s="972"/>
      <c r="C5" s="982"/>
      <c r="D5" s="982"/>
      <c r="E5" s="982"/>
      <c r="F5" s="972"/>
      <c r="G5" s="972"/>
      <c r="H5" s="972"/>
      <c r="I5" s="972"/>
      <c r="J5" s="972"/>
      <c r="K5" s="972"/>
      <c r="L5" s="982"/>
      <c r="M5" s="972"/>
      <c r="N5" s="972"/>
      <c r="O5" s="972"/>
      <c r="P5" s="972"/>
      <c r="Q5" s="972"/>
      <c r="R5" s="972"/>
      <c r="S5" s="972"/>
      <c r="T5" s="972"/>
      <c r="U5" s="972"/>
      <c r="V5" s="972"/>
      <c r="W5" s="972"/>
      <c r="X5" s="972"/>
      <c r="Y5" s="972"/>
      <c r="Z5" s="972"/>
      <c r="AA5" s="972"/>
      <c r="AB5" s="972"/>
      <c r="AC5" s="972"/>
      <c r="AD5" s="972"/>
      <c r="AE5" s="972"/>
      <c r="AF5" s="971"/>
      <c r="AG5" s="972"/>
      <c r="AH5" s="981">
        <f>AVERAGE(29.4,21.5,46.7,36.1,48)</f>
        <v>36.339999999999996</v>
      </c>
      <c r="AI5" s="981">
        <f>AVERAGE(47.3,146.5,63.2,51.4,31.8)</f>
        <v>68.039999999999992</v>
      </c>
      <c r="AJ5" s="972"/>
      <c r="AK5" s="972"/>
      <c r="AL5" s="972"/>
      <c r="AM5" s="972"/>
      <c r="AN5" s="972"/>
      <c r="AO5" s="972"/>
      <c r="AP5" s="972"/>
      <c r="AQ5" s="972"/>
      <c r="AR5" s="972"/>
      <c r="AS5" s="972"/>
      <c r="AT5" s="972"/>
      <c r="AU5" s="972"/>
      <c r="AV5" s="972"/>
      <c r="AW5" s="972"/>
      <c r="AX5" s="972"/>
      <c r="AY5" s="972"/>
      <c r="AZ5" s="972"/>
      <c r="BA5" s="972"/>
      <c r="BB5" s="972"/>
      <c r="BC5" s="972"/>
      <c r="BD5" s="972"/>
      <c r="BE5" s="972"/>
    </row>
    <row r="6" spans="1:57" s="554" customFormat="1" ht="12" customHeight="1" thickBot="1">
      <c r="A6" s="972"/>
      <c r="B6" s="972"/>
      <c r="C6" s="982"/>
      <c r="D6" s="982"/>
      <c r="E6" s="982"/>
      <c r="F6" s="972"/>
      <c r="G6" s="972"/>
      <c r="H6" s="972"/>
      <c r="I6" s="972"/>
      <c r="J6" s="972"/>
      <c r="K6" s="972"/>
      <c r="L6" s="982"/>
      <c r="M6" s="972"/>
      <c r="N6" s="972"/>
      <c r="O6" s="972"/>
      <c r="P6" s="972"/>
      <c r="Q6" s="972"/>
      <c r="R6" s="972"/>
      <c r="S6" s="972"/>
      <c r="T6" s="972"/>
      <c r="U6" s="972"/>
      <c r="V6" s="972"/>
      <c r="W6" s="972"/>
      <c r="X6" s="972"/>
      <c r="Y6" s="972"/>
      <c r="Z6" s="972"/>
      <c r="AA6" s="972"/>
      <c r="AB6" s="972"/>
      <c r="AC6" s="972"/>
      <c r="AD6" s="972"/>
      <c r="AE6" s="972"/>
      <c r="AF6" s="971"/>
      <c r="AG6" s="972"/>
      <c r="AH6" s="981">
        <f>MEDIAN(29.4,21.5,46.7,36.1,48)</f>
        <v>36.1</v>
      </c>
      <c r="AI6" s="981">
        <f>MEDIAN(47.3,146.5,63.2,51.4,31.8)</f>
        <v>51.4</v>
      </c>
      <c r="AJ6" s="972"/>
      <c r="AK6" s="972"/>
      <c r="AL6" s="972"/>
      <c r="AM6" s="972"/>
      <c r="AN6" s="972"/>
      <c r="AO6" s="972"/>
      <c r="AP6" s="972"/>
      <c r="AQ6" s="972"/>
      <c r="AR6" s="972"/>
      <c r="AS6" s="972"/>
      <c r="AT6" s="972"/>
      <c r="AU6" s="972"/>
      <c r="AV6" s="972"/>
      <c r="AW6" s="972"/>
      <c r="AX6" s="972"/>
      <c r="AY6" s="972"/>
      <c r="AZ6" s="972"/>
      <c r="BA6" s="972"/>
      <c r="BB6" s="972"/>
      <c r="BC6" s="972"/>
      <c r="BD6" s="972"/>
      <c r="BE6" s="972"/>
    </row>
    <row r="7" spans="1:57" s="554" customFormat="1" ht="12" customHeight="1" thickBot="1">
      <c r="A7" s="972"/>
      <c r="B7" s="983"/>
      <c r="C7" s="984" t="s">
        <v>548</v>
      </c>
      <c r="D7" s="985"/>
      <c r="E7" s="985"/>
      <c r="F7" s="985"/>
      <c r="G7" s="985"/>
      <c r="H7" s="985"/>
      <c r="I7" s="985"/>
      <c r="J7" s="985"/>
      <c r="K7" s="985"/>
      <c r="L7" s="985"/>
      <c r="M7" s="985"/>
      <c r="N7" s="985"/>
      <c r="O7" s="985"/>
      <c r="P7" s="984"/>
      <c r="Q7" s="985"/>
      <c r="R7" s="985"/>
      <c r="S7" s="985"/>
      <c r="T7" s="985"/>
      <c r="U7" s="985"/>
      <c r="V7" s="986"/>
      <c r="W7" s="984"/>
      <c r="X7" s="985"/>
      <c r="Y7" s="985"/>
      <c r="Z7" s="985"/>
      <c r="AA7" s="985"/>
      <c r="AB7" s="985"/>
      <c r="AC7" s="986"/>
      <c r="AD7" s="987"/>
      <c r="AE7" s="972"/>
      <c r="AF7" s="971"/>
      <c r="AG7" s="972"/>
      <c r="AH7" s="981">
        <f>MIN(29.4,21.5,46.7,36.1,48)</f>
        <v>21.5</v>
      </c>
      <c r="AI7" s="981">
        <f>MIN(47.3,146.5,63.2,51.4,31.8)</f>
        <v>31.8</v>
      </c>
      <c r="AJ7" s="972"/>
      <c r="AK7" s="972"/>
      <c r="AL7" s="972"/>
      <c r="AM7" s="972"/>
      <c r="AN7" s="972"/>
      <c r="AO7" s="972"/>
      <c r="AP7" s="972"/>
      <c r="AQ7" s="972"/>
      <c r="AR7" s="972"/>
      <c r="AS7" s="972"/>
      <c r="AT7" s="972"/>
      <c r="AU7" s="972"/>
      <c r="AV7" s="972"/>
      <c r="AW7" s="972"/>
      <c r="AX7" s="972"/>
      <c r="AY7" s="972"/>
      <c r="AZ7" s="972"/>
      <c r="BA7" s="972"/>
      <c r="BB7" s="972"/>
      <c r="BC7" s="972"/>
      <c r="BD7" s="972"/>
      <c r="BE7" s="972"/>
    </row>
    <row r="8" spans="1:57" s="554" customFormat="1" ht="12" customHeight="1">
      <c r="A8" s="972"/>
      <c r="B8" s="983"/>
      <c r="C8" s="988"/>
      <c r="D8" s="988"/>
      <c r="E8" s="988"/>
      <c r="F8" s="988"/>
      <c r="G8" s="988"/>
      <c r="H8" s="988"/>
      <c r="I8" s="988"/>
      <c r="J8" s="988"/>
      <c r="K8" s="988"/>
      <c r="L8" s="988"/>
      <c r="M8" s="988"/>
      <c r="N8" s="988"/>
      <c r="O8" s="988"/>
      <c r="P8" s="988"/>
      <c r="Q8" s="988"/>
      <c r="R8" s="988"/>
      <c r="S8" s="988"/>
      <c r="T8" s="988"/>
      <c r="U8" s="988"/>
      <c r="V8" s="988"/>
      <c r="W8" s="988"/>
      <c r="X8" s="988"/>
      <c r="Y8" s="988"/>
      <c r="Z8" s="988"/>
      <c r="AA8" s="988"/>
      <c r="AB8" s="988"/>
      <c r="AC8" s="988"/>
      <c r="AD8" s="988"/>
      <c r="AE8" s="972"/>
      <c r="AF8" s="971"/>
      <c r="AG8" s="972"/>
      <c r="AH8" s="972"/>
      <c r="AI8" s="972"/>
      <c r="AJ8" s="972"/>
      <c r="AK8" s="972"/>
      <c r="AL8" s="972"/>
      <c r="AM8" s="972"/>
      <c r="AN8" s="972"/>
      <c r="AO8" s="972"/>
      <c r="AP8" s="972"/>
      <c r="AQ8" s="972"/>
      <c r="AR8" s="972"/>
      <c r="AS8" s="972"/>
      <c r="AT8" s="972"/>
      <c r="AU8" s="972"/>
      <c r="AV8" s="972"/>
      <c r="AW8" s="972"/>
      <c r="AX8" s="972"/>
      <c r="AY8" s="972"/>
      <c r="AZ8" s="972"/>
      <c r="BA8" s="972"/>
      <c r="BB8" s="972"/>
      <c r="BC8" s="972"/>
      <c r="BD8" s="972"/>
      <c r="BE8" s="972"/>
    </row>
    <row r="9" spans="1:57" s="554" customFormat="1" ht="12" customHeight="1">
      <c r="A9" s="972"/>
      <c r="B9" s="983"/>
      <c r="C9" s="988"/>
      <c r="D9" s="842">
        <v>2014</v>
      </c>
      <c r="E9" s="989"/>
      <c r="F9" s="990"/>
      <c r="G9" s="990"/>
      <c r="H9" s="991"/>
      <c r="I9" s="992"/>
      <c r="J9" s="993"/>
      <c r="K9" s="842">
        <v>2015</v>
      </c>
      <c r="L9" s="989"/>
      <c r="M9" s="990"/>
      <c r="N9" s="990"/>
      <c r="O9" s="991"/>
      <c r="P9" s="1119"/>
      <c r="Q9" s="995"/>
      <c r="R9" s="996" t="s">
        <v>716</v>
      </c>
      <c r="S9" s="990"/>
      <c r="T9" s="990"/>
      <c r="U9" s="990"/>
      <c r="V9" s="991"/>
      <c r="W9" s="994"/>
      <c r="X9" s="995"/>
      <c r="Y9" s="842" t="s">
        <v>717</v>
      </c>
      <c r="Z9" s="989"/>
      <c r="AA9" s="990"/>
      <c r="AB9" s="990"/>
      <c r="AC9" s="991"/>
      <c r="AD9" s="993"/>
      <c r="AE9" s="972"/>
      <c r="AF9" s="971"/>
      <c r="AG9" s="972"/>
      <c r="AH9" s="972"/>
      <c r="AI9" s="972"/>
      <c r="AJ9" s="972"/>
      <c r="AK9" s="972"/>
      <c r="AL9" s="972"/>
      <c r="AM9" s="972"/>
      <c r="AN9" s="972"/>
      <c r="AO9" s="972"/>
      <c r="AP9" s="972"/>
      <c r="AQ9" s="972"/>
      <c r="AR9" s="972"/>
      <c r="AS9" s="972"/>
      <c r="AT9" s="972"/>
      <c r="AU9" s="972"/>
      <c r="AV9" s="972"/>
      <c r="AW9" s="972"/>
      <c r="AX9" s="972"/>
      <c r="AY9" s="972"/>
      <c r="AZ9" s="972"/>
      <c r="BA9" s="972"/>
      <c r="BB9" s="972"/>
      <c r="BC9" s="972"/>
      <c r="BD9" s="972"/>
      <c r="BE9" s="972"/>
    </row>
    <row r="10" spans="1:57" s="554" customFormat="1" ht="12" customHeight="1">
      <c r="A10" s="972"/>
      <c r="B10" s="983"/>
      <c r="C10" s="997"/>
      <c r="D10" s="998" t="s">
        <v>531</v>
      </c>
      <c r="E10" s="999"/>
      <c r="F10" s="1000"/>
      <c r="G10" s="998" t="s">
        <v>547</v>
      </c>
      <c r="H10" s="999"/>
      <c r="I10" s="1001"/>
      <c r="J10" s="1002"/>
      <c r="K10" s="998" t="s">
        <v>531</v>
      </c>
      <c r="L10" s="999"/>
      <c r="M10" s="1000"/>
      <c r="N10" s="998" t="s">
        <v>547</v>
      </c>
      <c r="O10" s="999"/>
      <c r="P10" s="1003"/>
      <c r="Q10" s="999"/>
      <c r="R10" s="998" t="s">
        <v>531</v>
      </c>
      <c r="S10" s="999"/>
      <c r="T10" s="1000"/>
      <c r="U10" s="998" t="s">
        <v>547</v>
      </c>
      <c r="V10" s="999"/>
      <c r="W10" s="1003"/>
      <c r="X10" s="999"/>
      <c r="Y10" s="998" t="s">
        <v>531</v>
      </c>
      <c r="Z10" s="999"/>
      <c r="AA10" s="1000"/>
      <c r="AB10" s="998" t="s">
        <v>547</v>
      </c>
      <c r="AC10" s="999"/>
      <c r="AD10" s="999"/>
      <c r="AE10" s="972"/>
      <c r="AF10" s="971"/>
      <c r="AG10" s="972"/>
      <c r="AH10" s="972"/>
      <c r="AI10" s="972"/>
      <c r="AJ10" s="972"/>
      <c r="AK10" s="972"/>
      <c r="AL10" s="972"/>
      <c r="AM10" s="972"/>
      <c r="AN10" s="972"/>
      <c r="AO10" s="972"/>
      <c r="AP10" s="972"/>
      <c r="AQ10" s="972"/>
      <c r="AR10" s="972"/>
      <c r="AS10" s="972"/>
      <c r="AT10" s="972"/>
      <c r="AU10" s="972"/>
      <c r="AV10" s="972"/>
      <c r="AW10" s="972"/>
      <c r="AX10" s="972"/>
      <c r="AY10" s="972"/>
      <c r="AZ10" s="972"/>
      <c r="BA10" s="972"/>
      <c r="BB10" s="972"/>
      <c r="BC10" s="972"/>
      <c r="BD10" s="972"/>
      <c r="BE10" s="972"/>
    </row>
    <row r="11" spans="1:57" s="554" customFormat="1" ht="12" customHeight="1">
      <c r="A11" s="972"/>
      <c r="B11" s="983"/>
      <c r="C11" s="997"/>
      <c r="D11" s="1004" t="s">
        <v>530</v>
      </c>
      <c r="E11" s="1004"/>
      <c r="F11" s="1002"/>
      <c r="G11" s="1004" t="s">
        <v>546</v>
      </c>
      <c r="H11" s="1005"/>
      <c r="I11" s="1001"/>
      <c r="J11" s="1002"/>
      <c r="K11" s="1004" t="s">
        <v>530</v>
      </c>
      <c r="L11" s="1004"/>
      <c r="M11" s="1002"/>
      <c r="N11" s="1004" t="s">
        <v>546</v>
      </c>
      <c r="O11" s="1005"/>
      <c r="P11" s="1003"/>
      <c r="Q11" s="1006"/>
      <c r="R11" s="1004" t="s">
        <v>530</v>
      </c>
      <c r="S11" s="1004"/>
      <c r="T11" s="1002"/>
      <c r="U11" s="1004" t="s">
        <v>546</v>
      </c>
      <c r="V11" s="1005"/>
      <c r="W11" s="1003"/>
      <c r="X11" s="1006"/>
      <c r="Y11" s="1004" t="s">
        <v>530</v>
      </c>
      <c r="Z11" s="1004"/>
      <c r="AA11" s="1002"/>
      <c r="AB11" s="1004" t="s">
        <v>546</v>
      </c>
      <c r="AC11" s="1005"/>
      <c r="AD11" s="1006"/>
      <c r="AE11" s="972"/>
      <c r="AF11" s="971"/>
      <c r="AG11" s="972"/>
      <c r="AH11" s="972"/>
      <c r="AI11" s="972"/>
      <c r="AJ11" s="972"/>
      <c r="AK11" s="972"/>
      <c r="AL11" s="972"/>
      <c r="AM11" s="972"/>
      <c r="AN11" s="972"/>
      <c r="AO11" s="972"/>
      <c r="AP11" s="972"/>
      <c r="AQ11" s="972"/>
      <c r="AR11" s="972"/>
      <c r="AS11" s="972"/>
      <c r="AT11" s="972"/>
      <c r="AU11" s="972"/>
      <c r="AV11" s="972"/>
      <c r="AW11" s="972"/>
      <c r="AX11" s="972"/>
      <c r="AY11" s="972"/>
      <c r="AZ11" s="972"/>
      <c r="BA11" s="972"/>
      <c r="BB11" s="972"/>
      <c r="BC11" s="972"/>
      <c r="BD11" s="972"/>
      <c r="BE11" s="972"/>
    </row>
    <row r="12" spans="1:57" s="554" customFormat="1" ht="12" customHeight="1">
      <c r="A12" s="972"/>
      <c r="B12" s="983"/>
      <c r="C12" s="1007"/>
      <c r="D12" s="1008"/>
      <c r="E12" s="997"/>
      <c r="F12" s="1000"/>
      <c r="G12" s="1000"/>
      <c r="H12" s="1009"/>
      <c r="I12" s="1010"/>
      <c r="J12" s="1009"/>
      <c r="K12" s="1009"/>
      <c r="L12" s="997"/>
      <c r="M12" s="1000"/>
      <c r="N12" s="1000"/>
      <c r="O12" s="1009"/>
      <c r="P12" s="1011"/>
      <c r="Q12" s="1009"/>
      <c r="R12" s="1009"/>
      <c r="S12" s="1009"/>
      <c r="T12" s="1009"/>
      <c r="U12" s="1009"/>
      <c r="V12" s="1009"/>
      <c r="W12" s="1011"/>
      <c r="X12" s="1009"/>
      <c r="Y12" s="1009"/>
      <c r="Z12" s="1009"/>
      <c r="AA12" s="1009"/>
      <c r="AB12" s="1009"/>
      <c r="AC12" s="1009"/>
      <c r="AD12" s="1009"/>
      <c r="AE12" s="972"/>
      <c r="AF12" s="971"/>
      <c r="AG12" s="972"/>
      <c r="AH12" s="972"/>
      <c r="AI12" s="972"/>
      <c r="AJ12" s="972"/>
      <c r="AK12" s="972"/>
      <c r="AL12" s="972"/>
      <c r="AM12" s="972"/>
      <c r="AN12" s="972"/>
      <c r="AO12" s="972"/>
      <c r="AP12" s="972"/>
      <c r="AQ12" s="972"/>
      <c r="AR12" s="972"/>
      <c r="AS12" s="972"/>
      <c r="AT12" s="972"/>
      <c r="AU12" s="972"/>
      <c r="AV12" s="972"/>
      <c r="AW12" s="972"/>
      <c r="AX12" s="972"/>
      <c r="AY12" s="972"/>
      <c r="AZ12" s="972"/>
      <c r="BA12" s="972"/>
      <c r="BB12" s="972"/>
      <c r="BC12" s="972"/>
      <c r="BD12" s="972"/>
      <c r="BE12" s="972"/>
    </row>
    <row r="13" spans="1:57" s="554" customFormat="1" ht="12" customHeight="1">
      <c r="A13" s="972"/>
      <c r="B13" s="983"/>
      <c r="C13" s="997" t="s">
        <v>19</v>
      </c>
      <c r="D13" s="568">
        <v>0.45</v>
      </c>
      <c r="E13" s="561">
        <v>1540000</v>
      </c>
      <c r="F13" s="1012"/>
      <c r="G13" s="568">
        <v>0.5</v>
      </c>
      <c r="H13" s="561">
        <v>52000</v>
      </c>
      <c r="I13" s="1013"/>
      <c r="J13" s="1014"/>
      <c r="K13" s="568">
        <v>0.45</v>
      </c>
      <c r="L13" s="561">
        <v>1620000</v>
      </c>
      <c r="M13" s="1012"/>
      <c r="N13" s="568">
        <v>0.5</v>
      </c>
      <c r="O13" s="561">
        <v>42000</v>
      </c>
      <c r="P13" s="1015"/>
      <c r="Q13" s="1014"/>
      <c r="R13" s="1016">
        <v>0.45000000000000007</v>
      </c>
      <c r="S13" s="561">
        <v>1450000</v>
      </c>
      <c r="T13" s="1014"/>
      <c r="U13" s="1016">
        <v>0.5</v>
      </c>
      <c r="V13" s="561">
        <v>35000</v>
      </c>
      <c r="W13" s="1015"/>
      <c r="X13" s="1014"/>
      <c r="Y13" s="1017">
        <f>Summary_Retail!E11</f>
        <v>0.45000000000000007</v>
      </c>
      <c r="Z13" s="1018">
        <f>Summary_Retail!K11</f>
        <v>0</v>
      </c>
      <c r="AA13" s="1014"/>
      <c r="AB13" s="1017">
        <f>Summary_Bargain!E10</f>
        <v>0.5</v>
      </c>
      <c r="AC13" s="1018" t="e">
        <f>Summary_Bargain!I10</f>
        <v>#DIV/0!</v>
      </c>
      <c r="AD13" s="1014"/>
      <c r="AE13" s="972"/>
      <c r="AF13" s="971"/>
      <c r="AG13" s="972"/>
      <c r="AH13" s="972"/>
      <c r="AI13" s="972"/>
      <c r="AJ13" s="972"/>
      <c r="AK13" s="972"/>
      <c r="AL13" s="972"/>
      <c r="AM13" s="972"/>
      <c r="AN13" s="972"/>
      <c r="AO13" s="972"/>
      <c r="AP13" s="972"/>
      <c r="AQ13" s="972"/>
      <c r="AR13" s="972"/>
      <c r="AS13" s="972"/>
      <c r="AT13" s="972"/>
      <c r="AU13" s="972"/>
      <c r="AV13" s="972"/>
      <c r="AW13" s="972"/>
      <c r="AX13" s="972"/>
      <c r="AY13" s="972"/>
      <c r="AZ13" s="972"/>
      <c r="BA13" s="972"/>
      <c r="BB13" s="972"/>
      <c r="BC13" s="972"/>
      <c r="BD13" s="972"/>
      <c r="BE13" s="972"/>
    </row>
    <row r="14" spans="1:57" s="554" customFormat="1" ht="12" customHeight="1">
      <c r="A14" s="972"/>
      <c r="B14" s="983"/>
      <c r="C14" s="997" t="s">
        <v>185</v>
      </c>
      <c r="D14" s="568">
        <v>0.45</v>
      </c>
      <c r="E14" s="561">
        <v>1520000</v>
      </c>
      <c r="F14" s="1012"/>
      <c r="G14" s="568">
        <v>0.5</v>
      </c>
      <c r="H14" s="561">
        <v>56000</v>
      </c>
      <c r="I14" s="1013"/>
      <c r="J14" s="1014"/>
      <c r="K14" s="568">
        <v>0.45</v>
      </c>
      <c r="L14" s="561">
        <v>1550000</v>
      </c>
      <c r="M14" s="1012"/>
      <c r="N14" s="568">
        <v>0.5</v>
      </c>
      <c r="O14" s="561">
        <v>41000</v>
      </c>
      <c r="P14" s="1015"/>
      <c r="Q14" s="1014"/>
      <c r="R14" s="1016">
        <v>0.45</v>
      </c>
      <c r="S14" s="561">
        <v>1290000</v>
      </c>
      <c r="T14" s="1014"/>
      <c r="U14" s="1016">
        <v>0.5</v>
      </c>
      <c r="V14" s="561">
        <v>31500</v>
      </c>
      <c r="W14" s="1015"/>
      <c r="X14" s="1014"/>
      <c r="Y14" s="1017">
        <f>Summary_Retail!E14</f>
        <v>0.45</v>
      </c>
      <c r="Z14" s="1018">
        <f>Summary_Retail!K14</f>
        <v>0</v>
      </c>
      <c r="AA14" s="1014"/>
      <c r="AB14" s="1017">
        <f>Summary_Bargain!E13</f>
        <v>0.5</v>
      </c>
      <c r="AC14" s="1018">
        <f>Summary_Bargain!I13</f>
        <v>0</v>
      </c>
      <c r="AD14" s="1014"/>
      <c r="AE14" s="972"/>
      <c r="AF14" s="971"/>
      <c r="AG14" s="972"/>
      <c r="AH14" s="972"/>
      <c r="AI14" s="972"/>
      <c r="AJ14" s="972"/>
      <c r="AK14" s="972"/>
      <c r="AL14" s="972"/>
      <c r="AM14" s="972"/>
      <c r="AN14" s="972"/>
      <c r="AO14" s="972"/>
      <c r="AP14" s="972"/>
      <c r="AQ14" s="972"/>
      <c r="AR14" s="972"/>
      <c r="AS14" s="972"/>
      <c r="AT14" s="972"/>
      <c r="AU14" s="972"/>
      <c r="AV14" s="972"/>
      <c r="AW14" s="972"/>
      <c r="AX14" s="972"/>
      <c r="AY14" s="972"/>
      <c r="AZ14" s="972"/>
      <c r="BA14" s="972"/>
      <c r="BB14" s="972"/>
      <c r="BC14" s="972"/>
      <c r="BD14" s="972"/>
      <c r="BE14" s="972"/>
    </row>
    <row r="15" spans="1:57" s="554" customFormat="1" ht="12" customHeight="1">
      <c r="A15" s="972"/>
      <c r="B15" s="983"/>
      <c r="C15" s="997" t="s">
        <v>545</v>
      </c>
      <c r="D15" s="568">
        <v>0.1</v>
      </c>
      <c r="E15" s="561">
        <v>1360000</v>
      </c>
      <c r="F15" s="1012"/>
      <c r="G15" s="568">
        <v>0</v>
      </c>
      <c r="H15" s="561">
        <v>76000</v>
      </c>
      <c r="I15" s="1013"/>
      <c r="J15" s="1014"/>
      <c r="K15" s="568">
        <v>0.1</v>
      </c>
      <c r="L15" s="561">
        <v>1390000</v>
      </c>
      <c r="M15" s="1012"/>
      <c r="N15" s="568">
        <v>0</v>
      </c>
      <c r="O15" s="561">
        <v>63000</v>
      </c>
      <c r="P15" s="1015"/>
      <c r="Q15" s="1014"/>
      <c r="R15" s="1016">
        <v>0.1</v>
      </c>
      <c r="S15" s="561">
        <v>1180000</v>
      </c>
      <c r="T15" s="1014"/>
      <c r="U15" s="1016">
        <v>0</v>
      </c>
      <c r="V15" s="561">
        <v>55000</v>
      </c>
      <c r="W15" s="1015"/>
      <c r="X15" s="1014"/>
      <c r="Y15" s="1017">
        <f>Summary_Retail!E15</f>
        <v>0.1</v>
      </c>
      <c r="Z15" s="1018">
        <f>Summary_Retail!K15</f>
        <v>0</v>
      </c>
      <c r="AA15" s="1014"/>
      <c r="AB15" s="1017">
        <f>Summary_Bargain!E14</f>
        <v>0</v>
      </c>
      <c r="AC15" s="1018">
        <f>Summary_Bargain!I14</f>
        <v>0</v>
      </c>
      <c r="AD15" s="1014"/>
      <c r="AE15" s="972"/>
      <c r="AF15" s="971"/>
      <c r="AG15" s="972"/>
      <c r="AH15" s="972"/>
      <c r="AI15" s="972"/>
      <c r="AJ15" s="972"/>
      <c r="AK15" s="972"/>
      <c r="AL15" s="972"/>
      <c r="AM15" s="972"/>
      <c r="AN15" s="972"/>
      <c r="AO15" s="972"/>
      <c r="AP15" s="972"/>
      <c r="AQ15" s="972"/>
      <c r="AR15" s="972"/>
      <c r="AS15" s="972"/>
      <c r="AT15" s="972"/>
      <c r="AU15" s="972"/>
      <c r="AV15" s="972"/>
      <c r="AW15" s="972"/>
      <c r="AX15" s="972"/>
      <c r="AY15" s="972"/>
      <c r="AZ15" s="972"/>
      <c r="BA15" s="972"/>
      <c r="BB15" s="972"/>
      <c r="BC15" s="972"/>
      <c r="BD15" s="972"/>
      <c r="BE15" s="972"/>
    </row>
    <row r="16" spans="1:57" s="554" customFormat="1" ht="12" customHeight="1">
      <c r="A16" s="972"/>
      <c r="B16" s="983"/>
      <c r="C16" s="997"/>
      <c r="D16" s="1019"/>
      <c r="E16" s="1020"/>
      <c r="F16" s="1021"/>
      <c r="G16" s="1019"/>
      <c r="H16" s="1020"/>
      <c r="I16" s="1022"/>
      <c r="J16" s="1020"/>
      <c r="K16" s="1019"/>
      <c r="L16" s="1020"/>
      <c r="M16" s="1021"/>
      <c r="N16" s="1021"/>
      <c r="O16" s="1020"/>
      <c r="P16" s="1023"/>
      <c r="Q16" s="1020"/>
      <c r="R16" s="1020"/>
      <c r="S16" s="1020"/>
      <c r="T16" s="1020"/>
      <c r="U16" s="1020"/>
      <c r="V16" s="1020"/>
      <c r="W16" s="1023"/>
      <c r="X16" s="1020"/>
      <c r="Y16" s="1020"/>
      <c r="Z16" s="1020"/>
      <c r="AA16" s="1020"/>
      <c r="AB16" s="1020"/>
      <c r="AC16" s="1020"/>
      <c r="AD16" s="1020"/>
      <c r="AE16" s="972"/>
      <c r="AF16" s="971"/>
      <c r="AG16" s="972"/>
      <c r="AH16" s="972"/>
      <c r="AI16" s="972"/>
      <c r="AJ16" s="972"/>
      <c r="AK16" s="972"/>
      <c r="AL16" s="972"/>
      <c r="AM16" s="972"/>
      <c r="AN16" s="972"/>
      <c r="AO16" s="972"/>
      <c r="AP16" s="972"/>
      <c r="AQ16" s="972"/>
      <c r="AR16" s="972"/>
      <c r="AS16" s="972"/>
      <c r="AT16" s="972"/>
      <c r="AU16" s="972"/>
      <c r="AV16" s="972"/>
      <c r="AW16" s="972"/>
      <c r="AX16" s="972"/>
      <c r="AY16" s="972"/>
      <c r="AZ16" s="972"/>
      <c r="BA16" s="972"/>
      <c r="BB16" s="972"/>
      <c r="BC16" s="972"/>
      <c r="BD16" s="972"/>
      <c r="BE16" s="972"/>
    </row>
    <row r="17" spans="1:57" s="554" customFormat="1" ht="12" customHeight="1">
      <c r="A17" s="972"/>
      <c r="B17" s="983"/>
      <c r="C17" s="997"/>
      <c r="D17" s="1019"/>
      <c r="E17" s="1020"/>
      <c r="F17" s="1021"/>
      <c r="G17" s="1021"/>
      <c r="H17" s="1020"/>
      <c r="I17" s="1022"/>
      <c r="J17" s="1020"/>
      <c r="K17" s="1019"/>
      <c r="L17" s="1020"/>
      <c r="M17" s="1021"/>
      <c r="N17" s="1021"/>
      <c r="O17" s="1020"/>
      <c r="P17" s="1023"/>
      <c r="Q17" s="1020"/>
      <c r="R17" s="1020"/>
      <c r="S17" s="1020"/>
      <c r="T17" s="1020"/>
      <c r="U17" s="1020"/>
      <c r="V17" s="1020"/>
      <c r="W17" s="1023"/>
      <c r="X17" s="1020"/>
      <c r="Y17" s="1020"/>
      <c r="Z17" s="1020"/>
      <c r="AA17" s="1020"/>
      <c r="AB17" s="1020"/>
      <c r="AC17" s="1020"/>
      <c r="AD17" s="1020"/>
      <c r="AE17" s="972"/>
      <c r="AF17" s="971"/>
      <c r="AG17" s="972"/>
      <c r="AH17" s="972"/>
      <c r="AI17" s="843">
        <v>2014</v>
      </c>
      <c r="AJ17" s="1024"/>
      <c r="AK17" s="1024"/>
      <c r="AL17" s="1025"/>
      <c r="AM17" s="843">
        <v>2015</v>
      </c>
      <c r="AN17" s="1024"/>
      <c r="AO17" s="1024"/>
      <c r="AP17" s="972"/>
      <c r="AQ17" s="972"/>
      <c r="AR17" s="972"/>
      <c r="AS17" s="972"/>
      <c r="AT17" s="972"/>
      <c r="AU17" s="972"/>
      <c r="AV17" s="972"/>
      <c r="AW17" s="972"/>
      <c r="AX17" s="972"/>
      <c r="AY17" s="972"/>
      <c r="AZ17" s="972"/>
      <c r="BA17" s="972"/>
      <c r="BB17" s="972"/>
      <c r="BC17" s="972"/>
      <c r="BD17" s="972"/>
      <c r="BE17" s="972"/>
    </row>
    <row r="18" spans="1:57" s="554" customFormat="1" ht="12" customHeight="1">
      <c r="A18" s="972"/>
      <c r="B18" s="983"/>
      <c r="C18" s="997"/>
      <c r="D18" s="1019"/>
      <c r="E18" s="1020"/>
      <c r="F18" s="1021"/>
      <c r="G18" s="1021"/>
      <c r="H18" s="1020"/>
      <c r="I18" s="1022"/>
      <c r="J18" s="1020"/>
      <c r="K18" s="1019"/>
      <c r="L18" s="1020"/>
      <c r="M18" s="1021"/>
      <c r="N18" s="1021"/>
      <c r="O18" s="1020"/>
      <c r="P18" s="1023"/>
      <c r="Q18" s="1020"/>
      <c r="R18" s="1020"/>
      <c r="S18" s="1020"/>
      <c r="T18" s="1020"/>
      <c r="U18" s="1020"/>
      <c r="V18" s="1014"/>
      <c r="W18" s="1023"/>
      <c r="X18" s="1020"/>
      <c r="Y18" s="1020"/>
      <c r="Z18" s="1020"/>
      <c r="AA18" s="1020"/>
      <c r="AB18" s="1020"/>
      <c r="AC18" s="1014"/>
      <c r="AD18" s="1020"/>
      <c r="AE18" s="972"/>
      <c r="AF18" s="971"/>
      <c r="AG18" s="972"/>
      <c r="AH18" s="972"/>
      <c r="AI18" s="1026" t="s">
        <v>531</v>
      </c>
      <c r="AJ18" s="1026" t="s">
        <v>547</v>
      </c>
      <c r="AK18" s="1026" t="s">
        <v>568</v>
      </c>
      <c r="AL18" s="1027"/>
      <c r="AM18" s="1026" t="s">
        <v>531</v>
      </c>
      <c r="AN18" s="1026" t="s">
        <v>547</v>
      </c>
      <c r="AO18" s="1026" t="s">
        <v>568</v>
      </c>
      <c r="AP18" s="972"/>
      <c r="AQ18" s="972"/>
      <c r="AR18" s="972"/>
      <c r="AS18" s="972"/>
      <c r="AT18" s="972"/>
      <c r="AU18" s="972"/>
      <c r="AV18" s="972"/>
      <c r="AW18" s="972"/>
      <c r="AX18" s="972"/>
      <c r="AY18" s="972"/>
      <c r="AZ18" s="972"/>
      <c r="BA18" s="972"/>
      <c r="BB18" s="972"/>
      <c r="BC18" s="972"/>
      <c r="BD18" s="972"/>
      <c r="BE18" s="972"/>
    </row>
    <row r="19" spans="1:57" s="567" customFormat="1" ht="12" customHeight="1">
      <c r="A19" s="1028"/>
      <c r="B19" s="1029"/>
      <c r="C19" s="1030" t="s">
        <v>544</v>
      </c>
      <c r="D19" s="1031"/>
      <c r="E19" s="844">
        <f>MROUND(SUMPRODUCT($D$13:$D$15,E13:E15),100)</f>
        <v>1513000</v>
      </c>
      <c r="F19" s="1032"/>
      <c r="G19" s="1032"/>
      <c r="H19" s="844">
        <f>MROUND(SUMPRODUCT($G$13:$G$15,H13:H15),100)</f>
        <v>54000</v>
      </c>
      <c r="I19" s="1033"/>
      <c r="J19" s="1032"/>
      <c r="K19" s="1031"/>
      <c r="L19" s="844">
        <f>MROUND(SUMPRODUCT($K$13:$K$15,L13:L15),100)</f>
        <v>1565500</v>
      </c>
      <c r="M19" s="1032"/>
      <c r="N19" s="1032"/>
      <c r="O19" s="844">
        <f>MROUND(SUMPRODUCT($N$13:$N$15,O13:O15),100)</f>
        <v>41500</v>
      </c>
      <c r="P19" s="1034"/>
      <c r="Q19" s="1032"/>
      <c r="R19" s="1032"/>
      <c r="S19" s="558">
        <v>1351000</v>
      </c>
      <c r="T19" s="1032"/>
      <c r="U19" s="1032"/>
      <c r="V19" s="558">
        <v>33300</v>
      </c>
      <c r="W19" s="1034"/>
      <c r="X19" s="1032"/>
      <c r="Y19" s="1032"/>
      <c r="Z19" s="844">
        <f>MROUND(SUMPRODUCT($Y$13:$Y$15,Z13:Z15),100)</f>
        <v>0</v>
      </c>
      <c r="AA19" s="1032"/>
      <c r="AB19" s="1032"/>
      <c r="AC19" s="844" t="e">
        <f>MROUND(SUMPRODUCT($AB$13:$AB$15,AC13:AC15),100)</f>
        <v>#DIV/0!</v>
      </c>
      <c r="AD19" s="1032"/>
      <c r="AE19" s="1035"/>
      <c r="AF19" s="1036"/>
      <c r="AG19" s="1028"/>
      <c r="AH19" s="1037" t="s">
        <v>570</v>
      </c>
      <c r="AI19" s="1038" t="e">
        <f>E19/DCF_MSS!#REF!</f>
        <v>#REF!</v>
      </c>
      <c r="AJ19" s="1039" t="e">
        <f>H19/DCF_Bargain!T14</f>
        <v>#DIV/0!</v>
      </c>
      <c r="AK19" s="1039" t="e">
        <f>(E19+H19)/(DCF_MSS!#REF!+DCF_Bargain!T14)</f>
        <v>#REF!</v>
      </c>
      <c r="AL19" s="1028"/>
      <c r="AM19" s="1038" t="e">
        <f>L19/DCF_MSS!#REF!</f>
        <v>#REF!</v>
      </c>
      <c r="AN19" s="1039" t="e">
        <f>O19/DCF_Bargain!U14</f>
        <v>#DIV/0!</v>
      </c>
      <c r="AO19" s="1039" t="e">
        <f>(L19+O19)/(DCF_MSS!#REF!+DCF_Bargain!U14)</f>
        <v>#REF!</v>
      </c>
      <c r="AP19" s="1028"/>
      <c r="AQ19" s="1028"/>
      <c r="AR19" s="1028"/>
      <c r="AS19" s="1028"/>
      <c r="AT19" s="1028"/>
      <c r="AU19" s="1028"/>
      <c r="AV19" s="1028"/>
      <c r="AW19" s="1028"/>
      <c r="AX19" s="1028"/>
      <c r="AY19" s="1028"/>
      <c r="AZ19" s="1028"/>
      <c r="BA19" s="1028"/>
      <c r="BB19" s="1028"/>
      <c r="BC19" s="1028"/>
      <c r="BD19" s="1028"/>
      <c r="BE19" s="1028"/>
    </row>
    <row r="20" spans="1:57" s="554" customFormat="1" ht="12" customHeight="1">
      <c r="A20" s="972"/>
      <c r="B20" s="983"/>
      <c r="C20" s="1040" t="s">
        <v>528</v>
      </c>
      <c r="D20" s="1041"/>
      <c r="E20" s="1042"/>
      <c r="F20" s="1014"/>
      <c r="G20" s="1014"/>
      <c r="H20" s="1043"/>
      <c r="I20" s="1044"/>
      <c r="J20" s="1043"/>
      <c r="K20" s="1041"/>
      <c r="L20" s="845">
        <f>L19/E19-1</f>
        <v>3.4699272967614103E-2</v>
      </c>
      <c r="M20" s="1014"/>
      <c r="N20" s="1014"/>
      <c r="O20" s="845">
        <f>O19/H19-1</f>
        <v>-0.23148148148148151</v>
      </c>
      <c r="P20" s="1045"/>
      <c r="Q20" s="1042"/>
      <c r="R20" s="1042"/>
      <c r="S20" s="845">
        <f>S19/L19-1</f>
        <v>-0.13701692749920158</v>
      </c>
      <c r="T20" s="1014"/>
      <c r="U20" s="1014"/>
      <c r="V20" s="845">
        <f>V19/O19-1</f>
        <v>-0.19759036144578312</v>
      </c>
      <c r="W20" s="1045"/>
      <c r="X20" s="1042"/>
      <c r="Y20" s="1042"/>
      <c r="Z20" s="845">
        <f>Z19/S19-1</f>
        <v>-1</v>
      </c>
      <c r="AA20" s="1014"/>
      <c r="AB20" s="1014"/>
      <c r="AC20" s="845" t="e">
        <f>AC19/V19-1</f>
        <v>#DIV/0!</v>
      </c>
      <c r="AD20" s="1042"/>
      <c r="AE20" s="972"/>
      <c r="AF20" s="971"/>
      <c r="AG20" s="972"/>
      <c r="AH20" s="972"/>
      <c r="AI20" s="972"/>
      <c r="AJ20" s="972"/>
      <c r="AK20" s="972"/>
      <c r="AL20" s="972"/>
      <c r="AM20" s="972"/>
      <c r="AN20" s="972"/>
      <c r="AO20" s="972"/>
      <c r="AP20" s="972"/>
      <c r="AQ20" s="972"/>
      <c r="AR20" s="972"/>
      <c r="AS20" s="972"/>
      <c r="AT20" s="972"/>
      <c r="AU20" s="972"/>
      <c r="AV20" s="972"/>
      <c r="AW20" s="972"/>
      <c r="AX20" s="972"/>
      <c r="AY20" s="972"/>
      <c r="AZ20" s="972"/>
      <c r="BA20" s="972"/>
      <c r="BB20" s="972"/>
      <c r="BC20" s="972"/>
      <c r="BD20" s="972"/>
      <c r="BE20" s="972"/>
    </row>
    <row r="21" spans="1:57" s="554" customFormat="1" ht="12" customHeight="1">
      <c r="A21" s="972"/>
      <c r="B21" s="983"/>
      <c r="C21" s="1030" t="s">
        <v>543</v>
      </c>
      <c r="D21" s="1041"/>
      <c r="E21" s="566">
        <v>701149</v>
      </c>
      <c r="F21" s="1020"/>
      <c r="G21" s="1020"/>
      <c r="H21" s="566">
        <v>54000</v>
      </c>
      <c r="I21" s="1020"/>
      <c r="J21" s="1020"/>
      <c r="K21" s="1020"/>
      <c r="L21" s="566">
        <v>631020</v>
      </c>
      <c r="M21" s="1020"/>
      <c r="N21" s="1020"/>
      <c r="O21" s="846">
        <f>O19</f>
        <v>41500</v>
      </c>
      <c r="P21" s="1020"/>
      <c r="Q21" s="1020"/>
      <c r="R21" s="1020"/>
      <c r="S21" s="566">
        <v>391626</v>
      </c>
      <c r="T21" s="1020"/>
      <c r="U21" s="1020"/>
      <c r="V21" s="566">
        <v>33250</v>
      </c>
      <c r="W21" s="1020"/>
      <c r="X21" s="1020"/>
      <c r="Y21" s="1020"/>
      <c r="Z21" s="1046">
        <f>Summary_Retail!K24</f>
        <v>0</v>
      </c>
      <c r="AA21" s="1020"/>
      <c r="AB21" s="1020"/>
      <c r="AC21" s="1046" t="e">
        <f>Summary_Bargain!I22</f>
        <v>#DIV/0!</v>
      </c>
      <c r="AD21" s="1020"/>
      <c r="AE21" s="972"/>
      <c r="AF21" s="971"/>
      <c r="AG21" s="972"/>
      <c r="AH21" s="972" t="s">
        <v>70</v>
      </c>
      <c r="AI21" s="847">
        <f>E19-E21</f>
        <v>811851</v>
      </c>
      <c r="AJ21" s="847">
        <f>H19-H21</f>
        <v>0</v>
      </c>
      <c r="AK21" s="847">
        <f>SUM(AI21:AJ21)</f>
        <v>811851</v>
      </c>
      <c r="AL21" s="972"/>
      <c r="AM21" s="847">
        <f>L19-L21</f>
        <v>934480</v>
      </c>
      <c r="AN21" s="847">
        <f>O19-O21</f>
        <v>0</v>
      </c>
      <c r="AO21" s="847">
        <f>SUM(AM21:AN21)</f>
        <v>934480</v>
      </c>
      <c r="AP21" s="972"/>
      <c r="AQ21" s="847">
        <f>AM21-AI21</f>
        <v>122629</v>
      </c>
      <c r="AR21" s="972"/>
      <c r="AS21" s="972"/>
      <c r="AT21" s="972"/>
      <c r="AU21" s="972"/>
      <c r="AV21" s="972"/>
      <c r="AW21" s="972"/>
      <c r="AX21" s="972"/>
      <c r="AY21" s="972"/>
      <c r="AZ21" s="972"/>
      <c r="BA21" s="972"/>
      <c r="BB21" s="972"/>
      <c r="BC21" s="972"/>
      <c r="BD21" s="972"/>
      <c r="BE21" s="972"/>
    </row>
    <row r="22" spans="1:57" s="554" customFormat="1" ht="12" customHeight="1">
      <c r="A22" s="972"/>
      <c r="B22" s="983"/>
      <c r="C22" s="1030" t="s">
        <v>542</v>
      </c>
      <c r="D22" s="1041"/>
      <c r="E22" s="566">
        <v>467641</v>
      </c>
      <c r="F22" s="1021"/>
      <c r="G22" s="1021"/>
      <c r="H22" s="566">
        <v>32111</v>
      </c>
      <c r="I22" s="1022"/>
      <c r="J22" s="1020"/>
      <c r="K22" s="1041"/>
      <c r="L22" s="566">
        <v>490984</v>
      </c>
      <c r="M22" s="1021"/>
      <c r="N22" s="1021"/>
      <c r="O22" s="566">
        <v>29526</v>
      </c>
      <c r="P22" s="1023"/>
      <c r="Q22" s="1020"/>
      <c r="R22" s="1020"/>
      <c r="S22" s="1020"/>
      <c r="T22" s="1020"/>
      <c r="U22" s="1020"/>
      <c r="V22" s="1020"/>
      <c r="W22" s="1023"/>
      <c r="X22" s="1020"/>
      <c r="Y22" s="1020"/>
      <c r="Z22" s="1020"/>
      <c r="AA22" s="1020"/>
      <c r="AB22" s="1020"/>
      <c r="AC22" s="1020"/>
      <c r="AD22" s="1020"/>
      <c r="AE22" s="972"/>
      <c r="AF22" s="971"/>
      <c r="AG22" s="972"/>
      <c r="AH22" s="972"/>
      <c r="AI22" s="972"/>
      <c r="AJ22" s="972"/>
      <c r="AK22" s="972"/>
      <c r="AL22" s="972"/>
      <c r="AM22" s="972"/>
      <c r="AN22" s="972"/>
      <c r="AO22" s="972"/>
      <c r="AP22" s="972"/>
      <c r="AQ22" s="972"/>
      <c r="AR22" s="972"/>
      <c r="AS22" s="972"/>
      <c r="AT22" s="972"/>
      <c r="AU22" s="972"/>
      <c r="AV22" s="972"/>
      <c r="AW22" s="972"/>
      <c r="AX22" s="972"/>
      <c r="AY22" s="972"/>
      <c r="AZ22" s="972"/>
      <c r="BA22" s="972"/>
      <c r="BB22" s="972"/>
      <c r="BC22" s="972"/>
      <c r="BD22" s="972"/>
      <c r="BE22" s="972"/>
    </row>
    <row r="23" spans="1:57" s="554" customFormat="1" ht="12" customHeight="1">
      <c r="A23" s="972"/>
      <c r="B23" s="983"/>
      <c r="C23" s="1047"/>
      <c r="D23" s="1041"/>
      <c r="E23" s="1042"/>
      <c r="F23" s="1014"/>
      <c r="G23" s="1014"/>
      <c r="H23" s="1048"/>
      <c r="I23" s="1049"/>
      <c r="J23" s="1048"/>
      <c r="K23" s="1041"/>
      <c r="L23" s="1042"/>
      <c r="M23" s="1014"/>
      <c r="N23" s="1014"/>
      <c r="O23" s="1048"/>
      <c r="P23" s="1050"/>
      <c r="Q23" s="1048"/>
      <c r="R23" s="1048"/>
      <c r="S23" s="1048"/>
      <c r="T23" s="1048"/>
      <c r="U23" s="1048"/>
      <c r="V23" s="1048"/>
      <c r="W23" s="1050"/>
      <c r="X23" s="1048"/>
      <c r="Y23" s="1048"/>
      <c r="Z23" s="1048"/>
      <c r="AA23" s="1048"/>
      <c r="AB23" s="1048"/>
      <c r="AC23" s="1048"/>
      <c r="AD23" s="1048"/>
      <c r="AE23" s="972"/>
      <c r="AF23" s="971"/>
      <c r="AG23" s="972"/>
      <c r="AH23" s="972"/>
      <c r="AI23" s="972"/>
      <c r="AJ23" s="972"/>
      <c r="AK23" s="972"/>
      <c r="AL23" s="972"/>
      <c r="AM23" s="972"/>
      <c r="AN23" s="972"/>
      <c r="AO23" s="972"/>
      <c r="AP23" s="972"/>
      <c r="AQ23" s="972"/>
      <c r="AR23" s="972"/>
      <c r="AS23" s="972"/>
      <c r="AT23" s="972"/>
      <c r="AU23" s="972"/>
      <c r="AV23" s="972"/>
      <c r="AW23" s="972"/>
      <c r="AX23" s="972"/>
      <c r="AY23" s="972"/>
      <c r="AZ23" s="972"/>
      <c r="BA23" s="972"/>
      <c r="BB23" s="972"/>
      <c r="BC23" s="972"/>
      <c r="BD23" s="972"/>
      <c r="BE23" s="972"/>
    </row>
    <row r="24" spans="1:57" s="565" customFormat="1" ht="12" customHeight="1">
      <c r="A24" s="1051"/>
      <c r="B24" s="1052"/>
      <c r="C24" s="997" t="s">
        <v>541</v>
      </c>
      <c r="D24" s="1053"/>
      <c r="E24" s="1054"/>
      <c r="F24" s="1054"/>
      <c r="G24" s="1054"/>
      <c r="H24" s="1054"/>
      <c r="I24" s="1033"/>
      <c r="J24" s="1054"/>
      <c r="K24" s="1053"/>
      <c r="L24" s="1054"/>
      <c r="M24" s="1054"/>
      <c r="N24" s="1054"/>
      <c r="O24" s="1054"/>
      <c r="P24" s="1034"/>
      <c r="Q24" s="1054"/>
      <c r="R24" s="1054"/>
      <c r="S24" s="1054"/>
      <c r="T24" s="1054"/>
      <c r="U24" s="1054"/>
      <c r="V24" s="1054"/>
      <c r="W24" s="1034"/>
      <c r="X24" s="1054"/>
      <c r="Y24" s="1054"/>
      <c r="Z24" s="1054"/>
      <c r="AA24" s="1054"/>
      <c r="AB24" s="1054"/>
      <c r="AC24" s="1054"/>
      <c r="AD24" s="1054"/>
      <c r="AE24" s="1051"/>
      <c r="AF24" s="1055"/>
      <c r="AG24" s="1051"/>
      <c r="AH24" s="1051"/>
      <c r="AI24" s="1051"/>
      <c r="AJ24" s="1051"/>
      <c r="AK24" s="1051"/>
      <c r="AL24" s="1051"/>
      <c r="AM24" s="1051"/>
      <c r="AN24" s="1051"/>
      <c r="AO24" s="1051"/>
      <c r="AP24" s="1051"/>
      <c r="AQ24" s="1051"/>
      <c r="AR24" s="1051"/>
      <c r="AS24" s="1051"/>
      <c r="AT24" s="1051"/>
      <c r="AU24" s="1051"/>
      <c r="AV24" s="1051"/>
      <c r="AW24" s="1051"/>
      <c r="AX24" s="1051"/>
      <c r="AY24" s="1051"/>
      <c r="AZ24" s="1051"/>
      <c r="BA24" s="1051"/>
      <c r="BB24" s="1051"/>
      <c r="BC24" s="1051"/>
      <c r="BD24" s="1051"/>
      <c r="BE24" s="1051"/>
    </row>
    <row r="25" spans="1:57" s="565" customFormat="1" ht="12" customHeight="1">
      <c r="A25" s="1051"/>
      <c r="B25" s="1052"/>
      <c r="C25" s="1047" t="s">
        <v>119</v>
      </c>
      <c r="D25" s="1053"/>
      <c r="E25" s="564">
        <v>0.11</v>
      </c>
      <c r="F25" s="1056"/>
      <c r="G25" s="1056"/>
      <c r="H25" s="564">
        <v>0.14499999999999999</v>
      </c>
      <c r="I25" s="1057"/>
      <c r="J25" s="1058"/>
      <c r="K25" s="1053"/>
      <c r="L25" s="564">
        <v>0.1</v>
      </c>
      <c r="M25" s="1056"/>
      <c r="N25" s="1056"/>
      <c r="O25" s="564">
        <v>0.14499999999999999</v>
      </c>
      <c r="P25" s="1059"/>
      <c r="Q25" s="1058"/>
      <c r="R25" s="1058"/>
      <c r="S25" s="564">
        <v>0.11</v>
      </c>
      <c r="T25" s="1058"/>
      <c r="U25" s="1058"/>
      <c r="V25" s="564">
        <v>0.15</v>
      </c>
      <c r="W25" s="1059"/>
      <c r="X25" s="1058"/>
      <c r="Y25" s="1058"/>
      <c r="Z25" s="1060">
        <f>wacc</f>
        <v>0</v>
      </c>
      <c r="AA25" s="1058"/>
      <c r="AB25" s="1058"/>
      <c r="AC25" s="1060">
        <f>wacc1</f>
        <v>0</v>
      </c>
      <c r="AD25" s="1058"/>
      <c r="AE25" s="1051"/>
      <c r="AF25" s="1055"/>
      <c r="AG25" s="1051"/>
      <c r="AH25" s="1051"/>
      <c r="AI25" s="1051"/>
      <c r="AJ25" s="1051"/>
      <c r="AK25" s="1051"/>
      <c r="AL25" s="1051"/>
      <c r="AM25" s="1051"/>
      <c r="AN25" s="1051"/>
      <c r="AO25" s="1051"/>
      <c r="AP25" s="1051"/>
      <c r="AQ25" s="1051"/>
      <c r="AR25" s="1051"/>
      <c r="AS25" s="1051"/>
      <c r="AT25" s="1051"/>
      <c r="AU25" s="1051"/>
      <c r="AV25" s="1051"/>
      <c r="AW25" s="1051"/>
      <c r="AX25" s="1051"/>
      <c r="AY25" s="1051"/>
      <c r="AZ25" s="1051"/>
      <c r="BA25" s="1051"/>
      <c r="BB25" s="1051"/>
      <c r="BC25" s="1051"/>
      <c r="BD25" s="1051"/>
      <c r="BE25" s="1051"/>
    </row>
    <row r="26" spans="1:57" s="565" customFormat="1" ht="12" customHeight="1">
      <c r="A26" s="1051"/>
      <c r="B26" s="1052"/>
      <c r="C26" s="1047" t="s">
        <v>540</v>
      </c>
      <c r="D26" s="1052"/>
      <c r="E26" s="564">
        <v>0.11799999999999999</v>
      </c>
      <c r="F26" s="1056"/>
      <c r="G26" s="1056"/>
      <c r="H26" s="564">
        <v>0.17399999999999999</v>
      </c>
      <c r="I26" s="1057"/>
      <c r="J26" s="1058"/>
      <c r="K26" s="1052"/>
      <c r="L26" s="564">
        <v>0.104</v>
      </c>
      <c r="M26" s="1056"/>
      <c r="N26" s="1056"/>
      <c r="O26" s="564">
        <v>0.158</v>
      </c>
      <c r="P26" s="1059"/>
      <c r="Q26" s="1058"/>
      <c r="R26" s="1058"/>
      <c r="S26" s="1058"/>
      <c r="T26" s="1058"/>
      <c r="U26" s="1058"/>
      <c r="V26" s="1058"/>
      <c r="W26" s="1059"/>
      <c r="X26" s="1058"/>
      <c r="Y26" s="1058"/>
      <c r="Z26" s="1058"/>
      <c r="AA26" s="1058"/>
      <c r="AB26" s="1058"/>
      <c r="AC26" s="1058"/>
      <c r="AD26" s="1058"/>
      <c r="AE26" s="1051"/>
      <c r="AF26" s="1055"/>
      <c r="AG26" s="1051"/>
      <c r="AH26" s="1051"/>
      <c r="AI26" s="1051"/>
      <c r="AJ26" s="1051"/>
      <c r="AK26" s="1051"/>
      <c r="AL26" s="1051"/>
      <c r="AM26" s="1051"/>
      <c r="AN26" s="1051"/>
      <c r="AO26" s="1051"/>
      <c r="AP26" s="1051"/>
      <c r="AQ26" s="1051"/>
      <c r="AR26" s="1051"/>
      <c r="AS26" s="1051"/>
      <c r="AT26" s="1051"/>
      <c r="AU26" s="1051"/>
      <c r="AV26" s="1051"/>
      <c r="AW26" s="1051"/>
      <c r="AX26" s="1051"/>
      <c r="AY26" s="1051"/>
      <c r="AZ26" s="1051"/>
      <c r="BA26" s="1051"/>
      <c r="BB26" s="1051"/>
      <c r="BC26" s="1051"/>
      <c r="BD26" s="1051"/>
      <c r="BE26" s="1051"/>
    </row>
    <row r="27" spans="1:57" s="565" customFormat="1" ht="12" customHeight="1">
      <c r="A27" s="1051"/>
      <c r="B27" s="1052"/>
      <c r="C27" s="1047" t="s">
        <v>539</v>
      </c>
      <c r="D27" s="1052"/>
      <c r="E27" s="564">
        <v>0.4</v>
      </c>
      <c r="F27" s="1056"/>
      <c r="G27" s="1056"/>
      <c r="H27" s="564">
        <v>0.4</v>
      </c>
      <c r="I27" s="1057"/>
      <c r="J27" s="1058"/>
      <c r="K27" s="1052"/>
      <c r="L27" s="564">
        <v>0.4</v>
      </c>
      <c r="M27" s="1056"/>
      <c r="N27" s="1056"/>
      <c r="O27" s="564">
        <v>0.4</v>
      </c>
      <c r="P27" s="1059"/>
      <c r="Q27" s="1058"/>
      <c r="R27" s="1058"/>
      <c r="S27" s="564">
        <v>0.4</v>
      </c>
      <c r="T27" s="1058"/>
      <c r="U27" s="1058"/>
      <c r="V27" s="564">
        <v>0.4</v>
      </c>
      <c r="W27" s="1059"/>
      <c r="X27" s="1058"/>
      <c r="Y27" s="1058"/>
      <c r="Z27" s="1060">
        <f>taxrate</f>
        <v>0.36499999999999999</v>
      </c>
      <c r="AA27" s="1058"/>
      <c r="AB27" s="1058"/>
      <c r="AC27" s="1060">
        <f>taxrate</f>
        <v>0.36499999999999999</v>
      </c>
      <c r="AD27" s="1058"/>
      <c r="AE27" s="1051"/>
      <c r="AF27" s="1055"/>
      <c r="AG27" s="1051"/>
      <c r="AH27" s="1051"/>
      <c r="AI27" s="1051"/>
      <c r="AJ27" s="1051"/>
      <c r="AK27" s="1051"/>
      <c r="AL27" s="1051"/>
      <c r="AM27" s="1051"/>
      <c r="AN27" s="1051"/>
      <c r="AO27" s="1051"/>
      <c r="AP27" s="1051"/>
      <c r="AQ27" s="1051"/>
      <c r="AR27" s="1051"/>
      <c r="AS27" s="1051"/>
      <c r="AT27" s="1051"/>
      <c r="AU27" s="1051"/>
      <c r="AV27" s="1051"/>
      <c r="AW27" s="1051"/>
      <c r="AX27" s="1051"/>
      <c r="AY27" s="1051"/>
      <c r="AZ27" s="1051"/>
      <c r="BA27" s="1051"/>
      <c r="BB27" s="1051"/>
      <c r="BC27" s="1051"/>
      <c r="BD27" s="1051"/>
      <c r="BE27" s="1051"/>
    </row>
    <row r="28" spans="1:57" s="559" customFormat="1" ht="12" customHeight="1">
      <c r="A28" s="1061"/>
      <c r="B28" s="983"/>
      <c r="C28" s="1047" t="s">
        <v>525</v>
      </c>
      <c r="D28" s="1062"/>
      <c r="E28" s="564">
        <v>0.03</v>
      </c>
      <c r="F28" s="1061"/>
      <c r="G28" s="1061"/>
      <c r="H28" s="564">
        <v>0.03</v>
      </c>
      <c r="I28" s="1057"/>
      <c r="J28" s="1058"/>
      <c r="K28" s="1062"/>
      <c r="L28" s="564">
        <v>0.03</v>
      </c>
      <c r="M28" s="1061"/>
      <c r="N28" s="1061"/>
      <c r="O28" s="564">
        <v>0.03</v>
      </c>
      <c r="P28" s="1059"/>
      <c r="Q28" s="1058"/>
      <c r="R28" s="1058"/>
      <c r="S28" s="564">
        <v>0.03</v>
      </c>
      <c r="T28" s="1058"/>
      <c r="U28" s="1058"/>
      <c r="V28" s="564">
        <v>0.02</v>
      </c>
      <c r="W28" s="1059"/>
      <c r="X28" s="1058"/>
      <c r="Y28" s="1058"/>
      <c r="Z28" s="1060">
        <f>growth_rate</f>
        <v>0.03</v>
      </c>
      <c r="AA28" s="1058"/>
      <c r="AB28" s="1058"/>
      <c r="AC28" s="1060">
        <f>growth_rate1</f>
        <v>0</v>
      </c>
      <c r="AD28" s="1058"/>
      <c r="AE28" s="1061"/>
      <c r="AF28" s="1063"/>
      <c r="AG28" s="1061"/>
      <c r="AH28" s="1061"/>
      <c r="AI28" s="1061"/>
      <c r="AJ28" s="1061"/>
      <c r="AK28" s="1061"/>
      <c r="AL28" s="1061"/>
      <c r="AM28" s="1061"/>
      <c r="AN28" s="1061"/>
      <c r="AO28" s="1061"/>
      <c r="AP28" s="1061"/>
      <c r="AQ28" s="1061"/>
      <c r="AR28" s="1061"/>
      <c r="AS28" s="1061"/>
      <c r="AT28" s="1061"/>
      <c r="AU28" s="1061"/>
      <c r="AV28" s="1061"/>
      <c r="AW28" s="1061"/>
      <c r="AX28" s="1061"/>
      <c r="AY28" s="1061"/>
      <c r="AZ28" s="1061"/>
      <c r="BA28" s="1061"/>
      <c r="BB28" s="1061"/>
      <c r="BC28" s="1061"/>
      <c r="BD28" s="1061"/>
      <c r="BE28" s="1061"/>
    </row>
    <row r="29" spans="1:57" s="559" customFormat="1" ht="12" customHeight="1">
      <c r="A29" s="1061"/>
      <c r="B29" s="983"/>
      <c r="C29" s="1047"/>
      <c r="D29" s="1062"/>
      <c r="E29" s="1042"/>
      <c r="F29" s="1014"/>
      <c r="G29" s="1014"/>
      <c r="H29" s="1062"/>
      <c r="I29" s="1064"/>
      <c r="J29" s="1062"/>
      <c r="K29" s="1062"/>
      <c r="L29" s="1042"/>
      <c r="M29" s="1014"/>
      <c r="N29" s="1014"/>
      <c r="O29" s="1062"/>
      <c r="P29" s="1065"/>
      <c r="Q29" s="1062"/>
      <c r="R29" s="1062"/>
      <c r="S29" s="1062"/>
      <c r="T29" s="1062"/>
      <c r="U29" s="1062"/>
      <c r="V29" s="1062"/>
      <c r="W29" s="1065"/>
      <c r="X29" s="1062"/>
      <c r="Y29" s="1062"/>
      <c r="Z29" s="1062"/>
      <c r="AA29" s="1062"/>
      <c r="AB29" s="1062"/>
      <c r="AC29" s="1062"/>
      <c r="AD29" s="1062"/>
      <c r="AE29" s="1061"/>
      <c r="AF29" s="1063"/>
      <c r="AG29" s="1061"/>
      <c r="AH29" s="1061"/>
      <c r="AI29" s="1061"/>
      <c r="AJ29" s="1061"/>
      <c r="AK29" s="1061"/>
      <c r="AL29" s="1061"/>
      <c r="AM29" s="1061"/>
      <c r="AN29" s="1061"/>
      <c r="AO29" s="1061"/>
      <c r="AP29" s="1061"/>
      <c r="AQ29" s="1061"/>
      <c r="AR29" s="1061"/>
      <c r="AS29" s="1061"/>
      <c r="AT29" s="1061"/>
      <c r="AU29" s="1061"/>
      <c r="AV29" s="1061"/>
      <c r="AW29" s="1061"/>
      <c r="AX29" s="1061"/>
      <c r="AY29" s="1061"/>
      <c r="AZ29" s="1061"/>
      <c r="BA29" s="1061"/>
      <c r="BB29" s="1061"/>
      <c r="BC29" s="1061"/>
      <c r="BD29" s="1061"/>
      <c r="BE29" s="1061"/>
    </row>
    <row r="30" spans="1:57" s="559" customFormat="1" ht="12" customHeight="1">
      <c r="A30" s="1061"/>
      <c r="B30" s="983"/>
      <c r="C30" s="997" t="s">
        <v>538</v>
      </c>
      <c r="D30" s="1062"/>
      <c r="E30" s="1061"/>
      <c r="F30" s="1061"/>
      <c r="G30" s="1061"/>
      <c r="H30" s="1061"/>
      <c r="I30" s="1066"/>
      <c r="J30" s="1061"/>
      <c r="K30" s="1062"/>
      <c r="L30" s="1061"/>
      <c r="M30" s="1061"/>
      <c r="N30" s="1061"/>
      <c r="O30" s="1061"/>
      <c r="P30" s="1067"/>
      <c r="Q30" s="1061"/>
      <c r="R30" s="1061"/>
      <c r="S30" s="1061"/>
      <c r="T30" s="1061"/>
      <c r="U30" s="1061"/>
      <c r="V30" s="1061"/>
      <c r="W30" s="1067"/>
      <c r="X30" s="1061"/>
      <c r="Y30" s="1061"/>
      <c r="Z30" s="1061"/>
      <c r="AA30" s="1061"/>
      <c r="AB30" s="1061"/>
      <c r="AC30" s="1061"/>
      <c r="AD30" s="1061"/>
      <c r="AE30" s="1061"/>
      <c r="AF30" s="1063"/>
      <c r="AG30" s="1061"/>
      <c r="AH30" s="1061"/>
      <c r="AI30" s="1061"/>
      <c r="AJ30" s="1061"/>
      <c r="AK30" s="1061"/>
      <c r="AL30" s="1061"/>
      <c r="AM30" s="1061"/>
      <c r="AN30" s="1061"/>
      <c r="AO30" s="1061"/>
      <c r="AP30" s="1061"/>
      <c r="AQ30" s="1061"/>
      <c r="AR30" s="1061"/>
      <c r="AS30" s="1061"/>
      <c r="AT30" s="1061"/>
      <c r="AU30" s="1061"/>
      <c r="AV30" s="1061"/>
      <c r="AW30" s="1061"/>
      <c r="AX30" s="1061"/>
      <c r="AY30" s="1061"/>
      <c r="AZ30" s="1061"/>
      <c r="BA30" s="1061"/>
      <c r="BB30" s="1061"/>
      <c r="BC30" s="1061"/>
      <c r="BD30" s="1061"/>
      <c r="BE30" s="1061"/>
    </row>
    <row r="31" spans="1:57" s="559" customFormat="1" ht="12" customHeight="1">
      <c r="A31" s="1061"/>
      <c r="B31" s="983"/>
      <c r="C31" s="1007" t="s">
        <v>327</v>
      </c>
      <c r="D31" s="1062"/>
      <c r="E31" s="1061"/>
      <c r="F31" s="1061"/>
      <c r="G31" s="1061"/>
      <c r="H31" s="1061"/>
      <c r="I31" s="1066"/>
      <c r="J31" s="1061"/>
      <c r="K31" s="1062"/>
      <c r="L31" s="1061"/>
      <c r="M31" s="1061"/>
      <c r="N31" s="1061"/>
      <c r="O31" s="1061"/>
      <c r="P31" s="1067"/>
      <c r="Q31" s="1061"/>
      <c r="R31" s="1061"/>
      <c r="S31" s="1061"/>
      <c r="T31" s="1061"/>
      <c r="U31" s="1061"/>
      <c r="V31" s="1061"/>
      <c r="W31" s="1067"/>
      <c r="X31" s="1061"/>
      <c r="Y31" s="1061"/>
      <c r="Z31" s="1061"/>
      <c r="AA31" s="1061"/>
      <c r="AB31" s="1061"/>
      <c r="AC31" s="1061"/>
      <c r="AD31" s="1061"/>
      <c r="AE31" s="1061"/>
      <c r="AF31" s="1063"/>
      <c r="AG31" s="1061"/>
      <c r="AH31" s="1061"/>
      <c r="AI31" s="1061"/>
      <c r="AJ31" s="1061"/>
      <c r="AK31" s="1061"/>
      <c r="AL31" s="1061"/>
      <c r="AM31" s="1061"/>
      <c r="AN31" s="1061"/>
      <c r="AO31" s="1061"/>
      <c r="AP31" s="1061"/>
      <c r="AQ31" s="1061"/>
      <c r="AR31" s="1061"/>
      <c r="AS31" s="1061"/>
      <c r="AT31" s="1061"/>
      <c r="AU31" s="1061"/>
      <c r="AV31" s="1061"/>
      <c r="AW31" s="1061"/>
      <c r="AX31" s="1061"/>
      <c r="AY31" s="1061"/>
      <c r="AZ31" s="1061"/>
      <c r="BA31" s="1061"/>
      <c r="BB31" s="1061"/>
      <c r="BC31" s="1061"/>
      <c r="BD31" s="1061"/>
      <c r="BE31" s="1061"/>
    </row>
    <row r="32" spans="1:57" s="559" customFormat="1" ht="12" customHeight="1">
      <c r="A32" s="1061"/>
      <c r="B32" s="983"/>
      <c r="C32" s="1068" t="s">
        <v>534</v>
      </c>
      <c r="D32" s="1062"/>
      <c r="E32" s="560">
        <v>0.7</v>
      </c>
      <c r="F32" s="1014"/>
      <c r="G32" s="1014"/>
      <c r="H32" s="1069" t="s">
        <v>59</v>
      </c>
      <c r="I32" s="1070"/>
      <c r="J32" s="1071"/>
      <c r="K32" s="1062"/>
      <c r="L32" s="560">
        <v>0.8</v>
      </c>
      <c r="M32" s="1014"/>
      <c r="N32" s="1014"/>
      <c r="O32" s="1069" t="s">
        <v>59</v>
      </c>
      <c r="P32" s="1072"/>
      <c r="Q32" s="1069"/>
      <c r="R32" s="1069"/>
      <c r="S32" s="562">
        <v>0.67188029605526667</v>
      </c>
      <c r="T32" s="1069"/>
      <c r="U32" s="1069"/>
      <c r="V32" s="1069" t="s">
        <v>59</v>
      </c>
      <c r="W32" s="1072"/>
      <c r="X32" s="1069"/>
      <c r="Y32" s="1069"/>
      <c r="Z32" s="1073">
        <f>'Guideline company_Retail'!F14</f>
        <v>0</v>
      </c>
      <c r="AA32" s="1069"/>
      <c r="AB32" s="1069"/>
      <c r="AC32" s="1069" t="s">
        <v>59</v>
      </c>
      <c r="AD32" s="1069"/>
      <c r="AE32" s="1061"/>
      <c r="AF32" s="1063"/>
      <c r="AG32" s="1061"/>
      <c r="AH32" s="1061"/>
      <c r="AI32" s="1061"/>
      <c r="AJ32" s="1061"/>
      <c r="AK32" s="1061"/>
      <c r="AL32" s="1061"/>
      <c r="AM32" s="1061"/>
      <c r="AN32" s="1061"/>
      <c r="AO32" s="1061"/>
      <c r="AP32" s="1061"/>
      <c r="AQ32" s="1061"/>
      <c r="AR32" s="1061"/>
      <c r="AS32" s="1061"/>
      <c r="AT32" s="1061"/>
      <c r="AU32" s="1061"/>
      <c r="AV32" s="1061"/>
      <c r="AW32" s="1061"/>
      <c r="AX32" s="1061"/>
      <c r="AY32" s="1061"/>
      <c r="AZ32" s="1061"/>
      <c r="BA32" s="1061"/>
      <c r="BB32" s="1061"/>
      <c r="BC32" s="1061"/>
      <c r="BD32" s="1061"/>
      <c r="BE32" s="1061"/>
    </row>
    <row r="33" spans="1:57" s="559" customFormat="1" ht="12" customHeight="1">
      <c r="A33" s="1061"/>
      <c r="B33" s="983"/>
      <c r="C33" s="1068" t="s">
        <v>537</v>
      </c>
      <c r="D33" s="1062"/>
      <c r="E33" s="562">
        <v>0.7</v>
      </c>
      <c r="F33" s="1014"/>
      <c r="G33" s="1014"/>
      <c r="H33" s="1069" t="s">
        <v>59</v>
      </c>
      <c r="I33" s="1074"/>
      <c r="J33" s="1069"/>
      <c r="K33" s="1062"/>
      <c r="L33" s="560">
        <v>0.8</v>
      </c>
      <c r="M33" s="1014"/>
      <c r="N33" s="1014"/>
      <c r="O33" s="1069" t="s">
        <v>59</v>
      </c>
      <c r="P33" s="1072"/>
      <c r="Q33" s="1069"/>
      <c r="R33" s="1069"/>
      <c r="S33" s="562">
        <v>0.64287118957999378</v>
      </c>
      <c r="T33" s="1069"/>
      <c r="U33" s="1069"/>
      <c r="V33" s="1069" t="s">
        <v>59</v>
      </c>
      <c r="W33" s="1072"/>
      <c r="X33" s="1069"/>
      <c r="Y33" s="1069"/>
      <c r="Z33" s="1073">
        <f>'Guideline company_Retail'!F19</f>
        <v>0</v>
      </c>
      <c r="AA33" s="1069"/>
      <c r="AB33" s="1069"/>
      <c r="AC33" s="1069" t="s">
        <v>59</v>
      </c>
      <c r="AD33" s="1069"/>
      <c r="AE33" s="1061"/>
      <c r="AF33" s="1063"/>
      <c r="AG33" s="1061"/>
      <c r="AH33" s="1075" t="s">
        <v>531</v>
      </c>
      <c r="AI33" s="1075" t="s">
        <v>547</v>
      </c>
      <c r="AJ33" s="1061"/>
      <c r="AK33" s="1061"/>
      <c r="AL33" s="1061"/>
      <c r="AM33" s="1061"/>
      <c r="AN33" s="1061"/>
      <c r="AO33" s="1061"/>
      <c r="AP33" s="1061"/>
      <c r="AQ33" s="1061"/>
      <c r="AR33" s="1061"/>
      <c r="AS33" s="1061"/>
      <c r="AT33" s="1061"/>
      <c r="AU33" s="1061"/>
      <c r="AV33" s="1061"/>
      <c r="AW33" s="1061"/>
      <c r="AX33" s="1061"/>
      <c r="AY33" s="1061"/>
      <c r="AZ33" s="1061"/>
      <c r="BA33" s="1061"/>
      <c r="BB33" s="1061"/>
      <c r="BC33" s="1061"/>
      <c r="BD33" s="1061"/>
      <c r="BE33" s="1061"/>
    </row>
    <row r="34" spans="1:57" s="559" customFormat="1" ht="12" customHeight="1">
      <c r="A34" s="1061"/>
      <c r="B34" s="983"/>
      <c r="C34" s="1068" t="s">
        <v>500</v>
      </c>
      <c r="D34" s="1062"/>
      <c r="E34" s="583">
        <v>9</v>
      </c>
      <c r="F34" s="1014"/>
      <c r="G34" s="1014"/>
      <c r="H34" s="583">
        <v>6</v>
      </c>
      <c r="I34" s="1070"/>
      <c r="J34" s="1071"/>
      <c r="K34" s="1062"/>
      <c r="L34" s="583">
        <v>10.6</v>
      </c>
      <c r="M34" s="1014"/>
      <c r="N34" s="1014"/>
      <c r="O34" s="583">
        <v>5.8</v>
      </c>
      <c r="P34" s="1076"/>
      <c r="Q34" s="1077"/>
      <c r="R34" s="1077"/>
      <c r="S34" s="583">
        <v>9.9028269388787056</v>
      </c>
      <c r="T34" s="1077"/>
      <c r="U34" s="1077"/>
      <c r="V34" s="583">
        <v>4.9000000000000004</v>
      </c>
      <c r="W34" s="1076"/>
      <c r="X34" s="1077"/>
      <c r="Y34" s="1077"/>
      <c r="Z34" s="1078">
        <f>'Guideline company_Retail'!F15</f>
        <v>0</v>
      </c>
      <c r="AA34" s="1077"/>
      <c r="AB34" s="1077"/>
      <c r="AC34" s="1078">
        <f>'Guideline company_Bargain'!F14</f>
        <v>0</v>
      </c>
      <c r="AD34" s="1077"/>
      <c r="AE34" s="1061"/>
      <c r="AF34" s="1063"/>
      <c r="AG34" s="1061"/>
      <c r="AH34" s="1061" t="s">
        <v>39</v>
      </c>
      <c r="AI34" s="1061" t="s">
        <v>569</v>
      </c>
      <c r="AJ34" s="1061"/>
      <c r="AK34" s="1061"/>
      <c r="AL34" s="1061"/>
      <c r="AM34" s="1061"/>
      <c r="AN34" s="1061"/>
      <c r="AO34" s="1061"/>
      <c r="AP34" s="1061"/>
      <c r="AQ34" s="1061"/>
      <c r="AR34" s="1061"/>
      <c r="AS34" s="1061"/>
      <c r="AT34" s="1061"/>
      <c r="AU34" s="1061"/>
      <c r="AV34" s="1061"/>
      <c r="AW34" s="1061"/>
      <c r="AX34" s="1061"/>
      <c r="AY34" s="1061"/>
      <c r="AZ34" s="1061"/>
      <c r="BA34" s="1061"/>
      <c r="BB34" s="1061"/>
      <c r="BC34" s="1061"/>
      <c r="BD34" s="1061"/>
      <c r="BE34" s="1061"/>
    </row>
    <row r="35" spans="1:57" s="559" customFormat="1" ht="12" customHeight="1">
      <c r="A35" s="1061"/>
      <c r="B35" s="983"/>
      <c r="C35" s="1068" t="s">
        <v>511</v>
      </c>
      <c r="D35" s="1062"/>
      <c r="E35" s="584">
        <v>8.5</v>
      </c>
      <c r="F35" s="1014"/>
      <c r="G35" s="1014"/>
      <c r="H35" s="584">
        <v>5.0999999999999996</v>
      </c>
      <c r="I35" s="1074"/>
      <c r="J35" s="1069"/>
      <c r="K35" s="1062"/>
      <c r="L35" s="583">
        <v>8.6999999999999993</v>
      </c>
      <c r="M35" s="1014"/>
      <c r="N35" s="1014"/>
      <c r="O35" s="583">
        <v>4.4000000000000004</v>
      </c>
      <c r="P35" s="1076"/>
      <c r="Q35" s="1077"/>
      <c r="R35" s="1077"/>
      <c r="S35" s="583">
        <v>9.3571477316671849</v>
      </c>
      <c r="T35" s="1077"/>
      <c r="U35" s="1077"/>
      <c r="V35" s="583">
        <v>4.3</v>
      </c>
      <c r="W35" s="1076"/>
      <c r="X35" s="1077"/>
      <c r="Y35" s="1077"/>
      <c r="Z35" s="1078">
        <f>'Guideline company_Retail'!F20</f>
        <v>0</v>
      </c>
      <c r="AA35" s="1077"/>
      <c r="AB35" s="1077"/>
      <c r="AC35" s="1078">
        <f>'Guideline company_Bargain'!F18</f>
        <v>0</v>
      </c>
      <c r="AD35" s="1077"/>
      <c r="AE35" s="1061"/>
      <c r="AF35" s="1063"/>
      <c r="AG35" s="1061"/>
      <c r="AH35" s="1061" t="s">
        <v>39</v>
      </c>
      <c r="AI35" s="1061" t="s">
        <v>569</v>
      </c>
      <c r="AJ35" s="1061"/>
      <c r="AK35" s="1061"/>
      <c r="AL35" s="1061"/>
      <c r="AM35" s="1061"/>
      <c r="AN35" s="1061"/>
      <c r="AO35" s="1061"/>
      <c r="AP35" s="1061"/>
      <c r="AQ35" s="1061"/>
      <c r="AR35" s="1061"/>
      <c r="AS35" s="1061"/>
      <c r="AT35" s="1061"/>
      <c r="AU35" s="1061"/>
      <c r="AV35" s="1061"/>
      <c r="AW35" s="1061"/>
      <c r="AX35" s="1061"/>
      <c r="AY35" s="1061"/>
      <c r="AZ35" s="1061"/>
      <c r="BA35" s="1061"/>
      <c r="BB35" s="1061"/>
      <c r="BC35" s="1061"/>
      <c r="BD35" s="1061"/>
      <c r="BE35" s="1061"/>
    </row>
    <row r="36" spans="1:57" s="559" customFormat="1" ht="12" customHeight="1">
      <c r="A36" s="1061"/>
      <c r="B36" s="983"/>
      <c r="C36" s="1068" t="s">
        <v>533</v>
      </c>
      <c r="D36" s="1062"/>
      <c r="E36" s="562">
        <v>12.8</v>
      </c>
      <c r="F36" s="1014"/>
      <c r="G36" s="1014"/>
      <c r="H36" s="562">
        <v>8.1</v>
      </c>
      <c r="I36" s="1074"/>
      <c r="J36" s="1069"/>
      <c r="K36" s="1062"/>
      <c r="L36" s="560">
        <v>15.1</v>
      </c>
      <c r="M36" s="1014"/>
      <c r="N36" s="1014"/>
      <c r="O36" s="560">
        <v>8</v>
      </c>
      <c r="P36" s="1079"/>
      <c r="Q36" s="1071"/>
      <c r="R36" s="1071"/>
      <c r="S36" s="560">
        <v>14.650768309718618</v>
      </c>
      <c r="T36" s="1071"/>
      <c r="U36" s="1071"/>
      <c r="V36" s="1080" t="s">
        <v>59</v>
      </c>
      <c r="W36" s="1079"/>
      <c r="X36" s="1071"/>
      <c r="Y36" s="1071"/>
      <c r="Z36" s="1039">
        <f>'Guideline company_Retail'!F16</f>
        <v>0</v>
      </c>
      <c r="AA36" s="1071"/>
      <c r="AB36" s="1071"/>
      <c r="AC36" s="1080" t="s">
        <v>59</v>
      </c>
      <c r="AD36" s="1071"/>
      <c r="AE36" s="1061"/>
      <c r="AF36" s="1063"/>
      <c r="AG36" s="1061"/>
      <c r="AH36" s="1061"/>
      <c r="AI36" s="1061"/>
      <c r="AJ36" s="1061"/>
      <c r="AK36" s="1061"/>
      <c r="AL36" s="1061"/>
      <c r="AM36" s="1061"/>
      <c r="AN36" s="1061"/>
      <c r="AO36" s="1061"/>
      <c r="AP36" s="1061"/>
      <c r="AQ36" s="1061"/>
      <c r="AR36" s="1061"/>
      <c r="AS36" s="1061"/>
      <c r="AT36" s="1061"/>
      <c r="AU36" s="1061"/>
      <c r="AV36" s="1061"/>
      <c r="AW36" s="1061"/>
      <c r="AX36" s="1061"/>
      <c r="AY36" s="1061"/>
      <c r="AZ36" s="1061"/>
      <c r="BA36" s="1061"/>
      <c r="BB36" s="1061"/>
      <c r="BC36" s="1061"/>
      <c r="BD36" s="1061"/>
      <c r="BE36" s="1061"/>
    </row>
    <row r="37" spans="1:57" s="559" customFormat="1" ht="12" customHeight="1">
      <c r="A37" s="1061"/>
      <c r="B37" s="983"/>
      <c r="C37" s="1068" t="s">
        <v>536</v>
      </c>
      <c r="D37" s="1062"/>
      <c r="E37" s="562">
        <v>11.2</v>
      </c>
      <c r="F37" s="1014"/>
      <c r="G37" s="1014"/>
      <c r="H37" s="562">
        <v>6.5</v>
      </c>
      <c r="I37" s="1074"/>
      <c r="J37" s="1069"/>
      <c r="K37" s="1062"/>
      <c r="L37" s="560">
        <v>12.2</v>
      </c>
      <c r="M37" s="1014"/>
      <c r="N37" s="1014"/>
      <c r="O37" s="560">
        <v>6.2</v>
      </c>
      <c r="P37" s="1079"/>
      <c r="Q37" s="1071"/>
      <c r="R37" s="1071"/>
      <c r="S37" s="560">
        <v>13.613601742572001</v>
      </c>
      <c r="T37" s="1071"/>
      <c r="U37" s="1071"/>
      <c r="V37" s="1080" t="s">
        <v>59</v>
      </c>
      <c r="W37" s="1079"/>
      <c r="X37" s="1071"/>
      <c r="Y37" s="1071"/>
      <c r="Z37" s="1039">
        <f>'Guideline company_Retail'!F21</f>
        <v>0</v>
      </c>
      <c r="AA37" s="1071"/>
      <c r="AB37" s="1071"/>
      <c r="AC37" s="1080" t="s">
        <v>59</v>
      </c>
      <c r="AD37" s="1071"/>
      <c r="AE37" s="1061"/>
      <c r="AF37" s="1063"/>
      <c r="AG37" s="1061"/>
      <c r="AH37" s="1061"/>
      <c r="AI37" s="1061"/>
      <c r="AJ37" s="1061"/>
      <c r="AK37" s="1061"/>
      <c r="AL37" s="1061"/>
      <c r="AM37" s="1061"/>
      <c r="AN37" s="1061"/>
      <c r="AO37" s="1061"/>
      <c r="AP37" s="1061"/>
      <c r="AQ37" s="1061"/>
      <c r="AR37" s="1061"/>
      <c r="AS37" s="1061"/>
      <c r="AT37" s="1061"/>
      <c r="AU37" s="1061"/>
      <c r="AV37" s="1061"/>
      <c r="AW37" s="1061"/>
      <c r="AX37" s="1061"/>
      <c r="AY37" s="1061"/>
      <c r="AZ37" s="1061"/>
      <c r="BA37" s="1061"/>
      <c r="BB37" s="1061"/>
      <c r="BC37" s="1061"/>
      <c r="BD37" s="1061"/>
      <c r="BE37" s="1061"/>
    </row>
    <row r="38" spans="1:57" s="559" customFormat="1" ht="12" customHeight="1">
      <c r="A38" s="1061"/>
      <c r="B38" s="983"/>
      <c r="C38" s="1047" t="s">
        <v>134</v>
      </c>
      <c r="D38" s="1062"/>
      <c r="E38" s="563">
        <v>0.185</v>
      </c>
      <c r="F38" s="1014"/>
      <c r="G38" s="1014"/>
      <c r="H38" s="563">
        <v>0.185</v>
      </c>
      <c r="I38" s="1081"/>
      <c r="J38" s="1082"/>
      <c r="K38" s="1062"/>
      <c r="L38" s="563">
        <v>0.185</v>
      </c>
      <c r="M38" s="1014"/>
      <c r="N38" s="1014"/>
      <c r="O38" s="563">
        <v>0.185</v>
      </c>
      <c r="P38" s="1083"/>
      <c r="Q38" s="1082"/>
      <c r="R38" s="1082"/>
      <c r="S38" s="563">
        <v>0.185</v>
      </c>
      <c r="T38" s="1082"/>
      <c r="U38" s="1082"/>
      <c r="V38" s="563">
        <v>0.185</v>
      </c>
      <c r="W38" s="1083"/>
      <c r="X38" s="1082"/>
      <c r="Y38" s="1082"/>
      <c r="Z38" s="1084">
        <f>'Guideline company_Retail'!H27</f>
        <v>0.185</v>
      </c>
      <c r="AA38" s="1082"/>
      <c r="AB38" s="1082"/>
      <c r="AC38" s="1084">
        <f>'Guideline company_Bargain'!F25</f>
        <v>0.185</v>
      </c>
      <c r="AD38" s="1082"/>
      <c r="AE38" s="1061"/>
      <c r="AF38" s="1063"/>
      <c r="AG38" s="1061"/>
      <c r="AH38" s="1061"/>
      <c r="AI38" s="1061"/>
      <c r="AJ38" s="1061"/>
      <c r="AK38" s="1061"/>
      <c r="AL38" s="1061"/>
      <c r="AM38" s="1061"/>
      <c r="AN38" s="1061"/>
      <c r="AO38" s="1061"/>
      <c r="AP38" s="1061"/>
      <c r="AQ38" s="1061"/>
      <c r="AR38" s="1061"/>
      <c r="AS38" s="1061"/>
      <c r="AT38" s="1061"/>
      <c r="AU38" s="1061"/>
      <c r="AV38" s="1061"/>
      <c r="AW38" s="1061"/>
      <c r="AX38" s="1061"/>
      <c r="AY38" s="1061"/>
      <c r="AZ38" s="1061"/>
      <c r="BA38" s="1061"/>
      <c r="BB38" s="1061"/>
      <c r="BC38" s="1061"/>
      <c r="BD38" s="1061"/>
      <c r="BE38" s="1061"/>
    </row>
    <row r="39" spans="1:57" s="554" customFormat="1" ht="12" customHeight="1">
      <c r="A39" s="972"/>
      <c r="B39" s="1085"/>
      <c r="C39" s="1086"/>
      <c r="D39" s="1086"/>
      <c r="E39" s="1030"/>
      <c r="F39" s="1086"/>
      <c r="G39" s="1086"/>
      <c r="H39" s="1086"/>
      <c r="I39" s="1064"/>
      <c r="J39" s="1085"/>
      <c r="K39" s="1085"/>
      <c r="L39" s="1030"/>
      <c r="M39" s="1086"/>
      <c r="N39" s="1086"/>
      <c r="O39" s="1085"/>
      <c r="P39" s="1087"/>
      <c r="Q39" s="1085"/>
      <c r="R39" s="1085"/>
      <c r="S39" s="1085"/>
      <c r="T39" s="1085"/>
      <c r="U39" s="1085"/>
      <c r="V39" s="1085"/>
      <c r="W39" s="1087"/>
      <c r="X39" s="1085"/>
      <c r="Y39" s="1085"/>
      <c r="Z39" s="1085"/>
      <c r="AA39" s="1085"/>
      <c r="AB39" s="1085"/>
      <c r="AC39" s="1085"/>
      <c r="AD39" s="1085"/>
      <c r="AE39" s="972"/>
      <c r="AF39" s="971"/>
      <c r="AG39" s="972"/>
      <c r="AH39" s="972"/>
      <c r="AI39" s="972"/>
      <c r="AJ39" s="972"/>
      <c r="AK39" s="972"/>
      <c r="AL39" s="972"/>
      <c r="AM39" s="972"/>
      <c r="AN39" s="972"/>
      <c r="AO39" s="972"/>
      <c r="AP39" s="972"/>
      <c r="AQ39" s="972"/>
      <c r="AR39" s="972"/>
      <c r="AS39" s="972"/>
      <c r="AT39" s="972"/>
      <c r="AU39" s="972"/>
      <c r="AV39" s="972"/>
      <c r="AW39" s="972"/>
      <c r="AX39" s="972"/>
      <c r="AY39" s="972"/>
      <c r="AZ39" s="972"/>
      <c r="BA39" s="972"/>
      <c r="BB39" s="972"/>
      <c r="BC39" s="972"/>
      <c r="BD39" s="972"/>
      <c r="BE39" s="972"/>
    </row>
    <row r="40" spans="1:57" s="559" customFormat="1" ht="12" customHeight="1">
      <c r="A40" s="1061"/>
      <c r="B40" s="983"/>
      <c r="C40" s="997" t="s">
        <v>535</v>
      </c>
      <c r="D40" s="1062"/>
      <c r="E40" s="1061"/>
      <c r="F40" s="1061"/>
      <c r="G40" s="1061"/>
      <c r="H40" s="1061"/>
      <c r="I40" s="1066"/>
      <c r="J40" s="1061"/>
      <c r="K40" s="1062"/>
      <c r="L40" s="1061"/>
      <c r="M40" s="1061"/>
      <c r="N40" s="1061"/>
      <c r="O40" s="1061"/>
      <c r="P40" s="1067"/>
      <c r="Q40" s="1061"/>
      <c r="R40" s="1061"/>
      <c r="S40" s="1061"/>
      <c r="T40" s="1061"/>
      <c r="U40" s="1061"/>
      <c r="V40" s="1061"/>
      <c r="W40" s="1067"/>
      <c r="X40" s="1061"/>
      <c r="Y40" s="1061"/>
      <c r="Z40" s="1061"/>
      <c r="AA40" s="1061"/>
      <c r="AB40" s="1061"/>
      <c r="AC40" s="1061"/>
      <c r="AD40" s="1061"/>
      <c r="AE40" s="1061"/>
      <c r="AF40" s="1063"/>
      <c r="AG40" s="1061"/>
      <c r="AH40" s="1061"/>
      <c r="AI40" s="1061"/>
      <c r="AJ40" s="1061"/>
      <c r="AK40" s="1061"/>
      <c r="AL40" s="1061"/>
      <c r="AM40" s="1061"/>
      <c r="AN40" s="1061"/>
      <c r="AO40" s="1061"/>
      <c r="AP40" s="1061"/>
      <c r="AQ40" s="1061"/>
      <c r="AR40" s="1061"/>
      <c r="AS40" s="1061"/>
      <c r="AT40" s="1061"/>
      <c r="AU40" s="1061"/>
      <c r="AV40" s="1061"/>
      <c r="AW40" s="1061"/>
      <c r="AX40" s="1061"/>
      <c r="AY40" s="1061"/>
      <c r="AZ40" s="1061"/>
      <c r="BA40" s="1061"/>
      <c r="BB40" s="1061"/>
      <c r="BC40" s="1061"/>
      <c r="BD40" s="1061"/>
      <c r="BE40" s="1061"/>
    </row>
    <row r="41" spans="1:57" s="559" customFormat="1" ht="12" customHeight="1">
      <c r="A41" s="1061"/>
      <c r="B41" s="983"/>
      <c r="C41" s="1007" t="s">
        <v>327</v>
      </c>
      <c r="D41" s="1062"/>
      <c r="E41" s="1061"/>
      <c r="F41" s="1061"/>
      <c r="G41" s="1061"/>
      <c r="H41" s="1061"/>
      <c r="I41" s="1066"/>
      <c r="J41" s="1061"/>
      <c r="K41" s="1062"/>
      <c r="L41" s="1061"/>
      <c r="M41" s="1061"/>
      <c r="N41" s="1061"/>
      <c r="O41" s="1061"/>
      <c r="P41" s="1067"/>
      <c r="Q41" s="1061"/>
      <c r="R41" s="1061"/>
      <c r="S41" s="1061"/>
      <c r="T41" s="1061"/>
      <c r="U41" s="1061"/>
      <c r="V41" s="1061"/>
      <c r="W41" s="1067"/>
      <c r="X41" s="1061"/>
      <c r="Y41" s="1061"/>
      <c r="Z41" s="1061"/>
      <c r="AA41" s="1061"/>
      <c r="AB41" s="1061"/>
      <c r="AC41" s="1061"/>
      <c r="AD41" s="1061"/>
      <c r="AE41" s="1061"/>
      <c r="AF41" s="1063"/>
      <c r="AG41" s="1061"/>
      <c r="AH41" s="1061"/>
      <c r="AI41" s="1061"/>
      <c r="AJ41" s="1061"/>
      <c r="AK41" s="1061"/>
      <c r="AL41" s="1061"/>
      <c r="AM41" s="1061"/>
      <c r="AN41" s="1061"/>
      <c r="AO41" s="1061"/>
      <c r="AP41" s="1061"/>
      <c r="AQ41" s="1061"/>
      <c r="AR41" s="1061"/>
      <c r="AS41" s="1061"/>
      <c r="AT41" s="1061"/>
      <c r="AU41" s="1061"/>
      <c r="AV41" s="1061"/>
      <c r="AW41" s="1061"/>
      <c r="AX41" s="1061"/>
      <c r="AY41" s="1061"/>
      <c r="AZ41" s="1061"/>
      <c r="BA41" s="1061"/>
      <c r="BB41" s="1061"/>
      <c r="BC41" s="1061"/>
      <c r="BD41" s="1061"/>
      <c r="BE41" s="1061"/>
    </row>
    <row r="42" spans="1:57" s="559" customFormat="1" ht="12" customHeight="1">
      <c r="A42" s="1061"/>
      <c r="B42" s="983"/>
      <c r="C42" s="1068" t="s">
        <v>534</v>
      </c>
      <c r="D42" s="1062"/>
      <c r="E42" s="560">
        <v>0.9</v>
      </c>
      <c r="F42" s="1014"/>
      <c r="G42" s="1014"/>
      <c r="H42" s="562">
        <v>0.9</v>
      </c>
      <c r="I42" s="1070"/>
      <c r="J42" s="1071"/>
      <c r="K42" s="1062"/>
      <c r="L42" s="560">
        <v>0.9</v>
      </c>
      <c r="M42" s="1014"/>
      <c r="N42" s="1014"/>
      <c r="O42" s="560">
        <v>0.9</v>
      </c>
      <c r="P42" s="1079"/>
      <c r="Q42" s="1071"/>
      <c r="R42" s="1071"/>
      <c r="S42" s="560">
        <v>0.9</v>
      </c>
      <c r="T42" s="1071"/>
      <c r="U42" s="1071"/>
      <c r="V42" s="560">
        <v>0.91814579660501838</v>
      </c>
      <c r="W42" s="1079"/>
      <c r="X42" s="1071"/>
      <c r="Y42" s="1071"/>
      <c r="Z42" s="1039">
        <f>'Mkt Summary_Transaction_Retail'!F14</f>
        <v>0</v>
      </c>
      <c r="AA42" s="1071"/>
      <c r="AB42" s="1071"/>
      <c r="AC42" s="1039">
        <f>'Mkt Summary_Transaction_Bargain'!F14</f>
        <v>0</v>
      </c>
      <c r="AD42" s="1071"/>
      <c r="AE42" s="1061"/>
      <c r="AF42" s="1063"/>
      <c r="AG42" s="1061"/>
      <c r="AH42" s="1061"/>
      <c r="AI42" s="1061"/>
      <c r="AJ42" s="1061"/>
      <c r="AK42" s="1061"/>
      <c r="AL42" s="1061"/>
      <c r="AM42" s="1061"/>
      <c r="AN42" s="1061"/>
      <c r="AO42" s="1061"/>
      <c r="AP42" s="1061"/>
      <c r="AQ42" s="1061"/>
      <c r="AR42" s="1061"/>
      <c r="AS42" s="1061"/>
      <c r="AT42" s="1061"/>
      <c r="AU42" s="1061"/>
      <c r="AV42" s="1061"/>
      <c r="AW42" s="1061"/>
      <c r="AX42" s="1061"/>
      <c r="AY42" s="1061"/>
      <c r="AZ42" s="1061"/>
      <c r="BA42" s="1061"/>
      <c r="BB42" s="1061"/>
      <c r="BC42" s="1061"/>
      <c r="BD42" s="1061"/>
      <c r="BE42" s="1061"/>
    </row>
    <row r="43" spans="1:57" s="559" customFormat="1" ht="12" customHeight="1">
      <c r="A43" s="1061"/>
      <c r="B43" s="983"/>
      <c r="C43" s="1068" t="s">
        <v>500</v>
      </c>
      <c r="D43" s="1062"/>
      <c r="E43" s="584">
        <v>9.3000000000000007</v>
      </c>
      <c r="F43" s="1014"/>
      <c r="G43" s="1014"/>
      <c r="H43" s="562">
        <v>9.3000000000000007</v>
      </c>
      <c r="I43" s="1074"/>
      <c r="J43" s="1069"/>
      <c r="K43" s="1062"/>
      <c r="L43" s="583">
        <v>9.3000000000000007</v>
      </c>
      <c r="M43" s="1014"/>
      <c r="N43" s="1014"/>
      <c r="O43" s="560">
        <v>9.3000000000000007</v>
      </c>
      <c r="P43" s="1079"/>
      <c r="Q43" s="1071"/>
      <c r="R43" s="1071"/>
      <c r="S43" s="560">
        <v>9.3000000000000007</v>
      </c>
      <c r="T43" s="1071"/>
      <c r="U43" s="1071"/>
      <c r="V43" s="560">
        <v>9.2798137856073506</v>
      </c>
      <c r="W43" s="1079"/>
      <c r="X43" s="1071"/>
      <c r="Y43" s="1071"/>
      <c r="Z43" s="1039">
        <f>'Mkt Summary_Transaction_Retail'!F15</f>
        <v>0</v>
      </c>
      <c r="AA43" s="1071"/>
      <c r="AB43" s="1071"/>
      <c r="AC43" s="1039">
        <f>'Mkt Summary_Transaction_Bargain'!F15</f>
        <v>0</v>
      </c>
      <c r="AD43" s="1071"/>
      <c r="AE43" s="1061"/>
      <c r="AF43" s="1063"/>
      <c r="AG43" s="1061"/>
      <c r="AH43" s="1061"/>
      <c r="AI43" s="1061"/>
      <c r="AJ43" s="1061"/>
      <c r="AK43" s="1061"/>
      <c r="AL43" s="1061"/>
      <c r="AM43" s="1061"/>
      <c r="AN43" s="1061"/>
      <c r="AO43" s="1061"/>
      <c r="AP43" s="1061"/>
      <c r="AQ43" s="1061"/>
      <c r="AR43" s="1061"/>
      <c r="AS43" s="1061"/>
      <c r="AT43" s="1061"/>
      <c r="AU43" s="1061"/>
      <c r="AV43" s="1061"/>
      <c r="AW43" s="1061"/>
      <c r="AX43" s="1061"/>
      <c r="AY43" s="1061"/>
      <c r="AZ43" s="1061"/>
      <c r="BA43" s="1061"/>
      <c r="BB43" s="1061"/>
      <c r="BC43" s="1061"/>
      <c r="BD43" s="1061"/>
      <c r="BE43" s="1061"/>
    </row>
    <row r="44" spans="1:57" s="559" customFormat="1" ht="12" customHeight="1">
      <c r="A44" s="1061"/>
      <c r="B44" s="983"/>
      <c r="C44" s="1068" t="s">
        <v>533</v>
      </c>
      <c r="D44" s="1062"/>
      <c r="E44" s="560">
        <v>11.4</v>
      </c>
      <c r="F44" s="1014"/>
      <c r="G44" s="1014"/>
      <c r="H44" s="560">
        <v>11.4</v>
      </c>
      <c r="I44" s="1070"/>
      <c r="J44" s="1071"/>
      <c r="K44" s="1062"/>
      <c r="L44" s="560">
        <v>11.4</v>
      </c>
      <c r="M44" s="1014"/>
      <c r="N44" s="1014"/>
      <c r="O44" s="560">
        <v>11.4</v>
      </c>
      <c r="P44" s="1079"/>
      <c r="Q44" s="1071"/>
      <c r="R44" s="1071"/>
      <c r="S44" s="560">
        <v>11.4</v>
      </c>
      <c r="T44" s="1071"/>
      <c r="U44" s="1071"/>
      <c r="V44" s="560">
        <v>11.429565341280112</v>
      </c>
      <c r="W44" s="1079"/>
      <c r="X44" s="1071"/>
      <c r="Y44" s="1071"/>
      <c r="Z44" s="1039">
        <f>'Mkt Summary_Transaction_Retail'!F16</f>
        <v>0</v>
      </c>
      <c r="AA44" s="1071"/>
      <c r="AB44" s="1071"/>
      <c r="AC44" s="1039">
        <f>'Mkt Summary_Transaction_Bargain'!F16</f>
        <v>0</v>
      </c>
      <c r="AD44" s="1071"/>
      <c r="AE44" s="1061"/>
      <c r="AF44" s="1063"/>
      <c r="AG44" s="1061"/>
      <c r="AH44" s="1061"/>
      <c r="AI44" s="1061"/>
      <c r="AJ44" s="1061"/>
      <c r="AK44" s="1061"/>
      <c r="AL44" s="1061"/>
      <c r="AM44" s="1061"/>
      <c r="AN44" s="1061"/>
      <c r="AO44" s="1061"/>
      <c r="AP44" s="1061"/>
      <c r="AQ44" s="1061"/>
      <c r="AR44" s="1061"/>
      <c r="AS44" s="1061"/>
      <c r="AT44" s="1061"/>
      <c r="AU44" s="1061"/>
      <c r="AV44" s="1061"/>
      <c r="AW44" s="1061"/>
      <c r="AX44" s="1061"/>
      <c r="AY44" s="1061"/>
      <c r="AZ44" s="1061"/>
      <c r="BA44" s="1061"/>
      <c r="BB44" s="1061"/>
      <c r="BC44" s="1061"/>
      <c r="BD44" s="1061"/>
      <c r="BE44" s="1061"/>
    </row>
    <row r="45" spans="1:57" s="559" customFormat="1" ht="12" customHeight="1">
      <c r="A45" s="1061"/>
      <c r="B45" s="983"/>
      <c r="C45" s="1068"/>
      <c r="D45" s="1062"/>
      <c r="E45" s="1088"/>
      <c r="F45" s="1014"/>
      <c r="G45" s="1014"/>
      <c r="H45" s="1069"/>
      <c r="I45" s="1074"/>
      <c r="J45" s="1069"/>
      <c r="K45" s="1062"/>
      <c r="L45" s="1071"/>
      <c r="M45" s="1014"/>
      <c r="N45" s="1014"/>
      <c r="O45" s="1071"/>
      <c r="P45" s="1079"/>
      <c r="Q45" s="1071"/>
      <c r="R45" s="1071"/>
      <c r="S45" s="1071"/>
      <c r="T45" s="1071"/>
      <c r="U45" s="1071"/>
      <c r="V45" s="1071"/>
      <c r="W45" s="1079"/>
      <c r="X45" s="1071"/>
      <c r="Y45" s="1071"/>
      <c r="Z45" s="1071"/>
      <c r="AA45" s="1071"/>
      <c r="AB45" s="1071"/>
      <c r="AC45" s="1071"/>
      <c r="AD45" s="1071"/>
      <c r="AE45" s="1061"/>
      <c r="AF45" s="1063"/>
      <c r="AG45" s="1061"/>
      <c r="AH45" s="1061"/>
      <c r="AI45" s="1061"/>
      <c r="AJ45" s="1061"/>
      <c r="AK45" s="1061"/>
      <c r="AL45" s="1061"/>
      <c r="AM45" s="1061"/>
      <c r="AN45" s="1061"/>
      <c r="AO45" s="1061"/>
      <c r="AP45" s="1061"/>
      <c r="AQ45" s="1061"/>
      <c r="AR45" s="1061"/>
      <c r="AS45" s="1061"/>
      <c r="AT45" s="1061"/>
      <c r="AU45" s="1061"/>
      <c r="AV45" s="1061"/>
      <c r="AW45" s="1061"/>
      <c r="AX45" s="1061"/>
      <c r="AY45" s="1061"/>
      <c r="AZ45" s="1061"/>
      <c r="BA45" s="1061"/>
      <c r="BB45" s="1061"/>
      <c r="BC45" s="1061"/>
      <c r="BD45" s="1061"/>
      <c r="BE45" s="1061"/>
    </row>
    <row r="46" spans="1:57" s="554" customFormat="1" ht="12" customHeight="1" thickBot="1">
      <c r="A46" s="972"/>
      <c r="B46" s="1085"/>
      <c r="C46" s="1007"/>
      <c r="D46" s="1007"/>
      <c r="E46" s="1007"/>
      <c r="F46" s="1014"/>
      <c r="G46" s="1014"/>
      <c r="H46" s="1089"/>
      <c r="I46" s="1089"/>
      <c r="J46" s="1089"/>
      <c r="K46" s="1089"/>
      <c r="L46" s="1007"/>
      <c r="M46" s="1014"/>
      <c r="N46" s="1014"/>
      <c r="O46" s="1089"/>
      <c r="P46" s="1089"/>
      <c r="Q46" s="1089"/>
      <c r="R46" s="1089"/>
      <c r="S46" s="1089"/>
      <c r="T46" s="1089"/>
      <c r="U46" s="1089"/>
      <c r="V46" s="1089"/>
      <c r="W46" s="1089"/>
      <c r="X46" s="1089"/>
      <c r="Y46" s="1089"/>
      <c r="Z46" s="1089"/>
      <c r="AA46" s="1089"/>
      <c r="AB46" s="1089"/>
      <c r="AC46" s="1089"/>
      <c r="AD46" s="1089"/>
      <c r="AE46" s="972"/>
      <c r="AF46" s="971"/>
      <c r="AG46" s="972"/>
      <c r="AH46" s="972"/>
      <c r="AI46" s="972"/>
      <c r="AJ46" s="972"/>
      <c r="AK46" s="972"/>
      <c r="AL46" s="972"/>
      <c r="AM46" s="972"/>
      <c r="AN46" s="972"/>
      <c r="AO46" s="972"/>
      <c r="AP46" s="972"/>
      <c r="AQ46" s="972"/>
      <c r="AR46" s="972"/>
      <c r="AS46" s="972"/>
      <c r="AT46" s="972"/>
      <c r="AU46" s="972"/>
      <c r="AV46" s="972"/>
      <c r="AW46" s="972"/>
      <c r="AX46" s="972"/>
      <c r="AY46" s="972"/>
      <c r="AZ46" s="972"/>
      <c r="BA46" s="972"/>
      <c r="BB46" s="972"/>
      <c r="BC46" s="972"/>
      <c r="BD46" s="972"/>
      <c r="BE46" s="972"/>
    </row>
    <row r="47" spans="1:57" s="554" customFormat="1" ht="12" customHeight="1" thickBot="1">
      <c r="A47" s="972"/>
      <c r="B47" s="972"/>
      <c r="C47" s="1090" t="s">
        <v>532</v>
      </c>
      <c r="D47" s="1091"/>
      <c r="E47" s="1091"/>
      <c r="F47" s="1091"/>
      <c r="G47" s="1091"/>
      <c r="H47" s="1091"/>
      <c r="I47" s="1091"/>
      <c r="J47" s="1091"/>
      <c r="K47" s="1091"/>
      <c r="L47" s="1091"/>
      <c r="M47" s="1091"/>
      <c r="N47" s="1091"/>
      <c r="O47" s="1092"/>
      <c r="P47" s="1091"/>
      <c r="Q47" s="1091"/>
      <c r="R47" s="1091"/>
      <c r="S47" s="1091"/>
      <c r="T47" s="1091"/>
      <c r="U47" s="1091"/>
      <c r="V47" s="1091"/>
      <c r="W47" s="1091"/>
      <c r="X47" s="1091"/>
      <c r="Y47" s="1091"/>
      <c r="Z47" s="1091"/>
      <c r="AA47" s="1091"/>
      <c r="AB47" s="1091"/>
      <c r="AC47" s="1091"/>
      <c r="AD47" s="1093"/>
      <c r="AE47" s="972"/>
      <c r="AF47" s="971"/>
      <c r="AG47" s="972"/>
      <c r="AH47" s="972"/>
      <c r="AI47" s="972"/>
      <c r="AJ47" s="972"/>
      <c r="AK47" s="972"/>
      <c r="AL47" s="972"/>
      <c r="AM47" s="972"/>
      <c r="AN47" s="972"/>
      <c r="AO47" s="972"/>
      <c r="AP47" s="972"/>
      <c r="AQ47" s="972"/>
      <c r="AR47" s="972"/>
      <c r="AS47" s="972"/>
      <c r="AT47" s="972"/>
      <c r="AU47" s="972"/>
      <c r="AV47" s="972"/>
      <c r="AW47" s="972"/>
      <c r="AX47" s="972"/>
      <c r="AY47" s="972"/>
      <c r="AZ47" s="972"/>
      <c r="BA47" s="972"/>
      <c r="BB47" s="972"/>
      <c r="BC47" s="972"/>
      <c r="BD47" s="972"/>
      <c r="BE47" s="972"/>
    </row>
    <row r="48" spans="1:57" s="554" customFormat="1" ht="12" customHeight="1">
      <c r="A48" s="972"/>
      <c r="B48" s="972"/>
      <c r="C48" s="1094"/>
      <c r="D48" s="1094"/>
      <c r="E48" s="1094"/>
      <c r="F48" s="1020"/>
      <c r="G48" s="1020"/>
      <c r="H48" s="972"/>
      <c r="I48" s="972"/>
      <c r="J48" s="972"/>
      <c r="K48" s="972"/>
      <c r="L48" s="1094"/>
      <c r="M48" s="1020"/>
      <c r="N48" s="1020"/>
      <c r="O48" s="972"/>
      <c r="P48" s="972"/>
      <c r="Q48" s="972"/>
      <c r="R48" s="972"/>
      <c r="S48" s="972"/>
      <c r="T48" s="972"/>
      <c r="U48" s="972"/>
      <c r="V48" s="972"/>
      <c r="W48" s="972"/>
      <c r="X48" s="972"/>
      <c r="Y48" s="972"/>
      <c r="Z48" s="972"/>
      <c r="AA48" s="972"/>
      <c r="AB48" s="972"/>
      <c r="AC48" s="972"/>
      <c r="AD48" s="972"/>
      <c r="AE48" s="972"/>
      <c r="AF48" s="971"/>
      <c r="AG48" s="972"/>
      <c r="AH48" s="972"/>
      <c r="AI48" s="972"/>
      <c r="AJ48" s="972"/>
      <c r="AK48" s="972"/>
      <c r="AL48" s="972"/>
      <c r="AM48" s="972"/>
      <c r="AN48" s="972"/>
      <c r="AO48" s="972"/>
      <c r="AP48" s="972"/>
      <c r="AQ48" s="972"/>
      <c r="AR48" s="972"/>
      <c r="AS48" s="972"/>
      <c r="AT48" s="972"/>
      <c r="AU48" s="972"/>
      <c r="AV48" s="972"/>
      <c r="AW48" s="972"/>
      <c r="AX48" s="972"/>
      <c r="AY48" s="972"/>
      <c r="AZ48" s="972"/>
      <c r="BA48" s="972"/>
      <c r="BB48" s="972"/>
      <c r="BC48" s="972"/>
      <c r="BD48" s="972"/>
      <c r="BE48" s="972"/>
    </row>
    <row r="49" spans="1:57" s="554" customFormat="1" ht="12" customHeight="1">
      <c r="A49" s="972"/>
      <c r="B49" s="972"/>
      <c r="C49" s="1094"/>
      <c r="D49" s="972"/>
      <c r="E49" s="848">
        <v>2014</v>
      </c>
      <c r="F49" s="993"/>
      <c r="G49" s="993"/>
      <c r="H49" s="993"/>
      <c r="I49" s="993"/>
      <c r="J49" s="993"/>
      <c r="K49" s="1061"/>
      <c r="L49" s="849">
        <v>2015</v>
      </c>
      <c r="M49" s="1020"/>
      <c r="N49" s="1020"/>
      <c r="O49" s="972"/>
      <c r="P49" s="972"/>
      <c r="Q49" s="972"/>
      <c r="R49" s="972"/>
      <c r="S49" s="1095" t="str">
        <f>R9</f>
        <v>28 August 2015</v>
      </c>
      <c r="T49" s="972"/>
      <c r="U49" s="972"/>
      <c r="V49" s="972"/>
      <c r="W49" s="972"/>
      <c r="X49" s="972"/>
      <c r="Y49" s="972"/>
      <c r="Z49" s="1095"/>
      <c r="AA49" s="972"/>
      <c r="AB49" s="972"/>
      <c r="AC49" s="972"/>
      <c r="AD49" s="972"/>
      <c r="AE49" s="972"/>
      <c r="AF49" s="971"/>
      <c r="AG49" s="972"/>
      <c r="AH49" s="972"/>
      <c r="AI49" s="972"/>
      <c r="AJ49" s="972"/>
      <c r="AK49" s="972"/>
      <c r="AL49" s="972"/>
      <c r="AM49" s="972"/>
      <c r="AN49" s="972"/>
      <c r="AO49" s="972"/>
      <c r="AP49" s="972"/>
      <c r="AQ49" s="972"/>
      <c r="AR49" s="972"/>
      <c r="AS49" s="972"/>
      <c r="AT49" s="972"/>
      <c r="AU49" s="972"/>
      <c r="AV49" s="972"/>
      <c r="AW49" s="972"/>
      <c r="AX49" s="972"/>
      <c r="AY49" s="972"/>
      <c r="AZ49" s="972"/>
      <c r="BA49" s="972"/>
      <c r="BB49" s="972"/>
      <c r="BC49" s="972"/>
      <c r="BD49" s="972"/>
      <c r="BE49" s="972"/>
    </row>
    <row r="50" spans="1:57" ht="12" customHeight="1">
      <c r="A50" s="1096"/>
      <c r="B50" s="1097"/>
      <c r="C50" s="997"/>
      <c r="D50" s="1098"/>
      <c r="E50" s="998" t="s">
        <v>531</v>
      </c>
      <c r="F50" s="1000"/>
      <c r="G50" s="1098"/>
      <c r="H50" s="998"/>
      <c r="I50" s="1002"/>
      <c r="J50" s="1002"/>
      <c r="K50" s="1099"/>
      <c r="L50" s="998" t="s">
        <v>531</v>
      </c>
      <c r="M50" s="1002"/>
      <c r="N50" s="1002"/>
      <c r="O50" s="988"/>
      <c r="P50" s="988"/>
      <c r="Q50" s="988"/>
      <c r="R50" s="988"/>
      <c r="S50" s="998" t="s">
        <v>531</v>
      </c>
      <c r="T50" s="988"/>
      <c r="U50" s="988"/>
      <c r="V50" s="988"/>
      <c r="W50" s="988"/>
      <c r="X50" s="988"/>
      <c r="Y50" s="988"/>
      <c r="Z50" s="998" t="s">
        <v>531</v>
      </c>
      <c r="AA50" s="988"/>
      <c r="AB50" s="988"/>
      <c r="AC50" s="988"/>
      <c r="AD50" s="988"/>
      <c r="AE50" s="1100"/>
      <c r="AF50" s="971"/>
      <c r="AG50" s="1098"/>
      <c r="AH50" s="1098"/>
      <c r="AI50" s="1098"/>
      <c r="AJ50" s="1098"/>
      <c r="AK50" s="1098"/>
      <c r="AL50" s="1098"/>
      <c r="AM50" s="1098"/>
      <c r="AN50" s="1098"/>
      <c r="AO50" s="1098"/>
      <c r="AP50" s="1098"/>
      <c r="AQ50" s="1098"/>
      <c r="AR50" s="1098"/>
      <c r="AS50" s="1098"/>
      <c r="AT50" s="1098"/>
      <c r="AU50" s="1098"/>
      <c r="AV50" s="1098"/>
      <c r="AW50" s="1098"/>
      <c r="AX50" s="1098"/>
      <c r="AY50" s="1098"/>
      <c r="AZ50" s="1098"/>
      <c r="BA50" s="1098"/>
      <c r="BB50" s="1098"/>
      <c r="BC50" s="1098"/>
      <c r="BD50" s="1098"/>
      <c r="BE50" s="1098"/>
    </row>
    <row r="51" spans="1:57" ht="12" customHeight="1">
      <c r="A51" s="1100"/>
      <c r="B51" s="1100"/>
      <c r="C51" s="1007"/>
      <c r="D51" s="1098"/>
      <c r="E51" s="1004" t="s">
        <v>530</v>
      </c>
      <c r="F51" s="1002"/>
      <c r="G51" s="1098"/>
      <c r="H51" s="998"/>
      <c r="I51" s="1002"/>
      <c r="J51" s="1002"/>
      <c r="K51" s="1009"/>
      <c r="L51" s="1004" t="s">
        <v>530</v>
      </c>
      <c r="M51" s="1000"/>
      <c r="N51" s="1000"/>
      <c r="O51" s="1000"/>
      <c r="P51" s="1000"/>
      <c r="Q51" s="1000"/>
      <c r="R51" s="1000"/>
      <c r="S51" s="1004" t="s">
        <v>530</v>
      </c>
      <c r="T51" s="1000"/>
      <c r="U51" s="1000"/>
      <c r="V51" s="1000"/>
      <c r="W51" s="1000"/>
      <c r="X51" s="1000"/>
      <c r="Y51" s="1000"/>
      <c r="Z51" s="1004" t="s">
        <v>530</v>
      </c>
      <c r="AA51" s="1000"/>
      <c r="AB51" s="1000"/>
      <c r="AC51" s="1000"/>
      <c r="AD51" s="1000"/>
      <c r="AE51" s="1101"/>
      <c r="AF51" s="971"/>
      <c r="AG51" s="1098"/>
      <c r="AH51" s="1098"/>
      <c r="AI51" s="1098"/>
      <c r="AJ51" s="1098"/>
      <c r="AK51" s="1098"/>
      <c r="AL51" s="1098"/>
      <c r="AM51" s="1098"/>
      <c r="AN51" s="1098"/>
      <c r="AO51" s="1098"/>
      <c r="AP51" s="1098"/>
      <c r="AQ51" s="1098"/>
      <c r="AR51" s="1098"/>
      <c r="AS51" s="1098"/>
      <c r="AT51" s="1098"/>
      <c r="AU51" s="1098"/>
      <c r="AV51" s="1098"/>
      <c r="AW51" s="1098"/>
      <c r="AX51" s="1098"/>
      <c r="AY51" s="1098"/>
      <c r="AZ51" s="1098"/>
      <c r="BA51" s="1098"/>
      <c r="BB51" s="1098"/>
      <c r="BC51" s="1098"/>
      <c r="BD51" s="1098"/>
      <c r="BE51" s="1098"/>
    </row>
    <row r="52" spans="1:57" ht="12" customHeight="1">
      <c r="A52" s="1098"/>
      <c r="B52" s="1100"/>
      <c r="C52" s="997" t="s">
        <v>529</v>
      </c>
      <c r="D52" s="997"/>
      <c r="E52" s="558">
        <v>550000</v>
      </c>
      <c r="F52" s="1032"/>
      <c r="G52" s="1032"/>
      <c r="H52" s="1032"/>
      <c r="I52" s="1032"/>
      <c r="J52" s="1032"/>
      <c r="K52" s="1031"/>
      <c r="L52" s="558">
        <v>620000</v>
      </c>
      <c r="M52" s="1054"/>
      <c r="N52" s="1054"/>
      <c r="O52" s="1056"/>
      <c r="P52" s="1056"/>
      <c r="Q52" s="1056"/>
      <c r="R52" s="1056"/>
      <c r="S52" s="1102">
        <v>580000</v>
      </c>
      <c r="T52" s="1056"/>
      <c r="U52" s="1056"/>
      <c r="V52" s="1056"/>
      <c r="W52" s="1056"/>
      <c r="X52" s="1056"/>
      <c r="Y52" s="1056"/>
      <c r="Z52" s="1103" t="e">
        <f>Trademark_Retail!D27</f>
        <v>#REF!</v>
      </c>
      <c r="AA52" s="1056"/>
      <c r="AB52" s="1056"/>
      <c r="AC52" s="1056"/>
      <c r="AD52" s="1056"/>
      <c r="AE52" s="1101"/>
      <c r="AF52" s="971"/>
      <c r="AG52" s="1098"/>
      <c r="AH52" s="1098"/>
      <c r="AI52" s="1098"/>
      <c r="AJ52" s="1098"/>
      <c r="AK52" s="1098"/>
      <c r="AL52" s="1098"/>
      <c r="AM52" s="1098"/>
      <c r="AN52" s="1098"/>
      <c r="AO52" s="1098"/>
      <c r="AP52" s="1098"/>
      <c r="AQ52" s="1098"/>
      <c r="AR52" s="1098"/>
      <c r="AS52" s="1098"/>
      <c r="AT52" s="1098"/>
      <c r="AU52" s="1098"/>
      <c r="AV52" s="1098"/>
      <c r="AW52" s="1098"/>
      <c r="AX52" s="1098"/>
      <c r="AY52" s="1098"/>
      <c r="AZ52" s="1098"/>
      <c r="BA52" s="1098"/>
      <c r="BB52" s="1098"/>
      <c r="BC52" s="1098"/>
      <c r="BD52" s="1098"/>
      <c r="BE52" s="1098"/>
    </row>
    <row r="53" spans="1:57" ht="12" customHeight="1">
      <c r="A53" s="1104"/>
      <c r="B53" s="1100"/>
      <c r="C53" s="1040" t="s">
        <v>528</v>
      </c>
      <c r="D53" s="1041"/>
      <c r="E53" s="1042"/>
      <c r="F53" s="1014"/>
      <c r="G53" s="1014"/>
      <c r="H53" s="1042"/>
      <c r="I53" s="1042"/>
      <c r="J53" s="1042"/>
      <c r="K53" s="1041"/>
      <c r="L53" s="845">
        <f>L52/E52-1</f>
        <v>0.1272727272727272</v>
      </c>
      <c r="M53" s="1014"/>
      <c r="N53" s="1014"/>
      <c r="O53" s="1007"/>
      <c r="P53" s="1007"/>
      <c r="Q53" s="1007"/>
      <c r="R53" s="1007"/>
      <c r="S53" s="845">
        <f>S52/L52-1</f>
        <v>-6.4516129032258118E-2</v>
      </c>
      <c r="T53" s="1007"/>
      <c r="U53" s="1007"/>
      <c r="V53" s="1007"/>
      <c r="W53" s="1007"/>
      <c r="X53" s="1007"/>
      <c r="Y53" s="1007"/>
      <c r="Z53" s="845" t="e">
        <f>Z52/S52-1</f>
        <v>#REF!</v>
      </c>
      <c r="AA53" s="1007"/>
      <c r="AB53" s="1007"/>
      <c r="AC53" s="1007"/>
      <c r="AD53" s="1007"/>
      <c r="AE53" s="1101"/>
      <c r="AF53" s="971"/>
      <c r="AG53" s="1098"/>
      <c r="AH53" s="1098"/>
      <c r="AI53" s="1098"/>
      <c r="AJ53" s="1098"/>
      <c r="AK53" s="1098"/>
      <c r="AL53" s="1098"/>
      <c r="AM53" s="1098"/>
      <c r="AN53" s="1098"/>
      <c r="AO53" s="1098"/>
      <c r="AP53" s="1098"/>
      <c r="AQ53" s="1098"/>
      <c r="AR53" s="1098"/>
      <c r="AS53" s="1098"/>
      <c r="AT53" s="1098"/>
      <c r="AU53" s="1098"/>
      <c r="AV53" s="1098"/>
      <c r="AW53" s="1098"/>
      <c r="AX53" s="1098"/>
      <c r="AY53" s="1098"/>
      <c r="AZ53" s="1098"/>
      <c r="BA53" s="1098"/>
      <c r="BB53" s="1098"/>
      <c r="BC53" s="1098"/>
      <c r="BD53" s="1098"/>
      <c r="BE53" s="1098"/>
    </row>
    <row r="54" spans="1:57" ht="12" customHeight="1">
      <c r="A54" s="1104"/>
      <c r="B54" s="1100"/>
      <c r="C54" s="997" t="s">
        <v>527</v>
      </c>
      <c r="D54" s="997"/>
      <c r="E54" s="558">
        <v>410000</v>
      </c>
      <c r="F54" s="1032"/>
      <c r="G54" s="1032"/>
      <c r="H54" s="1032"/>
      <c r="I54" s="1032"/>
      <c r="J54" s="1032"/>
      <c r="K54" s="1053"/>
      <c r="L54" s="558">
        <v>410000</v>
      </c>
      <c r="M54" s="1054"/>
      <c r="N54" s="1054"/>
      <c r="O54" s="1056"/>
      <c r="P54" s="1056"/>
      <c r="Q54" s="1056"/>
      <c r="R54" s="1056"/>
      <c r="S54" s="1102">
        <v>410000</v>
      </c>
      <c r="T54" s="1056"/>
      <c r="U54" s="1056"/>
      <c r="V54" s="1056"/>
      <c r="W54" s="1056"/>
      <c r="X54" s="1056"/>
      <c r="Y54" s="1056"/>
      <c r="Z54" s="1103">
        <f>Trademark_Retail!D29</f>
        <v>0</v>
      </c>
      <c r="AA54" s="1056"/>
      <c r="AB54" s="1056"/>
      <c r="AC54" s="1056"/>
      <c r="AD54" s="1056"/>
      <c r="AE54" s="1101"/>
      <c r="AF54" s="971"/>
      <c r="AG54" s="1098"/>
      <c r="AH54" s="1098"/>
      <c r="AI54" s="1098"/>
      <c r="AJ54" s="1098"/>
      <c r="AK54" s="1098"/>
      <c r="AL54" s="1098"/>
      <c r="AM54" s="1098"/>
      <c r="AN54" s="1098"/>
      <c r="AO54" s="1098"/>
      <c r="AP54" s="1098"/>
      <c r="AQ54" s="1098"/>
      <c r="AR54" s="1098"/>
      <c r="AS54" s="1098"/>
      <c r="AT54" s="1098"/>
      <c r="AU54" s="1098"/>
      <c r="AV54" s="1098"/>
      <c r="AW54" s="1098"/>
      <c r="AX54" s="1098"/>
      <c r="AY54" s="1098"/>
      <c r="AZ54" s="1098"/>
      <c r="BA54" s="1098"/>
      <c r="BB54" s="1098"/>
      <c r="BC54" s="1098"/>
      <c r="BD54" s="1098"/>
      <c r="BE54" s="1098"/>
    </row>
    <row r="55" spans="1:57" ht="12" customHeight="1">
      <c r="A55" s="1104"/>
      <c r="B55" s="1100"/>
      <c r="C55" s="1105"/>
      <c r="D55" s="997"/>
      <c r="E55" s="1106"/>
      <c r="F55" s="1056"/>
      <c r="G55" s="1056"/>
      <c r="H55" s="997"/>
      <c r="I55" s="997"/>
      <c r="J55" s="997"/>
      <c r="K55" s="1053"/>
      <c r="L55" s="1032"/>
      <c r="M55" s="1056"/>
      <c r="N55" s="1056"/>
      <c r="O55" s="997"/>
      <c r="P55" s="997"/>
      <c r="Q55" s="997"/>
      <c r="R55" s="997"/>
      <c r="S55" s="997"/>
      <c r="T55" s="997"/>
      <c r="U55" s="997"/>
      <c r="V55" s="997"/>
      <c r="W55" s="997"/>
      <c r="X55" s="997"/>
      <c r="Y55" s="997"/>
      <c r="Z55" s="997"/>
      <c r="AA55" s="997"/>
      <c r="AB55" s="997"/>
      <c r="AC55" s="997"/>
      <c r="AD55" s="997"/>
      <c r="AE55" s="1101"/>
      <c r="AF55" s="971"/>
      <c r="AG55" s="1098"/>
      <c r="AH55" s="1098"/>
      <c r="AI55" s="1098"/>
      <c r="AJ55" s="1098"/>
      <c r="AK55" s="1098"/>
      <c r="AL55" s="1098"/>
      <c r="AM55" s="1098"/>
      <c r="AN55" s="1098"/>
      <c r="AO55" s="1098"/>
      <c r="AP55" s="1098"/>
      <c r="AQ55" s="1098"/>
      <c r="AR55" s="1098"/>
      <c r="AS55" s="1098"/>
      <c r="AT55" s="1098"/>
      <c r="AU55" s="1098"/>
      <c r="AV55" s="1098"/>
      <c r="AW55" s="1098"/>
      <c r="AX55" s="1098"/>
      <c r="AY55" s="1098"/>
      <c r="AZ55" s="1098"/>
      <c r="BA55" s="1098"/>
      <c r="BB55" s="1098"/>
      <c r="BC55" s="1098"/>
      <c r="BD55" s="1098"/>
      <c r="BE55" s="1098"/>
    </row>
    <row r="56" spans="1:57" ht="12" customHeight="1">
      <c r="A56" s="1104"/>
      <c r="B56" s="1100"/>
      <c r="C56" s="997" t="s">
        <v>526</v>
      </c>
      <c r="D56" s="1100"/>
      <c r="E56" s="1100"/>
      <c r="F56" s="1100"/>
      <c r="G56" s="1100"/>
      <c r="H56" s="1100"/>
      <c r="I56" s="1100"/>
      <c r="J56" s="1100"/>
      <c r="K56" s="1100"/>
      <c r="L56" s="1100"/>
      <c r="M56" s="1107"/>
      <c r="N56" s="1107"/>
      <c r="O56" s="1100"/>
      <c r="P56" s="1100"/>
      <c r="Q56" s="1100"/>
      <c r="R56" s="1100"/>
      <c r="S56" s="1100"/>
      <c r="T56" s="1100"/>
      <c r="U56" s="1100"/>
      <c r="V56" s="1100"/>
      <c r="W56" s="1100"/>
      <c r="X56" s="1100"/>
      <c r="Y56" s="1100"/>
      <c r="Z56" s="1100"/>
      <c r="AA56" s="1100"/>
      <c r="AB56" s="1100"/>
      <c r="AC56" s="1100"/>
      <c r="AD56" s="1100"/>
      <c r="AE56" s="1101"/>
      <c r="AF56" s="971"/>
      <c r="AG56" s="1098"/>
      <c r="AH56" s="1098"/>
      <c r="AI56" s="1098"/>
      <c r="AJ56" s="1098"/>
      <c r="AK56" s="1098"/>
      <c r="AL56" s="1098"/>
      <c r="AM56" s="1098"/>
      <c r="AN56" s="1098"/>
      <c r="AO56" s="1098"/>
      <c r="AP56" s="1098"/>
      <c r="AQ56" s="1098"/>
      <c r="AR56" s="1098"/>
      <c r="AS56" s="1098"/>
      <c r="AT56" s="1098"/>
      <c r="AU56" s="1098"/>
      <c r="AV56" s="1098"/>
      <c r="AW56" s="1098"/>
      <c r="AX56" s="1098"/>
      <c r="AY56" s="1098"/>
      <c r="AZ56" s="1098"/>
      <c r="BA56" s="1098"/>
      <c r="BB56" s="1098"/>
      <c r="BC56" s="1098"/>
      <c r="BD56" s="1098"/>
      <c r="BE56" s="1098"/>
    </row>
    <row r="57" spans="1:57" ht="12" customHeight="1">
      <c r="A57" s="1104"/>
      <c r="B57" s="1100"/>
      <c r="C57" s="1007" t="s">
        <v>524</v>
      </c>
      <c r="D57" s="1100"/>
      <c r="E57" s="557">
        <v>0.02</v>
      </c>
      <c r="F57" s="1100"/>
      <c r="G57" s="1100"/>
      <c r="H57" s="1108"/>
      <c r="I57" s="1108"/>
      <c r="J57" s="1108"/>
      <c r="K57" s="1100"/>
      <c r="L57" s="557">
        <v>0.02</v>
      </c>
      <c r="M57" s="1107"/>
      <c r="N57" s="1107"/>
      <c r="O57" s="1100"/>
      <c r="P57" s="1100"/>
      <c r="Q57" s="1100"/>
      <c r="R57" s="1100"/>
      <c r="S57" s="1109">
        <v>0.02</v>
      </c>
      <c r="T57" s="1100"/>
      <c r="U57" s="1100"/>
      <c r="V57" s="1100"/>
      <c r="W57" s="1100"/>
      <c r="X57" s="1100"/>
      <c r="Y57" s="1100"/>
      <c r="Z57" s="1110">
        <f>Trademark_Retail!C11</f>
        <v>0</v>
      </c>
      <c r="AA57" s="1100"/>
      <c r="AB57" s="1100"/>
      <c r="AC57" s="1100"/>
      <c r="AD57" s="1100"/>
      <c r="AE57" s="1101"/>
      <c r="AF57" s="971"/>
      <c r="AG57" s="1098"/>
      <c r="AH57" s="1098"/>
      <c r="AI57" s="1098"/>
      <c r="AJ57" s="1098"/>
      <c r="AK57" s="1098"/>
      <c r="AL57" s="1098"/>
      <c r="AM57" s="1098"/>
      <c r="AN57" s="1098"/>
      <c r="AO57" s="1098"/>
      <c r="AP57" s="1098"/>
      <c r="AQ57" s="1098"/>
      <c r="AR57" s="1098"/>
      <c r="AS57" s="1098"/>
      <c r="AT57" s="1098"/>
      <c r="AU57" s="1098"/>
      <c r="AV57" s="1098"/>
      <c r="AW57" s="1098"/>
      <c r="AX57" s="1098"/>
      <c r="AY57" s="1098"/>
      <c r="AZ57" s="1098"/>
      <c r="BA57" s="1098"/>
      <c r="BB57" s="1098"/>
      <c r="BC57" s="1098"/>
      <c r="BD57" s="1098"/>
      <c r="BE57" s="1098"/>
    </row>
    <row r="58" spans="1:57" ht="12" customHeight="1">
      <c r="A58" s="1104"/>
      <c r="B58" s="1100"/>
      <c r="C58" s="1007" t="s">
        <v>523</v>
      </c>
      <c r="D58" s="1100"/>
      <c r="E58" s="557">
        <v>0.11</v>
      </c>
      <c r="F58" s="1100"/>
      <c r="G58" s="1100"/>
      <c r="H58" s="1108"/>
      <c r="I58" s="1108"/>
      <c r="J58" s="1108"/>
      <c r="K58" s="1100"/>
      <c r="L58" s="557">
        <v>0.1</v>
      </c>
      <c r="M58" s="1107"/>
      <c r="N58" s="1107"/>
      <c r="O58" s="1100"/>
      <c r="P58" s="1100"/>
      <c r="Q58" s="1100"/>
      <c r="R58" s="1100"/>
      <c r="S58" s="1109">
        <v>0.11</v>
      </c>
      <c r="T58" s="1100"/>
      <c r="U58" s="1100"/>
      <c r="V58" s="1100"/>
      <c r="W58" s="1100"/>
      <c r="X58" s="1100"/>
      <c r="Y58" s="1100"/>
      <c r="Z58" s="1110">
        <f>wacc</f>
        <v>0</v>
      </c>
      <c r="AA58" s="1100"/>
      <c r="AB58" s="1100"/>
      <c r="AC58" s="1100"/>
      <c r="AD58" s="1100"/>
      <c r="AE58" s="1101"/>
      <c r="AF58" s="971"/>
      <c r="AG58" s="1098"/>
      <c r="AH58" s="1098"/>
      <c r="AI58" s="1098"/>
      <c r="AJ58" s="1098"/>
      <c r="AK58" s="1098"/>
      <c r="AL58" s="1098"/>
      <c r="AM58" s="1098"/>
      <c r="AN58" s="1098"/>
      <c r="AO58" s="1098"/>
      <c r="AP58" s="1098"/>
      <c r="AQ58" s="1098"/>
      <c r="AR58" s="1098"/>
      <c r="AS58" s="1098"/>
      <c r="AT58" s="1098"/>
      <c r="AU58" s="1098"/>
      <c r="AV58" s="1098"/>
      <c r="AW58" s="1098"/>
      <c r="AX58" s="1098"/>
      <c r="AY58" s="1098"/>
      <c r="AZ58" s="1098"/>
      <c r="BA58" s="1098"/>
      <c r="BB58" s="1098"/>
      <c r="BC58" s="1098"/>
      <c r="BD58" s="1098"/>
      <c r="BE58" s="1098"/>
    </row>
    <row r="59" spans="1:57" ht="12" customHeight="1">
      <c r="A59" s="1104"/>
      <c r="B59" s="1100"/>
      <c r="C59" s="1007" t="s">
        <v>525</v>
      </c>
      <c r="D59" s="1100"/>
      <c r="E59" s="557">
        <v>0.03</v>
      </c>
      <c r="F59" s="1100"/>
      <c r="G59" s="1100"/>
      <c r="H59" s="1108"/>
      <c r="I59" s="1108"/>
      <c r="J59" s="1108"/>
      <c r="K59" s="1100"/>
      <c r="L59" s="557">
        <v>0.03</v>
      </c>
      <c r="M59" s="1107"/>
      <c r="N59" s="1107"/>
      <c r="O59" s="1100"/>
      <c r="P59" s="1100"/>
      <c r="Q59" s="1100"/>
      <c r="R59" s="1100"/>
      <c r="S59" s="1109">
        <v>0.03</v>
      </c>
      <c r="T59" s="1100"/>
      <c r="U59" s="1100"/>
      <c r="V59" s="1100"/>
      <c r="W59" s="1100"/>
      <c r="X59" s="1100"/>
      <c r="Y59" s="1100"/>
      <c r="Z59" s="1110">
        <f>growth_rate</f>
        <v>0.03</v>
      </c>
      <c r="AA59" s="1100"/>
      <c r="AB59" s="1100"/>
      <c r="AC59" s="1100"/>
      <c r="AD59" s="1100"/>
      <c r="AE59" s="1101"/>
      <c r="AF59" s="971"/>
      <c r="AG59" s="1098"/>
      <c r="AH59" s="1098"/>
      <c r="AI59" s="1098"/>
      <c r="AJ59" s="1098"/>
      <c r="AK59" s="1098"/>
      <c r="AL59" s="1098"/>
      <c r="AM59" s="1098"/>
      <c r="AN59" s="1098"/>
      <c r="AO59" s="1098"/>
      <c r="AP59" s="1098"/>
      <c r="AQ59" s="1098"/>
      <c r="AR59" s="1098"/>
      <c r="AS59" s="1098"/>
      <c r="AT59" s="1098"/>
      <c r="AU59" s="1098"/>
      <c r="AV59" s="1098"/>
      <c r="AW59" s="1098"/>
      <c r="AX59" s="1098"/>
      <c r="AY59" s="1098"/>
      <c r="AZ59" s="1098"/>
      <c r="BA59" s="1098"/>
      <c r="BB59" s="1098"/>
      <c r="BC59" s="1098"/>
      <c r="BD59" s="1098"/>
      <c r="BE59" s="1098"/>
    </row>
    <row r="60" spans="1:57" ht="12" customHeight="1">
      <c r="A60" s="1104"/>
      <c r="B60" s="1100"/>
      <c r="C60" s="1111"/>
      <c r="D60" s="1100"/>
      <c r="E60" s="1100"/>
      <c r="F60" s="1100"/>
      <c r="G60" s="1100"/>
      <c r="H60" s="1100"/>
      <c r="I60" s="1100"/>
      <c r="J60" s="1100"/>
      <c r="K60" s="1100"/>
      <c r="L60" s="1100"/>
      <c r="M60" s="1100"/>
      <c r="N60" s="1100"/>
      <c r="O60" s="1100"/>
      <c r="P60" s="1100"/>
      <c r="Q60" s="1100"/>
      <c r="R60" s="1100"/>
      <c r="S60" s="1100"/>
      <c r="T60" s="1100"/>
      <c r="U60" s="1100"/>
      <c r="V60" s="1100"/>
      <c r="W60" s="1100"/>
      <c r="X60" s="1100"/>
      <c r="Y60" s="1100"/>
      <c r="Z60" s="1100"/>
      <c r="AA60" s="1100"/>
      <c r="AB60" s="1100"/>
      <c r="AC60" s="1100"/>
      <c r="AD60" s="1100"/>
      <c r="AE60" s="1101"/>
      <c r="AF60" s="971"/>
      <c r="AG60" s="1098"/>
      <c r="AH60" s="1098"/>
      <c r="AI60" s="1098"/>
      <c r="AJ60" s="1098"/>
      <c r="AK60" s="1098"/>
      <c r="AL60" s="1098"/>
      <c r="AM60" s="1098"/>
      <c r="AN60" s="1098"/>
      <c r="AO60" s="1098"/>
      <c r="AP60" s="1098"/>
      <c r="AQ60" s="1098"/>
      <c r="AR60" s="1098"/>
      <c r="AS60" s="1098"/>
      <c r="AT60" s="1098"/>
      <c r="AU60" s="1098"/>
      <c r="AV60" s="1098"/>
      <c r="AW60" s="1098"/>
      <c r="AX60" s="1098"/>
      <c r="AY60" s="1098"/>
      <c r="AZ60" s="1098"/>
      <c r="BA60" s="1098"/>
      <c r="BB60" s="1098"/>
      <c r="BC60" s="1098"/>
      <c r="BD60" s="1098"/>
      <c r="BE60" s="1098"/>
    </row>
    <row r="61" spans="1:57" ht="12" customHeight="1">
      <c r="A61" s="1104"/>
      <c r="B61" s="1100"/>
      <c r="C61" s="1111"/>
      <c r="D61" s="1100"/>
      <c r="E61" s="1100"/>
      <c r="F61" s="1100"/>
      <c r="G61" s="1100"/>
      <c r="H61" s="1100"/>
      <c r="I61" s="1100"/>
      <c r="J61" s="1100"/>
      <c r="K61" s="1100"/>
      <c r="L61" s="1100"/>
      <c r="M61" s="1100"/>
      <c r="N61" s="1100"/>
      <c r="O61" s="1100"/>
      <c r="P61" s="1100"/>
      <c r="Q61" s="1100"/>
      <c r="R61" s="1100"/>
      <c r="S61" s="1100"/>
      <c r="T61" s="1100"/>
      <c r="U61" s="1100"/>
      <c r="V61" s="1100"/>
      <c r="W61" s="1100"/>
      <c r="X61" s="1100"/>
      <c r="Y61" s="1100"/>
      <c r="Z61" s="1100"/>
      <c r="AA61" s="1100"/>
      <c r="AB61" s="1100"/>
      <c r="AC61" s="1100"/>
      <c r="AD61" s="1100"/>
      <c r="AE61" s="1101"/>
      <c r="AF61" s="971"/>
      <c r="AG61" s="1098"/>
      <c r="AH61" s="1098"/>
      <c r="AI61" s="1098"/>
      <c r="AJ61" s="1098"/>
      <c r="AK61" s="1098"/>
      <c r="AL61" s="1098"/>
      <c r="AM61" s="1098"/>
      <c r="AN61" s="1098"/>
      <c r="AO61" s="1098"/>
      <c r="AP61" s="1098"/>
      <c r="AQ61" s="1098"/>
      <c r="AR61" s="1098"/>
      <c r="AS61" s="1098"/>
      <c r="AT61" s="1098"/>
      <c r="AU61" s="1098"/>
      <c r="AV61" s="1098"/>
      <c r="AW61" s="1098"/>
      <c r="AX61" s="1098"/>
      <c r="AY61" s="1098"/>
      <c r="AZ61" s="1098"/>
      <c r="BA61" s="1098"/>
      <c r="BB61" s="1098"/>
      <c r="BC61" s="1098"/>
      <c r="BD61" s="1098"/>
      <c r="BE61" s="1098"/>
    </row>
    <row r="62" spans="1:57" ht="12" customHeight="1">
      <c r="A62" s="1104"/>
      <c r="B62" s="1100"/>
      <c r="C62" s="1111"/>
      <c r="D62" s="1100"/>
      <c r="E62" s="1100"/>
      <c r="F62" s="1100"/>
      <c r="G62" s="1100"/>
      <c r="H62" s="1100"/>
      <c r="I62" s="1100"/>
      <c r="J62" s="1100"/>
      <c r="K62" s="1100"/>
      <c r="L62" s="1100"/>
      <c r="M62" s="1100"/>
      <c r="N62" s="1100"/>
      <c r="O62" s="1100"/>
      <c r="P62" s="1100"/>
      <c r="Q62" s="1100"/>
      <c r="R62" s="1100"/>
      <c r="S62" s="1100"/>
      <c r="T62" s="1100"/>
      <c r="U62" s="1100"/>
      <c r="V62" s="1100"/>
      <c r="W62" s="1100"/>
      <c r="X62" s="1100"/>
      <c r="Y62" s="1100"/>
      <c r="Z62" s="1100"/>
      <c r="AA62" s="1100"/>
      <c r="AB62" s="1100"/>
      <c r="AC62" s="1100"/>
      <c r="AD62" s="1100"/>
      <c r="AE62" s="1101"/>
      <c r="AF62" s="971"/>
      <c r="AG62" s="1098"/>
      <c r="AH62" s="1098"/>
      <c r="AI62" s="1098"/>
      <c r="AJ62" s="1098"/>
      <c r="AK62" s="1098"/>
      <c r="AL62" s="1098"/>
      <c r="AM62" s="1098"/>
      <c r="AN62" s="1098"/>
      <c r="AO62" s="1098"/>
      <c r="AP62" s="1098"/>
      <c r="AQ62" s="1098"/>
      <c r="AR62" s="1098"/>
      <c r="AS62" s="1098"/>
      <c r="AT62" s="1098"/>
      <c r="AU62" s="1098"/>
      <c r="AV62" s="1098"/>
      <c r="AW62" s="1098"/>
      <c r="AX62" s="1098"/>
      <c r="AY62" s="1098"/>
      <c r="AZ62" s="1098"/>
      <c r="BA62" s="1098"/>
      <c r="BB62" s="1098"/>
      <c r="BC62" s="1098"/>
      <c r="BD62" s="1098"/>
      <c r="BE62" s="1098"/>
    </row>
    <row r="63" spans="1:57" ht="12" customHeight="1">
      <c r="A63" s="1104"/>
      <c r="B63" s="1100"/>
      <c r="C63" s="1111"/>
      <c r="D63" s="1100"/>
      <c r="E63" s="1100"/>
      <c r="F63" s="1100"/>
      <c r="G63" s="1100"/>
      <c r="H63" s="1100"/>
      <c r="I63" s="1100"/>
      <c r="J63" s="1100"/>
      <c r="K63" s="1100"/>
      <c r="L63" s="1100"/>
      <c r="M63" s="1100"/>
      <c r="N63" s="1100"/>
      <c r="O63" s="1100"/>
      <c r="P63" s="1100"/>
      <c r="Q63" s="1100"/>
      <c r="R63" s="1100"/>
      <c r="S63" s="1100"/>
      <c r="T63" s="1100"/>
      <c r="U63" s="1100"/>
      <c r="V63" s="1100"/>
      <c r="W63" s="1100"/>
      <c r="X63" s="1100"/>
      <c r="Y63" s="1100"/>
      <c r="Z63" s="1100"/>
      <c r="AA63" s="1100"/>
      <c r="AB63" s="1100"/>
      <c r="AC63" s="1100"/>
      <c r="AD63" s="1100"/>
      <c r="AE63" s="1101"/>
      <c r="AF63" s="971"/>
      <c r="AG63" s="1098"/>
      <c r="AH63" s="1098"/>
      <c r="AI63" s="1098"/>
      <c r="AJ63" s="1098"/>
      <c r="AK63" s="1098"/>
      <c r="AL63" s="1098"/>
      <c r="AM63" s="1098"/>
      <c r="AN63" s="1098"/>
      <c r="AO63" s="1098"/>
      <c r="AP63" s="1098"/>
      <c r="AQ63" s="1098"/>
      <c r="AR63" s="1098"/>
      <c r="AS63" s="1098"/>
      <c r="AT63" s="1098"/>
      <c r="AU63" s="1098"/>
      <c r="AV63" s="1098"/>
      <c r="AW63" s="1098"/>
      <c r="AX63" s="1098"/>
      <c r="AY63" s="1098"/>
      <c r="AZ63" s="1098"/>
      <c r="BA63" s="1098"/>
      <c r="BB63" s="1098"/>
      <c r="BC63" s="1098"/>
      <c r="BD63" s="1098"/>
      <c r="BE63" s="1098"/>
    </row>
    <row r="64" spans="1:57" ht="12" customHeight="1">
      <c r="A64" s="1104"/>
      <c r="B64" s="1100"/>
      <c r="C64" s="1111"/>
      <c r="D64" s="1100"/>
      <c r="E64" s="1100"/>
      <c r="F64" s="1100"/>
      <c r="G64" s="1100"/>
      <c r="H64" s="1100"/>
      <c r="I64" s="1100"/>
      <c r="J64" s="1100"/>
      <c r="K64" s="1100"/>
      <c r="L64" s="1100"/>
      <c r="M64" s="1100"/>
      <c r="N64" s="1100"/>
      <c r="O64" s="1100"/>
      <c r="P64" s="1100"/>
      <c r="Q64" s="1100"/>
      <c r="R64" s="1100"/>
      <c r="S64" s="1100"/>
      <c r="T64" s="1100"/>
      <c r="U64" s="1100"/>
      <c r="V64" s="1100"/>
      <c r="W64" s="1100"/>
      <c r="X64" s="1100"/>
      <c r="Y64" s="1100"/>
      <c r="Z64" s="1100"/>
      <c r="AA64" s="1100"/>
      <c r="AB64" s="1100"/>
      <c r="AC64" s="1100"/>
      <c r="AD64" s="1100"/>
      <c r="AE64" s="1101"/>
      <c r="AF64" s="971"/>
      <c r="AG64" s="1098"/>
      <c r="AH64" s="1098"/>
      <c r="AI64" s="1098"/>
      <c r="AJ64" s="1098"/>
      <c r="AK64" s="1098"/>
      <c r="AL64" s="1098"/>
      <c r="AM64" s="1098"/>
      <c r="AN64" s="1098"/>
      <c r="AO64" s="1098"/>
      <c r="AP64" s="1098"/>
      <c r="AQ64" s="1098"/>
      <c r="AR64" s="1098"/>
      <c r="AS64" s="1098"/>
      <c r="AT64" s="1098"/>
      <c r="AU64" s="1098"/>
      <c r="AV64" s="1098"/>
      <c r="AW64" s="1098"/>
      <c r="AX64" s="1098"/>
      <c r="AY64" s="1098"/>
      <c r="AZ64" s="1098"/>
      <c r="BA64" s="1098"/>
      <c r="BB64" s="1098"/>
      <c r="BC64" s="1098"/>
      <c r="BD64" s="1098"/>
      <c r="BE64" s="1098"/>
    </row>
    <row r="65" spans="1:57" ht="12" customHeight="1">
      <c r="A65" s="1104"/>
      <c r="B65" s="1100"/>
      <c r="C65" s="1111"/>
      <c r="D65" s="1100"/>
      <c r="E65" s="1100"/>
      <c r="F65" s="1100"/>
      <c r="G65" s="1100"/>
      <c r="H65" s="1100"/>
      <c r="I65" s="1100"/>
      <c r="J65" s="1100"/>
      <c r="K65" s="1100"/>
      <c r="L65" s="1100"/>
      <c r="M65" s="1100"/>
      <c r="N65" s="1100"/>
      <c r="O65" s="1100"/>
      <c r="P65" s="1100"/>
      <c r="Q65" s="1100"/>
      <c r="R65" s="1100"/>
      <c r="S65" s="1100"/>
      <c r="T65" s="1100"/>
      <c r="U65" s="1100"/>
      <c r="V65" s="1100"/>
      <c r="W65" s="1100"/>
      <c r="X65" s="1100"/>
      <c r="Y65" s="1100"/>
      <c r="Z65" s="1100"/>
      <c r="AA65" s="1100"/>
      <c r="AB65" s="1100"/>
      <c r="AC65" s="1100"/>
      <c r="AD65" s="1100"/>
      <c r="AE65" s="1101"/>
      <c r="AF65" s="971"/>
      <c r="AG65" s="1098"/>
      <c r="AH65" s="1098"/>
      <c r="AI65" s="1098"/>
      <c r="AJ65" s="1098"/>
      <c r="AK65" s="1098"/>
      <c r="AL65" s="1098"/>
      <c r="AM65" s="1098"/>
      <c r="AN65" s="1098"/>
      <c r="AO65" s="1098"/>
      <c r="AP65" s="1098"/>
      <c r="AQ65" s="1098"/>
      <c r="AR65" s="1098"/>
      <c r="AS65" s="1098"/>
      <c r="AT65" s="1098"/>
      <c r="AU65" s="1098"/>
      <c r="AV65" s="1098"/>
      <c r="AW65" s="1098"/>
      <c r="AX65" s="1098"/>
      <c r="AY65" s="1098"/>
      <c r="AZ65" s="1098"/>
      <c r="BA65" s="1098"/>
      <c r="BB65" s="1098"/>
      <c r="BC65" s="1098"/>
      <c r="BD65" s="1098"/>
      <c r="BE65" s="1098"/>
    </row>
    <row r="66" spans="1:57" s="554" customFormat="1" ht="15" customHeight="1" thickBot="1">
      <c r="A66" s="1112"/>
      <c r="B66" s="1113"/>
      <c r="C66" s="1113"/>
      <c r="D66" s="1113"/>
      <c r="E66" s="1113"/>
      <c r="F66" s="1113"/>
      <c r="G66" s="1113"/>
      <c r="H66" s="1113"/>
      <c r="I66" s="1113"/>
      <c r="J66" s="1113"/>
      <c r="K66" s="1113"/>
      <c r="L66" s="1113"/>
      <c r="M66" s="1113"/>
      <c r="N66" s="1113"/>
      <c r="O66" s="1113"/>
      <c r="P66" s="1113"/>
      <c r="Q66" s="1113"/>
      <c r="R66" s="1113"/>
      <c r="S66" s="1113"/>
      <c r="T66" s="1113"/>
      <c r="U66" s="1113"/>
      <c r="V66" s="1113"/>
      <c r="W66" s="1113"/>
      <c r="X66" s="1113"/>
      <c r="Y66" s="1113"/>
      <c r="Z66" s="1113"/>
      <c r="AA66" s="1113"/>
      <c r="AB66" s="1113"/>
      <c r="AC66" s="1113"/>
      <c r="AD66" s="1113"/>
      <c r="AE66" s="1113"/>
      <c r="AF66" s="971"/>
      <c r="AG66" s="972"/>
      <c r="AH66" s="972"/>
      <c r="AI66" s="972"/>
      <c r="AJ66" s="972"/>
      <c r="AK66" s="972"/>
      <c r="AL66" s="972"/>
      <c r="AM66" s="972"/>
      <c r="AN66" s="972"/>
      <c r="AO66" s="972"/>
      <c r="AP66" s="972"/>
      <c r="AQ66" s="972"/>
      <c r="AR66" s="972"/>
      <c r="AS66" s="972"/>
      <c r="AT66" s="972"/>
      <c r="AU66" s="972"/>
      <c r="AV66" s="972"/>
      <c r="AW66" s="972"/>
      <c r="AX66" s="972"/>
      <c r="AY66" s="972"/>
      <c r="AZ66" s="972"/>
      <c r="BA66" s="972"/>
      <c r="BB66" s="972"/>
      <c r="BC66" s="972"/>
      <c r="BD66" s="972"/>
      <c r="BE66" s="972"/>
    </row>
    <row r="67" spans="1:57" ht="22.8">
      <c r="A67" s="1114" t="s">
        <v>66</v>
      </c>
      <c r="B67" s="1115"/>
      <c r="C67" s="1115"/>
      <c r="D67" s="1115"/>
      <c r="E67" s="1115"/>
      <c r="F67" s="1116"/>
      <c r="G67" s="1116"/>
      <c r="H67" s="1116"/>
      <c r="I67" s="1116"/>
      <c r="J67" s="1116"/>
      <c r="K67" s="1116"/>
      <c r="L67" s="1115"/>
      <c r="M67" s="1116"/>
      <c r="N67" s="1116"/>
      <c r="O67" s="1116"/>
      <c r="P67" s="1116"/>
      <c r="Q67" s="1116"/>
      <c r="R67" s="1116"/>
      <c r="S67" s="1116"/>
      <c r="T67" s="1116"/>
      <c r="U67" s="1116"/>
      <c r="V67" s="1116"/>
      <c r="W67" s="1116"/>
      <c r="X67" s="1116"/>
      <c r="Y67" s="1116"/>
      <c r="Z67" s="1116"/>
      <c r="AA67" s="1116"/>
      <c r="AB67" s="1116"/>
      <c r="AC67" s="1116"/>
      <c r="AD67" s="1116"/>
      <c r="AE67" s="1117" t="s">
        <v>55</v>
      </c>
      <c r="AF67" s="971"/>
      <c r="AG67" s="972"/>
      <c r="AH67" s="972"/>
      <c r="AI67" s="972"/>
      <c r="AJ67" s="972"/>
      <c r="AK67" s="972"/>
      <c r="AL67" s="972"/>
      <c r="AM67" s="972"/>
      <c r="AN67" s="972"/>
      <c r="AO67" s="972"/>
      <c r="AP67" s="972"/>
      <c r="AQ67" s="972"/>
      <c r="AR67" s="972"/>
      <c r="AS67" s="972"/>
      <c r="AT67" s="972"/>
      <c r="AU67" s="972"/>
      <c r="AV67" s="972"/>
      <c r="AW67" s="972"/>
      <c r="AX67" s="972"/>
      <c r="AY67" s="972"/>
      <c r="AZ67" s="972"/>
      <c r="BA67" s="972"/>
      <c r="BB67" s="972"/>
      <c r="BC67" s="972"/>
      <c r="BD67" s="972"/>
      <c r="BE67" s="972"/>
    </row>
    <row r="68" spans="1:57" ht="13.8">
      <c r="A68" s="1115" t="s">
        <v>56</v>
      </c>
      <c r="B68" s="1118"/>
      <c r="C68" s="1115"/>
      <c r="D68" s="1118"/>
      <c r="E68" s="1118"/>
      <c r="F68" s="1118"/>
      <c r="G68" s="1118"/>
      <c r="H68" s="1118"/>
      <c r="I68" s="1118"/>
      <c r="J68" s="1118"/>
      <c r="K68" s="1118"/>
      <c r="L68" s="1118"/>
      <c r="M68" s="1118"/>
      <c r="N68" s="1118"/>
      <c r="O68" s="1118"/>
      <c r="P68" s="1118"/>
      <c r="Q68" s="1118"/>
      <c r="R68" s="1118"/>
      <c r="S68" s="1118"/>
      <c r="T68" s="1118"/>
      <c r="U68" s="1118"/>
      <c r="V68" s="1118"/>
      <c r="W68" s="1118"/>
      <c r="X68" s="1118"/>
      <c r="Y68" s="1118"/>
      <c r="Z68" s="1118"/>
      <c r="AA68" s="1118"/>
      <c r="AB68" s="1118"/>
      <c r="AC68" s="1118"/>
      <c r="AD68" s="1118"/>
      <c r="AE68" s="889" t="str">
        <f ca="1">copyright</f>
        <v>© 2017 by Ernst &amp; Young LLP.  All rights reserved.</v>
      </c>
      <c r="AF68" s="971"/>
      <c r="AG68" s="972"/>
      <c r="AH68" s="972"/>
      <c r="AI68" s="972"/>
      <c r="AJ68" s="972"/>
      <c r="AK68" s="972"/>
      <c r="AL68" s="972"/>
      <c r="AM68" s="972"/>
      <c r="AN68" s="972"/>
      <c r="AO68" s="972"/>
      <c r="AP68" s="972"/>
      <c r="AQ68" s="972"/>
      <c r="AR68" s="972"/>
      <c r="AS68" s="972"/>
      <c r="AT68" s="972"/>
      <c r="AU68" s="972"/>
      <c r="AV68" s="972"/>
      <c r="AW68" s="972"/>
      <c r="AX68" s="972"/>
      <c r="AY68" s="972"/>
      <c r="AZ68" s="972"/>
      <c r="BA68" s="972"/>
      <c r="BB68" s="972"/>
      <c r="BC68" s="972"/>
      <c r="BD68" s="972"/>
      <c r="BE68" s="972"/>
    </row>
    <row r="69" spans="1:57" s="556" customFormat="1">
      <c r="A69" s="971"/>
      <c r="B69" s="971"/>
      <c r="C69" s="971"/>
      <c r="D69" s="971"/>
      <c r="E69" s="971"/>
      <c r="F69" s="971"/>
      <c r="G69" s="971"/>
      <c r="H69" s="971"/>
      <c r="I69" s="971"/>
      <c r="J69" s="971"/>
      <c r="K69" s="971"/>
      <c r="L69" s="971"/>
      <c r="M69" s="971"/>
      <c r="N69" s="971"/>
      <c r="O69" s="971"/>
      <c r="P69" s="971"/>
      <c r="Q69" s="971"/>
      <c r="R69" s="971"/>
      <c r="S69" s="971"/>
      <c r="T69" s="971"/>
      <c r="U69" s="971"/>
      <c r="V69" s="971"/>
      <c r="W69" s="971"/>
      <c r="X69" s="971"/>
      <c r="Y69" s="971"/>
      <c r="Z69" s="971"/>
      <c r="AA69" s="971"/>
      <c r="AB69" s="971"/>
      <c r="AC69" s="971"/>
      <c r="AD69" s="971"/>
      <c r="AE69" s="971"/>
      <c r="AF69" s="971"/>
      <c r="AG69" s="972"/>
      <c r="AH69" s="972"/>
      <c r="AI69" s="972"/>
      <c r="AJ69" s="972"/>
      <c r="AK69" s="972"/>
      <c r="AL69" s="972"/>
      <c r="AM69" s="972"/>
      <c r="AN69" s="972"/>
      <c r="AO69" s="972"/>
      <c r="AP69" s="972"/>
      <c r="AQ69" s="972"/>
      <c r="AR69" s="972"/>
      <c r="AS69" s="972"/>
      <c r="AT69" s="972"/>
      <c r="AU69" s="972"/>
      <c r="AV69" s="972"/>
      <c r="AW69" s="972"/>
      <c r="AX69" s="972"/>
      <c r="AY69" s="972"/>
      <c r="AZ69" s="972"/>
      <c r="BA69" s="972"/>
      <c r="BB69" s="972"/>
      <c r="BC69" s="972"/>
      <c r="BD69" s="972"/>
      <c r="BE69" s="972"/>
    </row>
  </sheetData>
  <pageMargins left="0.5" right="0.5" top="0.5" bottom="0.5" header="0.3" footer="0.3"/>
  <pageSetup scale="4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
  <sheetViews>
    <sheetView workbookViewId="0"/>
  </sheetViews>
  <sheetFormatPr defaultRowHeight="13.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T51"/>
  <sheetViews>
    <sheetView showGridLines="0" view="pageBreakPreview" zoomScale="115" zoomScaleNormal="100" zoomScaleSheetLayoutView="115" workbookViewId="0"/>
  </sheetViews>
  <sheetFormatPr defaultColWidth="9.109375" defaultRowHeight="13.2" outlineLevelRow="2"/>
  <cols>
    <col min="1" max="1" width="10.6640625" style="3" customWidth="1"/>
    <col min="2" max="2" width="2" style="3" customWidth="1"/>
    <col min="3" max="3" width="31.5546875" style="5" customWidth="1"/>
    <col min="4" max="5" width="2.44140625" style="3" customWidth="1"/>
    <col min="6" max="6" width="21" style="3" customWidth="1"/>
    <col min="7" max="7" width="3.5546875" style="3" customWidth="1"/>
    <col min="8" max="8" width="21" style="3" customWidth="1"/>
    <col min="9" max="9" width="2.6640625" style="3" customWidth="1"/>
    <col min="10" max="10" width="21" style="3" customWidth="1"/>
    <col min="11" max="11" width="11.5546875" style="3" customWidth="1"/>
    <col min="12" max="12" width="5.44140625" customWidth="1"/>
    <col min="13" max="18" width="19.109375" customWidth="1"/>
    <col min="19" max="32" width="8.5546875" customWidth="1"/>
    <col min="33" max="33" width="4.88671875" customWidth="1"/>
    <col min="47" max="16384" width="9.109375" style="3"/>
  </cols>
  <sheetData>
    <row r="1" spans="1:46" s="45" customFormat="1" ht="24" thickBot="1">
      <c r="A1" s="872" t="str">
        <f>client_name</f>
        <v>AECOM Technology Corporation</v>
      </c>
      <c r="B1" s="1120"/>
      <c r="C1" s="969"/>
      <c r="D1" s="1120"/>
      <c r="E1" s="1120"/>
      <c r="F1" s="1120"/>
      <c r="G1" s="1120"/>
      <c r="H1" s="1120"/>
      <c r="I1" s="1120"/>
      <c r="J1" s="1120"/>
      <c r="K1" s="1121" t="s">
        <v>636</v>
      </c>
      <c r="L1" s="1122"/>
      <c r="M1" s="1123"/>
      <c r="N1" s="1123"/>
      <c r="O1" s="1123"/>
      <c r="P1" s="1123"/>
      <c r="Q1" s="1123"/>
      <c r="R1" s="1123"/>
      <c r="S1" s="1123"/>
      <c r="T1" s="1123"/>
      <c r="U1" s="1123"/>
      <c r="V1" s="1123"/>
      <c r="W1" s="1123"/>
      <c r="X1" s="1123"/>
      <c r="Y1" s="1123"/>
      <c r="Z1" s="1123"/>
      <c r="AA1" s="1123"/>
      <c r="AB1" s="1123"/>
      <c r="AC1" s="1123"/>
      <c r="AD1" s="1123"/>
      <c r="AE1" s="1123"/>
      <c r="AF1" s="1123"/>
      <c r="AG1" s="1123"/>
      <c r="AH1" s="1123"/>
      <c r="AI1" s="1123"/>
      <c r="AJ1" s="1123"/>
      <c r="AK1" s="1123"/>
      <c r="AL1" s="1123"/>
      <c r="AM1" s="1123"/>
      <c r="AN1" s="1123"/>
      <c r="AO1" s="1123"/>
      <c r="AP1" s="1123"/>
      <c r="AQ1" s="1123"/>
      <c r="AR1" s="1123"/>
      <c r="AS1" s="1123"/>
      <c r="AT1" s="1123"/>
    </row>
    <row r="2" spans="1:46" s="8" customFormat="1" ht="15.6">
      <c r="A2" s="1124" t="s">
        <v>744</v>
      </c>
      <c r="B2" s="1125"/>
      <c r="C2" s="975"/>
      <c r="D2" s="1125"/>
      <c r="E2" s="1125"/>
      <c r="F2" s="1125"/>
      <c r="G2" s="1125"/>
      <c r="H2" s="1125"/>
      <c r="I2" s="1125"/>
      <c r="J2" s="1125"/>
      <c r="K2" s="1126"/>
      <c r="L2" s="1122"/>
      <c r="M2" s="1123"/>
      <c r="N2" s="1123"/>
      <c r="O2" s="1123"/>
      <c r="P2" s="1123"/>
      <c r="Q2" s="1123"/>
      <c r="R2" s="1123"/>
      <c r="S2" s="1123"/>
      <c r="T2" s="1123"/>
      <c r="U2" s="1123"/>
      <c r="V2" s="1123"/>
      <c r="W2" s="1123"/>
      <c r="X2" s="1123"/>
      <c r="Y2" s="1123"/>
      <c r="Z2" s="1123"/>
      <c r="AA2" s="1123"/>
      <c r="AB2" s="1123"/>
      <c r="AC2" s="1123"/>
      <c r="AD2" s="1123"/>
      <c r="AE2" s="1123"/>
      <c r="AF2" s="1123"/>
      <c r="AG2" s="1123"/>
      <c r="AH2" s="1123"/>
      <c r="AI2" s="1123"/>
      <c r="AJ2" s="1123"/>
      <c r="AK2" s="1123"/>
      <c r="AL2" s="1123"/>
      <c r="AM2" s="1123"/>
      <c r="AN2" s="1123"/>
      <c r="AO2" s="1123"/>
      <c r="AP2" s="1123"/>
      <c r="AQ2" s="1123"/>
      <c r="AR2" s="1123"/>
      <c r="AS2" s="1123"/>
      <c r="AT2" s="1123"/>
    </row>
    <row r="3" spans="1:46" s="8" customFormat="1" ht="15.6">
      <c r="A3" s="1124" t="s">
        <v>319</v>
      </c>
      <c r="B3" s="1125"/>
      <c r="C3" s="975"/>
      <c r="D3" s="1125"/>
      <c r="E3" s="1125"/>
      <c r="F3" s="1125"/>
      <c r="G3" s="1125"/>
      <c r="H3" s="1125"/>
      <c r="I3" s="1125"/>
      <c r="J3" s="1125"/>
      <c r="K3" s="1127"/>
      <c r="L3" s="1122"/>
      <c r="M3" s="1123"/>
      <c r="N3" s="1123"/>
      <c r="O3" s="1123"/>
      <c r="P3" s="1123"/>
      <c r="Q3" s="1123"/>
      <c r="R3" s="1123"/>
      <c r="S3" s="1123"/>
      <c r="T3" s="1123"/>
      <c r="U3" s="1123"/>
      <c r="V3" s="1123"/>
      <c r="W3" s="1123"/>
      <c r="X3" s="1123"/>
      <c r="Y3" s="1123"/>
      <c r="Z3" s="1123"/>
      <c r="AA3" s="1123"/>
      <c r="AB3" s="1123"/>
      <c r="AC3" s="1123"/>
      <c r="AD3" s="1123"/>
      <c r="AE3" s="1123"/>
      <c r="AF3" s="1123"/>
      <c r="AG3" s="1123"/>
      <c r="AH3" s="1123"/>
      <c r="AI3" s="1123"/>
      <c r="AJ3" s="1123"/>
      <c r="AK3" s="1123"/>
      <c r="AL3" s="1123"/>
      <c r="AM3" s="1123"/>
      <c r="AN3" s="1123"/>
      <c r="AO3" s="1123"/>
      <c r="AP3" s="1123"/>
      <c r="AQ3" s="1123"/>
      <c r="AR3" s="1123"/>
      <c r="AS3" s="1123"/>
      <c r="AT3" s="1123"/>
    </row>
    <row r="4" spans="1:46" s="8" customFormat="1" ht="15.6">
      <c r="A4" s="879" t="str">
        <f>date_heading</f>
        <v>Corroborative valuation as of 30 June 2014</v>
      </c>
      <c r="B4" s="1125"/>
      <c r="C4" s="975"/>
      <c r="D4" s="1125"/>
      <c r="E4" s="1125"/>
      <c r="F4" s="1125"/>
      <c r="G4" s="1125"/>
      <c r="H4" s="1125"/>
      <c r="I4" s="1125"/>
      <c r="J4" s="1125"/>
      <c r="K4" s="1128"/>
      <c r="L4" s="1122"/>
      <c r="M4" s="1123"/>
      <c r="N4" s="1123"/>
      <c r="O4" s="1123"/>
      <c r="P4" s="1123"/>
      <c r="Q4" s="1123"/>
      <c r="R4" s="1123"/>
      <c r="S4" s="1123"/>
      <c r="T4" s="1123"/>
      <c r="U4" s="1123"/>
      <c r="V4" s="1123"/>
      <c r="W4" s="1123"/>
      <c r="X4" s="1123"/>
      <c r="Y4" s="1123"/>
      <c r="Z4" s="1123"/>
      <c r="AA4" s="1123"/>
      <c r="AB4" s="1123"/>
      <c r="AC4" s="1123"/>
      <c r="AD4" s="1123"/>
      <c r="AE4" s="1123"/>
      <c r="AF4" s="1123"/>
      <c r="AG4" s="1123"/>
      <c r="AH4" s="1123"/>
      <c r="AI4" s="1123"/>
      <c r="AJ4" s="1123"/>
      <c r="AK4" s="1123"/>
      <c r="AL4" s="1123"/>
      <c r="AM4" s="1123"/>
      <c r="AN4" s="1123"/>
      <c r="AO4" s="1123"/>
      <c r="AP4" s="1123"/>
      <c r="AQ4" s="1123"/>
      <c r="AR4" s="1123"/>
      <c r="AS4" s="1123"/>
      <c r="AT4" s="1123"/>
    </row>
    <row r="5" spans="1:46" s="8" customFormat="1" ht="15.6">
      <c r="A5" s="880" t="str">
        <f>currency_heading</f>
        <v>(USD in 000s)</v>
      </c>
      <c r="B5" s="1125"/>
      <c r="C5" s="975"/>
      <c r="D5" s="1129"/>
      <c r="E5" s="1129"/>
      <c r="F5" s="1129"/>
      <c r="G5" s="1130"/>
      <c r="H5" s="1129"/>
      <c r="I5" s="1130"/>
      <c r="J5" s="1129"/>
      <c r="K5" s="1128"/>
      <c r="L5" s="1122"/>
      <c r="M5" s="1123"/>
      <c r="N5" s="1123"/>
      <c r="O5" s="1123"/>
      <c r="P5" s="1123"/>
      <c r="Q5" s="1123"/>
      <c r="R5" s="1123"/>
      <c r="S5" s="1123"/>
      <c r="T5" s="1123"/>
      <c r="U5" s="1123"/>
      <c r="V5" s="1123"/>
      <c r="W5" s="1123"/>
      <c r="X5" s="1123"/>
      <c r="Y5" s="1123"/>
      <c r="Z5" s="1123"/>
      <c r="AA5" s="1123"/>
      <c r="AB5" s="1123"/>
      <c r="AC5" s="1123"/>
      <c r="AD5" s="1123"/>
      <c r="AE5" s="1123"/>
      <c r="AF5" s="1123"/>
      <c r="AG5" s="1123"/>
      <c r="AH5" s="1123"/>
      <c r="AI5" s="1123"/>
      <c r="AJ5" s="1123"/>
      <c r="AK5" s="1123"/>
      <c r="AL5" s="1123"/>
      <c r="AM5" s="1123"/>
      <c r="AN5" s="1123"/>
      <c r="AO5" s="1123"/>
      <c r="AP5" s="1123"/>
      <c r="AQ5" s="1123"/>
      <c r="AR5" s="1123"/>
      <c r="AS5" s="1123"/>
      <c r="AT5" s="1123"/>
    </row>
    <row r="6" spans="1:46" customFormat="1" ht="12" customHeight="1">
      <c r="A6" s="1123"/>
      <c r="B6" s="1123"/>
      <c r="C6" s="1131"/>
      <c r="D6" s="1132"/>
      <c r="E6" s="1132"/>
      <c r="F6" s="1131"/>
      <c r="G6" s="1123"/>
      <c r="H6" s="1123"/>
      <c r="I6" s="1123"/>
      <c r="J6" s="1123"/>
      <c r="K6" s="1123"/>
      <c r="L6" s="1122"/>
      <c r="M6" s="1123"/>
      <c r="N6" s="1123"/>
      <c r="O6" s="1123"/>
      <c r="P6" s="1123"/>
      <c r="Q6" s="1123"/>
      <c r="R6" s="1123"/>
      <c r="S6" s="1123"/>
      <c r="T6" s="1123"/>
      <c r="U6" s="1123"/>
      <c r="V6" s="1123"/>
      <c r="W6" s="1123"/>
      <c r="X6" s="1123"/>
      <c r="Y6" s="1123"/>
      <c r="Z6" s="1123"/>
      <c r="AA6" s="1123"/>
      <c r="AB6" s="1123"/>
      <c r="AC6" s="1123"/>
      <c r="AD6" s="1123"/>
      <c r="AE6" s="1123"/>
      <c r="AF6" s="1123"/>
      <c r="AG6" s="1123"/>
      <c r="AH6" s="1123"/>
      <c r="AI6" s="1123"/>
      <c r="AJ6" s="1123"/>
      <c r="AK6" s="1123"/>
      <c r="AL6" s="1123"/>
      <c r="AM6" s="1123"/>
      <c r="AN6" s="1123"/>
      <c r="AO6" s="1123"/>
      <c r="AP6" s="1123"/>
      <c r="AQ6" s="1123"/>
      <c r="AR6" s="1123"/>
      <c r="AS6" s="1123"/>
      <c r="AT6" s="1123"/>
    </row>
    <row r="7" spans="1:46" customFormat="1" ht="12" customHeight="1">
      <c r="A7" s="1123"/>
      <c r="B7" s="1123"/>
      <c r="C7" s="1131"/>
      <c r="D7" s="1132"/>
      <c r="E7" s="1132"/>
      <c r="F7" s="1131"/>
      <c r="G7" s="1123"/>
      <c r="H7" s="1123"/>
      <c r="I7" s="1123"/>
      <c r="J7" s="1123"/>
      <c r="K7" s="1123"/>
      <c r="L7" s="1122"/>
      <c r="M7" s="1123"/>
      <c r="N7" s="1123"/>
      <c r="O7" s="1123"/>
      <c r="P7" s="1123"/>
      <c r="Q7" s="1123"/>
      <c r="R7" s="1123"/>
      <c r="S7" s="1123"/>
      <c r="T7" s="1123"/>
      <c r="U7" s="1123"/>
      <c r="V7" s="1123"/>
      <c r="W7" s="1123"/>
      <c r="X7" s="1123"/>
      <c r="Y7" s="1123"/>
      <c r="Z7" s="1123"/>
      <c r="AA7" s="1123"/>
      <c r="AB7" s="1123"/>
      <c r="AC7" s="1123"/>
      <c r="AD7" s="1123"/>
      <c r="AE7" s="1123"/>
      <c r="AF7" s="1123"/>
      <c r="AG7" s="1123"/>
      <c r="AH7" s="1123"/>
      <c r="AI7" s="1123"/>
      <c r="AJ7" s="1123"/>
      <c r="AK7" s="1123"/>
      <c r="AL7" s="1123"/>
      <c r="AM7" s="1123"/>
      <c r="AN7" s="1123"/>
      <c r="AO7" s="1123"/>
      <c r="AP7" s="1123"/>
      <c r="AQ7" s="1123"/>
      <c r="AR7" s="1123"/>
      <c r="AS7" s="1123"/>
      <c r="AT7" s="1123"/>
    </row>
    <row r="8" spans="1:46" customFormat="1" ht="60" customHeight="1">
      <c r="A8" s="1123"/>
      <c r="B8" s="1133"/>
      <c r="C8" s="1134"/>
      <c r="D8" s="1135"/>
      <c r="E8" s="1135"/>
      <c r="F8" s="881" t="str">
        <f>Subject_Co</f>
        <v>MSS</v>
      </c>
      <c r="G8" s="1136"/>
      <c r="H8" s="1137" t="s">
        <v>550</v>
      </c>
      <c r="I8" s="1136"/>
      <c r="J8" s="1138" t="s">
        <v>495</v>
      </c>
      <c r="K8" s="1123"/>
      <c r="L8" s="1122"/>
      <c r="M8" s="1123"/>
      <c r="N8" s="1123"/>
      <c r="O8" s="1123"/>
      <c r="P8" s="1123"/>
      <c r="Q8" s="1123"/>
      <c r="R8" s="1123"/>
      <c r="S8" s="1123"/>
      <c r="T8" s="1123"/>
      <c r="U8" s="1123"/>
      <c r="V8" s="1123"/>
      <c r="W8" s="1123"/>
      <c r="X8" s="1123"/>
      <c r="Y8" s="1123"/>
      <c r="Z8" s="1123"/>
      <c r="AA8" s="1123"/>
      <c r="AB8" s="1123"/>
      <c r="AC8" s="1123"/>
      <c r="AD8" s="1123"/>
      <c r="AE8" s="1123"/>
      <c r="AF8" s="1123"/>
      <c r="AG8" s="1123"/>
      <c r="AH8" s="1123"/>
      <c r="AI8" s="1123"/>
      <c r="AJ8" s="1123"/>
      <c r="AK8" s="1123"/>
      <c r="AL8" s="1123"/>
      <c r="AM8" s="1123"/>
      <c r="AN8" s="1123"/>
      <c r="AO8" s="1123"/>
      <c r="AP8" s="1123"/>
      <c r="AQ8" s="1123"/>
      <c r="AR8" s="1123"/>
      <c r="AS8" s="1123"/>
      <c r="AT8" s="1123"/>
    </row>
    <row r="9" spans="1:46" customFormat="1" ht="23.25" customHeight="1">
      <c r="A9" s="1123"/>
      <c r="B9" s="1139"/>
      <c r="C9" s="1140" t="s">
        <v>489</v>
      </c>
      <c r="D9" s="1141"/>
      <c r="E9" s="1141"/>
      <c r="F9" s="1134"/>
      <c r="G9" s="1139"/>
      <c r="H9" s="1134"/>
      <c r="I9" s="1139"/>
      <c r="J9" s="1134"/>
      <c r="K9" s="1123"/>
      <c r="L9" s="1122"/>
      <c r="M9" s="1123"/>
      <c r="N9" s="1123"/>
      <c r="O9" s="1123"/>
      <c r="P9" s="1123"/>
      <c r="Q9" s="1123"/>
      <c r="R9" s="1123"/>
      <c r="S9" s="1123"/>
      <c r="T9" s="1123"/>
      <c r="U9" s="1123"/>
      <c r="V9" s="1123"/>
      <c r="W9" s="1123"/>
      <c r="X9" s="1123"/>
      <c r="Y9" s="1123"/>
      <c r="Z9" s="1123"/>
      <c r="AA9" s="1123"/>
      <c r="AB9" s="1123"/>
      <c r="AC9" s="1123"/>
      <c r="AD9" s="1123"/>
      <c r="AE9" s="1123"/>
      <c r="AF9" s="1123"/>
      <c r="AG9" s="1123"/>
      <c r="AH9" s="1123"/>
      <c r="AI9" s="1123"/>
      <c r="AJ9" s="1123"/>
      <c r="AK9" s="1123"/>
      <c r="AL9" s="1123"/>
      <c r="AM9" s="1123"/>
      <c r="AN9" s="1123"/>
      <c r="AO9" s="1123"/>
      <c r="AP9" s="1123"/>
      <c r="AQ9" s="1123"/>
      <c r="AR9" s="1123"/>
      <c r="AS9" s="1123"/>
      <c r="AT9" s="1123"/>
    </row>
    <row r="10" spans="1:46" customFormat="1" ht="23.25" customHeight="1">
      <c r="A10" s="1123"/>
      <c r="B10" s="1133"/>
      <c r="C10" s="1142" t="s">
        <v>488</v>
      </c>
      <c r="D10" s="1134"/>
      <c r="E10" s="1134"/>
      <c r="F10" s="854">
        <f>Summary_Retail!$K$24</f>
        <v>0</v>
      </c>
      <c r="G10" s="1134"/>
      <c r="H10" s="2141"/>
      <c r="I10" s="1134"/>
      <c r="J10" s="882">
        <f>F10+H10</f>
        <v>0</v>
      </c>
      <c r="K10" s="1123"/>
      <c r="L10" s="1122"/>
      <c r="M10" s="1123"/>
      <c r="N10" s="1123"/>
      <c r="O10" s="1123"/>
      <c r="P10" s="1123"/>
      <c r="Q10" s="1123"/>
      <c r="R10" s="1123"/>
      <c r="S10" s="1123"/>
      <c r="T10" s="1123"/>
      <c r="U10" s="1123"/>
      <c r="V10" s="1123"/>
      <c r="W10" s="1123"/>
      <c r="X10" s="1123"/>
      <c r="Y10" s="1123"/>
      <c r="Z10" s="1123"/>
      <c r="AA10" s="1123"/>
      <c r="AB10" s="1123"/>
      <c r="AC10" s="1123"/>
      <c r="AD10" s="1123"/>
      <c r="AE10" s="1123"/>
      <c r="AF10" s="1123"/>
      <c r="AG10" s="1123"/>
      <c r="AH10" s="1123"/>
      <c r="AI10" s="1123"/>
      <c r="AJ10" s="1123"/>
      <c r="AK10" s="1123"/>
      <c r="AL10" s="1123"/>
      <c r="AM10" s="1123"/>
      <c r="AN10" s="1123"/>
      <c r="AO10" s="1123"/>
      <c r="AP10" s="1123"/>
      <c r="AQ10" s="1123"/>
      <c r="AR10" s="1123"/>
      <c r="AS10" s="1123"/>
      <c r="AT10" s="1123"/>
    </row>
    <row r="11" spans="1:46" customFormat="1" ht="23.25" customHeight="1">
      <c r="A11" s="1123"/>
      <c r="B11" s="1143"/>
      <c r="C11" s="1134"/>
      <c r="D11" s="1134"/>
      <c r="E11" s="1134"/>
      <c r="F11" s="1134"/>
      <c r="G11" s="1134"/>
      <c r="H11" s="2142"/>
      <c r="I11" s="1134"/>
      <c r="J11" s="1134"/>
      <c r="K11" s="1123"/>
      <c r="L11" s="1122"/>
      <c r="M11" s="1123"/>
      <c r="N11" s="1123"/>
      <c r="O11" s="1123"/>
      <c r="P11" s="1123"/>
      <c r="Q11" s="1123"/>
      <c r="R11" s="1123"/>
      <c r="S11" s="1123"/>
      <c r="T11" s="1123"/>
      <c r="U11" s="1123"/>
      <c r="V11" s="1123"/>
      <c r="W11" s="1123"/>
      <c r="X11" s="1123"/>
      <c r="Y11" s="1123"/>
      <c r="Z11" s="1123"/>
      <c r="AA11" s="1123"/>
      <c r="AB11" s="1123"/>
      <c r="AC11" s="1123"/>
      <c r="AD11" s="1123"/>
      <c r="AE11" s="1123"/>
      <c r="AF11" s="1123"/>
      <c r="AG11" s="1123"/>
      <c r="AH11" s="1123"/>
      <c r="AI11" s="1123"/>
      <c r="AJ11" s="1123"/>
      <c r="AK11" s="1123"/>
      <c r="AL11" s="1123"/>
      <c r="AM11" s="1123"/>
      <c r="AN11" s="1123"/>
      <c r="AO11" s="1123"/>
      <c r="AP11" s="1123"/>
      <c r="AQ11" s="1123"/>
      <c r="AR11" s="1123"/>
      <c r="AS11" s="1123"/>
      <c r="AT11" s="1123"/>
    </row>
    <row r="12" spans="1:46" customFormat="1" ht="23.25" customHeight="1">
      <c r="A12" s="1123"/>
      <c r="B12" s="1143"/>
      <c r="C12" s="1140" t="s">
        <v>490</v>
      </c>
      <c r="D12" s="1134"/>
      <c r="E12" s="1134"/>
      <c r="F12" s="1134"/>
      <c r="G12" s="1139"/>
      <c r="H12" s="2142"/>
      <c r="I12" s="1139"/>
      <c r="J12" s="1134"/>
      <c r="K12" s="1123"/>
      <c r="L12" s="1122"/>
      <c r="M12" s="1123"/>
      <c r="N12" s="1123"/>
      <c r="O12" s="1123"/>
      <c r="P12" s="1123"/>
      <c r="Q12" s="1123"/>
      <c r="R12" s="1123"/>
      <c r="S12" s="1123"/>
      <c r="T12" s="1123"/>
      <c r="U12" s="1123"/>
      <c r="V12" s="1123"/>
      <c r="W12" s="1123"/>
      <c r="X12" s="1123"/>
      <c r="Y12" s="1123"/>
      <c r="Z12" s="1123"/>
      <c r="AA12" s="1123"/>
      <c r="AB12" s="1123"/>
      <c r="AC12" s="1123"/>
      <c r="AD12" s="1123"/>
      <c r="AE12" s="1123"/>
      <c r="AF12" s="1123"/>
      <c r="AG12" s="1123"/>
      <c r="AH12" s="1123"/>
      <c r="AI12" s="1123"/>
      <c r="AJ12" s="1123"/>
      <c r="AK12" s="1123"/>
      <c r="AL12" s="1123"/>
      <c r="AM12" s="1123"/>
      <c r="AN12" s="1123"/>
      <c r="AO12" s="1123"/>
      <c r="AP12" s="1123"/>
      <c r="AQ12" s="1123"/>
      <c r="AR12" s="1123"/>
      <c r="AS12" s="1123"/>
      <c r="AT12" s="1123"/>
    </row>
    <row r="13" spans="1:46" customFormat="1" ht="23.25" customHeight="1">
      <c r="A13" s="1123"/>
      <c r="B13" s="1143"/>
      <c r="C13" s="1142" t="s">
        <v>491</v>
      </c>
      <c r="D13" s="1134"/>
      <c r="E13" s="1134"/>
      <c r="F13" s="856">
        <f>BS_MSS!$D$58</f>
        <v>0</v>
      </c>
      <c r="G13" s="1134"/>
      <c r="H13" s="2143">
        <f>BS_Bargain!$D$23</f>
        <v>0</v>
      </c>
      <c r="I13" s="1134"/>
      <c r="J13" s="883">
        <f>F13+H13</f>
        <v>0</v>
      </c>
      <c r="K13" s="1123"/>
      <c r="L13" s="1122"/>
      <c r="M13" s="1123"/>
      <c r="N13" s="1123"/>
      <c r="O13" s="1123"/>
      <c r="P13" s="1123"/>
      <c r="Q13" s="1123"/>
      <c r="R13" s="1123"/>
      <c r="S13" s="1123"/>
      <c r="T13" s="1123"/>
      <c r="U13" s="1123"/>
      <c r="V13" s="1123"/>
      <c r="W13" s="1123"/>
      <c r="X13" s="1123"/>
      <c r="Y13" s="1123"/>
      <c r="Z13" s="1123"/>
      <c r="AA13" s="1123"/>
      <c r="AB13" s="1123"/>
      <c r="AC13" s="1123"/>
      <c r="AD13" s="1123"/>
      <c r="AE13" s="1123"/>
      <c r="AF13" s="1123"/>
      <c r="AG13" s="1123"/>
      <c r="AH13" s="1123"/>
      <c r="AI13" s="1123"/>
      <c r="AJ13" s="1123"/>
      <c r="AK13" s="1123"/>
      <c r="AL13" s="1123"/>
      <c r="AM13" s="1123"/>
      <c r="AN13" s="1123"/>
      <c r="AO13" s="1123"/>
      <c r="AP13" s="1123"/>
      <c r="AQ13" s="1123"/>
      <c r="AR13" s="1123"/>
      <c r="AS13" s="1123"/>
      <c r="AT13" s="1123"/>
    </row>
    <row r="14" spans="1:46" customFormat="1" ht="23.25" customHeight="1">
      <c r="A14" s="1123"/>
      <c r="B14" s="1133"/>
      <c r="C14" s="1142" t="s">
        <v>492</v>
      </c>
      <c r="D14" s="1134"/>
      <c r="E14" s="1134"/>
      <c r="F14" s="856">
        <f>BS_MSS!$D$40</f>
        <v>0</v>
      </c>
      <c r="G14" s="1134"/>
      <c r="H14" s="2143">
        <f>BS_Bargain!$D$40</f>
        <v>0</v>
      </c>
      <c r="I14" s="1134"/>
      <c r="J14" s="883">
        <f>F14+H14</f>
        <v>0</v>
      </c>
      <c r="K14" s="1123"/>
      <c r="L14" s="1122"/>
      <c r="M14" s="1123"/>
      <c r="N14" s="1123"/>
      <c r="O14" s="1123"/>
      <c r="P14" s="1123"/>
      <c r="Q14" s="1123"/>
      <c r="R14" s="1123"/>
      <c r="S14" s="1123"/>
      <c r="T14" s="1123"/>
      <c r="U14" s="1123"/>
      <c r="V14" s="1123"/>
      <c r="W14" s="1123"/>
      <c r="X14" s="1123"/>
      <c r="Y14" s="1123"/>
      <c r="Z14" s="1123"/>
      <c r="AA14" s="1123"/>
      <c r="AB14" s="1123"/>
      <c r="AC14" s="1123"/>
      <c r="AD14" s="1123"/>
      <c r="AE14" s="1123"/>
      <c r="AF14" s="1123"/>
      <c r="AG14" s="1123"/>
      <c r="AH14" s="1123"/>
      <c r="AI14" s="1123"/>
      <c r="AJ14" s="1123"/>
      <c r="AK14" s="1123"/>
      <c r="AL14" s="1123"/>
      <c r="AM14" s="1123"/>
      <c r="AN14" s="1123"/>
      <c r="AO14" s="1123"/>
      <c r="AP14" s="1123"/>
      <c r="AQ14" s="1123"/>
      <c r="AR14" s="1123"/>
      <c r="AS14" s="1123"/>
      <c r="AT14" s="1123"/>
    </row>
    <row r="15" spans="1:46" customFormat="1" ht="23.25" customHeight="1">
      <c r="A15" s="1123"/>
      <c r="B15" s="1143"/>
      <c r="C15" s="1144" t="s">
        <v>493</v>
      </c>
      <c r="D15" s="1134"/>
      <c r="E15" s="1134"/>
      <c r="F15" s="882">
        <f>F13-F14</f>
        <v>0</v>
      </c>
      <c r="G15" s="1134"/>
      <c r="H15" s="2144">
        <f>H13-H14</f>
        <v>0</v>
      </c>
      <c r="I15" s="1134"/>
      <c r="J15" s="882">
        <f>J13-J14</f>
        <v>0</v>
      </c>
      <c r="K15" s="1123"/>
      <c r="L15" s="1122"/>
      <c r="M15" s="1123"/>
      <c r="N15" s="1123"/>
      <c r="O15" s="1123"/>
      <c r="P15" s="1123"/>
      <c r="Q15" s="1123"/>
      <c r="R15" s="1123"/>
      <c r="S15" s="1123"/>
      <c r="T15" s="1123"/>
      <c r="U15" s="1123"/>
      <c r="V15" s="1123"/>
      <c r="W15" s="1123"/>
      <c r="X15" s="1123"/>
      <c r="Y15" s="1123"/>
      <c r="Z15" s="1123"/>
      <c r="AA15" s="1123"/>
      <c r="AB15" s="1123"/>
      <c r="AC15" s="1123"/>
      <c r="AD15" s="1123"/>
      <c r="AE15" s="1123"/>
      <c r="AF15" s="1123"/>
      <c r="AG15" s="1123"/>
      <c r="AH15" s="1123"/>
      <c r="AI15" s="1123"/>
      <c r="AJ15" s="1123"/>
      <c r="AK15" s="1123"/>
      <c r="AL15" s="1123"/>
      <c r="AM15" s="1123"/>
      <c r="AN15" s="1123"/>
      <c r="AO15" s="1123"/>
      <c r="AP15" s="1123"/>
      <c r="AQ15" s="1123"/>
      <c r="AR15" s="1123"/>
      <c r="AS15" s="1123"/>
      <c r="AT15" s="1123"/>
    </row>
    <row r="16" spans="1:46" s="152" customFormat="1" ht="23.25" customHeight="1">
      <c r="A16" s="1123"/>
      <c r="B16" s="1143"/>
      <c r="C16" s="1144"/>
      <c r="D16" s="1134"/>
      <c r="E16" s="1134"/>
      <c r="F16" s="1145"/>
      <c r="G16" s="1134"/>
      <c r="H16" s="1145"/>
      <c r="I16" s="1134"/>
      <c r="J16" s="1145"/>
      <c r="K16" s="1123"/>
      <c r="L16" s="1122"/>
      <c r="M16" s="1123"/>
      <c r="N16" s="1123"/>
      <c r="O16" s="1123"/>
      <c r="P16" s="1123"/>
      <c r="Q16" s="1123"/>
      <c r="R16" s="1123"/>
      <c r="S16" s="1123"/>
      <c r="T16" s="1123"/>
      <c r="U16" s="1123"/>
      <c r="V16" s="1123"/>
      <c r="W16" s="1123"/>
      <c r="X16" s="1123"/>
      <c r="Y16" s="1123"/>
      <c r="Z16" s="1123"/>
      <c r="AA16" s="1123"/>
      <c r="AB16" s="1123"/>
      <c r="AC16" s="1123"/>
      <c r="AD16" s="1123"/>
      <c r="AE16" s="1123"/>
      <c r="AF16" s="1123"/>
      <c r="AG16" s="1123"/>
      <c r="AH16" s="1123"/>
      <c r="AI16" s="1123"/>
      <c r="AJ16" s="1123"/>
      <c r="AK16" s="1123"/>
      <c r="AL16" s="1123"/>
      <c r="AM16" s="1123"/>
      <c r="AN16" s="1123"/>
      <c r="AO16" s="1123"/>
      <c r="AP16" s="1123"/>
      <c r="AQ16" s="1123"/>
      <c r="AR16" s="1123"/>
      <c r="AS16" s="1123"/>
      <c r="AT16" s="1123"/>
    </row>
    <row r="17" spans="1:46" customFormat="1" ht="23.25" customHeight="1">
      <c r="A17" s="1123"/>
      <c r="B17" s="1143"/>
      <c r="C17" s="1143"/>
      <c r="D17" s="1143"/>
      <c r="E17" s="1143"/>
      <c r="F17" s="1143"/>
      <c r="G17" s="1143"/>
      <c r="H17" s="1143"/>
      <c r="I17" s="1143"/>
      <c r="J17" s="1143"/>
      <c r="K17" s="1123"/>
      <c r="L17" s="1122"/>
      <c r="M17" s="1123"/>
      <c r="N17" s="1123"/>
      <c r="O17" s="1123"/>
      <c r="P17" s="1123"/>
      <c r="Q17" s="1123"/>
      <c r="R17" s="1123"/>
      <c r="S17" s="1123"/>
      <c r="T17" s="1123"/>
      <c r="U17" s="1123"/>
      <c r="V17" s="1123"/>
      <c r="W17" s="1123"/>
      <c r="X17" s="1123"/>
      <c r="Y17" s="1123"/>
      <c r="Z17" s="1123"/>
      <c r="AA17" s="1123"/>
      <c r="AB17" s="1123"/>
      <c r="AC17" s="1123"/>
      <c r="AD17" s="1123"/>
      <c r="AE17" s="1123"/>
      <c r="AF17" s="1123"/>
      <c r="AG17" s="1123"/>
      <c r="AH17" s="1123"/>
      <c r="AI17" s="1123"/>
      <c r="AJ17" s="1123"/>
      <c r="AK17" s="1123"/>
      <c r="AL17" s="1123"/>
      <c r="AM17" s="1123"/>
      <c r="AN17" s="1123"/>
      <c r="AO17" s="1123"/>
      <c r="AP17" s="1123"/>
      <c r="AQ17" s="1123"/>
      <c r="AR17" s="1123"/>
      <c r="AS17" s="1123"/>
      <c r="AT17" s="1123"/>
    </row>
    <row r="18" spans="1:46" customFormat="1" ht="23.25" customHeight="1">
      <c r="A18" s="1123"/>
      <c r="B18" s="1143"/>
      <c r="C18" s="1146" t="s">
        <v>494</v>
      </c>
      <c r="D18" s="1147"/>
      <c r="E18" s="1148"/>
      <c r="F18" s="884" t="str">
        <f>IF(F10&gt;F15,"Pass","Fail")</f>
        <v>Fail</v>
      </c>
      <c r="G18" s="1149"/>
      <c r="H18" s="885" t="str">
        <f>IF(H10&gt;H15,"Pass","Fail")</f>
        <v>Fail</v>
      </c>
      <c r="I18" s="1150"/>
      <c r="J18" s="1151"/>
      <c r="K18" s="1123"/>
      <c r="L18" s="1122"/>
      <c r="M18" s="1123"/>
      <c r="N18" s="1123"/>
      <c r="O18" s="1123"/>
      <c r="P18" s="1123"/>
      <c r="Q18" s="1123"/>
      <c r="R18" s="1123"/>
      <c r="S18" s="1123"/>
      <c r="T18" s="1123"/>
      <c r="U18" s="1123"/>
      <c r="V18" s="1123"/>
      <c r="W18" s="1123"/>
      <c r="X18" s="1123"/>
      <c r="Y18" s="1123"/>
      <c r="Z18" s="1123"/>
      <c r="AA18" s="1123"/>
      <c r="AB18" s="1123"/>
      <c r="AC18" s="1123"/>
      <c r="AD18" s="1123"/>
      <c r="AE18" s="1123"/>
      <c r="AF18" s="1123"/>
      <c r="AG18" s="1123"/>
      <c r="AH18" s="1123"/>
      <c r="AI18" s="1123"/>
      <c r="AJ18" s="1123"/>
      <c r="AK18" s="1123"/>
      <c r="AL18" s="1123"/>
      <c r="AM18" s="1123"/>
      <c r="AN18" s="1123"/>
      <c r="AO18" s="1123"/>
      <c r="AP18" s="1123"/>
      <c r="AQ18" s="1123"/>
      <c r="AR18" s="1123"/>
      <c r="AS18" s="1123"/>
      <c r="AT18" s="1123"/>
    </row>
    <row r="19" spans="1:46" customFormat="1" ht="12" customHeight="1">
      <c r="A19" s="1123"/>
      <c r="B19" s="1143"/>
      <c r="C19" s="1134"/>
      <c r="D19" s="1134"/>
      <c r="E19" s="1134"/>
      <c r="F19" s="1134"/>
      <c r="G19" s="1139"/>
      <c r="H19" s="1123"/>
      <c r="I19" s="1139"/>
      <c r="J19" s="1123"/>
      <c r="K19" s="1123"/>
      <c r="L19" s="1122"/>
      <c r="M19" s="1123"/>
      <c r="N19" s="1123"/>
      <c r="O19" s="1123"/>
      <c r="P19" s="1123"/>
      <c r="Q19" s="1123"/>
      <c r="R19" s="1123"/>
      <c r="S19" s="1123"/>
      <c r="T19" s="1123"/>
      <c r="U19" s="1123"/>
      <c r="V19" s="1123"/>
      <c r="W19" s="1123"/>
      <c r="X19" s="1123"/>
      <c r="Y19" s="1123"/>
      <c r="Z19" s="1123"/>
      <c r="AA19" s="1123"/>
      <c r="AB19" s="1123"/>
      <c r="AC19" s="1123"/>
      <c r="AD19" s="1123"/>
      <c r="AE19" s="1123"/>
      <c r="AF19" s="1123"/>
      <c r="AG19" s="1123"/>
      <c r="AH19" s="1123"/>
      <c r="AI19" s="1123"/>
      <c r="AJ19" s="1123"/>
      <c r="AK19" s="1123"/>
      <c r="AL19" s="1123"/>
      <c r="AM19" s="1123"/>
      <c r="AN19" s="1123"/>
      <c r="AO19" s="1123"/>
      <c r="AP19" s="1123"/>
      <c r="AQ19" s="1123"/>
      <c r="AR19" s="1123"/>
      <c r="AS19" s="1123"/>
      <c r="AT19" s="1123"/>
    </row>
    <row r="20" spans="1:46" s="152" customFormat="1" ht="12" customHeight="1">
      <c r="A20" s="1123"/>
      <c r="B20" s="1143"/>
      <c r="C20" s="1134"/>
      <c r="D20" s="1134"/>
      <c r="E20" s="1134"/>
      <c r="F20" s="1134"/>
      <c r="G20" s="1139"/>
      <c r="H20" s="1123"/>
      <c r="I20" s="1139"/>
      <c r="J20" s="1123"/>
      <c r="K20" s="1123"/>
      <c r="L20" s="1122"/>
      <c r="M20" s="1123"/>
      <c r="N20" s="1123"/>
      <c r="O20" s="1123"/>
      <c r="P20" s="1123"/>
      <c r="Q20" s="1123"/>
      <c r="R20" s="1123"/>
      <c r="S20" s="1123"/>
      <c r="T20" s="1123"/>
      <c r="U20" s="1123"/>
      <c r="V20" s="1123"/>
      <c r="W20" s="1123"/>
      <c r="X20" s="1123"/>
      <c r="Y20" s="1123"/>
      <c r="Z20" s="1123"/>
      <c r="AA20" s="1123"/>
      <c r="AB20" s="1123"/>
      <c r="AC20" s="1123"/>
      <c r="AD20" s="1123"/>
      <c r="AE20" s="1123"/>
      <c r="AF20" s="1123"/>
      <c r="AG20" s="1123"/>
      <c r="AH20" s="1123"/>
      <c r="AI20" s="1123"/>
      <c r="AJ20" s="1123"/>
      <c r="AK20" s="1123"/>
      <c r="AL20" s="1123"/>
      <c r="AM20" s="1123"/>
      <c r="AN20" s="1123"/>
      <c r="AO20" s="1123"/>
      <c r="AP20" s="1123"/>
      <c r="AQ20" s="1123"/>
      <c r="AR20" s="1123"/>
      <c r="AS20" s="1123"/>
      <c r="AT20" s="1123"/>
    </row>
    <row r="21" spans="1:46" s="152" customFormat="1" ht="12" customHeight="1">
      <c r="A21" s="1123"/>
      <c r="B21" s="1143"/>
      <c r="C21" s="1134"/>
      <c r="D21" s="1134"/>
      <c r="E21" s="1134"/>
      <c r="F21" s="1134"/>
      <c r="G21" s="1139"/>
      <c r="H21" s="1123"/>
      <c r="I21" s="1139"/>
      <c r="J21" s="1123"/>
      <c r="K21" s="1123"/>
      <c r="L21" s="1122"/>
      <c r="M21" s="1123"/>
      <c r="N21" s="1123"/>
      <c r="O21" s="1123"/>
      <c r="P21" s="1123"/>
      <c r="Q21" s="1123"/>
      <c r="R21" s="1123"/>
      <c r="S21" s="1123"/>
      <c r="T21" s="1123"/>
      <c r="U21" s="1123"/>
      <c r="V21" s="1123"/>
      <c r="W21" s="1123"/>
      <c r="X21" s="1123"/>
      <c r="Y21" s="1123"/>
      <c r="Z21" s="1123"/>
      <c r="AA21" s="1123"/>
      <c r="AB21" s="1123"/>
      <c r="AC21" s="1123"/>
      <c r="AD21" s="1123"/>
      <c r="AE21" s="1123"/>
      <c r="AF21" s="1123"/>
      <c r="AG21" s="1123"/>
      <c r="AH21" s="1123"/>
      <c r="AI21" s="1123"/>
      <c r="AJ21" s="1123"/>
      <c r="AK21" s="1123"/>
      <c r="AL21" s="1123"/>
      <c r="AM21" s="1123"/>
      <c r="AN21" s="1123"/>
      <c r="AO21" s="1123"/>
      <c r="AP21" s="1123"/>
      <c r="AQ21" s="1123"/>
      <c r="AR21" s="1123"/>
      <c r="AS21" s="1123"/>
      <c r="AT21" s="1123"/>
    </row>
    <row r="22" spans="1:46" s="152" customFormat="1" ht="12" customHeight="1">
      <c r="A22" s="1123"/>
      <c r="B22" s="1152"/>
      <c r="C22" s="1153"/>
      <c r="D22" s="1153"/>
      <c r="E22" s="1134"/>
      <c r="F22" s="1134"/>
      <c r="G22" s="1139"/>
      <c r="H22" s="1123"/>
      <c r="I22" s="1139"/>
      <c r="J22" s="1123"/>
      <c r="K22" s="1123"/>
      <c r="L22" s="1122"/>
      <c r="M22" s="1123"/>
      <c r="N22" s="1123"/>
      <c r="O22" s="1123"/>
      <c r="P22" s="1123"/>
      <c r="Q22" s="1123"/>
      <c r="R22" s="1123"/>
      <c r="S22" s="1123"/>
      <c r="T22" s="1123"/>
      <c r="U22" s="1123"/>
      <c r="V22" s="1123"/>
      <c r="W22" s="1123"/>
      <c r="X22" s="1123"/>
      <c r="Y22" s="1123"/>
      <c r="Z22" s="1123"/>
      <c r="AA22" s="1123"/>
      <c r="AB22" s="1123"/>
      <c r="AC22" s="1123"/>
      <c r="AD22" s="1123"/>
      <c r="AE22" s="1123"/>
      <c r="AF22" s="1123"/>
      <c r="AG22" s="1123"/>
      <c r="AH22" s="1123"/>
      <c r="AI22" s="1123"/>
      <c r="AJ22" s="1123"/>
      <c r="AK22" s="1123"/>
      <c r="AL22" s="1123"/>
      <c r="AM22" s="1123"/>
      <c r="AN22" s="1123"/>
      <c r="AO22" s="1123"/>
      <c r="AP22" s="1123"/>
      <c r="AQ22" s="1123"/>
      <c r="AR22" s="1123"/>
      <c r="AS22" s="1123"/>
      <c r="AT22" s="1123"/>
    </row>
    <row r="23" spans="1:46" s="152" customFormat="1" ht="12" customHeight="1">
      <c r="A23" s="1123"/>
      <c r="B23" s="1143"/>
      <c r="C23" s="1134"/>
      <c r="D23" s="1134"/>
      <c r="E23" s="1134"/>
      <c r="F23" s="1134"/>
      <c r="G23" s="1139"/>
      <c r="H23" s="1123"/>
      <c r="I23" s="1139"/>
      <c r="J23" s="1123"/>
      <c r="K23" s="1123"/>
      <c r="L23" s="1122"/>
      <c r="M23" s="1123"/>
      <c r="N23" s="1123"/>
      <c r="O23" s="1123"/>
      <c r="P23" s="1123"/>
      <c r="Q23" s="1123"/>
      <c r="R23" s="1123"/>
      <c r="S23" s="1123"/>
      <c r="T23" s="1123"/>
      <c r="U23" s="1123"/>
      <c r="V23" s="1123"/>
      <c r="W23" s="1123"/>
      <c r="X23" s="1123"/>
      <c r="Y23" s="1123"/>
      <c r="Z23" s="1123"/>
      <c r="AA23" s="1123"/>
      <c r="AB23" s="1123"/>
      <c r="AC23" s="1123"/>
      <c r="AD23" s="1123"/>
      <c r="AE23" s="1123"/>
      <c r="AF23" s="1123"/>
      <c r="AG23" s="1123"/>
      <c r="AH23" s="1123"/>
      <c r="AI23" s="1123"/>
      <c r="AJ23" s="1123"/>
      <c r="AK23" s="1123"/>
      <c r="AL23" s="1123"/>
      <c r="AM23" s="1123"/>
      <c r="AN23" s="1123"/>
      <c r="AO23" s="1123"/>
      <c r="AP23" s="1123"/>
      <c r="AQ23" s="1123"/>
      <c r="AR23" s="1123"/>
      <c r="AS23" s="1123"/>
      <c r="AT23" s="1123"/>
    </row>
    <row r="24" spans="1:46" ht="13.8">
      <c r="A24" s="1154"/>
      <c r="B24" s="1155"/>
      <c r="C24" s="1111"/>
      <c r="D24" s="1156"/>
      <c r="E24" s="1156"/>
      <c r="F24" s="1156"/>
      <c r="G24" s="1157"/>
      <c r="H24" s="1156"/>
      <c r="I24" s="1157"/>
      <c r="J24" s="1156"/>
      <c r="K24" s="1158"/>
      <c r="L24" s="1122"/>
      <c r="M24" s="1123"/>
      <c r="N24" s="1123"/>
      <c r="O24" s="1123"/>
      <c r="P24" s="1123"/>
      <c r="Q24" s="1123"/>
      <c r="R24" s="1123"/>
      <c r="S24" s="1123"/>
      <c r="T24" s="1123"/>
      <c r="U24" s="1123"/>
      <c r="V24" s="1123"/>
      <c r="W24" s="1123"/>
      <c r="X24" s="1123"/>
      <c r="Y24" s="1123"/>
      <c r="Z24" s="1123"/>
      <c r="AA24" s="1123"/>
      <c r="AB24" s="1123"/>
      <c r="AC24" s="1123"/>
      <c r="AD24" s="1123"/>
      <c r="AE24" s="1123"/>
      <c r="AF24" s="1123"/>
      <c r="AG24" s="1123"/>
      <c r="AH24" s="1123"/>
      <c r="AI24" s="1123"/>
      <c r="AJ24" s="1123"/>
      <c r="AK24" s="1123"/>
      <c r="AL24" s="1123"/>
      <c r="AM24" s="1123"/>
      <c r="AN24" s="1123"/>
      <c r="AO24" s="1123"/>
      <c r="AP24" s="1123"/>
      <c r="AQ24" s="1123"/>
      <c r="AR24" s="1123"/>
      <c r="AS24" s="1123"/>
      <c r="AT24" s="1123"/>
    </row>
    <row r="25" spans="1:46" ht="13.8">
      <c r="A25" s="1154"/>
      <c r="B25" s="1155"/>
      <c r="C25" s="1111"/>
      <c r="D25" s="1156"/>
      <c r="E25" s="1156"/>
      <c r="F25" s="1156"/>
      <c r="G25" s="1157"/>
      <c r="H25" s="1156"/>
      <c r="I25" s="1157"/>
      <c r="J25" s="1156"/>
      <c r="K25" s="1159"/>
      <c r="L25" s="1122"/>
      <c r="M25" s="1123"/>
      <c r="N25" s="1123"/>
      <c r="O25" s="1123"/>
      <c r="P25" s="1123"/>
      <c r="Q25" s="1123"/>
      <c r="R25" s="1123"/>
      <c r="S25" s="1123"/>
      <c r="T25" s="1123"/>
      <c r="U25" s="1123"/>
      <c r="V25" s="1123"/>
      <c r="W25" s="1123"/>
      <c r="X25" s="1123"/>
      <c r="Y25" s="1123"/>
      <c r="Z25" s="1123"/>
      <c r="AA25" s="1123"/>
      <c r="AB25" s="1123"/>
      <c r="AC25" s="1123"/>
      <c r="AD25" s="1123"/>
      <c r="AE25" s="1123"/>
      <c r="AF25" s="1123"/>
      <c r="AG25" s="1123"/>
      <c r="AH25" s="1123"/>
      <c r="AI25" s="1123"/>
      <c r="AJ25" s="1123"/>
      <c r="AK25" s="1123"/>
      <c r="AL25" s="1123"/>
      <c r="AM25" s="1123"/>
      <c r="AN25" s="1123"/>
      <c r="AO25" s="1123"/>
      <c r="AP25" s="1123"/>
      <c r="AQ25" s="1123"/>
      <c r="AR25" s="1123"/>
      <c r="AS25" s="1123"/>
      <c r="AT25" s="1123"/>
    </row>
    <row r="26" spans="1:46" ht="13.8">
      <c r="A26" s="1154"/>
      <c r="B26" s="1155"/>
      <c r="C26" s="1111"/>
      <c r="D26" s="1156"/>
      <c r="E26" s="1156"/>
      <c r="F26" s="1156"/>
      <c r="G26" s="1157"/>
      <c r="H26" s="1156"/>
      <c r="I26" s="1157"/>
      <c r="J26" s="1156"/>
      <c r="K26" s="1159"/>
      <c r="L26" s="1122"/>
      <c r="M26" s="1123"/>
      <c r="N26" s="1123"/>
      <c r="O26" s="1123"/>
      <c r="P26" s="1123"/>
      <c r="Q26" s="1123"/>
      <c r="R26" s="1123"/>
      <c r="S26" s="1123"/>
      <c r="T26" s="1123"/>
      <c r="U26" s="1123"/>
      <c r="V26" s="1123"/>
      <c r="W26" s="1123"/>
      <c r="X26" s="1123"/>
      <c r="Y26" s="1123"/>
      <c r="Z26" s="1123"/>
      <c r="AA26" s="1123"/>
      <c r="AB26" s="1123"/>
      <c r="AC26" s="1123"/>
      <c r="AD26" s="1123"/>
      <c r="AE26" s="1123"/>
      <c r="AF26" s="1123"/>
      <c r="AG26" s="1123"/>
      <c r="AH26" s="1123"/>
      <c r="AI26" s="1123"/>
      <c r="AJ26" s="1123"/>
      <c r="AK26" s="1123"/>
      <c r="AL26" s="1123"/>
      <c r="AM26" s="1123"/>
      <c r="AN26" s="1123"/>
      <c r="AO26" s="1123"/>
      <c r="AP26" s="1123"/>
      <c r="AQ26" s="1123"/>
      <c r="AR26" s="1123"/>
      <c r="AS26" s="1123"/>
      <c r="AT26" s="1123"/>
    </row>
    <row r="27" spans="1:46" ht="13.8">
      <c r="A27" s="1154"/>
      <c r="B27" s="1155"/>
      <c r="C27" s="1111"/>
      <c r="D27" s="1156"/>
      <c r="E27" s="1156"/>
      <c r="F27" s="1156"/>
      <c r="G27" s="1157"/>
      <c r="H27" s="1156"/>
      <c r="I27" s="1157"/>
      <c r="J27" s="1156"/>
      <c r="K27" s="1159"/>
      <c r="L27" s="1122"/>
      <c r="M27" s="1123"/>
      <c r="N27" s="1123"/>
      <c r="O27" s="1123"/>
      <c r="P27" s="1123"/>
      <c r="Q27" s="1123"/>
      <c r="R27" s="1123"/>
      <c r="S27" s="1123"/>
      <c r="T27" s="1123"/>
      <c r="U27" s="1123"/>
      <c r="V27" s="1123"/>
      <c r="W27" s="1123"/>
      <c r="X27" s="1123"/>
      <c r="Y27" s="1123"/>
      <c r="Z27" s="1123"/>
      <c r="AA27" s="1123"/>
      <c r="AB27" s="1123"/>
      <c r="AC27" s="1123"/>
      <c r="AD27" s="1123"/>
      <c r="AE27" s="1123"/>
      <c r="AF27" s="1123"/>
      <c r="AG27" s="1123"/>
      <c r="AH27" s="1123"/>
      <c r="AI27" s="1123"/>
      <c r="AJ27" s="1123"/>
      <c r="AK27" s="1123"/>
      <c r="AL27" s="1123"/>
      <c r="AM27" s="1123"/>
      <c r="AN27" s="1123"/>
      <c r="AO27" s="1123"/>
      <c r="AP27" s="1123"/>
      <c r="AQ27" s="1123"/>
      <c r="AR27" s="1123"/>
      <c r="AS27" s="1123"/>
      <c r="AT27" s="1123"/>
    </row>
    <row r="28" spans="1:46" ht="13.8">
      <c r="A28" s="1154"/>
      <c r="B28" s="1155"/>
      <c r="C28" s="1111"/>
      <c r="D28" s="1156"/>
      <c r="E28" s="1156"/>
      <c r="F28" s="1156"/>
      <c r="G28" s="1157"/>
      <c r="H28" s="1156"/>
      <c r="I28" s="1157"/>
      <c r="J28" s="1156"/>
      <c r="K28" s="1159"/>
      <c r="L28" s="1122"/>
      <c r="M28" s="1123"/>
      <c r="N28" s="1123"/>
      <c r="O28" s="1123"/>
      <c r="P28" s="1123"/>
      <c r="Q28" s="1123"/>
      <c r="R28" s="1123"/>
      <c r="S28" s="1123"/>
      <c r="T28" s="1123"/>
      <c r="U28" s="1123"/>
      <c r="V28" s="1123"/>
      <c r="W28" s="1123"/>
      <c r="X28" s="1123"/>
      <c r="Y28" s="1123"/>
      <c r="Z28" s="1123"/>
      <c r="AA28" s="1123"/>
      <c r="AB28" s="1123"/>
      <c r="AC28" s="1123"/>
      <c r="AD28" s="1123"/>
      <c r="AE28" s="1123"/>
      <c r="AF28" s="1123"/>
      <c r="AG28" s="1123"/>
      <c r="AH28" s="1123"/>
      <c r="AI28" s="1123"/>
      <c r="AJ28" s="1123"/>
      <c r="AK28" s="1123"/>
      <c r="AL28" s="1123"/>
      <c r="AM28" s="1123"/>
      <c r="AN28" s="1123"/>
      <c r="AO28" s="1123"/>
      <c r="AP28" s="1123"/>
      <c r="AQ28" s="1123"/>
      <c r="AR28" s="1123"/>
      <c r="AS28" s="1123"/>
      <c r="AT28" s="1123"/>
    </row>
    <row r="29" spans="1:46" ht="13.8">
      <c r="A29" s="1154"/>
      <c r="B29" s="1155"/>
      <c r="C29" s="1111"/>
      <c r="D29" s="1156"/>
      <c r="E29" s="1156"/>
      <c r="F29" s="1156"/>
      <c r="G29" s="1157"/>
      <c r="H29" s="1156"/>
      <c r="I29" s="1157"/>
      <c r="J29" s="1156"/>
      <c r="K29" s="1159"/>
      <c r="L29" s="1122"/>
      <c r="M29" s="1123"/>
      <c r="N29" s="1123"/>
      <c r="O29" s="1123"/>
      <c r="P29" s="1123"/>
      <c r="Q29" s="1123"/>
      <c r="R29" s="1123"/>
      <c r="S29" s="1123"/>
      <c r="T29" s="1123"/>
      <c r="U29" s="1123"/>
      <c r="V29" s="1123"/>
      <c r="W29" s="1123"/>
      <c r="X29" s="1123"/>
      <c r="Y29" s="1123"/>
      <c r="Z29" s="1123"/>
      <c r="AA29" s="1123"/>
      <c r="AB29" s="1123"/>
      <c r="AC29" s="1123"/>
      <c r="AD29" s="1123"/>
      <c r="AE29" s="1123"/>
      <c r="AF29" s="1123"/>
      <c r="AG29" s="1123"/>
      <c r="AH29" s="1123"/>
      <c r="AI29" s="1123"/>
      <c r="AJ29" s="1123"/>
      <c r="AK29" s="1123"/>
      <c r="AL29" s="1123"/>
      <c r="AM29" s="1123"/>
      <c r="AN29" s="1123"/>
      <c r="AO29" s="1123"/>
      <c r="AP29" s="1123"/>
      <c r="AQ29" s="1123"/>
      <c r="AR29" s="1123"/>
      <c r="AS29" s="1123"/>
      <c r="AT29" s="1123"/>
    </row>
    <row r="30" spans="1:46" ht="13.8" hidden="1" outlineLevel="1">
      <c r="A30" s="1154"/>
      <c r="B30" s="1155"/>
      <c r="C30" s="1111"/>
      <c r="D30" s="1156"/>
      <c r="E30" s="1156"/>
      <c r="F30" s="1156"/>
      <c r="G30" s="1157"/>
      <c r="H30" s="1156"/>
      <c r="I30" s="1157"/>
      <c r="J30" s="1156"/>
      <c r="K30" s="1159"/>
      <c r="L30" s="1122"/>
      <c r="M30" s="1123"/>
      <c r="N30" s="1123"/>
      <c r="O30" s="1123"/>
      <c r="P30" s="1123"/>
      <c r="Q30" s="1123"/>
      <c r="R30" s="1123"/>
      <c r="S30" s="1123"/>
      <c r="T30" s="1123"/>
      <c r="U30" s="1123"/>
      <c r="V30" s="1123"/>
      <c r="W30" s="1123"/>
      <c r="X30" s="1123"/>
      <c r="Y30" s="1123"/>
      <c r="Z30" s="1123"/>
      <c r="AA30" s="1123"/>
      <c r="AB30" s="1123"/>
      <c r="AC30" s="1123"/>
      <c r="AD30" s="1123"/>
      <c r="AE30" s="1123"/>
      <c r="AF30" s="1123"/>
      <c r="AG30" s="1123"/>
      <c r="AH30" s="1123"/>
      <c r="AI30" s="1123"/>
      <c r="AJ30" s="1123"/>
      <c r="AK30" s="1123"/>
      <c r="AL30" s="1123"/>
      <c r="AM30" s="1123"/>
      <c r="AN30" s="1123"/>
      <c r="AO30" s="1123"/>
      <c r="AP30" s="1123"/>
      <c r="AQ30" s="1123"/>
      <c r="AR30" s="1123"/>
      <c r="AS30" s="1123"/>
      <c r="AT30" s="1123"/>
    </row>
    <row r="31" spans="1:46" ht="13.8" hidden="1" outlineLevel="2">
      <c r="A31" s="1154"/>
      <c r="B31" s="1155"/>
      <c r="C31" s="1111"/>
      <c r="D31" s="1156"/>
      <c r="E31" s="1156"/>
      <c r="F31" s="1156"/>
      <c r="G31" s="1157"/>
      <c r="H31" s="1156"/>
      <c r="I31" s="1157"/>
      <c r="J31" s="1156"/>
      <c r="K31" s="1159"/>
      <c r="L31" s="1122"/>
      <c r="M31" s="1123"/>
      <c r="N31" s="1123"/>
      <c r="O31" s="1123"/>
      <c r="P31" s="1123"/>
      <c r="Q31" s="1123"/>
      <c r="R31" s="1123"/>
      <c r="S31" s="1123"/>
      <c r="T31" s="1123"/>
      <c r="U31" s="1123"/>
      <c r="V31" s="1123"/>
      <c r="W31" s="1123"/>
      <c r="X31" s="1123"/>
      <c r="Y31" s="1123"/>
      <c r="Z31" s="1123"/>
      <c r="AA31" s="1123"/>
      <c r="AB31" s="1123"/>
      <c r="AC31" s="1123"/>
      <c r="AD31" s="1123"/>
      <c r="AE31" s="1123"/>
      <c r="AF31" s="1123"/>
      <c r="AG31" s="1123"/>
      <c r="AH31" s="1123"/>
      <c r="AI31" s="1123"/>
      <c r="AJ31" s="1123"/>
      <c r="AK31" s="1123"/>
      <c r="AL31" s="1123"/>
      <c r="AM31" s="1123"/>
      <c r="AN31" s="1123"/>
      <c r="AO31" s="1123"/>
      <c r="AP31" s="1123"/>
      <c r="AQ31" s="1123"/>
      <c r="AR31" s="1123"/>
      <c r="AS31" s="1123"/>
      <c r="AT31" s="1123"/>
    </row>
    <row r="32" spans="1:46" ht="13.8" hidden="1" outlineLevel="2">
      <c r="A32" s="1154"/>
      <c r="B32" s="1155"/>
      <c r="C32" s="1111"/>
      <c r="D32" s="1156"/>
      <c r="E32" s="1156"/>
      <c r="F32" s="1156"/>
      <c r="G32" s="1157"/>
      <c r="H32" s="1156"/>
      <c r="I32" s="1157"/>
      <c r="J32" s="1156"/>
      <c r="K32" s="1159"/>
      <c r="L32" s="1122"/>
      <c r="M32" s="1123"/>
      <c r="N32" s="1123"/>
      <c r="O32" s="1123"/>
      <c r="P32" s="1123"/>
      <c r="Q32" s="1123"/>
      <c r="R32" s="1123"/>
      <c r="S32" s="1123"/>
      <c r="T32" s="1123"/>
      <c r="U32" s="1123"/>
      <c r="V32" s="1123"/>
      <c r="W32" s="1123"/>
      <c r="X32" s="1123"/>
      <c r="Y32" s="1123"/>
      <c r="Z32" s="1123"/>
      <c r="AA32" s="1123"/>
      <c r="AB32" s="1123"/>
      <c r="AC32" s="1123"/>
      <c r="AD32" s="1123"/>
      <c r="AE32" s="1123"/>
      <c r="AF32" s="1123"/>
      <c r="AG32" s="1123"/>
      <c r="AH32" s="1123"/>
      <c r="AI32" s="1123"/>
      <c r="AJ32" s="1123"/>
      <c r="AK32" s="1123"/>
      <c r="AL32" s="1123"/>
      <c r="AM32" s="1123"/>
      <c r="AN32" s="1123"/>
      <c r="AO32" s="1123"/>
      <c r="AP32" s="1123"/>
      <c r="AQ32" s="1123"/>
      <c r="AR32" s="1123"/>
      <c r="AS32" s="1123"/>
      <c r="AT32" s="1123"/>
    </row>
    <row r="33" spans="1:46" ht="13.8" hidden="1" outlineLevel="2">
      <c r="A33" s="1154"/>
      <c r="B33" s="1155"/>
      <c r="C33" s="1111"/>
      <c r="D33" s="1156"/>
      <c r="E33" s="1156"/>
      <c r="F33" s="1156"/>
      <c r="G33" s="1157"/>
      <c r="H33" s="1156"/>
      <c r="I33" s="1157"/>
      <c r="J33" s="1156"/>
      <c r="K33" s="1159"/>
      <c r="L33" s="1122"/>
      <c r="M33" s="1123"/>
      <c r="N33" s="1123"/>
      <c r="O33" s="1123"/>
      <c r="P33" s="1123"/>
      <c r="Q33" s="1123"/>
      <c r="R33" s="1123"/>
      <c r="S33" s="1123"/>
      <c r="T33" s="1123"/>
      <c r="U33" s="1123"/>
      <c r="V33" s="1123"/>
      <c r="W33" s="1123"/>
      <c r="X33" s="1123"/>
      <c r="Y33" s="1123"/>
      <c r="Z33" s="1123"/>
      <c r="AA33" s="1123"/>
      <c r="AB33" s="1123"/>
      <c r="AC33" s="1123"/>
      <c r="AD33" s="1123"/>
      <c r="AE33" s="1123"/>
      <c r="AF33" s="1123"/>
      <c r="AG33" s="1123"/>
      <c r="AH33" s="1123"/>
      <c r="AI33" s="1123"/>
      <c r="AJ33" s="1123"/>
      <c r="AK33" s="1123"/>
      <c r="AL33" s="1123"/>
      <c r="AM33" s="1123"/>
      <c r="AN33" s="1123"/>
      <c r="AO33" s="1123"/>
      <c r="AP33" s="1123"/>
      <c r="AQ33" s="1123"/>
      <c r="AR33" s="1123"/>
      <c r="AS33" s="1123"/>
      <c r="AT33" s="1123"/>
    </row>
    <row r="34" spans="1:46" ht="13.8" hidden="1" outlineLevel="2">
      <c r="A34" s="1154"/>
      <c r="B34" s="1155"/>
      <c r="C34" s="1111"/>
      <c r="D34" s="1156"/>
      <c r="E34" s="1156"/>
      <c r="F34" s="1156"/>
      <c r="G34" s="1157"/>
      <c r="H34" s="1156"/>
      <c r="I34" s="1157"/>
      <c r="J34" s="1156"/>
      <c r="K34" s="1159"/>
      <c r="L34" s="1122"/>
      <c r="M34" s="1123"/>
      <c r="N34" s="1123"/>
      <c r="O34" s="1123"/>
      <c r="P34" s="1123"/>
      <c r="Q34" s="1123"/>
      <c r="R34" s="1123"/>
      <c r="S34" s="1123"/>
      <c r="T34" s="1123"/>
      <c r="U34" s="1123"/>
      <c r="V34" s="1123"/>
      <c r="W34" s="1123"/>
      <c r="X34" s="1123"/>
      <c r="Y34" s="1123"/>
      <c r="Z34" s="1123"/>
      <c r="AA34" s="1123"/>
      <c r="AB34" s="1123"/>
      <c r="AC34" s="1123"/>
      <c r="AD34" s="1123"/>
      <c r="AE34" s="1123"/>
      <c r="AF34" s="1123"/>
      <c r="AG34" s="1123"/>
      <c r="AH34" s="1123"/>
      <c r="AI34" s="1123"/>
      <c r="AJ34" s="1123"/>
      <c r="AK34" s="1123"/>
      <c r="AL34" s="1123"/>
      <c r="AM34" s="1123"/>
      <c r="AN34" s="1123"/>
      <c r="AO34" s="1123"/>
      <c r="AP34" s="1123"/>
      <c r="AQ34" s="1123"/>
      <c r="AR34" s="1123"/>
      <c r="AS34" s="1123"/>
      <c r="AT34" s="1123"/>
    </row>
    <row r="35" spans="1:46" ht="13.8" hidden="1" outlineLevel="2">
      <c r="A35" s="1154"/>
      <c r="B35" s="1155"/>
      <c r="C35" s="1111"/>
      <c r="D35" s="1156"/>
      <c r="E35" s="1156"/>
      <c r="F35" s="1156"/>
      <c r="G35" s="1157"/>
      <c r="H35" s="1156"/>
      <c r="I35" s="1157"/>
      <c r="J35" s="1156"/>
      <c r="K35" s="1159"/>
      <c r="L35" s="1122"/>
      <c r="M35" s="1123"/>
      <c r="N35" s="1123"/>
      <c r="O35" s="1123"/>
      <c r="P35" s="1123"/>
      <c r="Q35" s="1123"/>
      <c r="R35" s="1123"/>
      <c r="S35" s="1123"/>
      <c r="T35" s="1123"/>
      <c r="U35" s="1123"/>
      <c r="V35" s="1123"/>
      <c r="W35" s="1123"/>
      <c r="X35" s="1123"/>
      <c r="Y35" s="1123"/>
      <c r="Z35" s="1123"/>
      <c r="AA35" s="1123"/>
      <c r="AB35" s="1123"/>
      <c r="AC35" s="1123"/>
      <c r="AD35" s="1123"/>
      <c r="AE35" s="1123"/>
      <c r="AF35" s="1123"/>
      <c r="AG35" s="1123"/>
      <c r="AH35" s="1123"/>
      <c r="AI35" s="1123"/>
      <c r="AJ35" s="1123"/>
      <c r="AK35" s="1123"/>
      <c r="AL35" s="1123"/>
      <c r="AM35" s="1123"/>
      <c r="AN35" s="1123"/>
      <c r="AO35" s="1123"/>
      <c r="AP35" s="1123"/>
      <c r="AQ35" s="1123"/>
      <c r="AR35" s="1123"/>
      <c r="AS35" s="1123"/>
      <c r="AT35" s="1123"/>
    </row>
    <row r="36" spans="1:46" ht="13.8" hidden="1" outlineLevel="2">
      <c r="A36" s="1154"/>
      <c r="B36" s="1155"/>
      <c r="C36" s="1111"/>
      <c r="D36" s="1156"/>
      <c r="E36" s="1156"/>
      <c r="F36" s="1156"/>
      <c r="G36" s="1157"/>
      <c r="H36" s="1156"/>
      <c r="I36" s="1157"/>
      <c r="J36" s="1156"/>
      <c r="K36" s="1159"/>
      <c r="L36" s="1122"/>
      <c r="M36" s="1123"/>
      <c r="N36" s="1123"/>
      <c r="O36" s="1123"/>
      <c r="P36" s="1123"/>
      <c r="Q36" s="1123"/>
      <c r="R36" s="1123"/>
      <c r="S36" s="1123"/>
      <c r="T36" s="1123"/>
      <c r="U36" s="1123"/>
      <c r="V36" s="1123"/>
      <c r="W36" s="1123"/>
      <c r="X36" s="1123"/>
      <c r="Y36" s="1123"/>
      <c r="Z36" s="1123"/>
      <c r="AA36" s="1123"/>
      <c r="AB36" s="1123"/>
      <c r="AC36" s="1123"/>
      <c r="AD36" s="1123"/>
      <c r="AE36" s="1123"/>
      <c r="AF36" s="1123"/>
      <c r="AG36" s="1123"/>
      <c r="AH36" s="1123"/>
      <c r="AI36" s="1123"/>
      <c r="AJ36" s="1123"/>
      <c r="AK36" s="1123"/>
      <c r="AL36" s="1123"/>
      <c r="AM36" s="1123"/>
      <c r="AN36" s="1123"/>
      <c r="AO36" s="1123"/>
      <c r="AP36" s="1123"/>
      <c r="AQ36" s="1123"/>
      <c r="AR36" s="1123"/>
      <c r="AS36" s="1123"/>
      <c r="AT36" s="1123"/>
    </row>
    <row r="37" spans="1:46" ht="13.8" hidden="1" outlineLevel="1" collapsed="1">
      <c r="A37" s="1154"/>
      <c r="B37" s="1155"/>
      <c r="C37" s="1111"/>
      <c r="D37" s="1156"/>
      <c r="E37" s="1156"/>
      <c r="F37" s="1156"/>
      <c r="G37" s="1157"/>
      <c r="H37" s="1156"/>
      <c r="I37" s="1157"/>
      <c r="J37" s="1156"/>
      <c r="K37" s="1159"/>
      <c r="L37" s="1122"/>
      <c r="M37" s="1123"/>
      <c r="N37" s="1123"/>
      <c r="O37" s="1123"/>
      <c r="P37" s="1123"/>
      <c r="Q37" s="1123"/>
      <c r="R37" s="1123"/>
      <c r="S37" s="1123"/>
      <c r="T37" s="1123"/>
      <c r="U37" s="1123"/>
      <c r="V37" s="1123"/>
      <c r="W37" s="1123"/>
      <c r="X37" s="1123"/>
      <c r="Y37" s="1123"/>
      <c r="Z37" s="1123"/>
      <c r="AA37" s="1123"/>
      <c r="AB37" s="1123"/>
      <c r="AC37" s="1123"/>
      <c r="AD37" s="1123"/>
      <c r="AE37" s="1123"/>
      <c r="AF37" s="1123"/>
      <c r="AG37" s="1123"/>
      <c r="AH37" s="1123"/>
      <c r="AI37" s="1123"/>
      <c r="AJ37" s="1123"/>
      <c r="AK37" s="1123"/>
      <c r="AL37" s="1123"/>
      <c r="AM37" s="1123"/>
      <c r="AN37" s="1123"/>
      <c r="AO37" s="1123"/>
      <c r="AP37" s="1123"/>
      <c r="AQ37" s="1123"/>
      <c r="AR37" s="1123"/>
      <c r="AS37" s="1123"/>
      <c r="AT37" s="1123"/>
    </row>
    <row r="38" spans="1:46" ht="13.8" hidden="1" outlineLevel="1">
      <c r="A38" s="1154"/>
      <c r="B38" s="1155"/>
      <c r="C38" s="1111"/>
      <c r="D38" s="1156"/>
      <c r="E38" s="1156"/>
      <c r="F38" s="1156"/>
      <c r="G38" s="1157"/>
      <c r="H38" s="1156"/>
      <c r="I38" s="1157"/>
      <c r="J38" s="1156"/>
      <c r="K38" s="1159"/>
      <c r="L38" s="1122"/>
      <c r="M38" s="1123"/>
      <c r="N38" s="1123"/>
      <c r="O38" s="1123"/>
      <c r="P38" s="1123"/>
      <c r="Q38" s="1123"/>
      <c r="R38" s="1123"/>
      <c r="S38" s="1123"/>
      <c r="T38" s="1123"/>
      <c r="U38" s="1123"/>
      <c r="V38" s="1123"/>
      <c r="W38" s="1123"/>
      <c r="X38" s="1123"/>
      <c r="Y38" s="1123"/>
      <c r="Z38" s="1123"/>
      <c r="AA38" s="1123"/>
      <c r="AB38" s="1123"/>
      <c r="AC38" s="1123"/>
      <c r="AD38" s="1123"/>
      <c r="AE38" s="1123"/>
      <c r="AF38" s="1123"/>
      <c r="AG38" s="1123"/>
      <c r="AH38" s="1123"/>
      <c r="AI38" s="1123"/>
      <c r="AJ38" s="1123"/>
      <c r="AK38" s="1123"/>
      <c r="AL38" s="1123"/>
      <c r="AM38" s="1123"/>
      <c r="AN38" s="1123"/>
      <c r="AO38" s="1123"/>
      <c r="AP38" s="1123"/>
      <c r="AQ38" s="1123"/>
      <c r="AR38" s="1123"/>
      <c r="AS38" s="1123"/>
      <c r="AT38" s="1123"/>
    </row>
    <row r="39" spans="1:46" ht="13.8" hidden="1" outlineLevel="1">
      <c r="A39" s="1160"/>
      <c r="B39" s="1155"/>
      <c r="C39" s="1111"/>
      <c r="D39" s="1156"/>
      <c r="E39" s="1156"/>
      <c r="F39" s="1156"/>
      <c r="G39" s="1157"/>
      <c r="H39" s="1156"/>
      <c r="I39" s="1157"/>
      <c r="J39" s="1156"/>
      <c r="K39" s="1161"/>
      <c r="L39" s="1122"/>
      <c r="M39" s="1123"/>
      <c r="N39" s="1123"/>
      <c r="O39" s="1123"/>
      <c r="P39" s="1123"/>
      <c r="Q39" s="1123"/>
      <c r="R39" s="1123"/>
      <c r="S39" s="1123"/>
      <c r="T39" s="1123"/>
      <c r="U39" s="1123"/>
      <c r="V39" s="1123"/>
      <c r="W39" s="1123"/>
      <c r="X39" s="1123"/>
      <c r="Y39" s="1123"/>
      <c r="Z39" s="1123"/>
      <c r="AA39" s="1123"/>
      <c r="AB39" s="1123"/>
      <c r="AC39" s="1123"/>
      <c r="AD39" s="1123"/>
      <c r="AE39" s="1123"/>
      <c r="AF39" s="1123"/>
      <c r="AG39" s="1123"/>
      <c r="AH39" s="1123"/>
      <c r="AI39" s="1123"/>
      <c r="AJ39" s="1123"/>
      <c r="AK39" s="1123"/>
      <c r="AL39" s="1123"/>
      <c r="AM39" s="1123"/>
      <c r="AN39" s="1123"/>
      <c r="AO39" s="1123"/>
      <c r="AP39" s="1123"/>
      <c r="AQ39" s="1123"/>
      <c r="AR39" s="1123"/>
      <c r="AS39" s="1123"/>
      <c r="AT39" s="1123"/>
    </row>
    <row r="40" spans="1:46" ht="13.8" hidden="1" outlineLevel="1">
      <c r="A40" s="1160"/>
      <c r="B40" s="1155"/>
      <c r="C40" s="1111"/>
      <c r="D40" s="1156"/>
      <c r="E40" s="1156"/>
      <c r="F40" s="1156"/>
      <c r="G40" s="1157"/>
      <c r="H40" s="1156"/>
      <c r="I40" s="1157"/>
      <c r="J40" s="1156"/>
      <c r="K40" s="1161"/>
      <c r="L40" s="1122"/>
      <c r="M40" s="1123"/>
      <c r="N40" s="1123"/>
      <c r="O40" s="1123"/>
      <c r="P40" s="1123"/>
      <c r="Q40" s="1123"/>
      <c r="R40" s="1123"/>
      <c r="S40" s="1123"/>
      <c r="T40" s="1123"/>
      <c r="U40" s="1123"/>
      <c r="V40" s="1123"/>
      <c r="W40" s="1123"/>
      <c r="X40" s="1123"/>
      <c r="Y40" s="1123"/>
      <c r="Z40" s="1123"/>
      <c r="AA40" s="1123"/>
      <c r="AB40" s="1123"/>
      <c r="AC40" s="1123"/>
      <c r="AD40" s="1123"/>
      <c r="AE40" s="1123"/>
      <c r="AF40" s="1123"/>
      <c r="AG40" s="1123"/>
      <c r="AH40" s="1123"/>
      <c r="AI40" s="1123"/>
      <c r="AJ40" s="1123"/>
      <c r="AK40" s="1123"/>
      <c r="AL40" s="1123"/>
      <c r="AM40" s="1123"/>
      <c r="AN40" s="1123"/>
      <c r="AO40" s="1123"/>
      <c r="AP40" s="1123"/>
      <c r="AQ40" s="1123"/>
      <c r="AR40" s="1123"/>
      <c r="AS40" s="1123"/>
      <c r="AT40" s="1123"/>
    </row>
    <row r="41" spans="1:46" ht="13.8" hidden="1" outlineLevel="1">
      <c r="A41" s="1160"/>
      <c r="B41" s="1155"/>
      <c r="C41" s="1111"/>
      <c r="D41" s="1156"/>
      <c r="E41" s="1156"/>
      <c r="F41" s="1156"/>
      <c r="G41" s="1157"/>
      <c r="H41" s="1156"/>
      <c r="I41" s="1157"/>
      <c r="J41" s="1156"/>
      <c r="K41" s="1161"/>
      <c r="L41" s="1122"/>
      <c r="M41" s="1123"/>
      <c r="N41" s="1123"/>
      <c r="O41" s="1123"/>
      <c r="P41" s="1123"/>
      <c r="Q41" s="1123"/>
      <c r="R41" s="1123"/>
      <c r="S41" s="1123"/>
      <c r="T41" s="1123"/>
      <c r="U41" s="1123"/>
      <c r="V41" s="1123"/>
      <c r="W41" s="1123"/>
      <c r="X41" s="1123"/>
      <c r="Y41" s="1123"/>
      <c r="Z41" s="1123"/>
      <c r="AA41" s="1123"/>
      <c r="AB41" s="1123"/>
      <c r="AC41" s="1123"/>
      <c r="AD41" s="1123"/>
      <c r="AE41" s="1123"/>
      <c r="AF41" s="1123"/>
      <c r="AG41" s="1123"/>
      <c r="AH41" s="1123"/>
      <c r="AI41" s="1123"/>
      <c r="AJ41" s="1123"/>
      <c r="AK41" s="1123"/>
      <c r="AL41" s="1123"/>
      <c r="AM41" s="1123"/>
      <c r="AN41" s="1123"/>
      <c r="AO41" s="1123"/>
      <c r="AP41" s="1123"/>
      <c r="AQ41" s="1123"/>
      <c r="AR41" s="1123"/>
      <c r="AS41" s="1123"/>
      <c r="AT41" s="1123"/>
    </row>
    <row r="42" spans="1:46" ht="13.8" hidden="1" outlineLevel="1">
      <c r="A42" s="1160"/>
      <c r="B42" s="1155"/>
      <c r="C42" s="1111"/>
      <c r="D42" s="1156"/>
      <c r="E42" s="1156"/>
      <c r="F42" s="1156"/>
      <c r="G42" s="1157"/>
      <c r="H42" s="1156"/>
      <c r="I42" s="1157"/>
      <c r="J42" s="1156"/>
      <c r="K42" s="1161"/>
      <c r="L42" s="1122"/>
      <c r="M42" s="1123"/>
      <c r="N42" s="1123"/>
      <c r="O42" s="1123"/>
      <c r="P42" s="1123"/>
      <c r="Q42" s="1123"/>
      <c r="R42" s="1123"/>
      <c r="S42" s="1123"/>
      <c r="T42" s="1123"/>
      <c r="U42" s="1123"/>
      <c r="V42" s="1123"/>
      <c r="W42" s="1123"/>
      <c r="X42" s="1123"/>
      <c r="Y42" s="1123"/>
      <c r="Z42" s="1123"/>
      <c r="AA42" s="1123"/>
      <c r="AB42" s="1123"/>
      <c r="AC42" s="1123"/>
      <c r="AD42" s="1123"/>
      <c r="AE42" s="1123"/>
      <c r="AF42" s="1123"/>
      <c r="AG42" s="1123"/>
      <c r="AH42" s="1123"/>
      <c r="AI42" s="1123"/>
      <c r="AJ42" s="1123"/>
      <c r="AK42" s="1123"/>
      <c r="AL42" s="1123"/>
      <c r="AM42" s="1123"/>
      <c r="AN42" s="1123"/>
      <c r="AO42" s="1123"/>
      <c r="AP42" s="1123"/>
      <c r="AQ42" s="1123"/>
      <c r="AR42" s="1123"/>
      <c r="AS42" s="1123"/>
      <c r="AT42" s="1123"/>
    </row>
    <row r="43" spans="1:46" ht="13.8" hidden="1" outlineLevel="1">
      <c r="A43" s="1160"/>
      <c r="B43" s="1155"/>
      <c r="C43" s="1111"/>
      <c r="D43" s="1156"/>
      <c r="E43" s="1156"/>
      <c r="F43" s="1156"/>
      <c r="G43" s="1157"/>
      <c r="H43" s="1156"/>
      <c r="I43" s="1157"/>
      <c r="J43" s="1156"/>
      <c r="K43" s="1161"/>
      <c r="L43" s="1122"/>
      <c r="M43" s="1123"/>
      <c r="N43" s="1123"/>
      <c r="O43" s="1123"/>
      <c r="P43" s="1123"/>
      <c r="Q43" s="1123"/>
      <c r="R43" s="1123"/>
      <c r="S43" s="1123"/>
      <c r="T43" s="1123"/>
      <c r="U43" s="1123"/>
      <c r="V43" s="1123"/>
      <c r="W43" s="1123"/>
      <c r="X43" s="1123"/>
      <c r="Y43" s="1123"/>
      <c r="Z43" s="1123"/>
      <c r="AA43" s="1123"/>
      <c r="AB43" s="1123"/>
      <c r="AC43" s="1123"/>
      <c r="AD43" s="1123"/>
      <c r="AE43" s="1123"/>
      <c r="AF43" s="1123"/>
      <c r="AG43" s="1123"/>
      <c r="AH43" s="1123"/>
      <c r="AI43" s="1123"/>
      <c r="AJ43" s="1123"/>
      <c r="AK43" s="1123"/>
      <c r="AL43" s="1123"/>
      <c r="AM43" s="1123"/>
      <c r="AN43" s="1123"/>
      <c r="AO43" s="1123"/>
      <c r="AP43" s="1123"/>
      <c r="AQ43" s="1123"/>
      <c r="AR43" s="1123"/>
      <c r="AS43" s="1123"/>
      <c r="AT43" s="1123"/>
    </row>
    <row r="44" spans="1:46" ht="13.8" hidden="1" outlineLevel="1">
      <c r="A44" s="1162"/>
      <c r="B44" s="1161"/>
      <c r="C44" s="1111"/>
      <c r="D44" s="1161"/>
      <c r="E44" s="1161"/>
      <c r="F44" s="1161"/>
      <c r="G44" s="1161"/>
      <c r="H44" s="1161"/>
      <c r="I44" s="1161"/>
      <c r="J44" s="1161"/>
      <c r="K44" s="1159"/>
      <c r="L44" s="1122"/>
      <c r="M44" s="1123"/>
      <c r="N44" s="1123"/>
      <c r="O44" s="1123"/>
      <c r="P44" s="1123"/>
      <c r="Q44" s="1123"/>
      <c r="R44" s="1123"/>
      <c r="S44" s="1123"/>
      <c r="T44" s="1123"/>
      <c r="U44" s="1123"/>
      <c r="V44" s="1123"/>
      <c r="W44" s="1123"/>
      <c r="X44" s="1123"/>
      <c r="Y44" s="1123"/>
      <c r="Z44" s="1123"/>
      <c r="AA44" s="1123"/>
      <c r="AB44" s="1123"/>
      <c r="AC44" s="1123"/>
      <c r="AD44" s="1123"/>
      <c r="AE44" s="1123"/>
      <c r="AF44" s="1123"/>
      <c r="AG44" s="1123"/>
      <c r="AH44" s="1123"/>
      <c r="AI44" s="1123"/>
      <c r="AJ44" s="1123"/>
      <c r="AK44" s="1123"/>
      <c r="AL44" s="1123"/>
      <c r="AM44" s="1123"/>
      <c r="AN44" s="1123"/>
      <c r="AO44" s="1123"/>
      <c r="AP44" s="1123"/>
      <c r="AQ44" s="1123"/>
      <c r="AR44" s="1123"/>
      <c r="AS44" s="1123"/>
      <c r="AT44" s="1123"/>
    </row>
    <row r="45" spans="1:46" ht="13.8" hidden="1" outlineLevel="1">
      <c r="A45" s="1131"/>
      <c r="B45" s="1161"/>
      <c r="C45" s="1111"/>
      <c r="D45" s="1161"/>
      <c r="E45" s="1161"/>
      <c r="F45" s="1161"/>
      <c r="G45" s="1161"/>
      <c r="H45" s="1161"/>
      <c r="I45" s="1161"/>
      <c r="J45" s="1161"/>
      <c r="K45" s="1159"/>
      <c r="L45" s="1122"/>
      <c r="M45" s="1123"/>
      <c r="N45" s="1123"/>
      <c r="O45" s="1123"/>
      <c r="P45" s="1123"/>
      <c r="Q45" s="1123"/>
      <c r="R45" s="1123"/>
      <c r="S45" s="1123"/>
      <c r="T45" s="1123"/>
      <c r="U45" s="1123"/>
      <c r="V45" s="1123"/>
      <c r="W45" s="1123"/>
      <c r="X45" s="1123"/>
      <c r="Y45" s="1123"/>
      <c r="Z45" s="1123"/>
      <c r="AA45" s="1123"/>
      <c r="AB45" s="1123"/>
      <c r="AC45" s="1123"/>
      <c r="AD45" s="1123"/>
      <c r="AE45" s="1123"/>
      <c r="AF45" s="1123"/>
      <c r="AG45" s="1123"/>
      <c r="AH45" s="1123"/>
      <c r="AI45" s="1123"/>
      <c r="AJ45" s="1123"/>
      <c r="AK45" s="1123"/>
      <c r="AL45" s="1123"/>
      <c r="AM45" s="1123"/>
      <c r="AN45" s="1123"/>
      <c r="AO45" s="1123"/>
      <c r="AP45" s="1123"/>
      <c r="AQ45" s="1123"/>
      <c r="AR45" s="1123"/>
      <c r="AS45" s="1123"/>
      <c r="AT45" s="1123"/>
    </row>
    <row r="46" spans="1:46" ht="13.8" hidden="1" outlineLevel="1">
      <c r="A46" s="1131"/>
      <c r="B46" s="1161"/>
      <c r="C46" s="1111"/>
      <c r="D46" s="1161"/>
      <c r="E46" s="1161"/>
      <c r="F46" s="1161"/>
      <c r="G46" s="1161"/>
      <c r="H46" s="1161"/>
      <c r="I46" s="1161"/>
      <c r="J46" s="1161"/>
      <c r="K46" s="1159"/>
      <c r="L46" s="1122"/>
      <c r="M46" s="1123"/>
      <c r="N46" s="1123"/>
      <c r="O46" s="1123"/>
      <c r="P46" s="1123"/>
      <c r="Q46" s="1123"/>
      <c r="R46" s="1123"/>
      <c r="S46" s="1123"/>
      <c r="T46" s="1123"/>
      <c r="U46" s="1123"/>
      <c r="V46" s="1123"/>
      <c r="W46" s="1123"/>
      <c r="X46" s="1123"/>
      <c r="Y46" s="1123"/>
      <c r="Z46" s="1123"/>
      <c r="AA46" s="1123"/>
      <c r="AB46" s="1123"/>
      <c r="AC46" s="1123"/>
      <c r="AD46" s="1123"/>
      <c r="AE46" s="1123"/>
      <c r="AF46" s="1123"/>
      <c r="AG46" s="1123"/>
      <c r="AH46" s="1123"/>
      <c r="AI46" s="1123"/>
      <c r="AJ46" s="1123"/>
      <c r="AK46" s="1123"/>
      <c r="AL46" s="1123"/>
      <c r="AM46" s="1123"/>
      <c r="AN46" s="1123"/>
      <c r="AO46" s="1123"/>
      <c r="AP46" s="1123"/>
      <c r="AQ46" s="1123"/>
      <c r="AR46" s="1123"/>
      <c r="AS46" s="1123"/>
      <c r="AT46" s="1123"/>
    </row>
    <row r="47" spans="1:46" ht="13.8" hidden="1" outlineLevel="1">
      <c r="A47" s="1161"/>
      <c r="B47" s="1161"/>
      <c r="C47" s="1163"/>
      <c r="D47" s="1160"/>
      <c r="E47" s="1160"/>
      <c r="F47" s="1160"/>
      <c r="G47" s="1160"/>
      <c r="H47" s="1160"/>
      <c r="I47" s="1160"/>
      <c r="J47" s="1160"/>
      <c r="K47" s="1164"/>
      <c r="L47" s="1122"/>
      <c r="M47" s="1123"/>
      <c r="N47" s="1123"/>
      <c r="O47" s="1123"/>
      <c r="P47" s="1123"/>
      <c r="Q47" s="1123"/>
      <c r="R47" s="1123"/>
      <c r="S47" s="1123"/>
      <c r="T47" s="1123"/>
      <c r="U47" s="1123"/>
      <c r="V47" s="1123"/>
      <c r="W47" s="1123"/>
      <c r="X47" s="1123"/>
      <c r="Y47" s="1123"/>
      <c r="Z47" s="1123"/>
      <c r="AA47" s="1123"/>
      <c r="AB47" s="1123"/>
      <c r="AC47" s="1123"/>
      <c r="AD47" s="1123"/>
      <c r="AE47" s="1123"/>
      <c r="AF47" s="1123"/>
      <c r="AG47" s="1123"/>
      <c r="AH47" s="1123"/>
      <c r="AI47" s="1123"/>
      <c r="AJ47" s="1123"/>
      <c r="AK47" s="1123"/>
      <c r="AL47" s="1123"/>
      <c r="AM47" s="1123"/>
      <c r="AN47" s="1123"/>
      <c r="AO47" s="1123"/>
      <c r="AP47" s="1123"/>
      <c r="AQ47" s="1123"/>
      <c r="AR47" s="1123"/>
      <c r="AS47" s="1123"/>
      <c r="AT47" s="1123"/>
    </row>
    <row r="48" spans="1:46" s="598" customFormat="1" ht="15" customHeight="1" collapsed="1">
      <c r="A48" s="886" t="str">
        <f>General_Note_DCF</f>
        <v>Source: AECOM Technology Corporation.  Some totals may not add due to rounding.  See Statement of Limiting Conditions.</v>
      </c>
      <c r="B48" s="1165"/>
      <c r="C48" s="1165"/>
      <c r="D48" s="1165"/>
      <c r="E48" s="1165"/>
      <c r="F48" s="1165"/>
      <c r="G48" s="1165"/>
      <c r="H48" s="1165"/>
      <c r="I48" s="1165"/>
      <c r="J48" s="1165"/>
      <c r="K48" s="1165"/>
      <c r="L48" s="1166"/>
      <c r="M48" s="1167"/>
      <c r="N48" s="1167"/>
      <c r="O48" s="1167"/>
      <c r="P48" s="1167"/>
      <c r="Q48" s="1167"/>
      <c r="R48" s="1167"/>
      <c r="S48" s="1167"/>
      <c r="T48" s="1167"/>
      <c r="U48" s="1167"/>
      <c r="V48" s="1167"/>
      <c r="W48" s="1167"/>
      <c r="X48" s="1167"/>
      <c r="Y48" s="1167"/>
      <c r="Z48" s="1167"/>
      <c r="AA48" s="1167"/>
      <c r="AB48" s="1167"/>
      <c r="AC48" s="1167"/>
      <c r="AD48" s="1167"/>
      <c r="AE48" s="1167"/>
      <c r="AF48" s="1167"/>
      <c r="AG48" s="1167"/>
      <c r="AH48" s="1167"/>
      <c r="AI48" s="1167"/>
      <c r="AJ48" s="1167"/>
      <c r="AK48" s="1167"/>
      <c r="AL48" s="1167"/>
      <c r="AM48" s="1167"/>
      <c r="AN48" s="1167"/>
      <c r="AO48" s="1167"/>
      <c r="AP48" s="1167"/>
      <c r="AQ48" s="1167"/>
      <c r="AR48" s="1167"/>
      <c r="AS48" s="1167"/>
      <c r="AT48" s="1167"/>
    </row>
    <row r="49" spans="1:46" ht="22.8">
      <c r="A49" s="887" t="str">
        <f>IF(+Draft_Toggle=1,+Draft_Note_1," ")</f>
        <v>Draft Document.</v>
      </c>
      <c r="B49" s="1115"/>
      <c r="C49" s="1115"/>
      <c r="D49" s="1115"/>
      <c r="E49" s="1168"/>
      <c r="F49" s="1168"/>
      <c r="G49" s="1168"/>
      <c r="H49" s="1168"/>
      <c r="I49" s="1168"/>
      <c r="J49" s="1168"/>
      <c r="K49" s="1117" t="s">
        <v>55</v>
      </c>
      <c r="L49" s="1122"/>
      <c r="M49" s="1123"/>
      <c r="N49" s="1123"/>
      <c r="O49" s="1123"/>
      <c r="P49" s="1123"/>
      <c r="Q49" s="1123"/>
      <c r="R49" s="1123"/>
      <c r="S49" s="1123"/>
      <c r="T49" s="1123"/>
      <c r="U49" s="1123"/>
      <c r="V49" s="1123"/>
      <c r="W49" s="1123"/>
      <c r="X49" s="1123"/>
      <c r="Y49" s="1123"/>
      <c r="Z49" s="1123"/>
      <c r="AA49" s="1123"/>
      <c r="AB49" s="1123"/>
      <c r="AC49" s="1123"/>
      <c r="AD49" s="1123"/>
      <c r="AE49" s="1123"/>
      <c r="AF49" s="1123"/>
      <c r="AG49" s="1123" t="s">
        <v>55</v>
      </c>
      <c r="AH49" s="1123"/>
      <c r="AI49" s="1123"/>
      <c r="AJ49" s="1123"/>
      <c r="AK49" s="1123"/>
      <c r="AL49" s="1123"/>
      <c r="AM49" s="1123"/>
      <c r="AN49" s="1123"/>
      <c r="AO49" s="1123"/>
      <c r="AP49" s="1123"/>
      <c r="AQ49" s="1123"/>
      <c r="AR49" s="1123"/>
      <c r="AS49" s="1123"/>
      <c r="AT49" s="1123"/>
    </row>
    <row r="50" spans="1:46" ht="13.8">
      <c r="A50" s="888" t="str">
        <f>IF(+Draft_Toggle=1,+Draft_Note_2," ")</f>
        <v>All data subject to change upon completion of additional analysis.</v>
      </c>
      <c r="B50" s="1169"/>
      <c r="C50" s="1115"/>
      <c r="D50" s="1169"/>
      <c r="E50" s="1169"/>
      <c r="F50" s="1169"/>
      <c r="G50" s="1169"/>
      <c r="H50" s="1169"/>
      <c r="I50" s="1169"/>
      <c r="J50" s="1169"/>
      <c r="K50" s="889" t="str">
        <f ca="1">copyright</f>
        <v>© 2017 by Ernst &amp; Young LLP.  All rights reserved.</v>
      </c>
      <c r="L50" s="1122"/>
      <c r="M50" s="1123"/>
      <c r="N50" s="1123"/>
      <c r="O50" s="1123"/>
      <c r="P50" s="1123"/>
      <c r="Q50" s="1123"/>
      <c r="R50" s="1123"/>
      <c r="S50" s="1123"/>
      <c r="T50" s="1123"/>
      <c r="U50" s="1123"/>
      <c r="V50" s="1123"/>
      <c r="W50" s="1123"/>
      <c r="X50" s="1123"/>
      <c r="Y50" s="1123"/>
      <c r="Z50" s="1123"/>
      <c r="AA50" s="1123"/>
      <c r="AB50" s="1123"/>
      <c r="AC50" s="1123"/>
      <c r="AD50" s="1123"/>
      <c r="AE50" s="1123"/>
      <c r="AF50" s="1123"/>
      <c r="AG50" s="890" t="str">
        <f ca="1">copyright</f>
        <v>© 2017 by Ernst &amp; Young LLP.  All rights reserved.</v>
      </c>
      <c r="AH50" s="1123"/>
      <c r="AI50" s="1123"/>
      <c r="AJ50" s="1123"/>
      <c r="AK50" s="1123"/>
      <c r="AL50" s="1123"/>
      <c r="AM50" s="1123"/>
      <c r="AN50" s="1123"/>
      <c r="AO50" s="1123"/>
      <c r="AP50" s="1123"/>
      <c r="AQ50" s="1123"/>
      <c r="AR50" s="1123"/>
      <c r="AS50" s="1123"/>
      <c r="AT50" s="1123"/>
    </row>
    <row r="51" spans="1:46" s="11" customFormat="1">
      <c r="A51" s="1122"/>
      <c r="B51" s="1122"/>
      <c r="C51" s="1122"/>
      <c r="D51" s="1122"/>
      <c r="E51" s="1122"/>
      <c r="F51" s="1122"/>
      <c r="G51" s="1122"/>
      <c r="H51" s="1122"/>
      <c r="I51" s="1122"/>
      <c r="J51" s="1122"/>
      <c r="K51" s="1122"/>
      <c r="L51" s="1122"/>
      <c r="M51" s="1123"/>
      <c r="N51" s="1123"/>
      <c r="O51" s="1123"/>
      <c r="P51" s="1123"/>
      <c r="Q51" s="1123"/>
      <c r="R51" s="1123"/>
      <c r="S51" s="1123"/>
      <c r="T51" s="1123"/>
      <c r="U51" s="1123"/>
      <c r="V51" s="1123"/>
      <c r="W51" s="1123"/>
      <c r="X51" s="1123"/>
      <c r="Y51" s="1123"/>
      <c r="Z51" s="1123"/>
      <c r="AA51" s="1123"/>
      <c r="AB51" s="1123"/>
      <c r="AC51" s="1123"/>
      <c r="AD51" s="1123"/>
      <c r="AE51" s="1123"/>
      <c r="AF51" s="1123"/>
      <c r="AG51" s="1123"/>
      <c r="AH51" s="1123"/>
      <c r="AI51" s="1123"/>
      <c r="AJ51" s="1123"/>
      <c r="AK51" s="1123"/>
      <c r="AL51" s="1123"/>
      <c r="AM51" s="1123"/>
      <c r="AN51" s="1123"/>
      <c r="AO51" s="1123"/>
      <c r="AP51" s="1123"/>
      <c r="AQ51" s="1123"/>
      <c r="AR51" s="1123"/>
      <c r="AS51" s="1123"/>
      <c r="AT51" s="1123"/>
    </row>
  </sheetData>
  <pageMargins left="0.5" right="0.5" top="0.5" bottom="0.5" header="0.3" footer="0.3"/>
  <pageSetup fitToHeight="0" orientation="landscape"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1:D21"/>
  <sheetViews>
    <sheetView view="pageBreakPreview" zoomScale="60" zoomScaleNormal="100" workbookViewId="0"/>
  </sheetViews>
  <sheetFormatPr defaultRowHeight="13.2"/>
  <sheetData>
    <row r="21" spans="2:4">
      <c r="B21" s="585"/>
      <c r="C21" s="585"/>
      <c r="D21" s="585"/>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U57"/>
  <sheetViews>
    <sheetView showGridLines="0" view="pageBreakPreview" zoomScaleNormal="100" zoomScaleSheetLayoutView="100" workbookViewId="0"/>
  </sheetViews>
  <sheetFormatPr defaultColWidth="9.109375" defaultRowHeight="13.2" outlineLevelRow="1"/>
  <cols>
    <col min="1" max="1" width="7" style="3" customWidth="1"/>
    <col min="2" max="2" width="1.109375" style="3" customWidth="1"/>
    <col min="3" max="3" width="31.5546875" style="5" customWidth="1"/>
    <col min="4" max="4" width="13.6640625" style="3" customWidth="1"/>
    <col min="5" max="5" width="8.88671875" style="3" customWidth="1"/>
    <col min="6" max="6" width="1.44140625" style="3" customWidth="1"/>
    <col min="7" max="7" width="20.88671875" style="3" customWidth="1"/>
    <col min="8" max="8" width="1.44140625" style="3" customWidth="1"/>
    <col min="9" max="9" width="11.109375" style="3" customWidth="1"/>
    <col min="10" max="10" width="1.5546875" style="580" customWidth="1"/>
    <col min="11" max="11" width="22.33203125" style="3" customWidth="1"/>
    <col min="12" max="12" width="6.5546875" style="3" customWidth="1"/>
    <col min="13" max="13" width="9.109375" style="3" customWidth="1"/>
    <col min="14" max="14" width="5.44140625" style="152" customWidth="1"/>
    <col min="15" max="19" width="19.109375" style="152" customWidth="1"/>
    <col min="20" max="33" width="8.5546875" style="152" customWidth="1"/>
    <col min="34" max="34" width="4.88671875" style="152" customWidth="1"/>
    <col min="35" max="47" width="9.109375" style="152"/>
    <col min="48" max="16384" width="9.109375" style="3"/>
  </cols>
  <sheetData>
    <row r="1" spans="1:47" s="45" customFormat="1" ht="24" thickBot="1">
      <c r="A1" s="872" t="str">
        <f>client_name</f>
        <v>AECOM Technology Corporation</v>
      </c>
      <c r="B1" s="1120"/>
      <c r="C1" s="969"/>
      <c r="D1" s="1120"/>
      <c r="E1" s="1120"/>
      <c r="F1" s="1120"/>
      <c r="G1" s="1120"/>
      <c r="H1" s="1120"/>
      <c r="I1" s="1120"/>
      <c r="J1" s="1170"/>
      <c r="K1" s="1120"/>
      <c r="L1" s="1120"/>
      <c r="M1" s="1121" t="s">
        <v>652</v>
      </c>
      <c r="N1" s="1122"/>
      <c r="O1" s="1123"/>
      <c r="P1" s="1123"/>
      <c r="Q1" s="1123"/>
      <c r="R1" s="1123"/>
      <c r="S1" s="1123"/>
      <c r="T1" s="1123"/>
      <c r="U1" s="1123"/>
      <c r="V1" s="1123"/>
      <c r="W1" s="1123"/>
      <c r="X1" s="1123"/>
      <c r="Y1" s="1123"/>
      <c r="Z1" s="1123"/>
      <c r="AA1" s="1123"/>
      <c r="AB1" s="1123"/>
      <c r="AC1" s="1123"/>
      <c r="AD1" s="1123"/>
      <c r="AE1" s="1123"/>
      <c r="AF1" s="1123"/>
      <c r="AG1" s="1123"/>
      <c r="AH1" s="1123"/>
      <c r="AI1" s="1123"/>
      <c r="AJ1" s="1123"/>
      <c r="AK1" s="1123"/>
      <c r="AL1" s="1123"/>
      <c r="AM1" s="1123"/>
      <c r="AN1" s="1123"/>
      <c r="AO1" s="1123"/>
      <c r="AP1" s="1123"/>
      <c r="AQ1" s="1123"/>
      <c r="AR1" s="1123"/>
      <c r="AS1" s="1123"/>
      <c r="AT1" s="1123"/>
      <c r="AU1" s="1123"/>
    </row>
    <row r="2" spans="1:47" s="8" customFormat="1" ht="15.6">
      <c r="A2" s="878" t="str">
        <f>Subject_Co</f>
        <v>MSS</v>
      </c>
      <c r="B2" s="1125"/>
      <c r="C2" s="975"/>
      <c r="D2" s="1125"/>
      <c r="E2" s="1125"/>
      <c r="F2" s="1125"/>
      <c r="G2" s="1125"/>
      <c r="H2" s="1125"/>
      <c r="I2" s="1125"/>
      <c r="J2" s="1171"/>
      <c r="K2" s="1125"/>
      <c r="L2" s="1125"/>
      <c r="M2" s="1126"/>
      <c r="N2" s="1122"/>
      <c r="O2" s="1123"/>
      <c r="P2" s="1123"/>
      <c r="Q2" s="1123"/>
      <c r="R2" s="1123"/>
      <c r="S2" s="1123"/>
      <c r="T2" s="1123"/>
      <c r="U2" s="1123"/>
      <c r="V2" s="1123"/>
      <c r="W2" s="1123"/>
      <c r="X2" s="1123"/>
      <c r="Y2" s="1123"/>
      <c r="Z2" s="1123"/>
      <c r="AA2" s="1123"/>
      <c r="AB2" s="1123"/>
      <c r="AC2" s="1123"/>
      <c r="AD2" s="1123"/>
      <c r="AE2" s="1123"/>
      <c r="AF2" s="1123"/>
      <c r="AG2" s="1123"/>
      <c r="AH2" s="1123"/>
      <c r="AI2" s="1123"/>
      <c r="AJ2" s="1123"/>
      <c r="AK2" s="1123"/>
      <c r="AL2" s="1123"/>
      <c r="AM2" s="1123"/>
      <c r="AN2" s="1123"/>
      <c r="AO2" s="1123"/>
      <c r="AP2" s="1123"/>
      <c r="AQ2" s="1123"/>
      <c r="AR2" s="1123"/>
      <c r="AS2" s="1123"/>
      <c r="AT2" s="1123"/>
      <c r="AU2" s="1123"/>
    </row>
    <row r="3" spans="1:47" s="8" customFormat="1" ht="15.6">
      <c r="A3" s="1124" t="s">
        <v>319</v>
      </c>
      <c r="B3" s="1125"/>
      <c r="C3" s="975"/>
      <c r="D3" s="1125"/>
      <c r="E3" s="1125"/>
      <c r="F3" s="1125"/>
      <c r="G3" s="1125"/>
      <c r="H3" s="1125"/>
      <c r="I3" s="1125"/>
      <c r="J3" s="1171"/>
      <c r="K3" s="1125"/>
      <c r="L3" s="1125"/>
      <c r="M3" s="1127"/>
      <c r="N3" s="1122"/>
      <c r="O3" s="1123"/>
      <c r="P3" s="1123"/>
      <c r="Q3" s="1123"/>
      <c r="R3" s="1123"/>
      <c r="S3" s="1123"/>
      <c r="T3" s="1123"/>
      <c r="U3" s="1123"/>
      <c r="V3" s="1123"/>
      <c r="W3" s="1123"/>
      <c r="X3" s="1123"/>
      <c r="Y3" s="1123"/>
      <c r="Z3" s="1123"/>
      <c r="AA3" s="1123"/>
      <c r="AB3" s="1123"/>
      <c r="AC3" s="1123"/>
      <c r="AD3" s="1123"/>
      <c r="AE3" s="1123"/>
      <c r="AF3" s="1123"/>
      <c r="AG3" s="1123"/>
      <c r="AH3" s="1123"/>
      <c r="AI3" s="1123"/>
      <c r="AJ3" s="1123"/>
      <c r="AK3" s="1123"/>
      <c r="AL3" s="1123"/>
      <c r="AM3" s="1123"/>
      <c r="AN3" s="1123"/>
      <c r="AO3" s="1123"/>
      <c r="AP3" s="1123"/>
      <c r="AQ3" s="1123"/>
      <c r="AR3" s="1123"/>
      <c r="AS3" s="1123"/>
      <c r="AT3" s="1123"/>
      <c r="AU3" s="1123"/>
    </row>
    <row r="4" spans="1:47" s="8" customFormat="1" ht="15.6">
      <c r="A4" s="879" t="str">
        <f>date_heading</f>
        <v>Corroborative valuation as of 30 June 2014</v>
      </c>
      <c r="B4" s="1125"/>
      <c r="C4" s="975"/>
      <c r="D4" s="1125"/>
      <c r="E4" s="1125"/>
      <c r="F4" s="1172"/>
      <c r="G4" s="1125"/>
      <c r="H4" s="1125"/>
      <c r="I4" s="1125"/>
      <c r="J4" s="1171"/>
      <c r="K4" s="1125"/>
      <c r="L4" s="1125"/>
      <c r="M4" s="1128"/>
      <c r="N4" s="1122"/>
      <c r="O4" s="1123"/>
      <c r="P4" s="1123"/>
      <c r="Q4" s="1123"/>
      <c r="R4" s="1123"/>
      <c r="S4" s="1123"/>
      <c r="T4" s="1123"/>
      <c r="U4" s="1123"/>
      <c r="V4" s="1123"/>
      <c r="W4" s="1123"/>
      <c r="X4" s="1123"/>
      <c r="Y4" s="1123"/>
      <c r="Z4" s="1123"/>
      <c r="AA4" s="1123"/>
      <c r="AB4" s="1123"/>
      <c r="AC4" s="1123"/>
      <c r="AD4" s="1123"/>
      <c r="AE4" s="1123"/>
      <c r="AF4" s="1123"/>
      <c r="AG4" s="1123"/>
      <c r="AH4" s="1123"/>
      <c r="AI4" s="1123"/>
      <c r="AJ4" s="1123"/>
      <c r="AK4" s="1123"/>
      <c r="AL4" s="1123"/>
      <c r="AM4" s="1123"/>
      <c r="AN4" s="1123"/>
      <c r="AO4" s="1123"/>
      <c r="AP4" s="1123"/>
      <c r="AQ4" s="1123"/>
      <c r="AR4" s="1123"/>
      <c r="AS4" s="1123"/>
      <c r="AT4" s="1123"/>
      <c r="AU4" s="1123"/>
    </row>
    <row r="5" spans="1:47" s="8" customFormat="1" ht="15.6">
      <c r="A5" s="880" t="str">
        <f>currency_heading</f>
        <v>(USD in 000s)</v>
      </c>
      <c r="B5" s="1125"/>
      <c r="C5" s="975"/>
      <c r="D5" s="1173"/>
      <c r="E5" s="1173"/>
      <c r="F5" s="1129"/>
      <c r="G5" s="1129"/>
      <c r="H5" s="1129"/>
      <c r="I5" s="1129"/>
      <c r="J5" s="1174"/>
      <c r="K5" s="1129"/>
      <c r="L5" s="1130"/>
      <c r="M5" s="1128"/>
      <c r="N5" s="1122"/>
      <c r="O5" s="1123"/>
      <c r="P5" s="1123"/>
      <c r="Q5" s="1123"/>
      <c r="R5" s="1123"/>
      <c r="S5" s="1123"/>
      <c r="T5" s="1123"/>
      <c r="U5" s="1123"/>
      <c r="V5" s="1123"/>
      <c r="W5" s="1123"/>
      <c r="X5" s="1123"/>
      <c r="Y5" s="1123"/>
      <c r="Z5" s="1123"/>
      <c r="AA5" s="1123"/>
      <c r="AB5" s="1123"/>
      <c r="AC5" s="1123"/>
      <c r="AD5" s="1123"/>
      <c r="AE5" s="1123"/>
      <c r="AF5" s="1123"/>
      <c r="AG5" s="1123"/>
      <c r="AH5" s="1123"/>
      <c r="AI5" s="1123"/>
      <c r="AJ5" s="1123"/>
      <c r="AK5" s="1123"/>
      <c r="AL5" s="1123"/>
      <c r="AM5" s="1123"/>
      <c r="AN5" s="1123"/>
      <c r="AO5" s="1123"/>
      <c r="AP5" s="1123"/>
      <c r="AQ5" s="1123"/>
      <c r="AR5" s="1123"/>
      <c r="AS5" s="1123"/>
      <c r="AT5" s="1123"/>
      <c r="AU5" s="1123"/>
    </row>
    <row r="6" spans="1:47" s="8" customFormat="1" ht="15.6">
      <c r="A6" s="1175"/>
      <c r="B6" s="1125"/>
      <c r="C6" s="975"/>
      <c r="D6" s="1173"/>
      <c r="E6" s="1173"/>
      <c r="F6" s="1129"/>
      <c r="G6" s="1176" t="s">
        <v>711</v>
      </c>
      <c r="H6" s="1177"/>
      <c r="I6" s="1129"/>
      <c r="J6" s="1174"/>
      <c r="K6" s="1176" t="s">
        <v>644</v>
      </c>
      <c r="L6" s="1130"/>
      <c r="M6" s="1128"/>
      <c r="N6" s="1122"/>
      <c r="O6" s="1123"/>
      <c r="P6" s="1123"/>
      <c r="Q6" s="1123"/>
      <c r="R6" s="1123"/>
      <c r="S6" s="1123"/>
      <c r="T6" s="1123"/>
      <c r="U6" s="1123"/>
      <c r="V6" s="1123"/>
      <c r="W6" s="1123"/>
      <c r="X6" s="1123"/>
      <c r="Y6" s="1123"/>
      <c r="Z6" s="1123"/>
      <c r="AA6" s="1123"/>
      <c r="AB6" s="1123"/>
      <c r="AC6" s="1123"/>
      <c r="AD6" s="1123"/>
      <c r="AE6" s="1123"/>
      <c r="AF6" s="1123"/>
      <c r="AG6" s="1123"/>
      <c r="AH6" s="1123"/>
      <c r="AI6" s="1123"/>
      <c r="AJ6" s="1123"/>
      <c r="AK6" s="1123"/>
      <c r="AL6" s="1123"/>
      <c r="AM6" s="1123"/>
      <c r="AN6" s="1123"/>
      <c r="AO6" s="1123"/>
      <c r="AP6" s="1123"/>
      <c r="AQ6" s="1123"/>
      <c r="AR6" s="1123"/>
      <c r="AS6" s="1123"/>
      <c r="AT6" s="1123"/>
      <c r="AU6" s="1123"/>
    </row>
    <row r="7" spans="1:47" s="152" customFormat="1" ht="12" customHeight="1">
      <c r="A7" s="1123"/>
      <c r="B7" s="1123"/>
      <c r="C7" s="1131"/>
      <c r="D7" s="1131"/>
      <c r="E7" s="1131"/>
      <c r="F7" s="1131"/>
      <c r="G7" s="1178" t="s">
        <v>712</v>
      </c>
      <c r="H7" s="1178"/>
      <c r="I7" s="1132"/>
      <c r="J7" s="1179"/>
      <c r="K7" s="1178" t="s">
        <v>715</v>
      </c>
      <c r="L7" s="1123"/>
      <c r="M7" s="1123"/>
      <c r="N7" s="1122"/>
      <c r="O7" s="1123"/>
      <c r="P7" s="1123"/>
      <c r="Q7" s="1123"/>
      <c r="R7" s="1123"/>
      <c r="S7" s="1123"/>
      <c r="T7" s="1123"/>
      <c r="U7" s="1123"/>
      <c r="V7" s="1123"/>
      <c r="W7" s="1123"/>
      <c r="X7" s="1123"/>
      <c r="Y7" s="1123"/>
      <c r="Z7" s="1123"/>
      <c r="AA7" s="1123"/>
      <c r="AB7" s="1123"/>
      <c r="AC7" s="1123"/>
      <c r="AD7" s="1123"/>
      <c r="AE7" s="1123"/>
      <c r="AF7" s="1123"/>
      <c r="AG7" s="1123"/>
      <c r="AH7" s="1123"/>
      <c r="AI7" s="1123"/>
      <c r="AJ7" s="1123"/>
      <c r="AK7" s="1123"/>
      <c r="AL7" s="1123"/>
      <c r="AM7" s="1123"/>
      <c r="AN7" s="1123"/>
      <c r="AO7" s="1123"/>
      <c r="AP7" s="1123"/>
      <c r="AQ7" s="1123"/>
      <c r="AR7" s="1123"/>
      <c r="AS7" s="1123"/>
      <c r="AT7" s="1123"/>
      <c r="AU7" s="1123"/>
    </row>
    <row r="8" spans="1:47" s="152" customFormat="1" ht="13.8">
      <c r="A8" s="1123"/>
      <c r="B8" s="1123"/>
      <c r="C8" s="1131"/>
      <c r="D8" s="1131"/>
      <c r="E8" s="1131"/>
      <c r="F8" s="1131"/>
      <c r="G8" s="1180" t="s">
        <v>713</v>
      </c>
      <c r="H8" s="1180"/>
      <c r="I8" s="1132"/>
      <c r="J8" s="1179"/>
      <c r="K8" s="1180" t="s">
        <v>713</v>
      </c>
      <c r="L8" s="1123"/>
      <c r="M8" s="1123"/>
      <c r="N8" s="1122"/>
      <c r="O8" s="1123"/>
      <c r="P8" s="1123"/>
      <c r="Q8" s="1123"/>
      <c r="R8" s="1123"/>
      <c r="S8" s="1123"/>
      <c r="T8" s="1123"/>
      <c r="U8" s="1123"/>
      <c r="V8" s="1123"/>
      <c r="W8" s="1123"/>
      <c r="X8" s="1123"/>
      <c r="Y8" s="1123"/>
      <c r="Z8" s="1123"/>
      <c r="AA8" s="1123"/>
      <c r="AB8" s="1123"/>
      <c r="AC8" s="1123"/>
      <c r="AD8" s="1123"/>
      <c r="AE8" s="1123"/>
      <c r="AF8" s="1123"/>
      <c r="AG8" s="1123"/>
      <c r="AH8" s="1123"/>
      <c r="AI8" s="1123"/>
      <c r="AJ8" s="1123"/>
      <c r="AK8" s="1123"/>
      <c r="AL8" s="1123"/>
      <c r="AM8" s="1123"/>
      <c r="AN8" s="1123"/>
      <c r="AO8" s="1123"/>
      <c r="AP8" s="1123"/>
      <c r="AQ8" s="1123"/>
      <c r="AR8" s="1123"/>
      <c r="AS8" s="1123"/>
      <c r="AT8" s="1123"/>
      <c r="AU8" s="1123"/>
    </row>
    <row r="9" spans="1:47" s="152" customFormat="1" ht="12.75" customHeight="1">
      <c r="A9" s="1123"/>
      <c r="B9" s="1133"/>
      <c r="C9" s="1134"/>
      <c r="D9" s="1181"/>
      <c r="E9" s="1182" t="s">
        <v>603</v>
      </c>
      <c r="F9" s="1183"/>
      <c r="G9" s="1176" t="s">
        <v>714</v>
      </c>
      <c r="H9" s="1177"/>
      <c r="I9" s="1182" t="s">
        <v>603</v>
      </c>
      <c r="J9" s="1184"/>
      <c r="K9" s="1176" t="s">
        <v>714</v>
      </c>
      <c r="L9" s="1136"/>
      <c r="M9" s="1123"/>
      <c r="N9" s="1122"/>
      <c r="O9" s="1123"/>
      <c r="P9" s="1123"/>
      <c r="Q9" s="1123"/>
      <c r="R9" s="1123"/>
      <c r="S9" s="1123"/>
      <c r="T9" s="1123"/>
      <c r="U9" s="1123"/>
      <c r="V9" s="1123"/>
      <c r="W9" s="1123"/>
      <c r="X9" s="1123"/>
      <c r="Y9" s="1123"/>
      <c r="Z9" s="1123"/>
      <c r="AA9" s="1123"/>
      <c r="AB9" s="1123"/>
      <c r="AC9" s="1123"/>
      <c r="AD9" s="1123"/>
      <c r="AE9" s="1123"/>
      <c r="AF9" s="1123"/>
      <c r="AG9" s="1123"/>
      <c r="AH9" s="1123"/>
      <c r="AI9" s="1123"/>
      <c r="AJ9" s="1123"/>
      <c r="AK9" s="1123"/>
      <c r="AL9" s="1123"/>
      <c r="AM9" s="1123"/>
      <c r="AN9" s="1123"/>
      <c r="AO9" s="1123"/>
      <c r="AP9" s="1123"/>
      <c r="AQ9" s="1123"/>
      <c r="AR9" s="1123"/>
      <c r="AS9" s="1123"/>
      <c r="AT9" s="1123"/>
      <c r="AU9" s="1123"/>
    </row>
    <row r="10" spans="1:47" s="152" customFormat="1" ht="12" customHeight="1">
      <c r="A10" s="1123"/>
      <c r="B10" s="1139"/>
      <c r="C10" s="1140" t="s">
        <v>2</v>
      </c>
      <c r="D10" s="1134"/>
      <c r="E10" s="1134"/>
      <c r="F10" s="1134"/>
      <c r="G10" s="1141"/>
      <c r="H10" s="1141"/>
      <c r="I10" s="1134"/>
      <c r="J10" s="1185"/>
      <c r="K10" s="1134"/>
      <c r="L10" s="1139"/>
      <c r="M10" s="1123"/>
      <c r="N10" s="1122"/>
      <c r="O10" s="1123"/>
      <c r="P10" s="1123"/>
      <c r="Q10" s="1123"/>
      <c r="R10" s="1123"/>
      <c r="S10" s="1123"/>
      <c r="T10" s="1123"/>
      <c r="U10" s="1123"/>
      <c r="V10" s="1123"/>
      <c r="W10" s="1123"/>
      <c r="X10" s="1123"/>
      <c r="Y10" s="1123"/>
      <c r="Z10" s="1123"/>
      <c r="AA10" s="1123"/>
      <c r="AB10" s="1123"/>
      <c r="AC10" s="1123"/>
      <c r="AD10" s="1123"/>
      <c r="AE10" s="1123"/>
      <c r="AF10" s="1123"/>
      <c r="AG10" s="1123"/>
      <c r="AH10" s="1123"/>
      <c r="AI10" s="1123"/>
      <c r="AJ10" s="1123"/>
      <c r="AK10" s="1123"/>
      <c r="AL10" s="1123"/>
      <c r="AM10" s="1123"/>
      <c r="AN10" s="1123"/>
      <c r="AO10" s="1123"/>
      <c r="AP10" s="1123"/>
      <c r="AQ10" s="1123"/>
      <c r="AR10" s="1123"/>
      <c r="AS10" s="1123"/>
      <c r="AT10" s="1123"/>
      <c r="AU10" s="1123"/>
    </row>
    <row r="11" spans="1:47" s="152" customFormat="1" ht="12" customHeight="1">
      <c r="A11" s="1123"/>
      <c r="B11" s="1133"/>
      <c r="C11" s="1142" t="s">
        <v>19</v>
      </c>
      <c r="D11" s="1134"/>
      <c r="E11" s="891">
        <f>1-E14-E15</f>
        <v>0.45000000000000007</v>
      </c>
      <c r="F11" s="1134"/>
      <c r="G11" s="855">
        <f>DCF_MSS!E46</f>
        <v>0</v>
      </c>
      <c r="H11" s="1134"/>
      <c r="I11" s="2145"/>
      <c r="J11" s="1042"/>
      <c r="K11" s="854">
        <f>DCF_MSS!$E$44</f>
        <v>0</v>
      </c>
      <c r="L11" s="1134"/>
      <c r="M11" s="1123"/>
      <c r="N11" s="1122"/>
      <c r="O11" s="1123"/>
      <c r="P11" s="1123"/>
      <c r="Q11" s="1123"/>
      <c r="R11" s="1123"/>
      <c r="S11" s="1123"/>
      <c r="T11" s="1123"/>
      <c r="U11" s="1123"/>
      <c r="V11" s="1123"/>
      <c r="W11" s="1123"/>
      <c r="X11" s="1123"/>
      <c r="Y11" s="1123"/>
      <c r="Z11" s="1123"/>
      <c r="AA11" s="1123"/>
      <c r="AB11" s="1123"/>
      <c r="AC11" s="1123"/>
      <c r="AD11" s="1123"/>
      <c r="AE11" s="1123"/>
      <c r="AF11" s="1123"/>
      <c r="AG11" s="1123"/>
      <c r="AH11" s="1123"/>
      <c r="AI11" s="1123"/>
      <c r="AJ11" s="1123"/>
      <c r="AK11" s="1123"/>
      <c r="AL11" s="1123"/>
      <c r="AM11" s="1123"/>
      <c r="AN11" s="1123"/>
      <c r="AO11" s="1123"/>
      <c r="AP11" s="1123"/>
      <c r="AQ11" s="1123"/>
      <c r="AR11" s="1123"/>
      <c r="AS11" s="1123"/>
      <c r="AT11" s="1123"/>
      <c r="AU11" s="1123"/>
    </row>
    <row r="12" spans="1:47" s="152" customFormat="1" ht="12" customHeight="1">
      <c r="A12" s="1123"/>
      <c r="B12" s="1143"/>
      <c r="C12" s="1134"/>
      <c r="D12" s="1134"/>
      <c r="E12" s="1134"/>
      <c r="F12" s="1134"/>
      <c r="G12" s="1134"/>
      <c r="H12" s="1134"/>
      <c r="I12" s="1134"/>
      <c r="J12" s="1185"/>
      <c r="K12" s="1134"/>
      <c r="L12" s="1134"/>
      <c r="M12" s="1123"/>
      <c r="N12" s="1122"/>
      <c r="O12" s="1123"/>
      <c r="P12" s="1123"/>
      <c r="Q12" s="1176" t="s">
        <v>711</v>
      </c>
      <c r="R12" s="1123"/>
      <c r="S12" s="1123"/>
      <c r="T12" s="1123"/>
      <c r="U12" s="1123"/>
      <c r="V12" s="1123"/>
      <c r="W12" s="1123"/>
      <c r="X12" s="1123"/>
      <c r="Y12" s="1123"/>
      <c r="Z12" s="1123"/>
      <c r="AA12" s="1123"/>
      <c r="AB12" s="1123"/>
      <c r="AC12" s="1123"/>
      <c r="AD12" s="1123"/>
      <c r="AE12" s="1123"/>
      <c r="AF12" s="1123"/>
      <c r="AG12" s="1123"/>
      <c r="AH12" s="1123"/>
      <c r="AI12" s="1123"/>
      <c r="AJ12" s="1123"/>
      <c r="AK12" s="1123"/>
      <c r="AL12" s="1123"/>
      <c r="AM12" s="1123"/>
      <c r="AN12" s="1123"/>
      <c r="AO12" s="1123"/>
      <c r="AP12" s="1123"/>
      <c r="AQ12" s="1123"/>
      <c r="AR12" s="1123"/>
      <c r="AS12" s="1123"/>
      <c r="AT12" s="1123"/>
      <c r="AU12" s="1123"/>
    </row>
    <row r="13" spans="1:47" s="152" customFormat="1" ht="12" customHeight="1">
      <c r="A13" s="1123"/>
      <c r="B13" s="1143"/>
      <c r="C13" s="1140" t="s">
        <v>181</v>
      </c>
      <c r="D13" s="1134"/>
      <c r="E13" s="1134"/>
      <c r="F13" s="1134"/>
      <c r="G13" s="1134"/>
      <c r="H13" s="1134"/>
      <c r="I13" s="1134"/>
      <c r="J13" s="1185"/>
      <c r="K13" s="1134"/>
      <c r="L13" s="1139"/>
      <c r="M13" s="1123"/>
      <c r="N13" s="1122"/>
      <c r="O13" s="1123"/>
      <c r="P13" s="1123"/>
      <c r="Q13" s="1178" t="s">
        <v>712</v>
      </c>
      <c r="R13" s="1123"/>
      <c r="S13" s="1123"/>
      <c r="T13" s="1123"/>
      <c r="U13" s="1123"/>
      <c r="V13" s="1123"/>
      <c r="W13" s="1123"/>
      <c r="X13" s="1123"/>
      <c r="Y13" s="1123"/>
      <c r="Z13" s="1123"/>
      <c r="AA13" s="1123"/>
      <c r="AB13" s="1123"/>
      <c r="AC13" s="1123"/>
      <c r="AD13" s="1123"/>
      <c r="AE13" s="1123"/>
      <c r="AF13" s="1123"/>
      <c r="AG13" s="1123"/>
      <c r="AH13" s="1123"/>
      <c r="AI13" s="1123"/>
      <c r="AJ13" s="1123"/>
      <c r="AK13" s="1123"/>
      <c r="AL13" s="1123"/>
      <c r="AM13" s="1123"/>
      <c r="AN13" s="1123"/>
      <c r="AO13" s="1123"/>
      <c r="AP13" s="1123"/>
      <c r="AQ13" s="1123"/>
      <c r="AR13" s="1123"/>
      <c r="AS13" s="1123"/>
      <c r="AT13" s="1123"/>
      <c r="AU13" s="1123"/>
    </row>
    <row r="14" spans="1:47" s="152" customFormat="1" ht="12" customHeight="1">
      <c r="A14" s="1123"/>
      <c r="B14" s="1143"/>
      <c r="C14" s="1142" t="s">
        <v>185</v>
      </c>
      <c r="D14" s="1134"/>
      <c r="E14" s="227">
        <v>0.45</v>
      </c>
      <c r="F14" s="1134"/>
      <c r="G14" s="855">
        <f>'Guideline company_Retail'!K34</f>
        <v>0</v>
      </c>
      <c r="H14" s="1134"/>
      <c r="I14" s="2146"/>
      <c r="J14" s="1042"/>
      <c r="K14" s="856">
        <f>'Guideline company_Retail'!K32</f>
        <v>0</v>
      </c>
      <c r="L14" s="1134"/>
      <c r="M14" s="1123"/>
      <c r="N14" s="1122"/>
      <c r="O14" s="1123"/>
      <c r="P14" s="1123"/>
      <c r="Q14" s="1180" t="s">
        <v>713</v>
      </c>
      <c r="R14" s="1123"/>
      <c r="S14" s="1123"/>
      <c r="T14" s="1123"/>
      <c r="U14" s="1123"/>
      <c r="V14" s="1123"/>
      <c r="W14" s="1123"/>
      <c r="X14" s="1123"/>
      <c r="Y14" s="1123"/>
      <c r="Z14" s="1123"/>
      <c r="AA14" s="1123"/>
      <c r="AB14" s="1123"/>
      <c r="AC14" s="1123"/>
      <c r="AD14" s="1123"/>
      <c r="AE14" s="1123"/>
      <c r="AF14" s="1123"/>
      <c r="AG14" s="1123"/>
      <c r="AH14" s="1123"/>
      <c r="AI14" s="1123"/>
      <c r="AJ14" s="1123"/>
      <c r="AK14" s="1123"/>
      <c r="AL14" s="1123"/>
      <c r="AM14" s="1123"/>
      <c r="AN14" s="1123"/>
      <c r="AO14" s="1123"/>
      <c r="AP14" s="1123"/>
      <c r="AQ14" s="1123"/>
      <c r="AR14" s="1123"/>
      <c r="AS14" s="1123"/>
      <c r="AT14" s="1123"/>
      <c r="AU14" s="1123"/>
    </row>
    <row r="15" spans="1:47" s="152" customFormat="1" ht="12" customHeight="1">
      <c r="A15" s="1123"/>
      <c r="B15" s="1133"/>
      <c r="C15" s="1142" t="s">
        <v>184</v>
      </c>
      <c r="D15" s="1134"/>
      <c r="E15" s="258">
        <v>0.1</v>
      </c>
      <c r="F15" s="1134"/>
      <c r="G15" s="855">
        <f>'Mkt Summary_Transaction_Retail'!H22</f>
        <v>0</v>
      </c>
      <c r="H15" s="1134"/>
      <c r="I15" s="2147"/>
      <c r="J15" s="1042"/>
      <c r="K15" s="892">
        <f>'Mkt Summary_Transaction_Retail'!H22</f>
        <v>0</v>
      </c>
      <c r="L15" s="1134"/>
      <c r="M15" s="1123"/>
      <c r="N15" s="1122"/>
      <c r="O15" s="1123"/>
      <c r="P15" s="1123"/>
      <c r="Q15" s="1176" t="s">
        <v>714</v>
      </c>
      <c r="R15" s="1123"/>
      <c r="S15" s="1123"/>
      <c r="T15" s="1123"/>
      <c r="U15" s="1123"/>
      <c r="V15" s="1123"/>
      <c r="W15" s="1123"/>
      <c r="X15" s="1123"/>
      <c r="Y15" s="1123"/>
      <c r="Z15" s="1123"/>
      <c r="AA15" s="1123"/>
      <c r="AB15" s="1123"/>
      <c r="AC15" s="1123"/>
      <c r="AD15" s="1123"/>
      <c r="AE15" s="1123"/>
      <c r="AF15" s="1123"/>
      <c r="AG15" s="1123"/>
      <c r="AH15" s="1123"/>
      <c r="AI15" s="1123"/>
      <c r="AJ15" s="1123"/>
      <c r="AK15" s="1123"/>
      <c r="AL15" s="1123"/>
      <c r="AM15" s="1123"/>
      <c r="AN15" s="1123"/>
      <c r="AO15" s="1123"/>
      <c r="AP15" s="1123"/>
      <c r="AQ15" s="1123"/>
      <c r="AR15" s="1123"/>
      <c r="AS15" s="1123"/>
      <c r="AT15" s="1123"/>
      <c r="AU15" s="1123"/>
    </row>
    <row r="16" spans="1:47" s="152" customFormat="1" ht="12" customHeight="1">
      <c r="A16" s="1123"/>
      <c r="B16" s="1143"/>
      <c r="C16" s="1134"/>
      <c r="D16" s="1134"/>
      <c r="E16" s="1134"/>
      <c r="F16" s="1134"/>
      <c r="G16" s="1134"/>
      <c r="H16" s="1134"/>
      <c r="I16" s="1134"/>
      <c r="J16" s="1185"/>
      <c r="K16" s="1134"/>
      <c r="L16" s="1139"/>
      <c r="M16" s="1123"/>
      <c r="N16" s="1122"/>
      <c r="O16" s="1186" t="s">
        <v>501</v>
      </c>
      <c r="P16" s="1123"/>
      <c r="Q16" s="1123"/>
      <c r="R16" s="1123"/>
      <c r="S16" s="1123"/>
      <c r="T16" s="1123"/>
      <c r="U16" s="1123"/>
      <c r="V16" s="1123"/>
      <c r="W16" s="1123"/>
      <c r="X16" s="1123"/>
      <c r="Y16" s="1123"/>
      <c r="Z16" s="1123"/>
      <c r="AA16" s="1123"/>
      <c r="AB16" s="1123"/>
      <c r="AC16" s="1123"/>
      <c r="AD16" s="1123"/>
      <c r="AE16" s="1123"/>
      <c r="AF16" s="1123"/>
      <c r="AG16" s="1123"/>
      <c r="AH16" s="1123"/>
      <c r="AI16" s="1123"/>
      <c r="AJ16" s="1123"/>
      <c r="AK16" s="1123"/>
      <c r="AL16" s="1123"/>
      <c r="AM16" s="1123"/>
      <c r="AN16" s="1123"/>
      <c r="AO16" s="1123"/>
      <c r="AP16" s="1123"/>
      <c r="AQ16" s="1123"/>
      <c r="AR16" s="1123"/>
      <c r="AS16" s="1123"/>
      <c r="AT16" s="1123"/>
      <c r="AU16" s="1123"/>
    </row>
    <row r="17" spans="1:47" s="152" customFormat="1" ht="12" customHeight="1">
      <c r="A17" s="1123"/>
      <c r="B17" s="1143"/>
      <c r="C17" s="1144" t="s">
        <v>137</v>
      </c>
      <c r="D17" s="1134"/>
      <c r="E17" s="891">
        <f>E11+E14+E15</f>
        <v>1.0000000000000002</v>
      </c>
      <c r="F17" s="1134"/>
      <c r="G17" s="882">
        <f>MROUND(SUMPRODUCT($E$11:$E$15,G11:G15),10000)</f>
        <v>0</v>
      </c>
      <c r="H17" s="1134"/>
      <c r="I17" s="891">
        <f>I11+I14+I15</f>
        <v>0</v>
      </c>
      <c r="J17" s="1042"/>
      <c r="K17" s="882">
        <f>SUMPRODUCT($I$11:$I$15,K11:K15)</f>
        <v>0</v>
      </c>
      <c r="L17" s="1134"/>
      <c r="M17" s="1123"/>
      <c r="N17" s="1122"/>
      <c r="O17" s="893">
        <f>AVERAGE(K14,K11)</f>
        <v>0</v>
      </c>
      <c r="P17" s="1123"/>
      <c r="Q17" s="1123"/>
      <c r="R17" s="1123"/>
      <c r="S17" s="1123"/>
      <c r="T17" s="1123"/>
      <c r="U17" s="1123"/>
      <c r="V17" s="1123"/>
      <c r="W17" s="1123"/>
      <c r="X17" s="1123"/>
      <c r="Y17" s="1123"/>
      <c r="Z17" s="1123"/>
      <c r="AA17" s="1123"/>
      <c r="AB17" s="1123"/>
      <c r="AC17" s="1123"/>
      <c r="AD17" s="1123"/>
      <c r="AE17" s="1123"/>
      <c r="AF17" s="1123"/>
      <c r="AG17" s="1123"/>
      <c r="AH17" s="1123"/>
      <c r="AI17" s="1123"/>
      <c r="AJ17" s="1123"/>
      <c r="AK17" s="1123"/>
      <c r="AL17" s="1123"/>
      <c r="AM17" s="1123"/>
      <c r="AN17" s="1123"/>
      <c r="AO17" s="1123"/>
      <c r="AP17" s="1123"/>
      <c r="AQ17" s="1123"/>
      <c r="AR17" s="1123"/>
      <c r="AS17" s="1123"/>
      <c r="AT17" s="1123"/>
      <c r="AU17" s="1123"/>
    </row>
    <row r="18" spans="1:47" s="152" customFormat="1" ht="12" customHeight="1">
      <c r="A18" s="1123"/>
      <c r="B18" s="1143"/>
      <c r="C18" s="1143"/>
      <c r="D18" s="1143"/>
      <c r="E18" s="1187"/>
      <c r="F18" s="1143"/>
      <c r="G18" s="1143"/>
      <c r="H18" s="1143"/>
      <c r="I18" s="1143"/>
      <c r="J18" s="1188"/>
      <c r="K18" s="1143"/>
      <c r="L18" s="1143"/>
      <c r="M18" s="1123"/>
      <c r="N18" s="1122"/>
      <c r="O18" s="1123"/>
      <c r="P18" s="1123"/>
      <c r="Q18" s="1123"/>
      <c r="R18" s="1123"/>
      <c r="S18" s="1123"/>
      <c r="T18" s="1123"/>
      <c r="U18" s="1123"/>
      <c r="V18" s="1123"/>
      <c r="W18" s="1123"/>
      <c r="X18" s="1123"/>
      <c r="Y18" s="1123"/>
      <c r="Z18" s="1123"/>
      <c r="AA18" s="1123"/>
      <c r="AB18" s="1123"/>
      <c r="AC18" s="1123"/>
      <c r="AD18" s="1123"/>
      <c r="AE18" s="1123"/>
      <c r="AF18" s="1123"/>
      <c r="AG18" s="1123"/>
      <c r="AH18" s="1123"/>
      <c r="AI18" s="1123"/>
      <c r="AJ18" s="1123"/>
      <c r="AK18" s="1123"/>
      <c r="AL18" s="1123"/>
      <c r="AM18" s="1123"/>
      <c r="AN18" s="1123"/>
      <c r="AO18" s="1123"/>
      <c r="AP18" s="1123"/>
      <c r="AQ18" s="1123"/>
      <c r="AR18" s="1123"/>
      <c r="AS18" s="1123"/>
      <c r="AT18" s="1123"/>
      <c r="AU18" s="1123"/>
    </row>
    <row r="19" spans="1:47" s="152" customFormat="1" ht="12" customHeight="1">
      <c r="A19" s="1123"/>
      <c r="B19" s="1143"/>
      <c r="C19" s="1189" t="s">
        <v>193</v>
      </c>
      <c r="D19" s="1143"/>
      <c r="E19" s="1143"/>
      <c r="F19" s="1143"/>
      <c r="G19" s="1143"/>
      <c r="H19" s="1143"/>
      <c r="I19" s="1143"/>
      <c r="J19" s="1188"/>
      <c r="K19" s="894">
        <f>BS_MSS!D9</f>
        <v>0</v>
      </c>
      <c r="L19" s="1143"/>
      <c r="M19" s="1123"/>
      <c r="N19" s="1122"/>
      <c r="O19" s="1123"/>
      <c r="P19" s="1123"/>
      <c r="Q19" s="1123"/>
      <c r="R19" s="1123"/>
      <c r="S19" s="1123"/>
      <c r="T19" s="1123"/>
      <c r="U19" s="1123"/>
      <c r="V19" s="1123"/>
      <c r="W19" s="1123"/>
      <c r="X19" s="1123"/>
      <c r="Y19" s="1123"/>
      <c r="Z19" s="1123"/>
      <c r="AA19" s="1123"/>
      <c r="AB19" s="1123"/>
      <c r="AC19" s="1123"/>
      <c r="AD19" s="1123"/>
      <c r="AE19" s="1123"/>
      <c r="AF19" s="1123"/>
      <c r="AG19" s="1123"/>
      <c r="AH19" s="1123"/>
      <c r="AI19" s="1123"/>
      <c r="AJ19" s="1123"/>
      <c r="AK19" s="1123"/>
      <c r="AL19" s="1123"/>
      <c r="AM19" s="1123"/>
      <c r="AN19" s="1123"/>
      <c r="AO19" s="1123"/>
      <c r="AP19" s="1123"/>
      <c r="AQ19" s="1123"/>
      <c r="AR19" s="1123"/>
      <c r="AS19" s="1123"/>
      <c r="AT19" s="1123"/>
      <c r="AU19" s="1123"/>
    </row>
    <row r="20" spans="1:47" s="152" customFormat="1" ht="12" customHeight="1">
      <c r="A20" s="1123"/>
      <c r="B20" s="1143"/>
      <c r="C20" s="1189" t="s">
        <v>484</v>
      </c>
      <c r="D20" s="1143"/>
      <c r="E20" s="1143"/>
      <c r="F20" s="1143"/>
      <c r="G20" s="1143"/>
      <c r="H20" s="1143"/>
      <c r="I20" s="1143"/>
      <c r="J20" s="1188"/>
      <c r="K20" s="894">
        <f>BS_MSS!D15</f>
        <v>0</v>
      </c>
      <c r="L20" s="1143"/>
      <c r="M20" s="1123"/>
      <c r="N20" s="1122"/>
      <c r="O20" s="1123"/>
      <c r="P20" s="1123"/>
      <c r="Q20" s="1123"/>
      <c r="R20" s="1123"/>
      <c r="S20" s="1123"/>
      <c r="T20" s="1123"/>
      <c r="U20" s="1123"/>
      <c r="V20" s="1123"/>
      <c r="W20" s="1123"/>
      <c r="X20" s="1123"/>
      <c r="Y20" s="1123"/>
      <c r="Z20" s="1123"/>
      <c r="AA20" s="1123"/>
      <c r="AB20" s="1123"/>
      <c r="AC20" s="1123"/>
      <c r="AD20" s="1123"/>
      <c r="AE20" s="1123"/>
      <c r="AF20" s="1123"/>
      <c r="AG20" s="1123"/>
      <c r="AH20" s="1123"/>
      <c r="AI20" s="1123"/>
      <c r="AJ20" s="1123"/>
      <c r="AK20" s="1123"/>
      <c r="AL20" s="1123"/>
      <c r="AM20" s="1123"/>
      <c r="AN20" s="1123"/>
      <c r="AO20" s="1123"/>
      <c r="AP20" s="1123"/>
      <c r="AQ20" s="1123"/>
      <c r="AR20" s="1123"/>
      <c r="AS20" s="1123"/>
      <c r="AT20" s="1123"/>
      <c r="AU20" s="1123"/>
    </row>
    <row r="21" spans="1:47" s="152" customFormat="1" ht="12" customHeight="1">
      <c r="A21" s="1123"/>
      <c r="B21" s="1143"/>
      <c r="C21" s="1189" t="s">
        <v>475</v>
      </c>
      <c r="D21" s="1143"/>
      <c r="E21" s="1143"/>
      <c r="F21" s="1143"/>
      <c r="G21" s="1143"/>
      <c r="H21" s="1143"/>
      <c r="I21" s="1143"/>
      <c r="J21" s="1188"/>
      <c r="K21" s="894">
        <f>(BS_MSS!D30+BS_MSS!D31+BS_MSS!D35+BS_MSS!D38)*-1</f>
        <v>0</v>
      </c>
      <c r="L21" s="1143"/>
      <c r="M21" s="1123"/>
      <c r="N21" s="1122"/>
      <c r="O21" s="893">
        <f>K24-K21-K19-K20</f>
        <v>0</v>
      </c>
      <c r="P21" s="1123"/>
      <c r="Q21" s="1123"/>
      <c r="R21" s="1123"/>
      <c r="S21" s="1123"/>
      <c r="T21" s="1123"/>
      <c r="U21" s="1123"/>
      <c r="V21" s="1123"/>
      <c r="W21" s="1123"/>
      <c r="X21" s="1123"/>
      <c r="Y21" s="1123"/>
      <c r="Z21" s="1123"/>
      <c r="AA21" s="1123"/>
      <c r="AB21" s="1123"/>
      <c r="AC21" s="1123"/>
      <c r="AD21" s="1123"/>
      <c r="AE21" s="1123"/>
      <c r="AF21" s="1123"/>
      <c r="AG21" s="1123"/>
      <c r="AH21" s="1123"/>
      <c r="AI21" s="1123"/>
      <c r="AJ21" s="1123"/>
      <c r="AK21" s="1123"/>
      <c r="AL21" s="1123"/>
      <c r="AM21" s="1123"/>
      <c r="AN21" s="1123"/>
      <c r="AO21" s="1123"/>
      <c r="AP21" s="1123"/>
      <c r="AQ21" s="1123"/>
      <c r="AR21" s="1123"/>
      <c r="AS21" s="1123"/>
      <c r="AT21" s="1123"/>
      <c r="AU21" s="1123"/>
    </row>
    <row r="22" spans="1:47" s="152" customFormat="1" ht="12" customHeight="1">
      <c r="A22" s="1123"/>
      <c r="B22" s="1143"/>
      <c r="C22" s="1189"/>
      <c r="D22" s="1143"/>
      <c r="E22" s="1143"/>
      <c r="F22" s="1143"/>
      <c r="G22" s="1143"/>
      <c r="H22" s="1143"/>
      <c r="I22" s="1143"/>
      <c r="J22" s="1188"/>
      <c r="K22" s="1190"/>
      <c r="L22" s="1143"/>
      <c r="M22" s="1123"/>
      <c r="N22" s="1122"/>
      <c r="O22" s="1191"/>
      <c r="P22" s="1123"/>
      <c r="Q22" s="1123"/>
      <c r="R22" s="1123"/>
      <c r="S22" s="1123"/>
      <c r="T22" s="1123"/>
      <c r="U22" s="1123"/>
      <c r="V22" s="1123"/>
      <c r="W22" s="1123"/>
      <c r="X22" s="1123"/>
      <c r="Y22" s="1123"/>
      <c r="Z22" s="1123"/>
      <c r="AA22" s="1123"/>
      <c r="AB22" s="1123"/>
      <c r="AC22" s="1123"/>
      <c r="AD22" s="1123"/>
      <c r="AE22" s="1123"/>
      <c r="AF22" s="1123"/>
      <c r="AG22" s="1123"/>
      <c r="AH22" s="1123"/>
      <c r="AI22" s="1123"/>
      <c r="AJ22" s="1123"/>
      <c r="AK22" s="1123"/>
      <c r="AL22" s="1123"/>
      <c r="AM22" s="1123"/>
      <c r="AN22" s="1123"/>
      <c r="AO22" s="1123"/>
      <c r="AP22" s="1123"/>
      <c r="AQ22" s="1123"/>
      <c r="AR22" s="1123"/>
      <c r="AS22" s="1123"/>
      <c r="AT22" s="1123"/>
      <c r="AU22" s="1123"/>
    </row>
    <row r="23" spans="1:47" s="152" customFormat="1" ht="12" customHeight="1">
      <c r="A23" s="1123"/>
      <c r="B23" s="1152"/>
      <c r="C23" s="1192"/>
      <c r="D23" s="1152"/>
      <c r="E23" s="1143"/>
      <c r="F23" s="1143"/>
      <c r="G23" s="1143"/>
      <c r="H23" s="1143"/>
      <c r="I23" s="1143"/>
      <c r="J23" s="1188"/>
      <c r="K23" s="1190"/>
      <c r="L23" s="1143"/>
      <c r="M23" s="1123"/>
      <c r="N23" s="1122"/>
      <c r="O23" s="1123"/>
      <c r="P23" s="1123"/>
      <c r="Q23" s="1123"/>
      <c r="R23" s="1123"/>
      <c r="S23" s="1123"/>
      <c r="T23" s="1123"/>
      <c r="U23" s="1123"/>
      <c r="V23" s="1123"/>
      <c r="W23" s="1123"/>
      <c r="X23" s="1123"/>
      <c r="Y23" s="1123"/>
      <c r="Z23" s="1123"/>
      <c r="AA23" s="1123"/>
      <c r="AB23" s="1123"/>
      <c r="AC23" s="1123"/>
      <c r="AD23" s="1123"/>
      <c r="AE23" s="1123"/>
      <c r="AF23" s="1123"/>
      <c r="AG23" s="1123"/>
      <c r="AH23" s="1123"/>
      <c r="AI23" s="1123"/>
      <c r="AJ23" s="1123"/>
      <c r="AK23" s="1123"/>
      <c r="AL23" s="1123"/>
      <c r="AM23" s="1123"/>
      <c r="AN23" s="1123"/>
      <c r="AO23" s="1123"/>
      <c r="AP23" s="1123"/>
      <c r="AQ23" s="1123"/>
      <c r="AR23" s="1123"/>
      <c r="AS23" s="1123"/>
      <c r="AT23" s="1123"/>
      <c r="AU23" s="1123"/>
    </row>
    <row r="24" spans="1:47" s="152" customFormat="1" ht="12" customHeight="1">
      <c r="A24" s="1123"/>
      <c r="B24" s="1193"/>
      <c r="C24" s="1194" t="s">
        <v>486</v>
      </c>
      <c r="D24" s="1195"/>
      <c r="E24" s="1195"/>
      <c r="F24" s="1195"/>
      <c r="G24" s="1195"/>
      <c r="H24" s="1195"/>
      <c r="I24" s="1196"/>
      <c r="J24" s="1197"/>
      <c r="K24" s="895">
        <f>SUM(K17:K21)</f>
        <v>0</v>
      </c>
      <c r="L24" s="1198"/>
      <c r="M24" s="1123"/>
      <c r="N24" s="1122"/>
      <c r="O24" s="1123"/>
      <c r="P24" s="1123"/>
      <c r="Q24" s="1123"/>
      <c r="R24" s="1123"/>
      <c r="S24" s="1123"/>
      <c r="T24" s="1123"/>
      <c r="U24" s="1123"/>
      <c r="V24" s="1123"/>
      <c r="W24" s="1123"/>
      <c r="X24" s="1123"/>
      <c r="Y24" s="1123"/>
      <c r="Z24" s="1123"/>
      <c r="AA24" s="1123"/>
      <c r="AB24" s="1123"/>
      <c r="AC24" s="1123"/>
      <c r="AD24" s="1123"/>
      <c r="AE24" s="1123"/>
      <c r="AF24" s="1123"/>
      <c r="AG24" s="1123"/>
      <c r="AH24" s="1123"/>
      <c r="AI24" s="1123"/>
      <c r="AJ24" s="1123"/>
      <c r="AK24" s="1123"/>
      <c r="AL24" s="1123"/>
      <c r="AM24" s="1123"/>
      <c r="AN24" s="1123"/>
      <c r="AO24" s="1123"/>
      <c r="AP24" s="1123"/>
      <c r="AQ24" s="1123"/>
      <c r="AR24" s="1123"/>
      <c r="AS24" s="1123"/>
      <c r="AT24" s="1123"/>
      <c r="AU24" s="1123"/>
    </row>
    <row r="25" spans="1:47" s="152" customFormat="1" ht="12" customHeight="1">
      <c r="A25" s="1123"/>
      <c r="B25" s="1199"/>
      <c r="C25" s="1141"/>
      <c r="D25" s="1141"/>
      <c r="E25" s="1141"/>
      <c r="F25" s="1141"/>
      <c r="G25" s="1141"/>
      <c r="H25" s="1141"/>
      <c r="I25" s="1141"/>
      <c r="J25" s="1185"/>
      <c r="K25" s="1141"/>
      <c r="L25" s="1200"/>
      <c r="M25" s="1123"/>
      <c r="N25" s="1122"/>
      <c r="O25" s="1191"/>
      <c r="P25" s="1123"/>
      <c r="Q25" s="1123"/>
      <c r="R25" s="1123"/>
      <c r="S25" s="1123"/>
      <c r="T25" s="1123"/>
      <c r="U25" s="1123"/>
      <c r="V25" s="1123"/>
      <c r="W25" s="1123"/>
      <c r="X25" s="1123"/>
      <c r="Y25" s="1123"/>
      <c r="Z25" s="1123"/>
      <c r="AA25" s="1123"/>
      <c r="AB25" s="1123"/>
      <c r="AC25" s="1123"/>
      <c r="AD25" s="1123"/>
      <c r="AE25" s="1123"/>
      <c r="AF25" s="1123"/>
      <c r="AG25" s="1123"/>
      <c r="AH25" s="1123"/>
      <c r="AI25" s="1123"/>
      <c r="AJ25" s="1123"/>
      <c r="AK25" s="1123"/>
      <c r="AL25" s="1123"/>
      <c r="AM25" s="1123"/>
      <c r="AN25" s="1123"/>
      <c r="AO25" s="1123"/>
      <c r="AP25" s="1123"/>
      <c r="AQ25" s="1123"/>
      <c r="AR25" s="1123"/>
      <c r="AS25" s="1123"/>
      <c r="AT25" s="1123"/>
      <c r="AU25" s="1123"/>
    </row>
    <row r="26" spans="1:47" s="152" customFormat="1" ht="12" customHeight="1">
      <c r="A26" s="1123"/>
      <c r="B26" s="1199"/>
      <c r="C26" s="1201" t="s">
        <v>485</v>
      </c>
      <c r="D26" s="1141"/>
      <c r="E26" s="1141"/>
      <c r="F26" s="1141"/>
      <c r="G26" s="1141"/>
      <c r="H26" s="1141"/>
      <c r="I26" s="1143"/>
      <c r="J26" s="1188"/>
      <c r="K26" s="896">
        <f>BS_MSS!D58-BS_MSS!D40</f>
        <v>0</v>
      </c>
      <c r="L26" s="1200"/>
      <c r="M26" s="1123"/>
      <c r="N26" s="1122"/>
      <c r="O26" s="1123"/>
      <c r="P26" s="1123"/>
      <c r="Q26" s="1123"/>
      <c r="R26" s="1123"/>
      <c r="S26" s="1123"/>
      <c r="T26" s="1123"/>
      <c r="U26" s="1123"/>
      <c r="V26" s="1123"/>
      <c r="W26" s="1123"/>
      <c r="X26" s="1123"/>
      <c r="Y26" s="1123"/>
      <c r="Z26" s="1123"/>
      <c r="AA26" s="1123"/>
      <c r="AB26" s="1123"/>
      <c r="AC26" s="1123"/>
      <c r="AD26" s="1123"/>
      <c r="AE26" s="1123"/>
      <c r="AF26" s="1123"/>
      <c r="AG26" s="1123"/>
      <c r="AH26" s="1123"/>
      <c r="AI26" s="1123"/>
      <c r="AJ26" s="1123"/>
      <c r="AK26" s="1123"/>
      <c r="AL26" s="1123"/>
      <c r="AM26" s="1123"/>
      <c r="AN26" s="1123"/>
      <c r="AO26" s="1123"/>
      <c r="AP26" s="1123"/>
      <c r="AQ26" s="1123"/>
      <c r="AR26" s="1123"/>
      <c r="AS26" s="1123"/>
      <c r="AT26" s="1123"/>
      <c r="AU26" s="1123"/>
    </row>
    <row r="27" spans="1:47" s="152" customFormat="1" ht="12" customHeight="1">
      <c r="A27" s="1123"/>
      <c r="B27" s="1199"/>
      <c r="C27" s="1141"/>
      <c r="D27" s="1141"/>
      <c r="E27" s="1141"/>
      <c r="F27" s="1141"/>
      <c r="G27" s="1141"/>
      <c r="H27" s="1141"/>
      <c r="I27" s="1141"/>
      <c r="J27" s="1185"/>
      <c r="K27" s="1141"/>
      <c r="L27" s="1200"/>
      <c r="M27" s="1123"/>
      <c r="N27" s="1122"/>
      <c r="O27" s="1123"/>
      <c r="P27" s="1123"/>
      <c r="Q27" s="1123"/>
      <c r="R27" s="1123"/>
      <c r="S27" s="1123"/>
      <c r="T27" s="1123"/>
      <c r="U27" s="1123"/>
      <c r="V27" s="1123"/>
      <c r="W27" s="1123"/>
      <c r="X27" s="1123"/>
      <c r="Y27" s="1123"/>
      <c r="Z27" s="1123"/>
      <c r="AA27" s="1123"/>
      <c r="AB27" s="1123"/>
      <c r="AC27" s="1123"/>
      <c r="AD27" s="1123"/>
      <c r="AE27" s="1123"/>
      <c r="AF27" s="1123"/>
      <c r="AG27" s="1123"/>
      <c r="AH27" s="1123"/>
      <c r="AI27" s="1123"/>
      <c r="AJ27" s="1123"/>
      <c r="AK27" s="1123"/>
      <c r="AL27" s="1123"/>
      <c r="AM27" s="1123"/>
      <c r="AN27" s="1123"/>
      <c r="AO27" s="1123"/>
      <c r="AP27" s="1123"/>
      <c r="AQ27" s="1123"/>
      <c r="AR27" s="1123"/>
      <c r="AS27" s="1123"/>
      <c r="AT27" s="1123"/>
      <c r="AU27" s="1123"/>
    </row>
    <row r="28" spans="1:47" s="152" customFormat="1" ht="12" customHeight="1">
      <c r="A28" s="1123"/>
      <c r="B28" s="1202"/>
      <c r="C28" s="1203" t="s">
        <v>487</v>
      </c>
      <c r="D28" s="1204"/>
      <c r="E28" s="1204"/>
      <c r="F28" s="1204"/>
      <c r="G28" s="1204"/>
      <c r="H28" s="1204"/>
      <c r="I28" s="1205"/>
      <c r="J28" s="1206"/>
      <c r="K28" s="897" t="str">
        <f>IF(K24&gt;K26,"Pass","Fail")</f>
        <v>Fail</v>
      </c>
      <c r="L28" s="1207"/>
      <c r="M28" s="1123"/>
      <c r="N28" s="1122"/>
      <c r="O28" s="1123"/>
      <c r="P28" s="1123"/>
      <c r="Q28" s="1123"/>
      <c r="R28" s="1123"/>
      <c r="S28" s="1123"/>
      <c r="T28" s="1123"/>
      <c r="U28" s="1123"/>
      <c r="V28" s="1123"/>
      <c r="W28" s="1123"/>
      <c r="X28" s="1123"/>
      <c r="Y28" s="1123"/>
      <c r="Z28" s="1123"/>
      <c r="AA28" s="1123"/>
      <c r="AB28" s="1123"/>
      <c r="AC28" s="1123"/>
      <c r="AD28" s="1123"/>
      <c r="AE28" s="1123"/>
      <c r="AF28" s="1123"/>
      <c r="AG28" s="1123"/>
      <c r="AH28" s="1123"/>
      <c r="AI28" s="1123"/>
      <c r="AJ28" s="1123"/>
      <c r="AK28" s="1123"/>
      <c r="AL28" s="1123"/>
      <c r="AM28" s="1123"/>
      <c r="AN28" s="1123"/>
      <c r="AO28" s="1123"/>
      <c r="AP28" s="1123"/>
      <c r="AQ28" s="1123"/>
      <c r="AR28" s="1123"/>
      <c r="AS28" s="1123"/>
      <c r="AT28" s="1123"/>
      <c r="AU28" s="1123"/>
    </row>
    <row r="29" spans="1:47" s="152" customFormat="1" ht="12" customHeight="1">
      <c r="A29" s="1123"/>
      <c r="B29" s="1143"/>
      <c r="C29" s="1134"/>
      <c r="D29" s="1134"/>
      <c r="E29" s="1134"/>
      <c r="F29" s="1134"/>
      <c r="G29" s="1134"/>
      <c r="H29" s="1134"/>
      <c r="I29" s="1134"/>
      <c r="J29" s="1185"/>
      <c r="K29" s="1134"/>
      <c r="L29" s="1134"/>
      <c r="M29" s="1123"/>
      <c r="N29" s="1122"/>
      <c r="O29" s="1123"/>
      <c r="P29" s="1123"/>
      <c r="Q29" s="1123"/>
      <c r="R29" s="1123"/>
      <c r="S29" s="1123"/>
      <c r="T29" s="1123"/>
      <c r="U29" s="1123"/>
      <c r="V29" s="1123"/>
      <c r="W29" s="1123"/>
      <c r="X29" s="1123"/>
      <c r="Y29" s="1123"/>
      <c r="Z29" s="1123"/>
      <c r="AA29" s="1123"/>
      <c r="AB29" s="1123"/>
      <c r="AC29" s="1123"/>
      <c r="AD29" s="1123"/>
      <c r="AE29" s="1123"/>
      <c r="AF29" s="1123"/>
      <c r="AG29" s="1123"/>
      <c r="AH29" s="1123"/>
      <c r="AI29" s="1123"/>
      <c r="AJ29" s="1123"/>
      <c r="AK29" s="1123"/>
      <c r="AL29" s="1123"/>
      <c r="AM29" s="1123"/>
      <c r="AN29" s="1123"/>
      <c r="AO29" s="1123"/>
      <c r="AP29" s="1123"/>
      <c r="AQ29" s="1123"/>
      <c r="AR29" s="1123"/>
      <c r="AS29" s="1123"/>
      <c r="AT29" s="1123"/>
      <c r="AU29" s="1123"/>
    </row>
    <row r="30" spans="1:47" s="152" customFormat="1" ht="12" customHeight="1">
      <c r="A30" s="1123"/>
      <c r="B30" s="1143"/>
      <c r="C30" s="1134"/>
      <c r="D30" s="1134"/>
      <c r="E30" s="1134"/>
      <c r="F30" s="1134"/>
      <c r="G30" s="1134"/>
      <c r="H30" s="1134"/>
      <c r="I30" s="1134"/>
      <c r="J30" s="1185"/>
      <c r="K30" s="1134"/>
      <c r="L30" s="1134"/>
      <c r="M30" s="1123"/>
      <c r="N30" s="1122"/>
      <c r="O30" s="1123"/>
      <c r="P30" s="1123"/>
      <c r="Q30" s="1123"/>
      <c r="R30" s="1123"/>
      <c r="S30" s="1123"/>
      <c r="T30" s="1123"/>
      <c r="U30" s="1123"/>
      <c r="V30" s="1123"/>
      <c r="W30" s="1123"/>
      <c r="X30" s="1123"/>
      <c r="Y30" s="1123"/>
      <c r="Z30" s="1123"/>
      <c r="AA30" s="1123"/>
      <c r="AB30" s="1123"/>
      <c r="AC30" s="1123"/>
      <c r="AD30" s="1123"/>
      <c r="AE30" s="1123"/>
      <c r="AF30" s="1123"/>
      <c r="AG30" s="1123"/>
      <c r="AH30" s="1123"/>
      <c r="AI30" s="1123"/>
      <c r="AJ30" s="1123"/>
      <c r="AK30" s="1123"/>
      <c r="AL30" s="1123"/>
      <c r="AM30" s="1123"/>
      <c r="AN30" s="1123"/>
      <c r="AO30" s="1123"/>
      <c r="AP30" s="1123"/>
      <c r="AQ30" s="1123"/>
      <c r="AR30" s="1123"/>
      <c r="AS30" s="1123"/>
      <c r="AT30" s="1123"/>
      <c r="AU30" s="1123"/>
    </row>
    <row r="31" spans="1:47" s="152" customFormat="1" ht="12" customHeight="1">
      <c r="A31" s="1123"/>
      <c r="B31" s="1143"/>
      <c r="C31" s="1134" t="s">
        <v>500</v>
      </c>
      <c r="D31" s="1134"/>
      <c r="E31" s="855">
        <f>'Guideline company_Retail'!D15</f>
        <v>0</v>
      </c>
      <c r="F31" s="1134"/>
      <c r="G31" s="1134"/>
      <c r="H31" s="1134"/>
      <c r="I31" s="1134"/>
      <c r="J31" s="1185"/>
      <c r="K31" s="1134"/>
      <c r="L31" s="1134"/>
      <c r="M31" s="1123"/>
      <c r="N31" s="1122"/>
      <c r="O31" s="1123"/>
      <c r="P31" s="1123"/>
      <c r="Q31" s="1123"/>
      <c r="R31" s="1123"/>
      <c r="S31" s="1123"/>
      <c r="T31" s="1123"/>
      <c r="U31" s="1123"/>
      <c r="V31" s="1123"/>
      <c r="W31" s="1123"/>
      <c r="X31" s="1123"/>
      <c r="Y31" s="1123"/>
      <c r="Z31" s="1123"/>
      <c r="AA31" s="1123"/>
      <c r="AB31" s="1123"/>
      <c r="AC31" s="1123"/>
      <c r="AD31" s="1123"/>
      <c r="AE31" s="1123"/>
      <c r="AF31" s="1123"/>
      <c r="AG31" s="1123"/>
      <c r="AH31" s="1123"/>
      <c r="AI31" s="1123"/>
      <c r="AJ31" s="1123"/>
      <c r="AK31" s="1123"/>
      <c r="AL31" s="1123"/>
      <c r="AM31" s="1123"/>
      <c r="AN31" s="1123"/>
      <c r="AO31" s="1123"/>
      <c r="AP31" s="1123"/>
      <c r="AQ31" s="1123"/>
      <c r="AR31" s="1123"/>
      <c r="AS31" s="1123"/>
      <c r="AT31" s="1123"/>
      <c r="AU31" s="1123"/>
    </row>
    <row r="32" spans="1:47" s="152" customFormat="1" ht="12" customHeight="1">
      <c r="A32" s="1123"/>
      <c r="B32" s="1143"/>
      <c r="C32" s="1134" t="s">
        <v>519</v>
      </c>
      <c r="D32" s="1134"/>
      <c r="E32" s="855">
        <f>'Guideline company_Retail'!$D$20</f>
        <v>0</v>
      </c>
      <c r="F32" s="1134"/>
      <c r="G32" s="1134"/>
      <c r="H32" s="1134"/>
      <c r="I32" s="1134"/>
      <c r="J32" s="1185"/>
      <c r="K32" s="1134"/>
      <c r="L32" s="1134"/>
      <c r="M32" s="1123"/>
      <c r="N32" s="1122"/>
      <c r="O32" s="1123"/>
      <c r="P32" s="1123"/>
      <c r="Q32" s="1123"/>
      <c r="R32" s="1123"/>
      <c r="S32" s="1123"/>
      <c r="T32" s="1123"/>
      <c r="U32" s="1123"/>
      <c r="V32" s="1123"/>
      <c r="W32" s="1123"/>
      <c r="X32" s="1123"/>
      <c r="Y32" s="1123"/>
      <c r="Z32" s="1123"/>
      <c r="AA32" s="1123"/>
      <c r="AB32" s="1123"/>
      <c r="AC32" s="1123"/>
      <c r="AD32" s="1123"/>
      <c r="AE32" s="1123"/>
      <c r="AF32" s="1123"/>
      <c r="AG32" s="1123"/>
      <c r="AH32" s="1123"/>
      <c r="AI32" s="1123"/>
      <c r="AJ32" s="1123"/>
      <c r="AK32" s="1123"/>
      <c r="AL32" s="1123"/>
      <c r="AM32" s="1123"/>
      <c r="AN32" s="1123"/>
      <c r="AO32" s="1123"/>
      <c r="AP32" s="1123"/>
      <c r="AQ32" s="1123"/>
      <c r="AR32" s="1123"/>
      <c r="AS32" s="1123"/>
      <c r="AT32" s="1123"/>
      <c r="AU32" s="1123"/>
    </row>
    <row r="33" spans="1:47" s="152" customFormat="1" ht="12" customHeight="1">
      <c r="A33" s="1123"/>
      <c r="B33" s="1143"/>
      <c r="C33" s="1134"/>
      <c r="D33" s="1134"/>
      <c r="E33" s="1134"/>
      <c r="F33" s="1134"/>
      <c r="G33" s="1134"/>
      <c r="H33" s="1134"/>
      <c r="I33" s="1134"/>
      <c r="J33" s="1185"/>
      <c r="K33" s="1134"/>
      <c r="L33" s="1134"/>
      <c r="M33" s="1123"/>
      <c r="N33" s="1122"/>
      <c r="O33" s="1123"/>
      <c r="P33" s="1123"/>
      <c r="Q33" s="1123"/>
      <c r="R33" s="1123"/>
      <c r="S33" s="1123"/>
      <c r="T33" s="1123"/>
      <c r="U33" s="1123"/>
      <c r="V33" s="1123"/>
      <c r="W33" s="1123"/>
      <c r="X33" s="1123"/>
      <c r="Y33" s="1123"/>
      <c r="Z33" s="1123"/>
      <c r="AA33" s="1123"/>
      <c r="AB33" s="1123"/>
      <c r="AC33" s="1123"/>
      <c r="AD33" s="1123"/>
      <c r="AE33" s="1123"/>
      <c r="AF33" s="1123"/>
      <c r="AG33" s="1123"/>
      <c r="AH33" s="1123"/>
      <c r="AI33" s="1123"/>
      <c r="AJ33" s="1123"/>
      <c r="AK33" s="1123"/>
      <c r="AL33" s="1123"/>
      <c r="AM33" s="1123"/>
      <c r="AN33" s="1123"/>
      <c r="AO33" s="1123"/>
      <c r="AP33" s="1123"/>
      <c r="AQ33" s="1123"/>
      <c r="AR33" s="1123"/>
      <c r="AS33" s="1123"/>
      <c r="AT33" s="1123"/>
      <c r="AU33" s="1123"/>
    </row>
    <row r="34" spans="1:47" s="152" customFormat="1" ht="12" customHeight="1">
      <c r="A34" s="1123"/>
      <c r="B34" s="1143"/>
      <c r="C34" s="1140" t="s">
        <v>520</v>
      </c>
      <c r="D34" s="1134"/>
      <c r="E34" s="1123"/>
      <c r="F34" s="1134"/>
      <c r="G34" s="1134"/>
      <c r="H34" s="1134"/>
      <c r="I34" s="1134"/>
      <c r="J34" s="1185"/>
      <c r="K34" s="1134"/>
      <c r="L34" s="1134"/>
      <c r="M34" s="1123"/>
      <c r="N34" s="1122"/>
      <c r="O34" s="1123"/>
      <c r="P34" s="1123"/>
      <c r="Q34" s="1123"/>
      <c r="R34" s="1123"/>
      <c r="S34" s="1123"/>
      <c r="T34" s="1123"/>
      <c r="U34" s="1123"/>
      <c r="V34" s="1123"/>
      <c r="W34" s="1123"/>
      <c r="X34" s="1123"/>
      <c r="Y34" s="1123"/>
      <c r="Z34" s="1123"/>
      <c r="AA34" s="1123"/>
      <c r="AB34" s="1123"/>
      <c r="AC34" s="1123"/>
      <c r="AD34" s="1123"/>
      <c r="AE34" s="1123"/>
      <c r="AF34" s="1123"/>
      <c r="AG34" s="1123"/>
      <c r="AH34" s="1123"/>
      <c r="AI34" s="1123"/>
      <c r="AJ34" s="1123"/>
      <c r="AK34" s="1123"/>
      <c r="AL34" s="1123"/>
      <c r="AM34" s="1123"/>
      <c r="AN34" s="1123"/>
      <c r="AO34" s="1123"/>
      <c r="AP34" s="1123"/>
      <c r="AQ34" s="1123"/>
      <c r="AR34" s="1123"/>
      <c r="AS34" s="1123"/>
      <c r="AT34" s="1123"/>
      <c r="AU34" s="1123"/>
    </row>
    <row r="35" spans="1:47" s="152" customFormat="1" ht="12" customHeight="1">
      <c r="A35" s="1123"/>
      <c r="B35" s="1143"/>
      <c r="C35" s="1134" t="s">
        <v>500</v>
      </c>
      <c r="D35" s="1134"/>
      <c r="E35" s="898" t="e">
        <f>$K$17/E31</f>
        <v>#DIV/0!</v>
      </c>
      <c r="F35" s="1134"/>
      <c r="G35" s="1134"/>
      <c r="H35" s="1134"/>
      <c r="I35" s="1134"/>
      <c r="J35" s="1185"/>
      <c r="K35" s="1134"/>
      <c r="L35" s="1134"/>
      <c r="M35" s="1123"/>
      <c r="N35" s="1122"/>
      <c r="O35" s="1123"/>
      <c r="P35" s="1123"/>
      <c r="Q35" s="1123"/>
      <c r="R35" s="1123"/>
      <c r="S35" s="1123"/>
      <c r="T35" s="1123"/>
      <c r="U35" s="1123"/>
      <c r="V35" s="1123"/>
      <c r="W35" s="1123"/>
      <c r="X35" s="1123"/>
      <c r="Y35" s="1123"/>
      <c r="Z35" s="1123"/>
      <c r="AA35" s="1123"/>
      <c r="AB35" s="1123"/>
      <c r="AC35" s="1123"/>
      <c r="AD35" s="1123"/>
      <c r="AE35" s="1123"/>
      <c r="AF35" s="1123"/>
      <c r="AG35" s="1123"/>
      <c r="AH35" s="1123"/>
      <c r="AI35" s="1123"/>
      <c r="AJ35" s="1123"/>
      <c r="AK35" s="1123"/>
      <c r="AL35" s="1123"/>
      <c r="AM35" s="1123"/>
      <c r="AN35" s="1123"/>
      <c r="AO35" s="1123"/>
      <c r="AP35" s="1123"/>
      <c r="AQ35" s="1123"/>
      <c r="AR35" s="1123"/>
      <c r="AS35" s="1123"/>
      <c r="AT35" s="1123"/>
      <c r="AU35" s="1123"/>
    </row>
    <row r="36" spans="1:47" s="152" customFormat="1" ht="12" customHeight="1">
      <c r="A36" s="1123"/>
      <c r="B36" s="1143"/>
      <c r="C36" s="1134" t="s">
        <v>519</v>
      </c>
      <c r="D36" s="1134"/>
      <c r="E36" s="899" t="e">
        <f>$K$17/E32</f>
        <v>#DIV/0!</v>
      </c>
      <c r="F36" s="1134"/>
      <c r="G36" s="1134"/>
      <c r="H36" s="1134"/>
      <c r="I36" s="1134"/>
      <c r="J36" s="1185"/>
      <c r="K36" s="1140" t="s">
        <v>643</v>
      </c>
      <c r="L36" s="1134"/>
      <c r="M36" s="1123"/>
      <c r="N36" s="1122"/>
      <c r="O36" s="1123"/>
      <c r="P36" s="1123"/>
      <c r="Q36" s="1123"/>
      <c r="R36" s="1123"/>
      <c r="S36" s="1123"/>
      <c r="T36" s="1123"/>
      <c r="U36" s="1123"/>
      <c r="V36" s="1123"/>
      <c r="W36" s="1123"/>
      <c r="X36" s="1123"/>
      <c r="Y36" s="1123"/>
      <c r="Z36" s="1123"/>
      <c r="AA36" s="1123"/>
      <c r="AB36" s="1123"/>
      <c r="AC36" s="1123"/>
      <c r="AD36" s="1123"/>
      <c r="AE36" s="1123"/>
      <c r="AF36" s="1123"/>
      <c r="AG36" s="1123"/>
      <c r="AH36" s="1123"/>
      <c r="AI36" s="1123"/>
      <c r="AJ36" s="1123"/>
      <c r="AK36" s="1123"/>
      <c r="AL36" s="1123"/>
      <c r="AM36" s="1123"/>
      <c r="AN36" s="1123"/>
      <c r="AO36" s="1123"/>
      <c r="AP36" s="1123"/>
      <c r="AQ36" s="1123"/>
      <c r="AR36" s="1123"/>
      <c r="AS36" s="1123"/>
      <c r="AT36" s="1123"/>
      <c r="AU36" s="1123"/>
    </row>
    <row r="37" spans="1:47" s="152" customFormat="1" ht="12" customHeight="1">
      <c r="A37" s="1123"/>
      <c r="B37" s="1143"/>
      <c r="C37" s="1134"/>
      <c r="D37" s="1134"/>
      <c r="E37" s="1134"/>
      <c r="F37" s="1134"/>
      <c r="G37" s="1134"/>
      <c r="H37" s="1134"/>
      <c r="I37" s="1134"/>
      <c r="J37" s="1185"/>
      <c r="K37" s="1134"/>
      <c r="L37" s="1134"/>
      <c r="M37" s="1123"/>
      <c r="N37" s="1122"/>
      <c r="O37" s="1123"/>
      <c r="P37" s="1123"/>
      <c r="Q37" s="1123"/>
      <c r="R37" s="1123"/>
      <c r="S37" s="1123"/>
      <c r="T37" s="1123"/>
      <c r="U37" s="1123"/>
      <c r="V37" s="1123"/>
      <c r="W37" s="1123"/>
      <c r="X37" s="1123"/>
      <c r="Y37" s="1123"/>
      <c r="Z37" s="1123"/>
      <c r="AA37" s="1123"/>
      <c r="AB37" s="1123"/>
      <c r="AC37" s="1123"/>
      <c r="AD37" s="1123"/>
      <c r="AE37" s="1123"/>
      <c r="AF37" s="1123"/>
      <c r="AG37" s="1123"/>
      <c r="AH37" s="1123"/>
      <c r="AI37" s="1123"/>
      <c r="AJ37" s="1123"/>
      <c r="AK37" s="1123"/>
      <c r="AL37" s="1123"/>
      <c r="AM37" s="1123"/>
      <c r="AN37" s="1123"/>
      <c r="AO37" s="1123"/>
      <c r="AP37" s="1123"/>
      <c r="AQ37" s="1123"/>
      <c r="AR37" s="1123"/>
      <c r="AS37" s="1123"/>
      <c r="AT37" s="1123"/>
      <c r="AU37" s="1123"/>
    </row>
    <row r="38" spans="1:47" s="152" customFormat="1" ht="12" hidden="1" customHeight="1" outlineLevel="1">
      <c r="A38" s="1123"/>
      <c r="B38" s="1143"/>
      <c r="C38" s="1134"/>
      <c r="D38" s="1134"/>
      <c r="E38" s="1134"/>
      <c r="F38" s="1134"/>
      <c r="G38" s="1134"/>
      <c r="H38" s="1134"/>
      <c r="I38" s="1134"/>
      <c r="J38" s="1185"/>
      <c r="K38" s="1134"/>
      <c r="L38" s="1134"/>
      <c r="M38" s="1123"/>
      <c r="N38" s="1122"/>
      <c r="O38" s="1123"/>
      <c r="P38" s="1123"/>
      <c r="Q38" s="1123"/>
      <c r="R38" s="1123"/>
      <c r="S38" s="1123"/>
      <c r="T38" s="1123"/>
      <c r="U38" s="1123"/>
      <c r="V38" s="1123"/>
      <c r="W38" s="1123"/>
      <c r="X38" s="1123"/>
      <c r="Y38" s="1123"/>
      <c r="Z38" s="1123"/>
      <c r="AA38" s="1123"/>
      <c r="AB38" s="1123"/>
      <c r="AC38" s="1123"/>
      <c r="AD38" s="1123"/>
      <c r="AE38" s="1123"/>
      <c r="AF38" s="1123"/>
      <c r="AG38" s="1123"/>
      <c r="AH38" s="1123"/>
      <c r="AI38" s="1123"/>
      <c r="AJ38" s="1123"/>
      <c r="AK38" s="1123"/>
      <c r="AL38" s="1123"/>
      <c r="AM38" s="1123"/>
      <c r="AN38" s="1123"/>
      <c r="AO38" s="1123"/>
      <c r="AP38" s="1123"/>
      <c r="AQ38" s="1123"/>
      <c r="AR38" s="1123"/>
      <c r="AS38" s="1123"/>
      <c r="AT38" s="1123"/>
      <c r="AU38" s="1123"/>
    </row>
    <row r="39" spans="1:47" s="152" customFormat="1" ht="12" hidden="1" customHeight="1" outlineLevel="1">
      <c r="A39" s="1123"/>
      <c r="B39" s="1143"/>
      <c r="C39" s="1134"/>
      <c r="D39" s="1134"/>
      <c r="E39" s="1134"/>
      <c r="F39" s="1134"/>
      <c r="G39" s="1134"/>
      <c r="H39" s="1134"/>
      <c r="I39" s="1134"/>
      <c r="J39" s="1185"/>
      <c r="K39" s="1134"/>
      <c r="L39" s="1134"/>
      <c r="M39" s="1123"/>
      <c r="N39" s="1122"/>
      <c r="O39" s="1123"/>
      <c r="P39" s="1123"/>
      <c r="Q39" s="1123"/>
      <c r="R39" s="1123"/>
      <c r="S39" s="1123"/>
      <c r="T39" s="1123"/>
      <c r="U39" s="1123"/>
      <c r="V39" s="1123"/>
      <c r="W39" s="1123"/>
      <c r="X39" s="1123"/>
      <c r="Y39" s="1123"/>
      <c r="Z39" s="1123"/>
      <c r="AA39" s="1123"/>
      <c r="AB39" s="1123"/>
      <c r="AC39" s="1123"/>
      <c r="AD39" s="1123"/>
      <c r="AE39" s="1123"/>
      <c r="AF39" s="1123"/>
      <c r="AG39" s="1123"/>
      <c r="AH39" s="1123"/>
      <c r="AI39" s="1123"/>
      <c r="AJ39" s="1123"/>
      <c r="AK39" s="1123"/>
      <c r="AL39" s="1123"/>
      <c r="AM39" s="1123"/>
      <c r="AN39" s="1123"/>
      <c r="AO39" s="1123"/>
      <c r="AP39" s="1123"/>
      <c r="AQ39" s="1123"/>
      <c r="AR39" s="1123"/>
      <c r="AS39" s="1123"/>
      <c r="AT39" s="1123"/>
      <c r="AU39" s="1123"/>
    </row>
    <row r="40" spans="1:47" s="152" customFormat="1" ht="12" hidden="1" customHeight="1" outlineLevel="1">
      <c r="A40" s="1123"/>
      <c r="B40" s="1143"/>
      <c r="C40" s="1134"/>
      <c r="D40" s="1134"/>
      <c r="E40" s="1134"/>
      <c r="F40" s="1134"/>
      <c r="G40" s="1134"/>
      <c r="H40" s="1134"/>
      <c r="I40" s="1134"/>
      <c r="J40" s="1185"/>
      <c r="K40" s="1134"/>
      <c r="L40" s="1134"/>
      <c r="M40" s="1123"/>
      <c r="N40" s="1122"/>
      <c r="O40" s="1123"/>
      <c r="P40" s="1123"/>
      <c r="Q40" s="1123"/>
      <c r="R40" s="1123"/>
      <c r="S40" s="1123"/>
      <c r="T40" s="1123"/>
      <c r="U40" s="1123"/>
      <c r="V40" s="1123"/>
      <c r="W40" s="1123"/>
      <c r="X40" s="1123"/>
      <c r="Y40" s="1123"/>
      <c r="Z40" s="1123"/>
      <c r="AA40" s="1123"/>
      <c r="AB40" s="1123"/>
      <c r="AC40" s="1123"/>
      <c r="AD40" s="1123"/>
      <c r="AE40" s="1123"/>
      <c r="AF40" s="1123"/>
      <c r="AG40" s="1123"/>
      <c r="AH40" s="1123"/>
      <c r="AI40" s="1123"/>
      <c r="AJ40" s="1123"/>
      <c r="AK40" s="1123"/>
      <c r="AL40" s="1123"/>
      <c r="AM40" s="1123"/>
      <c r="AN40" s="1123"/>
      <c r="AO40" s="1123"/>
      <c r="AP40" s="1123"/>
      <c r="AQ40" s="1123"/>
      <c r="AR40" s="1123"/>
      <c r="AS40" s="1123"/>
      <c r="AT40" s="1123"/>
      <c r="AU40" s="1123"/>
    </row>
    <row r="41" spans="1:47" s="152" customFormat="1" ht="12" hidden="1" customHeight="1" outlineLevel="1">
      <c r="A41" s="1123"/>
      <c r="B41" s="1143"/>
      <c r="C41" s="1134"/>
      <c r="D41" s="1134"/>
      <c r="E41" s="1134"/>
      <c r="F41" s="1134"/>
      <c r="G41" s="1134"/>
      <c r="H41" s="1134"/>
      <c r="I41" s="1134"/>
      <c r="J41" s="1185"/>
      <c r="K41" s="1134"/>
      <c r="L41" s="1134"/>
      <c r="M41" s="1123"/>
      <c r="N41" s="1122"/>
      <c r="O41" s="1123"/>
      <c r="P41" s="1123"/>
      <c r="Q41" s="1123"/>
      <c r="R41" s="1123"/>
      <c r="S41" s="1123"/>
      <c r="T41" s="1123"/>
      <c r="U41" s="1123"/>
      <c r="V41" s="1123"/>
      <c r="W41" s="1123"/>
      <c r="X41" s="1123"/>
      <c r="Y41" s="1123"/>
      <c r="Z41" s="1123"/>
      <c r="AA41" s="1123"/>
      <c r="AB41" s="1123"/>
      <c r="AC41" s="1123"/>
      <c r="AD41" s="1123"/>
      <c r="AE41" s="1123"/>
      <c r="AF41" s="1123"/>
      <c r="AG41" s="1123"/>
      <c r="AH41" s="1123"/>
      <c r="AI41" s="1123"/>
      <c r="AJ41" s="1123"/>
      <c r="AK41" s="1123"/>
      <c r="AL41" s="1123"/>
      <c r="AM41" s="1123"/>
      <c r="AN41" s="1123"/>
      <c r="AO41" s="1123"/>
      <c r="AP41" s="1123"/>
      <c r="AQ41" s="1123"/>
      <c r="AR41" s="1123"/>
      <c r="AS41" s="1123"/>
      <c r="AT41" s="1123"/>
      <c r="AU41" s="1123"/>
    </row>
    <row r="42" spans="1:47" s="152" customFormat="1" ht="12" hidden="1" customHeight="1" outlineLevel="1">
      <c r="A42" s="1123"/>
      <c r="B42" s="1143"/>
      <c r="C42" s="1134"/>
      <c r="D42" s="1134"/>
      <c r="E42" s="1134"/>
      <c r="F42" s="1134"/>
      <c r="G42" s="1134"/>
      <c r="H42" s="1134"/>
      <c r="I42" s="1134"/>
      <c r="J42" s="1185"/>
      <c r="K42" s="1134"/>
      <c r="L42" s="1134"/>
      <c r="M42" s="1123"/>
      <c r="N42" s="1122"/>
      <c r="O42" s="1123"/>
      <c r="P42" s="1123"/>
      <c r="Q42" s="1123"/>
      <c r="R42" s="1123"/>
      <c r="S42" s="1123"/>
      <c r="T42" s="1123"/>
      <c r="U42" s="1123"/>
      <c r="V42" s="1123"/>
      <c r="W42" s="1123"/>
      <c r="X42" s="1123"/>
      <c r="Y42" s="1123"/>
      <c r="Z42" s="1123"/>
      <c r="AA42" s="1123"/>
      <c r="AB42" s="1123"/>
      <c r="AC42" s="1123"/>
      <c r="AD42" s="1123"/>
      <c r="AE42" s="1123"/>
      <c r="AF42" s="1123"/>
      <c r="AG42" s="1123"/>
      <c r="AH42" s="1123"/>
      <c r="AI42" s="1123"/>
      <c r="AJ42" s="1123"/>
      <c r="AK42" s="1123"/>
      <c r="AL42" s="1123"/>
      <c r="AM42" s="1123"/>
      <c r="AN42" s="1123"/>
      <c r="AO42" s="1123"/>
      <c r="AP42" s="1123"/>
      <c r="AQ42" s="1123"/>
      <c r="AR42" s="1123"/>
      <c r="AS42" s="1123"/>
      <c r="AT42" s="1123"/>
      <c r="AU42" s="1123"/>
    </row>
    <row r="43" spans="1:47" s="152" customFormat="1" ht="12" hidden="1" customHeight="1" outlineLevel="1">
      <c r="A43" s="1123"/>
      <c r="B43" s="1143"/>
      <c r="C43" s="1134"/>
      <c r="D43" s="1134"/>
      <c r="E43" s="1134"/>
      <c r="F43" s="1134"/>
      <c r="G43" s="1134"/>
      <c r="H43" s="1134"/>
      <c r="I43" s="1134"/>
      <c r="J43" s="1185"/>
      <c r="K43" s="1134"/>
      <c r="L43" s="1134"/>
      <c r="M43" s="1123"/>
      <c r="N43" s="1122"/>
      <c r="O43" s="1123"/>
      <c r="P43" s="1123"/>
      <c r="Q43" s="1123"/>
      <c r="R43" s="1123"/>
      <c r="S43" s="1123"/>
      <c r="T43" s="1123"/>
      <c r="U43" s="1123"/>
      <c r="V43" s="1123"/>
      <c r="W43" s="1123"/>
      <c r="X43" s="1123"/>
      <c r="Y43" s="1123"/>
      <c r="Z43" s="1123"/>
      <c r="AA43" s="1123"/>
      <c r="AB43" s="1123"/>
      <c r="AC43" s="1123"/>
      <c r="AD43" s="1123"/>
      <c r="AE43" s="1123"/>
      <c r="AF43" s="1123"/>
      <c r="AG43" s="1123"/>
      <c r="AH43" s="1123"/>
      <c r="AI43" s="1123"/>
      <c r="AJ43" s="1123"/>
      <c r="AK43" s="1123"/>
      <c r="AL43" s="1123"/>
      <c r="AM43" s="1123"/>
      <c r="AN43" s="1123"/>
      <c r="AO43" s="1123"/>
      <c r="AP43" s="1123"/>
      <c r="AQ43" s="1123"/>
      <c r="AR43" s="1123"/>
      <c r="AS43" s="1123"/>
      <c r="AT43" s="1123"/>
      <c r="AU43" s="1123"/>
    </row>
    <row r="44" spans="1:47" s="152" customFormat="1" ht="12" hidden="1" customHeight="1" outlineLevel="1">
      <c r="A44" s="1123"/>
      <c r="B44" s="1143"/>
      <c r="C44" s="1134"/>
      <c r="D44" s="1134"/>
      <c r="E44" s="1134"/>
      <c r="F44" s="1134"/>
      <c r="G44" s="1134"/>
      <c r="H44" s="1134"/>
      <c r="I44" s="1134"/>
      <c r="J44" s="1185"/>
      <c r="K44" s="1134"/>
      <c r="L44" s="1134"/>
      <c r="M44" s="1123"/>
      <c r="N44" s="1122"/>
      <c r="O44" s="1123"/>
      <c r="P44" s="1123"/>
      <c r="Q44" s="1123"/>
      <c r="R44" s="1123"/>
      <c r="S44" s="1123"/>
      <c r="T44" s="1123"/>
      <c r="U44" s="1123"/>
      <c r="V44" s="1123"/>
      <c r="W44" s="1123"/>
      <c r="X44" s="1123"/>
      <c r="Y44" s="1123"/>
      <c r="Z44" s="1123"/>
      <c r="AA44" s="1123"/>
      <c r="AB44" s="1123"/>
      <c r="AC44" s="1123"/>
      <c r="AD44" s="1123"/>
      <c r="AE44" s="1123"/>
      <c r="AF44" s="1123"/>
      <c r="AG44" s="1123"/>
      <c r="AH44" s="1123"/>
      <c r="AI44" s="1123"/>
      <c r="AJ44" s="1123"/>
      <c r="AK44" s="1123"/>
      <c r="AL44" s="1123"/>
      <c r="AM44" s="1123"/>
      <c r="AN44" s="1123"/>
      <c r="AO44" s="1123"/>
      <c r="AP44" s="1123"/>
      <c r="AQ44" s="1123"/>
      <c r="AR44" s="1123"/>
      <c r="AS44" s="1123"/>
      <c r="AT44" s="1123"/>
      <c r="AU44" s="1123"/>
    </row>
    <row r="45" spans="1:47" s="152" customFormat="1" ht="12" hidden="1" customHeight="1" outlineLevel="1">
      <c r="A45" s="1123"/>
      <c r="B45" s="1143"/>
      <c r="C45" s="1134"/>
      <c r="D45" s="1134"/>
      <c r="E45" s="1134"/>
      <c r="F45" s="1134"/>
      <c r="G45" s="1134"/>
      <c r="H45" s="1134"/>
      <c r="I45" s="1134"/>
      <c r="J45" s="1185"/>
      <c r="K45" s="1134"/>
      <c r="L45" s="1134"/>
      <c r="M45" s="1123"/>
      <c r="N45" s="1122"/>
      <c r="O45" s="1123"/>
      <c r="P45" s="1123"/>
      <c r="Q45" s="1123"/>
      <c r="R45" s="1123"/>
      <c r="S45" s="1123"/>
      <c r="T45" s="1123"/>
      <c r="U45" s="1123"/>
      <c r="V45" s="1123"/>
      <c r="W45" s="1123"/>
      <c r="X45" s="1123"/>
      <c r="Y45" s="1123"/>
      <c r="Z45" s="1123"/>
      <c r="AA45" s="1123"/>
      <c r="AB45" s="1123"/>
      <c r="AC45" s="1123"/>
      <c r="AD45" s="1123"/>
      <c r="AE45" s="1123"/>
      <c r="AF45" s="1123"/>
      <c r="AG45" s="1123"/>
      <c r="AH45" s="1123"/>
      <c r="AI45" s="1123"/>
      <c r="AJ45" s="1123"/>
      <c r="AK45" s="1123"/>
      <c r="AL45" s="1123"/>
      <c r="AM45" s="1123"/>
      <c r="AN45" s="1123"/>
      <c r="AO45" s="1123"/>
      <c r="AP45" s="1123"/>
      <c r="AQ45" s="1123"/>
      <c r="AR45" s="1123"/>
      <c r="AS45" s="1123"/>
      <c r="AT45" s="1123"/>
      <c r="AU45" s="1123"/>
    </row>
    <row r="46" spans="1:47" s="152" customFormat="1" ht="12" hidden="1" customHeight="1" outlineLevel="1">
      <c r="A46" s="1123"/>
      <c r="B46" s="1143"/>
      <c r="C46" s="1134"/>
      <c r="D46" s="1134"/>
      <c r="E46" s="1134"/>
      <c r="F46" s="1134"/>
      <c r="G46" s="1134"/>
      <c r="H46" s="1134"/>
      <c r="I46" s="1134"/>
      <c r="J46" s="1185"/>
      <c r="K46" s="1134"/>
      <c r="L46" s="1134"/>
      <c r="M46" s="1123"/>
      <c r="N46" s="1122"/>
      <c r="O46" s="1123"/>
      <c r="P46" s="1123"/>
      <c r="Q46" s="1123"/>
      <c r="R46" s="1123"/>
      <c r="S46" s="1123"/>
      <c r="T46" s="1123"/>
      <c r="U46" s="1123"/>
      <c r="V46" s="1123"/>
      <c r="W46" s="1123"/>
      <c r="X46" s="1123"/>
      <c r="Y46" s="1123"/>
      <c r="Z46" s="1123"/>
      <c r="AA46" s="1123"/>
      <c r="AB46" s="1123"/>
      <c r="AC46" s="1123"/>
      <c r="AD46" s="1123"/>
      <c r="AE46" s="1123"/>
      <c r="AF46" s="1123"/>
      <c r="AG46" s="1123"/>
      <c r="AH46" s="1123"/>
      <c r="AI46" s="1123"/>
      <c r="AJ46" s="1123"/>
      <c r="AK46" s="1123"/>
      <c r="AL46" s="1123"/>
      <c r="AM46" s="1123"/>
      <c r="AN46" s="1123"/>
      <c r="AO46" s="1123"/>
      <c r="AP46" s="1123"/>
      <c r="AQ46" s="1123"/>
      <c r="AR46" s="1123"/>
      <c r="AS46" s="1123"/>
      <c r="AT46" s="1123"/>
      <c r="AU46" s="1123"/>
    </row>
    <row r="47" spans="1:47" s="152" customFormat="1" ht="12" hidden="1" customHeight="1" outlineLevel="1">
      <c r="A47" s="1123"/>
      <c r="B47" s="1143"/>
      <c r="C47" s="1134"/>
      <c r="D47" s="1134"/>
      <c r="E47" s="1134"/>
      <c r="F47" s="1134"/>
      <c r="G47" s="1134"/>
      <c r="H47" s="1134"/>
      <c r="I47" s="1134"/>
      <c r="J47" s="1185"/>
      <c r="K47" s="1134"/>
      <c r="L47" s="1134"/>
      <c r="M47" s="1123"/>
      <c r="N47" s="1122"/>
      <c r="O47" s="1123"/>
      <c r="P47" s="1123"/>
      <c r="Q47" s="1123"/>
      <c r="R47" s="1123"/>
      <c r="S47" s="1123"/>
      <c r="T47" s="1123"/>
      <c r="U47" s="1123"/>
      <c r="V47" s="1123"/>
      <c r="W47" s="1123"/>
      <c r="X47" s="1123"/>
      <c r="Y47" s="1123"/>
      <c r="Z47" s="1123"/>
      <c r="AA47" s="1123"/>
      <c r="AB47" s="1123"/>
      <c r="AC47" s="1123"/>
      <c r="AD47" s="1123"/>
      <c r="AE47" s="1123"/>
      <c r="AF47" s="1123"/>
      <c r="AG47" s="1123"/>
      <c r="AH47" s="1123"/>
      <c r="AI47" s="1123"/>
      <c r="AJ47" s="1123"/>
      <c r="AK47" s="1123"/>
      <c r="AL47" s="1123"/>
      <c r="AM47" s="1123"/>
      <c r="AN47" s="1123"/>
      <c r="AO47" s="1123"/>
      <c r="AP47" s="1123"/>
      <c r="AQ47" s="1123"/>
      <c r="AR47" s="1123"/>
      <c r="AS47" s="1123"/>
      <c r="AT47" s="1123"/>
      <c r="AU47" s="1123"/>
    </row>
    <row r="48" spans="1:47" s="152" customFormat="1" ht="12" hidden="1" customHeight="1" outlineLevel="1">
      <c r="A48" s="1123"/>
      <c r="B48" s="1143"/>
      <c r="C48" s="1134"/>
      <c r="D48" s="1134"/>
      <c r="E48" s="1134"/>
      <c r="F48" s="1134"/>
      <c r="G48" s="1134"/>
      <c r="H48" s="1134"/>
      <c r="I48" s="1134"/>
      <c r="J48" s="1185"/>
      <c r="K48" s="1134"/>
      <c r="L48" s="1134"/>
      <c r="M48" s="1123"/>
      <c r="N48" s="1122"/>
      <c r="O48" s="1123"/>
      <c r="P48" s="1123"/>
      <c r="Q48" s="1123"/>
      <c r="R48" s="1123"/>
      <c r="S48" s="1123"/>
      <c r="T48" s="1123"/>
      <c r="U48" s="1123"/>
      <c r="V48" s="1123"/>
      <c r="W48" s="1123"/>
      <c r="X48" s="1123"/>
      <c r="Y48" s="1123"/>
      <c r="Z48" s="1123"/>
      <c r="AA48" s="1123"/>
      <c r="AB48" s="1123"/>
      <c r="AC48" s="1123"/>
      <c r="AD48" s="1123"/>
      <c r="AE48" s="1123"/>
      <c r="AF48" s="1123"/>
      <c r="AG48" s="1123"/>
      <c r="AH48" s="1123"/>
      <c r="AI48" s="1123"/>
      <c r="AJ48" s="1123"/>
      <c r="AK48" s="1123"/>
      <c r="AL48" s="1123"/>
      <c r="AM48" s="1123"/>
      <c r="AN48" s="1123"/>
      <c r="AO48" s="1123"/>
      <c r="AP48" s="1123"/>
      <c r="AQ48" s="1123"/>
      <c r="AR48" s="1123"/>
      <c r="AS48" s="1123"/>
      <c r="AT48" s="1123"/>
      <c r="AU48" s="1123"/>
    </row>
    <row r="49" spans="1:47" s="152" customFormat="1" ht="12" hidden="1" customHeight="1" outlineLevel="1">
      <c r="A49" s="1123"/>
      <c r="B49" s="1143"/>
      <c r="C49" s="1134"/>
      <c r="D49" s="1134"/>
      <c r="E49" s="1134"/>
      <c r="F49" s="1134"/>
      <c r="G49" s="1134"/>
      <c r="H49" s="1134"/>
      <c r="I49" s="1134"/>
      <c r="J49" s="1185"/>
      <c r="K49" s="1134"/>
      <c r="L49" s="1134"/>
      <c r="M49" s="1123"/>
      <c r="N49" s="1122"/>
      <c r="O49" s="1123"/>
      <c r="P49" s="1123"/>
      <c r="Q49" s="1123"/>
      <c r="R49" s="1123"/>
      <c r="S49" s="1123"/>
      <c r="T49" s="1123"/>
      <c r="U49" s="1123"/>
      <c r="V49" s="1123"/>
      <c r="W49" s="1123"/>
      <c r="X49" s="1123"/>
      <c r="Y49" s="1123"/>
      <c r="Z49" s="1123"/>
      <c r="AA49" s="1123"/>
      <c r="AB49" s="1123"/>
      <c r="AC49" s="1123"/>
      <c r="AD49" s="1123"/>
      <c r="AE49" s="1123"/>
      <c r="AF49" s="1123"/>
      <c r="AG49" s="1123"/>
      <c r="AH49" s="1123"/>
      <c r="AI49" s="1123"/>
      <c r="AJ49" s="1123"/>
      <c r="AK49" s="1123"/>
      <c r="AL49" s="1123"/>
      <c r="AM49" s="1123"/>
      <c r="AN49" s="1123"/>
      <c r="AO49" s="1123"/>
      <c r="AP49" s="1123"/>
      <c r="AQ49" s="1123"/>
      <c r="AR49" s="1123"/>
      <c r="AS49" s="1123"/>
      <c r="AT49" s="1123"/>
      <c r="AU49" s="1123"/>
    </row>
    <row r="50" spans="1:47" s="152" customFormat="1" ht="12" hidden="1" customHeight="1" outlineLevel="1">
      <c r="A50" s="1123"/>
      <c r="B50" s="1143"/>
      <c r="C50" s="1134"/>
      <c r="D50" s="1134"/>
      <c r="E50" s="1134"/>
      <c r="F50" s="1134"/>
      <c r="G50" s="1134"/>
      <c r="H50" s="1134"/>
      <c r="I50" s="1134"/>
      <c r="J50" s="1185"/>
      <c r="K50" s="1134"/>
      <c r="L50" s="1134"/>
      <c r="M50" s="1123"/>
      <c r="N50" s="1122"/>
      <c r="O50" s="1123"/>
      <c r="P50" s="1123"/>
      <c r="Q50" s="1123"/>
      <c r="R50" s="1123"/>
      <c r="S50" s="1123"/>
      <c r="T50" s="1123"/>
      <c r="U50" s="1123"/>
      <c r="V50" s="1123"/>
      <c r="W50" s="1123"/>
      <c r="X50" s="1123"/>
      <c r="Y50" s="1123"/>
      <c r="Z50" s="1123"/>
      <c r="AA50" s="1123"/>
      <c r="AB50" s="1123"/>
      <c r="AC50" s="1123"/>
      <c r="AD50" s="1123"/>
      <c r="AE50" s="1123"/>
      <c r="AF50" s="1123"/>
      <c r="AG50" s="1123"/>
      <c r="AH50" s="1123"/>
      <c r="AI50" s="1123"/>
      <c r="AJ50" s="1123"/>
      <c r="AK50" s="1123"/>
      <c r="AL50" s="1123"/>
      <c r="AM50" s="1123"/>
      <c r="AN50" s="1123"/>
      <c r="AO50" s="1123"/>
      <c r="AP50" s="1123"/>
      <c r="AQ50" s="1123"/>
      <c r="AR50" s="1123"/>
      <c r="AS50" s="1123"/>
      <c r="AT50" s="1123"/>
      <c r="AU50" s="1123"/>
    </row>
    <row r="51" spans="1:47" ht="13.8" hidden="1" outlineLevel="1">
      <c r="A51" s="1131"/>
      <c r="B51" s="1161"/>
      <c r="C51" s="1111"/>
      <c r="D51" s="1161"/>
      <c r="E51" s="1161"/>
      <c r="F51" s="1208"/>
      <c r="G51" s="1161"/>
      <c r="H51" s="1161"/>
      <c r="I51" s="1161"/>
      <c r="J51" s="1209"/>
      <c r="K51" s="1161"/>
      <c r="L51" s="1161"/>
      <c r="M51" s="1159"/>
      <c r="N51" s="1122"/>
      <c r="O51" s="1123"/>
      <c r="P51" s="1123"/>
      <c r="Q51" s="1123"/>
      <c r="R51" s="1123"/>
      <c r="S51" s="1123"/>
      <c r="T51" s="1123"/>
      <c r="U51" s="1123"/>
      <c r="V51" s="1123"/>
      <c r="W51" s="1123"/>
      <c r="X51" s="1123"/>
      <c r="Y51" s="1123"/>
      <c r="Z51" s="1123"/>
      <c r="AA51" s="1123"/>
      <c r="AB51" s="1123"/>
      <c r="AC51" s="1123"/>
      <c r="AD51" s="1123"/>
      <c r="AE51" s="1123"/>
      <c r="AF51" s="1123"/>
      <c r="AG51" s="1123"/>
      <c r="AH51" s="1123"/>
      <c r="AI51" s="1123"/>
      <c r="AJ51" s="1123"/>
      <c r="AK51" s="1123"/>
      <c r="AL51" s="1123"/>
      <c r="AM51" s="1123"/>
      <c r="AN51" s="1123"/>
      <c r="AO51" s="1123"/>
      <c r="AP51" s="1123"/>
      <c r="AQ51" s="1123"/>
      <c r="AR51" s="1123"/>
      <c r="AS51" s="1123"/>
      <c r="AT51" s="1123"/>
      <c r="AU51" s="1123"/>
    </row>
    <row r="52" spans="1:47" ht="13.8" collapsed="1">
      <c r="A52" s="1131"/>
      <c r="B52" s="1161"/>
      <c r="C52" s="1111"/>
      <c r="D52" s="1161"/>
      <c r="E52" s="1161"/>
      <c r="F52" s="1208"/>
      <c r="G52" s="1161"/>
      <c r="H52" s="1161"/>
      <c r="I52" s="1161"/>
      <c r="J52" s="1209"/>
      <c r="K52" s="1161"/>
      <c r="L52" s="1161"/>
      <c r="M52" s="1159"/>
      <c r="N52" s="1122"/>
      <c r="O52" s="1123"/>
      <c r="P52" s="1123"/>
      <c r="Q52" s="1123"/>
      <c r="R52" s="1123"/>
      <c r="S52" s="1123"/>
      <c r="T52" s="1123"/>
      <c r="U52" s="1123"/>
      <c r="V52" s="1123"/>
      <c r="W52" s="1123"/>
      <c r="X52" s="1123"/>
      <c r="Y52" s="1123"/>
      <c r="Z52" s="1123"/>
      <c r="AA52" s="1123"/>
      <c r="AB52" s="1123"/>
      <c r="AC52" s="1123"/>
      <c r="AD52" s="1123"/>
      <c r="AE52" s="1123"/>
      <c r="AF52" s="1123"/>
      <c r="AG52" s="1123"/>
      <c r="AH52" s="1123"/>
      <c r="AI52" s="1123"/>
      <c r="AJ52" s="1123"/>
      <c r="AK52" s="1123"/>
      <c r="AL52" s="1123"/>
      <c r="AM52" s="1123"/>
      <c r="AN52" s="1123"/>
      <c r="AO52" s="1123"/>
      <c r="AP52" s="1123"/>
      <c r="AQ52" s="1123"/>
      <c r="AR52" s="1123"/>
      <c r="AS52" s="1123"/>
      <c r="AT52" s="1123"/>
      <c r="AU52" s="1123"/>
    </row>
    <row r="53" spans="1:47" ht="13.8">
      <c r="A53" s="1161"/>
      <c r="B53" s="1161"/>
      <c r="C53" s="1163"/>
      <c r="D53" s="1160"/>
      <c r="E53" s="1160"/>
      <c r="F53" s="1160"/>
      <c r="G53" s="1160"/>
      <c r="H53" s="1160"/>
      <c r="I53" s="1160"/>
      <c r="J53" s="1159"/>
      <c r="K53" s="1160"/>
      <c r="L53" s="1160"/>
      <c r="M53" s="1164"/>
      <c r="N53" s="1122"/>
      <c r="O53" s="1123"/>
      <c r="P53" s="1123"/>
      <c r="Q53" s="1123"/>
      <c r="R53" s="1123"/>
      <c r="S53" s="1123"/>
      <c r="T53" s="1123"/>
      <c r="U53" s="1123"/>
      <c r="V53" s="1123"/>
      <c r="W53" s="1123"/>
      <c r="X53" s="1123"/>
      <c r="Y53" s="1123"/>
      <c r="Z53" s="1123"/>
      <c r="AA53" s="1123"/>
      <c r="AB53" s="1123"/>
      <c r="AC53" s="1123"/>
      <c r="AD53" s="1123"/>
      <c r="AE53" s="1123"/>
      <c r="AF53" s="1123"/>
      <c r="AG53" s="1123"/>
      <c r="AH53" s="1123"/>
      <c r="AI53" s="1123"/>
      <c r="AJ53" s="1123"/>
      <c r="AK53" s="1123"/>
      <c r="AL53" s="1123"/>
      <c r="AM53" s="1123"/>
      <c r="AN53" s="1123"/>
      <c r="AO53" s="1123"/>
      <c r="AP53" s="1123"/>
      <c r="AQ53" s="1123"/>
      <c r="AR53" s="1123"/>
      <c r="AS53" s="1123"/>
      <c r="AT53" s="1123"/>
      <c r="AU53" s="1123"/>
    </row>
    <row r="54" spans="1:47" s="598" customFormat="1" ht="60" customHeight="1">
      <c r="A54" s="886" t="str">
        <f>General_Note_DCF</f>
        <v>Source: AECOM Technology Corporation.  Some totals may not add due to rounding.  See Statement of Limiting Conditions.</v>
      </c>
      <c r="B54" s="1165"/>
      <c r="C54" s="1165"/>
      <c r="D54" s="1165"/>
      <c r="E54" s="1165"/>
      <c r="F54" s="1165"/>
      <c r="G54" s="1165"/>
      <c r="H54" s="1165"/>
      <c r="I54" s="1165"/>
      <c r="J54" s="1159"/>
      <c r="K54" s="1165"/>
      <c r="L54" s="1165"/>
      <c r="M54" s="1165"/>
      <c r="N54" s="1166"/>
      <c r="O54" s="1167"/>
      <c r="P54" s="1167"/>
      <c r="Q54" s="1167"/>
      <c r="R54" s="1167"/>
      <c r="S54" s="1167"/>
      <c r="T54" s="1167"/>
      <c r="U54" s="1167"/>
      <c r="V54" s="1167"/>
      <c r="W54" s="1167"/>
      <c r="X54" s="1167"/>
      <c r="Y54" s="1167"/>
      <c r="Z54" s="1167"/>
      <c r="AA54" s="1167"/>
      <c r="AB54" s="1167"/>
      <c r="AC54" s="1167"/>
      <c r="AD54" s="1167"/>
      <c r="AE54" s="1167"/>
      <c r="AF54" s="1167"/>
      <c r="AG54" s="1167"/>
      <c r="AH54" s="1167"/>
      <c r="AI54" s="1167"/>
      <c r="AJ54" s="1167"/>
      <c r="AK54" s="1167"/>
      <c r="AL54" s="1167"/>
      <c r="AM54" s="1167"/>
      <c r="AN54" s="1167"/>
      <c r="AO54" s="1167"/>
      <c r="AP54" s="1167"/>
      <c r="AQ54" s="1167"/>
      <c r="AR54" s="1167"/>
      <c r="AS54" s="1167"/>
      <c r="AT54" s="1167"/>
      <c r="AU54" s="1167"/>
    </row>
    <row r="55" spans="1:47" ht="22.8">
      <c r="A55" s="887" t="str">
        <f>IF(+Draft_Toggle=1,+Draft_Note_1," ")</f>
        <v>Draft Document.</v>
      </c>
      <c r="B55" s="1115"/>
      <c r="C55" s="1115"/>
      <c r="D55" s="1115"/>
      <c r="E55" s="1115"/>
      <c r="F55" s="1115"/>
      <c r="G55" s="1115"/>
      <c r="H55" s="1115"/>
      <c r="I55" s="1168"/>
      <c r="J55" s="1169"/>
      <c r="K55" s="1168"/>
      <c r="L55" s="1168"/>
      <c r="M55" s="1117" t="s">
        <v>55</v>
      </c>
      <c r="N55" s="1122"/>
      <c r="O55" s="1123"/>
      <c r="P55" s="1123"/>
      <c r="Q55" s="1123"/>
      <c r="R55" s="1123"/>
      <c r="S55" s="1123"/>
      <c r="T55" s="1123"/>
      <c r="U55" s="1123"/>
      <c r="V55" s="1123"/>
      <c r="W55" s="1123"/>
      <c r="X55" s="1123"/>
      <c r="Y55" s="1123"/>
      <c r="Z55" s="1123"/>
      <c r="AA55" s="1123"/>
      <c r="AB55" s="1123"/>
      <c r="AC55" s="1123"/>
      <c r="AD55" s="1123"/>
      <c r="AE55" s="1123"/>
      <c r="AF55" s="1123"/>
      <c r="AG55" s="1123"/>
      <c r="AH55" s="1123" t="s">
        <v>55</v>
      </c>
      <c r="AI55" s="1123"/>
      <c r="AJ55" s="1123"/>
      <c r="AK55" s="1123"/>
      <c r="AL55" s="1123"/>
      <c r="AM55" s="1123"/>
      <c r="AN55" s="1123"/>
      <c r="AO55" s="1123"/>
      <c r="AP55" s="1123"/>
      <c r="AQ55" s="1123"/>
      <c r="AR55" s="1123"/>
      <c r="AS55" s="1123"/>
      <c r="AT55" s="1123"/>
      <c r="AU55" s="1123"/>
    </row>
    <row r="56" spans="1:47" ht="13.8">
      <c r="A56" s="888" t="str">
        <f>IF(+Draft_Toggle=1,+Draft_Note_2," ")</f>
        <v>All data subject to change upon completion of additional analysis.</v>
      </c>
      <c r="B56" s="1169"/>
      <c r="C56" s="1115"/>
      <c r="D56" s="1169"/>
      <c r="E56" s="1169"/>
      <c r="F56" s="1169"/>
      <c r="G56" s="1169"/>
      <c r="H56" s="1169"/>
      <c r="I56" s="1169"/>
      <c r="J56" s="1169"/>
      <c r="K56" s="1169"/>
      <c r="L56" s="1169"/>
      <c r="M56" s="889" t="str">
        <f ca="1">copyright</f>
        <v>© 2017 by Ernst &amp; Young LLP.  All rights reserved.</v>
      </c>
      <c r="N56" s="1122"/>
      <c r="O56" s="1123"/>
      <c r="P56" s="1123"/>
      <c r="Q56" s="1123"/>
      <c r="R56" s="1123"/>
      <c r="S56" s="1123"/>
      <c r="T56" s="1123"/>
      <c r="U56" s="1123"/>
      <c r="V56" s="1123"/>
      <c r="W56" s="1123"/>
      <c r="X56" s="1123"/>
      <c r="Y56" s="1123"/>
      <c r="Z56" s="1123"/>
      <c r="AA56" s="1123"/>
      <c r="AB56" s="1123"/>
      <c r="AC56" s="1123"/>
      <c r="AD56" s="1123"/>
      <c r="AE56" s="1123"/>
      <c r="AF56" s="1123"/>
      <c r="AG56" s="1123"/>
      <c r="AH56" s="890" t="str">
        <f ca="1">copyright</f>
        <v>© 2017 by Ernst &amp; Young LLP.  All rights reserved.</v>
      </c>
      <c r="AI56" s="1123"/>
      <c r="AJ56" s="1123"/>
      <c r="AK56" s="1123"/>
      <c r="AL56" s="1123"/>
      <c r="AM56" s="1123"/>
      <c r="AN56" s="1123"/>
      <c r="AO56" s="1123"/>
      <c r="AP56" s="1123"/>
      <c r="AQ56" s="1123"/>
      <c r="AR56" s="1123"/>
      <c r="AS56" s="1123"/>
      <c r="AT56" s="1123"/>
      <c r="AU56" s="1123"/>
    </row>
    <row r="57" spans="1:47" s="11" customFormat="1">
      <c r="A57" s="1122"/>
      <c r="B57" s="1122"/>
      <c r="C57" s="1122"/>
      <c r="D57" s="1122"/>
      <c r="E57" s="1122"/>
      <c r="F57" s="1122"/>
      <c r="G57" s="1122"/>
      <c r="H57" s="1122"/>
      <c r="I57" s="1122"/>
      <c r="J57" s="1210"/>
      <c r="K57" s="1122"/>
      <c r="L57" s="1122"/>
      <c r="M57" s="1122"/>
      <c r="N57" s="1122"/>
      <c r="O57" s="1123"/>
      <c r="P57" s="1123"/>
      <c r="Q57" s="1123"/>
      <c r="R57" s="1123"/>
      <c r="S57" s="1123"/>
      <c r="T57" s="1123"/>
      <c r="U57" s="1123"/>
      <c r="V57" s="1123"/>
      <c r="W57" s="1123"/>
      <c r="X57" s="1123"/>
      <c r="Y57" s="1123"/>
      <c r="Z57" s="1123"/>
      <c r="AA57" s="1123"/>
      <c r="AB57" s="1123"/>
      <c r="AC57" s="1123"/>
      <c r="AD57" s="1123"/>
      <c r="AE57" s="1123"/>
      <c r="AF57" s="1123"/>
      <c r="AG57" s="1123"/>
      <c r="AH57" s="1123"/>
      <c r="AI57" s="1123"/>
      <c r="AJ57" s="1123"/>
      <c r="AK57" s="1123"/>
      <c r="AL57" s="1123"/>
      <c r="AM57" s="1123"/>
      <c r="AN57" s="1123"/>
      <c r="AO57" s="1123"/>
      <c r="AP57" s="1123"/>
      <c r="AQ57" s="1123"/>
      <c r="AR57" s="1123"/>
      <c r="AS57" s="1123"/>
      <c r="AT57" s="1123"/>
      <c r="AU57" s="1123"/>
    </row>
  </sheetData>
  <pageMargins left="0.5" right="0.5" top="0.5" bottom="0.5" header="0.3" footer="0.3"/>
  <pageSetup scale="94" fitToHeight="0" orientation="landscape"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IV6"/>
  <sheetViews>
    <sheetView workbookViewId="0"/>
  </sheetViews>
  <sheetFormatPr defaultRowHeight="13.2"/>
  <sheetData>
    <row r="1" spans="1:256">
      <c r="A1">
        <v>1430</v>
      </c>
      <c r="B1" t="s">
        <v>2331</v>
      </c>
      <c r="C1" t="s">
        <v>1799</v>
      </c>
      <c r="D1" t="s">
        <v>1878</v>
      </c>
      <c r="E1" t="s">
        <v>1879</v>
      </c>
      <c r="F1" t="s">
        <v>1880</v>
      </c>
      <c r="G1" t="s">
        <v>1881</v>
      </c>
      <c r="H1" t="s">
        <v>1882</v>
      </c>
      <c r="I1" t="s">
        <v>1883</v>
      </c>
      <c r="J1" t="s">
        <v>1884</v>
      </c>
      <c r="K1" t="s">
        <v>1885</v>
      </c>
      <c r="L1" t="s">
        <v>1886</v>
      </c>
      <c r="M1" t="s">
        <v>1887</v>
      </c>
      <c r="N1" t="s">
        <v>1888</v>
      </c>
      <c r="O1" t="s">
        <v>1889</v>
      </c>
      <c r="P1" t="s">
        <v>1890</v>
      </c>
      <c r="Q1" t="s">
        <v>1891</v>
      </c>
      <c r="R1" t="s">
        <v>1892</v>
      </c>
      <c r="S1" t="s">
        <v>1893</v>
      </c>
      <c r="T1" t="s">
        <v>1894</v>
      </c>
      <c r="U1" t="s">
        <v>1895</v>
      </c>
      <c r="V1" t="s">
        <v>1896</v>
      </c>
      <c r="W1" t="s">
        <v>1897</v>
      </c>
      <c r="X1" t="s">
        <v>1898</v>
      </c>
      <c r="Y1" t="s">
        <v>1899</v>
      </c>
      <c r="Z1" t="s">
        <v>1900</v>
      </c>
      <c r="AA1" t="s">
        <v>1901</v>
      </c>
      <c r="AB1" t="s">
        <v>1902</v>
      </c>
      <c r="AC1" t="s">
        <v>1903</v>
      </c>
      <c r="AD1" t="s">
        <v>1904</v>
      </c>
      <c r="AE1" t="s">
        <v>1905</v>
      </c>
      <c r="AF1" t="s">
        <v>1906</v>
      </c>
      <c r="AG1" t="s">
        <v>1907</v>
      </c>
      <c r="AH1" t="s">
        <v>1908</v>
      </c>
      <c r="AI1" t="s">
        <v>1909</v>
      </c>
      <c r="AJ1" t="s">
        <v>1910</v>
      </c>
      <c r="AK1" t="s">
        <v>1911</v>
      </c>
      <c r="AL1" t="s">
        <v>1912</v>
      </c>
      <c r="AM1" t="s">
        <v>1913</v>
      </c>
      <c r="AN1" t="s">
        <v>1914</v>
      </c>
      <c r="AO1" t="s">
        <v>1915</v>
      </c>
      <c r="AP1" t="s">
        <v>1916</v>
      </c>
      <c r="AQ1" t="s">
        <v>1917</v>
      </c>
      <c r="AR1" t="s">
        <v>1918</v>
      </c>
      <c r="AS1" t="s">
        <v>1919</v>
      </c>
      <c r="AT1" t="s">
        <v>1920</v>
      </c>
      <c r="AU1" t="s">
        <v>1921</v>
      </c>
      <c r="AV1" t="s">
        <v>1922</v>
      </c>
      <c r="AW1" t="s">
        <v>1923</v>
      </c>
      <c r="AX1" t="s">
        <v>1924</v>
      </c>
      <c r="AY1" t="s">
        <v>1925</v>
      </c>
      <c r="AZ1" t="s">
        <v>1926</v>
      </c>
      <c r="BA1" t="s">
        <v>1927</v>
      </c>
      <c r="BB1" t="s">
        <v>1928</v>
      </c>
      <c r="BC1" t="s">
        <v>1929</v>
      </c>
      <c r="BD1" t="s">
        <v>1930</v>
      </c>
      <c r="BE1" t="s">
        <v>1931</v>
      </c>
      <c r="BF1" t="s">
        <v>1932</v>
      </c>
      <c r="BG1" t="s">
        <v>1933</v>
      </c>
      <c r="BH1" t="s">
        <v>1934</v>
      </c>
      <c r="BI1" t="s">
        <v>1935</v>
      </c>
      <c r="BJ1" t="s">
        <v>1936</v>
      </c>
      <c r="BK1" t="s">
        <v>1937</v>
      </c>
      <c r="BL1" t="s">
        <v>1938</v>
      </c>
      <c r="BM1" t="s">
        <v>1939</v>
      </c>
      <c r="BN1" t="s">
        <v>1940</v>
      </c>
      <c r="BO1" t="s">
        <v>1941</v>
      </c>
      <c r="BP1" t="s">
        <v>1942</v>
      </c>
      <c r="BQ1" t="s">
        <v>1943</v>
      </c>
      <c r="BR1" t="s">
        <v>1944</v>
      </c>
      <c r="BS1" t="s">
        <v>1945</v>
      </c>
      <c r="BT1" t="s">
        <v>1946</v>
      </c>
      <c r="BU1" t="s">
        <v>1947</v>
      </c>
      <c r="BV1" t="s">
        <v>1948</v>
      </c>
      <c r="BW1" t="s">
        <v>1949</v>
      </c>
      <c r="BX1" t="s">
        <v>1950</v>
      </c>
      <c r="BY1" t="s">
        <v>1951</v>
      </c>
      <c r="BZ1" t="s">
        <v>1952</v>
      </c>
      <c r="CA1" t="s">
        <v>1953</v>
      </c>
      <c r="CB1" t="s">
        <v>1954</v>
      </c>
      <c r="CC1" t="s">
        <v>1955</v>
      </c>
      <c r="CD1" t="s">
        <v>1956</v>
      </c>
      <c r="CE1" t="s">
        <v>1957</v>
      </c>
      <c r="CF1" t="s">
        <v>1958</v>
      </c>
      <c r="CG1" t="s">
        <v>1959</v>
      </c>
      <c r="CH1" t="s">
        <v>1960</v>
      </c>
      <c r="CI1" t="s">
        <v>1961</v>
      </c>
      <c r="CJ1" t="s">
        <v>1962</v>
      </c>
      <c r="CK1" t="s">
        <v>1963</v>
      </c>
      <c r="CL1" t="s">
        <v>1964</v>
      </c>
      <c r="CM1" t="s">
        <v>1965</v>
      </c>
      <c r="CN1" t="s">
        <v>1966</v>
      </c>
      <c r="CO1" t="s">
        <v>1967</v>
      </c>
      <c r="CP1" t="s">
        <v>1968</v>
      </c>
      <c r="CQ1" t="s">
        <v>1969</v>
      </c>
      <c r="CR1" t="s">
        <v>1970</v>
      </c>
      <c r="CS1" t="s">
        <v>1971</v>
      </c>
      <c r="CT1" t="s">
        <v>1972</v>
      </c>
      <c r="CU1" t="s">
        <v>1973</v>
      </c>
      <c r="CV1" t="s">
        <v>1974</v>
      </c>
      <c r="CW1" t="s">
        <v>1975</v>
      </c>
      <c r="CX1" t="s">
        <v>1976</v>
      </c>
      <c r="CY1" t="s">
        <v>1977</v>
      </c>
      <c r="CZ1" t="s">
        <v>1978</v>
      </c>
      <c r="DA1" t="s">
        <v>1979</v>
      </c>
      <c r="DB1" t="s">
        <v>1980</v>
      </c>
      <c r="DC1" t="s">
        <v>1981</v>
      </c>
      <c r="DD1" t="s">
        <v>1982</v>
      </c>
      <c r="DE1" t="s">
        <v>1983</v>
      </c>
      <c r="DF1" t="s">
        <v>1984</v>
      </c>
      <c r="DG1" t="s">
        <v>1985</v>
      </c>
      <c r="DH1" t="s">
        <v>1986</v>
      </c>
      <c r="DI1" t="s">
        <v>1987</v>
      </c>
      <c r="DJ1" t="s">
        <v>1988</v>
      </c>
      <c r="DK1" t="s">
        <v>1989</v>
      </c>
      <c r="DL1" t="s">
        <v>1990</v>
      </c>
      <c r="DM1" t="s">
        <v>1991</v>
      </c>
      <c r="DN1" t="s">
        <v>1992</v>
      </c>
      <c r="DO1" t="s">
        <v>1993</v>
      </c>
      <c r="DP1" t="s">
        <v>1994</v>
      </c>
      <c r="DQ1" t="s">
        <v>1995</v>
      </c>
      <c r="DR1" t="s">
        <v>1996</v>
      </c>
      <c r="DS1" t="s">
        <v>1997</v>
      </c>
      <c r="DT1" t="s">
        <v>1998</v>
      </c>
      <c r="DU1" t="s">
        <v>1999</v>
      </c>
      <c r="DV1" t="s">
        <v>2000</v>
      </c>
      <c r="DW1" t="s">
        <v>2001</v>
      </c>
      <c r="DX1" t="s">
        <v>2002</v>
      </c>
      <c r="DY1" t="s">
        <v>2003</v>
      </c>
      <c r="DZ1" t="s">
        <v>2004</v>
      </c>
      <c r="EA1" t="s">
        <v>2005</v>
      </c>
      <c r="EB1" t="s">
        <v>2006</v>
      </c>
      <c r="EC1" t="s">
        <v>2007</v>
      </c>
      <c r="ED1" t="s">
        <v>2008</v>
      </c>
      <c r="EE1" t="s">
        <v>2009</v>
      </c>
      <c r="EF1" t="s">
        <v>2010</v>
      </c>
      <c r="EG1" t="s">
        <v>2011</v>
      </c>
      <c r="EH1" t="s">
        <v>2012</v>
      </c>
      <c r="EI1" t="s">
        <v>2013</v>
      </c>
      <c r="EJ1" t="s">
        <v>2014</v>
      </c>
      <c r="EK1" t="s">
        <v>2015</v>
      </c>
      <c r="EL1" t="s">
        <v>2016</v>
      </c>
      <c r="EM1" t="s">
        <v>2017</v>
      </c>
      <c r="EN1" t="s">
        <v>2018</v>
      </c>
      <c r="EO1" t="s">
        <v>2019</v>
      </c>
      <c r="EP1" t="s">
        <v>2020</v>
      </c>
      <c r="EQ1" t="s">
        <v>2021</v>
      </c>
      <c r="ER1" t="s">
        <v>2022</v>
      </c>
      <c r="ES1" t="s">
        <v>2023</v>
      </c>
      <c r="ET1" t="s">
        <v>2024</v>
      </c>
      <c r="EU1" t="s">
        <v>2025</v>
      </c>
      <c r="EV1" t="s">
        <v>2026</v>
      </c>
      <c r="EW1" t="s">
        <v>2027</v>
      </c>
      <c r="EX1" t="s">
        <v>2028</v>
      </c>
      <c r="EY1" t="s">
        <v>2029</v>
      </c>
      <c r="EZ1" t="s">
        <v>2030</v>
      </c>
      <c r="FA1" t="s">
        <v>2031</v>
      </c>
      <c r="FB1" t="s">
        <v>2032</v>
      </c>
      <c r="FC1" t="s">
        <v>2033</v>
      </c>
      <c r="FD1" t="s">
        <v>2034</v>
      </c>
      <c r="FE1" t="s">
        <v>2035</v>
      </c>
      <c r="FF1" t="s">
        <v>2036</v>
      </c>
      <c r="FG1" t="s">
        <v>2037</v>
      </c>
      <c r="FH1" t="s">
        <v>2038</v>
      </c>
      <c r="FI1" t="s">
        <v>2039</v>
      </c>
      <c r="FJ1" t="s">
        <v>2040</v>
      </c>
      <c r="FK1" t="s">
        <v>2041</v>
      </c>
      <c r="FL1" t="s">
        <v>2042</v>
      </c>
      <c r="FM1" t="s">
        <v>2043</v>
      </c>
      <c r="FN1" t="s">
        <v>2044</v>
      </c>
      <c r="FO1" t="s">
        <v>2045</v>
      </c>
      <c r="FP1" t="s">
        <v>2046</v>
      </c>
      <c r="FQ1" t="s">
        <v>2047</v>
      </c>
      <c r="FR1" t="s">
        <v>2048</v>
      </c>
      <c r="FS1" t="s">
        <v>2049</v>
      </c>
      <c r="FT1" t="s">
        <v>2050</v>
      </c>
      <c r="FU1" t="s">
        <v>2051</v>
      </c>
      <c r="FV1" t="s">
        <v>2052</v>
      </c>
      <c r="FW1" t="s">
        <v>2053</v>
      </c>
      <c r="FX1" t="s">
        <v>2054</v>
      </c>
      <c r="FY1" t="s">
        <v>2055</v>
      </c>
      <c r="FZ1" t="s">
        <v>2056</v>
      </c>
      <c r="GA1" t="s">
        <v>2057</v>
      </c>
      <c r="GB1" t="s">
        <v>2058</v>
      </c>
      <c r="GC1" t="s">
        <v>2059</v>
      </c>
      <c r="GD1" t="s">
        <v>2060</v>
      </c>
      <c r="GE1" t="s">
        <v>2061</v>
      </c>
      <c r="GF1" t="s">
        <v>2062</v>
      </c>
      <c r="GG1" t="s">
        <v>2063</v>
      </c>
      <c r="GH1" t="s">
        <v>2064</v>
      </c>
      <c r="GI1" t="s">
        <v>2065</v>
      </c>
      <c r="GJ1" t="s">
        <v>2066</v>
      </c>
      <c r="GK1" t="s">
        <v>2067</v>
      </c>
      <c r="GL1" t="s">
        <v>2068</v>
      </c>
      <c r="GM1" t="s">
        <v>2069</v>
      </c>
      <c r="GN1" t="s">
        <v>2070</v>
      </c>
      <c r="GO1" t="s">
        <v>2071</v>
      </c>
      <c r="GP1" t="s">
        <v>2072</v>
      </c>
      <c r="GQ1" t="s">
        <v>2073</v>
      </c>
      <c r="GR1" t="s">
        <v>2074</v>
      </c>
      <c r="GS1" t="s">
        <v>2075</v>
      </c>
      <c r="GT1" t="s">
        <v>2076</v>
      </c>
      <c r="GU1" t="s">
        <v>2077</v>
      </c>
      <c r="GV1" t="s">
        <v>2078</v>
      </c>
      <c r="GW1" t="s">
        <v>2079</v>
      </c>
      <c r="GX1" t="s">
        <v>2080</v>
      </c>
      <c r="GY1" t="s">
        <v>2081</v>
      </c>
      <c r="GZ1" t="s">
        <v>2082</v>
      </c>
      <c r="HA1" t="s">
        <v>2083</v>
      </c>
      <c r="HB1" t="s">
        <v>2084</v>
      </c>
      <c r="HC1" t="s">
        <v>2085</v>
      </c>
      <c r="HD1" t="s">
        <v>2086</v>
      </c>
      <c r="HE1" t="s">
        <v>2087</v>
      </c>
      <c r="HF1" t="s">
        <v>2088</v>
      </c>
      <c r="HG1" t="s">
        <v>2089</v>
      </c>
      <c r="HH1" t="s">
        <v>2090</v>
      </c>
      <c r="HI1" t="s">
        <v>2091</v>
      </c>
      <c r="HJ1" t="s">
        <v>2092</v>
      </c>
      <c r="HK1" t="s">
        <v>2093</v>
      </c>
      <c r="HL1" t="s">
        <v>2094</v>
      </c>
      <c r="HM1" t="s">
        <v>2095</v>
      </c>
      <c r="HN1" t="s">
        <v>2096</v>
      </c>
      <c r="HO1" t="s">
        <v>2097</v>
      </c>
      <c r="HP1" t="s">
        <v>2098</v>
      </c>
      <c r="HQ1" t="s">
        <v>2099</v>
      </c>
      <c r="HR1" t="s">
        <v>2100</v>
      </c>
      <c r="HS1" t="s">
        <v>2101</v>
      </c>
      <c r="HT1" t="s">
        <v>2102</v>
      </c>
      <c r="HU1" t="s">
        <v>2103</v>
      </c>
      <c r="HV1" t="s">
        <v>2104</v>
      </c>
      <c r="HW1" t="s">
        <v>2105</v>
      </c>
      <c r="HX1" t="s">
        <v>2106</v>
      </c>
      <c r="HY1" t="s">
        <v>2107</v>
      </c>
      <c r="HZ1" t="s">
        <v>2108</v>
      </c>
      <c r="IA1" t="s">
        <v>2109</v>
      </c>
      <c r="IB1" t="s">
        <v>2110</v>
      </c>
      <c r="IC1" t="s">
        <v>2111</v>
      </c>
      <c r="ID1" t="s">
        <v>2112</v>
      </c>
      <c r="IE1" t="s">
        <v>2113</v>
      </c>
      <c r="IF1" t="s">
        <v>2114</v>
      </c>
      <c r="IG1" t="s">
        <v>2115</v>
      </c>
      <c r="IH1" t="s">
        <v>2116</v>
      </c>
      <c r="II1" t="s">
        <v>2117</v>
      </c>
      <c r="IJ1" t="s">
        <v>2118</v>
      </c>
      <c r="IK1" t="s">
        <v>2119</v>
      </c>
      <c r="IL1" t="s">
        <v>2120</v>
      </c>
      <c r="IM1" t="s">
        <v>2121</v>
      </c>
      <c r="IN1" t="s">
        <v>2122</v>
      </c>
      <c r="IO1" t="s">
        <v>2123</v>
      </c>
      <c r="IP1" t="s">
        <v>2124</v>
      </c>
      <c r="IQ1" t="s">
        <v>2125</v>
      </c>
      <c r="IR1" t="s">
        <v>2126</v>
      </c>
      <c r="IS1" t="s">
        <v>2127</v>
      </c>
      <c r="IT1" t="s">
        <v>2128</v>
      </c>
      <c r="IU1" t="s">
        <v>2129</v>
      </c>
      <c r="IV1" t="s">
        <v>2130</v>
      </c>
    </row>
    <row r="2" spans="1:256">
      <c r="A2" t="s">
        <v>2131</v>
      </c>
      <c r="B2" t="s">
        <v>2132</v>
      </c>
      <c r="C2" t="s">
        <v>2133</v>
      </c>
      <c r="D2" t="s">
        <v>2134</v>
      </c>
      <c r="E2" t="s">
        <v>2135</v>
      </c>
      <c r="F2" t="s">
        <v>2136</v>
      </c>
      <c r="G2" t="s">
        <v>2137</v>
      </c>
      <c r="H2" t="s">
        <v>2138</v>
      </c>
      <c r="I2" t="s">
        <v>2139</v>
      </c>
      <c r="J2" t="s">
        <v>2140</v>
      </c>
      <c r="K2" t="s">
        <v>2141</v>
      </c>
      <c r="L2" t="s">
        <v>2142</v>
      </c>
      <c r="M2" t="s">
        <v>2143</v>
      </c>
      <c r="N2" t="s">
        <v>2144</v>
      </c>
      <c r="O2" t="s">
        <v>2145</v>
      </c>
      <c r="P2" t="s">
        <v>2146</v>
      </c>
      <c r="Q2" t="s">
        <v>2147</v>
      </c>
      <c r="R2" t="s">
        <v>2148</v>
      </c>
      <c r="S2" t="s">
        <v>2149</v>
      </c>
      <c r="T2" t="s">
        <v>2150</v>
      </c>
      <c r="U2" t="s">
        <v>2151</v>
      </c>
      <c r="V2" t="s">
        <v>2152</v>
      </c>
      <c r="W2" t="s">
        <v>2153</v>
      </c>
      <c r="X2" t="s">
        <v>2154</v>
      </c>
      <c r="Y2" t="s">
        <v>2155</v>
      </c>
      <c r="Z2" t="s">
        <v>2156</v>
      </c>
      <c r="AA2" t="s">
        <v>2157</v>
      </c>
      <c r="AB2" t="s">
        <v>2158</v>
      </c>
      <c r="AC2" t="s">
        <v>2159</v>
      </c>
      <c r="AD2" t="s">
        <v>2160</v>
      </c>
      <c r="AE2" t="s">
        <v>2161</v>
      </c>
      <c r="AF2" t="s">
        <v>2162</v>
      </c>
      <c r="AG2" t="s">
        <v>2163</v>
      </c>
      <c r="AH2" t="s">
        <v>2164</v>
      </c>
      <c r="AI2" t="s">
        <v>2165</v>
      </c>
      <c r="AJ2" t="s">
        <v>2166</v>
      </c>
      <c r="AK2" t="s">
        <v>2167</v>
      </c>
      <c r="AL2" t="s">
        <v>2168</v>
      </c>
      <c r="AM2" t="s">
        <v>2169</v>
      </c>
      <c r="AN2" t="s">
        <v>2170</v>
      </c>
      <c r="AO2" t="s">
        <v>2171</v>
      </c>
      <c r="AP2" t="s">
        <v>2172</v>
      </c>
      <c r="AQ2" t="s">
        <v>2173</v>
      </c>
      <c r="AR2" t="s">
        <v>2174</v>
      </c>
      <c r="AS2" t="s">
        <v>2175</v>
      </c>
      <c r="AT2" t="s">
        <v>2176</v>
      </c>
      <c r="AU2" t="s">
        <v>2177</v>
      </c>
      <c r="AV2" t="s">
        <v>2178</v>
      </c>
      <c r="AW2" t="s">
        <v>2179</v>
      </c>
      <c r="AX2" t="s">
        <v>2180</v>
      </c>
      <c r="AY2" t="s">
        <v>2181</v>
      </c>
      <c r="AZ2" t="s">
        <v>2182</v>
      </c>
      <c r="BA2" t="s">
        <v>2183</v>
      </c>
      <c r="BB2" t="s">
        <v>2184</v>
      </c>
      <c r="BC2" t="s">
        <v>2185</v>
      </c>
      <c r="BD2" t="s">
        <v>2186</v>
      </c>
      <c r="BE2" t="s">
        <v>2187</v>
      </c>
      <c r="BF2" t="s">
        <v>2188</v>
      </c>
      <c r="BG2" t="s">
        <v>2189</v>
      </c>
      <c r="BH2" t="s">
        <v>2190</v>
      </c>
      <c r="BI2" t="s">
        <v>2191</v>
      </c>
      <c r="BJ2" t="s">
        <v>2192</v>
      </c>
      <c r="BK2" t="s">
        <v>2193</v>
      </c>
      <c r="BL2" t="s">
        <v>2194</v>
      </c>
      <c r="BM2" t="s">
        <v>2195</v>
      </c>
      <c r="BN2" t="s">
        <v>2196</v>
      </c>
      <c r="BO2" t="s">
        <v>2197</v>
      </c>
      <c r="BP2" t="s">
        <v>2198</v>
      </c>
      <c r="BQ2" t="s">
        <v>2199</v>
      </c>
      <c r="BR2" t="s">
        <v>2200</v>
      </c>
      <c r="BS2" t="s">
        <v>2201</v>
      </c>
      <c r="BT2" t="s">
        <v>2202</v>
      </c>
      <c r="BU2" t="s">
        <v>2203</v>
      </c>
      <c r="BV2" t="s">
        <v>2204</v>
      </c>
      <c r="BW2" t="s">
        <v>2205</v>
      </c>
      <c r="BX2" t="s">
        <v>2206</v>
      </c>
      <c r="BY2" t="s">
        <v>2207</v>
      </c>
      <c r="BZ2" t="s">
        <v>2208</v>
      </c>
      <c r="CA2" t="s">
        <v>2209</v>
      </c>
      <c r="CB2" t="s">
        <v>2210</v>
      </c>
      <c r="CC2" t="s">
        <v>2211</v>
      </c>
      <c r="CD2" t="s">
        <v>2212</v>
      </c>
      <c r="CE2" t="s">
        <v>2213</v>
      </c>
      <c r="CF2" t="s">
        <v>2214</v>
      </c>
      <c r="CG2" t="s">
        <v>2215</v>
      </c>
      <c r="CH2" t="s">
        <v>2216</v>
      </c>
      <c r="CI2" t="s">
        <v>2217</v>
      </c>
      <c r="CJ2" t="s">
        <v>2218</v>
      </c>
      <c r="CK2" t="s">
        <v>2219</v>
      </c>
      <c r="CL2" t="s">
        <v>2220</v>
      </c>
      <c r="CM2" t="s">
        <v>2221</v>
      </c>
      <c r="CN2" t="s">
        <v>2222</v>
      </c>
      <c r="CO2" t="s">
        <v>2223</v>
      </c>
      <c r="CP2" t="s">
        <v>2224</v>
      </c>
      <c r="CQ2" t="s">
        <v>2225</v>
      </c>
      <c r="CR2" t="s">
        <v>2226</v>
      </c>
      <c r="CS2" t="s">
        <v>2227</v>
      </c>
      <c r="CT2" t="s">
        <v>2228</v>
      </c>
      <c r="CU2" t="s">
        <v>2229</v>
      </c>
      <c r="CV2" t="s">
        <v>2230</v>
      </c>
      <c r="CW2" t="s">
        <v>2231</v>
      </c>
      <c r="CX2" t="s">
        <v>2232</v>
      </c>
      <c r="CY2" t="s">
        <v>2233</v>
      </c>
      <c r="CZ2" t="s">
        <v>2234</v>
      </c>
      <c r="DA2" t="s">
        <v>2235</v>
      </c>
      <c r="DB2" t="s">
        <v>2236</v>
      </c>
      <c r="DC2" t="s">
        <v>2237</v>
      </c>
      <c r="DD2" t="s">
        <v>2238</v>
      </c>
      <c r="DE2" t="s">
        <v>2239</v>
      </c>
      <c r="DF2" t="s">
        <v>2240</v>
      </c>
      <c r="DG2" t="s">
        <v>2241</v>
      </c>
      <c r="DH2" t="s">
        <v>2242</v>
      </c>
      <c r="DI2" t="s">
        <v>2243</v>
      </c>
      <c r="DJ2" t="s">
        <v>2244</v>
      </c>
      <c r="DK2" t="s">
        <v>2245</v>
      </c>
      <c r="DL2" t="s">
        <v>2246</v>
      </c>
      <c r="DM2" t="s">
        <v>2247</v>
      </c>
      <c r="DN2" t="s">
        <v>2248</v>
      </c>
      <c r="DO2" t="s">
        <v>2249</v>
      </c>
      <c r="DP2" t="s">
        <v>2250</v>
      </c>
      <c r="DQ2" t="s">
        <v>2251</v>
      </c>
      <c r="DR2" t="s">
        <v>2252</v>
      </c>
      <c r="DS2" t="s">
        <v>2253</v>
      </c>
      <c r="DT2" t="s">
        <v>2254</v>
      </c>
      <c r="DU2" t="s">
        <v>2255</v>
      </c>
      <c r="DV2" t="s">
        <v>2256</v>
      </c>
      <c r="DW2" t="s">
        <v>2257</v>
      </c>
      <c r="DX2" t="s">
        <v>2258</v>
      </c>
      <c r="DY2" t="s">
        <v>2259</v>
      </c>
      <c r="DZ2" t="s">
        <v>2260</v>
      </c>
      <c r="EA2" t="s">
        <v>2261</v>
      </c>
      <c r="EB2" t="s">
        <v>2262</v>
      </c>
      <c r="EC2" t="s">
        <v>2263</v>
      </c>
      <c r="ED2" t="s">
        <v>2264</v>
      </c>
      <c r="EE2" t="s">
        <v>2265</v>
      </c>
      <c r="EF2" t="s">
        <v>2266</v>
      </c>
      <c r="EG2" t="s">
        <v>2267</v>
      </c>
      <c r="EH2" t="s">
        <v>2268</v>
      </c>
      <c r="EI2" t="s">
        <v>2269</v>
      </c>
      <c r="EJ2" t="s">
        <v>2270</v>
      </c>
      <c r="EK2" t="s">
        <v>2271</v>
      </c>
      <c r="EL2" t="s">
        <v>2272</v>
      </c>
      <c r="EM2" t="s">
        <v>2273</v>
      </c>
      <c r="EN2" t="s">
        <v>2274</v>
      </c>
      <c r="EO2" t="s">
        <v>2275</v>
      </c>
      <c r="EP2" t="s">
        <v>2276</v>
      </c>
      <c r="EQ2" t="s">
        <v>2277</v>
      </c>
      <c r="ER2" t="s">
        <v>2278</v>
      </c>
      <c r="ES2" t="s">
        <v>2279</v>
      </c>
      <c r="ET2" t="s">
        <v>2280</v>
      </c>
      <c r="EU2" t="s">
        <v>2281</v>
      </c>
      <c r="EV2" t="s">
        <v>2282</v>
      </c>
      <c r="EW2" t="s">
        <v>2283</v>
      </c>
      <c r="EX2" t="s">
        <v>2284</v>
      </c>
      <c r="EY2" t="s">
        <v>2285</v>
      </c>
      <c r="EZ2" t="s">
        <v>2286</v>
      </c>
      <c r="FA2" t="s">
        <v>2287</v>
      </c>
      <c r="FB2" t="s">
        <v>2288</v>
      </c>
      <c r="FC2" t="s">
        <v>2289</v>
      </c>
      <c r="FD2" t="s">
        <v>2290</v>
      </c>
      <c r="FE2" t="s">
        <v>2291</v>
      </c>
      <c r="FF2" t="s">
        <v>2292</v>
      </c>
      <c r="FG2" t="s">
        <v>2293</v>
      </c>
      <c r="FH2" t="s">
        <v>2294</v>
      </c>
      <c r="FI2" t="s">
        <v>2295</v>
      </c>
      <c r="FJ2" t="s">
        <v>2296</v>
      </c>
      <c r="FK2" t="s">
        <v>2297</v>
      </c>
      <c r="FL2" t="s">
        <v>2298</v>
      </c>
      <c r="FM2" t="s">
        <v>2299</v>
      </c>
      <c r="FN2" t="s">
        <v>2300</v>
      </c>
      <c r="FO2" t="s">
        <v>2301</v>
      </c>
      <c r="FP2" t="s">
        <v>2302</v>
      </c>
      <c r="FQ2" t="s">
        <v>2303</v>
      </c>
      <c r="FR2" t="s">
        <v>2304</v>
      </c>
      <c r="FS2" t="s">
        <v>2305</v>
      </c>
      <c r="FT2" t="s">
        <v>2306</v>
      </c>
      <c r="FU2" t="s">
        <v>2307</v>
      </c>
      <c r="FV2" t="s">
        <v>2308</v>
      </c>
      <c r="FW2" t="s">
        <v>2309</v>
      </c>
      <c r="FX2" t="s">
        <v>2310</v>
      </c>
      <c r="FY2" t="s">
        <v>2311</v>
      </c>
      <c r="FZ2" t="s">
        <v>2312</v>
      </c>
      <c r="GA2" t="s">
        <v>2313</v>
      </c>
      <c r="GB2" t="s">
        <v>2314</v>
      </c>
      <c r="GC2" t="s">
        <v>2315</v>
      </c>
      <c r="GD2" t="s">
        <v>2316</v>
      </c>
      <c r="GE2" t="s">
        <v>2317</v>
      </c>
      <c r="GF2" t="s">
        <v>2318</v>
      </c>
      <c r="GG2" t="s">
        <v>2319</v>
      </c>
      <c r="GH2" t="s">
        <v>2320</v>
      </c>
      <c r="GI2" t="s">
        <v>2321</v>
      </c>
      <c r="GJ2" t="s">
        <v>2322</v>
      </c>
      <c r="GK2" t="s">
        <v>2323</v>
      </c>
      <c r="GL2" t="s">
        <v>2324</v>
      </c>
      <c r="GM2" t="s">
        <v>2325</v>
      </c>
      <c r="GN2" t="s">
        <v>2326</v>
      </c>
      <c r="GO2" t="s">
        <v>2327</v>
      </c>
      <c r="GP2" t="s">
        <v>2328</v>
      </c>
      <c r="GQ2" t="s">
        <v>2329</v>
      </c>
      <c r="GR2" t="s">
        <v>2330</v>
      </c>
      <c r="GS2" t="s">
        <v>2332</v>
      </c>
      <c r="GT2" t="s">
        <v>2333</v>
      </c>
      <c r="GU2" t="s">
        <v>2334</v>
      </c>
      <c r="GV2" t="s">
        <v>2335</v>
      </c>
      <c r="GW2" t="s">
        <v>2336</v>
      </c>
      <c r="GX2" t="s">
        <v>2337</v>
      </c>
      <c r="GY2" t="s">
        <v>2338</v>
      </c>
      <c r="GZ2" t="s">
        <v>2339</v>
      </c>
      <c r="HA2" t="s">
        <v>2340</v>
      </c>
      <c r="HB2" t="s">
        <v>2341</v>
      </c>
      <c r="HC2" t="s">
        <v>2342</v>
      </c>
      <c r="HD2" t="s">
        <v>2343</v>
      </c>
      <c r="HE2" t="s">
        <v>2344</v>
      </c>
      <c r="HF2" t="s">
        <v>2345</v>
      </c>
      <c r="HG2" t="s">
        <v>2346</v>
      </c>
      <c r="HH2" t="s">
        <v>2347</v>
      </c>
      <c r="HI2" t="s">
        <v>2348</v>
      </c>
      <c r="HJ2" t="s">
        <v>2349</v>
      </c>
      <c r="HK2" t="s">
        <v>2350</v>
      </c>
      <c r="HL2" t="s">
        <v>2351</v>
      </c>
      <c r="HM2" t="s">
        <v>2352</v>
      </c>
      <c r="HN2" t="s">
        <v>2353</v>
      </c>
      <c r="HO2" t="s">
        <v>2354</v>
      </c>
      <c r="HP2" t="s">
        <v>2355</v>
      </c>
      <c r="HQ2" t="s">
        <v>2356</v>
      </c>
      <c r="HR2" t="s">
        <v>2357</v>
      </c>
      <c r="HS2" t="s">
        <v>2358</v>
      </c>
      <c r="HT2" t="s">
        <v>2359</v>
      </c>
      <c r="HU2" t="s">
        <v>2360</v>
      </c>
      <c r="HV2" t="s">
        <v>2361</v>
      </c>
      <c r="HW2" t="s">
        <v>2362</v>
      </c>
      <c r="HX2" t="s">
        <v>2363</v>
      </c>
      <c r="HY2" t="s">
        <v>2364</v>
      </c>
      <c r="HZ2" t="s">
        <v>2365</v>
      </c>
      <c r="IA2" t="s">
        <v>2366</v>
      </c>
      <c r="IB2" t="s">
        <v>2367</v>
      </c>
      <c r="IC2" t="s">
        <v>2368</v>
      </c>
      <c r="ID2" t="s">
        <v>2369</v>
      </c>
      <c r="IE2" t="s">
        <v>2370</v>
      </c>
      <c r="IF2" t="s">
        <v>2371</v>
      </c>
      <c r="IG2" t="s">
        <v>2372</v>
      </c>
      <c r="IH2" t="s">
        <v>2373</v>
      </c>
      <c r="II2" t="s">
        <v>2374</v>
      </c>
      <c r="IJ2" t="s">
        <v>2375</v>
      </c>
      <c r="IK2" t="s">
        <v>2376</v>
      </c>
      <c r="IL2" t="s">
        <v>2377</v>
      </c>
      <c r="IM2" t="s">
        <v>2378</v>
      </c>
      <c r="IN2" t="s">
        <v>2379</v>
      </c>
      <c r="IO2" t="s">
        <v>2380</v>
      </c>
      <c r="IP2" t="s">
        <v>2381</v>
      </c>
      <c r="IQ2" t="s">
        <v>2382</v>
      </c>
      <c r="IR2" t="s">
        <v>2383</v>
      </c>
      <c r="IS2" t="s">
        <v>2384</v>
      </c>
      <c r="IT2" t="s">
        <v>2385</v>
      </c>
      <c r="IU2" t="s">
        <v>2386</v>
      </c>
      <c r="IV2" t="s">
        <v>2387</v>
      </c>
    </row>
    <row r="3" spans="1:256">
      <c r="A3" t="s">
        <v>2388</v>
      </c>
      <c r="B3" t="s">
        <v>2389</v>
      </c>
      <c r="C3" t="s">
        <v>2390</v>
      </c>
      <c r="D3" t="s">
        <v>2391</v>
      </c>
      <c r="E3" t="s">
        <v>2392</v>
      </c>
      <c r="F3" t="s">
        <v>2393</v>
      </c>
      <c r="G3" t="s">
        <v>2394</v>
      </c>
      <c r="H3" t="s">
        <v>2395</v>
      </c>
      <c r="I3" t="s">
        <v>2396</v>
      </c>
      <c r="J3" t="s">
        <v>2397</v>
      </c>
      <c r="K3" t="s">
        <v>2398</v>
      </c>
      <c r="L3" t="s">
        <v>2399</v>
      </c>
      <c r="M3" t="s">
        <v>2400</v>
      </c>
      <c r="N3" t="s">
        <v>2401</v>
      </c>
      <c r="O3" t="s">
        <v>2402</v>
      </c>
      <c r="P3" t="s">
        <v>2403</v>
      </c>
      <c r="Q3" t="s">
        <v>2404</v>
      </c>
      <c r="R3" t="s">
        <v>2405</v>
      </c>
      <c r="S3" t="s">
        <v>2406</v>
      </c>
      <c r="T3" t="s">
        <v>2407</v>
      </c>
      <c r="U3" t="s">
        <v>2408</v>
      </c>
      <c r="V3" t="s">
        <v>2409</v>
      </c>
      <c r="W3" t="s">
        <v>2410</v>
      </c>
      <c r="X3" t="s">
        <v>2411</v>
      </c>
      <c r="Y3" t="s">
        <v>2412</v>
      </c>
      <c r="Z3" t="s">
        <v>2413</v>
      </c>
      <c r="AA3" t="s">
        <v>2414</v>
      </c>
      <c r="AB3" t="s">
        <v>2415</v>
      </c>
      <c r="AC3" t="s">
        <v>2416</v>
      </c>
      <c r="AD3" t="s">
        <v>2417</v>
      </c>
      <c r="AE3" t="s">
        <v>2418</v>
      </c>
      <c r="AF3" t="s">
        <v>2419</v>
      </c>
      <c r="AG3" t="s">
        <v>2420</v>
      </c>
      <c r="AH3" t="s">
        <v>2421</v>
      </c>
      <c r="AI3" t="s">
        <v>2422</v>
      </c>
      <c r="AJ3" t="s">
        <v>2423</v>
      </c>
      <c r="AK3" t="s">
        <v>2424</v>
      </c>
      <c r="AL3" t="s">
        <v>2425</v>
      </c>
      <c r="AM3" t="s">
        <v>2426</v>
      </c>
      <c r="AN3" t="s">
        <v>2427</v>
      </c>
      <c r="AO3" t="s">
        <v>2428</v>
      </c>
      <c r="AP3" t="s">
        <v>2429</v>
      </c>
      <c r="AQ3" t="s">
        <v>2430</v>
      </c>
      <c r="AR3" t="s">
        <v>2431</v>
      </c>
      <c r="AS3" t="s">
        <v>2432</v>
      </c>
      <c r="AT3" t="s">
        <v>2433</v>
      </c>
      <c r="AU3" t="s">
        <v>2434</v>
      </c>
      <c r="AV3" t="s">
        <v>2435</v>
      </c>
      <c r="AW3" t="s">
        <v>2436</v>
      </c>
      <c r="AX3" t="s">
        <v>2437</v>
      </c>
      <c r="AY3" t="s">
        <v>2438</v>
      </c>
      <c r="AZ3" t="s">
        <v>2439</v>
      </c>
      <c r="BA3" t="s">
        <v>2440</v>
      </c>
      <c r="BB3" t="s">
        <v>2441</v>
      </c>
      <c r="BC3" t="s">
        <v>2442</v>
      </c>
      <c r="BD3" t="s">
        <v>2443</v>
      </c>
      <c r="BE3" t="s">
        <v>2444</v>
      </c>
      <c r="BF3" t="s">
        <v>2445</v>
      </c>
      <c r="BG3" t="s">
        <v>2446</v>
      </c>
      <c r="BH3" t="s">
        <v>2447</v>
      </c>
      <c r="BI3" t="s">
        <v>2448</v>
      </c>
      <c r="BJ3" t="s">
        <v>2449</v>
      </c>
      <c r="BK3" t="s">
        <v>2450</v>
      </c>
      <c r="BL3" t="s">
        <v>2451</v>
      </c>
      <c r="BM3" t="s">
        <v>2452</v>
      </c>
      <c r="BN3" t="s">
        <v>2453</v>
      </c>
      <c r="BO3" t="s">
        <v>2454</v>
      </c>
      <c r="BP3" t="s">
        <v>2455</v>
      </c>
      <c r="BQ3" t="s">
        <v>2456</v>
      </c>
      <c r="BR3" t="s">
        <v>2457</v>
      </c>
      <c r="BS3" t="s">
        <v>2458</v>
      </c>
      <c r="BT3" t="s">
        <v>2459</v>
      </c>
      <c r="BU3" t="s">
        <v>2460</v>
      </c>
      <c r="BV3" t="s">
        <v>2461</v>
      </c>
      <c r="BW3" t="s">
        <v>2462</v>
      </c>
      <c r="BX3" t="s">
        <v>2463</v>
      </c>
      <c r="BY3" t="s">
        <v>2464</v>
      </c>
      <c r="BZ3" t="s">
        <v>2465</v>
      </c>
      <c r="CA3" t="s">
        <v>2466</v>
      </c>
      <c r="CB3" t="s">
        <v>2467</v>
      </c>
      <c r="CC3" t="s">
        <v>2468</v>
      </c>
      <c r="CD3" t="s">
        <v>2469</v>
      </c>
      <c r="CE3" t="s">
        <v>2470</v>
      </c>
      <c r="CF3" t="s">
        <v>2471</v>
      </c>
      <c r="CG3" t="s">
        <v>2472</v>
      </c>
      <c r="CH3" t="s">
        <v>2473</v>
      </c>
      <c r="CI3" t="s">
        <v>2474</v>
      </c>
      <c r="CJ3" t="s">
        <v>2475</v>
      </c>
      <c r="CK3" t="s">
        <v>2476</v>
      </c>
      <c r="CL3" t="s">
        <v>2477</v>
      </c>
      <c r="CM3" t="s">
        <v>2478</v>
      </c>
      <c r="CN3" t="s">
        <v>2479</v>
      </c>
      <c r="CO3" t="s">
        <v>2480</v>
      </c>
      <c r="CP3" t="s">
        <v>2481</v>
      </c>
      <c r="CQ3" t="s">
        <v>2482</v>
      </c>
      <c r="CR3" t="s">
        <v>2483</v>
      </c>
      <c r="CS3" t="s">
        <v>2484</v>
      </c>
      <c r="CT3" t="s">
        <v>2485</v>
      </c>
      <c r="CU3" t="s">
        <v>2486</v>
      </c>
      <c r="CV3" t="s">
        <v>2487</v>
      </c>
      <c r="CW3" t="s">
        <v>2488</v>
      </c>
      <c r="CX3" t="s">
        <v>2489</v>
      </c>
      <c r="CY3" t="s">
        <v>2490</v>
      </c>
      <c r="CZ3" t="s">
        <v>2491</v>
      </c>
      <c r="DA3" t="s">
        <v>2492</v>
      </c>
      <c r="DB3" t="s">
        <v>2493</v>
      </c>
      <c r="DC3" t="s">
        <v>2494</v>
      </c>
      <c r="DD3" t="s">
        <v>2495</v>
      </c>
      <c r="DE3" t="s">
        <v>2496</v>
      </c>
      <c r="DF3" t="s">
        <v>2497</v>
      </c>
      <c r="DG3" t="s">
        <v>2498</v>
      </c>
      <c r="DH3" t="s">
        <v>2499</v>
      </c>
      <c r="DI3" t="s">
        <v>2500</v>
      </c>
      <c r="DJ3" t="s">
        <v>2501</v>
      </c>
      <c r="DK3" t="s">
        <v>2502</v>
      </c>
      <c r="DL3" t="s">
        <v>2503</v>
      </c>
      <c r="DM3" t="s">
        <v>2504</v>
      </c>
      <c r="DN3" t="s">
        <v>2505</v>
      </c>
      <c r="DO3" t="s">
        <v>2506</v>
      </c>
      <c r="DP3" t="s">
        <v>2507</v>
      </c>
      <c r="DQ3" t="s">
        <v>2508</v>
      </c>
      <c r="DR3" t="s">
        <v>2509</v>
      </c>
      <c r="DS3" t="s">
        <v>2510</v>
      </c>
      <c r="DT3" t="s">
        <v>2511</v>
      </c>
      <c r="DU3" t="s">
        <v>2512</v>
      </c>
      <c r="DV3" t="s">
        <v>2513</v>
      </c>
      <c r="DW3" t="s">
        <v>2514</v>
      </c>
      <c r="DX3" t="s">
        <v>2515</v>
      </c>
      <c r="DY3" t="s">
        <v>2516</v>
      </c>
      <c r="DZ3" t="s">
        <v>2517</v>
      </c>
      <c r="EA3" t="s">
        <v>2518</v>
      </c>
      <c r="EB3" t="s">
        <v>2519</v>
      </c>
      <c r="EC3" t="s">
        <v>2520</v>
      </c>
      <c r="ED3" t="s">
        <v>2521</v>
      </c>
      <c r="EE3" t="s">
        <v>2522</v>
      </c>
      <c r="EF3" t="s">
        <v>2523</v>
      </c>
      <c r="EG3" t="s">
        <v>2524</v>
      </c>
      <c r="EH3" t="s">
        <v>2525</v>
      </c>
      <c r="EI3" t="s">
        <v>2526</v>
      </c>
      <c r="EJ3" t="s">
        <v>2527</v>
      </c>
      <c r="EK3" t="s">
        <v>2528</v>
      </c>
      <c r="EL3" t="s">
        <v>2529</v>
      </c>
      <c r="EM3" t="s">
        <v>2530</v>
      </c>
      <c r="EN3" t="s">
        <v>2531</v>
      </c>
      <c r="EO3" t="s">
        <v>2532</v>
      </c>
      <c r="EP3" t="s">
        <v>2533</v>
      </c>
      <c r="EQ3" t="s">
        <v>2534</v>
      </c>
      <c r="ER3" t="s">
        <v>2535</v>
      </c>
      <c r="ES3" t="s">
        <v>2536</v>
      </c>
      <c r="ET3" t="s">
        <v>2537</v>
      </c>
      <c r="EU3" t="s">
        <v>2538</v>
      </c>
      <c r="EV3" t="s">
        <v>2539</v>
      </c>
      <c r="EW3" t="s">
        <v>2540</v>
      </c>
      <c r="EX3" t="s">
        <v>2541</v>
      </c>
      <c r="EY3" t="s">
        <v>2542</v>
      </c>
      <c r="EZ3" t="s">
        <v>2543</v>
      </c>
      <c r="FA3" t="s">
        <v>2544</v>
      </c>
      <c r="FB3" t="s">
        <v>2545</v>
      </c>
      <c r="FC3" t="s">
        <v>2546</v>
      </c>
      <c r="FD3" t="s">
        <v>2547</v>
      </c>
      <c r="FE3" t="s">
        <v>2548</v>
      </c>
      <c r="FF3" t="s">
        <v>2549</v>
      </c>
      <c r="FG3" t="s">
        <v>2550</v>
      </c>
      <c r="FH3" t="s">
        <v>2551</v>
      </c>
      <c r="FI3" t="s">
        <v>2552</v>
      </c>
      <c r="FJ3" t="s">
        <v>2553</v>
      </c>
      <c r="FK3" t="s">
        <v>2554</v>
      </c>
      <c r="FL3" t="s">
        <v>2555</v>
      </c>
      <c r="FM3" t="s">
        <v>2556</v>
      </c>
      <c r="FN3" t="s">
        <v>2557</v>
      </c>
      <c r="FO3" t="s">
        <v>2558</v>
      </c>
      <c r="FP3" t="s">
        <v>2559</v>
      </c>
      <c r="FQ3" t="s">
        <v>2560</v>
      </c>
      <c r="FR3" t="s">
        <v>2561</v>
      </c>
      <c r="FS3" t="s">
        <v>2562</v>
      </c>
      <c r="FT3" t="s">
        <v>2563</v>
      </c>
      <c r="FU3" t="s">
        <v>2564</v>
      </c>
      <c r="FV3" t="s">
        <v>2565</v>
      </c>
      <c r="FW3" t="s">
        <v>2566</v>
      </c>
      <c r="FX3" t="s">
        <v>2567</v>
      </c>
      <c r="FY3" t="s">
        <v>2568</v>
      </c>
      <c r="FZ3" t="s">
        <v>2569</v>
      </c>
      <c r="GA3" t="s">
        <v>2570</v>
      </c>
      <c r="GB3" t="s">
        <v>2571</v>
      </c>
      <c r="GC3" t="s">
        <v>2572</v>
      </c>
      <c r="GD3" t="s">
        <v>2573</v>
      </c>
      <c r="GE3" t="s">
        <v>2574</v>
      </c>
      <c r="GF3" t="s">
        <v>2575</v>
      </c>
      <c r="GG3" t="s">
        <v>2576</v>
      </c>
      <c r="GH3" t="s">
        <v>2577</v>
      </c>
      <c r="GI3" t="s">
        <v>2578</v>
      </c>
      <c r="GJ3" t="s">
        <v>2579</v>
      </c>
      <c r="GK3" t="s">
        <v>2580</v>
      </c>
      <c r="GL3" t="s">
        <v>2581</v>
      </c>
      <c r="GM3" t="s">
        <v>2582</v>
      </c>
      <c r="GN3" t="s">
        <v>2583</v>
      </c>
      <c r="GO3" t="s">
        <v>2584</v>
      </c>
      <c r="GP3" t="s">
        <v>2585</v>
      </c>
      <c r="GQ3" t="s">
        <v>2586</v>
      </c>
      <c r="GR3" t="s">
        <v>2587</v>
      </c>
      <c r="GS3" t="s">
        <v>2588</v>
      </c>
      <c r="GT3" t="s">
        <v>2589</v>
      </c>
      <c r="GU3" t="s">
        <v>2590</v>
      </c>
      <c r="GV3" t="s">
        <v>2591</v>
      </c>
      <c r="GW3" t="s">
        <v>2592</v>
      </c>
      <c r="GX3" t="s">
        <v>2593</v>
      </c>
      <c r="GY3" t="s">
        <v>2594</v>
      </c>
      <c r="GZ3" t="s">
        <v>2595</v>
      </c>
      <c r="HA3" t="s">
        <v>2596</v>
      </c>
      <c r="HB3" t="s">
        <v>2597</v>
      </c>
      <c r="HC3" t="s">
        <v>2598</v>
      </c>
      <c r="HD3" t="s">
        <v>2599</v>
      </c>
      <c r="HE3" t="s">
        <v>2600</v>
      </c>
      <c r="HF3" t="s">
        <v>2601</v>
      </c>
      <c r="HG3" t="s">
        <v>2602</v>
      </c>
      <c r="HH3" t="s">
        <v>2603</v>
      </c>
      <c r="HI3" t="s">
        <v>2604</v>
      </c>
      <c r="HJ3" t="s">
        <v>2605</v>
      </c>
      <c r="HK3" t="s">
        <v>2606</v>
      </c>
      <c r="HL3" t="s">
        <v>2607</v>
      </c>
      <c r="HM3" t="s">
        <v>2608</v>
      </c>
      <c r="HN3" t="s">
        <v>2609</v>
      </c>
      <c r="HO3" t="s">
        <v>2610</v>
      </c>
      <c r="HP3" t="s">
        <v>2611</v>
      </c>
      <c r="HQ3" t="s">
        <v>2612</v>
      </c>
      <c r="HR3" t="s">
        <v>2613</v>
      </c>
      <c r="HS3" t="s">
        <v>2614</v>
      </c>
      <c r="HT3" t="s">
        <v>2615</v>
      </c>
      <c r="HU3" t="s">
        <v>2616</v>
      </c>
      <c r="HV3" t="s">
        <v>2617</v>
      </c>
      <c r="HW3" t="s">
        <v>2618</v>
      </c>
      <c r="HX3" t="s">
        <v>2619</v>
      </c>
      <c r="HY3" t="s">
        <v>2620</v>
      </c>
      <c r="HZ3" t="s">
        <v>2621</v>
      </c>
      <c r="IA3" t="s">
        <v>2622</v>
      </c>
      <c r="IB3" t="s">
        <v>2623</v>
      </c>
      <c r="IC3" t="s">
        <v>2624</v>
      </c>
      <c r="ID3" t="s">
        <v>2625</v>
      </c>
      <c r="IE3" t="s">
        <v>2626</v>
      </c>
      <c r="IF3" t="s">
        <v>2627</v>
      </c>
      <c r="IG3" t="s">
        <v>2628</v>
      </c>
      <c r="IH3" t="s">
        <v>2629</v>
      </c>
      <c r="II3" t="s">
        <v>2630</v>
      </c>
      <c r="IJ3" t="s">
        <v>2631</v>
      </c>
      <c r="IK3" t="s">
        <v>2632</v>
      </c>
      <c r="IL3" t="s">
        <v>2633</v>
      </c>
      <c r="IM3" t="s">
        <v>2634</v>
      </c>
      <c r="IN3" t="s">
        <v>2635</v>
      </c>
      <c r="IO3" t="s">
        <v>2636</v>
      </c>
      <c r="IP3" t="s">
        <v>2637</v>
      </c>
      <c r="IQ3" t="s">
        <v>2638</v>
      </c>
      <c r="IR3" t="s">
        <v>2639</v>
      </c>
      <c r="IS3" t="s">
        <v>2640</v>
      </c>
      <c r="IT3" t="s">
        <v>2641</v>
      </c>
      <c r="IU3" t="s">
        <v>2642</v>
      </c>
      <c r="IV3" t="s">
        <v>2643</v>
      </c>
    </row>
    <row r="4" spans="1:256">
      <c r="A4" t="s">
        <v>2644</v>
      </c>
      <c r="B4" t="s">
        <v>2645</v>
      </c>
      <c r="C4" t="s">
        <v>2646</v>
      </c>
      <c r="D4" t="s">
        <v>2647</v>
      </c>
      <c r="E4" t="s">
        <v>2648</v>
      </c>
      <c r="F4" t="s">
        <v>2649</v>
      </c>
      <c r="G4" t="s">
        <v>2650</v>
      </c>
      <c r="H4" t="s">
        <v>2651</v>
      </c>
      <c r="I4" t="s">
        <v>2652</v>
      </c>
      <c r="J4" t="s">
        <v>2653</v>
      </c>
      <c r="K4" t="s">
        <v>2654</v>
      </c>
      <c r="L4" t="s">
        <v>2655</v>
      </c>
      <c r="M4" t="s">
        <v>2656</v>
      </c>
      <c r="N4" t="s">
        <v>2657</v>
      </c>
      <c r="O4" t="s">
        <v>2658</v>
      </c>
      <c r="P4" t="s">
        <v>2659</v>
      </c>
      <c r="Q4" t="s">
        <v>2660</v>
      </c>
      <c r="R4" t="s">
        <v>2661</v>
      </c>
      <c r="S4" t="s">
        <v>2662</v>
      </c>
      <c r="T4" t="s">
        <v>2663</v>
      </c>
      <c r="U4" t="s">
        <v>2664</v>
      </c>
      <c r="V4" t="s">
        <v>2665</v>
      </c>
      <c r="W4" t="s">
        <v>2666</v>
      </c>
      <c r="X4" t="s">
        <v>2667</v>
      </c>
      <c r="Y4" t="s">
        <v>2668</v>
      </c>
      <c r="Z4" t="s">
        <v>2669</v>
      </c>
      <c r="AA4" t="s">
        <v>2670</v>
      </c>
      <c r="AB4" t="s">
        <v>2671</v>
      </c>
      <c r="AC4" t="s">
        <v>2672</v>
      </c>
      <c r="AD4" t="s">
        <v>2673</v>
      </c>
      <c r="AE4" t="s">
        <v>2674</v>
      </c>
      <c r="AF4" t="s">
        <v>2675</v>
      </c>
      <c r="AG4" t="s">
        <v>2676</v>
      </c>
      <c r="AH4" t="s">
        <v>2677</v>
      </c>
      <c r="AI4" t="s">
        <v>2678</v>
      </c>
      <c r="AJ4" t="s">
        <v>2679</v>
      </c>
      <c r="AK4" t="s">
        <v>2680</v>
      </c>
      <c r="AL4" t="s">
        <v>2681</v>
      </c>
      <c r="AM4" t="s">
        <v>2682</v>
      </c>
      <c r="AN4" t="s">
        <v>2683</v>
      </c>
      <c r="AO4" t="s">
        <v>2684</v>
      </c>
      <c r="AP4" t="s">
        <v>2685</v>
      </c>
      <c r="AQ4" t="s">
        <v>2686</v>
      </c>
      <c r="AR4" t="s">
        <v>2687</v>
      </c>
      <c r="AS4" t="s">
        <v>2688</v>
      </c>
      <c r="AT4" t="s">
        <v>2689</v>
      </c>
      <c r="AU4" t="s">
        <v>2690</v>
      </c>
      <c r="AV4" t="s">
        <v>2691</v>
      </c>
      <c r="AW4" t="s">
        <v>2692</v>
      </c>
      <c r="AX4" t="s">
        <v>2693</v>
      </c>
      <c r="AY4" t="s">
        <v>2694</v>
      </c>
      <c r="AZ4" t="s">
        <v>2695</v>
      </c>
      <c r="BA4" t="s">
        <v>2696</v>
      </c>
      <c r="BB4" t="s">
        <v>2697</v>
      </c>
      <c r="BC4" t="s">
        <v>2698</v>
      </c>
      <c r="BD4" t="s">
        <v>2699</v>
      </c>
      <c r="BE4" t="s">
        <v>2700</v>
      </c>
      <c r="BF4" t="s">
        <v>2701</v>
      </c>
      <c r="BG4" t="s">
        <v>2702</v>
      </c>
      <c r="BH4" t="s">
        <v>2703</v>
      </c>
      <c r="BI4" t="s">
        <v>2704</v>
      </c>
      <c r="BJ4" t="s">
        <v>2705</v>
      </c>
      <c r="BK4" t="s">
        <v>2706</v>
      </c>
      <c r="BL4" t="s">
        <v>2707</v>
      </c>
      <c r="BM4" t="s">
        <v>2708</v>
      </c>
      <c r="BN4" t="s">
        <v>2709</v>
      </c>
      <c r="BO4" t="s">
        <v>2710</v>
      </c>
      <c r="BP4" t="s">
        <v>2711</v>
      </c>
      <c r="BQ4" t="s">
        <v>2712</v>
      </c>
      <c r="BR4" t="s">
        <v>2713</v>
      </c>
      <c r="BS4" t="s">
        <v>2714</v>
      </c>
      <c r="BT4" t="s">
        <v>2715</v>
      </c>
      <c r="BU4" t="s">
        <v>2716</v>
      </c>
      <c r="BV4" t="s">
        <v>2717</v>
      </c>
      <c r="BW4" t="s">
        <v>2718</v>
      </c>
      <c r="BX4" t="s">
        <v>2719</v>
      </c>
      <c r="BY4" t="s">
        <v>2720</v>
      </c>
      <c r="BZ4" t="s">
        <v>2721</v>
      </c>
      <c r="CA4" t="s">
        <v>2722</v>
      </c>
      <c r="CB4" t="s">
        <v>2723</v>
      </c>
      <c r="CC4" t="s">
        <v>2724</v>
      </c>
      <c r="CD4" t="s">
        <v>2725</v>
      </c>
      <c r="CE4" t="s">
        <v>2726</v>
      </c>
      <c r="CF4" t="s">
        <v>2727</v>
      </c>
      <c r="CG4" t="s">
        <v>2728</v>
      </c>
      <c r="CH4" t="s">
        <v>2729</v>
      </c>
      <c r="CI4" t="s">
        <v>2730</v>
      </c>
      <c r="CJ4" t="s">
        <v>2731</v>
      </c>
      <c r="CK4" t="s">
        <v>2732</v>
      </c>
      <c r="CL4" t="s">
        <v>2733</v>
      </c>
      <c r="CM4" t="s">
        <v>2734</v>
      </c>
      <c r="CN4" t="s">
        <v>2735</v>
      </c>
      <c r="CO4" t="s">
        <v>2736</v>
      </c>
      <c r="CP4" t="s">
        <v>2737</v>
      </c>
      <c r="CQ4" t="s">
        <v>2738</v>
      </c>
      <c r="CR4" t="s">
        <v>2739</v>
      </c>
      <c r="CS4" t="s">
        <v>2740</v>
      </c>
      <c r="CT4" t="s">
        <v>2741</v>
      </c>
      <c r="CU4" t="s">
        <v>2742</v>
      </c>
      <c r="CV4" t="s">
        <v>2743</v>
      </c>
      <c r="CW4" t="s">
        <v>2744</v>
      </c>
      <c r="CX4" t="s">
        <v>2745</v>
      </c>
      <c r="CY4" t="s">
        <v>2746</v>
      </c>
      <c r="CZ4" t="s">
        <v>2747</v>
      </c>
      <c r="DA4" t="s">
        <v>2748</v>
      </c>
      <c r="DB4" t="s">
        <v>2749</v>
      </c>
      <c r="DC4" t="s">
        <v>2750</v>
      </c>
      <c r="DD4" t="s">
        <v>2751</v>
      </c>
      <c r="DE4" t="s">
        <v>2752</v>
      </c>
      <c r="DF4" t="s">
        <v>2753</v>
      </c>
      <c r="DG4" t="s">
        <v>2754</v>
      </c>
      <c r="DH4" t="s">
        <v>2755</v>
      </c>
      <c r="DI4" t="s">
        <v>2756</v>
      </c>
      <c r="DJ4" t="s">
        <v>2757</v>
      </c>
      <c r="DK4" t="s">
        <v>2758</v>
      </c>
      <c r="DL4" t="s">
        <v>2759</v>
      </c>
      <c r="DM4" t="s">
        <v>2760</v>
      </c>
      <c r="DN4" t="s">
        <v>2761</v>
      </c>
      <c r="DO4" t="s">
        <v>2762</v>
      </c>
      <c r="DP4" t="s">
        <v>2763</v>
      </c>
      <c r="DQ4" t="s">
        <v>2764</v>
      </c>
      <c r="DR4" t="s">
        <v>2765</v>
      </c>
      <c r="DS4" t="s">
        <v>2766</v>
      </c>
      <c r="DT4" t="s">
        <v>2767</v>
      </c>
      <c r="DU4" t="s">
        <v>2768</v>
      </c>
      <c r="DV4" t="s">
        <v>2769</v>
      </c>
      <c r="DW4" t="s">
        <v>2770</v>
      </c>
      <c r="DX4" t="s">
        <v>2771</v>
      </c>
      <c r="DY4" t="s">
        <v>2772</v>
      </c>
      <c r="DZ4" t="s">
        <v>2773</v>
      </c>
      <c r="EA4" t="s">
        <v>2774</v>
      </c>
      <c r="EB4" t="s">
        <v>2775</v>
      </c>
      <c r="EC4" t="s">
        <v>2776</v>
      </c>
      <c r="ED4" t="s">
        <v>2777</v>
      </c>
      <c r="EE4" t="s">
        <v>2778</v>
      </c>
      <c r="EF4" t="s">
        <v>2779</v>
      </c>
      <c r="EG4" t="s">
        <v>2780</v>
      </c>
      <c r="EH4" t="s">
        <v>2781</v>
      </c>
      <c r="EI4" t="s">
        <v>2782</v>
      </c>
      <c r="EJ4" t="s">
        <v>2783</v>
      </c>
      <c r="EK4" t="s">
        <v>2784</v>
      </c>
      <c r="EL4" t="s">
        <v>2785</v>
      </c>
      <c r="EM4" t="s">
        <v>2786</v>
      </c>
      <c r="EN4" t="s">
        <v>2787</v>
      </c>
      <c r="EO4" t="s">
        <v>2788</v>
      </c>
      <c r="EP4" t="s">
        <v>2789</v>
      </c>
      <c r="EQ4" t="s">
        <v>2790</v>
      </c>
      <c r="ER4" t="s">
        <v>2791</v>
      </c>
      <c r="ES4" t="s">
        <v>2792</v>
      </c>
      <c r="ET4" t="s">
        <v>2793</v>
      </c>
      <c r="EU4" t="s">
        <v>2794</v>
      </c>
      <c r="EV4" t="s">
        <v>2795</v>
      </c>
      <c r="EW4" t="s">
        <v>2796</v>
      </c>
      <c r="EX4" t="s">
        <v>2797</v>
      </c>
      <c r="EY4" t="s">
        <v>2798</v>
      </c>
      <c r="EZ4" t="s">
        <v>2799</v>
      </c>
      <c r="FA4" t="s">
        <v>2800</v>
      </c>
      <c r="FB4" t="s">
        <v>2801</v>
      </c>
      <c r="FC4" t="s">
        <v>2802</v>
      </c>
      <c r="FD4" t="s">
        <v>2803</v>
      </c>
      <c r="FE4" t="s">
        <v>2804</v>
      </c>
      <c r="FF4" t="s">
        <v>2805</v>
      </c>
      <c r="FG4" t="s">
        <v>2806</v>
      </c>
      <c r="FH4" t="s">
        <v>2807</v>
      </c>
      <c r="FI4" t="s">
        <v>2808</v>
      </c>
      <c r="FJ4" t="s">
        <v>2809</v>
      </c>
      <c r="FK4" t="s">
        <v>2810</v>
      </c>
      <c r="FL4" t="s">
        <v>2811</v>
      </c>
      <c r="FM4" t="s">
        <v>2812</v>
      </c>
      <c r="FN4" t="s">
        <v>2813</v>
      </c>
      <c r="FO4" t="s">
        <v>2814</v>
      </c>
      <c r="FP4" t="s">
        <v>2815</v>
      </c>
      <c r="FQ4" t="s">
        <v>2816</v>
      </c>
      <c r="FR4" t="s">
        <v>2817</v>
      </c>
      <c r="FS4" t="s">
        <v>2818</v>
      </c>
      <c r="FT4" t="s">
        <v>2819</v>
      </c>
      <c r="FU4" t="s">
        <v>2820</v>
      </c>
      <c r="FV4" t="s">
        <v>2821</v>
      </c>
      <c r="FW4" t="s">
        <v>2822</v>
      </c>
      <c r="FX4" t="s">
        <v>2823</v>
      </c>
      <c r="FY4" t="s">
        <v>2824</v>
      </c>
      <c r="FZ4" t="s">
        <v>2825</v>
      </c>
      <c r="GA4" t="s">
        <v>2826</v>
      </c>
      <c r="GB4" t="s">
        <v>2827</v>
      </c>
      <c r="GC4" t="s">
        <v>2828</v>
      </c>
      <c r="GD4" t="s">
        <v>2829</v>
      </c>
      <c r="GE4" t="s">
        <v>2830</v>
      </c>
      <c r="GF4" t="s">
        <v>2831</v>
      </c>
      <c r="GG4" t="s">
        <v>2832</v>
      </c>
      <c r="GH4" t="s">
        <v>2833</v>
      </c>
      <c r="GI4" t="s">
        <v>2834</v>
      </c>
      <c r="GJ4" t="s">
        <v>2835</v>
      </c>
      <c r="GK4" t="s">
        <v>2836</v>
      </c>
      <c r="GL4" t="s">
        <v>2837</v>
      </c>
      <c r="GM4" t="s">
        <v>2838</v>
      </c>
      <c r="GN4" t="s">
        <v>2839</v>
      </c>
      <c r="GO4" t="s">
        <v>2840</v>
      </c>
      <c r="GP4" t="s">
        <v>2841</v>
      </c>
      <c r="GQ4" t="s">
        <v>2842</v>
      </c>
      <c r="GR4" t="s">
        <v>2843</v>
      </c>
      <c r="GS4" t="s">
        <v>2844</v>
      </c>
      <c r="GT4" t="s">
        <v>2845</v>
      </c>
      <c r="GU4" t="s">
        <v>2846</v>
      </c>
      <c r="GV4" t="s">
        <v>2847</v>
      </c>
      <c r="GW4" t="s">
        <v>2848</v>
      </c>
      <c r="GX4" t="s">
        <v>2849</v>
      </c>
      <c r="GY4" t="s">
        <v>2850</v>
      </c>
      <c r="GZ4" t="s">
        <v>2851</v>
      </c>
      <c r="HA4" t="s">
        <v>2852</v>
      </c>
      <c r="HB4" t="s">
        <v>2853</v>
      </c>
      <c r="HC4" t="s">
        <v>2854</v>
      </c>
      <c r="HD4" t="s">
        <v>2855</v>
      </c>
      <c r="HE4" t="s">
        <v>2856</v>
      </c>
      <c r="HF4" t="s">
        <v>2857</v>
      </c>
      <c r="HG4" t="s">
        <v>2858</v>
      </c>
      <c r="HH4" t="s">
        <v>2859</v>
      </c>
      <c r="HI4" t="s">
        <v>2860</v>
      </c>
      <c r="HJ4" t="s">
        <v>2861</v>
      </c>
      <c r="HK4" t="s">
        <v>2862</v>
      </c>
      <c r="HL4" t="s">
        <v>2863</v>
      </c>
      <c r="HM4" t="s">
        <v>2864</v>
      </c>
      <c r="HN4" t="s">
        <v>2865</v>
      </c>
      <c r="HO4" t="s">
        <v>2866</v>
      </c>
      <c r="HP4" t="s">
        <v>2867</v>
      </c>
      <c r="HQ4" t="s">
        <v>2868</v>
      </c>
      <c r="HR4" t="s">
        <v>2869</v>
      </c>
      <c r="HS4" t="s">
        <v>2870</v>
      </c>
      <c r="HT4" t="s">
        <v>2871</v>
      </c>
      <c r="HU4" t="s">
        <v>2872</v>
      </c>
      <c r="HV4" t="s">
        <v>2873</v>
      </c>
      <c r="HW4" t="s">
        <v>2874</v>
      </c>
      <c r="HX4" t="s">
        <v>2875</v>
      </c>
      <c r="HY4" t="s">
        <v>2876</v>
      </c>
      <c r="HZ4" t="s">
        <v>2877</v>
      </c>
      <c r="IA4" t="s">
        <v>2878</v>
      </c>
      <c r="IB4" t="s">
        <v>2879</v>
      </c>
      <c r="IC4" t="s">
        <v>2880</v>
      </c>
      <c r="ID4" t="s">
        <v>2881</v>
      </c>
      <c r="IE4" t="s">
        <v>2882</v>
      </c>
      <c r="IF4" t="s">
        <v>2883</v>
      </c>
      <c r="IG4" t="s">
        <v>2884</v>
      </c>
      <c r="IH4" t="s">
        <v>2885</v>
      </c>
      <c r="II4" t="s">
        <v>2886</v>
      </c>
      <c r="IJ4" t="s">
        <v>2887</v>
      </c>
      <c r="IK4" t="s">
        <v>2888</v>
      </c>
      <c r="IL4" t="s">
        <v>2889</v>
      </c>
      <c r="IM4" t="s">
        <v>2890</v>
      </c>
      <c r="IN4" t="s">
        <v>2891</v>
      </c>
      <c r="IO4" t="s">
        <v>2892</v>
      </c>
      <c r="IP4" t="s">
        <v>2893</v>
      </c>
      <c r="IQ4" t="s">
        <v>2894</v>
      </c>
      <c r="IR4" t="s">
        <v>2895</v>
      </c>
      <c r="IS4" t="s">
        <v>2896</v>
      </c>
      <c r="IT4" t="s">
        <v>2897</v>
      </c>
      <c r="IU4" t="s">
        <v>2898</v>
      </c>
      <c r="IV4" t="s">
        <v>2899</v>
      </c>
    </row>
    <row r="5" spans="1:256">
      <c r="A5" t="s">
        <v>2900</v>
      </c>
      <c r="B5" t="s">
        <v>2901</v>
      </c>
      <c r="C5" t="s">
        <v>2902</v>
      </c>
      <c r="D5" t="s">
        <v>2903</v>
      </c>
      <c r="E5" t="s">
        <v>2904</v>
      </c>
      <c r="F5" t="s">
        <v>2905</v>
      </c>
      <c r="G5" t="s">
        <v>2906</v>
      </c>
      <c r="H5" t="s">
        <v>2907</v>
      </c>
      <c r="I5" t="s">
        <v>2908</v>
      </c>
      <c r="J5" t="s">
        <v>2909</v>
      </c>
      <c r="K5" t="s">
        <v>2910</v>
      </c>
      <c r="L5" t="s">
        <v>2911</v>
      </c>
      <c r="M5" t="s">
        <v>2912</v>
      </c>
      <c r="N5" t="s">
        <v>2913</v>
      </c>
      <c r="O5" t="s">
        <v>2914</v>
      </c>
      <c r="P5" t="s">
        <v>2915</v>
      </c>
      <c r="Q5" t="s">
        <v>2916</v>
      </c>
      <c r="R5" t="s">
        <v>2917</v>
      </c>
      <c r="S5" t="s">
        <v>2918</v>
      </c>
      <c r="T5" t="s">
        <v>2919</v>
      </c>
      <c r="U5" t="s">
        <v>2920</v>
      </c>
      <c r="V5" t="s">
        <v>2921</v>
      </c>
      <c r="W5" t="s">
        <v>2922</v>
      </c>
      <c r="X5" t="s">
        <v>2923</v>
      </c>
      <c r="Y5" t="s">
        <v>2924</v>
      </c>
      <c r="Z5" t="s">
        <v>2925</v>
      </c>
      <c r="AA5" t="s">
        <v>2926</v>
      </c>
      <c r="AB5" t="s">
        <v>2927</v>
      </c>
      <c r="AC5" t="s">
        <v>2928</v>
      </c>
      <c r="AD5" t="s">
        <v>2929</v>
      </c>
      <c r="AE5" t="s">
        <v>2930</v>
      </c>
      <c r="AF5" t="s">
        <v>2931</v>
      </c>
      <c r="AG5" t="s">
        <v>2932</v>
      </c>
      <c r="AH5" t="s">
        <v>2933</v>
      </c>
      <c r="AI5" t="s">
        <v>2934</v>
      </c>
      <c r="AJ5" t="s">
        <v>2935</v>
      </c>
      <c r="AK5" t="s">
        <v>2936</v>
      </c>
      <c r="AL5" t="s">
        <v>2937</v>
      </c>
      <c r="AM5" t="s">
        <v>2938</v>
      </c>
      <c r="AN5" t="s">
        <v>2939</v>
      </c>
      <c r="AO5" t="s">
        <v>2940</v>
      </c>
      <c r="AP5" t="s">
        <v>2941</v>
      </c>
      <c r="AQ5" t="s">
        <v>2942</v>
      </c>
      <c r="AR5" t="s">
        <v>2943</v>
      </c>
      <c r="AS5" t="s">
        <v>2944</v>
      </c>
      <c r="AT5" t="s">
        <v>2945</v>
      </c>
      <c r="AU5" t="s">
        <v>2946</v>
      </c>
      <c r="AV5" t="s">
        <v>2947</v>
      </c>
      <c r="AW5" t="s">
        <v>2948</v>
      </c>
      <c r="AX5" t="s">
        <v>2949</v>
      </c>
      <c r="AY5" t="s">
        <v>2950</v>
      </c>
      <c r="AZ5" t="s">
        <v>2951</v>
      </c>
      <c r="BA5" t="s">
        <v>2952</v>
      </c>
      <c r="BB5" t="s">
        <v>2953</v>
      </c>
      <c r="BC5" t="s">
        <v>2954</v>
      </c>
      <c r="BD5" t="s">
        <v>2955</v>
      </c>
      <c r="BE5" t="s">
        <v>2956</v>
      </c>
      <c r="BF5" t="s">
        <v>2957</v>
      </c>
      <c r="BG5" t="s">
        <v>2958</v>
      </c>
      <c r="BH5" t="s">
        <v>2959</v>
      </c>
      <c r="BI5" t="s">
        <v>2960</v>
      </c>
      <c r="BJ5" t="s">
        <v>2961</v>
      </c>
      <c r="BK5" t="s">
        <v>2962</v>
      </c>
      <c r="BL5" t="s">
        <v>2963</v>
      </c>
      <c r="BM5" t="s">
        <v>2964</v>
      </c>
      <c r="BN5" t="s">
        <v>2965</v>
      </c>
      <c r="BO5" t="s">
        <v>2966</v>
      </c>
      <c r="BP5" t="s">
        <v>2967</v>
      </c>
      <c r="BQ5" t="s">
        <v>2968</v>
      </c>
      <c r="BR5" t="s">
        <v>2969</v>
      </c>
      <c r="BS5" t="s">
        <v>2970</v>
      </c>
      <c r="BT5" t="s">
        <v>2971</v>
      </c>
      <c r="BU5" t="s">
        <v>2972</v>
      </c>
      <c r="BV5" t="s">
        <v>2973</v>
      </c>
      <c r="BW5" t="s">
        <v>2974</v>
      </c>
      <c r="BX5" t="s">
        <v>2975</v>
      </c>
      <c r="BY5" t="s">
        <v>2976</v>
      </c>
      <c r="BZ5" t="s">
        <v>2977</v>
      </c>
      <c r="CA5" t="s">
        <v>2978</v>
      </c>
      <c r="CB5" t="s">
        <v>2979</v>
      </c>
      <c r="CC5" t="s">
        <v>2980</v>
      </c>
      <c r="CD5" t="s">
        <v>2981</v>
      </c>
      <c r="CE5" t="s">
        <v>2982</v>
      </c>
      <c r="CF5" t="s">
        <v>2983</v>
      </c>
      <c r="CG5" t="s">
        <v>2984</v>
      </c>
      <c r="CH5" t="s">
        <v>2985</v>
      </c>
      <c r="CI5" t="s">
        <v>2986</v>
      </c>
      <c r="CJ5" t="s">
        <v>2987</v>
      </c>
      <c r="CK5" t="s">
        <v>2988</v>
      </c>
      <c r="CL5" t="s">
        <v>2989</v>
      </c>
      <c r="CM5" t="s">
        <v>2990</v>
      </c>
      <c r="CN5" t="s">
        <v>2991</v>
      </c>
      <c r="CO5" t="s">
        <v>2992</v>
      </c>
      <c r="CP5" t="s">
        <v>2993</v>
      </c>
      <c r="CQ5" t="s">
        <v>2994</v>
      </c>
      <c r="CR5" t="s">
        <v>2995</v>
      </c>
      <c r="CS5" t="s">
        <v>2996</v>
      </c>
      <c r="CT5" t="s">
        <v>2997</v>
      </c>
      <c r="CU5" t="s">
        <v>2998</v>
      </c>
      <c r="CV5" t="s">
        <v>2999</v>
      </c>
      <c r="CW5" t="s">
        <v>3000</v>
      </c>
      <c r="CX5" t="s">
        <v>3001</v>
      </c>
      <c r="CY5" t="s">
        <v>3002</v>
      </c>
      <c r="CZ5" t="s">
        <v>3003</v>
      </c>
      <c r="DA5" t="s">
        <v>3004</v>
      </c>
      <c r="DB5" t="s">
        <v>3005</v>
      </c>
      <c r="DC5" t="s">
        <v>3006</v>
      </c>
      <c r="DD5" t="s">
        <v>3007</v>
      </c>
      <c r="DE5" t="s">
        <v>3008</v>
      </c>
      <c r="DF5" t="s">
        <v>3009</v>
      </c>
      <c r="DG5" t="s">
        <v>3010</v>
      </c>
      <c r="DH5" t="s">
        <v>3011</v>
      </c>
      <c r="DI5" t="s">
        <v>3012</v>
      </c>
      <c r="DJ5" t="s">
        <v>3013</v>
      </c>
      <c r="DK5" t="s">
        <v>3014</v>
      </c>
      <c r="DL5" t="s">
        <v>3015</v>
      </c>
      <c r="DM5" t="s">
        <v>3016</v>
      </c>
      <c r="DN5" t="s">
        <v>3017</v>
      </c>
      <c r="DO5" t="s">
        <v>3018</v>
      </c>
      <c r="DP5" t="s">
        <v>3019</v>
      </c>
      <c r="DQ5" t="s">
        <v>3020</v>
      </c>
      <c r="DR5" t="s">
        <v>3021</v>
      </c>
      <c r="DS5" t="s">
        <v>3022</v>
      </c>
      <c r="DT5" t="s">
        <v>3023</v>
      </c>
      <c r="DU5" t="s">
        <v>3024</v>
      </c>
      <c r="DV5" t="s">
        <v>3025</v>
      </c>
      <c r="DW5" t="s">
        <v>3026</v>
      </c>
      <c r="DX5" t="s">
        <v>3027</v>
      </c>
      <c r="DY5" t="s">
        <v>3028</v>
      </c>
      <c r="DZ5" t="s">
        <v>3029</v>
      </c>
      <c r="EA5" t="s">
        <v>3030</v>
      </c>
      <c r="EB5" t="s">
        <v>3031</v>
      </c>
      <c r="EC5" t="s">
        <v>3032</v>
      </c>
      <c r="ED5" t="s">
        <v>3033</v>
      </c>
      <c r="EE5" t="s">
        <v>3034</v>
      </c>
      <c r="EF5" t="s">
        <v>3035</v>
      </c>
      <c r="EG5" t="s">
        <v>3036</v>
      </c>
      <c r="EH5" t="s">
        <v>3037</v>
      </c>
      <c r="EI5" t="s">
        <v>3038</v>
      </c>
      <c r="EJ5" t="s">
        <v>3039</v>
      </c>
      <c r="EK5" t="s">
        <v>3040</v>
      </c>
      <c r="EL5" t="s">
        <v>3041</v>
      </c>
      <c r="EM5" t="s">
        <v>3042</v>
      </c>
      <c r="EN5" t="s">
        <v>3043</v>
      </c>
      <c r="EO5" t="s">
        <v>3044</v>
      </c>
      <c r="EP5" t="s">
        <v>3045</v>
      </c>
      <c r="EQ5" t="s">
        <v>3046</v>
      </c>
      <c r="ER5" t="s">
        <v>3047</v>
      </c>
      <c r="ES5" t="s">
        <v>3048</v>
      </c>
      <c r="ET5" t="s">
        <v>3049</v>
      </c>
      <c r="EU5" t="s">
        <v>3050</v>
      </c>
      <c r="EV5" t="s">
        <v>3051</v>
      </c>
      <c r="EW5" t="s">
        <v>3052</v>
      </c>
      <c r="EX5" t="s">
        <v>3053</v>
      </c>
      <c r="EY5" t="s">
        <v>3054</v>
      </c>
      <c r="EZ5" t="s">
        <v>3055</v>
      </c>
      <c r="FA5" t="s">
        <v>3056</v>
      </c>
      <c r="FB5" t="s">
        <v>3057</v>
      </c>
      <c r="FC5" t="s">
        <v>3058</v>
      </c>
      <c r="FD5" t="s">
        <v>3059</v>
      </c>
      <c r="FE5" t="s">
        <v>3060</v>
      </c>
      <c r="FF5" t="s">
        <v>3061</v>
      </c>
      <c r="FG5" t="s">
        <v>3062</v>
      </c>
      <c r="FH5" t="s">
        <v>3063</v>
      </c>
      <c r="FI5" t="s">
        <v>3064</v>
      </c>
      <c r="FJ5" t="s">
        <v>3065</v>
      </c>
      <c r="FK5" t="s">
        <v>3066</v>
      </c>
      <c r="FL5" t="s">
        <v>3067</v>
      </c>
      <c r="FM5" t="s">
        <v>3068</v>
      </c>
      <c r="FN5" t="s">
        <v>3069</v>
      </c>
      <c r="FO5" t="s">
        <v>3070</v>
      </c>
      <c r="FP5" t="s">
        <v>3071</v>
      </c>
      <c r="FQ5" t="s">
        <v>3072</v>
      </c>
      <c r="FR5" t="s">
        <v>3073</v>
      </c>
      <c r="FS5" t="s">
        <v>3074</v>
      </c>
      <c r="FT5" t="s">
        <v>3075</v>
      </c>
      <c r="FU5" t="s">
        <v>3076</v>
      </c>
      <c r="FV5" t="s">
        <v>3077</v>
      </c>
      <c r="FW5" t="s">
        <v>3078</v>
      </c>
      <c r="FX5" t="s">
        <v>3079</v>
      </c>
      <c r="FY5" t="s">
        <v>3080</v>
      </c>
      <c r="FZ5" t="s">
        <v>3081</v>
      </c>
      <c r="GA5" t="s">
        <v>3082</v>
      </c>
      <c r="GB5" t="s">
        <v>3083</v>
      </c>
      <c r="GC5" t="s">
        <v>3084</v>
      </c>
      <c r="GD5" t="s">
        <v>3085</v>
      </c>
      <c r="GE5" t="s">
        <v>3086</v>
      </c>
      <c r="GF5" t="s">
        <v>3087</v>
      </c>
      <c r="GG5" t="s">
        <v>3088</v>
      </c>
      <c r="GH5" t="s">
        <v>3089</v>
      </c>
      <c r="GI5" t="s">
        <v>3090</v>
      </c>
      <c r="GJ5" t="s">
        <v>3091</v>
      </c>
      <c r="GK5" t="s">
        <v>3092</v>
      </c>
      <c r="GL5" t="s">
        <v>3093</v>
      </c>
      <c r="GM5" t="s">
        <v>3094</v>
      </c>
      <c r="GN5" t="s">
        <v>3095</v>
      </c>
      <c r="GO5" t="s">
        <v>3096</v>
      </c>
      <c r="GP5" t="s">
        <v>3097</v>
      </c>
      <c r="GQ5" t="s">
        <v>3098</v>
      </c>
      <c r="GR5" t="s">
        <v>3099</v>
      </c>
      <c r="GS5" t="s">
        <v>3100</v>
      </c>
      <c r="GT5" t="s">
        <v>3101</v>
      </c>
      <c r="GU5" t="s">
        <v>3102</v>
      </c>
      <c r="GV5" t="s">
        <v>3103</v>
      </c>
      <c r="GW5" t="s">
        <v>3104</v>
      </c>
      <c r="GX5" t="s">
        <v>3105</v>
      </c>
      <c r="GY5" t="s">
        <v>3106</v>
      </c>
      <c r="GZ5" t="s">
        <v>3107</v>
      </c>
      <c r="HA5" t="s">
        <v>3108</v>
      </c>
      <c r="HB5" t="s">
        <v>3109</v>
      </c>
      <c r="HC5" t="s">
        <v>3110</v>
      </c>
      <c r="HD5" t="s">
        <v>3111</v>
      </c>
      <c r="HE5" t="s">
        <v>3112</v>
      </c>
      <c r="HF5" t="s">
        <v>3113</v>
      </c>
      <c r="HG5" t="s">
        <v>3114</v>
      </c>
      <c r="HH5" t="s">
        <v>3115</v>
      </c>
      <c r="HI5" t="s">
        <v>3116</v>
      </c>
      <c r="HJ5" t="s">
        <v>3117</v>
      </c>
      <c r="HK5" t="s">
        <v>3118</v>
      </c>
      <c r="HL5" t="s">
        <v>3119</v>
      </c>
      <c r="HM5" t="s">
        <v>3120</v>
      </c>
      <c r="HN5" t="s">
        <v>3121</v>
      </c>
      <c r="HO5" t="s">
        <v>3122</v>
      </c>
      <c r="HP5" t="s">
        <v>3123</v>
      </c>
      <c r="HQ5" t="s">
        <v>3124</v>
      </c>
      <c r="HR5" t="s">
        <v>3125</v>
      </c>
      <c r="HS5" t="s">
        <v>3126</v>
      </c>
      <c r="HT5" t="s">
        <v>3127</v>
      </c>
      <c r="HU5" t="s">
        <v>3128</v>
      </c>
      <c r="HV5" t="s">
        <v>3129</v>
      </c>
      <c r="HW5" t="s">
        <v>3130</v>
      </c>
      <c r="HX5" t="s">
        <v>3131</v>
      </c>
      <c r="HY5" t="s">
        <v>3132</v>
      </c>
      <c r="HZ5" t="s">
        <v>3133</v>
      </c>
      <c r="IA5" t="s">
        <v>3134</v>
      </c>
      <c r="IB5" t="s">
        <v>3135</v>
      </c>
      <c r="IC5" t="s">
        <v>3136</v>
      </c>
      <c r="ID5" t="s">
        <v>3137</v>
      </c>
      <c r="IE5" t="s">
        <v>3138</v>
      </c>
      <c r="IF5" t="s">
        <v>3139</v>
      </c>
      <c r="IG5" t="s">
        <v>3140</v>
      </c>
      <c r="IH5" t="s">
        <v>3141</v>
      </c>
      <c r="II5" t="s">
        <v>3142</v>
      </c>
      <c r="IJ5" t="s">
        <v>3143</v>
      </c>
      <c r="IK5" t="s">
        <v>3144</v>
      </c>
      <c r="IL5" t="s">
        <v>3145</v>
      </c>
      <c r="IM5" t="s">
        <v>3146</v>
      </c>
      <c r="IN5" t="s">
        <v>3147</v>
      </c>
      <c r="IO5" t="s">
        <v>3148</v>
      </c>
      <c r="IP5" t="s">
        <v>3149</v>
      </c>
      <c r="IQ5" t="s">
        <v>3150</v>
      </c>
      <c r="IR5" t="s">
        <v>3151</v>
      </c>
      <c r="IS5" t="s">
        <v>3152</v>
      </c>
      <c r="IT5" t="s">
        <v>3153</v>
      </c>
      <c r="IU5" t="s">
        <v>3154</v>
      </c>
      <c r="IV5" t="s">
        <v>3155</v>
      </c>
    </row>
    <row r="6" spans="1:256">
      <c r="A6" t="s">
        <v>3156</v>
      </c>
      <c r="B6" t="s">
        <v>3157</v>
      </c>
      <c r="C6" t="s">
        <v>3158</v>
      </c>
      <c r="D6" t="s">
        <v>3159</v>
      </c>
      <c r="E6" t="s">
        <v>3160</v>
      </c>
      <c r="F6" t="s">
        <v>3161</v>
      </c>
      <c r="G6" t="s">
        <v>3162</v>
      </c>
      <c r="H6" t="s">
        <v>3163</v>
      </c>
      <c r="I6" t="s">
        <v>3164</v>
      </c>
      <c r="J6" t="s">
        <v>3165</v>
      </c>
      <c r="K6" t="s">
        <v>3166</v>
      </c>
      <c r="L6" t="s">
        <v>3167</v>
      </c>
      <c r="M6" t="s">
        <v>3168</v>
      </c>
      <c r="N6" t="s">
        <v>3169</v>
      </c>
      <c r="O6" t="s">
        <v>3170</v>
      </c>
      <c r="P6" t="s">
        <v>3171</v>
      </c>
      <c r="Q6" t="s">
        <v>3172</v>
      </c>
      <c r="R6" t="s">
        <v>3173</v>
      </c>
      <c r="S6" t="s">
        <v>3174</v>
      </c>
      <c r="T6" t="s">
        <v>3175</v>
      </c>
      <c r="U6" t="s">
        <v>3176</v>
      </c>
      <c r="V6" t="s">
        <v>3177</v>
      </c>
      <c r="W6" t="s">
        <v>3178</v>
      </c>
      <c r="X6" t="s">
        <v>3179</v>
      </c>
      <c r="Y6" t="s">
        <v>3180</v>
      </c>
      <c r="Z6" t="s">
        <v>3181</v>
      </c>
      <c r="AA6" t="s">
        <v>3182</v>
      </c>
      <c r="AB6" t="s">
        <v>3183</v>
      </c>
      <c r="AC6" t="s">
        <v>3184</v>
      </c>
      <c r="AD6" t="s">
        <v>3185</v>
      </c>
      <c r="AE6" t="s">
        <v>3186</v>
      </c>
      <c r="AF6" t="s">
        <v>3187</v>
      </c>
      <c r="AG6" t="s">
        <v>3188</v>
      </c>
      <c r="AH6" t="s">
        <v>3189</v>
      </c>
      <c r="AI6" t="s">
        <v>3190</v>
      </c>
      <c r="AJ6" t="s">
        <v>3191</v>
      </c>
      <c r="AK6" t="s">
        <v>3192</v>
      </c>
      <c r="AL6" t="s">
        <v>3193</v>
      </c>
      <c r="AM6" t="s">
        <v>3194</v>
      </c>
      <c r="AN6" t="s">
        <v>3195</v>
      </c>
      <c r="AO6" t="s">
        <v>3196</v>
      </c>
      <c r="AP6" t="s">
        <v>3197</v>
      </c>
      <c r="AQ6" t="s">
        <v>3198</v>
      </c>
      <c r="AR6" t="s">
        <v>3199</v>
      </c>
      <c r="AS6" t="s">
        <v>3200</v>
      </c>
      <c r="AT6" t="s">
        <v>3201</v>
      </c>
      <c r="AU6" t="s">
        <v>3202</v>
      </c>
      <c r="AV6" t="s">
        <v>3203</v>
      </c>
      <c r="AW6" t="s">
        <v>3204</v>
      </c>
      <c r="AX6" t="s">
        <v>3205</v>
      </c>
      <c r="AY6" t="s">
        <v>3206</v>
      </c>
      <c r="AZ6" t="s">
        <v>3207</v>
      </c>
      <c r="BA6" t="s">
        <v>3208</v>
      </c>
      <c r="BB6" t="s">
        <v>3209</v>
      </c>
      <c r="BC6" t="s">
        <v>3210</v>
      </c>
      <c r="BD6" t="s">
        <v>3211</v>
      </c>
      <c r="BE6" t="s">
        <v>3212</v>
      </c>
      <c r="BF6" t="s">
        <v>3213</v>
      </c>
      <c r="BG6" t="s">
        <v>3214</v>
      </c>
      <c r="BH6" t="s">
        <v>3215</v>
      </c>
      <c r="BI6" t="s">
        <v>3216</v>
      </c>
      <c r="BJ6" t="s">
        <v>3217</v>
      </c>
      <c r="BK6" t="s">
        <v>3218</v>
      </c>
      <c r="BL6" t="s">
        <v>3219</v>
      </c>
      <c r="BM6" t="s">
        <v>3220</v>
      </c>
      <c r="BN6" t="s">
        <v>3221</v>
      </c>
      <c r="BO6" t="s">
        <v>3222</v>
      </c>
      <c r="BP6" t="s">
        <v>3223</v>
      </c>
      <c r="BQ6" t="s">
        <v>3224</v>
      </c>
      <c r="BR6" t="s">
        <v>3225</v>
      </c>
      <c r="BS6" t="s">
        <v>3226</v>
      </c>
      <c r="BT6" t="s">
        <v>3227</v>
      </c>
      <c r="BU6" t="s">
        <v>3228</v>
      </c>
      <c r="BV6" t="s">
        <v>3229</v>
      </c>
      <c r="BW6" t="s">
        <v>3230</v>
      </c>
      <c r="BX6" t="s">
        <v>3231</v>
      </c>
      <c r="BY6" t="s">
        <v>3232</v>
      </c>
      <c r="BZ6" t="s">
        <v>3233</v>
      </c>
      <c r="CA6" t="s">
        <v>3234</v>
      </c>
      <c r="CB6" t="s">
        <v>3235</v>
      </c>
      <c r="CC6" t="s">
        <v>3236</v>
      </c>
      <c r="CD6" t="s">
        <v>3237</v>
      </c>
      <c r="CE6" t="s">
        <v>3238</v>
      </c>
      <c r="CF6" t="s">
        <v>3239</v>
      </c>
      <c r="CG6" t="s">
        <v>3240</v>
      </c>
      <c r="CH6" t="s">
        <v>3241</v>
      </c>
      <c r="CI6" t="s">
        <v>3242</v>
      </c>
      <c r="CJ6" t="s">
        <v>3243</v>
      </c>
      <c r="CK6" t="s">
        <v>3244</v>
      </c>
      <c r="CL6" t="s">
        <v>3245</v>
      </c>
      <c r="CM6" t="s">
        <v>3246</v>
      </c>
      <c r="CN6" t="s">
        <v>3247</v>
      </c>
      <c r="CO6" t="s">
        <v>3248</v>
      </c>
      <c r="CP6" t="s">
        <v>3249</v>
      </c>
      <c r="CQ6" t="s">
        <v>3250</v>
      </c>
      <c r="CR6" t="s">
        <v>3251</v>
      </c>
      <c r="CS6" t="s">
        <v>3252</v>
      </c>
      <c r="CT6" t="s">
        <v>3253</v>
      </c>
      <c r="CU6" t="s">
        <v>3254</v>
      </c>
      <c r="CV6" t="s">
        <v>3255</v>
      </c>
      <c r="CW6" t="s">
        <v>3256</v>
      </c>
      <c r="CX6" t="s">
        <v>3257</v>
      </c>
      <c r="CY6" t="s">
        <v>3258</v>
      </c>
      <c r="CZ6" t="s">
        <v>3259</v>
      </c>
      <c r="DA6" t="s">
        <v>3260</v>
      </c>
      <c r="DB6" t="s">
        <v>3261</v>
      </c>
      <c r="DC6" t="s">
        <v>3262</v>
      </c>
      <c r="DD6" t="s">
        <v>3263</v>
      </c>
      <c r="DE6" t="s">
        <v>3264</v>
      </c>
      <c r="DF6" t="s">
        <v>3265</v>
      </c>
      <c r="DG6" t="s">
        <v>3266</v>
      </c>
      <c r="DH6" t="s">
        <v>3267</v>
      </c>
      <c r="DI6" t="s">
        <v>3268</v>
      </c>
      <c r="DJ6" t="s">
        <v>3269</v>
      </c>
      <c r="DK6" t="s">
        <v>3270</v>
      </c>
      <c r="DL6" t="s">
        <v>3271</v>
      </c>
      <c r="DM6" t="s">
        <v>3272</v>
      </c>
      <c r="DN6" t="s">
        <v>3273</v>
      </c>
      <c r="DO6" t="s">
        <v>3274</v>
      </c>
      <c r="DP6" t="s">
        <v>3275</v>
      </c>
      <c r="DQ6" t="s">
        <v>3276</v>
      </c>
      <c r="DR6" t="s">
        <v>3277</v>
      </c>
      <c r="DS6" t="s">
        <v>3278</v>
      </c>
      <c r="DT6" t="s">
        <v>3279</v>
      </c>
      <c r="DU6" t="s">
        <v>3280</v>
      </c>
      <c r="DV6" t="s">
        <v>3281</v>
      </c>
      <c r="DW6" t="s">
        <v>3282</v>
      </c>
      <c r="DX6" t="s">
        <v>3283</v>
      </c>
      <c r="DY6" t="s">
        <v>3284</v>
      </c>
      <c r="DZ6" t="s">
        <v>3285</v>
      </c>
      <c r="EA6" t="s">
        <v>3286</v>
      </c>
      <c r="EB6" t="s">
        <v>3287</v>
      </c>
      <c r="EC6" t="s">
        <v>3288</v>
      </c>
      <c r="ED6" t="s">
        <v>3289</v>
      </c>
      <c r="EE6" t="s">
        <v>3290</v>
      </c>
      <c r="EF6" t="s">
        <v>3291</v>
      </c>
      <c r="EG6" t="s">
        <v>3292</v>
      </c>
      <c r="EH6" t="s">
        <v>3293</v>
      </c>
      <c r="EI6" t="s">
        <v>3294</v>
      </c>
      <c r="EJ6" t="s">
        <v>3295</v>
      </c>
      <c r="EK6" t="s">
        <v>3296</v>
      </c>
      <c r="EL6" t="s">
        <v>3297</v>
      </c>
      <c r="EM6" t="s">
        <v>3298</v>
      </c>
      <c r="EN6" t="s">
        <v>3299</v>
      </c>
      <c r="EO6" t="s">
        <v>3300</v>
      </c>
      <c r="EP6" t="s">
        <v>3301</v>
      </c>
      <c r="EQ6" t="s">
        <v>3302</v>
      </c>
      <c r="ER6" t="s">
        <v>3303</v>
      </c>
      <c r="ES6" t="s">
        <v>3304</v>
      </c>
      <c r="ET6" t="s">
        <v>3305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M59"/>
  <sheetViews>
    <sheetView showGridLines="0" tabSelected="1" view="pageBreakPreview" zoomScaleNormal="85" zoomScaleSheetLayoutView="100" workbookViewId="0">
      <selection activeCell="E36" sqref="E36"/>
    </sheetView>
  </sheetViews>
  <sheetFormatPr defaultColWidth="9.109375" defaultRowHeight="13.8" outlineLevelRow="1"/>
  <cols>
    <col min="1" max="1" width="7.6640625" style="360" customWidth="1"/>
    <col min="2" max="2" width="41.33203125" style="360" customWidth="1"/>
    <col min="3" max="3" width="10.6640625" style="360" customWidth="1"/>
    <col min="4" max="4" width="33.6640625" style="360" customWidth="1"/>
    <col min="5" max="5" width="14.109375" style="360" customWidth="1"/>
    <col min="6" max="6" width="33.6640625" style="360" customWidth="1"/>
    <col min="7" max="7" width="12.109375" style="360" customWidth="1"/>
    <col min="8" max="10" width="9.109375" style="370"/>
    <col min="11" max="16384" width="9.109375" style="360"/>
  </cols>
  <sheetData>
    <row r="1" spans="1:13" ht="24" thickBot="1">
      <c r="A1" s="872" t="str">
        <f>client_name</f>
        <v>AECOM Technology Corporation</v>
      </c>
      <c r="B1" s="1211"/>
      <c r="C1" s="1211"/>
      <c r="D1" s="1211"/>
      <c r="E1" s="1212"/>
      <c r="F1" s="1212"/>
      <c r="G1" s="1121" t="s">
        <v>653</v>
      </c>
      <c r="H1" s="1213"/>
      <c r="I1" s="1214"/>
      <c r="J1" s="1214"/>
      <c r="K1" s="1215"/>
      <c r="L1" s="1215"/>
      <c r="M1" s="1215"/>
    </row>
    <row r="2" spans="1:13" ht="15.6">
      <c r="A2" s="878" t="str">
        <f>Subject_Co</f>
        <v>MSS</v>
      </c>
      <c r="B2" s="1215"/>
      <c r="C2" s="1215"/>
      <c r="D2" s="1215"/>
      <c r="E2" s="1215"/>
      <c r="F2" s="1215"/>
      <c r="G2" s="1216"/>
      <c r="H2" s="1213"/>
      <c r="I2" s="1214"/>
      <c r="J2" s="1214"/>
      <c r="K2" s="1215"/>
      <c r="L2" s="1215"/>
      <c r="M2" s="1215"/>
    </row>
    <row r="3" spans="1:13" ht="15.6">
      <c r="A3" s="1217" t="s">
        <v>321</v>
      </c>
      <c r="B3" s="1215"/>
      <c r="C3" s="1215"/>
      <c r="D3" s="1215"/>
      <c r="E3" s="1215"/>
      <c r="F3" s="1215"/>
      <c r="G3" s="1218"/>
      <c r="H3" s="1213"/>
      <c r="I3" s="1214"/>
      <c r="J3" s="1214"/>
      <c r="K3" s="1215"/>
      <c r="L3" s="1215"/>
      <c r="M3" s="1215"/>
    </row>
    <row r="4" spans="1:13" ht="15.6">
      <c r="A4" s="879" t="str">
        <f>date_heading</f>
        <v>Corroborative valuation as of 30 June 2014</v>
      </c>
      <c r="B4" s="1215"/>
      <c r="C4" s="1215"/>
      <c r="D4" s="1215"/>
      <c r="E4" s="1215"/>
      <c r="F4" s="1215"/>
      <c r="G4" s="1215"/>
      <c r="H4" s="1213"/>
      <c r="I4" s="1214"/>
      <c r="J4" s="1214"/>
      <c r="K4" s="1215"/>
      <c r="L4" s="1215"/>
      <c r="M4" s="1215"/>
    </row>
    <row r="5" spans="1:13" ht="15.6">
      <c r="A5" s="880" t="str">
        <f>currency_heading</f>
        <v>(USD in 000s)</v>
      </c>
      <c r="B5" s="1215"/>
      <c r="C5" s="1215"/>
      <c r="D5" s="1215"/>
      <c r="E5" s="1215"/>
      <c r="F5" s="1215"/>
      <c r="G5" s="1215"/>
      <c r="H5" s="1213"/>
      <c r="I5" s="1214"/>
      <c r="J5" s="1214"/>
      <c r="K5" s="1215"/>
      <c r="L5" s="1215"/>
      <c r="M5" s="1215"/>
    </row>
    <row r="6" spans="1:13" ht="12" hidden="1" customHeight="1" outlineLevel="1">
      <c r="A6" s="1215"/>
      <c r="B6" s="1219"/>
      <c r="C6" s="1219"/>
      <c r="D6" s="1219"/>
      <c r="E6" s="1220"/>
      <c r="F6" s="1221"/>
      <c r="G6" s="1215"/>
      <c r="H6" s="1213"/>
      <c r="I6" s="1214"/>
      <c r="J6" s="1214"/>
      <c r="K6" s="1215"/>
      <c r="L6" s="1215"/>
      <c r="M6" s="1215"/>
    </row>
    <row r="7" spans="1:13" ht="12" customHeight="1" collapsed="1">
      <c r="A7" s="1215"/>
      <c r="B7" s="1222"/>
      <c r="C7" s="1222"/>
      <c r="D7" s="1223"/>
      <c r="E7" s="1222"/>
      <c r="F7" s="1223"/>
      <c r="G7" s="1224"/>
      <c r="H7" s="1213"/>
      <c r="I7" s="1214"/>
      <c r="J7" s="1214"/>
      <c r="K7" s="1224"/>
      <c r="L7" s="1215"/>
      <c r="M7" s="1215"/>
    </row>
    <row r="8" spans="1:13" ht="12" customHeight="1">
      <c r="A8" s="1215"/>
      <c r="B8" s="1225"/>
      <c r="C8" s="1225"/>
      <c r="D8" s="947">
        <f>valuation_date</f>
        <v>41820</v>
      </c>
      <c r="E8" s="1225"/>
      <c r="F8" s="655">
        <f>D8</f>
        <v>41820</v>
      </c>
      <c r="G8" s="1224"/>
      <c r="H8" s="1213"/>
      <c r="I8" s="1214"/>
      <c r="J8" s="1214"/>
      <c r="K8" s="1224"/>
      <c r="L8" s="1215"/>
      <c r="M8" s="1215"/>
    </row>
    <row r="9" spans="1:13" ht="12" customHeight="1">
      <c r="A9" s="1215"/>
      <c r="B9" s="1226" t="s">
        <v>52</v>
      </c>
      <c r="C9" s="1227"/>
      <c r="D9" s="1228"/>
      <c r="E9" s="1229"/>
      <c r="F9" s="656" t="str">
        <f t="shared" ref="F9:F22" si="0">IF(ISERROR(D9/D$58),"n/a",(D9/D$58))</f>
        <v>n/a</v>
      </c>
      <c r="G9" s="1215"/>
      <c r="H9" s="1213"/>
      <c r="I9" s="1214"/>
      <c r="J9" s="1214"/>
      <c r="K9" s="1215"/>
      <c r="L9" s="1215"/>
      <c r="M9" s="1215"/>
    </row>
    <row r="10" spans="1:13" ht="12" customHeight="1">
      <c r="A10" s="1215"/>
      <c r="B10" s="1226" t="s">
        <v>422</v>
      </c>
      <c r="C10" s="1227"/>
      <c r="D10" s="1230"/>
      <c r="E10" s="1229"/>
      <c r="F10" s="657" t="str">
        <f t="shared" si="0"/>
        <v>n/a</v>
      </c>
      <c r="G10" s="1215"/>
      <c r="H10" s="1213"/>
      <c r="I10" s="1214"/>
      <c r="J10" s="1214"/>
      <c r="K10" s="1215"/>
      <c r="L10" s="1215"/>
      <c r="M10" s="1215"/>
    </row>
    <row r="11" spans="1:13" ht="12" customHeight="1">
      <c r="A11" s="1215"/>
      <c r="B11" s="1226" t="s">
        <v>423</v>
      </c>
      <c r="C11" s="1227"/>
      <c r="D11" s="1230"/>
      <c r="E11" s="1229"/>
      <c r="F11" s="657" t="str">
        <f t="shared" si="0"/>
        <v>n/a</v>
      </c>
      <c r="G11" s="1215"/>
      <c r="H11" s="1213"/>
      <c r="I11" s="1214"/>
      <c r="J11" s="1214"/>
      <c r="K11" s="1215"/>
      <c r="L11" s="1215"/>
      <c r="M11" s="1215"/>
    </row>
    <row r="12" spans="1:13" ht="12" customHeight="1">
      <c r="A12" s="1215"/>
      <c r="B12" s="1226" t="s">
        <v>424</v>
      </c>
      <c r="C12" s="1227"/>
      <c r="D12" s="1230"/>
      <c r="E12" s="1229"/>
      <c r="F12" s="657" t="str">
        <f t="shared" si="0"/>
        <v>n/a</v>
      </c>
      <c r="G12" s="1215"/>
      <c r="H12" s="1213"/>
      <c r="I12" s="1214"/>
      <c r="J12" s="1214"/>
      <c r="K12" s="1215"/>
      <c r="L12" s="1215"/>
      <c r="M12" s="1215"/>
    </row>
    <row r="13" spans="1:13" ht="12" customHeight="1">
      <c r="A13" s="1215"/>
      <c r="B13" s="1226" t="s">
        <v>425</v>
      </c>
      <c r="C13" s="1227"/>
      <c r="D13" s="1230"/>
      <c r="E13" s="1229"/>
      <c r="F13" s="657" t="str">
        <f t="shared" si="0"/>
        <v>n/a</v>
      </c>
      <c r="G13" s="1215"/>
      <c r="H13" s="1213"/>
      <c r="I13" s="1214"/>
      <c r="J13" s="1214"/>
      <c r="K13" s="1215"/>
      <c r="L13" s="1215"/>
      <c r="M13" s="1215"/>
    </row>
    <row r="14" spans="1:13" ht="12" customHeight="1">
      <c r="A14" s="1215"/>
      <c r="B14" s="1226" t="s">
        <v>426</v>
      </c>
      <c r="C14" s="1227"/>
      <c r="D14" s="1230"/>
      <c r="E14" s="1229"/>
      <c r="F14" s="657" t="str">
        <f t="shared" si="0"/>
        <v>n/a</v>
      </c>
      <c r="G14" s="1215"/>
      <c r="H14" s="1213"/>
      <c r="I14" s="1214"/>
      <c r="J14" s="1214"/>
      <c r="K14" s="1215"/>
      <c r="L14" s="1215"/>
      <c r="M14" s="1215"/>
    </row>
    <row r="15" spans="1:13" ht="12" customHeight="1">
      <c r="A15" s="1215"/>
      <c r="B15" s="1226" t="s">
        <v>427</v>
      </c>
      <c r="C15" s="1227"/>
      <c r="D15" s="1230"/>
      <c r="E15" s="1229"/>
      <c r="F15" s="657" t="str">
        <f t="shared" si="0"/>
        <v>n/a</v>
      </c>
      <c r="G15" s="1215"/>
      <c r="H15" s="1213"/>
      <c r="I15" s="1214"/>
      <c r="J15" s="1214"/>
      <c r="K15" s="1215"/>
      <c r="L15" s="1215"/>
      <c r="M15" s="1215"/>
    </row>
    <row r="16" spans="1:13" ht="12" customHeight="1">
      <c r="A16" s="1215"/>
      <c r="B16" s="1226" t="s">
        <v>428</v>
      </c>
      <c r="C16" s="1227"/>
      <c r="D16" s="1231"/>
      <c r="E16" s="1229"/>
      <c r="F16" s="658" t="str">
        <f t="shared" si="0"/>
        <v>n/a</v>
      </c>
      <c r="G16" s="1215"/>
      <c r="H16" s="1213"/>
      <c r="I16" s="1214"/>
      <c r="J16" s="1214"/>
      <c r="K16" s="1215"/>
      <c r="L16" s="1215"/>
      <c r="M16" s="1215"/>
    </row>
    <row r="17" spans="1:13" ht="12" customHeight="1">
      <c r="A17" s="1215"/>
      <c r="B17" s="1232" t="s">
        <v>9</v>
      </c>
      <c r="C17" s="1233"/>
      <c r="D17" s="857">
        <f>SUM(D9:D16)</f>
        <v>0</v>
      </c>
      <c r="E17" s="1229"/>
      <c r="F17" s="659" t="str">
        <f t="shared" si="0"/>
        <v>n/a</v>
      </c>
      <c r="G17" s="1215"/>
      <c r="H17" s="1213"/>
      <c r="I17" s="660">
        <f>SUM(D9:D16)</f>
        <v>0</v>
      </c>
      <c r="J17" s="1214"/>
      <c r="K17" s="1215"/>
      <c r="L17" s="1215"/>
      <c r="M17" s="1215"/>
    </row>
    <row r="18" spans="1:13" ht="12" customHeight="1">
      <c r="A18" s="1215"/>
      <c r="B18" s="1226" t="s">
        <v>429</v>
      </c>
      <c r="C18" s="1233"/>
      <c r="D18" s="1230"/>
      <c r="E18" s="1229"/>
      <c r="F18" s="657" t="str">
        <f t="shared" si="0"/>
        <v>n/a</v>
      </c>
      <c r="G18" s="1215"/>
      <c r="H18" s="1213"/>
      <c r="I18" s="1214"/>
      <c r="J18" s="1214"/>
      <c r="K18" s="1215"/>
      <c r="L18" s="1234"/>
      <c r="M18" s="1234"/>
    </row>
    <row r="19" spans="1:13" ht="12" customHeight="1">
      <c r="A19" s="1215"/>
      <c r="B19" s="1226" t="s">
        <v>430</v>
      </c>
      <c r="C19" s="1233"/>
      <c r="D19" s="1230"/>
      <c r="E19" s="1229"/>
      <c r="F19" s="657" t="str">
        <f t="shared" si="0"/>
        <v>n/a</v>
      </c>
      <c r="G19" s="1215"/>
      <c r="H19" s="1213"/>
      <c r="I19" s="1214"/>
      <c r="J19" s="1214"/>
      <c r="K19" s="1215"/>
      <c r="L19" s="1234"/>
      <c r="M19" s="1234"/>
    </row>
    <row r="20" spans="1:13" ht="12" customHeight="1">
      <c r="A20" s="1215"/>
      <c r="B20" s="1226" t="s">
        <v>431</v>
      </c>
      <c r="C20" s="1233"/>
      <c r="D20" s="1230"/>
      <c r="E20" s="1229"/>
      <c r="F20" s="657" t="str">
        <f t="shared" si="0"/>
        <v>n/a</v>
      </c>
      <c r="G20" s="1215"/>
      <c r="H20" s="1213"/>
      <c r="I20" s="1214"/>
      <c r="J20" s="1214"/>
      <c r="K20" s="1215"/>
      <c r="L20" s="1234"/>
      <c r="M20" s="1234"/>
    </row>
    <row r="21" spans="1:13" ht="12" customHeight="1">
      <c r="A21" s="1215"/>
      <c r="B21" s="1226" t="s">
        <v>10</v>
      </c>
      <c r="C21" s="1233"/>
      <c r="D21" s="1230"/>
      <c r="E21" s="1229"/>
      <c r="F21" s="657" t="str">
        <f t="shared" si="0"/>
        <v>n/a</v>
      </c>
      <c r="G21" s="1215"/>
      <c r="H21" s="1213"/>
      <c r="I21" s="1214"/>
      <c r="J21" s="1214"/>
      <c r="K21" s="1215"/>
      <c r="L21" s="1234"/>
      <c r="M21" s="1234"/>
    </row>
    <row r="22" spans="1:13" ht="12" customHeight="1">
      <c r="A22" s="1215"/>
      <c r="B22" s="1226" t="s">
        <v>432</v>
      </c>
      <c r="C22" s="1233"/>
      <c r="D22" s="1230"/>
      <c r="E22" s="1229"/>
      <c r="F22" s="657" t="str">
        <f t="shared" si="0"/>
        <v>n/a</v>
      </c>
      <c r="G22" s="1215"/>
      <c r="H22" s="1213"/>
      <c r="I22" s="1214"/>
      <c r="J22" s="1214"/>
      <c r="K22" s="1215"/>
      <c r="L22" s="1234"/>
      <c r="M22" s="1234"/>
    </row>
    <row r="23" spans="1:13" ht="12" customHeight="1" thickBot="1">
      <c r="A23" s="1235"/>
      <c r="B23" s="1236" t="s">
        <v>12</v>
      </c>
      <c r="C23" s="1233"/>
      <c r="D23" s="852">
        <f>D43</f>
        <v>0</v>
      </c>
      <c r="E23" s="1229"/>
      <c r="F23" s="661" t="str">
        <f>IF(ISERROR(D58/D$58),"n/a",(D58/D$58))</f>
        <v>n/a</v>
      </c>
      <c r="G23" s="1215"/>
      <c r="H23" s="1213"/>
      <c r="I23" s="662">
        <f>SUM(D17:D22)</f>
        <v>0</v>
      </c>
      <c r="J23" s="1214"/>
      <c r="K23" s="1215"/>
      <c r="L23" s="1234"/>
      <c r="M23" s="1234"/>
    </row>
    <row r="24" spans="1:13" ht="12" customHeight="1" thickTop="1">
      <c r="A24" s="1235"/>
      <c r="B24" s="1237"/>
      <c r="C24" s="1233"/>
      <c r="D24" s="1230"/>
      <c r="E24" s="1229"/>
      <c r="F24" s="1238"/>
      <c r="G24" s="1215"/>
      <c r="H24" s="1213"/>
      <c r="I24" s="1214"/>
      <c r="J24" s="1214"/>
      <c r="K24" s="1215"/>
      <c r="L24" s="1234"/>
      <c r="M24" s="1234"/>
    </row>
    <row r="25" spans="1:13" ht="12" customHeight="1">
      <c r="A25" s="1235"/>
      <c r="B25" s="1237" t="s">
        <v>433</v>
      </c>
      <c r="C25" s="1233"/>
      <c r="D25" s="1230"/>
      <c r="E25" s="1229"/>
      <c r="F25" s="657" t="str">
        <f t="shared" ref="F25:F36" si="1">IF(ISERROR(D25/D$43),"n/a",(D25/D$43))</f>
        <v>n/a</v>
      </c>
      <c r="G25" s="1215"/>
      <c r="H25" s="1213"/>
      <c r="I25" s="1214"/>
      <c r="J25" s="1214"/>
      <c r="K25" s="1215"/>
      <c r="L25" s="1234"/>
      <c r="M25" s="1234"/>
    </row>
    <row r="26" spans="1:13" ht="12" customHeight="1">
      <c r="A26" s="1235"/>
      <c r="B26" s="1237" t="s">
        <v>434</v>
      </c>
      <c r="C26" s="1233"/>
      <c r="D26" s="1230"/>
      <c r="E26" s="1229"/>
      <c r="F26" s="657" t="str">
        <f t="shared" si="1"/>
        <v>n/a</v>
      </c>
      <c r="G26" s="1215"/>
      <c r="H26" s="1213"/>
      <c r="I26" s="1214"/>
      <c r="J26" s="1214"/>
      <c r="K26" s="1215"/>
      <c r="L26" s="1234"/>
      <c r="M26" s="1234"/>
    </row>
    <row r="27" spans="1:13" ht="12" customHeight="1">
      <c r="A27" s="1235"/>
      <c r="B27" s="1237" t="s">
        <v>435</v>
      </c>
      <c r="C27" s="1233"/>
      <c r="D27" s="1230"/>
      <c r="E27" s="1229"/>
      <c r="F27" s="657" t="str">
        <f t="shared" si="1"/>
        <v>n/a</v>
      </c>
      <c r="G27" s="1215"/>
      <c r="H27" s="1213"/>
      <c r="I27" s="1214"/>
      <c r="J27" s="1214"/>
      <c r="K27" s="1215"/>
      <c r="L27" s="1234"/>
      <c r="M27" s="1234"/>
    </row>
    <row r="28" spans="1:13" ht="12" customHeight="1">
      <c r="A28" s="1235"/>
      <c r="B28" s="1237" t="s">
        <v>436</v>
      </c>
      <c r="C28" s="1233"/>
      <c r="D28" s="1230"/>
      <c r="E28" s="1229"/>
      <c r="F28" s="657" t="str">
        <f t="shared" si="1"/>
        <v>n/a</v>
      </c>
      <c r="G28" s="1215"/>
      <c r="H28" s="1213"/>
      <c r="I28" s="1214"/>
      <c r="J28" s="1214"/>
      <c r="K28" s="1215"/>
      <c r="L28" s="1234"/>
      <c r="M28" s="1234"/>
    </row>
    <row r="29" spans="1:13" ht="12" customHeight="1">
      <c r="A29" s="1235"/>
      <c r="B29" s="1237" t="s">
        <v>437</v>
      </c>
      <c r="C29" s="1233"/>
      <c r="D29" s="1230"/>
      <c r="E29" s="1229"/>
      <c r="F29" s="657" t="str">
        <f t="shared" si="1"/>
        <v>n/a</v>
      </c>
      <c r="G29" s="1215"/>
      <c r="H29" s="1213"/>
      <c r="I29" s="1214"/>
      <c r="J29" s="1214"/>
      <c r="K29" s="1215"/>
      <c r="L29" s="1234"/>
      <c r="M29" s="1234"/>
    </row>
    <row r="30" spans="1:13" ht="12" customHeight="1">
      <c r="A30" s="1235"/>
      <c r="B30" s="1237" t="s">
        <v>438</v>
      </c>
      <c r="C30" s="1233"/>
      <c r="D30" s="1230"/>
      <c r="E30" s="1229"/>
      <c r="F30" s="657" t="str">
        <f t="shared" si="1"/>
        <v>n/a</v>
      </c>
      <c r="G30" s="1215"/>
      <c r="H30" s="1213"/>
      <c r="I30" s="1214"/>
      <c r="J30" s="1214"/>
      <c r="K30" s="1215"/>
      <c r="L30" s="1234"/>
      <c r="M30" s="1234"/>
    </row>
    <row r="31" spans="1:13" ht="12" customHeight="1">
      <c r="A31" s="1235"/>
      <c r="B31" s="1237" t="s">
        <v>439</v>
      </c>
      <c r="C31" s="1233"/>
      <c r="D31" s="1230"/>
      <c r="E31" s="1229"/>
      <c r="F31" s="657" t="str">
        <f t="shared" si="1"/>
        <v>n/a</v>
      </c>
      <c r="G31" s="1215"/>
      <c r="H31" s="1213"/>
      <c r="I31" s="1214"/>
      <c r="J31" s="1214"/>
      <c r="K31" s="1215"/>
      <c r="L31" s="1234"/>
      <c r="M31" s="1234"/>
    </row>
    <row r="32" spans="1:13" ht="12" customHeight="1">
      <c r="A32" s="1235"/>
      <c r="B32" s="1236" t="s">
        <v>14</v>
      </c>
      <c r="C32" s="1239"/>
      <c r="D32" s="857">
        <f>SUM(D25:D31)</f>
        <v>0</v>
      </c>
      <c r="E32" s="1229"/>
      <c r="F32" s="663" t="str">
        <f t="shared" si="1"/>
        <v>n/a</v>
      </c>
      <c r="G32" s="1215"/>
      <c r="H32" s="1213"/>
      <c r="I32" s="664">
        <f>SUM(D25:D31)</f>
        <v>0</v>
      </c>
      <c r="J32" s="1214"/>
      <c r="K32" s="1215"/>
      <c r="L32" s="1234"/>
      <c r="M32" s="1234"/>
    </row>
    <row r="33" spans="1:13" ht="12" customHeight="1">
      <c r="A33" s="1235"/>
      <c r="B33" s="1237" t="s">
        <v>440</v>
      </c>
      <c r="C33" s="1239"/>
      <c r="D33" s="1230"/>
      <c r="E33" s="1229"/>
      <c r="F33" s="665" t="str">
        <f t="shared" si="1"/>
        <v>n/a</v>
      </c>
      <c r="G33" s="1215"/>
      <c r="H33" s="1213"/>
      <c r="I33" s="1214"/>
      <c r="J33" s="1214"/>
      <c r="K33" s="1215"/>
      <c r="L33" s="1234"/>
      <c r="M33" s="1234"/>
    </row>
    <row r="34" spans="1:13" ht="12" customHeight="1">
      <c r="A34" s="1235"/>
      <c r="B34" s="1237" t="s">
        <v>441</v>
      </c>
      <c r="C34" s="1239"/>
      <c r="D34" s="1230"/>
      <c r="E34" s="1229"/>
      <c r="F34" s="665" t="str">
        <f t="shared" si="1"/>
        <v>n/a</v>
      </c>
      <c r="G34" s="1215"/>
      <c r="H34" s="1213"/>
      <c r="I34" s="1214"/>
      <c r="J34" s="1214"/>
      <c r="K34" s="1215"/>
      <c r="L34" s="1234"/>
      <c r="M34" s="1234"/>
    </row>
    <row r="35" spans="1:13" ht="12" customHeight="1">
      <c r="A35" s="1235"/>
      <c r="B35" s="1237" t="s">
        <v>442</v>
      </c>
      <c r="C35" s="1239"/>
      <c r="D35" s="1230"/>
      <c r="E35" s="1229"/>
      <c r="F35" s="665" t="str">
        <f t="shared" si="1"/>
        <v>n/a</v>
      </c>
      <c r="G35" s="1215"/>
      <c r="H35" s="1213"/>
      <c r="I35" s="1214"/>
      <c r="J35" s="1214"/>
      <c r="K35" s="1215"/>
      <c r="L35" s="1234"/>
      <c r="M35" s="1234"/>
    </row>
    <row r="36" spans="1:13" ht="12" customHeight="1">
      <c r="A36" s="1235"/>
      <c r="B36" s="1237" t="s">
        <v>443</v>
      </c>
      <c r="C36" s="1239"/>
      <c r="D36" s="1230"/>
      <c r="E36" s="1229"/>
      <c r="F36" s="665" t="str">
        <f t="shared" si="1"/>
        <v>n/a</v>
      </c>
      <c r="G36" s="1215"/>
      <c r="H36" s="1213"/>
      <c r="I36" s="1214"/>
      <c r="J36" s="1214"/>
      <c r="K36" s="1215"/>
      <c r="L36" s="1234"/>
      <c r="M36" s="1234"/>
    </row>
    <row r="37" spans="1:13" ht="12" customHeight="1">
      <c r="A37" s="1235"/>
      <c r="B37" s="1237" t="s">
        <v>444</v>
      </c>
      <c r="C37" s="1239"/>
      <c r="D37" s="1230"/>
      <c r="E37" s="1229"/>
      <c r="F37" s="665" t="str">
        <f>IF(ISERROR(D37/D$43),"n/a",(D37/D$43))</f>
        <v>n/a</v>
      </c>
      <c r="G37" s="1215"/>
      <c r="H37" s="1213"/>
      <c r="I37" s="1214"/>
      <c r="J37" s="1214"/>
      <c r="K37" s="1215"/>
      <c r="L37" s="1234"/>
      <c r="M37" s="1234"/>
    </row>
    <row r="38" spans="1:13" ht="12" customHeight="1">
      <c r="A38" s="1235"/>
      <c r="B38" s="1237" t="s">
        <v>445</v>
      </c>
      <c r="C38" s="1239"/>
      <c r="D38" s="1230"/>
      <c r="E38" s="1229"/>
      <c r="F38" s="665" t="str">
        <f>IF(ISERROR(D38/D$43),"n/a",(D38/D$43))</f>
        <v>n/a</v>
      </c>
      <c r="G38" s="1215"/>
      <c r="H38" s="1213"/>
      <c r="I38" s="1214"/>
      <c r="J38" s="1214"/>
      <c r="K38" s="1215"/>
      <c r="L38" s="1234"/>
      <c r="M38" s="1234"/>
    </row>
    <row r="39" spans="1:13" ht="12" customHeight="1">
      <c r="A39" s="1235"/>
      <c r="B39" s="1237" t="s">
        <v>446</v>
      </c>
      <c r="C39" s="1239"/>
      <c r="D39" s="1231"/>
      <c r="E39" s="1229"/>
      <c r="F39" s="658" t="str">
        <f>IF(ISERROR(D39/D$43),"n/a",(D39/D$43))</f>
        <v>n/a</v>
      </c>
      <c r="G39" s="1215"/>
      <c r="H39" s="1213"/>
      <c r="I39" s="1214"/>
      <c r="J39" s="1214"/>
      <c r="K39" s="1215"/>
      <c r="L39" s="1234"/>
      <c r="M39" s="1234"/>
    </row>
    <row r="40" spans="1:13" ht="12" customHeight="1">
      <c r="A40" s="1235"/>
      <c r="B40" s="1236" t="s">
        <v>235</v>
      </c>
      <c r="C40" s="1240"/>
      <c r="D40" s="857">
        <f>SUM(D32:D39)</f>
        <v>0</v>
      </c>
      <c r="E40" s="1229"/>
      <c r="F40" s="659" t="str">
        <f>IF(ISERROR(D40/D$43),"n/a",(D40/D$43))</f>
        <v>n/a</v>
      </c>
      <c r="G40" s="1215"/>
      <c r="H40" s="1213"/>
      <c r="I40" s="662">
        <f>SUM(D32:D39)</f>
        <v>0</v>
      </c>
      <c r="J40" s="1214"/>
      <c r="K40" s="1215"/>
      <c r="L40" s="1234"/>
      <c r="M40" s="1234"/>
    </row>
    <row r="41" spans="1:13" ht="12" customHeight="1">
      <c r="A41" s="1235"/>
      <c r="B41" s="1237"/>
      <c r="C41" s="1239"/>
      <c r="D41" s="1230"/>
      <c r="E41" s="1229"/>
      <c r="F41" s="1238"/>
      <c r="G41" s="1215"/>
      <c r="H41" s="1213"/>
      <c r="I41" s="1214"/>
      <c r="J41" s="1214"/>
      <c r="K41" s="1215"/>
      <c r="L41" s="1234"/>
      <c r="M41" s="1234"/>
    </row>
    <row r="42" spans="1:13" ht="12" customHeight="1">
      <c r="A42" s="1235"/>
      <c r="B42" s="1237" t="s">
        <v>258</v>
      </c>
      <c r="C42" s="1240"/>
      <c r="D42" s="1230"/>
      <c r="E42" s="1229"/>
      <c r="F42" s="657" t="str">
        <f>IF(ISERROR(D42/D$43),"n/a",(D42/D$43))</f>
        <v>n/a</v>
      </c>
      <c r="G42" s="1215"/>
      <c r="H42" s="1213"/>
      <c r="I42" s="1214"/>
      <c r="J42" s="1214"/>
      <c r="K42" s="1215"/>
      <c r="L42" s="1234"/>
      <c r="M42" s="1234"/>
    </row>
    <row r="43" spans="1:13" ht="12" customHeight="1" thickBot="1">
      <c r="A43" s="1241"/>
      <c r="B43" s="1232" t="s">
        <v>236</v>
      </c>
      <c r="C43" s="1240"/>
      <c r="D43" s="852">
        <f>D40+D42</f>
        <v>0</v>
      </c>
      <c r="E43" s="1229"/>
      <c r="F43" s="661" t="str">
        <f>IF(ISERROR(D43/D$43),"n/a",(D43/D$43))</f>
        <v>n/a</v>
      </c>
      <c r="G43" s="1215"/>
      <c r="H43" s="1213"/>
      <c r="I43" s="1214"/>
      <c r="J43" s="1214"/>
      <c r="K43" s="1215"/>
      <c r="L43" s="1215"/>
      <c r="M43" s="1215"/>
    </row>
    <row r="44" spans="1:13" ht="12" customHeight="1" thickTop="1">
      <c r="A44" s="1241"/>
      <c r="B44" s="1242"/>
      <c r="C44" s="1239"/>
      <c r="D44" s="1243"/>
      <c r="E44" s="1229"/>
      <c r="F44" s="1244"/>
      <c r="G44" s="1215"/>
      <c r="H44" s="1213"/>
      <c r="I44" s="1214"/>
      <c r="J44" s="1214"/>
      <c r="K44" s="1215"/>
      <c r="L44" s="1215"/>
      <c r="M44" s="1215"/>
    </row>
    <row r="45" spans="1:13" ht="12" customHeight="1">
      <c r="A45" s="1241"/>
      <c r="B45" s="1245" t="s">
        <v>234</v>
      </c>
      <c r="C45" s="1246"/>
      <c r="D45" s="965">
        <f>(D17-D9-D10-D15)-(D32-D30-D31)</f>
        <v>0</v>
      </c>
      <c r="E45" s="1247"/>
      <c r="F45" s="1229"/>
      <c r="G45" s="1215"/>
      <c r="H45" s="1213"/>
      <c r="I45" s="1248"/>
      <c r="J45" s="1214"/>
      <c r="K45" s="1215"/>
      <c r="L45" s="1215"/>
      <c r="M45" s="1215"/>
    </row>
    <row r="46" spans="1:13" ht="12" customHeight="1">
      <c r="A46" s="1241"/>
      <c r="B46" s="1245" t="s">
        <v>576</v>
      </c>
      <c r="C46" s="1246"/>
      <c r="D46" s="666">
        <f>D9</f>
        <v>0</v>
      </c>
      <c r="E46" s="1229"/>
      <c r="F46" s="1229"/>
      <c r="G46" s="1215"/>
      <c r="H46" s="1213"/>
      <c r="I46" s="1214"/>
      <c r="J46" s="1214"/>
      <c r="K46" s="1215"/>
      <c r="L46" s="1215"/>
      <c r="M46" s="1215"/>
    </row>
    <row r="47" spans="1:13" ht="12" customHeight="1">
      <c r="A47" s="1241"/>
      <c r="B47" s="1245" t="s">
        <v>578</v>
      </c>
      <c r="C47" s="1246"/>
      <c r="D47" s="666">
        <f>D15</f>
        <v>0</v>
      </c>
      <c r="E47" s="1229"/>
      <c r="F47" s="1229"/>
      <c r="G47" s="1215"/>
      <c r="H47" s="1213"/>
      <c r="I47" s="1214"/>
      <c r="J47" s="1214"/>
      <c r="K47" s="1215"/>
      <c r="L47" s="1215"/>
      <c r="M47" s="1215"/>
    </row>
    <row r="48" spans="1:13" ht="12" customHeight="1">
      <c r="A48" s="1241"/>
      <c r="B48" s="1245" t="s">
        <v>577</v>
      </c>
      <c r="C48" s="1246"/>
      <c r="D48" s="666">
        <f>D30+D31+D35+D38</f>
        <v>0</v>
      </c>
      <c r="E48" s="1229"/>
      <c r="F48" s="1229"/>
      <c r="G48" s="1215"/>
      <c r="H48" s="1213"/>
      <c r="I48" s="1214"/>
      <c r="J48" s="1214"/>
      <c r="K48" s="1215"/>
      <c r="L48" s="1215"/>
      <c r="M48" s="1215"/>
    </row>
    <row r="49" spans="1:13" ht="12" customHeight="1">
      <c r="A49" s="1241"/>
      <c r="B49" s="1249"/>
      <c r="C49" s="1249"/>
      <c r="D49" s="1249"/>
      <c r="E49" s="1250"/>
      <c r="F49" s="1250"/>
      <c r="G49" s="1215"/>
      <c r="H49" s="1213"/>
      <c r="I49" s="1214"/>
      <c r="J49" s="1214"/>
      <c r="K49" s="1215"/>
      <c r="L49" s="1215"/>
      <c r="M49" s="1215"/>
    </row>
    <row r="50" spans="1:13" ht="12" customHeight="1">
      <c r="A50" s="1251" t="s">
        <v>74</v>
      </c>
      <c r="B50" s="1249"/>
      <c r="C50" s="1249"/>
      <c r="D50" s="1249"/>
      <c r="E50" s="1250"/>
      <c r="F50" s="1250"/>
      <c r="G50" s="1215"/>
      <c r="H50" s="1213"/>
      <c r="I50" s="1214"/>
      <c r="J50" s="1214"/>
      <c r="K50" s="1215"/>
      <c r="L50" s="1215"/>
      <c r="M50" s="1215"/>
    </row>
    <row r="51" spans="1:13" ht="12" customHeight="1">
      <c r="A51" s="1215" t="s">
        <v>237</v>
      </c>
      <c r="B51" s="1249"/>
      <c r="C51" s="1249"/>
      <c r="D51" s="1249"/>
      <c r="E51" s="1250"/>
      <c r="F51" s="1250"/>
      <c r="G51" s="1215"/>
      <c r="H51" s="1213"/>
      <c r="I51" s="1214"/>
      <c r="J51" s="1214"/>
      <c r="K51" s="1215"/>
      <c r="L51" s="1215"/>
      <c r="M51" s="1215"/>
    </row>
    <row r="52" spans="1:13" s="599" customFormat="1" ht="15" customHeight="1">
      <c r="A52" s="948" t="str">
        <f>General_Note_DCF</f>
        <v>Source: AECOM Technology Corporation.  Some totals may not add due to rounding.  See Statement of Limiting Conditions.</v>
      </c>
      <c r="B52" s="1252"/>
      <c r="C52" s="1252"/>
      <c r="D52" s="1252"/>
      <c r="E52" s="1253"/>
      <c r="F52" s="1253"/>
      <c r="G52" s="1254"/>
      <c r="H52" s="1255"/>
      <c r="I52" s="1256"/>
      <c r="J52" s="1256"/>
      <c r="K52" s="1254"/>
      <c r="L52" s="1254"/>
      <c r="M52" s="1254"/>
    </row>
    <row r="53" spans="1:13" ht="22.8">
      <c r="A53" s="887" t="str">
        <f>IF(+Draft_Toggle=1,+Draft_Note_1," ")</f>
        <v>Draft Document.</v>
      </c>
      <c r="B53" s="1250"/>
      <c r="C53" s="1250"/>
      <c r="D53" s="1250"/>
      <c r="E53" s="1250"/>
      <c r="F53" s="1250"/>
      <c r="G53" s="1117" t="s">
        <v>55</v>
      </c>
      <c r="H53" s="1213"/>
      <c r="I53" s="1214"/>
      <c r="J53" s="1214"/>
      <c r="K53" s="1215"/>
      <c r="L53" s="1215"/>
      <c r="M53" s="1215"/>
    </row>
    <row r="54" spans="1:13">
      <c r="A54" s="887" t="str">
        <f>IF(+Draft_Toggle=1,+Draft_Note_2," ")</f>
        <v>All data subject to change upon completion of additional analysis.</v>
      </c>
      <c r="B54" s="1250"/>
      <c r="C54" s="1250"/>
      <c r="D54" s="1250"/>
      <c r="E54" s="1215"/>
      <c r="F54" s="1215"/>
      <c r="G54" s="949" t="str">
        <f ca="1">copyright</f>
        <v>© 2017 by Ernst &amp; Young LLP.  All rights reserved.</v>
      </c>
      <c r="H54" s="1213"/>
      <c r="I54" s="1214"/>
      <c r="J54" s="1214"/>
      <c r="K54" s="1215"/>
      <c r="L54" s="1215"/>
      <c r="M54" s="1215"/>
    </row>
    <row r="55" spans="1:13">
      <c r="A55" s="1257"/>
      <c r="B55" s="1257"/>
      <c r="C55" s="1257"/>
      <c r="D55" s="1257"/>
      <c r="E55" s="1257"/>
      <c r="F55" s="1257"/>
      <c r="G55" s="1257"/>
      <c r="H55" s="1213" t="s">
        <v>231</v>
      </c>
      <c r="I55" s="1214"/>
      <c r="J55" s="1214"/>
      <c r="K55" s="1215"/>
      <c r="L55" s="1215"/>
      <c r="M55" s="1215"/>
    </row>
    <row r="56" spans="1:13">
      <c r="A56" s="1215"/>
      <c r="B56" s="1258" t="s">
        <v>238</v>
      </c>
      <c r="C56" s="1215"/>
      <c r="D56" s="667">
        <f>D58-D43</f>
        <v>0</v>
      </c>
      <c r="E56" s="1215"/>
      <c r="F56" s="1215"/>
      <c r="G56" s="1215"/>
      <c r="H56" s="1214"/>
      <c r="I56" s="1214"/>
      <c r="J56" s="1214"/>
      <c r="K56" s="1215"/>
      <c r="L56" s="1215"/>
      <c r="M56" s="1215"/>
    </row>
    <row r="57" spans="1:13">
      <c r="A57" s="1215"/>
      <c r="B57" s="1215"/>
      <c r="C57" s="1215"/>
      <c r="D57" s="1215"/>
      <c r="E57" s="1215"/>
      <c r="F57" s="1215"/>
      <c r="G57" s="1215"/>
      <c r="H57" s="1214"/>
      <c r="I57" s="1214"/>
      <c r="J57" s="1214"/>
      <c r="K57" s="1215"/>
      <c r="L57" s="1215"/>
      <c r="M57" s="1215"/>
    </row>
    <row r="58" spans="1:13" ht="14.4" thickBot="1">
      <c r="A58" s="1215"/>
      <c r="B58" s="1215"/>
      <c r="C58" s="1215"/>
      <c r="D58" s="852">
        <f>SUM(D17:D22)</f>
        <v>0</v>
      </c>
      <c r="E58" s="1215"/>
      <c r="F58" s="1215"/>
      <c r="G58" s="1215"/>
      <c r="H58" s="1214"/>
      <c r="I58" s="1214"/>
      <c r="J58" s="1214"/>
      <c r="K58" s="1215"/>
      <c r="L58" s="1215"/>
      <c r="M58" s="1215"/>
    </row>
    <row r="59" spans="1:13" ht="14.4" thickTop="1">
      <c r="A59" s="1251"/>
      <c r="B59" s="1215"/>
      <c r="C59" s="1215"/>
      <c r="D59" s="1215"/>
      <c r="E59" s="1215"/>
      <c r="F59" s="1215"/>
      <c r="G59" s="1215"/>
      <c r="H59" s="1214"/>
      <c r="I59" s="1214"/>
      <c r="J59" s="1214"/>
      <c r="K59" s="1215"/>
      <c r="L59" s="1215"/>
      <c r="M59" s="1215"/>
    </row>
  </sheetData>
  <pageMargins left="0.5" right="0.5" top="0.5" bottom="0.5" header="0.3" footer="0.3"/>
  <pageSetup scale="85" fitToHeight="0" orientation="landscape" blackAndWhite="1"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I103"/>
  <sheetViews>
    <sheetView showGridLines="0" topLeftCell="A71" zoomScaleNormal="100" zoomScaleSheetLayoutView="93" workbookViewId="0">
      <selection activeCell="E93" sqref="E93"/>
    </sheetView>
  </sheetViews>
  <sheetFormatPr defaultColWidth="9.109375" defaultRowHeight="13.2" outlineLevelRow="1" outlineLevelCol="1"/>
  <cols>
    <col min="1" max="1" width="2.44140625" style="3" customWidth="1"/>
    <col min="2" max="2" width="49.88671875" style="3" customWidth="1"/>
    <col min="3" max="3" width="5.88671875" style="577" hidden="1" customWidth="1" outlineLevel="1"/>
    <col min="4" max="4" width="10.77734375" style="577" customWidth="1" collapsed="1"/>
    <col min="5" max="5" width="10.44140625" style="6" customWidth="1"/>
    <col min="6" max="9" width="10.44140625" style="3" customWidth="1"/>
    <col min="10" max="10" width="1.6640625" style="140" customWidth="1"/>
    <col min="11" max="11" width="10.44140625" style="3" customWidth="1"/>
    <col min="12" max="12" width="1.44140625" style="3" customWidth="1"/>
    <col min="13" max="13" width="5.109375" style="3" customWidth="1"/>
    <col min="14" max="14" width="8.6640625" style="3" customWidth="1"/>
    <col min="15" max="15" width="9.109375" style="3"/>
    <col min="16" max="16" width="13.109375" style="3" bestFit="1" customWidth="1"/>
    <col min="17" max="17" width="12.33203125" style="3" bestFit="1" customWidth="1"/>
    <col min="18" max="18" width="10.88671875" style="3" bestFit="1" customWidth="1"/>
    <col min="19" max="19" width="9.109375" style="3"/>
    <col min="20" max="20" width="9.109375" style="3" customWidth="1"/>
    <col min="21" max="16384" width="9.109375" style="3"/>
  </cols>
  <sheetData>
    <row r="1" spans="1:35" s="45" customFormat="1" ht="24" thickBot="1">
      <c r="A1" s="872" t="str">
        <f>client_name</f>
        <v>AECOM Technology Corporation</v>
      </c>
      <c r="B1" s="1120"/>
      <c r="C1" s="1259"/>
      <c r="D1" s="2853"/>
      <c r="E1" s="1260"/>
      <c r="F1" s="1120"/>
      <c r="G1" s="1120"/>
      <c r="H1" s="1120"/>
      <c r="I1" s="1120"/>
      <c r="J1" s="1120"/>
      <c r="K1" s="1120"/>
      <c r="L1" s="1120"/>
      <c r="M1" s="1121" t="s">
        <v>654</v>
      </c>
      <c r="N1" s="1261"/>
      <c r="O1" s="1262"/>
      <c r="P1" s="1262"/>
      <c r="Q1" s="1262"/>
      <c r="R1" s="1262"/>
      <c r="S1" s="1262"/>
      <c r="T1" s="1262"/>
      <c r="U1" s="1262"/>
      <c r="V1" s="1262"/>
      <c r="W1" s="1262"/>
      <c r="X1" s="1262"/>
      <c r="Y1" s="1262"/>
      <c r="Z1" s="1262"/>
      <c r="AA1" s="1262"/>
      <c r="AB1" s="1262"/>
      <c r="AC1" s="1262"/>
      <c r="AD1" s="1262"/>
      <c r="AE1" s="1262"/>
      <c r="AF1" s="1262"/>
      <c r="AG1" s="1262"/>
      <c r="AH1" s="1262"/>
      <c r="AI1" s="1262"/>
    </row>
    <row r="2" spans="1:35" s="8" customFormat="1" ht="15.6">
      <c r="A2" s="878" t="str">
        <f>Subject_Co</f>
        <v>MSS</v>
      </c>
      <c r="B2" s="1125"/>
      <c r="C2" s="1263"/>
      <c r="D2" s="1263"/>
      <c r="E2" s="1264"/>
      <c r="F2" s="1125"/>
      <c r="G2" s="1125"/>
      <c r="H2" s="1125"/>
      <c r="I2" s="1125"/>
      <c r="J2" s="1125"/>
      <c r="K2" s="1125"/>
      <c r="L2" s="1125"/>
      <c r="M2" s="1126"/>
      <c r="N2" s="1265"/>
      <c r="O2" s="1266"/>
      <c r="P2" s="1266"/>
      <c r="Q2" s="1266"/>
      <c r="R2" s="1266"/>
      <c r="S2" s="1266"/>
      <c r="T2" s="1266"/>
      <c r="U2" s="1266"/>
      <c r="V2" s="1266"/>
      <c r="W2" s="1266"/>
      <c r="X2" s="1266"/>
      <c r="Y2" s="1266"/>
      <c r="Z2" s="1266"/>
      <c r="AA2" s="1266"/>
      <c r="AB2" s="1266"/>
      <c r="AC2" s="1266"/>
      <c r="AD2" s="1266"/>
      <c r="AE2" s="1266"/>
      <c r="AF2" s="1266"/>
      <c r="AG2" s="1266"/>
      <c r="AH2" s="1266"/>
      <c r="AI2" s="1266"/>
    </row>
    <row r="3" spans="1:35" s="8" customFormat="1" ht="15.6">
      <c r="A3" s="1267" t="s">
        <v>318</v>
      </c>
      <c r="B3" s="1125"/>
      <c r="C3" s="1263"/>
      <c r="D3" s="1263"/>
      <c r="E3" s="1264"/>
      <c r="F3" s="1125"/>
      <c r="G3" s="1125"/>
      <c r="H3" s="1125"/>
      <c r="I3" s="1125"/>
      <c r="J3" s="1125"/>
      <c r="K3" s="1125"/>
      <c r="L3" s="1125"/>
      <c r="M3" s="1127"/>
      <c r="N3" s="1265"/>
      <c r="O3" s="1266"/>
      <c r="P3" s="1266"/>
      <c r="Q3" s="1266"/>
      <c r="R3" s="1266"/>
      <c r="S3" s="1266"/>
      <c r="T3" s="1266"/>
      <c r="U3" s="1266"/>
      <c r="V3" s="1266"/>
      <c r="W3" s="1266"/>
      <c r="X3" s="1266"/>
      <c r="Y3" s="1266"/>
      <c r="Z3" s="1266"/>
      <c r="AA3" s="1266"/>
      <c r="AB3" s="1266"/>
      <c r="AC3" s="1266"/>
      <c r="AD3" s="1266"/>
      <c r="AE3" s="1266"/>
      <c r="AF3" s="1266"/>
      <c r="AG3" s="1266"/>
      <c r="AH3" s="1266"/>
      <c r="AI3" s="1266"/>
    </row>
    <row r="4" spans="1:35" s="8" customFormat="1" ht="15.6">
      <c r="A4" s="879" t="str">
        <f>date_heading</f>
        <v>Corroborative valuation as of 30 June 2014</v>
      </c>
      <c r="B4" s="1125"/>
      <c r="C4" s="1263"/>
      <c r="D4" s="1263"/>
      <c r="E4" s="1264"/>
      <c r="F4" s="1125"/>
      <c r="G4" s="1172"/>
      <c r="H4" s="1125"/>
      <c r="I4" s="1125"/>
      <c r="J4" s="1125"/>
      <c r="K4" s="1125"/>
      <c r="L4" s="1125"/>
      <c r="M4" s="1128"/>
      <c r="N4" s="1265"/>
      <c r="O4" s="1266"/>
      <c r="P4" s="1266"/>
      <c r="Q4" s="1266"/>
      <c r="R4" s="1266"/>
      <c r="S4" s="1266"/>
      <c r="T4" s="1266"/>
      <c r="U4" s="1266"/>
      <c r="V4" s="1266"/>
      <c r="W4" s="1266"/>
      <c r="X4" s="1266"/>
      <c r="Y4" s="1266"/>
      <c r="Z4" s="1266"/>
      <c r="AA4" s="1266"/>
      <c r="AB4" s="1266"/>
      <c r="AC4" s="1266"/>
      <c r="AD4" s="1266"/>
      <c r="AE4" s="1266"/>
      <c r="AF4" s="1266"/>
      <c r="AG4" s="1266"/>
      <c r="AH4" s="1266"/>
      <c r="AI4" s="1266"/>
    </row>
    <row r="5" spans="1:35" s="8" customFormat="1" ht="15.6">
      <c r="A5" s="880" t="str">
        <f>currency_heading</f>
        <v>(USD in 000s)</v>
      </c>
      <c r="B5" s="1125"/>
      <c r="C5" s="1263"/>
      <c r="D5" s="1263"/>
      <c r="E5" s="1268"/>
      <c r="F5" s="1173"/>
      <c r="G5" s="1129"/>
      <c r="H5" s="1129"/>
      <c r="I5" s="1129"/>
      <c r="J5" s="1130"/>
      <c r="K5" s="1129"/>
      <c r="L5" s="1129"/>
      <c r="M5" s="1128"/>
      <c r="N5" s="1265"/>
      <c r="O5" s="1266"/>
      <c r="P5" s="1266"/>
      <c r="Q5" s="1266"/>
      <c r="R5" s="1266"/>
      <c r="S5" s="1266"/>
      <c r="T5" s="1266"/>
      <c r="U5" s="1266"/>
      <c r="V5" s="1266"/>
      <c r="W5" s="1266"/>
      <c r="X5" s="1266"/>
      <c r="Y5" s="1266"/>
      <c r="Z5" s="1266"/>
      <c r="AA5" s="1266"/>
      <c r="AB5" s="1266"/>
      <c r="AC5" s="1266"/>
      <c r="AD5" s="1266"/>
      <c r="AE5" s="1266"/>
      <c r="AF5" s="1266"/>
      <c r="AG5" s="1266"/>
      <c r="AH5" s="1266"/>
      <c r="AI5" s="1266"/>
    </row>
    <row r="6" spans="1:35" s="8" customFormat="1" ht="12" customHeight="1">
      <c r="A6" s="1175"/>
      <c r="B6" s="1269"/>
      <c r="C6" s="1270"/>
      <c r="D6" s="1270"/>
      <c r="E6" s="1271"/>
      <c r="F6" s="1269"/>
      <c r="G6" s="1269"/>
      <c r="H6" s="1269"/>
      <c r="I6" s="1269"/>
      <c r="J6" s="1272"/>
      <c r="K6" s="1273"/>
      <c r="L6" s="1273"/>
      <c r="M6" s="977"/>
      <c r="N6" s="1265"/>
      <c r="O6" s="1266"/>
      <c r="P6" s="1266"/>
      <c r="Q6" s="1266"/>
      <c r="R6" s="1266"/>
      <c r="S6" s="1266"/>
      <c r="T6" s="1266"/>
      <c r="U6" s="1266"/>
      <c r="V6" s="1266"/>
      <c r="W6" s="1266"/>
      <c r="X6" s="1266"/>
      <c r="Y6" s="1266"/>
      <c r="Z6" s="1266"/>
      <c r="AA6" s="1266"/>
      <c r="AB6" s="1266"/>
      <c r="AC6" s="1266"/>
      <c r="AD6" s="1266"/>
      <c r="AE6" s="1266"/>
      <c r="AF6" s="1266"/>
      <c r="AG6" s="1266"/>
      <c r="AH6" s="1266"/>
      <c r="AI6" s="1266"/>
    </row>
    <row r="7" spans="1:35" s="2" customFormat="1" ht="12" customHeight="1">
      <c r="A7" s="1096"/>
      <c r="B7" s="1274"/>
      <c r="C7" s="1275"/>
      <c r="D7" s="1275"/>
      <c r="E7" s="1276" t="s">
        <v>629</v>
      </c>
      <c r="F7" s="1277" t="s">
        <v>506</v>
      </c>
      <c r="G7" s="1277"/>
      <c r="H7" s="1277"/>
      <c r="I7" s="1278"/>
      <c r="J7" s="1279"/>
      <c r="K7" s="1140"/>
      <c r="L7" s="1140"/>
      <c r="M7" s="1280"/>
      <c r="N7" s="1281"/>
      <c r="O7" s="1098"/>
      <c r="P7" s="1098"/>
      <c r="Q7" s="1098"/>
      <c r="R7" s="1098"/>
      <c r="S7" s="1098"/>
      <c r="T7" s="1098"/>
      <c r="U7" s="1098"/>
      <c r="V7" s="1098"/>
      <c r="W7" s="1098"/>
      <c r="X7" s="1098"/>
      <c r="Y7" s="1098"/>
      <c r="Z7" s="1098"/>
      <c r="AA7" s="1098"/>
      <c r="AB7" s="1098"/>
      <c r="AC7" s="1098"/>
      <c r="AD7" s="1098"/>
      <c r="AE7" s="1098"/>
      <c r="AF7" s="1098"/>
      <c r="AG7" s="1098"/>
      <c r="AH7" s="1098"/>
      <c r="AI7" s="1098"/>
    </row>
    <row r="8" spans="1:35" ht="12" customHeight="1">
      <c r="A8" s="1160"/>
      <c r="B8" s="1282"/>
      <c r="C8" s="1283"/>
      <c r="D8" s="1284">
        <f>E8-1</f>
        <v>2014</v>
      </c>
      <c r="E8" s="1284">
        <f>'Assumptions and Inputs'!C44</f>
        <v>2015</v>
      </c>
      <c r="F8" s="607">
        <f>E8+1</f>
        <v>2016</v>
      </c>
      <c r="G8" s="607">
        <f t="shared" ref="G8:I8" si="0">F8+1</f>
        <v>2017</v>
      </c>
      <c r="H8" s="607">
        <f t="shared" si="0"/>
        <v>2018</v>
      </c>
      <c r="I8" s="607">
        <f t="shared" si="0"/>
        <v>2019</v>
      </c>
      <c r="J8" s="1285"/>
      <c r="K8" s="1286" t="s">
        <v>641</v>
      </c>
      <c r="L8" s="1287"/>
      <c r="M8" s="1288"/>
      <c r="N8" s="1289"/>
      <c r="O8" s="1290"/>
      <c r="P8" s="1290"/>
      <c r="Q8" s="1290"/>
      <c r="R8" s="1290"/>
      <c r="S8" s="1290"/>
      <c r="T8" s="1290"/>
      <c r="U8" s="1290"/>
      <c r="V8" s="1290"/>
      <c r="W8" s="1290"/>
      <c r="X8" s="1290"/>
      <c r="Y8" s="1290"/>
      <c r="Z8" s="1290"/>
      <c r="AA8" s="1290"/>
      <c r="AB8" s="1290"/>
      <c r="AC8" s="1290"/>
      <c r="AD8" s="1290"/>
      <c r="AE8" s="1290"/>
      <c r="AF8" s="1290"/>
      <c r="AG8" s="1290"/>
      <c r="AH8" s="1290"/>
      <c r="AI8" s="1290"/>
    </row>
    <row r="9" spans="1:35" ht="12" customHeight="1">
      <c r="A9" s="1160"/>
      <c r="B9" s="1291" t="s">
        <v>57</v>
      </c>
      <c r="C9" s="1292"/>
      <c r="D9" s="1293">
        <f>Client_DCF_MSS!D17</f>
        <v>725.8</v>
      </c>
      <c r="E9" s="1293">
        <f>Client_DCF_MSS!E17</f>
        <v>625</v>
      </c>
      <c r="F9" s="1293">
        <f>Client_DCF_MSS!F17</f>
        <v>687.5</v>
      </c>
      <c r="G9" s="1293">
        <f>Client_DCF_MSS!G17</f>
        <v>790.6</v>
      </c>
      <c r="H9" s="1293">
        <f>Client_DCF_MSS!H17</f>
        <v>988.3</v>
      </c>
      <c r="I9" s="1293">
        <f>Client_DCF_MSS!I17</f>
        <v>1185.9000000000001</v>
      </c>
      <c r="J9" s="1294"/>
      <c r="K9" s="608">
        <f>I9*(1+K56)</f>
        <v>1221.4770000000001</v>
      </c>
      <c r="L9" s="1295"/>
      <c r="M9" s="1296"/>
      <c r="N9" s="1289"/>
      <c r="O9" s="1290"/>
      <c r="P9" s="1290"/>
      <c r="Q9" s="1290"/>
      <c r="R9" s="1290"/>
      <c r="S9" s="1290"/>
      <c r="T9" s="1290"/>
      <c r="U9" s="1290"/>
      <c r="V9" s="1290"/>
      <c r="W9" s="1290"/>
      <c r="X9" s="1290"/>
      <c r="Y9" s="1290"/>
      <c r="Z9" s="1290"/>
      <c r="AA9" s="1290"/>
      <c r="AB9" s="1290"/>
      <c r="AC9" s="1290"/>
      <c r="AD9" s="1290"/>
      <c r="AE9" s="1290"/>
      <c r="AF9" s="1290"/>
      <c r="AG9" s="1290"/>
      <c r="AH9" s="1290"/>
      <c r="AI9" s="1290"/>
    </row>
    <row r="10" spans="1:35" ht="12" customHeight="1" outlineLevel="1">
      <c r="A10" s="1160"/>
      <c r="B10" s="1297" t="s">
        <v>754</v>
      </c>
      <c r="C10" s="1292"/>
      <c r="D10" s="1293">
        <f>Client_DCF_MSS!D19</f>
        <v>635.6</v>
      </c>
      <c r="E10" s="1293">
        <f>Client_DCF_MSS!E19</f>
        <v>545.70000000000005</v>
      </c>
      <c r="F10" s="1293">
        <f>Client_DCF_MSS!F19</f>
        <v>599.6</v>
      </c>
      <c r="G10" s="1293">
        <f>Client_DCF_MSS!G19</f>
        <v>687.2</v>
      </c>
      <c r="H10" s="1293">
        <f>Client_DCF_MSS!H19</f>
        <v>856</v>
      </c>
      <c r="I10" s="1293">
        <f>Client_DCF_MSS!I19</f>
        <v>1024.8</v>
      </c>
      <c r="J10" s="1299"/>
      <c r="K10" s="2158">
        <f>$K$9/$I$9*I10</f>
        <v>1055.5439999999999</v>
      </c>
      <c r="L10" s="1300"/>
      <c r="M10" s="1296"/>
      <c r="N10" s="1289"/>
      <c r="O10" s="1290"/>
      <c r="P10" s="1290"/>
      <c r="Q10" s="1290"/>
      <c r="R10" s="1290"/>
      <c r="S10" s="1290"/>
      <c r="T10" s="1290"/>
      <c r="U10" s="1290"/>
      <c r="V10" s="1290"/>
      <c r="W10" s="1290"/>
      <c r="X10" s="1290"/>
      <c r="Y10" s="1290"/>
      <c r="Z10" s="1290"/>
      <c r="AA10" s="1290"/>
      <c r="AB10" s="1290"/>
      <c r="AC10" s="1290"/>
      <c r="AD10" s="1290"/>
      <c r="AE10" s="1290"/>
      <c r="AF10" s="1290"/>
      <c r="AG10" s="1290"/>
      <c r="AH10" s="1290"/>
      <c r="AI10" s="1290"/>
    </row>
    <row r="11" spans="1:35" ht="12" customHeight="1" outlineLevel="1">
      <c r="A11" s="1160"/>
      <c r="B11" s="1301" t="s">
        <v>117</v>
      </c>
      <c r="C11" s="1292"/>
      <c r="D11" s="2161">
        <f>D9-D10</f>
        <v>90.199999999999932</v>
      </c>
      <c r="E11" s="2161">
        <f>E9-E10</f>
        <v>79.299999999999955</v>
      </c>
      <c r="F11" s="2161">
        <f t="shared" ref="F11:I11" si="1">F9-F10</f>
        <v>87.899999999999977</v>
      </c>
      <c r="G11" s="2161">
        <f t="shared" si="1"/>
        <v>103.39999999999998</v>
      </c>
      <c r="H11" s="2161">
        <f t="shared" si="1"/>
        <v>132.29999999999995</v>
      </c>
      <c r="I11" s="2161">
        <f t="shared" si="1"/>
        <v>161.10000000000014</v>
      </c>
      <c r="J11" s="1303"/>
      <c r="K11" s="611">
        <f>K9-K10</f>
        <v>165.93300000000022</v>
      </c>
      <c r="L11" s="1302"/>
      <c r="M11" s="1296"/>
      <c r="N11" s="1289"/>
      <c r="O11" s="1290"/>
      <c r="P11" s="1290"/>
      <c r="Q11" s="1290"/>
      <c r="R11" s="1290"/>
      <c r="S11" s="1290"/>
      <c r="T11" s="1290"/>
      <c r="U11" s="1290"/>
      <c r="V11" s="1290"/>
      <c r="W11" s="1290"/>
      <c r="X11" s="1290"/>
      <c r="Y11" s="1290"/>
      <c r="Z11" s="1290"/>
      <c r="AA11" s="1290"/>
      <c r="AB11" s="1290"/>
      <c r="AC11" s="1290"/>
      <c r="AD11" s="1290"/>
      <c r="AE11" s="1290"/>
      <c r="AF11" s="1290"/>
      <c r="AG11" s="1290"/>
      <c r="AH11" s="1290"/>
      <c r="AI11" s="1290"/>
    </row>
    <row r="12" spans="1:35" ht="12" customHeight="1" outlineLevel="1">
      <c r="A12" s="1160"/>
      <c r="B12" s="1301"/>
      <c r="C12" s="1292"/>
      <c r="D12" s="1292"/>
      <c r="E12" s="1302"/>
      <c r="F12" s="1302"/>
      <c r="G12" s="1302"/>
      <c r="H12" s="1302"/>
      <c r="I12" s="1302"/>
      <c r="J12" s="1303"/>
      <c r="K12" s="1302"/>
      <c r="L12" s="1302"/>
      <c r="M12" s="1296"/>
      <c r="N12" s="1289"/>
      <c r="O12" s="1290"/>
      <c r="P12" s="1290"/>
      <c r="Q12" s="1290"/>
      <c r="R12" s="1290"/>
      <c r="S12" s="1290"/>
      <c r="T12" s="1290"/>
      <c r="U12" s="1290"/>
      <c r="V12" s="1290"/>
      <c r="W12" s="1290"/>
      <c r="X12" s="1290"/>
      <c r="Y12" s="1290"/>
      <c r="Z12" s="1290"/>
      <c r="AA12" s="1290"/>
      <c r="AB12" s="1290"/>
      <c r="AC12" s="1290"/>
      <c r="AD12" s="1290"/>
      <c r="AE12" s="1290"/>
      <c r="AF12" s="1290"/>
      <c r="AG12" s="1290"/>
      <c r="AH12" s="1290"/>
      <c r="AI12" s="1290"/>
    </row>
    <row r="13" spans="1:35" ht="12" customHeight="1" outlineLevel="1">
      <c r="A13" s="1160"/>
      <c r="B13" s="1315" t="s">
        <v>755</v>
      </c>
      <c r="C13" s="1292"/>
      <c r="D13" s="1305">
        <f>Client_DCF_MSS!D22</f>
        <v>64.099999999999994</v>
      </c>
      <c r="E13" s="1305">
        <f>Client_DCF_MSS!E22</f>
        <v>57</v>
      </c>
      <c r="F13" s="1305">
        <f>Client_DCF_MSS!F22</f>
        <v>61.2</v>
      </c>
      <c r="G13" s="1305">
        <f>Client_DCF_MSS!G22</f>
        <v>68.099999999999994</v>
      </c>
      <c r="H13" s="1305">
        <f>Client_DCF_MSS!H22</f>
        <v>80.900000000000006</v>
      </c>
      <c r="I13" s="1305">
        <f>Client_DCF_MSS!I22</f>
        <v>93</v>
      </c>
      <c r="J13" s="1303"/>
      <c r="K13" s="1302"/>
      <c r="L13" s="1302"/>
      <c r="M13" s="1296"/>
      <c r="N13" s="1289"/>
      <c r="O13" s="1290"/>
      <c r="P13" s="1290"/>
      <c r="Q13" s="1290"/>
      <c r="R13" s="1290"/>
      <c r="S13" s="1290"/>
      <c r="T13" s="1290"/>
      <c r="U13" s="1290"/>
      <c r="V13" s="1290"/>
      <c r="W13" s="1290"/>
      <c r="X13" s="1290"/>
      <c r="Y13" s="1290"/>
      <c r="Z13" s="1290"/>
      <c r="AA13" s="1290"/>
      <c r="AB13" s="1290"/>
      <c r="AC13" s="1290"/>
      <c r="AD13" s="1290"/>
      <c r="AE13" s="1290"/>
      <c r="AF13" s="1290"/>
      <c r="AG13" s="1290"/>
      <c r="AH13" s="1290"/>
      <c r="AI13" s="1290"/>
    </row>
    <row r="14" spans="1:35" ht="12" customHeight="1" outlineLevel="1">
      <c r="A14" s="1160"/>
      <c r="B14" s="1315" t="s">
        <v>756</v>
      </c>
      <c r="C14" s="1292"/>
      <c r="D14" s="1305">
        <f>Client_DCF_MSS!D23</f>
        <v>0</v>
      </c>
      <c r="E14" s="1305">
        <f>Client_DCF_MSS!E23</f>
        <v>0</v>
      </c>
      <c r="F14" s="1305">
        <f>Client_DCF_MSS!F23</f>
        <v>0</v>
      </c>
      <c r="G14" s="1305">
        <f>Client_DCF_MSS!G23</f>
        <v>0</v>
      </c>
      <c r="H14" s="1305">
        <f>Client_DCF_MSS!H23</f>
        <v>0</v>
      </c>
      <c r="I14" s="1305">
        <f>Client_DCF_MSS!I23</f>
        <v>0</v>
      </c>
      <c r="J14" s="1303"/>
      <c r="K14" s="1302"/>
      <c r="L14" s="1302"/>
      <c r="M14" s="1296"/>
      <c r="N14" s="1289"/>
      <c r="O14" s="1290"/>
      <c r="P14" s="1290"/>
      <c r="Q14" s="1290"/>
      <c r="R14" s="1290"/>
      <c r="S14" s="1290"/>
      <c r="T14" s="1290"/>
      <c r="U14" s="1290"/>
      <c r="V14" s="1290"/>
      <c r="W14" s="1290"/>
      <c r="X14" s="1290"/>
      <c r="Y14" s="1290"/>
      <c r="Z14" s="1290"/>
      <c r="AA14" s="1290"/>
      <c r="AB14" s="1290"/>
      <c r="AC14" s="1290"/>
      <c r="AD14" s="1290"/>
      <c r="AE14" s="1290"/>
      <c r="AF14" s="1290"/>
      <c r="AG14" s="1290"/>
      <c r="AH14" s="1290"/>
      <c r="AI14" s="1290"/>
    </row>
    <row r="15" spans="1:35" ht="12" customHeight="1" outlineLevel="1">
      <c r="A15" s="1160"/>
      <c r="B15" s="1315" t="s">
        <v>757</v>
      </c>
      <c r="C15" s="1292"/>
      <c r="D15" s="2851">
        <f>Client_DCF_MSS!D24</f>
        <v>-14.1</v>
      </c>
      <c r="E15" s="2851">
        <f>Client_DCF_MSS!E24</f>
        <v>-12.7</v>
      </c>
      <c r="F15" s="2851">
        <f>Client_DCF_MSS!F24</f>
        <v>-13.9</v>
      </c>
      <c r="G15" s="2851">
        <f>Client_DCF_MSS!G24</f>
        <v>-16</v>
      </c>
      <c r="H15" s="2851">
        <f>Client_DCF_MSS!H24</f>
        <v>-20</v>
      </c>
      <c r="I15" s="2851">
        <f>Client_DCF_MSS!I24</f>
        <v>-24</v>
      </c>
      <c r="J15" s="1303"/>
      <c r="K15" s="2852"/>
      <c r="L15" s="1302"/>
      <c r="M15" s="1296"/>
      <c r="N15" s="1289"/>
      <c r="O15" s="1290"/>
      <c r="P15" s="1290"/>
      <c r="Q15" s="1290"/>
      <c r="R15" s="1290"/>
      <c r="S15" s="1290"/>
      <c r="T15" s="1290"/>
      <c r="U15" s="1290"/>
      <c r="V15" s="1290"/>
      <c r="W15" s="1290"/>
      <c r="X15" s="1290"/>
      <c r="Y15" s="1290"/>
      <c r="Z15" s="1290"/>
      <c r="AA15" s="1290"/>
      <c r="AB15" s="1290"/>
      <c r="AC15" s="1290"/>
      <c r="AD15" s="1290"/>
      <c r="AE15" s="1290"/>
      <c r="AF15" s="1290"/>
      <c r="AG15" s="1290"/>
      <c r="AH15" s="1290"/>
      <c r="AI15" s="1290"/>
    </row>
    <row r="16" spans="1:35" ht="12" customHeight="1" outlineLevel="1">
      <c r="A16" s="1160"/>
      <c r="B16" s="1304" t="s">
        <v>447</v>
      </c>
      <c r="C16" s="1292"/>
      <c r="D16" s="1305">
        <f>SUM(D13:D15)</f>
        <v>49.999999999999993</v>
      </c>
      <c r="E16" s="1305">
        <f>SUM(E13:E15)</f>
        <v>44.3</v>
      </c>
      <c r="F16" s="1305">
        <f t="shared" ref="F16:I16" si="2">SUM(F13:F15)</f>
        <v>47.300000000000004</v>
      </c>
      <c r="G16" s="1305">
        <f t="shared" si="2"/>
        <v>52.099999999999994</v>
      </c>
      <c r="H16" s="1305">
        <f t="shared" si="2"/>
        <v>60.900000000000006</v>
      </c>
      <c r="I16" s="1305">
        <f t="shared" si="2"/>
        <v>69</v>
      </c>
      <c r="J16" s="1303"/>
      <c r="K16" s="2159">
        <f>$K$9/$I$9*I16</f>
        <v>71.070000000000007</v>
      </c>
      <c r="L16" s="1302"/>
      <c r="M16" s="1296"/>
      <c r="N16" s="1289"/>
      <c r="O16" s="1290"/>
      <c r="P16" s="1290"/>
      <c r="Q16" s="1290"/>
      <c r="R16" s="1290"/>
      <c r="S16" s="1290"/>
      <c r="T16" s="1290"/>
      <c r="U16" s="1290"/>
      <c r="V16" s="1290"/>
      <c r="W16" s="1290"/>
      <c r="X16" s="1290"/>
      <c r="Y16" s="1290"/>
      <c r="Z16" s="1290"/>
      <c r="AA16" s="1290"/>
      <c r="AB16" s="1290"/>
      <c r="AC16" s="1290"/>
      <c r="AD16" s="1290"/>
      <c r="AE16" s="1290"/>
      <c r="AF16" s="1290"/>
      <c r="AG16" s="1290"/>
      <c r="AH16" s="1290"/>
      <c r="AI16" s="1290"/>
    </row>
    <row r="17" spans="1:35" ht="12" customHeight="1" outlineLevel="1">
      <c r="A17" s="1160"/>
      <c r="B17" s="2160" t="s">
        <v>758</v>
      </c>
      <c r="C17" s="1292"/>
      <c r="D17" s="1305">
        <f>Client_DCF_MSS!D26</f>
        <v>4</v>
      </c>
      <c r="E17" s="1305">
        <f>Client_DCF_MSS!E26</f>
        <v>4</v>
      </c>
      <c r="F17" s="1305">
        <f>Client_DCF_MSS!F26</f>
        <v>4.4000000000000004</v>
      </c>
      <c r="G17" s="1305">
        <f>Client_DCF_MSS!G26</f>
        <v>5.0999999999999996</v>
      </c>
      <c r="H17" s="1305">
        <f>Client_DCF_MSS!H26</f>
        <v>6.3</v>
      </c>
      <c r="I17" s="1305">
        <f>Client_DCF_MSS!I26</f>
        <v>7.6</v>
      </c>
      <c r="J17" s="1303"/>
      <c r="K17" s="2159"/>
      <c r="L17" s="1302"/>
      <c r="M17" s="1296"/>
      <c r="N17" s="1289"/>
      <c r="O17" s="1290"/>
      <c r="P17" s="1290"/>
      <c r="Q17" s="1290"/>
      <c r="R17" s="1290"/>
      <c r="S17" s="1290"/>
      <c r="T17" s="1290"/>
      <c r="U17" s="1290"/>
      <c r="V17" s="1290"/>
      <c r="W17" s="1290"/>
      <c r="X17" s="1290"/>
      <c r="Y17" s="1290"/>
      <c r="Z17" s="1290"/>
      <c r="AA17" s="1290"/>
      <c r="AB17" s="1290"/>
      <c r="AC17" s="1290"/>
      <c r="AD17" s="1290"/>
      <c r="AE17" s="1290"/>
      <c r="AF17" s="1290"/>
      <c r="AG17" s="1290"/>
      <c r="AH17" s="1290"/>
      <c r="AI17" s="1290"/>
    </row>
    <row r="18" spans="1:35" ht="12" customHeight="1" outlineLevel="1">
      <c r="A18" s="1160"/>
      <c r="B18" s="1304"/>
      <c r="C18" s="1292"/>
      <c r="D18" s="1305"/>
      <c r="E18" s="1305"/>
      <c r="F18" s="1305"/>
      <c r="G18" s="1305"/>
      <c r="H18" s="1305"/>
      <c r="I18" s="1305"/>
      <c r="J18" s="1303"/>
      <c r="K18" s="1305"/>
      <c r="L18" s="1302"/>
      <c r="M18" s="1296"/>
      <c r="N18" s="1289"/>
      <c r="O18" s="1290"/>
      <c r="P18" s="1290"/>
      <c r="Q18" s="1290"/>
      <c r="R18" s="1290"/>
      <c r="S18" s="1290"/>
      <c r="T18" s="1290"/>
      <c r="U18" s="1290"/>
      <c r="V18" s="1290"/>
      <c r="W18" s="1290"/>
      <c r="X18" s="1290"/>
      <c r="Y18" s="1290"/>
      <c r="Z18" s="1290"/>
      <c r="AA18" s="1290"/>
      <c r="AB18" s="1290"/>
      <c r="AC18" s="1290"/>
      <c r="AD18" s="1290"/>
      <c r="AE18" s="1290"/>
      <c r="AF18" s="1290"/>
      <c r="AG18" s="1290"/>
      <c r="AH18" s="1290"/>
      <c r="AI18" s="1290"/>
    </row>
    <row r="19" spans="1:35" ht="12" customHeight="1">
      <c r="A19" s="1160"/>
      <c r="B19" s="1168" t="s">
        <v>209</v>
      </c>
      <c r="C19" s="1292"/>
      <c r="D19" s="2855">
        <f>D11-D16-D17</f>
        <v>36.199999999999939</v>
      </c>
      <c r="E19" s="2855">
        <f t="shared" ref="E19:I19" si="3">E11-E16-E17</f>
        <v>30.999999999999957</v>
      </c>
      <c r="F19" s="2855">
        <f t="shared" si="3"/>
        <v>36.199999999999974</v>
      </c>
      <c r="G19" s="2855">
        <f t="shared" si="3"/>
        <v>46.199999999999982</v>
      </c>
      <c r="H19" s="2855">
        <f t="shared" si="3"/>
        <v>65.099999999999952</v>
      </c>
      <c r="I19" s="2855">
        <f t="shared" si="3"/>
        <v>84.500000000000142</v>
      </c>
      <c r="J19" s="1307"/>
      <c r="K19" s="613">
        <f>K9*K60</f>
        <v>87.035000000000139</v>
      </c>
      <c r="L19" s="1308"/>
      <c r="M19" s="1296"/>
      <c r="N19" s="1289"/>
      <c r="O19" s="1290"/>
      <c r="P19" s="1290"/>
      <c r="Q19" s="1290"/>
      <c r="R19" s="1290"/>
      <c r="S19" s="1290"/>
      <c r="T19" s="1290"/>
      <c r="U19" s="1290"/>
      <c r="V19" s="1290"/>
      <c r="W19" s="1290"/>
      <c r="X19" s="1290"/>
      <c r="Y19" s="1290"/>
      <c r="Z19" s="1290"/>
      <c r="AA19" s="1290"/>
      <c r="AB19" s="1290"/>
      <c r="AC19" s="1290"/>
      <c r="AD19" s="1290"/>
      <c r="AE19" s="1290"/>
      <c r="AF19" s="1290"/>
      <c r="AG19" s="1290"/>
      <c r="AH19" s="1290"/>
      <c r="AI19" s="1290"/>
    </row>
    <row r="20" spans="1:35" ht="12" customHeight="1">
      <c r="A20" s="1160"/>
      <c r="B20" s="1309" t="s">
        <v>448</v>
      </c>
      <c r="C20" s="1292"/>
      <c r="D20" s="1310">
        <f>Client_DCF_MSS!D37</f>
        <v>0</v>
      </c>
      <c r="E20" s="1310">
        <f>Client_DCF_MSS!E37</f>
        <v>10</v>
      </c>
      <c r="F20" s="1310">
        <f>Client_DCF_MSS!F37</f>
        <v>11</v>
      </c>
      <c r="G20" s="1310">
        <f>Client_DCF_MSS!G37</f>
        <v>12.7</v>
      </c>
      <c r="H20" s="1310">
        <f>Client_DCF_MSS!H37</f>
        <v>15.8</v>
      </c>
      <c r="I20" s="1310">
        <f>Client_DCF_MSS!I37</f>
        <v>19</v>
      </c>
      <c r="J20" s="1307"/>
      <c r="K20" s="514">
        <v>0</v>
      </c>
      <c r="L20" s="1308"/>
      <c r="M20" s="1296"/>
      <c r="N20" s="1289"/>
      <c r="O20" s="1290"/>
      <c r="P20" s="1290"/>
      <c r="Q20" s="1290"/>
      <c r="R20" s="1290"/>
      <c r="S20" s="1290"/>
      <c r="T20" s="1290"/>
      <c r="U20" s="1290"/>
      <c r="V20" s="1290"/>
      <c r="W20" s="1290"/>
      <c r="X20" s="1290"/>
      <c r="Y20" s="1290"/>
      <c r="Z20" s="1290"/>
      <c r="AA20" s="1290"/>
      <c r="AB20" s="1290"/>
      <c r="AC20" s="1290"/>
      <c r="AD20" s="1290"/>
      <c r="AE20" s="1290"/>
      <c r="AF20" s="1290"/>
      <c r="AG20" s="1290"/>
      <c r="AH20" s="1290"/>
      <c r="AI20" s="1290"/>
    </row>
    <row r="21" spans="1:35" ht="12" customHeight="1">
      <c r="A21" s="1160"/>
      <c r="B21" s="1309" t="s">
        <v>289</v>
      </c>
      <c r="C21" s="1292"/>
      <c r="D21" s="1310">
        <v>0</v>
      </c>
      <c r="E21" s="1310">
        <v>0</v>
      </c>
      <c r="F21" s="1310">
        <v>0</v>
      </c>
      <c r="G21" s="1310">
        <v>0</v>
      </c>
      <c r="H21" s="1310">
        <v>0</v>
      </c>
      <c r="I21" s="1310">
        <v>0</v>
      </c>
      <c r="J21" s="1311"/>
      <c r="K21" s="614">
        <f>-K28</f>
        <v>0</v>
      </c>
      <c r="L21" s="1300"/>
      <c r="M21" s="1296"/>
      <c r="N21" s="1289"/>
      <c r="O21" s="1290"/>
      <c r="P21" s="1290"/>
      <c r="Q21" s="1290"/>
      <c r="R21" s="1290"/>
      <c r="S21" s="1290"/>
      <c r="T21" s="1290"/>
      <c r="U21" s="1290"/>
      <c r="V21" s="1290"/>
      <c r="W21" s="1290"/>
      <c r="X21" s="1290"/>
      <c r="Y21" s="1290"/>
      <c r="Z21" s="1290"/>
      <c r="AA21" s="1290"/>
      <c r="AB21" s="1290"/>
      <c r="AC21" s="1290"/>
      <c r="AD21" s="1290"/>
      <c r="AE21" s="1290"/>
      <c r="AF21" s="1290"/>
      <c r="AG21" s="1290"/>
      <c r="AH21" s="1290"/>
      <c r="AI21" s="1290"/>
    </row>
    <row r="22" spans="1:35" ht="12" customHeight="1">
      <c r="A22" s="1160"/>
      <c r="B22" s="1168" t="s">
        <v>58</v>
      </c>
      <c r="C22" s="1292"/>
      <c r="D22" s="613">
        <f>D19-D21</f>
        <v>36.199999999999939</v>
      </c>
      <c r="E22" s="613">
        <f t="shared" ref="E22:I22" si="4">E19-E21</f>
        <v>30.999999999999957</v>
      </c>
      <c r="F22" s="613">
        <f t="shared" si="4"/>
        <v>36.199999999999974</v>
      </c>
      <c r="G22" s="613">
        <f t="shared" si="4"/>
        <v>46.199999999999982</v>
      </c>
      <c r="H22" s="613">
        <f t="shared" si="4"/>
        <v>65.099999999999952</v>
      </c>
      <c r="I22" s="613">
        <f t="shared" si="4"/>
        <v>84.500000000000142</v>
      </c>
      <c r="J22" s="1311"/>
      <c r="K22" s="613">
        <f>K19-K21</f>
        <v>87.035000000000139</v>
      </c>
      <c r="L22" s="1302"/>
      <c r="M22" s="1296"/>
      <c r="N22" s="1289"/>
      <c r="O22" s="1290"/>
      <c r="P22" s="1290"/>
      <c r="Q22" s="1290"/>
      <c r="R22" s="1290"/>
      <c r="S22" s="1290"/>
      <c r="T22" s="1290"/>
      <c r="U22" s="1290"/>
      <c r="V22" s="1290"/>
      <c r="W22" s="1290"/>
      <c r="X22" s="1290"/>
      <c r="Y22" s="1290"/>
      <c r="Z22" s="1290"/>
      <c r="AA22" s="1290"/>
      <c r="AB22" s="1290"/>
      <c r="AC22" s="1290"/>
      <c r="AD22" s="1290"/>
      <c r="AE22" s="1290"/>
      <c r="AF22" s="1290"/>
      <c r="AG22" s="1290"/>
      <c r="AH22" s="1290"/>
      <c r="AI22" s="1290"/>
    </row>
    <row r="23" spans="1:35" ht="12" customHeight="1">
      <c r="A23" s="1160"/>
      <c r="B23" s="1312" t="str">
        <f>"Income tax expense @ "&amp;TEXT('Assumptions and Inputs'!B55,"0.0%")</f>
        <v>Income tax expense @ 36.5%</v>
      </c>
      <c r="C23" s="1313"/>
      <c r="D23" s="1314">
        <f t="shared" ref="D23" si="5">D22*taxrate</f>
        <v>13.212999999999978</v>
      </c>
      <c r="E23" s="1314">
        <f t="shared" ref="E23:I23" si="6">E22*taxrate</f>
        <v>11.314999999999984</v>
      </c>
      <c r="F23" s="1314">
        <f t="shared" si="6"/>
        <v>13.21299999999999</v>
      </c>
      <c r="G23" s="1314">
        <f t="shared" si="6"/>
        <v>16.862999999999992</v>
      </c>
      <c r="H23" s="1314">
        <f t="shared" si="6"/>
        <v>23.76149999999998</v>
      </c>
      <c r="I23" s="1314">
        <f t="shared" si="6"/>
        <v>30.842500000000051</v>
      </c>
      <c r="J23" s="1311"/>
      <c r="K23" s="1314">
        <f>K22*taxrate</f>
        <v>31.76777500000005</v>
      </c>
      <c r="L23" s="1300"/>
      <c r="M23" s="1296"/>
      <c r="N23" s="1289"/>
      <c r="O23" s="1290"/>
      <c r="P23" s="1290"/>
      <c r="Q23" s="1290"/>
      <c r="R23" s="1290"/>
      <c r="S23" s="1290"/>
      <c r="T23" s="1290"/>
      <c r="U23" s="1290"/>
      <c r="V23" s="1290"/>
      <c r="W23" s="1290"/>
      <c r="X23" s="1290"/>
      <c r="Y23" s="1290"/>
      <c r="Z23" s="1290"/>
      <c r="AA23" s="1290"/>
      <c r="AB23" s="1290"/>
      <c r="AC23" s="1290"/>
      <c r="AD23" s="1290"/>
      <c r="AE23" s="1290"/>
      <c r="AF23" s="1290"/>
      <c r="AG23" s="1290"/>
      <c r="AH23" s="1290"/>
      <c r="AI23" s="1290"/>
    </row>
    <row r="24" spans="1:35" ht="12" customHeight="1">
      <c r="A24" s="1160"/>
      <c r="B24" s="1315" t="s">
        <v>53</v>
      </c>
      <c r="C24" s="1316"/>
      <c r="D24" s="615">
        <f>D22-D23</f>
        <v>22.986999999999959</v>
      </c>
      <c r="E24" s="615">
        <f>E22-E23</f>
        <v>19.684999999999974</v>
      </c>
      <c r="F24" s="615">
        <f>F22-F23</f>
        <v>22.986999999999984</v>
      </c>
      <c r="G24" s="615">
        <f>G22-G23</f>
        <v>29.336999999999989</v>
      </c>
      <c r="H24" s="615">
        <f>H22-H23</f>
        <v>41.338499999999968</v>
      </c>
      <c r="I24" s="615">
        <f>I22-I23</f>
        <v>53.657500000000091</v>
      </c>
      <c r="J24" s="1303"/>
      <c r="K24" s="615">
        <f t="shared" ref="K24" si="7">K22-K23</f>
        <v>55.267225000000089</v>
      </c>
      <c r="L24" s="1302"/>
      <c r="M24" s="1296"/>
      <c r="N24" s="1289"/>
      <c r="O24" s="1290"/>
      <c r="P24" s="1290"/>
      <c r="Q24" s="1290"/>
      <c r="R24" s="1290"/>
      <c r="S24" s="1290"/>
      <c r="T24" s="1290"/>
      <c r="U24" s="1290"/>
      <c r="V24" s="1290"/>
      <c r="W24" s="1290"/>
      <c r="X24" s="1290"/>
      <c r="Y24" s="1290"/>
      <c r="Z24" s="1290"/>
      <c r="AA24" s="1290"/>
      <c r="AB24" s="1290"/>
      <c r="AC24" s="1290"/>
      <c r="AD24" s="1290"/>
      <c r="AE24" s="1290"/>
      <c r="AF24" s="1290"/>
      <c r="AG24" s="1290"/>
      <c r="AH24" s="1290"/>
      <c r="AI24" s="1290"/>
    </row>
    <row r="25" spans="1:35" ht="12" customHeight="1">
      <c r="A25" s="1160"/>
      <c r="B25" s="1301"/>
      <c r="C25" s="1316"/>
      <c r="D25" s="1317"/>
      <c r="E25" s="1317"/>
      <c r="F25" s="1303"/>
      <c r="G25" s="1303"/>
      <c r="H25" s="1303"/>
      <c r="I25" s="1303"/>
      <c r="J25" s="1311"/>
      <c r="K25" s="1303"/>
      <c r="L25" s="1303"/>
      <c r="M25" s="1296"/>
      <c r="N25" s="1289"/>
      <c r="O25" s="1290"/>
      <c r="P25" s="1290"/>
      <c r="Q25" s="1290"/>
      <c r="R25" s="1290"/>
      <c r="S25" s="1290"/>
      <c r="T25" s="1290"/>
      <c r="U25" s="1290"/>
      <c r="V25" s="1290"/>
      <c r="W25" s="1290"/>
      <c r="X25" s="1290"/>
      <c r="Y25" s="1290"/>
      <c r="Z25" s="1290"/>
      <c r="AA25" s="1290"/>
      <c r="AB25" s="1290"/>
      <c r="AC25" s="1290"/>
      <c r="AD25" s="1290"/>
      <c r="AE25" s="1290"/>
      <c r="AF25" s="1290"/>
      <c r="AG25" s="1290"/>
      <c r="AH25" s="1290"/>
      <c r="AI25" s="1290"/>
    </row>
    <row r="26" spans="1:35" ht="12" customHeight="1">
      <c r="A26" s="1160"/>
      <c r="B26" s="1318" t="s">
        <v>745</v>
      </c>
      <c r="C26" s="1319"/>
      <c r="D26" s="616">
        <f>D21+D20</f>
        <v>0</v>
      </c>
      <c r="E26" s="616">
        <f>E21+E20</f>
        <v>10</v>
      </c>
      <c r="F26" s="617">
        <f t="shared" ref="F26:I26" si="8">F21+F20</f>
        <v>11</v>
      </c>
      <c r="G26" s="617">
        <f t="shared" si="8"/>
        <v>12.7</v>
      </c>
      <c r="H26" s="617">
        <f t="shared" si="8"/>
        <v>15.8</v>
      </c>
      <c r="I26" s="617">
        <f t="shared" si="8"/>
        <v>19</v>
      </c>
      <c r="J26" s="1311"/>
      <c r="K26" s="617">
        <f>K21</f>
        <v>0</v>
      </c>
      <c r="L26" s="1300"/>
      <c r="M26" s="1296"/>
      <c r="N26" s="1289"/>
      <c r="O26" s="1290"/>
      <c r="P26" s="1290"/>
      <c r="Q26" s="1290"/>
      <c r="R26" s="1290"/>
      <c r="S26" s="1290"/>
      <c r="T26" s="1290"/>
      <c r="U26" s="1290"/>
      <c r="V26" s="1290"/>
      <c r="W26" s="1290"/>
      <c r="X26" s="1290"/>
      <c r="Y26" s="1290"/>
      <c r="Z26" s="1290"/>
      <c r="AA26" s="1290"/>
      <c r="AB26" s="1290"/>
      <c r="AC26" s="1290"/>
      <c r="AD26" s="1290"/>
      <c r="AE26" s="1290"/>
      <c r="AF26" s="1290"/>
      <c r="AG26" s="1290"/>
      <c r="AH26" s="1290"/>
      <c r="AI26" s="1290"/>
    </row>
    <row r="27" spans="1:35" ht="12" customHeight="1">
      <c r="A27" s="1160"/>
      <c r="B27" s="1320" t="s">
        <v>746</v>
      </c>
      <c r="C27" s="1321"/>
      <c r="D27" s="617">
        <f>-D99</f>
        <v>0</v>
      </c>
      <c r="E27" s="617">
        <f>-E99</f>
        <v>0</v>
      </c>
      <c r="F27" s="966">
        <f>F99</f>
        <v>-48.125000000000007</v>
      </c>
      <c r="G27" s="617">
        <f t="shared" ref="G27:I27" si="9">G99</f>
        <v>-7.2169999999999987</v>
      </c>
      <c r="H27" s="617">
        <f t="shared" si="9"/>
        <v>-13.838999999999992</v>
      </c>
      <c r="I27" s="617">
        <f t="shared" si="9"/>
        <v>-13.832000000000022</v>
      </c>
      <c r="J27" s="1322"/>
      <c r="K27" s="617">
        <f>K99</f>
        <v>-2.4903899999999908</v>
      </c>
      <c r="L27" s="1300"/>
      <c r="M27" s="1296"/>
      <c r="N27" s="1289"/>
      <c r="O27" s="1290"/>
      <c r="P27" s="1290"/>
      <c r="Q27" s="1290"/>
      <c r="R27" s="1290"/>
      <c r="S27" s="1290"/>
      <c r="T27" s="1290"/>
      <c r="U27" s="1290"/>
      <c r="V27" s="1290"/>
      <c r="W27" s="1290"/>
      <c r="X27" s="1290"/>
      <c r="Y27" s="1290"/>
      <c r="Z27" s="1290"/>
      <c r="AA27" s="1290"/>
      <c r="AB27" s="1290"/>
      <c r="AC27" s="1290"/>
      <c r="AD27" s="1290"/>
      <c r="AE27" s="1290"/>
      <c r="AF27" s="1290"/>
      <c r="AG27" s="1290"/>
      <c r="AH27" s="1290"/>
      <c r="AI27" s="1290"/>
    </row>
    <row r="28" spans="1:35" ht="12" customHeight="1">
      <c r="A28" s="1160"/>
      <c r="B28" s="1323" t="s">
        <v>747</v>
      </c>
      <c r="C28" s="1324"/>
      <c r="D28" s="1325"/>
      <c r="E28" s="1325"/>
      <c r="F28" s="1325"/>
      <c r="G28" s="1325"/>
      <c r="H28" s="1325"/>
      <c r="I28" s="1325"/>
      <c r="J28" s="1296"/>
      <c r="K28" s="618">
        <f>I28*(1+K56)</f>
        <v>0</v>
      </c>
      <c r="L28" s="1300"/>
      <c r="M28" s="1288"/>
      <c r="N28" s="1289"/>
      <c r="O28" s="1290"/>
      <c r="P28" s="1290"/>
      <c r="Q28" s="1290"/>
      <c r="R28" s="1290"/>
      <c r="S28" s="1290"/>
      <c r="T28" s="1290"/>
      <c r="U28" s="1290"/>
      <c r="V28" s="1290"/>
      <c r="W28" s="1290"/>
      <c r="X28" s="1290"/>
      <c r="Y28" s="1290"/>
      <c r="Z28" s="1290"/>
      <c r="AA28" s="1290"/>
      <c r="AB28" s="1290"/>
      <c r="AC28" s="1290"/>
      <c r="AD28" s="1290"/>
      <c r="AE28" s="1290"/>
      <c r="AF28" s="1290"/>
      <c r="AG28" s="1290"/>
      <c r="AH28" s="1290"/>
      <c r="AI28" s="1290"/>
    </row>
    <row r="29" spans="1:35" ht="12" customHeight="1">
      <c r="A29" s="1160"/>
      <c r="B29" s="1301" t="s">
        <v>54</v>
      </c>
      <c r="C29" s="1316"/>
      <c r="D29" s="619">
        <f t="shared" ref="D29" si="10">D24+SUM(D26:D28)</f>
        <v>22.986999999999959</v>
      </c>
      <c r="E29" s="619">
        <f t="shared" ref="E29:I29" si="11">E24+SUM(E26:E28)</f>
        <v>29.684999999999974</v>
      </c>
      <c r="F29" s="619">
        <f t="shared" si="11"/>
        <v>-14.138000000000023</v>
      </c>
      <c r="G29" s="619">
        <f t="shared" si="11"/>
        <v>34.819999999999993</v>
      </c>
      <c r="H29" s="619">
        <f t="shared" si="11"/>
        <v>43.299499999999981</v>
      </c>
      <c r="I29" s="619">
        <f t="shared" si="11"/>
        <v>58.825500000000069</v>
      </c>
      <c r="J29" s="1303"/>
      <c r="K29" s="619">
        <f>K24+SUM(K26:K28)</f>
        <v>52.776835000000098</v>
      </c>
      <c r="L29" s="1317"/>
      <c r="M29" s="1159"/>
      <c r="N29" s="1289"/>
      <c r="O29" s="1290"/>
      <c r="P29" s="1290"/>
      <c r="Q29" s="1290"/>
      <c r="R29" s="1290"/>
      <c r="S29" s="1290"/>
      <c r="T29" s="1290"/>
      <c r="U29" s="1290"/>
      <c r="V29" s="1290"/>
      <c r="W29" s="1290"/>
      <c r="X29" s="1290"/>
      <c r="Y29" s="1290"/>
      <c r="Z29" s="1290"/>
      <c r="AA29" s="1290"/>
      <c r="AB29" s="1290"/>
      <c r="AC29" s="1290"/>
      <c r="AD29" s="1290"/>
      <c r="AE29" s="1290"/>
      <c r="AF29" s="1290"/>
      <c r="AG29" s="1290"/>
      <c r="AH29" s="1290"/>
      <c r="AI29" s="1290"/>
    </row>
    <row r="30" spans="1:35" ht="12" customHeight="1">
      <c r="A30" s="1160"/>
      <c r="B30" s="1301"/>
      <c r="C30" s="1316"/>
      <c r="D30" s="1317"/>
      <c r="E30" s="1317"/>
      <c r="F30" s="1317"/>
      <c r="G30" s="1317"/>
      <c r="H30" s="1317"/>
      <c r="I30" s="1317"/>
      <c r="J30" s="1296"/>
      <c r="K30" s="1317"/>
      <c r="L30" s="1317"/>
      <c r="M30" s="1159"/>
      <c r="N30" s="1289"/>
      <c r="O30" s="1290"/>
      <c r="P30" s="1290"/>
      <c r="Q30" s="1290"/>
      <c r="R30" s="1290"/>
      <c r="S30" s="1290"/>
      <c r="T30" s="1290"/>
      <c r="U30" s="1290"/>
      <c r="V30" s="1290"/>
      <c r="W30" s="1290"/>
      <c r="X30" s="1290"/>
      <c r="Y30" s="1290"/>
      <c r="Z30" s="1290"/>
      <c r="AA30" s="1290"/>
      <c r="AB30" s="1290"/>
      <c r="AC30" s="1290"/>
      <c r="AD30" s="1290"/>
      <c r="AE30" s="1290"/>
      <c r="AF30" s="1290"/>
      <c r="AG30" s="1290"/>
      <c r="AH30" s="1290"/>
      <c r="AI30" s="1290"/>
    </row>
    <row r="31" spans="1:35" ht="12" customHeight="1">
      <c r="A31" s="1160"/>
      <c r="B31" s="1309" t="s">
        <v>317</v>
      </c>
      <c r="C31" s="1316"/>
      <c r="D31" s="424">
        <v>1</v>
      </c>
      <c r="E31" s="424">
        <v>1</v>
      </c>
      <c r="F31" s="622">
        <f>E31</f>
        <v>1</v>
      </c>
      <c r="G31" s="622">
        <f t="shared" ref="G31:I31" si="12">F31</f>
        <v>1</v>
      </c>
      <c r="H31" s="622">
        <f t="shared" si="12"/>
        <v>1</v>
      </c>
      <c r="I31" s="622">
        <f t="shared" si="12"/>
        <v>1</v>
      </c>
      <c r="J31" s="1296"/>
      <c r="K31" s="1317"/>
      <c r="L31" s="1317"/>
      <c r="M31" s="1159"/>
      <c r="N31" s="1289"/>
      <c r="O31" s="1290"/>
      <c r="P31" s="1290"/>
      <c r="Q31" s="1290"/>
      <c r="R31" s="1290"/>
      <c r="S31" s="1290"/>
      <c r="T31" s="1290"/>
      <c r="U31" s="1290"/>
      <c r="V31" s="1290"/>
      <c r="W31" s="1290"/>
      <c r="X31" s="1290"/>
      <c r="Y31" s="1290"/>
      <c r="Z31" s="1290"/>
      <c r="AA31" s="1290"/>
      <c r="AB31" s="1290"/>
      <c r="AC31" s="1290"/>
      <c r="AD31" s="1290"/>
      <c r="AE31" s="1290"/>
      <c r="AF31" s="1290"/>
      <c r="AG31" s="1290"/>
      <c r="AH31" s="1290"/>
      <c r="AI31" s="1290"/>
    </row>
    <row r="32" spans="1:35" ht="12" customHeight="1">
      <c r="A32" s="1160"/>
      <c r="B32" s="1309" t="s">
        <v>260</v>
      </c>
      <c r="C32" s="1316"/>
      <c r="D32" s="596">
        <f>'Assumptions and Inputs'!B48</f>
        <v>0</v>
      </c>
      <c r="E32" s="596">
        <f>'Assumptions and Inputs'!C48</f>
        <v>0.5</v>
      </c>
      <c r="F32" s="596">
        <f>'Assumptions and Inputs'!D48</f>
        <v>1.5</v>
      </c>
      <c r="G32" s="596">
        <f>'Assumptions and Inputs'!E48</f>
        <v>2.5</v>
      </c>
      <c r="H32" s="596">
        <f>'Assumptions and Inputs'!F48</f>
        <v>3.5</v>
      </c>
      <c r="I32" s="596">
        <f>'Assumptions and Inputs'!G48</f>
        <v>4.5</v>
      </c>
      <c r="J32" s="1296"/>
      <c r="K32" s="1317"/>
      <c r="L32" s="1317"/>
      <c r="M32" s="1159"/>
      <c r="N32" s="1289"/>
      <c r="O32" s="1290"/>
      <c r="P32" s="1290"/>
      <c r="Q32" s="1290"/>
      <c r="R32" s="1290"/>
      <c r="S32" s="1290"/>
      <c r="T32" s="1290"/>
      <c r="U32" s="1290"/>
      <c r="V32" s="1290"/>
      <c r="W32" s="1290"/>
      <c r="X32" s="1290"/>
      <c r="Y32" s="1290"/>
      <c r="Z32" s="1290"/>
      <c r="AA32" s="1290"/>
      <c r="AB32" s="1290"/>
      <c r="AC32" s="1290"/>
      <c r="AD32" s="1290"/>
      <c r="AE32" s="1290"/>
      <c r="AF32" s="1290"/>
      <c r="AG32" s="1290"/>
      <c r="AH32" s="1290"/>
      <c r="AI32" s="1290"/>
    </row>
    <row r="33" spans="1:35" ht="12" customHeight="1">
      <c r="A33" s="1160"/>
      <c r="B33" s="1326" t="str">
        <f>"Present value factor @ "&amp;TEXT(wacc,"0.0%")</f>
        <v>Present value factor @ 0.0%</v>
      </c>
      <c r="C33" s="1327">
        <v>0.1115</v>
      </c>
      <c r="D33" s="624">
        <f>1/(1+$C$33)^D32</f>
        <v>1</v>
      </c>
      <c r="E33" s="624">
        <f>1/(1+$C$33)^E32</f>
        <v>0.94851732204078709</v>
      </c>
      <c r="F33" s="624">
        <f>1/(1+$C$33)^F32</f>
        <v>0.85336691141771215</v>
      </c>
      <c r="G33" s="624">
        <f>1/(1+$C$33)^G32</f>
        <v>0.7677615037496287</v>
      </c>
      <c r="H33" s="624">
        <f>1/(1+$C$33)^H32</f>
        <v>0.69074359311707478</v>
      </c>
      <c r="I33" s="624">
        <f>1/(1+$C$33)^I32</f>
        <v>0.62145172570137186</v>
      </c>
      <c r="J33" s="1328"/>
      <c r="K33" s="1329"/>
      <c r="L33" s="1329"/>
      <c r="M33" s="1330"/>
      <c r="N33" s="1289"/>
      <c r="O33" s="1290"/>
      <c r="P33" s="1290"/>
      <c r="Q33" s="1290"/>
      <c r="R33" s="1290"/>
      <c r="S33" s="1290"/>
      <c r="T33" s="1290"/>
      <c r="U33" s="1290"/>
      <c r="V33" s="1290"/>
      <c r="W33" s="1290"/>
      <c r="X33" s="1290"/>
      <c r="Y33" s="1290"/>
      <c r="Z33" s="1290"/>
      <c r="AA33" s="1290"/>
      <c r="AB33" s="1290"/>
      <c r="AC33" s="1290"/>
      <c r="AD33" s="1290"/>
      <c r="AE33" s="1290"/>
      <c r="AF33" s="1290"/>
      <c r="AG33" s="1290"/>
      <c r="AH33" s="1290"/>
      <c r="AI33" s="1290"/>
    </row>
    <row r="34" spans="1:35" ht="12" customHeight="1">
      <c r="A34" s="1160"/>
      <c r="B34" s="1301" t="s">
        <v>131</v>
      </c>
      <c r="C34" s="1331"/>
      <c r="D34" s="626">
        <f>D29*D33</f>
        <v>22.986999999999959</v>
      </c>
      <c r="E34" s="626">
        <f>E29*E33</f>
        <v>28.156736704780741</v>
      </c>
      <c r="F34" s="626">
        <f t="shared" ref="F34:I34" si="13">F33*F29</f>
        <v>-12.064901393623634</v>
      </c>
      <c r="G34" s="626">
        <f t="shared" si="13"/>
        <v>26.733455560562067</v>
      </c>
      <c r="H34" s="626">
        <f t="shared" si="13"/>
        <v>29.908852210172768</v>
      </c>
      <c r="I34" s="626">
        <f t="shared" si="13"/>
        <v>36.55720849024609</v>
      </c>
      <c r="J34" s="1332"/>
      <c r="K34" s="1333"/>
      <c r="L34" s="1333"/>
      <c r="M34" s="1334"/>
      <c r="N34" s="1289"/>
      <c r="O34" s="1290"/>
      <c r="P34" s="1290"/>
      <c r="Q34" s="1290"/>
      <c r="R34" s="1290"/>
      <c r="S34" s="1290"/>
      <c r="T34" s="1290"/>
      <c r="U34" s="1290"/>
      <c r="V34" s="1290"/>
      <c r="W34" s="1290"/>
      <c r="X34" s="1290"/>
      <c r="Y34" s="1290"/>
      <c r="Z34" s="1290"/>
      <c r="AA34" s="1290"/>
      <c r="AB34" s="1290"/>
      <c r="AC34" s="1290"/>
      <c r="AD34" s="1290"/>
      <c r="AE34" s="1290"/>
      <c r="AF34" s="1290"/>
      <c r="AG34" s="1290"/>
      <c r="AH34" s="1290"/>
      <c r="AI34" s="1290"/>
    </row>
    <row r="35" spans="1:35" ht="12" customHeight="1">
      <c r="A35" s="1160"/>
      <c r="B35" s="1208"/>
      <c r="C35" s="1292"/>
      <c r="D35" s="1292"/>
      <c r="E35" s="1335"/>
      <c r="F35" s="1208"/>
      <c r="G35" s="1208"/>
      <c r="H35" s="1208"/>
      <c r="I35" s="1208"/>
      <c r="J35" s="1336"/>
      <c r="K35" s="1208"/>
      <c r="L35" s="1208"/>
      <c r="M35" s="1159"/>
      <c r="N35" s="1289"/>
      <c r="O35" s="1290"/>
      <c r="P35" s="1290"/>
      <c r="Q35" s="1290"/>
      <c r="R35" s="1290"/>
      <c r="S35" s="1290"/>
      <c r="T35" s="1290"/>
      <c r="U35" s="1290"/>
      <c r="V35" s="1290"/>
      <c r="W35" s="1290"/>
      <c r="X35" s="1290"/>
      <c r="Y35" s="1290"/>
      <c r="Z35" s="1290"/>
      <c r="AA35" s="1290"/>
      <c r="AB35" s="1290"/>
      <c r="AC35" s="1290"/>
      <c r="AD35" s="1290"/>
      <c r="AE35" s="1290"/>
      <c r="AF35" s="1290"/>
      <c r="AG35" s="1290"/>
      <c r="AH35" s="1290"/>
      <c r="AI35" s="1290"/>
    </row>
    <row r="36" spans="1:35" ht="12" customHeight="1">
      <c r="A36" s="1160"/>
      <c r="B36" s="1208"/>
      <c r="C36" s="1292"/>
      <c r="D36" s="1292"/>
      <c r="E36" s="1335"/>
      <c r="F36" s="1208"/>
      <c r="G36" s="1208"/>
      <c r="H36" s="1208"/>
      <c r="I36" s="1208"/>
      <c r="J36" s="1336"/>
      <c r="K36" s="1208"/>
      <c r="L36" s="1208"/>
      <c r="M36" s="1159"/>
      <c r="N36" s="1289"/>
      <c r="O36" s="1290"/>
      <c r="P36" s="1290"/>
      <c r="Q36" s="1290"/>
      <c r="R36" s="1290"/>
      <c r="S36" s="1290"/>
      <c r="T36" s="1290"/>
      <c r="U36" s="1290"/>
      <c r="V36" s="1290"/>
      <c r="W36" s="1290"/>
      <c r="X36" s="1290"/>
      <c r="Y36" s="1290"/>
      <c r="Z36" s="1290"/>
      <c r="AA36" s="1290"/>
      <c r="AB36" s="1290"/>
      <c r="AC36" s="1290"/>
      <c r="AD36" s="1290"/>
      <c r="AE36" s="1290"/>
      <c r="AF36" s="1290"/>
      <c r="AG36" s="1290"/>
      <c r="AH36" s="1290"/>
      <c r="AI36" s="1290"/>
    </row>
    <row r="37" spans="1:35" ht="12" customHeight="1">
      <c r="A37" s="1160"/>
      <c r="B37" s="1208"/>
      <c r="C37" s="1292"/>
      <c r="D37" s="1292"/>
      <c r="E37" s="1335"/>
      <c r="F37" s="1208"/>
      <c r="G37" s="1208"/>
      <c r="H37" s="1208"/>
      <c r="I37" s="1208"/>
      <c r="J37" s="1336"/>
      <c r="K37" s="1208"/>
      <c r="L37" s="1208"/>
      <c r="M37" s="1159"/>
      <c r="N37" s="1289"/>
      <c r="O37" s="1290"/>
      <c r="P37" s="1290"/>
      <c r="Q37" s="1290"/>
      <c r="R37" s="1290"/>
      <c r="S37" s="1290"/>
      <c r="T37" s="1290"/>
      <c r="U37" s="1290"/>
      <c r="V37" s="1290"/>
      <c r="W37" s="1290"/>
      <c r="X37" s="1290"/>
      <c r="Y37" s="1290"/>
      <c r="Z37" s="1290"/>
      <c r="AA37" s="1290"/>
      <c r="AB37" s="1290"/>
      <c r="AC37" s="1290"/>
      <c r="AD37" s="1290"/>
      <c r="AE37" s="1290"/>
      <c r="AF37" s="1290"/>
      <c r="AG37" s="1290"/>
      <c r="AH37" s="1290"/>
      <c r="AI37" s="1290"/>
    </row>
    <row r="38" spans="1:35" ht="12" customHeight="1">
      <c r="A38" s="1160"/>
      <c r="B38" s="1309" t="s">
        <v>71</v>
      </c>
      <c r="C38" s="1316"/>
      <c r="D38" s="1316"/>
      <c r="E38" s="627">
        <f>SUM(E34:I34)</f>
        <v>109.29135157213804</v>
      </c>
      <c r="F38" s="1208"/>
      <c r="G38" s="1208"/>
      <c r="H38" s="1337" t="s">
        <v>328</v>
      </c>
      <c r="I38" s="1338"/>
      <c r="J38" s="1340"/>
      <c r="K38" s="1341" t="s">
        <v>271</v>
      </c>
      <c r="L38" s="1208"/>
      <c r="M38" s="1334"/>
      <c r="N38" s="1289"/>
      <c r="O38" s="1290"/>
      <c r="P38" s="1290"/>
      <c r="Q38" s="1290"/>
      <c r="R38" s="1290"/>
      <c r="S38" s="1290"/>
      <c r="T38" s="1290"/>
      <c r="U38" s="1290"/>
      <c r="V38" s="1290"/>
      <c r="W38" s="1290"/>
      <c r="X38" s="1290"/>
      <c r="Y38" s="1290"/>
      <c r="Z38" s="1290"/>
      <c r="AA38" s="1290"/>
      <c r="AB38" s="1290"/>
      <c r="AC38" s="1290"/>
      <c r="AD38" s="1290"/>
      <c r="AE38" s="1290"/>
      <c r="AF38" s="1290"/>
      <c r="AG38" s="1290"/>
      <c r="AH38" s="1290"/>
      <c r="AI38" s="1290"/>
    </row>
    <row r="39" spans="1:35" ht="12" customHeight="1">
      <c r="A39" s="1161"/>
      <c r="B39" s="1309" t="s">
        <v>196</v>
      </c>
      <c r="C39" s="1316"/>
      <c r="D39" s="1316"/>
      <c r="E39" s="669">
        <f>K43</f>
        <v>402.43257899149233</v>
      </c>
      <c r="F39" s="1208"/>
      <c r="G39" s="1276"/>
      <c r="H39" s="1342" t="s">
        <v>267</v>
      </c>
      <c r="I39" s="1343"/>
      <c r="J39" s="1345"/>
      <c r="K39" s="628">
        <f>K29</f>
        <v>52.776835000000098</v>
      </c>
      <c r="L39" s="1276"/>
      <c r="M39" s="1346"/>
      <c r="N39" s="1289"/>
      <c r="O39" s="1290"/>
      <c r="P39" s="1290"/>
      <c r="Q39" s="1290"/>
      <c r="R39" s="1290"/>
      <c r="S39" s="1290"/>
      <c r="T39" s="1290"/>
      <c r="U39" s="1290"/>
      <c r="V39" s="1290"/>
      <c r="W39" s="1290"/>
      <c r="X39" s="1290"/>
      <c r="Y39" s="1290"/>
      <c r="Z39" s="1290"/>
      <c r="AA39" s="1290"/>
      <c r="AB39" s="1290"/>
      <c r="AC39" s="1290"/>
      <c r="AD39" s="1290"/>
      <c r="AE39" s="1290"/>
      <c r="AF39" s="1290"/>
      <c r="AG39" s="1290"/>
      <c r="AH39" s="1290"/>
      <c r="AI39" s="1290"/>
    </row>
    <row r="40" spans="1:35" ht="12" customHeight="1">
      <c r="A40" s="1161"/>
      <c r="B40" s="1161" t="s">
        <v>682</v>
      </c>
      <c r="C40" s="1316"/>
      <c r="D40" s="1316"/>
      <c r="E40" s="1347"/>
      <c r="F40" s="1161"/>
      <c r="G40" s="1276"/>
      <c r="H40" s="1342" t="s">
        <v>268</v>
      </c>
      <c r="I40" s="1343"/>
      <c r="J40" s="1345"/>
      <c r="K40" s="629">
        <f>C33-K56</f>
        <v>8.1500000000000003E-2</v>
      </c>
      <c r="L40" s="1276"/>
      <c r="M40" s="1346"/>
      <c r="N40" s="1289"/>
      <c r="O40" s="1290"/>
      <c r="P40" s="1290"/>
      <c r="Q40" s="1290"/>
      <c r="R40" s="1290"/>
      <c r="S40" s="1290"/>
      <c r="T40" s="1290"/>
      <c r="U40" s="1290"/>
      <c r="V40" s="1290"/>
      <c r="W40" s="1290"/>
      <c r="X40" s="1290"/>
      <c r="Y40" s="1290"/>
      <c r="Z40" s="1290"/>
      <c r="AA40" s="1290"/>
      <c r="AB40" s="1290"/>
      <c r="AC40" s="1290"/>
      <c r="AD40" s="1290"/>
      <c r="AE40" s="1290"/>
      <c r="AF40" s="1290"/>
      <c r="AG40" s="1290"/>
      <c r="AH40" s="1290"/>
      <c r="AI40" s="1290"/>
    </row>
    <row r="41" spans="1:35" ht="12" customHeight="1">
      <c r="A41" s="1160"/>
      <c r="B41" s="1161" t="s">
        <v>580</v>
      </c>
      <c r="C41" s="1292"/>
      <c r="D41" s="1292"/>
      <c r="E41" s="1348">
        <f>E95</f>
        <v>0</v>
      </c>
      <c r="F41" s="1161"/>
      <c r="G41" s="1161"/>
      <c r="H41" s="1342" t="s">
        <v>269</v>
      </c>
      <c r="I41" s="1343"/>
      <c r="J41" s="1345"/>
      <c r="K41" s="630">
        <f>K39/K40</f>
        <v>647.56852760736319</v>
      </c>
      <c r="L41" s="1161"/>
      <c r="M41" s="1349"/>
      <c r="N41" s="1289"/>
      <c r="O41" s="1290"/>
      <c r="P41" s="1290"/>
      <c r="Q41" s="1290"/>
      <c r="R41" s="1290"/>
      <c r="S41" s="1290"/>
      <c r="T41" s="1290"/>
      <c r="U41" s="1290"/>
      <c r="V41" s="1290"/>
      <c r="W41" s="1290"/>
      <c r="X41" s="1290"/>
      <c r="Y41" s="1290"/>
      <c r="Z41" s="1290"/>
      <c r="AA41" s="1290"/>
      <c r="AB41" s="1290"/>
      <c r="AC41" s="1290"/>
      <c r="AD41" s="1290"/>
      <c r="AE41" s="1290"/>
      <c r="AF41" s="1290"/>
      <c r="AG41" s="1290"/>
      <c r="AH41" s="1290"/>
      <c r="AI41" s="1290"/>
    </row>
    <row r="42" spans="1:35" ht="12" customHeight="1">
      <c r="A42" s="1160"/>
      <c r="B42" s="1155" t="s">
        <v>451</v>
      </c>
      <c r="C42" s="1292"/>
      <c r="D42" s="1292"/>
      <c r="E42" s="670">
        <f>SUM(E38:E41)</f>
        <v>511.72393056363035</v>
      </c>
      <c r="F42" s="1161"/>
      <c r="G42" s="1161"/>
      <c r="H42" s="1350" t="str">
        <f>"Present value factor @ "&amp;TEXT(wacc,"0.0%")</f>
        <v>Present value factor @ 0.0%</v>
      </c>
      <c r="I42" s="1343"/>
      <c r="J42" s="1345"/>
      <c r="K42" s="631">
        <f>I33</f>
        <v>0.62145172570137186</v>
      </c>
      <c r="L42" s="1161"/>
      <c r="M42" s="1349"/>
      <c r="N42" s="1289"/>
      <c r="O42" s="1290"/>
      <c r="P42" s="1290"/>
      <c r="Q42" s="1290"/>
      <c r="R42" s="1290"/>
      <c r="S42" s="1290"/>
      <c r="T42" s="1290"/>
      <c r="U42" s="1290"/>
      <c r="V42" s="1290"/>
      <c r="W42" s="1290"/>
      <c r="X42" s="1290"/>
      <c r="Y42" s="1290"/>
      <c r="Z42" s="1290"/>
      <c r="AA42" s="1290"/>
      <c r="AB42" s="1290"/>
      <c r="AC42" s="1290"/>
      <c r="AD42" s="1290"/>
      <c r="AE42" s="1290"/>
      <c r="AF42" s="1290"/>
      <c r="AG42" s="1290"/>
      <c r="AH42" s="1290"/>
      <c r="AI42" s="1290"/>
    </row>
    <row r="43" spans="1:35" ht="12" customHeight="1">
      <c r="A43" s="1160"/>
      <c r="B43" s="1155"/>
      <c r="C43" s="1292"/>
      <c r="D43" s="1292"/>
      <c r="E43" s="1351"/>
      <c r="F43" s="1161"/>
      <c r="G43" s="1161"/>
      <c r="H43" s="1352" t="s">
        <v>270</v>
      </c>
      <c r="I43" s="1353"/>
      <c r="J43" s="1355"/>
      <c r="K43" s="632">
        <f>K41*K42</f>
        <v>402.43257899149233</v>
      </c>
      <c r="L43" s="1161"/>
      <c r="M43" s="1349"/>
      <c r="N43" s="1289"/>
      <c r="O43" s="1290"/>
      <c r="P43" s="1290"/>
      <c r="Q43" s="1290"/>
      <c r="R43" s="1290"/>
      <c r="S43" s="1290"/>
      <c r="T43" s="1290"/>
      <c r="U43" s="1290"/>
      <c r="V43" s="1290"/>
      <c r="W43" s="1290"/>
      <c r="X43" s="1290"/>
      <c r="Y43" s="1290"/>
      <c r="Z43" s="1290"/>
      <c r="AA43" s="1290"/>
      <c r="AB43" s="1290"/>
      <c r="AC43" s="1290"/>
      <c r="AD43" s="1290"/>
      <c r="AE43" s="1290"/>
      <c r="AF43" s="1290"/>
      <c r="AG43" s="1290"/>
      <c r="AH43" s="1290"/>
      <c r="AI43" s="1290"/>
    </row>
    <row r="44" spans="1:35" ht="12" customHeight="1">
      <c r="A44" s="1160"/>
      <c r="B44" s="1356" t="s">
        <v>452</v>
      </c>
      <c r="C44" s="1357"/>
      <c r="D44" s="1357"/>
      <c r="E44" s="633">
        <f>ROUND(E42,-4)</f>
        <v>0</v>
      </c>
      <c r="F44" s="1161"/>
      <c r="G44" s="1161"/>
      <c r="H44" s="1290"/>
      <c r="I44" s="1290"/>
      <c r="J44" s="1336"/>
      <c r="K44" s="1290"/>
      <c r="L44" s="1161"/>
      <c r="M44" s="1349"/>
      <c r="N44" s="1289"/>
      <c r="O44" s="1290"/>
      <c r="P44" s="1290"/>
      <c r="Q44" s="1290"/>
      <c r="R44" s="1290"/>
      <c r="S44" s="1290"/>
      <c r="T44" s="1290"/>
      <c r="U44" s="1290"/>
      <c r="V44" s="1290"/>
      <c r="W44" s="1290"/>
      <c r="X44" s="1290"/>
      <c r="Y44" s="1290"/>
      <c r="Z44" s="1290"/>
      <c r="AA44" s="1290"/>
      <c r="AB44" s="1290"/>
      <c r="AC44" s="1290"/>
      <c r="AD44" s="1290"/>
      <c r="AE44" s="1290"/>
      <c r="AF44" s="1290"/>
      <c r="AG44" s="1290"/>
      <c r="AH44" s="1290"/>
      <c r="AI44" s="1290"/>
    </row>
    <row r="45" spans="1:35" ht="12" customHeight="1">
      <c r="A45" s="1160"/>
      <c r="B45" s="1155"/>
      <c r="C45" s="1292"/>
      <c r="D45" s="1292"/>
      <c r="E45" s="1351"/>
      <c r="F45" s="1161"/>
      <c r="G45" s="1161"/>
      <c r="H45" s="1290"/>
      <c r="I45" s="1290"/>
      <c r="J45" s="1336"/>
      <c r="K45" s="1290"/>
      <c r="L45" s="1161"/>
      <c r="M45" s="1349"/>
      <c r="N45" s="1289"/>
      <c r="O45" s="1290"/>
      <c r="P45" s="1290"/>
      <c r="Q45" s="1290"/>
      <c r="R45" s="1290"/>
      <c r="S45" s="1290"/>
      <c r="T45" s="1290"/>
      <c r="U45" s="1290"/>
      <c r="V45" s="1290"/>
      <c r="W45" s="1290"/>
      <c r="X45" s="1290"/>
      <c r="Y45" s="1290"/>
      <c r="Z45" s="1290"/>
      <c r="AA45" s="1290"/>
      <c r="AB45" s="1290"/>
      <c r="AC45" s="1290"/>
      <c r="AD45" s="1290"/>
      <c r="AE45" s="1290"/>
      <c r="AF45" s="1290"/>
      <c r="AG45" s="1290"/>
      <c r="AH45" s="1290"/>
      <c r="AI45" s="1290"/>
    </row>
    <row r="46" spans="1:35" ht="12" customHeight="1">
      <c r="A46" s="1160"/>
      <c r="B46" s="1155" t="s">
        <v>640</v>
      </c>
      <c r="C46" s="1292"/>
      <c r="D46" s="1292"/>
      <c r="E46" s="1358"/>
      <c r="F46" s="1161"/>
      <c r="G46" s="1161"/>
      <c r="H46" s="1290"/>
      <c r="I46" s="1290"/>
      <c r="J46" s="1336"/>
      <c r="K46" s="1290"/>
      <c r="L46" s="1161"/>
      <c r="M46" s="1349"/>
      <c r="N46" s="1289"/>
      <c r="O46" s="1343"/>
      <c r="P46" s="1343"/>
      <c r="Q46" s="1343"/>
      <c r="R46" s="1343"/>
      <c r="S46" s="1343"/>
      <c r="T46" s="1343"/>
      <c r="U46" s="1343"/>
      <c r="V46" s="1343"/>
      <c r="W46" s="1343"/>
      <c r="X46" s="1343"/>
      <c r="Y46" s="1343"/>
      <c r="Z46" s="1343"/>
      <c r="AA46" s="1343"/>
      <c r="AB46" s="1343"/>
      <c r="AC46" s="1343"/>
      <c r="AD46" s="1343"/>
      <c r="AE46" s="1343"/>
      <c r="AF46" s="1343"/>
      <c r="AG46" s="1343"/>
      <c r="AH46" s="1343"/>
      <c r="AI46" s="1290"/>
    </row>
    <row r="47" spans="1:35" ht="12" customHeight="1">
      <c r="A47" s="1160"/>
      <c r="B47" s="1155"/>
      <c r="C47" s="1292"/>
      <c r="D47" s="1292"/>
      <c r="E47" s="1359" t="e">
        <f>+E46/E44-1</f>
        <v>#DIV/0!</v>
      </c>
      <c r="F47" s="1161"/>
      <c r="G47" s="1161"/>
      <c r="H47" s="1290"/>
      <c r="I47" s="1290"/>
      <c r="J47" s="1336"/>
      <c r="K47" s="1290"/>
      <c r="L47" s="1161"/>
      <c r="M47" s="1349"/>
      <c r="N47" s="1289"/>
      <c r="O47" s="1343"/>
      <c r="P47" s="1343"/>
      <c r="Q47" s="1343"/>
      <c r="R47" s="1343"/>
      <c r="S47" s="1343"/>
      <c r="T47" s="1343"/>
      <c r="U47" s="1343"/>
      <c r="V47" s="1343"/>
      <c r="W47" s="1343"/>
      <c r="X47" s="1343"/>
      <c r="Y47" s="1343"/>
      <c r="Z47" s="1343"/>
      <c r="AA47" s="1343"/>
      <c r="AB47" s="1343"/>
      <c r="AC47" s="1343"/>
      <c r="AD47" s="1343"/>
      <c r="AE47" s="1343"/>
      <c r="AF47" s="1343"/>
      <c r="AG47" s="1343"/>
      <c r="AH47" s="1343"/>
      <c r="AI47" s="1290"/>
    </row>
    <row r="48" spans="1:35" ht="12" customHeight="1">
      <c r="A48" s="1160"/>
      <c r="B48" s="1155"/>
      <c r="C48" s="1292"/>
      <c r="D48" s="1292"/>
      <c r="E48" s="1358"/>
      <c r="F48" s="1161"/>
      <c r="G48" s="1161"/>
      <c r="H48" s="1290"/>
      <c r="I48" s="1290"/>
      <c r="J48" s="1336"/>
      <c r="K48" s="1290"/>
      <c r="L48" s="1161"/>
      <c r="M48" s="1349"/>
      <c r="N48" s="1289"/>
      <c r="O48" s="1343"/>
      <c r="P48" s="1343"/>
      <c r="Q48" s="1343"/>
      <c r="R48" s="1343"/>
      <c r="S48" s="1343"/>
      <c r="T48" s="1343"/>
      <c r="U48" s="1343"/>
      <c r="V48" s="1343"/>
      <c r="W48" s="1343"/>
      <c r="X48" s="1343"/>
      <c r="Y48" s="1343"/>
      <c r="Z48" s="1343"/>
      <c r="AA48" s="1343"/>
      <c r="AB48" s="1343"/>
      <c r="AC48" s="1343"/>
      <c r="AD48" s="1343"/>
      <c r="AE48" s="1343"/>
      <c r="AF48" s="1343"/>
      <c r="AG48" s="1343"/>
      <c r="AH48" s="1343"/>
      <c r="AI48" s="1290"/>
    </row>
    <row r="49" spans="1:35" ht="12" customHeight="1">
      <c r="A49" s="1160"/>
      <c r="B49" s="1155"/>
      <c r="C49" s="1292"/>
      <c r="D49" s="1292"/>
      <c r="E49" s="1358"/>
      <c r="F49" s="1161"/>
      <c r="G49" s="1161"/>
      <c r="H49" s="1290"/>
      <c r="I49" s="1290"/>
      <c r="J49" s="1336"/>
      <c r="K49" s="1290"/>
      <c r="L49" s="1161"/>
      <c r="M49" s="1349"/>
      <c r="N49" s="1289"/>
      <c r="O49" s="1343"/>
      <c r="P49" s="1343"/>
      <c r="Q49" s="1343"/>
      <c r="R49" s="1343"/>
      <c r="S49" s="1343"/>
      <c r="T49" s="1343"/>
      <c r="U49" s="1343"/>
      <c r="V49" s="1343"/>
      <c r="W49" s="1343"/>
      <c r="X49" s="1343"/>
      <c r="Y49" s="1343"/>
      <c r="Z49" s="1343"/>
      <c r="AA49" s="1343"/>
      <c r="AB49" s="1343"/>
      <c r="AC49" s="1343"/>
      <c r="AD49" s="1343"/>
      <c r="AE49" s="1343"/>
      <c r="AF49" s="1343"/>
      <c r="AG49" s="1343"/>
      <c r="AH49" s="1343"/>
      <c r="AI49" s="1290"/>
    </row>
    <row r="50" spans="1:35" ht="12" customHeight="1">
      <c r="A50" s="1160"/>
      <c r="B50" s="1155"/>
      <c r="C50" s="1292"/>
      <c r="D50" s="1292"/>
      <c r="E50" s="1358"/>
      <c r="F50" s="1161"/>
      <c r="G50" s="1161"/>
      <c r="H50" s="1290"/>
      <c r="I50" s="1290"/>
      <c r="J50" s="1336"/>
      <c r="K50" s="1290"/>
      <c r="L50" s="1161"/>
      <c r="M50" s="1349"/>
      <c r="N50" s="1289"/>
      <c r="O50" s="1343"/>
      <c r="P50" s="1343"/>
      <c r="Q50" s="1343"/>
      <c r="R50" s="1343"/>
      <c r="S50" s="1343"/>
      <c r="T50" s="1343"/>
      <c r="U50" s="1343"/>
      <c r="V50" s="1343"/>
      <c r="W50" s="1343"/>
      <c r="X50" s="1343"/>
      <c r="Y50" s="1343"/>
      <c r="Z50" s="1343"/>
      <c r="AA50" s="1343"/>
      <c r="AB50" s="1343"/>
      <c r="AC50" s="1343"/>
      <c r="AD50" s="1343"/>
      <c r="AE50" s="1343"/>
      <c r="AF50" s="1343"/>
      <c r="AG50" s="1343"/>
      <c r="AH50" s="1343"/>
      <c r="AI50" s="1290"/>
    </row>
    <row r="51" spans="1:35" ht="12" customHeight="1">
      <c r="A51" s="1160"/>
      <c r="B51" s="1155"/>
      <c r="C51" s="1292"/>
      <c r="D51" s="1292"/>
      <c r="E51" s="1358"/>
      <c r="F51" s="1161"/>
      <c r="G51" s="1161"/>
      <c r="H51" s="1290"/>
      <c r="I51" s="1290"/>
      <c r="J51" s="1336"/>
      <c r="K51" s="1290"/>
      <c r="L51" s="1161"/>
      <c r="M51" s="1349"/>
      <c r="N51" s="1289"/>
      <c r="O51" s="1343"/>
      <c r="P51" s="1343"/>
      <c r="Q51" s="1343"/>
      <c r="R51" s="1343"/>
      <c r="S51" s="1343"/>
      <c r="T51" s="1343"/>
      <c r="U51" s="1343"/>
      <c r="V51" s="1343"/>
      <c r="W51" s="1343"/>
      <c r="X51" s="1343"/>
      <c r="Y51" s="1343"/>
      <c r="Z51" s="1343"/>
      <c r="AA51" s="1343"/>
      <c r="AB51" s="1343"/>
      <c r="AC51" s="1343"/>
      <c r="AD51" s="1343"/>
      <c r="AE51" s="1343"/>
      <c r="AF51" s="1343"/>
      <c r="AG51" s="1343"/>
      <c r="AH51" s="1343"/>
      <c r="AI51" s="1290"/>
    </row>
    <row r="52" spans="1:35" ht="12" customHeight="1">
      <c r="A52" s="1160"/>
      <c r="B52" s="1155"/>
      <c r="C52" s="1292"/>
      <c r="D52" s="1292"/>
      <c r="E52" s="1358"/>
      <c r="F52" s="1161"/>
      <c r="G52" s="1161"/>
      <c r="H52" s="1290"/>
      <c r="I52" s="1290"/>
      <c r="J52" s="1336"/>
      <c r="K52" s="1290"/>
      <c r="L52" s="1161"/>
      <c r="M52" s="1349"/>
      <c r="N52" s="1289"/>
      <c r="O52" s="1343"/>
      <c r="P52" s="1343"/>
      <c r="Q52" s="1343"/>
      <c r="R52" s="1343"/>
      <c r="S52" s="1343"/>
      <c r="T52" s="1343"/>
      <c r="U52" s="1343"/>
      <c r="V52" s="1343"/>
      <c r="W52" s="1343"/>
      <c r="X52" s="1343"/>
      <c r="Y52" s="1343"/>
      <c r="Z52" s="1343"/>
      <c r="AA52" s="1343"/>
      <c r="AB52" s="1343"/>
      <c r="AC52" s="1343"/>
      <c r="AD52" s="1343"/>
      <c r="AE52" s="1343"/>
      <c r="AF52" s="1343"/>
      <c r="AG52" s="1343"/>
      <c r="AH52" s="1343"/>
      <c r="AI52" s="1290"/>
    </row>
    <row r="53" spans="1:35" ht="12" customHeight="1">
      <c r="A53" s="1160"/>
      <c r="B53" s="1155"/>
      <c r="C53" s="1292"/>
      <c r="D53" s="1292"/>
      <c r="E53" s="1290"/>
      <c r="F53" s="1161"/>
      <c r="G53" s="1161"/>
      <c r="H53" s="1290"/>
      <c r="I53" s="1290"/>
      <c r="J53" s="1336"/>
      <c r="K53" s="1290"/>
      <c r="L53" s="1161"/>
      <c r="M53" s="1349"/>
      <c r="N53" s="1289"/>
      <c r="O53" s="1343"/>
      <c r="P53" s="1343"/>
      <c r="Q53" s="1343"/>
      <c r="R53" s="1343"/>
      <c r="S53" s="1343"/>
      <c r="T53" s="1343"/>
      <c r="U53" s="1343"/>
      <c r="V53" s="1343"/>
      <c r="W53" s="1343"/>
      <c r="X53" s="1343"/>
      <c r="Y53" s="1343"/>
      <c r="Z53" s="1343"/>
      <c r="AA53" s="1343"/>
      <c r="AB53" s="1343"/>
      <c r="AC53" s="1343"/>
      <c r="AD53" s="1343"/>
      <c r="AE53" s="1343"/>
      <c r="AF53" s="1343"/>
      <c r="AG53" s="1343"/>
      <c r="AH53" s="1343"/>
      <c r="AI53" s="1290"/>
    </row>
    <row r="54" spans="1:35" ht="12" customHeight="1">
      <c r="A54" s="1160"/>
      <c r="B54" s="1155"/>
      <c r="C54" s="1292"/>
      <c r="D54" s="1292"/>
      <c r="E54" s="1351"/>
      <c r="F54" s="1161"/>
      <c r="G54" s="1161"/>
      <c r="H54" s="1161"/>
      <c r="I54" s="1161"/>
      <c r="J54" s="1336"/>
      <c r="K54" s="1161"/>
      <c r="L54" s="1161"/>
      <c r="M54" s="1349"/>
      <c r="N54" s="1289"/>
      <c r="O54" s="1343"/>
      <c r="P54" s="1159"/>
      <c r="Q54" s="1275"/>
      <c r="R54" s="1283"/>
      <c r="S54" s="1283"/>
      <c r="T54" s="1283"/>
      <c r="U54" s="1283"/>
      <c r="V54" s="1283"/>
      <c r="W54" s="1283"/>
      <c r="X54" s="1283"/>
      <c r="Y54" s="1283"/>
      <c r="Z54" s="1283"/>
      <c r="AA54" s="1159"/>
      <c r="AB54" s="1360"/>
      <c r="AC54" s="1360"/>
      <c r="AD54" s="1360"/>
      <c r="AE54" s="1360"/>
      <c r="AF54" s="1360"/>
      <c r="AG54" s="1360"/>
      <c r="AH54" s="1360"/>
      <c r="AI54" s="1343"/>
    </row>
    <row r="55" spans="1:35" ht="12" customHeight="1">
      <c r="A55" s="1160"/>
      <c r="B55" s="1361" t="s">
        <v>221</v>
      </c>
      <c r="C55" s="1362"/>
      <c r="D55" s="1362"/>
      <c r="E55" s="1290"/>
      <c r="F55" s="1290"/>
      <c r="G55" s="1161"/>
      <c r="H55" s="1161"/>
      <c r="I55" s="1161"/>
      <c r="J55" s="1336"/>
      <c r="K55" s="1161"/>
      <c r="L55" s="1161"/>
      <c r="M55" s="1349"/>
      <c r="N55" s="1289"/>
      <c r="O55" s="1343"/>
      <c r="P55" s="1363"/>
      <c r="Q55" s="1364"/>
      <c r="R55" s="634">
        <v>2016</v>
      </c>
      <c r="S55" s="635">
        <f>F8</f>
        <v>2016</v>
      </c>
      <c r="T55" s="635">
        <f>G8</f>
        <v>2017</v>
      </c>
      <c r="U55" s="635">
        <f>H8</f>
        <v>2018</v>
      </c>
      <c r="V55" s="635">
        <f>I8</f>
        <v>2019</v>
      </c>
      <c r="W55" s="635" t="e">
        <f>#REF!</f>
        <v>#REF!</v>
      </c>
      <c r="X55" s="635" t="e">
        <f>#REF!</f>
        <v>#REF!</v>
      </c>
      <c r="Y55" s="635" t="e">
        <f>#REF!</f>
        <v>#REF!</v>
      </c>
      <c r="Z55" s="635" t="e">
        <f>#REF!</f>
        <v>#REF!</v>
      </c>
      <c r="AA55" s="635" t="e">
        <f>#REF!</f>
        <v>#REF!</v>
      </c>
      <c r="AB55" s="635" t="e">
        <f t="shared" ref="AB55:AH55" si="14">AA55+1</f>
        <v>#REF!</v>
      </c>
      <c r="AC55" s="635" t="e">
        <f t="shared" si="14"/>
        <v>#REF!</v>
      </c>
      <c r="AD55" s="635" t="e">
        <f t="shared" si="14"/>
        <v>#REF!</v>
      </c>
      <c r="AE55" s="635" t="e">
        <f t="shared" si="14"/>
        <v>#REF!</v>
      </c>
      <c r="AF55" s="635" t="e">
        <f t="shared" si="14"/>
        <v>#REF!</v>
      </c>
      <c r="AG55" s="635" t="e">
        <f t="shared" si="14"/>
        <v>#REF!</v>
      </c>
      <c r="AH55" s="636" t="e">
        <f t="shared" si="14"/>
        <v>#REF!</v>
      </c>
      <c r="AI55" s="1290"/>
    </row>
    <row r="56" spans="1:35" ht="12" customHeight="1">
      <c r="A56" s="1160"/>
      <c r="B56" s="1365" t="s">
        <v>73</v>
      </c>
      <c r="C56" s="1365"/>
      <c r="D56" s="1365"/>
      <c r="E56" s="1366" t="s">
        <v>59</v>
      </c>
      <c r="F56" s="637" t="e">
        <f>F9/E90-1</f>
        <v>#DIV/0!</v>
      </c>
      <c r="G56" s="637">
        <f>G9/F9-1</f>
        <v>0.1499636363636363</v>
      </c>
      <c r="H56" s="637">
        <f>H9/G9-1</f>
        <v>0.2500632431065013</v>
      </c>
      <c r="I56" s="637">
        <f>I9/H9-1</f>
        <v>0.1999392896893657</v>
      </c>
      <c r="J56" s="1367"/>
      <c r="K56" s="1368">
        <f>growth_rate</f>
        <v>0.03</v>
      </c>
      <c r="L56" s="1161"/>
      <c r="M56" s="1349"/>
      <c r="N56" s="1289"/>
      <c r="O56" s="1343"/>
      <c r="P56" s="1369" t="s">
        <v>555</v>
      </c>
      <c r="Q56" s="1275"/>
      <c r="R56" s="578">
        <v>100</v>
      </c>
      <c r="S56" s="638">
        <f t="shared" ref="S56:AG56" si="15">R56</f>
        <v>100</v>
      </c>
      <c r="T56" s="638">
        <f t="shared" si="15"/>
        <v>100</v>
      </c>
      <c r="U56" s="638">
        <f t="shared" si="15"/>
        <v>100</v>
      </c>
      <c r="V56" s="638">
        <f t="shared" si="15"/>
        <v>100</v>
      </c>
      <c r="W56" s="638">
        <f t="shared" si="15"/>
        <v>100</v>
      </c>
      <c r="X56" s="638">
        <f t="shared" si="15"/>
        <v>100</v>
      </c>
      <c r="Y56" s="638">
        <f t="shared" si="15"/>
        <v>100</v>
      </c>
      <c r="Z56" s="638">
        <f t="shared" si="15"/>
        <v>100</v>
      </c>
      <c r="AA56" s="638">
        <f t="shared" si="15"/>
        <v>100</v>
      </c>
      <c r="AB56" s="638">
        <f t="shared" si="15"/>
        <v>100</v>
      </c>
      <c r="AC56" s="638">
        <f t="shared" si="15"/>
        <v>100</v>
      </c>
      <c r="AD56" s="638">
        <f t="shared" si="15"/>
        <v>100</v>
      </c>
      <c r="AE56" s="638">
        <f t="shared" si="15"/>
        <v>100</v>
      </c>
      <c r="AF56" s="638">
        <f t="shared" si="15"/>
        <v>100</v>
      </c>
      <c r="AG56" s="638">
        <f t="shared" si="15"/>
        <v>100</v>
      </c>
      <c r="AH56" s="579">
        <v>94</v>
      </c>
      <c r="AI56" s="1290"/>
    </row>
    <row r="57" spans="1:35" ht="12" hidden="1" customHeight="1" outlineLevel="1">
      <c r="A57" s="1160"/>
      <c r="B57" s="1365" t="s">
        <v>249</v>
      </c>
      <c r="C57" s="1365"/>
      <c r="D57" s="1365"/>
      <c r="E57" s="637">
        <f>E10/E9</f>
        <v>0.87312000000000012</v>
      </c>
      <c r="F57" s="637">
        <f>F10/F9</f>
        <v>0.87214545454545456</v>
      </c>
      <c r="G57" s="637">
        <f>G10/G9</f>
        <v>0.86921325575512276</v>
      </c>
      <c r="H57" s="637">
        <f>H10/H9</f>
        <v>0.86613376505109785</v>
      </c>
      <c r="I57" s="637">
        <f>I10/I9</f>
        <v>0.86415380723501123</v>
      </c>
      <c r="J57" s="1370"/>
      <c r="K57" s="637">
        <f>K10/K9</f>
        <v>0.86415380723501123</v>
      </c>
      <c r="L57" s="1161"/>
      <c r="M57" s="1349"/>
      <c r="N57" s="1289"/>
      <c r="O57" s="1343"/>
      <c r="P57" s="1369" t="s">
        <v>556</v>
      </c>
      <c r="Q57" s="1275"/>
      <c r="R57" s="578">
        <v>4235</v>
      </c>
      <c r="S57" s="578">
        <v>4222</v>
      </c>
      <c r="T57" s="578">
        <v>4033</v>
      </c>
      <c r="U57" s="578">
        <v>4040</v>
      </c>
      <c r="V57" s="578">
        <v>3724</v>
      </c>
      <c r="W57" s="578">
        <v>3448</v>
      </c>
      <c r="X57" s="578">
        <v>3289</v>
      </c>
      <c r="Y57" s="578">
        <v>2367</v>
      </c>
      <c r="Z57" s="578">
        <v>1926</v>
      </c>
      <c r="AA57" s="639">
        <v>1402</v>
      </c>
      <c r="AB57" s="639">
        <v>640</v>
      </c>
      <c r="AC57" s="639">
        <v>222</v>
      </c>
      <c r="AD57" s="639">
        <v>95</v>
      </c>
      <c r="AE57" s="639">
        <v>44</v>
      </c>
      <c r="AF57" s="639">
        <v>5</v>
      </c>
      <c r="AG57" s="639">
        <v>0</v>
      </c>
      <c r="AH57" s="640">
        <v>0</v>
      </c>
      <c r="AI57" s="1290"/>
    </row>
    <row r="58" spans="1:35" ht="12" hidden="1" customHeight="1" outlineLevel="1">
      <c r="A58" s="1160"/>
      <c r="B58" s="1365" t="s">
        <v>250</v>
      </c>
      <c r="C58" s="1365"/>
      <c r="D58" s="1365"/>
      <c r="E58" s="637">
        <f>1-E57</f>
        <v>0.12687999999999988</v>
      </c>
      <c r="F58" s="637">
        <f t="shared" ref="F58:K58" si="16">1-F57</f>
        <v>0.12785454545454544</v>
      </c>
      <c r="G58" s="637">
        <f t="shared" si="16"/>
        <v>0.13078674424487724</v>
      </c>
      <c r="H58" s="637">
        <f t="shared" si="16"/>
        <v>0.13386623494890215</v>
      </c>
      <c r="I58" s="637">
        <f t="shared" si="16"/>
        <v>0.13584619276498877</v>
      </c>
      <c r="J58" s="1370"/>
      <c r="K58" s="637">
        <f t="shared" si="16"/>
        <v>0.13584619276498877</v>
      </c>
      <c r="L58" s="1161"/>
      <c r="M58" s="1349"/>
      <c r="N58" s="1289"/>
      <c r="O58" s="1343"/>
      <c r="P58" s="1369" t="s">
        <v>557</v>
      </c>
      <c r="Q58" s="1275"/>
      <c r="R58" s="641">
        <v>-2493</v>
      </c>
      <c r="S58" s="641">
        <v>-1766</v>
      </c>
      <c r="T58" s="641">
        <v>-1254</v>
      </c>
      <c r="U58" s="641">
        <v>-833</v>
      </c>
      <c r="V58" s="641">
        <v>-530</v>
      </c>
      <c r="W58" s="641">
        <v>-332</v>
      </c>
      <c r="X58" s="641">
        <v>-302</v>
      </c>
      <c r="Y58" s="641">
        <v>-234</v>
      </c>
      <c r="Z58" s="641">
        <v>-234</v>
      </c>
      <c r="AA58" s="642">
        <v>-86</v>
      </c>
      <c r="AB58" s="642">
        <v>-25</v>
      </c>
      <c r="AC58" s="642">
        <v>-25</v>
      </c>
      <c r="AD58" s="642">
        <v>-25</v>
      </c>
      <c r="AE58" s="642">
        <v>-25</v>
      </c>
      <c r="AF58" s="642">
        <v>-25</v>
      </c>
      <c r="AG58" s="642">
        <v>-9</v>
      </c>
      <c r="AH58" s="643">
        <v>0</v>
      </c>
      <c r="AI58" s="1290"/>
    </row>
    <row r="59" spans="1:35" ht="12" hidden="1" customHeight="1" outlineLevel="1">
      <c r="A59" s="1160"/>
      <c r="B59" s="1365" t="s">
        <v>449</v>
      </c>
      <c r="C59" s="1365"/>
      <c r="D59" s="1365"/>
      <c r="E59" s="637">
        <f>E16/E9</f>
        <v>7.0879999999999999E-2</v>
      </c>
      <c r="F59" s="637">
        <f>F16/F9</f>
        <v>6.88E-2</v>
      </c>
      <c r="G59" s="637">
        <f>G16/G9</f>
        <v>6.589931697444977E-2</v>
      </c>
      <c r="H59" s="637">
        <f>H16/H9</f>
        <v>6.1620965293939095E-2</v>
      </c>
      <c r="I59" s="637">
        <f>I16/I9</f>
        <v>5.8183657981280036E-2</v>
      </c>
      <c r="J59" s="1370"/>
      <c r="K59" s="637">
        <f>K16/K9</f>
        <v>5.8183657981280043E-2</v>
      </c>
      <c r="L59" s="1161"/>
      <c r="M59" s="1349"/>
      <c r="N59" s="1289"/>
      <c r="O59" s="1343"/>
      <c r="P59" s="1369" t="s">
        <v>679</v>
      </c>
      <c r="Q59" s="1275"/>
      <c r="R59" s="638">
        <f t="shared" ref="R59:AH59" si="17">SUM(R56:R58)</f>
        <v>1842</v>
      </c>
      <c r="S59" s="638">
        <f t="shared" si="17"/>
        <v>2556</v>
      </c>
      <c r="T59" s="638">
        <f t="shared" si="17"/>
        <v>2879</v>
      </c>
      <c r="U59" s="638">
        <f t="shared" si="17"/>
        <v>3307</v>
      </c>
      <c r="V59" s="638">
        <f t="shared" si="17"/>
        <v>3294</v>
      </c>
      <c r="W59" s="638">
        <f t="shared" si="17"/>
        <v>3216</v>
      </c>
      <c r="X59" s="638">
        <f t="shared" si="17"/>
        <v>3087</v>
      </c>
      <c r="Y59" s="638">
        <f t="shared" si="17"/>
        <v>2233</v>
      </c>
      <c r="Z59" s="638">
        <f t="shared" si="17"/>
        <v>1792</v>
      </c>
      <c r="AA59" s="638">
        <f t="shared" si="17"/>
        <v>1416</v>
      </c>
      <c r="AB59" s="638">
        <f t="shared" si="17"/>
        <v>715</v>
      </c>
      <c r="AC59" s="638">
        <f t="shared" si="17"/>
        <v>297</v>
      </c>
      <c r="AD59" s="638">
        <f t="shared" si="17"/>
        <v>170</v>
      </c>
      <c r="AE59" s="638">
        <f t="shared" si="17"/>
        <v>119</v>
      </c>
      <c r="AF59" s="638">
        <f t="shared" si="17"/>
        <v>80</v>
      </c>
      <c r="AG59" s="638">
        <f t="shared" si="17"/>
        <v>91</v>
      </c>
      <c r="AH59" s="644">
        <f t="shared" si="17"/>
        <v>94</v>
      </c>
      <c r="AI59" s="1290"/>
    </row>
    <row r="60" spans="1:35" ht="12" customHeight="1" collapsed="1">
      <c r="A60" s="1160"/>
      <c r="B60" s="1365" t="s">
        <v>213</v>
      </c>
      <c r="C60" s="1365"/>
      <c r="D60" s="1365"/>
      <c r="E60" s="637">
        <f>E19/E9</f>
        <v>4.9599999999999929E-2</v>
      </c>
      <c r="F60" s="637">
        <f>F19/F9</f>
        <v>5.2654545454545419E-2</v>
      </c>
      <c r="G60" s="637">
        <f>G19/G9</f>
        <v>5.8436630407285584E-2</v>
      </c>
      <c r="H60" s="637">
        <f>H19/H9</f>
        <v>6.5870687038348627E-2</v>
      </c>
      <c r="I60" s="637">
        <f>I19/I9</f>
        <v>7.1253899991567698E-2</v>
      </c>
      <c r="J60" s="1370"/>
      <c r="K60" s="637">
        <f>I60</f>
        <v>7.1253899991567698E-2</v>
      </c>
      <c r="L60" s="1161"/>
      <c r="M60" s="1349"/>
      <c r="N60" s="1289"/>
      <c r="O60" s="1343"/>
      <c r="P60" s="1369" t="s">
        <v>559</v>
      </c>
      <c r="Q60" s="1371"/>
      <c r="R60" s="1372"/>
      <c r="S60" s="1372"/>
      <c r="T60" s="1372"/>
      <c r="U60" s="1372"/>
      <c r="V60" s="1372"/>
      <c r="W60" s="1372"/>
      <c r="X60" s="1372"/>
      <c r="Y60" s="1372"/>
      <c r="Z60" s="1372"/>
      <c r="AA60" s="1373"/>
      <c r="AB60" s="1360"/>
      <c r="AC60" s="1360"/>
      <c r="AD60" s="1360"/>
      <c r="AE60" s="1360"/>
      <c r="AF60" s="1360"/>
      <c r="AG60" s="1360"/>
      <c r="AH60" s="1374"/>
      <c r="AI60" s="1290"/>
    </row>
    <row r="61" spans="1:35" ht="12" customHeight="1">
      <c r="A61" s="1160"/>
      <c r="B61" s="1365" t="s">
        <v>450</v>
      </c>
      <c r="C61" s="1365"/>
      <c r="D61" s="1365"/>
      <c r="E61" s="637">
        <f>E20/E9</f>
        <v>1.6E-2</v>
      </c>
      <c r="F61" s="637">
        <f>F20/F9</f>
        <v>1.6E-2</v>
      </c>
      <c r="G61" s="637">
        <f>G20/G9</f>
        <v>1.6063749051353399E-2</v>
      </c>
      <c r="H61" s="637">
        <f>H20/H9</f>
        <v>1.5987048467064658E-2</v>
      </c>
      <c r="I61" s="637">
        <f>I20/I9</f>
        <v>1.6021586980352474E-2</v>
      </c>
      <c r="J61" s="1370"/>
      <c r="K61" s="637">
        <f>K20/K9</f>
        <v>0</v>
      </c>
      <c r="L61" s="1161"/>
      <c r="M61" s="1349"/>
      <c r="N61" s="1289"/>
      <c r="O61" s="1343"/>
      <c r="P61" s="1375" t="s">
        <v>558</v>
      </c>
      <c r="Q61" s="1275"/>
      <c r="R61" s="1376">
        <f t="shared" ref="R61:AH61" si="18">taxrate*R59</f>
        <v>672.32999999999993</v>
      </c>
      <c r="S61" s="1376">
        <f t="shared" si="18"/>
        <v>932.93999999999994</v>
      </c>
      <c r="T61" s="1376">
        <f t="shared" si="18"/>
        <v>1050.835</v>
      </c>
      <c r="U61" s="1376">
        <f t="shared" si="18"/>
        <v>1207.0550000000001</v>
      </c>
      <c r="V61" s="1376">
        <f t="shared" si="18"/>
        <v>1202.31</v>
      </c>
      <c r="W61" s="1376">
        <f t="shared" si="18"/>
        <v>1173.8399999999999</v>
      </c>
      <c r="X61" s="1376">
        <f t="shared" si="18"/>
        <v>1126.7549999999999</v>
      </c>
      <c r="Y61" s="1376">
        <f t="shared" si="18"/>
        <v>815.04499999999996</v>
      </c>
      <c r="Z61" s="1376">
        <f t="shared" si="18"/>
        <v>654.07999999999993</v>
      </c>
      <c r="AA61" s="1376">
        <f t="shared" si="18"/>
        <v>516.84</v>
      </c>
      <c r="AB61" s="1376">
        <f t="shared" si="18"/>
        <v>260.97499999999997</v>
      </c>
      <c r="AC61" s="1376">
        <f t="shared" si="18"/>
        <v>108.405</v>
      </c>
      <c r="AD61" s="1376">
        <f t="shared" si="18"/>
        <v>62.05</v>
      </c>
      <c r="AE61" s="1376">
        <f t="shared" si="18"/>
        <v>43.435000000000002</v>
      </c>
      <c r="AF61" s="1376">
        <f t="shared" si="18"/>
        <v>29.2</v>
      </c>
      <c r="AG61" s="1376">
        <f t="shared" si="18"/>
        <v>33.214999999999996</v>
      </c>
      <c r="AH61" s="1377">
        <f t="shared" si="18"/>
        <v>34.31</v>
      </c>
      <c r="AI61" s="1290"/>
    </row>
    <row r="62" spans="1:35" ht="12" customHeight="1">
      <c r="A62" s="1160"/>
      <c r="B62" s="1365" t="s">
        <v>251</v>
      </c>
      <c r="C62" s="1365"/>
      <c r="D62" s="1365"/>
      <c r="E62" s="637">
        <f>E21/E9</f>
        <v>0</v>
      </c>
      <c r="F62" s="637">
        <f>F21/F9</f>
        <v>0</v>
      </c>
      <c r="G62" s="637">
        <f>G21/G9</f>
        <v>0</v>
      </c>
      <c r="H62" s="637">
        <f>H21/H9</f>
        <v>0</v>
      </c>
      <c r="I62" s="637">
        <f>I21/I9</f>
        <v>0</v>
      </c>
      <c r="J62" s="1370"/>
      <c r="K62" s="637">
        <f>K21/K9</f>
        <v>0</v>
      </c>
      <c r="L62" s="1161"/>
      <c r="M62" s="1378"/>
      <c r="N62" s="1289"/>
      <c r="O62" s="1343"/>
      <c r="P62" s="1379"/>
      <c r="Q62" s="1380"/>
      <c r="R62" s="1381"/>
      <c r="S62" s="1360"/>
      <c r="T62" s="1360"/>
      <c r="U62" s="1360"/>
      <c r="V62" s="1360"/>
      <c r="W62" s="1360"/>
      <c r="X62" s="1360"/>
      <c r="Y62" s="1360"/>
      <c r="Z62" s="1360"/>
      <c r="AA62" s="1360"/>
      <c r="AB62" s="1360"/>
      <c r="AC62" s="1343"/>
      <c r="AD62" s="1343"/>
      <c r="AE62" s="1343"/>
      <c r="AF62" s="1343"/>
      <c r="AG62" s="1343"/>
      <c r="AH62" s="1382"/>
      <c r="AI62" s="1290"/>
    </row>
    <row r="63" spans="1:35" ht="12" customHeight="1">
      <c r="A63" s="1160"/>
      <c r="B63" s="1365" t="s">
        <v>216</v>
      </c>
      <c r="C63" s="1365"/>
      <c r="D63" s="1365"/>
      <c r="E63" s="637">
        <f>E22/E9</f>
        <v>4.9599999999999929E-2</v>
      </c>
      <c r="F63" s="637">
        <f>F22/F9</f>
        <v>5.2654545454545419E-2</v>
      </c>
      <c r="G63" s="637">
        <f>G22/G9</f>
        <v>5.8436630407285584E-2</v>
      </c>
      <c r="H63" s="637">
        <f>H22/H9</f>
        <v>6.5870687038348627E-2</v>
      </c>
      <c r="I63" s="637">
        <f>I22/I9</f>
        <v>7.1253899991567698E-2</v>
      </c>
      <c r="J63" s="1370"/>
      <c r="K63" s="637">
        <f>K22/K9</f>
        <v>7.1253899991567698E-2</v>
      </c>
      <c r="L63" s="1161"/>
      <c r="M63" s="1349"/>
      <c r="N63" s="1289"/>
      <c r="O63" s="1343"/>
      <c r="P63" s="1383" t="s">
        <v>680</v>
      </c>
      <c r="Q63" s="1380"/>
      <c r="R63" s="1384">
        <f>1/((1+$C$33)^'Assumptions and Inputs'!C48)</f>
        <v>0.94851732204078709</v>
      </c>
      <c r="S63" s="1384">
        <f>1/((1+$C$33)^'Assumptions and Inputs'!D48)</f>
        <v>0.85336691141771215</v>
      </c>
      <c r="T63" s="1384">
        <f>1/((1+$C$33)^'Assumptions and Inputs'!E48)</f>
        <v>0.7677615037496287</v>
      </c>
      <c r="U63" s="1384">
        <f>1/((1+$C$33)^'Assumptions and Inputs'!F48)</f>
        <v>0.69074359311707478</v>
      </c>
      <c r="V63" s="1384">
        <f>1/((1+$C$33)^'Assumptions and Inputs'!G48)</f>
        <v>0.62145172570137186</v>
      </c>
      <c r="W63" s="1384">
        <f>1/((1+$C$33)^'Assumptions and Inputs'!H48)</f>
        <v>0.5591108643287197</v>
      </c>
      <c r="X63" s="1384">
        <f>1/((1+$C$33)^'Assumptions and Inputs'!I48)</f>
        <v>0.50302371959398984</v>
      </c>
      <c r="Y63" s="1384">
        <f>1/((1+$C$33)^'Assumptions and Inputs'!J48)</f>
        <v>0.45256295060188023</v>
      </c>
      <c r="Z63" s="1384">
        <f>1/((1+$C$33)^'Assumptions and Inputs'!K48)</f>
        <v>0.40716414808986079</v>
      </c>
      <c r="AA63" s="1384">
        <f>1/((1+$C$33)^'Assumptions and Inputs'!L48)</f>
        <v>0.36631952144836777</v>
      </c>
      <c r="AB63" s="1384">
        <f>1/((1+$C$33)^'Assumptions and Inputs'!M48)</f>
        <v>0.32957221902687162</v>
      </c>
      <c r="AC63" s="1384">
        <f>1/((1+$C$33)^'Assumptions and Inputs'!N48)</f>
        <v>0.29651121819781528</v>
      </c>
      <c r="AD63" s="1384">
        <f>1/((1+$C$33)^'Assumptions and Inputs'!O48)</f>
        <v>0.2667667280232256</v>
      </c>
      <c r="AE63" s="1384">
        <f>1/((1+$C$33)^'Assumptions and Inputs'!P48)</f>
        <v>0.24000605310231729</v>
      </c>
      <c r="AF63" s="1384">
        <f>1/((1+$C$33)^'Assumptions and Inputs'!Q48)</f>
        <v>0.21592987233676766</v>
      </c>
      <c r="AG63" s="1384">
        <f>1/((1+$C$33)^'Assumptions and Inputs'!R48)</f>
        <v>0.194268890991244</v>
      </c>
      <c r="AH63" s="1385">
        <f>1/((1+$C$33)^'Assumptions and Inputs'!S48)</f>
        <v>0.17478082860210883</v>
      </c>
      <c r="AI63" s="1290"/>
    </row>
    <row r="64" spans="1:35" ht="12" customHeight="1">
      <c r="A64" s="1162"/>
      <c r="B64" s="1365" t="s">
        <v>252</v>
      </c>
      <c r="C64" s="1365"/>
      <c r="D64" s="1365"/>
      <c r="E64" s="637">
        <f>-E28/E9</f>
        <v>0</v>
      </c>
      <c r="F64" s="637">
        <f>-F28/F9</f>
        <v>0</v>
      </c>
      <c r="G64" s="637">
        <f>-G28/G9</f>
        <v>0</v>
      </c>
      <c r="H64" s="637">
        <f>-H28/H9</f>
        <v>0</v>
      </c>
      <c r="I64" s="637">
        <f>-I28/I9</f>
        <v>0</v>
      </c>
      <c r="J64" s="1370"/>
      <c r="K64" s="637">
        <f>-K28/K9</f>
        <v>0</v>
      </c>
      <c r="L64" s="1161"/>
      <c r="M64" s="1159"/>
      <c r="N64" s="1289"/>
      <c r="O64" s="1343"/>
      <c r="P64" s="1383" t="s">
        <v>681</v>
      </c>
      <c r="Q64" s="1179"/>
      <c r="R64" s="645">
        <f t="shared" ref="R64:AH64" si="19">R61*R63</f>
        <v>637.71665112768233</v>
      </c>
      <c r="S64" s="645">
        <f t="shared" si="19"/>
        <v>796.14012633804032</v>
      </c>
      <c r="T64" s="645">
        <f t="shared" si="19"/>
        <v>806.79065979274105</v>
      </c>
      <c r="U64" s="645">
        <f t="shared" si="19"/>
        <v>833.76550778993078</v>
      </c>
      <c r="V64" s="645">
        <f t="shared" si="19"/>
        <v>747.17762432801635</v>
      </c>
      <c r="W64" s="645">
        <f t="shared" si="19"/>
        <v>656.30669698362431</v>
      </c>
      <c r="X64" s="645">
        <f t="shared" si="19"/>
        <v>566.78449117112598</v>
      </c>
      <c r="Y64" s="645">
        <f t="shared" si="19"/>
        <v>368.85917007330943</v>
      </c>
      <c r="Z64" s="645">
        <f t="shared" si="19"/>
        <v>266.31792598261609</v>
      </c>
      <c r="AA64" s="645">
        <f t="shared" si="19"/>
        <v>189.32858146537441</v>
      </c>
      <c r="AB64" s="645">
        <f t="shared" si="19"/>
        <v>86.01010986053781</v>
      </c>
      <c r="AC64" s="645">
        <f t="shared" si="19"/>
        <v>32.143298608734163</v>
      </c>
      <c r="AD64" s="645">
        <f t="shared" si="19"/>
        <v>16.552875473841148</v>
      </c>
      <c r="AE64" s="645">
        <f t="shared" si="19"/>
        <v>10.424662916499152</v>
      </c>
      <c r="AF64" s="645">
        <f t="shared" si="19"/>
        <v>6.3051522722336157</v>
      </c>
      <c r="AG64" s="645">
        <f t="shared" si="19"/>
        <v>6.4526412142741689</v>
      </c>
      <c r="AH64" s="646">
        <f t="shared" si="19"/>
        <v>5.9967302293383549</v>
      </c>
      <c r="AI64" s="1290"/>
    </row>
    <row r="65" spans="1:35" ht="12" customHeight="1">
      <c r="A65" s="1386"/>
      <c r="B65" s="1208"/>
      <c r="C65" s="1292"/>
      <c r="D65" s="1292"/>
      <c r="E65" s="1387"/>
      <c r="F65" s="1161"/>
      <c r="G65" s="1208"/>
      <c r="H65" s="1161"/>
      <c r="I65" s="1161"/>
      <c r="J65" s="1161"/>
      <c r="K65" s="1161"/>
      <c r="L65" s="1161"/>
      <c r="M65" s="1159"/>
      <c r="N65" s="1289"/>
      <c r="O65" s="1343"/>
      <c r="P65" s="1388" t="s">
        <v>562</v>
      </c>
      <c r="Q65" s="1389"/>
      <c r="R65" s="647">
        <f>SUM(Y64:AH64)</f>
        <v>988.39114809675846</v>
      </c>
      <c r="S65" s="1390"/>
      <c r="T65" s="1390"/>
      <c r="U65" s="1390"/>
      <c r="V65" s="1390"/>
      <c r="W65" s="1390"/>
      <c r="X65" s="1390"/>
      <c r="Y65" s="1353"/>
      <c r="Z65" s="1390"/>
      <c r="AA65" s="1390"/>
      <c r="AB65" s="1390"/>
      <c r="AC65" s="1353"/>
      <c r="AD65" s="1353"/>
      <c r="AE65" s="1353"/>
      <c r="AF65" s="1353"/>
      <c r="AG65" s="1353"/>
      <c r="AH65" s="1391"/>
      <c r="AI65" s="1290"/>
    </row>
    <row r="66" spans="1:35" ht="12" customHeight="1">
      <c r="A66" s="1386"/>
      <c r="B66" s="1208"/>
      <c r="C66" s="1292"/>
      <c r="D66" s="1292"/>
      <c r="E66" s="1387"/>
      <c r="F66" s="1161"/>
      <c r="G66" s="1208"/>
      <c r="H66" s="1161"/>
      <c r="I66" s="1161"/>
      <c r="J66" s="1161"/>
      <c r="K66" s="1161"/>
      <c r="L66" s="1161"/>
      <c r="M66" s="1159"/>
      <c r="N66" s="1289"/>
      <c r="O66" s="1343"/>
      <c r="P66" s="1132"/>
      <c r="Q66" s="1179"/>
      <c r="R66" s="1132"/>
      <c r="S66" s="1360"/>
      <c r="T66" s="1360"/>
      <c r="U66" s="1360"/>
      <c r="V66" s="1360"/>
      <c r="W66" s="1360"/>
      <c r="X66" s="1360"/>
      <c r="Y66" s="1360"/>
      <c r="Z66" s="1360"/>
      <c r="AA66" s="1360"/>
      <c r="AB66" s="1360"/>
      <c r="AC66" s="1343"/>
      <c r="AD66" s="1343"/>
      <c r="AE66" s="1343"/>
      <c r="AF66" s="1343"/>
      <c r="AG66" s="1343"/>
      <c r="AH66" s="1382"/>
      <c r="AI66" s="1290"/>
    </row>
    <row r="67" spans="1:35" ht="12" customHeight="1">
      <c r="A67" s="1386"/>
      <c r="B67" s="1208"/>
      <c r="C67" s="1292"/>
      <c r="D67" s="1292"/>
      <c r="E67" s="1387"/>
      <c r="F67" s="1161"/>
      <c r="G67" s="1208"/>
      <c r="H67" s="1161"/>
      <c r="I67" s="1161"/>
      <c r="J67" s="1161"/>
      <c r="K67" s="1161"/>
      <c r="L67" s="1161"/>
      <c r="M67" s="1159"/>
      <c r="N67" s="1289"/>
      <c r="O67" s="1343"/>
      <c r="P67" s="1132"/>
      <c r="Q67" s="1179"/>
      <c r="R67" s="1132"/>
      <c r="S67" s="1360"/>
      <c r="T67" s="1360"/>
      <c r="U67" s="1360"/>
      <c r="V67" s="1360"/>
      <c r="W67" s="1360"/>
      <c r="X67" s="1360"/>
      <c r="Y67" s="1360"/>
      <c r="Z67" s="1360"/>
      <c r="AA67" s="1360"/>
      <c r="AB67" s="1360"/>
      <c r="AC67" s="1343"/>
      <c r="AD67" s="1343"/>
      <c r="AE67" s="1343"/>
      <c r="AF67" s="1343"/>
      <c r="AG67" s="1343"/>
      <c r="AH67" s="1343"/>
      <c r="AI67" s="1290"/>
    </row>
    <row r="68" spans="1:35" ht="12" customHeight="1">
      <c r="A68" s="1386"/>
      <c r="B68" s="1208"/>
      <c r="C68" s="1292"/>
      <c r="D68" s="1292"/>
      <c r="E68" s="1387"/>
      <c r="F68" s="1161"/>
      <c r="G68" s="1208"/>
      <c r="H68" s="1161"/>
      <c r="I68" s="1161"/>
      <c r="J68" s="1161"/>
      <c r="K68" s="1161"/>
      <c r="L68" s="1161"/>
      <c r="M68" s="1159"/>
      <c r="N68" s="1289"/>
      <c r="O68" s="1343"/>
      <c r="P68" s="1343"/>
      <c r="Q68" s="1343"/>
      <c r="R68" s="1343"/>
      <c r="S68" s="1343"/>
      <c r="T68" s="1343"/>
      <c r="U68" s="1343"/>
      <c r="V68" s="1343"/>
      <c r="W68" s="1343"/>
      <c r="X68" s="1343"/>
      <c r="Y68" s="1343"/>
      <c r="Z68" s="1343"/>
      <c r="AA68" s="1343"/>
      <c r="AB68" s="1343"/>
      <c r="AC68" s="1343"/>
      <c r="AD68" s="1343"/>
      <c r="AE68" s="1343"/>
      <c r="AF68" s="1343"/>
      <c r="AG68" s="1343"/>
      <c r="AH68" s="1343"/>
      <c r="AI68" s="1343"/>
    </row>
    <row r="69" spans="1:35" ht="12" customHeight="1">
      <c r="A69" s="1386"/>
      <c r="B69" s="1208"/>
      <c r="C69" s="1292"/>
      <c r="D69" s="1292"/>
      <c r="E69" s="1387"/>
      <c r="F69" s="1161"/>
      <c r="G69" s="1208"/>
      <c r="H69" s="1161"/>
      <c r="I69" s="1161"/>
      <c r="J69" s="1161"/>
      <c r="K69" s="1161"/>
      <c r="L69" s="1161"/>
      <c r="M69" s="1159"/>
      <c r="N69" s="1289"/>
      <c r="O69" s="1343"/>
      <c r="P69" s="1343"/>
      <c r="Q69" s="1343"/>
      <c r="R69" s="1343"/>
      <c r="S69" s="1343"/>
      <c r="T69" s="1343"/>
      <c r="U69" s="1343"/>
      <c r="V69" s="1343"/>
      <c r="W69" s="1343"/>
      <c r="X69" s="1343"/>
      <c r="Y69" s="1343"/>
      <c r="Z69" s="1343"/>
      <c r="AA69" s="1343"/>
      <c r="AB69" s="1343"/>
      <c r="AC69" s="1343"/>
      <c r="AD69" s="1343"/>
      <c r="AE69" s="1343"/>
      <c r="AF69" s="1343"/>
      <c r="AG69" s="1343"/>
      <c r="AH69" s="1343"/>
      <c r="AI69" s="1343"/>
    </row>
    <row r="70" spans="1:35" ht="12" customHeight="1">
      <c r="A70" s="1386"/>
      <c r="B70" s="1208"/>
      <c r="C70" s="1292"/>
      <c r="D70" s="1292"/>
      <c r="E70" s="1387"/>
      <c r="F70" s="1161"/>
      <c r="G70" s="1208"/>
      <c r="H70" s="1161"/>
      <c r="I70" s="1161"/>
      <c r="J70" s="1161"/>
      <c r="K70" s="1161"/>
      <c r="L70" s="1161"/>
      <c r="M70" s="1159"/>
      <c r="N70" s="1289"/>
      <c r="O70" s="1343"/>
      <c r="P70" s="1343"/>
      <c r="Q70" s="1343"/>
      <c r="R70" s="1343"/>
      <c r="S70" s="1343"/>
      <c r="T70" s="1343"/>
      <c r="U70" s="1343"/>
      <c r="V70" s="1343"/>
      <c r="W70" s="1343"/>
      <c r="X70" s="1343"/>
      <c r="Y70" s="1343"/>
      <c r="Z70" s="1343"/>
      <c r="AA70" s="1343"/>
      <c r="AB70" s="1343"/>
      <c r="AC70" s="1343"/>
      <c r="AD70" s="1343"/>
      <c r="AE70" s="1343"/>
      <c r="AF70" s="1343"/>
      <c r="AG70" s="1343"/>
      <c r="AH70" s="1343"/>
      <c r="AI70" s="1343"/>
    </row>
    <row r="71" spans="1:35" ht="12" customHeight="1">
      <c r="A71" s="1161"/>
      <c r="B71" s="1161"/>
      <c r="C71" s="1321"/>
      <c r="D71" s="1321"/>
      <c r="E71" s="1392"/>
      <c r="F71" s="1160"/>
      <c r="G71" s="1160"/>
      <c r="H71" s="1160"/>
      <c r="I71" s="1160"/>
      <c r="J71" s="1160"/>
      <c r="K71" s="1160"/>
      <c r="L71" s="1160"/>
      <c r="M71" s="1164"/>
      <c r="N71" s="1289"/>
      <c r="O71" s="1290"/>
      <c r="P71" s="1290"/>
      <c r="Q71" s="1290"/>
      <c r="R71" s="1393">
        <f>E20</f>
        <v>10</v>
      </c>
      <c r="S71" s="1393">
        <f>F20</f>
        <v>11</v>
      </c>
      <c r="T71" s="1393">
        <f>G20</f>
        <v>12.7</v>
      </c>
      <c r="U71" s="1393">
        <f>H20</f>
        <v>15.8</v>
      </c>
      <c r="V71" s="1393">
        <f>I20</f>
        <v>19</v>
      </c>
      <c r="W71" s="1393" t="e">
        <f>#REF!</f>
        <v>#REF!</v>
      </c>
      <c r="X71" s="1393" t="e">
        <f>#REF!</f>
        <v>#REF!</v>
      </c>
      <c r="Y71" s="1393" t="e">
        <f>#REF!</f>
        <v>#REF!</v>
      </c>
      <c r="Z71" s="1393" t="e">
        <f>#REF!</f>
        <v>#REF!</v>
      </c>
      <c r="AA71" s="1393" t="e">
        <f>#REF!</f>
        <v>#REF!</v>
      </c>
      <c r="AB71" s="1393">
        <f>J20</f>
        <v>0</v>
      </c>
      <c r="AC71" s="1290"/>
      <c r="AD71" s="1290"/>
      <c r="AE71" s="1290"/>
      <c r="AF71" s="1290"/>
      <c r="AG71" s="1290"/>
      <c r="AH71" s="1290"/>
      <c r="AI71" s="1290"/>
    </row>
    <row r="72" spans="1:35" s="598" customFormat="1" ht="15" customHeight="1">
      <c r="A72" s="886" t="str">
        <f>General_Note_DCF</f>
        <v>Source: AECOM Technology Corporation.  Some totals may not add due to rounding.  See Statement of Limiting Conditions.</v>
      </c>
      <c r="B72" s="1165"/>
      <c r="C72" s="1159"/>
      <c r="D72" s="1159"/>
      <c r="E72" s="1394"/>
      <c r="F72" s="1165"/>
      <c r="G72" s="1165"/>
      <c r="H72" s="1165"/>
      <c r="I72" s="1165"/>
      <c r="J72" s="1165"/>
      <c r="K72" s="1165"/>
      <c r="L72" s="1165"/>
      <c r="M72" s="1165"/>
      <c r="N72" s="1166"/>
      <c r="O72" s="1167"/>
      <c r="P72" s="1167"/>
      <c r="Q72" s="1167"/>
      <c r="R72" s="1167"/>
      <c r="S72" s="1167"/>
      <c r="T72" s="1167"/>
      <c r="U72" s="1167"/>
      <c r="V72" s="1167"/>
      <c r="W72" s="1167"/>
      <c r="X72" s="1167"/>
      <c r="Y72" s="1167"/>
      <c r="Z72" s="1167"/>
      <c r="AA72" s="1167"/>
      <c r="AB72" s="1167"/>
      <c r="AC72" s="1167"/>
      <c r="AD72" s="1167"/>
      <c r="AE72" s="1167"/>
      <c r="AF72" s="1167"/>
      <c r="AG72" s="1167"/>
      <c r="AH72" s="1167"/>
      <c r="AI72" s="1167"/>
    </row>
    <row r="73" spans="1:35" ht="22.8">
      <c r="A73" s="887" t="str">
        <f>IF(+Draft_Toggle=1,+Draft_Note_1," ")</f>
        <v>Draft Document.</v>
      </c>
      <c r="B73" s="1115"/>
      <c r="C73" s="1115"/>
      <c r="D73" s="1115"/>
      <c r="E73" s="1395"/>
      <c r="F73" s="1115"/>
      <c r="G73" s="1115"/>
      <c r="H73" s="1115"/>
      <c r="I73" s="1168"/>
      <c r="J73" s="1168"/>
      <c r="K73" s="1168"/>
      <c r="L73" s="1168"/>
      <c r="M73" s="1117" t="s">
        <v>55</v>
      </c>
      <c r="N73" s="1289"/>
      <c r="O73" s="1290"/>
      <c r="P73" s="1290"/>
      <c r="Q73" s="1290"/>
      <c r="R73" s="1290"/>
      <c r="S73" s="1290"/>
      <c r="T73" s="1290"/>
      <c r="U73" s="1290"/>
      <c r="V73" s="1290"/>
      <c r="W73" s="1290"/>
      <c r="X73" s="1290"/>
      <c r="Y73" s="1290"/>
      <c r="Z73" s="1290"/>
      <c r="AA73" s="1290"/>
      <c r="AB73" s="1290"/>
      <c r="AC73" s="1290"/>
      <c r="AD73" s="1290"/>
      <c r="AE73" s="1290"/>
      <c r="AF73" s="1290"/>
      <c r="AG73" s="1290"/>
      <c r="AH73" s="1290"/>
      <c r="AI73" s="1290"/>
    </row>
    <row r="74" spans="1:35" ht="13.8">
      <c r="A74" s="888" t="str">
        <f>IF(+Draft_Toggle=1,+Draft_Note_2," ")</f>
        <v>All data subject to change upon completion of additional analysis.</v>
      </c>
      <c r="B74" s="1169"/>
      <c r="C74" s="1115"/>
      <c r="D74" s="1115"/>
      <c r="E74" s="1395"/>
      <c r="F74" s="1169"/>
      <c r="G74" s="1169"/>
      <c r="H74" s="1169"/>
      <c r="I74" s="1169"/>
      <c r="J74" s="1169"/>
      <c r="K74" s="1169"/>
      <c r="L74" s="1169"/>
      <c r="M74" s="889" t="str">
        <f ca="1">copyright</f>
        <v>© 2017 by Ernst &amp; Young LLP.  All rights reserved.</v>
      </c>
      <c r="N74" s="1289"/>
      <c r="O74" s="1290"/>
      <c r="P74" s="1290"/>
      <c r="Q74" s="1290"/>
      <c r="R74" s="1290"/>
      <c r="S74" s="1290"/>
      <c r="T74" s="1290"/>
      <c r="U74" s="1290"/>
      <c r="V74" s="1290"/>
      <c r="W74" s="1290"/>
      <c r="X74" s="1290"/>
      <c r="Y74" s="1290"/>
      <c r="Z74" s="1290"/>
      <c r="AA74" s="1290"/>
      <c r="AB74" s="1290"/>
      <c r="AC74" s="1290"/>
      <c r="AD74" s="1290"/>
      <c r="AE74" s="1290"/>
      <c r="AF74" s="1290"/>
      <c r="AG74" s="1290"/>
      <c r="AH74" s="1290"/>
      <c r="AI74" s="1290"/>
    </row>
    <row r="75" spans="1:35" customFormat="1">
      <c r="A75" s="1289"/>
      <c r="B75" s="1289"/>
      <c r="C75" s="1289"/>
      <c r="D75" s="1289"/>
      <c r="E75" s="1289"/>
      <c r="F75" s="1289"/>
      <c r="G75" s="1289"/>
      <c r="H75" s="1289"/>
      <c r="I75" s="1289"/>
      <c r="J75" s="1289"/>
      <c r="K75" s="1289"/>
      <c r="L75" s="1289"/>
      <c r="M75" s="1289"/>
      <c r="N75" s="1289"/>
      <c r="O75" s="1123"/>
      <c r="P75" s="1123"/>
      <c r="Q75" s="1123"/>
      <c r="R75" s="1123"/>
      <c r="S75" s="1123"/>
      <c r="T75" s="1123"/>
      <c r="U75" s="1123"/>
      <c r="V75" s="1123"/>
      <c r="W75" s="1123"/>
      <c r="X75" s="1123"/>
      <c r="Y75" s="1123"/>
      <c r="Z75" s="1123"/>
      <c r="AA75" s="1123"/>
      <c r="AB75" s="1123"/>
      <c r="AC75" s="1123"/>
      <c r="AD75" s="1123"/>
      <c r="AE75" s="1123"/>
      <c r="AF75" s="1123"/>
      <c r="AG75" s="1123"/>
      <c r="AH75" s="1123"/>
      <c r="AI75" s="1123"/>
    </row>
    <row r="76" spans="1:35" ht="13.8">
      <c r="A76" s="1396"/>
      <c r="B76" s="1396"/>
      <c r="C76" s="1321"/>
      <c r="D76" s="1321"/>
      <c r="E76" s="1397"/>
      <c r="F76" s="1396"/>
      <c r="G76" s="1398"/>
      <c r="H76" s="1398"/>
      <c r="I76" s="1398"/>
      <c r="J76" s="1396"/>
      <c r="K76" s="1396"/>
      <c r="L76" s="1396"/>
      <c r="M76" s="1159"/>
      <c r="N76" s="1386"/>
      <c r="O76" s="1386"/>
      <c r="P76" s="1386"/>
      <c r="Q76" s="1386"/>
      <c r="R76" s="1386"/>
      <c r="S76" s="1386"/>
      <c r="T76" s="1386"/>
      <c r="U76" s="1290"/>
      <c r="V76" s="1290"/>
      <c r="W76" s="1290"/>
      <c r="X76" s="1290"/>
      <c r="Y76" s="1290"/>
      <c r="Z76" s="1290"/>
      <c r="AA76" s="1290"/>
      <c r="AB76" s="1290"/>
      <c r="AC76" s="1290"/>
      <c r="AD76" s="1290"/>
      <c r="AE76" s="1290"/>
      <c r="AF76" s="1290"/>
      <c r="AG76" s="1290"/>
      <c r="AH76" s="1290"/>
      <c r="AI76" s="1290"/>
    </row>
    <row r="77" spans="1:35" ht="13.8">
      <c r="A77" s="1396"/>
      <c r="B77" s="1396"/>
      <c r="C77" s="1321"/>
      <c r="D77" s="1321"/>
      <c r="E77" s="1399"/>
      <c r="F77" s="1335"/>
      <c r="G77" s="1335"/>
      <c r="H77" s="1335"/>
      <c r="I77" s="1335"/>
      <c r="J77" s="1208"/>
      <c r="K77" s="1335"/>
      <c r="L77" s="1335"/>
      <c r="M77" s="1159"/>
      <c r="N77" s="1386"/>
      <c r="O77" s="1386"/>
      <c r="P77" s="1386"/>
      <c r="Q77" s="1386"/>
      <c r="R77" s="1386"/>
      <c r="S77" s="1386"/>
      <c r="T77" s="1386"/>
      <c r="U77" s="1290"/>
      <c r="V77" s="1290"/>
      <c r="W77" s="1290"/>
      <c r="X77" s="1290"/>
      <c r="Y77" s="1290"/>
      <c r="Z77" s="1290"/>
      <c r="AA77" s="1290"/>
      <c r="AB77" s="1290"/>
      <c r="AC77" s="1290"/>
      <c r="AD77" s="1290"/>
      <c r="AE77" s="1290"/>
      <c r="AF77" s="1290"/>
      <c r="AG77" s="1290"/>
      <c r="AH77" s="1290"/>
      <c r="AI77" s="1290"/>
    </row>
    <row r="78" spans="1:35" ht="13.8">
      <c r="A78" s="1396"/>
      <c r="B78" s="1290"/>
      <c r="C78" s="1400"/>
      <c r="D78" s="1400"/>
      <c r="E78" s="1401"/>
      <c r="F78" s="1290"/>
      <c r="G78" s="1290"/>
      <c r="H78" s="1290"/>
      <c r="I78" s="1290"/>
      <c r="J78" s="1290"/>
      <c r="K78" s="1290"/>
      <c r="L78" s="1290"/>
      <c r="M78" s="1290"/>
      <c r="N78" s="1290"/>
      <c r="O78" s="1290"/>
      <c r="P78" s="1290"/>
      <c r="Q78" s="1290"/>
      <c r="R78" s="1290"/>
      <c r="S78" s="1290"/>
      <c r="T78" s="1290"/>
      <c r="U78" s="1290"/>
      <c r="V78" s="1290"/>
      <c r="W78" s="1290"/>
      <c r="X78" s="1290"/>
      <c r="Y78" s="1290"/>
      <c r="Z78" s="1290"/>
      <c r="AA78" s="1290"/>
      <c r="AB78" s="1290"/>
      <c r="AC78" s="1290"/>
      <c r="AD78" s="1290"/>
      <c r="AE78" s="1290"/>
      <c r="AF78" s="1290"/>
      <c r="AG78" s="1290"/>
      <c r="AH78" s="1290"/>
      <c r="AI78" s="1290"/>
    </row>
    <row r="79" spans="1:35" ht="13.8">
      <c r="A79" s="1396"/>
      <c r="B79" s="1290"/>
      <c r="C79" s="1400"/>
      <c r="D79" s="1400"/>
      <c r="E79" s="1401"/>
      <c r="F79" s="1290"/>
      <c r="G79" s="1290"/>
      <c r="H79" s="1290"/>
      <c r="I79" s="1290"/>
      <c r="J79" s="1290"/>
      <c r="K79" s="1290"/>
      <c r="L79" s="1290"/>
      <c r="M79" s="1290"/>
      <c r="N79" s="1290"/>
      <c r="O79" s="1290"/>
      <c r="P79" s="1290"/>
      <c r="Q79" s="1290"/>
      <c r="R79" s="1290"/>
      <c r="S79" s="1290"/>
      <c r="T79" s="1290"/>
      <c r="U79" s="1283"/>
      <c r="V79" s="1283"/>
      <c r="W79" s="1283"/>
      <c r="X79" s="1290"/>
      <c r="Y79" s="1290"/>
      <c r="Z79" s="1290"/>
      <c r="AA79" s="1290"/>
      <c r="AB79" s="1290"/>
      <c r="AC79" s="1290"/>
      <c r="AD79" s="1290"/>
      <c r="AE79" s="1290"/>
      <c r="AF79" s="1290"/>
      <c r="AG79" s="1290"/>
      <c r="AH79" s="1290"/>
      <c r="AI79" s="1290"/>
    </row>
    <row r="80" spans="1:35">
      <c r="A80" s="1386"/>
      <c r="B80" s="1290"/>
      <c r="C80" s="1400"/>
      <c r="D80" s="1400"/>
      <c r="E80" s="1401"/>
      <c r="F80" s="1290"/>
      <c r="G80" s="1290"/>
      <c r="H80" s="1290"/>
      <c r="I80" s="1290"/>
      <c r="J80" s="1290"/>
      <c r="K80" s="1290"/>
      <c r="L80" s="1290"/>
      <c r="M80" s="1290"/>
      <c r="N80" s="1290"/>
      <c r="O80" s="1290"/>
      <c r="P80" s="1290"/>
      <c r="Q80" s="1290"/>
      <c r="R80" s="1290"/>
      <c r="S80" s="1290"/>
      <c r="T80" s="1290"/>
      <c r="U80" s="1290"/>
      <c r="V80" s="1290"/>
      <c r="W80" s="1290"/>
      <c r="X80" s="1290"/>
      <c r="Y80" s="1290"/>
      <c r="Z80" s="1290"/>
      <c r="AA80" s="1290"/>
      <c r="AB80" s="1290"/>
      <c r="AC80" s="1290"/>
      <c r="AD80" s="1290"/>
      <c r="AE80" s="1290"/>
      <c r="AF80" s="1290"/>
      <c r="AG80" s="1290"/>
      <c r="AH80" s="1290"/>
      <c r="AI80" s="1290"/>
    </row>
    <row r="81" spans="1:35">
      <c r="A81" s="1386"/>
      <c r="B81" s="1290"/>
      <c r="C81" s="1400"/>
      <c r="D81" s="1400"/>
      <c r="E81" s="1401"/>
      <c r="F81" s="1290"/>
      <c r="G81" s="1290"/>
      <c r="H81" s="1290"/>
      <c r="I81" s="1290"/>
      <c r="J81" s="1290"/>
      <c r="K81" s="1290"/>
      <c r="L81" s="1290"/>
      <c r="M81" s="1290"/>
      <c r="N81" s="1290"/>
      <c r="O81" s="1290"/>
      <c r="P81" s="1290"/>
      <c r="Q81" s="1290"/>
      <c r="R81" s="1290"/>
      <c r="S81" s="1290"/>
      <c r="T81" s="1290"/>
      <c r="U81" s="1290"/>
      <c r="V81" s="1290"/>
      <c r="W81" s="1290"/>
      <c r="X81" s="1290"/>
      <c r="Y81" s="1290"/>
      <c r="Z81" s="1290"/>
      <c r="AA81" s="1290"/>
      <c r="AB81" s="1290"/>
      <c r="AC81" s="1290"/>
      <c r="AD81" s="1290"/>
      <c r="AE81" s="1290"/>
      <c r="AF81" s="1290"/>
      <c r="AG81" s="1290"/>
      <c r="AH81" s="1290"/>
      <c r="AI81" s="1290"/>
    </row>
    <row r="82" spans="1:35">
      <c r="A82" s="1386"/>
      <c r="B82" s="1290"/>
      <c r="C82" s="1400"/>
      <c r="D82" s="1400"/>
      <c r="E82" s="1401"/>
      <c r="F82" s="1290"/>
      <c r="G82" s="1290"/>
      <c r="H82" s="1290"/>
      <c r="I82" s="1290"/>
      <c r="J82" s="1290"/>
      <c r="K82" s="1290"/>
      <c r="L82" s="1290"/>
      <c r="M82" s="1290"/>
      <c r="N82" s="1290"/>
      <c r="O82" s="1290"/>
      <c r="P82" s="1290"/>
      <c r="Q82" s="1290"/>
      <c r="R82" s="1290"/>
      <c r="S82" s="1290"/>
      <c r="T82" s="1290"/>
      <c r="U82" s="1290"/>
      <c r="V82" s="1290"/>
      <c r="W82" s="1290"/>
      <c r="X82" s="1290"/>
      <c r="Y82" s="1290"/>
      <c r="Z82" s="1290"/>
      <c r="AA82" s="1290"/>
      <c r="AB82" s="1290"/>
      <c r="AC82" s="1290"/>
      <c r="AD82" s="1290"/>
      <c r="AE82" s="1290"/>
      <c r="AF82" s="1290"/>
      <c r="AG82" s="1290"/>
      <c r="AH82" s="1290"/>
      <c r="AI82" s="1290"/>
    </row>
    <row r="83" spans="1:35">
      <c r="A83" s="1386"/>
      <c r="B83" s="1290"/>
      <c r="C83" s="1400"/>
      <c r="D83" s="1400"/>
      <c r="E83" s="1401"/>
      <c r="F83" s="1290"/>
      <c r="G83" s="1290"/>
      <c r="H83" s="1290"/>
      <c r="I83" s="1290"/>
      <c r="J83" s="1290"/>
      <c r="K83" s="1290"/>
      <c r="L83" s="1290"/>
      <c r="M83" s="1290"/>
      <c r="N83" s="1290"/>
      <c r="O83" s="1290"/>
      <c r="P83" s="1290"/>
      <c r="Q83" s="1290"/>
      <c r="R83" s="1290"/>
      <c r="S83" s="1290"/>
      <c r="T83" s="1290"/>
      <c r="U83" s="1290"/>
      <c r="V83" s="1290"/>
      <c r="W83" s="1290"/>
      <c r="X83" s="1290"/>
      <c r="Y83" s="1290"/>
      <c r="Z83" s="1290"/>
      <c r="AA83" s="1290"/>
      <c r="AB83" s="1290"/>
      <c r="AC83" s="1290"/>
      <c r="AD83" s="1290"/>
      <c r="AE83" s="1290"/>
      <c r="AF83" s="1290"/>
      <c r="AG83" s="1290"/>
      <c r="AH83" s="1290"/>
      <c r="AI83" s="1290"/>
    </row>
    <row r="84" spans="1:35">
      <c r="A84" s="1386"/>
      <c r="B84" s="1290"/>
      <c r="C84" s="1400"/>
      <c r="D84" s="1400"/>
      <c r="E84" s="1401"/>
      <c r="F84" s="1290"/>
      <c r="G84" s="1290"/>
      <c r="H84" s="1290"/>
      <c r="I84" s="1290"/>
      <c r="J84" s="1290"/>
      <c r="K84" s="1290"/>
      <c r="L84" s="1290"/>
      <c r="M84" s="1290"/>
      <c r="N84" s="1290"/>
      <c r="O84" s="1290"/>
      <c r="P84" s="1290"/>
      <c r="Q84" s="1290"/>
      <c r="R84" s="1290"/>
      <c r="S84" s="1290"/>
      <c r="T84" s="1290"/>
      <c r="U84" s="1290"/>
      <c r="V84" s="1290"/>
      <c r="W84" s="1290"/>
      <c r="X84" s="1290"/>
      <c r="Y84" s="1290"/>
      <c r="Z84" s="1290"/>
      <c r="AA84" s="1290"/>
      <c r="AB84" s="1290"/>
      <c r="AC84" s="1290"/>
      <c r="AD84" s="1290"/>
      <c r="AE84" s="1290"/>
      <c r="AF84" s="1290"/>
      <c r="AG84" s="1290"/>
      <c r="AH84" s="1290"/>
      <c r="AI84" s="1290"/>
    </row>
    <row r="85" spans="1:35">
      <c r="A85" s="1386"/>
      <c r="B85" s="1290"/>
      <c r="C85" s="1400"/>
      <c r="D85" s="1400"/>
      <c r="E85" s="1401"/>
      <c r="F85" s="1290"/>
      <c r="G85" s="1290"/>
      <c r="H85" s="1290"/>
      <c r="I85" s="1290"/>
      <c r="J85" s="1290"/>
      <c r="K85" s="1290"/>
      <c r="L85" s="1290"/>
      <c r="M85" s="1290"/>
      <c r="N85" s="1290"/>
      <c r="O85" s="1290"/>
      <c r="P85" s="1290"/>
      <c r="Q85" s="1290"/>
      <c r="R85" s="1290"/>
      <c r="S85" s="1290"/>
      <c r="T85" s="1290"/>
      <c r="U85" s="1290"/>
      <c r="V85" s="1290"/>
      <c r="W85" s="1290"/>
      <c r="X85" s="1290"/>
      <c r="Y85" s="1290"/>
      <c r="Z85" s="1290"/>
      <c r="AA85" s="1290"/>
      <c r="AB85" s="1290"/>
      <c r="AC85" s="1290"/>
      <c r="AD85" s="1290"/>
      <c r="AE85" s="1290"/>
      <c r="AF85" s="1290"/>
      <c r="AG85" s="1290"/>
      <c r="AH85" s="1290"/>
      <c r="AI85" s="1290"/>
    </row>
    <row r="86" spans="1:35">
      <c r="A86" s="1386"/>
      <c r="B86" s="1290"/>
      <c r="C86" s="1400"/>
      <c r="D86" s="1400"/>
      <c r="E86" s="1401"/>
      <c r="F86" s="1290"/>
      <c r="G86" s="1402">
        <v>2028943</v>
      </c>
      <c r="H86" s="1290"/>
      <c r="I86" s="1290"/>
      <c r="J86" s="1290"/>
      <c r="K86" s="1290"/>
      <c r="L86" s="1290"/>
      <c r="M86" s="1290"/>
      <c r="N86" s="1290"/>
      <c r="O86" s="1290"/>
      <c r="P86" s="1290"/>
      <c r="Q86" s="1290"/>
      <c r="R86" s="1290"/>
      <c r="S86" s="1290"/>
      <c r="T86" s="1290"/>
      <c r="U86" s="1290"/>
      <c r="V86" s="1290"/>
      <c r="W86" s="1290"/>
      <c r="X86" s="1290"/>
      <c r="Y86" s="1290"/>
      <c r="Z86" s="1290"/>
      <c r="AA86" s="1290"/>
      <c r="AB86" s="1290"/>
      <c r="AC86" s="1290"/>
      <c r="AD86" s="1290"/>
      <c r="AE86" s="1290"/>
      <c r="AF86" s="1290"/>
      <c r="AG86" s="1290"/>
      <c r="AH86" s="1290"/>
      <c r="AI86" s="1290"/>
    </row>
    <row r="87" spans="1:35">
      <c r="A87" s="1386"/>
      <c r="B87" s="1290"/>
      <c r="C87" s="1400"/>
      <c r="D87" s="1400"/>
      <c r="E87" s="1401"/>
      <c r="F87" s="1290"/>
      <c r="G87" s="1290"/>
      <c r="H87" s="1290"/>
      <c r="I87" s="1290"/>
      <c r="J87" s="1290"/>
      <c r="K87" s="1290"/>
      <c r="L87" s="1290"/>
      <c r="M87" s="1290"/>
      <c r="N87" s="1290"/>
      <c r="O87" s="1290"/>
      <c r="P87" s="1290"/>
      <c r="Q87" s="1290"/>
      <c r="R87" s="1290"/>
      <c r="S87" s="1290"/>
      <c r="T87" s="1290"/>
      <c r="U87" s="1290"/>
      <c r="V87" s="1290"/>
      <c r="W87" s="1290"/>
      <c r="X87" s="1290"/>
      <c r="Y87" s="1290"/>
      <c r="Z87" s="1290"/>
      <c r="AA87" s="1290"/>
      <c r="AB87" s="1290"/>
      <c r="AC87" s="1290"/>
      <c r="AD87" s="1290"/>
      <c r="AE87" s="1290"/>
      <c r="AF87" s="1290"/>
      <c r="AG87" s="1290"/>
      <c r="AH87" s="1290"/>
      <c r="AI87" s="1290"/>
    </row>
    <row r="88" spans="1:35">
      <c r="A88" s="1290"/>
      <c r="B88" s="1290" t="s">
        <v>639</v>
      </c>
      <c r="C88" s="1400"/>
      <c r="D88" s="1400"/>
      <c r="E88" s="1403">
        <f>E22/stub_period</f>
        <v>30.999999999999957</v>
      </c>
      <c r="F88" s="1290"/>
      <c r="G88" s="1404">
        <f>E9/stub_period</f>
        <v>625</v>
      </c>
      <c r="H88" s="623">
        <f>+G88*E97</f>
        <v>43.750000000000007</v>
      </c>
      <c r="I88" s="1405">
        <f>+E93-H88</f>
        <v>-43.750000000000007</v>
      </c>
      <c r="J88" s="1290"/>
      <c r="K88" s="1290"/>
      <c r="L88" s="1290"/>
      <c r="M88" s="1290"/>
      <c r="N88" s="1290"/>
      <c r="O88" s="1290"/>
      <c r="P88" s="1290"/>
      <c r="Q88" s="1290"/>
      <c r="R88" s="1290"/>
      <c r="S88" s="1290"/>
      <c r="T88" s="1290"/>
      <c r="U88" s="1290"/>
      <c r="V88" s="1360"/>
      <c r="W88" s="1290"/>
      <c r="X88" s="1290"/>
      <c r="Y88" s="1290"/>
      <c r="Z88" s="1290"/>
      <c r="AA88" s="1290"/>
      <c r="AB88" s="1290"/>
      <c r="AC88" s="1290"/>
      <c r="AD88" s="1290"/>
      <c r="AE88" s="1290"/>
      <c r="AF88" s="1290"/>
      <c r="AG88" s="1290"/>
      <c r="AH88" s="1290"/>
      <c r="AI88" s="1290"/>
    </row>
    <row r="89" spans="1:35">
      <c r="A89" s="1290"/>
      <c r="B89" s="1290" t="s">
        <v>638</v>
      </c>
      <c r="C89" s="1400"/>
      <c r="D89" s="1400"/>
      <c r="E89" s="1403">
        <f>E19/stub_period</f>
        <v>30.999999999999957</v>
      </c>
      <c r="F89" s="1290"/>
      <c r="G89" s="1402">
        <v>1947204</v>
      </c>
      <c r="H89" s="623">
        <f>+G89*E97</f>
        <v>136304.28</v>
      </c>
      <c r="I89" s="1405">
        <f>+E93-H89</f>
        <v>-136304.28</v>
      </c>
      <c r="J89" s="1290"/>
      <c r="K89" s="1290"/>
      <c r="L89" s="1290"/>
      <c r="M89" s="1290"/>
      <c r="N89" s="1290"/>
      <c r="O89" s="1290"/>
      <c r="P89" s="1290"/>
      <c r="Q89" s="1290"/>
      <c r="R89" s="1290"/>
      <c r="S89" s="1290"/>
      <c r="T89" s="1290"/>
      <c r="U89" s="1290"/>
      <c r="V89" s="1290"/>
      <c r="W89" s="1290"/>
      <c r="X89" s="1290"/>
      <c r="Y89" s="1290"/>
      <c r="Z89" s="1290"/>
      <c r="AA89" s="1290"/>
      <c r="AB89" s="1290"/>
      <c r="AC89" s="1290"/>
      <c r="AD89" s="1290"/>
      <c r="AE89" s="1290"/>
      <c r="AF89" s="1290"/>
      <c r="AG89" s="1290"/>
      <c r="AH89" s="1290"/>
      <c r="AI89" s="1290"/>
    </row>
    <row r="90" spans="1:35">
      <c r="A90" s="1290"/>
      <c r="B90" s="1290" t="s">
        <v>579</v>
      </c>
      <c r="C90" s="1400"/>
      <c r="D90" s="1400"/>
      <c r="E90" s="1401"/>
      <c r="F90" s="1290"/>
      <c r="G90" s="1290"/>
      <c r="H90" s="1290"/>
      <c r="I90" s="1290"/>
      <c r="J90" s="1290"/>
      <c r="K90" s="1290"/>
      <c r="L90" s="1290"/>
      <c r="M90" s="1290"/>
      <c r="N90" s="1290"/>
      <c r="O90" s="1290"/>
      <c r="P90" s="1290"/>
      <c r="Q90" s="1290"/>
      <c r="R90" s="1290"/>
      <c r="S90" s="1290"/>
      <c r="T90" s="1290"/>
      <c r="U90" s="1290"/>
      <c r="V90" s="1290"/>
      <c r="W90" s="1290"/>
      <c r="X90" s="1290"/>
      <c r="Y90" s="1290"/>
      <c r="Z90" s="1290"/>
      <c r="AA90" s="1290"/>
      <c r="AB90" s="1290"/>
      <c r="AC90" s="1290"/>
      <c r="AD90" s="1290"/>
      <c r="AE90" s="1290"/>
      <c r="AF90" s="1290"/>
      <c r="AG90" s="1290"/>
      <c r="AH90" s="1290"/>
      <c r="AI90" s="1290"/>
    </row>
    <row r="91" spans="1:35" ht="13.8">
      <c r="A91" s="1290"/>
      <c r="B91" s="1132"/>
      <c r="C91" s="1179"/>
      <c r="D91" s="1179"/>
      <c r="E91" s="1132"/>
      <c r="F91" s="1386"/>
      <c r="G91" s="1386"/>
      <c r="H91" s="1386"/>
      <c r="I91" s="1386"/>
      <c r="J91" s="1386"/>
      <c r="K91" s="1386"/>
      <c r="L91" s="1386"/>
      <c r="M91" s="1386"/>
      <c r="N91" s="1386"/>
      <c r="O91" s="1290"/>
      <c r="P91" s="1290"/>
      <c r="Q91" s="1290"/>
      <c r="R91" s="1290"/>
      <c r="S91" s="1290"/>
      <c r="T91" s="1290"/>
      <c r="U91" s="1290"/>
      <c r="V91" s="1290"/>
      <c r="W91" s="1290"/>
      <c r="X91" s="1290"/>
      <c r="Y91" s="1290"/>
      <c r="Z91" s="1290"/>
      <c r="AA91" s="1290"/>
      <c r="AB91" s="1290"/>
      <c r="AC91" s="1290"/>
      <c r="AD91" s="1290"/>
      <c r="AE91" s="1290"/>
      <c r="AF91" s="1290"/>
      <c r="AG91" s="1290"/>
      <c r="AH91" s="1290"/>
      <c r="AI91" s="1290"/>
    </row>
    <row r="92" spans="1:35" ht="13.8">
      <c r="A92" s="1382"/>
      <c r="B92" s="1406"/>
      <c r="C92" s="1407"/>
      <c r="D92" s="1407"/>
      <c r="E92" s="1406"/>
      <c r="F92" s="1408"/>
      <c r="G92" s="1408"/>
      <c r="H92" s="1408"/>
      <c r="I92" s="1408"/>
      <c r="J92" s="1408"/>
      <c r="K92" s="1409"/>
      <c r="L92" s="1386"/>
      <c r="M92" s="1386"/>
      <c r="N92" s="1386"/>
      <c r="O92" s="1290"/>
      <c r="P92" s="1290"/>
      <c r="Q92" s="1290"/>
      <c r="R92" s="1290"/>
      <c r="S92" s="1290"/>
      <c r="T92" s="1290"/>
      <c r="U92" s="1290"/>
      <c r="V92" s="1290"/>
      <c r="W92" s="1290"/>
      <c r="X92" s="1290"/>
      <c r="Y92" s="1290"/>
      <c r="Z92" s="1290"/>
      <c r="AA92" s="1290"/>
      <c r="AB92" s="1290"/>
      <c r="AC92" s="1290"/>
      <c r="AD92" s="1290"/>
      <c r="AE92" s="1290"/>
      <c r="AF92" s="1290"/>
      <c r="AG92" s="1290"/>
      <c r="AH92" s="1290"/>
      <c r="AI92" s="1290"/>
    </row>
    <row r="93" spans="1:35" ht="13.8">
      <c r="A93" s="1382"/>
      <c r="B93" s="1132" t="s">
        <v>261</v>
      </c>
      <c r="C93" s="1179"/>
      <c r="D93" s="1179"/>
      <c r="E93" s="1410">
        <f>BS_MSS!D45</f>
        <v>0</v>
      </c>
      <c r="F93" s="1411"/>
      <c r="G93" s="1411"/>
      <c r="H93" s="1411"/>
      <c r="I93" s="1411"/>
      <c r="J93" s="1411"/>
      <c r="K93" s="1412"/>
      <c r="L93" s="1413"/>
      <c r="M93" s="1386"/>
      <c r="N93" s="1386"/>
      <c r="O93" s="1290"/>
      <c r="P93" s="1290"/>
      <c r="Q93" s="1290"/>
      <c r="R93" s="1290"/>
      <c r="S93" s="1290"/>
      <c r="T93" s="1290"/>
      <c r="U93" s="1290"/>
      <c r="V93" s="1290"/>
      <c r="W93" s="1290"/>
      <c r="X93" s="1290"/>
      <c r="Y93" s="1290"/>
      <c r="Z93" s="1290"/>
      <c r="AA93" s="1290"/>
      <c r="AB93" s="1290"/>
      <c r="AC93" s="1290"/>
      <c r="AD93" s="1290"/>
      <c r="AE93" s="1290"/>
      <c r="AF93" s="1290"/>
      <c r="AG93" s="1290"/>
      <c r="AH93" s="1290"/>
      <c r="AI93" s="1290"/>
    </row>
    <row r="94" spans="1:35" ht="13.8">
      <c r="A94" s="1382"/>
      <c r="B94" s="1132" t="s">
        <v>262</v>
      </c>
      <c r="C94" s="1179"/>
      <c r="D94" s="1179"/>
      <c r="E94" s="668">
        <f>E90*E97</f>
        <v>0</v>
      </c>
      <c r="F94" s="1411"/>
      <c r="G94" s="1411"/>
      <c r="H94" s="1411"/>
      <c r="I94" s="1411"/>
      <c r="J94" s="1411"/>
      <c r="K94" s="1412"/>
      <c r="L94" s="1413"/>
      <c r="M94" s="1386"/>
      <c r="N94" s="1386"/>
      <c r="O94" s="1290"/>
      <c r="P94" s="1290"/>
      <c r="Q94" s="1290"/>
      <c r="R94" s="1290"/>
      <c r="S94" s="1290"/>
      <c r="T94" s="1290"/>
      <c r="U94" s="1290"/>
      <c r="V94" s="1290"/>
      <c r="W94" s="1290"/>
      <c r="X94" s="1290"/>
      <c r="Y94" s="1290"/>
      <c r="Z94" s="1290"/>
      <c r="AA94" s="1290"/>
      <c r="AB94" s="1290"/>
      <c r="AC94" s="1290"/>
      <c r="AD94" s="1290"/>
      <c r="AE94" s="1290"/>
      <c r="AF94" s="1290"/>
      <c r="AG94" s="1290"/>
      <c r="AH94" s="1290"/>
      <c r="AI94" s="1290"/>
    </row>
    <row r="95" spans="1:35" ht="13.8">
      <c r="A95" s="1382"/>
      <c r="B95" s="1132" t="s">
        <v>263</v>
      </c>
      <c r="C95" s="1179"/>
      <c r="D95" s="1179"/>
      <c r="E95" s="648">
        <f>E93-E94</f>
        <v>0</v>
      </c>
      <c r="F95" s="1411"/>
      <c r="G95" s="1411"/>
      <c r="H95" s="1411"/>
      <c r="I95" s="1411"/>
      <c r="J95" s="1411"/>
      <c r="K95" s="1412"/>
      <c r="L95" s="1413"/>
      <c r="M95" s="1386"/>
      <c r="N95" s="1386"/>
      <c r="O95" s="1290"/>
      <c r="P95" s="1290"/>
      <c r="Q95" s="1290"/>
      <c r="R95" s="1290"/>
      <c r="S95" s="1290"/>
      <c r="T95" s="1290"/>
      <c r="U95" s="1290"/>
      <c r="V95" s="1290"/>
      <c r="W95" s="1290"/>
      <c r="X95" s="1290"/>
      <c r="Y95" s="1290"/>
      <c r="Z95" s="1290"/>
      <c r="AA95" s="1290"/>
      <c r="AB95" s="1290"/>
      <c r="AC95" s="1290"/>
      <c r="AD95" s="1290"/>
      <c r="AE95" s="1290"/>
      <c r="AF95" s="1290"/>
      <c r="AG95" s="1290"/>
      <c r="AH95" s="1290"/>
      <c r="AI95" s="1290"/>
    </row>
    <row r="96" spans="1:35" ht="13.8">
      <c r="A96" s="1382"/>
      <c r="B96" s="1132"/>
      <c r="C96" s="1179"/>
      <c r="D96" s="1179"/>
      <c r="E96" s="1414"/>
      <c r="F96" s="1411"/>
      <c r="G96" s="1411"/>
      <c r="H96" s="1411"/>
      <c r="I96" s="1411"/>
      <c r="J96" s="1411"/>
      <c r="K96" s="1412"/>
      <c r="L96" s="1413"/>
      <c r="M96" s="1386"/>
      <c r="N96" s="1386"/>
      <c r="O96" s="1290"/>
      <c r="P96" s="1290"/>
      <c r="Q96" s="1290"/>
      <c r="R96" s="1290"/>
      <c r="S96" s="1290"/>
      <c r="T96" s="1290"/>
      <c r="U96" s="1290"/>
      <c r="V96" s="1290"/>
      <c r="W96" s="1290"/>
      <c r="X96" s="1290"/>
      <c r="Y96" s="1290"/>
      <c r="Z96" s="1290"/>
      <c r="AA96" s="1290"/>
      <c r="AB96" s="1290"/>
      <c r="AC96" s="1290"/>
      <c r="AD96" s="1290"/>
      <c r="AE96" s="1290"/>
      <c r="AF96" s="1290"/>
      <c r="AG96" s="1290"/>
      <c r="AH96" s="1290"/>
      <c r="AI96" s="1290"/>
    </row>
    <row r="97" spans="1:35" ht="13.8">
      <c r="A97" s="1382"/>
      <c r="B97" s="1132" t="s">
        <v>265</v>
      </c>
      <c r="C97" s="1179"/>
      <c r="D97" s="1179"/>
      <c r="E97" s="1415">
        <f>'Assumptions and Inputs'!B63</f>
        <v>7.0000000000000007E-2</v>
      </c>
      <c r="F97" s="649">
        <f>E97</f>
        <v>7.0000000000000007E-2</v>
      </c>
      <c r="G97" s="649">
        <f t="shared" ref="G97:I97" si="20">F97</f>
        <v>7.0000000000000007E-2</v>
      </c>
      <c r="H97" s="649">
        <f t="shared" si="20"/>
        <v>7.0000000000000007E-2</v>
      </c>
      <c r="I97" s="649">
        <f t="shared" si="20"/>
        <v>7.0000000000000007E-2</v>
      </c>
      <c r="J97" s="1360"/>
      <c r="K97" s="650">
        <f>I97</f>
        <v>7.0000000000000007E-2</v>
      </c>
      <c r="L97" s="1386"/>
      <c r="M97" s="1386"/>
      <c r="N97" s="1386"/>
      <c r="O97" s="1290"/>
      <c r="P97" s="1290"/>
      <c r="Q97" s="1290"/>
      <c r="R97" s="1290"/>
      <c r="S97" s="1290"/>
      <c r="T97" s="1290"/>
      <c r="U97" s="1290"/>
      <c r="V97" s="1290"/>
      <c r="W97" s="1290"/>
      <c r="X97" s="1290"/>
      <c r="Y97" s="1290"/>
      <c r="Z97" s="1290"/>
      <c r="AA97" s="1290"/>
      <c r="AB97" s="1290"/>
      <c r="AC97" s="1290"/>
      <c r="AD97" s="1290"/>
      <c r="AE97" s="1290"/>
      <c r="AF97" s="1290"/>
      <c r="AG97" s="1290"/>
      <c r="AH97" s="1290"/>
      <c r="AI97" s="1290"/>
    </row>
    <row r="98" spans="1:35" ht="13.8">
      <c r="A98" s="1382"/>
      <c r="B98" s="1132" t="s">
        <v>266</v>
      </c>
      <c r="C98" s="1179"/>
      <c r="D98" s="1179"/>
      <c r="E98" s="651">
        <f>E94</f>
        <v>0</v>
      </c>
      <c r="F98" s="651">
        <f>F97*F9</f>
        <v>48.125000000000007</v>
      </c>
      <c r="G98" s="651">
        <f>G97*G9</f>
        <v>55.342000000000006</v>
      </c>
      <c r="H98" s="651">
        <f>H97*H9</f>
        <v>69.180999999999997</v>
      </c>
      <c r="I98" s="651">
        <f>I97*I9</f>
        <v>83.013000000000019</v>
      </c>
      <c r="J98" s="1360"/>
      <c r="K98" s="652">
        <f>K97*K9</f>
        <v>85.50339000000001</v>
      </c>
      <c r="L98" s="1386"/>
      <c r="M98" s="1386"/>
      <c r="N98" s="1386"/>
      <c r="O98" s="1290"/>
      <c r="P98" s="1290"/>
      <c r="Q98" s="1290"/>
      <c r="R98" s="1290"/>
      <c r="S98" s="1290"/>
      <c r="T98" s="1290"/>
      <c r="U98" s="1290"/>
      <c r="V98" s="1290"/>
      <c r="W98" s="1290"/>
      <c r="X98" s="1290"/>
      <c r="Y98" s="1290"/>
      <c r="Z98" s="1290"/>
      <c r="AA98" s="1290"/>
      <c r="AB98" s="1290"/>
      <c r="AC98" s="1290"/>
      <c r="AD98" s="1290"/>
      <c r="AE98" s="1290"/>
      <c r="AF98" s="1290"/>
      <c r="AG98" s="1290"/>
      <c r="AH98" s="1290"/>
      <c r="AI98" s="1290"/>
    </row>
    <row r="99" spans="1:35" ht="13.8">
      <c r="A99" s="1382"/>
      <c r="B99" s="1132" t="s">
        <v>264</v>
      </c>
      <c r="C99" s="1380"/>
      <c r="D99" s="1380"/>
      <c r="E99" s="653">
        <f>E98-E94</f>
        <v>0</v>
      </c>
      <c r="F99" s="653">
        <f>E98-F98</f>
        <v>-48.125000000000007</v>
      </c>
      <c r="G99" s="653">
        <f t="shared" ref="G99:I99" si="21">F98-G98</f>
        <v>-7.2169999999999987</v>
      </c>
      <c r="H99" s="653">
        <f t="shared" si="21"/>
        <v>-13.838999999999992</v>
      </c>
      <c r="I99" s="653">
        <f t="shared" si="21"/>
        <v>-13.832000000000022</v>
      </c>
      <c r="J99" s="1360"/>
      <c r="K99" s="654">
        <f>I98-K98</f>
        <v>-2.4903899999999908</v>
      </c>
      <c r="L99" s="1386"/>
      <c r="M99" s="1386"/>
      <c r="N99" s="1386"/>
      <c r="O99" s="1290"/>
      <c r="P99" s="1290"/>
      <c r="Q99" s="1290"/>
      <c r="R99" s="1290"/>
      <c r="S99" s="1290"/>
      <c r="T99" s="1290"/>
      <c r="U99" s="1290"/>
      <c r="V99" s="1290"/>
      <c r="W99" s="1290"/>
      <c r="X99" s="1290"/>
      <c r="Y99" s="1290"/>
      <c r="Z99" s="1290"/>
      <c r="AA99" s="1290"/>
      <c r="AB99" s="1290"/>
      <c r="AC99" s="1290"/>
      <c r="AD99" s="1290"/>
      <c r="AE99" s="1290"/>
      <c r="AF99" s="1290"/>
      <c r="AG99" s="1290"/>
      <c r="AH99" s="1290"/>
      <c r="AI99" s="1290"/>
    </row>
    <row r="100" spans="1:35">
      <c r="A100" s="1382"/>
      <c r="B100" s="1353"/>
      <c r="C100" s="1416"/>
      <c r="D100" s="2854"/>
      <c r="E100" s="1417"/>
      <c r="F100" s="1353"/>
      <c r="G100" s="1353"/>
      <c r="H100" s="1353"/>
      <c r="I100" s="1353"/>
      <c r="J100" s="1353"/>
      <c r="K100" s="1391"/>
      <c r="L100" s="1290"/>
      <c r="M100" s="1290"/>
      <c r="N100" s="1290"/>
      <c r="O100" s="1290"/>
      <c r="P100" s="1290"/>
      <c r="Q100" s="1290"/>
      <c r="R100" s="1290"/>
      <c r="S100" s="1290"/>
      <c r="T100" s="1290"/>
      <c r="U100" s="1290"/>
      <c r="V100" s="1290"/>
      <c r="W100" s="1290"/>
      <c r="X100" s="1290"/>
      <c r="Y100" s="1290"/>
      <c r="Z100" s="1290"/>
      <c r="AA100" s="1290"/>
      <c r="AB100" s="1290"/>
      <c r="AC100" s="1290"/>
      <c r="AD100" s="1290"/>
      <c r="AE100" s="1290"/>
      <c r="AF100" s="1290"/>
      <c r="AG100" s="1290"/>
      <c r="AH100" s="1290"/>
      <c r="AI100" s="1290"/>
    </row>
    <row r="101" spans="1:35">
      <c r="A101" s="1290"/>
      <c r="B101" s="1290"/>
      <c r="C101" s="1400"/>
      <c r="D101" s="1400"/>
      <c r="E101" s="1098"/>
      <c r="F101" s="1290"/>
      <c r="G101" s="1290"/>
      <c r="H101" s="1290"/>
      <c r="I101" s="1290"/>
      <c r="J101" s="1290"/>
      <c r="K101" s="1290"/>
      <c r="L101" s="1290"/>
      <c r="M101" s="1290"/>
      <c r="N101" s="1290"/>
      <c r="O101" s="1290"/>
      <c r="P101" s="1290"/>
      <c r="Q101" s="1290"/>
      <c r="R101" s="1290"/>
      <c r="S101" s="1290"/>
      <c r="T101" s="1290"/>
      <c r="U101" s="1290"/>
      <c r="V101" s="1290"/>
      <c r="W101" s="1290"/>
      <c r="X101" s="1290"/>
      <c r="Y101" s="1290"/>
      <c r="Z101" s="1290"/>
      <c r="AA101" s="1290"/>
      <c r="AB101" s="1290"/>
      <c r="AC101" s="1290"/>
      <c r="AD101" s="1290"/>
      <c r="AE101" s="1290"/>
      <c r="AF101" s="1290"/>
      <c r="AG101" s="1290"/>
      <c r="AH101" s="1290"/>
      <c r="AI101" s="1290"/>
    </row>
    <row r="102" spans="1:35">
      <c r="A102" s="1290"/>
      <c r="B102" s="1290"/>
      <c r="C102" s="1400"/>
      <c r="D102" s="1400"/>
      <c r="E102" s="1418"/>
      <c r="F102" s="1290"/>
      <c r="G102" s="1290"/>
      <c r="H102" s="1290"/>
      <c r="I102" s="1290"/>
      <c r="J102" s="1290"/>
      <c r="K102" s="1290"/>
      <c r="L102" s="1290"/>
      <c r="M102" s="1290"/>
      <c r="N102" s="1290"/>
      <c r="O102" s="1290"/>
      <c r="P102" s="1290"/>
      <c r="Q102" s="1290"/>
      <c r="R102" s="1290"/>
      <c r="S102" s="1290"/>
      <c r="T102" s="1290"/>
      <c r="U102" s="1290"/>
      <c r="V102" s="1290"/>
      <c r="W102" s="1290"/>
      <c r="X102" s="1290"/>
      <c r="Y102" s="1290"/>
      <c r="Z102" s="1290"/>
      <c r="AA102" s="1290"/>
      <c r="AB102" s="1290"/>
      <c r="AC102" s="1290"/>
      <c r="AD102" s="1290"/>
      <c r="AE102" s="1290"/>
      <c r="AF102" s="1290"/>
      <c r="AG102" s="1290"/>
      <c r="AH102" s="1290"/>
      <c r="AI102" s="1290"/>
    </row>
    <row r="103" spans="1:35" ht="13.8">
      <c r="A103" s="1290"/>
      <c r="B103" s="1290"/>
      <c r="C103" s="1400"/>
      <c r="D103" s="1400"/>
      <c r="E103" s="1414"/>
      <c r="F103" s="1290"/>
      <c r="G103" s="1290"/>
      <c r="H103" s="1290"/>
      <c r="I103" s="1290"/>
      <c r="J103" s="1290"/>
      <c r="K103" s="1290"/>
      <c r="L103" s="1290"/>
      <c r="M103" s="1290"/>
      <c r="N103" s="1290"/>
      <c r="O103" s="1290"/>
      <c r="P103" s="1290"/>
      <c r="Q103" s="1290"/>
      <c r="R103" s="1290"/>
      <c r="S103" s="1290"/>
      <c r="T103" s="1290"/>
      <c r="U103" s="1290"/>
      <c r="V103" s="1290"/>
      <c r="W103" s="1290"/>
      <c r="X103" s="1290"/>
      <c r="Y103" s="1290"/>
      <c r="Z103" s="1290"/>
      <c r="AA103" s="1290"/>
      <c r="AB103" s="1290"/>
      <c r="AC103" s="1290"/>
      <c r="AD103" s="1290"/>
      <c r="AE103" s="1290"/>
      <c r="AF103" s="1290"/>
      <c r="AG103" s="1290"/>
      <c r="AH103" s="1290"/>
      <c r="AI103" s="1290"/>
    </row>
  </sheetData>
  <pageMargins left="0.5" right="0.5" top="0.5" bottom="0.5" header="0.3" footer="0.3"/>
  <pageSetup scale="71" fitToHeight="0" orientation="landscape" blackAndWhite="1" r:id="rId1"/>
  <headerFooter alignWithMargins="0"/>
  <customProperties>
    <customPr name="Guid" r:id="rId2"/>
  </customProperties>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Z59"/>
  <sheetViews>
    <sheetView showGridLines="0" view="pageBreakPreview" zoomScaleNormal="100" zoomScaleSheetLayoutView="100" workbookViewId="0"/>
  </sheetViews>
  <sheetFormatPr defaultColWidth="9.109375" defaultRowHeight="13.2" outlineLevelCol="1"/>
  <cols>
    <col min="1" max="1" width="3.33203125" style="3" customWidth="1"/>
    <col min="2" max="2" width="37.88671875" style="3" customWidth="1"/>
    <col min="3" max="3" width="5.6640625" style="5" customWidth="1" outlineLevel="1"/>
    <col min="4" max="4" width="7.6640625" style="6" customWidth="1"/>
    <col min="5" max="13" width="8.88671875" style="3" customWidth="1"/>
    <col min="14" max="14" width="1.88671875" style="140" customWidth="1"/>
    <col min="15" max="15" width="8.88671875" style="3" customWidth="1"/>
    <col min="16" max="16" width="8.44140625" style="3" customWidth="1"/>
    <col min="17" max="17" width="3.109375" style="3" customWidth="1"/>
    <col min="18" max="18" width="15.6640625" style="3" customWidth="1"/>
    <col min="19" max="19" width="9.109375" style="3" customWidth="1"/>
    <col min="20" max="16384" width="9.109375" style="3"/>
  </cols>
  <sheetData>
    <row r="1" spans="1:26" s="45" customFormat="1" ht="24" thickBot="1">
      <c r="A1" s="872" t="str">
        <f>client_name</f>
        <v>AECOM Technology Corporation</v>
      </c>
      <c r="B1" s="1120"/>
      <c r="C1" s="969"/>
      <c r="D1" s="1260"/>
      <c r="E1" s="1120"/>
      <c r="F1" s="1120"/>
      <c r="G1" s="1120"/>
      <c r="H1" s="1120"/>
      <c r="I1" s="1120"/>
      <c r="J1" s="1120"/>
      <c r="K1" s="1120"/>
      <c r="L1" s="1120"/>
      <c r="M1" s="1120"/>
      <c r="N1" s="1120"/>
      <c r="O1" s="1120"/>
      <c r="P1" s="1121" t="s">
        <v>655</v>
      </c>
      <c r="Q1" s="1261"/>
      <c r="R1" s="1262"/>
      <c r="S1" s="1262"/>
      <c r="T1" s="1262"/>
      <c r="U1" s="1262"/>
      <c r="V1" s="1262"/>
      <c r="W1" s="1262"/>
      <c r="X1" s="1262"/>
      <c r="Y1" s="1262"/>
      <c r="Z1" s="1262"/>
    </row>
    <row r="2" spans="1:26" s="8" customFormat="1" ht="15.6">
      <c r="A2" s="878" t="str">
        <f>Subject_Co</f>
        <v>MSS</v>
      </c>
      <c r="B2" s="1125"/>
      <c r="C2" s="975"/>
      <c r="D2" s="1264"/>
      <c r="E2" s="1125"/>
      <c r="F2" s="1125"/>
      <c r="G2" s="1125"/>
      <c r="H2" s="1125"/>
      <c r="I2" s="1125"/>
      <c r="J2" s="1125"/>
      <c r="K2" s="1125"/>
      <c r="L2" s="1125"/>
      <c r="M2" s="1125"/>
      <c r="N2" s="1125"/>
      <c r="O2" s="1125"/>
      <c r="P2" s="1126"/>
      <c r="Q2" s="1265"/>
      <c r="R2" s="1266"/>
      <c r="S2" s="1266"/>
      <c r="T2" s="1266"/>
      <c r="U2" s="1266"/>
      <c r="V2" s="1266"/>
      <c r="W2" s="1266"/>
      <c r="X2" s="1266"/>
      <c r="Y2" s="1266"/>
      <c r="Z2" s="1266"/>
    </row>
    <row r="3" spans="1:26" s="8" customFormat="1" ht="15.6">
      <c r="A3" s="1267" t="s">
        <v>453</v>
      </c>
      <c r="B3" s="1125"/>
      <c r="C3" s="975"/>
      <c r="D3" s="1264"/>
      <c r="E3" s="1125"/>
      <c r="F3" s="1125"/>
      <c r="G3" s="1125"/>
      <c r="H3" s="1125"/>
      <c r="I3" s="1125"/>
      <c r="J3" s="1125"/>
      <c r="K3" s="1125"/>
      <c r="L3" s="1125"/>
      <c r="M3" s="1125"/>
      <c r="N3" s="1125"/>
      <c r="O3" s="1125"/>
      <c r="P3" s="1127"/>
      <c r="Q3" s="1265"/>
      <c r="R3" s="1266"/>
      <c r="S3" s="1266"/>
      <c r="T3" s="1266"/>
      <c r="U3" s="1266"/>
      <c r="V3" s="1266"/>
      <c r="W3" s="1266"/>
      <c r="X3" s="1266"/>
      <c r="Y3" s="1266"/>
      <c r="Z3" s="1266"/>
    </row>
    <row r="4" spans="1:26" s="8" customFormat="1" ht="15.6">
      <c r="A4" s="879" t="str">
        <f>date_heading</f>
        <v>Corroborative valuation as of 30 June 2014</v>
      </c>
      <c r="B4" s="1125"/>
      <c r="C4" s="975"/>
      <c r="D4" s="1264"/>
      <c r="E4" s="1125"/>
      <c r="F4" s="1172"/>
      <c r="G4" s="1125"/>
      <c r="H4" s="1125"/>
      <c r="I4" s="1125"/>
      <c r="J4" s="1125"/>
      <c r="K4" s="1125"/>
      <c r="L4" s="1125"/>
      <c r="M4" s="1125"/>
      <c r="N4" s="1125"/>
      <c r="O4" s="1125"/>
      <c r="P4" s="1128"/>
      <c r="Q4" s="1265"/>
      <c r="R4" s="1266"/>
      <c r="S4" s="1266"/>
      <c r="T4" s="1266"/>
      <c r="U4" s="1266"/>
      <c r="V4" s="1266"/>
      <c r="W4" s="1266"/>
      <c r="X4" s="1266"/>
      <c r="Y4" s="1266"/>
      <c r="Z4" s="1266"/>
    </row>
    <row r="5" spans="1:26" s="8" customFormat="1" ht="15.6">
      <c r="A5" s="880" t="str">
        <f>currency_heading</f>
        <v>(USD in 000s)</v>
      </c>
      <c r="B5" s="1125"/>
      <c r="C5" s="975"/>
      <c r="D5" s="1268"/>
      <c r="E5" s="1173"/>
      <c r="F5" s="1129"/>
      <c r="G5" s="1129"/>
      <c r="H5" s="1129"/>
      <c r="I5" s="1129"/>
      <c r="J5" s="1129"/>
      <c r="K5" s="1129"/>
      <c r="L5" s="1129"/>
      <c r="M5" s="1129"/>
      <c r="N5" s="1130"/>
      <c r="O5" s="1129"/>
      <c r="P5" s="1128"/>
      <c r="Q5" s="1265"/>
      <c r="R5" s="1266"/>
      <c r="S5" s="1266"/>
      <c r="T5" s="1266"/>
      <c r="U5" s="1266"/>
      <c r="V5" s="1266"/>
      <c r="W5" s="1266"/>
      <c r="X5" s="1266"/>
      <c r="Y5" s="1266"/>
      <c r="Z5" s="1266"/>
    </row>
    <row r="6" spans="1:26" s="8" customFormat="1" ht="15.6">
      <c r="A6" s="1175"/>
      <c r="B6" s="1269"/>
      <c r="C6" s="1269"/>
      <c r="D6" s="1271"/>
      <c r="E6" s="1269"/>
      <c r="F6" s="1269"/>
      <c r="G6" s="1269"/>
      <c r="H6" s="1269"/>
      <c r="I6" s="1269"/>
      <c r="J6" s="1269"/>
      <c r="K6" s="1269"/>
      <c r="L6" s="1269"/>
      <c r="M6" s="1269"/>
      <c r="N6" s="1272"/>
      <c r="O6" s="1273"/>
      <c r="P6" s="977"/>
      <c r="Q6" s="1265"/>
      <c r="R6" s="1266"/>
      <c r="S6" s="1419" t="s">
        <v>503</v>
      </c>
      <c r="T6" s="1420"/>
      <c r="U6" s="1420"/>
      <c r="V6" s="1420"/>
      <c r="W6" s="1420"/>
      <c r="X6" s="1420"/>
      <c r="Y6" s="1420"/>
      <c r="Z6" s="1266"/>
    </row>
    <row r="7" spans="1:26" s="2" customFormat="1" ht="13.8">
      <c r="A7" s="1096"/>
      <c r="B7" s="1274"/>
      <c r="C7" s="1275"/>
      <c r="D7" s="1276" t="s">
        <v>629</v>
      </c>
      <c r="E7" s="1277" t="s">
        <v>635</v>
      </c>
      <c r="F7" s="1277"/>
      <c r="G7" s="1277"/>
      <c r="H7" s="1278"/>
      <c r="I7" s="1278"/>
      <c r="J7" s="1278"/>
      <c r="K7" s="1278"/>
      <c r="L7" s="1278"/>
      <c r="M7" s="1278"/>
      <c r="N7" s="1279"/>
      <c r="O7" s="1140"/>
      <c r="P7" s="1280"/>
      <c r="Q7" s="1281"/>
      <c r="R7" s="1098"/>
      <c r="S7" s="1421">
        <f t="shared" ref="S7:X7" si="0">D8</f>
        <v>2015</v>
      </c>
      <c r="T7" s="1421">
        <f t="shared" si="0"/>
        <v>2016</v>
      </c>
      <c r="U7" s="1421">
        <f t="shared" si="0"/>
        <v>2017</v>
      </c>
      <c r="V7" s="1421">
        <f t="shared" si="0"/>
        <v>2018</v>
      </c>
      <c r="W7" s="1421">
        <f t="shared" si="0"/>
        <v>2019</v>
      </c>
      <c r="X7" s="1421">
        <f t="shared" si="0"/>
        <v>2020</v>
      </c>
      <c r="Y7" s="1421">
        <f>M8</f>
        <v>2024</v>
      </c>
      <c r="Z7" s="1422" t="s">
        <v>551</v>
      </c>
    </row>
    <row r="8" spans="1:26" ht="13.8">
      <c r="A8" s="1160"/>
      <c r="B8" s="1282"/>
      <c r="C8" s="1283"/>
      <c r="D8" s="1423">
        <f>DCF_MSS!E8</f>
        <v>2015</v>
      </c>
      <c r="E8" s="607">
        <f t="shared" ref="E8:M8" si="1">D8+1</f>
        <v>2016</v>
      </c>
      <c r="F8" s="607">
        <f t="shared" si="1"/>
        <v>2017</v>
      </c>
      <c r="G8" s="607">
        <f t="shared" si="1"/>
        <v>2018</v>
      </c>
      <c r="H8" s="607">
        <f t="shared" si="1"/>
        <v>2019</v>
      </c>
      <c r="I8" s="607">
        <f t="shared" si="1"/>
        <v>2020</v>
      </c>
      <c r="J8" s="607">
        <f t="shared" si="1"/>
        <v>2021</v>
      </c>
      <c r="K8" s="607">
        <f t="shared" si="1"/>
        <v>2022</v>
      </c>
      <c r="L8" s="607">
        <f t="shared" si="1"/>
        <v>2023</v>
      </c>
      <c r="M8" s="607">
        <f t="shared" si="1"/>
        <v>2024</v>
      </c>
      <c r="N8" s="1285"/>
      <c r="O8" s="1286" t="s">
        <v>641</v>
      </c>
      <c r="P8" s="1288"/>
      <c r="Q8" s="1289"/>
      <c r="R8" s="1401"/>
      <c r="S8" s="1290"/>
      <c r="T8" s="1290"/>
      <c r="U8" s="1290"/>
      <c r="V8" s="1290"/>
      <c r="W8" s="1290"/>
      <c r="X8" s="1290"/>
      <c r="Y8" s="1290"/>
      <c r="Z8" s="1290"/>
    </row>
    <row r="9" spans="1:26" ht="13.8">
      <c r="A9" s="1160"/>
      <c r="B9" s="1291" t="s">
        <v>57</v>
      </c>
      <c r="C9" s="1111"/>
      <c r="D9" s="594">
        <f>DCF_MSS!E9</f>
        <v>625</v>
      </c>
      <c r="E9" s="595">
        <f>DCF_MSS!F9</f>
        <v>687.5</v>
      </c>
      <c r="F9" s="595">
        <f>DCF_MSS!G9</f>
        <v>790.6</v>
      </c>
      <c r="G9" s="595">
        <f>DCF_MSS!H9</f>
        <v>988.3</v>
      </c>
      <c r="H9" s="595">
        <f>DCF_MSS!I9</f>
        <v>1185.9000000000001</v>
      </c>
      <c r="I9" s="595" t="e">
        <f>DCF_MSS!#REF!</f>
        <v>#REF!</v>
      </c>
      <c r="J9" s="595" t="e">
        <f>DCF_MSS!#REF!</f>
        <v>#REF!</v>
      </c>
      <c r="K9" s="595" t="e">
        <f>DCF_MSS!#REF!</f>
        <v>#REF!</v>
      </c>
      <c r="L9" s="595" t="e">
        <f>DCF_MSS!#REF!</f>
        <v>#REF!</v>
      </c>
      <c r="M9" s="595" t="e">
        <f>DCF_MSS!#REF!</f>
        <v>#REF!</v>
      </c>
      <c r="N9" s="1424"/>
      <c r="O9" s="1425" t="e">
        <f>M9*(1+O40)</f>
        <v>#REF!</v>
      </c>
      <c r="P9" s="1296"/>
      <c r="Q9" s="1289"/>
      <c r="R9" s="1426" t="s">
        <v>504</v>
      </c>
      <c r="S9" s="1427">
        <f>DCF_MSS!E63</f>
        <v>4.9599999999999929E-2</v>
      </c>
      <c r="T9" s="1427">
        <f>DCF_MSS!F63</f>
        <v>5.2654545454545419E-2</v>
      </c>
      <c r="U9" s="1427">
        <f>DCF_MSS!G63</f>
        <v>5.8436630407285584E-2</v>
      </c>
      <c r="V9" s="1427">
        <f>DCF_MSS!H63</f>
        <v>6.5870687038348627E-2</v>
      </c>
      <c r="W9" s="1427">
        <f>DCF_MSS!I63</f>
        <v>7.1253899991567698E-2</v>
      </c>
      <c r="X9" s="1427" t="e">
        <f>DCF_MSS!#REF!</f>
        <v>#REF!</v>
      </c>
      <c r="Y9" s="1427" t="e">
        <f>DCF_MSS!#REF!</f>
        <v>#REF!</v>
      </c>
      <c r="Z9" s="1290"/>
    </row>
    <row r="10" spans="1:26" ht="13.8">
      <c r="A10" s="1160"/>
      <c r="B10" s="1301"/>
      <c r="C10" s="1292"/>
      <c r="D10" s="1302"/>
      <c r="E10" s="1302"/>
      <c r="F10" s="1302"/>
      <c r="G10" s="1302"/>
      <c r="H10" s="1302"/>
      <c r="I10" s="1302"/>
      <c r="J10" s="1302"/>
      <c r="K10" s="1302"/>
      <c r="L10" s="1302"/>
      <c r="M10" s="1302"/>
      <c r="N10" s="1303"/>
      <c r="O10" s="1302"/>
      <c r="P10" s="1296"/>
      <c r="Q10" s="1289"/>
      <c r="R10" s="1426"/>
      <c r="S10" s="1290"/>
      <c r="T10" s="1290"/>
      <c r="U10" s="1290"/>
      <c r="V10" s="1290"/>
      <c r="W10" s="1290"/>
      <c r="X10" s="1290"/>
      <c r="Y10" s="1290"/>
      <c r="Z10" s="1290"/>
    </row>
    <row r="11" spans="1:26" ht="13.8">
      <c r="A11" s="1160"/>
      <c r="B11" s="1428" t="str">
        <f>"Royalty Savings "&amp;TEXT('Assumptions and Inputs'!B79,"0.0%")</f>
        <v>Royalty Savings 0.0%</v>
      </c>
      <c r="C11" s="593">
        <f>'Assumptions and Inputs'!B79</f>
        <v>0</v>
      </c>
      <c r="D11" s="612">
        <f>$C$11*D9</f>
        <v>0</v>
      </c>
      <c r="E11" s="612">
        <f t="shared" ref="E11:O11" si="2">$C$11*E9</f>
        <v>0</v>
      </c>
      <c r="F11" s="612">
        <f t="shared" si="2"/>
        <v>0</v>
      </c>
      <c r="G11" s="612">
        <f t="shared" si="2"/>
        <v>0</v>
      </c>
      <c r="H11" s="612">
        <f t="shared" si="2"/>
        <v>0</v>
      </c>
      <c r="I11" s="612" t="e">
        <f t="shared" si="2"/>
        <v>#REF!</v>
      </c>
      <c r="J11" s="612" t="e">
        <f t="shared" si="2"/>
        <v>#REF!</v>
      </c>
      <c r="K11" s="612" t="e">
        <f t="shared" si="2"/>
        <v>#REF!</v>
      </c>
      <c r="L11" s="612" t="e">
        <f t="shared" si="2"/>
        <v>#REF!</v>
      </c>
      <c r="M11" s="612" t="e">
        <f t="shared" si="2"/>
        <v>#REF!</v>
      </c>
      <c r="N11" s="1303"/>
      <c r="O11" s="612" t="e">
        <f t="shared" si="2"/>
        <v>#REF!</v>
      </c>
      <c r="P11" s="1296"/>
      <c r="Q11" s="1289"/>
      <c r="R11" s="1429">
        <f>1/4</f>
        <v>0.25</v>
      </c>
      <c r="S11" s="609">
        <f>S9*$R$11</f>
        <v>1.2399999999999982E-2</v>
      </c>
      <c r="T11" s="609">
        <f t="shared" ref="T11:Y11" si="3">T9*$R$11</f>
        <v>1.3163636363636355E-2</v>
      </c>
      <c r="U11" s="609">
        <f t="shared" si="3"/>
        <v>1.4609157601821396E-2</v>
      </c>
      <c r="V11" s="609">
        <f t="shared" si="3"/>
        <v>1.6467671759587157E-2</v>
      </c>
      <c r="W11" s="609">
        <f t="shared" si="3"/>
        <v>1.7813474997891925E-2</v>
      </c>
      <c r="X11" s="609" t="e">
        <f t="shared" si="3"/>
        <v>#REF!</v>
      </c>
      <c r="Y11" s="609" t="e">
        <f t="shared" si="3"/>
        <v>#REF!</v>
      </c>
      <c r="Z11" s="1430" t="e">
        <f>AVERAGE(S11:Y11)</f>
        <v>#REF!</v>
      </c>
    </row>
    <row r="12" spans="1:26" ht="13.8">
      <c r="A12" s="1160"/>
      <c r="B12" s="1312" t="str">
        <f>"Income tax expense @ "&amp;TEXT('Assumptions and Inputs'!B55,"0.0%")</f>
        <v>Income tax expense @ 36.5%</v>
      </c>
      <c r="C12" s="1313"/>
      <c r="D12" s="1431">
        <f t="shared" ref="D12:M12" si="4">D11*taxrate</f>
        <v>0</v>
      </c>
      <c r="E12" s="1431">
        <f t="shared" si="4"/>
        <v>0</v>
      </c>
      <c r="F12" s="1431">
        <f t="shared" si="4"/>
        <v>0</v>
      </c>
      <c r="G12" s="1431">
        <f t="shared" si="4"/>
        <v>0</v>
      </c>
      <c r="H12" s="1431">
        <f t="shared" si="4"/>
        <v>0</v>
      </c>
      <c r="I12" s="1431" t="e">
        <f t="shared" si="4"/>
        <v>#REF!</v>
      </c>
      <c r="J12" s="1431" t="e">
        <f t="shared" si="4"/>
        <v>#REF!</v>
      </c>
      <c r="K12" s="1431" t="e">
        <f t="shared" si="4"/>
        <v>#REF!</v>
      </c>
      <c r="L12" s="1431" t="e">
        <f t="shared" si="4"/>
        <v>#REF!</v>
      </c>
      <c r="M12" s="1431" t="e">
        <f t="shared" si="4"/>
        <v>#REF!</v>
      </c>
      <c r="N12" s="1311"/>
      <c r="O12" s="1431" t="e">
        <f>O11*taxrate</f>
        <v>#REF!</v>
      </c>
      <c r="P12" s="1296"/>
      <c r="Q12" s="1289"/>
      <c r="R12" s="1429">
        <f>1/3</f>
        <v>0.33333333333333331</v>
      </c>
      <c r="S12" s="609">
        <f>S9*$R$12</f>
        <v>1.653333333333331E-2</v>
      </c>
      <c r="T12" s="609">
        <f t="shared" ref="T12:Y12" si="5">T9*$R$12</f>
        <v>1.7551515151515137E-2</v>
      </c>
      <c r="U12" s="609">
        <f t="shared" si="5"/>
        <v>1.9478876802428526E-2</v>
      </c>
      <c r="V12" s="609">
        <f t="shared" si="5"/>
        <v>2.1956895679449542E-2</v>
      </c>
      <c r="W12" s="609">
        <f t="shared" si="5"/>
        <v>2.3751299997189231E-2</v>
      </c>
      <c r="X12" s="609" t="e">
        <f t="shared" si="5"/>
        <v>#REF!</v>
      </c>
      <c r="Y12" s="609" t="e">
        <f t="shared" si="5"/>
        <v>#REF!</v>
      </c>
      <c r="Z12" s="1430" t="e">
        <f>AVERAGE(S12:Y12)</f>
        <v>#REF!</v>
      </c>
    </row>
    <row r="13" spans="1:26" ht="13.8">
      <c r="A13" s="1160"/>
      <c r="B13" s="1315" t="s">
        <v>454</v>
      </c>
      <c r="C13" s="1316"/>
      <c r="D13" s="615">
        <f>D11-D12</f>
        <v>0</v>
      </c>
      <c r="E13" s="615">
        <f t="shared" ref="E13:O13" si="6">E11-E12</f>
        <v>0</v>
      </c>
      <c r="F13" s="615">
        <f t="shared" si="6"/>
        <v>0</v>
      </c>
      <c r="G13" s="615">
        <f t="shared" si="6"/>
        <v>0</v>
      </c>
      <c r="H13" s="615">
        <f t="shared" si="6"/>
        <v>0</v>
      </c>
      <c r="I13" s="615" t="e">
        <f t="shared" si="6"/>
        <v>#REF!</v>
      </c>
      <c r="J13" s="615" t="e">
        <f t="shared" si="6"/>
        <v>#REF!</v>
      </c>
      <c r="K13" s="615" t="e">
        <f t="shared" si="6"/>
        <v>#REF!</v>
      </c>
      <c r="L13" s="615" t="e">
        <f t="shared" si="6"/>
        <v>#REF!</v>
      </c>
      <c r="M13" s="615" t="e">
        <f t="shared" si="6"/>
        <v>#REF!</v>
      </c>
      <c r="N13" s="1307"/>
      <c r="O13" s="615" t="e">
        <f t="shared" si="6"/>
        <v>#REF!</v>
      </c>
      <c r="P13" s="1296"/>
      <c r="Q13" s="1289"/>
      <c r="R13" s="1290"/>
      <c r="S13" s="1290"/>
      <c r="T13" s="1290"/>
      <c r="U13" s="1290"/>
      <c r="V13" s="1290"/>
      <c r="W13" s="1290"/>
      <c r="X13" s="1290"/>
      <c r="Y13" s="1290"/>
      <c r="Z13" s="1290"/>
    </row>
    <row r="14" spans="1:26" ht="13.8">
      <c r="A14" s="1160"/>
      <c r="B14" s="1301"/>
      <c r="C14" s="1316"/>
      <c r="D14" s="1317"/>
      <c r="E14" s="1317"/>
      <c r="F14" s="1317"/>
      <c r="G14" s="1317"/>
      <c r="H14" s="1317"/>
      <c r="I14" s="1317"/>
      <c r="J14" s="1317"/>
      <c r="K14" s="1317"/>
      <c r="L14" s="1317"/>
      <c r="M14" s="1317"/>
      <c r="N14" s="1296"/>
      <c r="O14" s="1317"/>
      <c r="P14" s="1159"/>
      <c r="Q14" s="1289"/>
      <c r="R14" s="1290"/>
      <c r="S14" s="1290"/>
      <c r="T14" s="1290"/>
      <c r="U14" s="1290"/>
      <c r="V14" s="1290"/>
      <c r="W14" s="1290"/>
      <c r="X14" s="1290"/>
      <c r="Y14" s="1290"/>
      <c r="Z14" s="1290"/>
    </row>
    <row r="15" spans="1:26" ht="13.8">
      <c r="A15" s="1160"/>
      <c r="B15" s="1309" t="s">
        <v>317</v>
      </c>
      <c r="C15" s="1316"/>
      <c r="D15" s="424">
        <v>1</v>
      </c>
      <c r="E15" s="622">
        <f t="shared" ref="E15:M15" si="7">D15</f>
        <v>1</v>
      </c>
      <c r="F15" s="622">
        <f t="shared" si="7"/>
        <v>1</v>
      </c>
      <c r="G15" s="622">
        <f t="shared" si="7"/>
        <v>1</v>
      </c>
      <c r="H15" s="622">
        <f t="shared" si="7"/>
        <v>1</v>
      </c>
      <c r="I15" s="622">
        <f t="shared" si="7"/>
        <v>1</v>
      </c>
      <c r="J15" s="622">
        <f t="shared" si="7"/>
        <v>1</v>
      </c>
      <c r="K15" s="622">
        <f t="shared" si="7"/>
        <v>1</v>
      </c>
      <c r="L15" s="622">
        <f t="shared" si="7"/>
        <v>1</v>
      </c>
      <c r="M15" s="622">
        <f t="shared" si="7"/>
        <v>1</v>
      </c>
      <c r="N15" s="1296"/>
      <c r="O15" s="1317"/>
      <c r="P15" s="1159"/>
      <c r="Q15" s="1289"/>
      <c r="R15" s="1290"/>
      <c r="S15" s="1290"/>
      <c r="T15" s="1290"/>
      <c r="U15" s="1290"/>
      <c r="V15" s="1290"/>
      <c r="W15" s="1290"/>
      <c r="X15" s="1290"/>
      <c r="Y15" s="1290"/>
      <c r="Z15" s="1290"/>
    </row>
    <row r="16" spans="1:26" ht="13.8">
      <c r="A16" s="1160"/>
      <c r="B16" s="1309" t="s">
        <v>260</v>
      </c>
      <c r="C16" s="1316"/>
      <c r="D16" s="596">
        <f>'Assumptions and Inputs'!C48</f>
        <v>0.5</v>
      </c>
      <c r="E16" s="596">
        <f>'Assumptions and Inputs'!D48</f>
        <v>1.5</v>
      </c>
      <c r="F16" s="596">
        <f>'Assumptions and Inputs'!E48</f>
        <v>2.5</v>
      </c>
      <c r="G16" s="596">
        <f>'Assumptions and Inputs'!F48</f>
        <v>3.5</v>
      </c>
      <c r="H16" s="596">
        <f>'Assumptions and Inputs'!G48</f>
        <v>4.5</v>
      </c>
      <c r="I16" s="596">
        <f>'Assumptions and Inputs'!H48</f>
        <v>5.5</v>
      </c>
      <c r="J16" s="596">
        <f>'Assumptions and Inputs'!I48</f>
        <v>6.5</v>
      </c>
      <c r="K16" s="596">
        <f>'Assumptions and Inputs'!J48</f>
        <v>7.5</v>
      </c>
      <c r="L16" s="596">
        <f>'Assumptions and Inputs'!K48</f>
        <v>8.5</v>
      </c>
      <c r="M16" s="596">
        <f>'Assumptions and Inputs'!L48</f>
        <v>9.5</v>
      </c>
      <c r="N16" s="1296"/>
      <c r="O16" s="1317"/>
      <c r="P16" s="1159"/>
      <c r="Q16" s="1289"/>
      <c r="R16" s="1290"/>
      <c r="S16" s="1290"/>
      <c r="T16" s="1290"/>
      <c r="U16" s="1290"/>
      <c r="V16" s="1290"/>
      <c r="W16" s="1290"/>
      <c r="X16" s="1290"/>
      <c r="Y16" s="1290"/>
      <c r="Z16" s="1290"/>
    </row>
    <row r="17" spans="1:26" ht="13.8">
      <c r="A17" s="1160"/>
      <c r="B17" s="1326" t="str">
        <f>"Present value factor @ "&amp;TEXT(wacc,"0.0%")</f>
        <v>Present value factor @ 0.0%</v>
      </c>
      <c r="C17" s="593">
        <f>wacc</f>
        <v>0</v>
      </c>
      <c r="D17" s="624">
        <f>1/(1+$C$17)^D16</f>
        <v>1</v>
      </c>
      <c r="E17" s="624">
        <f t="shared" ref="E17:M17" si="8">1/(1+$C$17)^E16</f>
        <v>1</v>
      </c>
      <c r="F17" s="624">
        <f t="shared" si="8"/>
        <v>1</v>
      </c>
      <c r="G17" s="624">
        <f t="shared" si="8"/>
        <v>1</v>
      </c>
      <c r="H17" s="624">
        <f t="shared" si="8"/>
        <v>1</v>
      </c>
      <c r="I17" s="624">
        <f t="shared" si="8"/>
        <v>1</v>
      </c>
      <c r="J17" s="624">
        <f t="shared" si="8"/>
        <v>1</v>
      </c>
      <c r="K17" s="624">
        <f t="shared" si="8"/>
        <v>1</v>
      </c>
      <c r="L17" s="624">
        <f t="shared" si="8"/>
        <v>1</v>
      </c>
      <c r="M17" s="624">
        <f t="shared" si="8"/>
        <v>1</v>
      </c>
      <c r="N17" s="1328"/>
      <c r="O17" s="1329"/>
      <c r="P17" s="1330"/>
      <c r="Q17" s="1289"/>
      <c r="R17" s="1290"/>
      <c r="S17" s="1290"/>
      <c r="T17" s="1290"/>
      <c r="U17" s="1290"/>
      <c r="V17" s="1290"/>
      <c r="W17" s="1290"/>
      <c r="X17" s="1290"/>
      <c r="Y17" s="1290"/>
      <c r="Z17" s="1290"/>
    </row>
    <row r="18" spans="1:26" ht="13.8">
      <c r="A18" s="1160"/>
      <c r="B18" s="1301" t="s">
        <v>131</v>
      </c>
      <c r="C18" s="1331"/>
      <c r="D18" s="626">
        <f>D13*D17</f>
        <v>0</v>
      </c>
      <c r="E18" s="626">
        <f t="shared" ref="E18:M18" si="9">E13*E17</f>
        <v>0</v>
      </c>
      <c r="F18" s="626">
        <f t="shared" si="9"/>
        <v>0</v>
      </c>
      <c r="G18" s="626">
        <f t="shared" si="9"/>
        <v>0</v>
      </c>
      <c r="H18" s="626">
        <f t="shared" si="9"/>
        <v>0</v>
      </c>
      <c r="I18" s="626" t="e">
        <f t="shared" si="9"/>
        <v>#REF!</v>
      </c>
      <c r="J18" s="626" t="e">
        <f t="shared" si="9"/>
        <v>#REF!</v>
      </c>
      <c r="K18" s="626" t="e">
        <f t="shared" si="9"/>
        <v>#REF!</v>
      </c>
      <c r="L18" s="626" t="e">
        <f t="shared" si="9"/>
        <v>#REF!</v>
      </c>
      <c r="M18" s="626" t="e">
        <f t="shared" si="9"/>
        <v>#REF!</v>
      </c>
      <c r="N18" s="1332"/>
      <c r="O18" s="1333"/>
      <c r="P18" s="1334"/>
      <c r="Q18" s="1289"/>
      <c r="R18" s="1290"/>
      <c r="S18" s="1290"/>
      <c r="T18" s="1290"/>
      <c r="U18" s="1290"/>
      <c r="V18" s="1290"/>
      <c r="W18" s="1290"/>
      <c r="X18" s="1290"/>
      <c r="Y18" s="1290"/>
      <c r="Z18" s="1290"/>
    </row>
    <row r="19" spans="1:26" ht="13.8">
      <c r="A19" s="1160"/>
      <c r="B19" s="1301"/>
      <c r="C19" s="1331"/>
      <c r="D19" s="1333"/>
      <c r="E19" s="1333"/>
      <c r="F19" s="1333"/>
      <c r="G19" s="1333"/>
      <c r="H19" s="1333"/>
      <c r="I19" s="1333"/>
      <c r="J19" s="1333"/>
      <c r="K19" s="1333"/>
      <c r="L19" s="1333"/>
      <c r="M19" s="1333"/>
      <c r="N19" s="1332"/>
      <c r="O19" s="1333"/>
      <c r="P19" s="1334"/>
      <c r="Q19" s="1289"/>
      <c r="R19" s="1290"/>
      <c r="S19" s="1290"/>
      <c r="T19" s="1290"/>
      <c r="U19" s="1290"/>
      <c r="V19" s="1290"/>
      <c r="W19" s="1290"/>
      <c r="X19" s="1290"/>
      <c r="Y19" s="1290"/>
      <c r="Z19" s="1290"/>
    </row>
    <row r="20" spans="1:26" ht="13.8">
      <c r="A20" s="1160"/>
      <c r="B20" s="1208"/>
      <c r="C20" s="1292"/>
      <c r="D20" s="1335"/>
      <c r="E20" s="1208"/>
      <c r="F20" s="1208"/>
      <c r="G20" s="1208"/>
      <c r="H20" s="1208"/>
      <c r="I20" s="1208"/>
      <c r="J20" s="1208"/>
      <c r="K20" s="1208"/>
      <c r="L20" s="1208"/>
      <c r="M20" s="1208"/>
      <c r="N20" s="1336"/>
      <c r="O20" s="1208"/>
      <c r="P20" s="1159"/>
      <c r="Q20" s="1289"/>
      <c r="R20" s="1290"/>
      <c r="S20" s="1290"/>
      <c r="T20" s="1290"/>
      <c r="U20" s="1290"/>
      <c r="V20" s="1290"/>
      <c r="W20" s="1290"/>
      <c r="X20" s="1290"/>
      <c r="Y20" s="1290"/>
      <c r="Z20" s="1290"/>
    </row>
    <row r="21" spans="1:26" ht="13.8">
      <c r="A21" s="1160"/>
      <c r="B21" s="1309" t="s">
        <v>71</v>
      </c>
      <c r="C21" s="1316"/>
      <c r="D21" s="627" t="e">
        <f>SUM(D18:M18)</f>
        <v>#REF!</v>
      </c>
      <c r="E21" s="1208"/>
      <c r="F21" s="1290"/>
      <c r="G21" s="1337" t="s">
        <v>328</v>
      </c>
      <c r="H21" s="1338"/>
      <c r="I21" s="1339"/>
      <c r="J21" s="1339"/>
      <c r="K21" s="1339"/>
      <c r="L21" s="1339"/>
      <c r="M21" s="1338"/>
      <c r="N21" s="1340"/>
      <c r="O21" s="1341" t="s">
        <v>271</v>
      </c>
      <c r="P21" s="1334"/>
      <c r="Q21" s="1289"/>
      <c r="R21" s="1290"/>
      <c r="S21" s="1290"/>
      <c r="T21" s="1290"/>
      <c r="U21" s="1290"/>
      <c r="V21" s="1432" t="s">
        <v>523</v>
      </c>
      <c r="W21" s="1290"/>
      <c r="X21" s="1290"/>
      <c r="Y21" s="1290"/>
      <c r="Z21" s="1290"/>
    </row>
    <row r="22" spans="1:26" ht="13.8">
      <c r="A22" s="1161"/>
      <c r="B22" s="1433" t="s">
        <v>196</v>
      </c>
      <c r="C22" s="1434"/>
      <c r="D22" s="1435" t="e">
        <f>O26</f>
        <v>#REF!</v>
      </c>
      <c r="E22" s="1208"/>
      <c r="F22" s="1290"/>
      <c r="G22" s="1342" t="s">
        <v>267</v>
      </c>
      <c r="H22" s="1343"/>
      <c r="I22" s="1344"/>
      <c r="J22" s="1344"/>
      <c r="K22" s="1344"/>
      <c r="L22" s="1344"/>
      <c r="M22" s="1343"/>
      <c r="N22" s="1345"/>
      <c r="O22" s="628" t="e">
        <f>O13</f>
        <v>#REF!</v>
      </c>
      <c r="P22" s="1346"/>
      <c r="Q22" s="1289"/>
      <c r="R22" s="1290"/>
      <c r="S22" s="620" t="e">
        <f>D25</f>
        <v>#REF!</v>
      </c>
      <c r="T22" s="1436">
        <f>U22-1%</f>
        <v>8.0000000000000016E-2</v>
      </c>
      <c r="U22" s="1436">
        <f>V22-1%</f>
        <v>9.0000000000000011E-2</v>
      </c>
      <c r="V22" s="621">
        <v>0.1</v>
      </c>
      <c r="W22" s="1436">
        <f>V22+1%</f>
        <v>0.11</v>
      </c>
      <c r="X22" s="1436">
        <f>W22+1%</f>
        <v>0.12</v>
      </c>
      <c r="Y22" s="1290"/>
      <c r="Z22" s="1290"/>
    </row>
    <row r="23" spans="1:26" ht="14.4" thickBot="1">
      <c r="A23" s="1161"/>
      <c r="B23" s="1301" t="s">
        <v>564</v>
      </c>
      <c r="C23" s="1437"/>
      <c r="D23" s="1438" t="e">
        <f>SUM(D21:D22)</f>
        <v>#REF!</v>
      </c>
      <c r="E23" s="1161"/>
      <c r="F23" s="1290"/>
      <c r="G23" s="1342" t="s">
        <v>268</v>
      </c>
      <c r="H23" s="1343"/>
      <c r="I23" s="1344"/>
      <c r="J23" s="1344"/>
      <c r="K23" s="1344"/>
      <c r="L23" s="1344"/>
      <c r="M23" s="1343"/>
      <c r="N23" s="1345"/>
      <c r="O23" s="1439">
        <f>wacc-O40</f>
        <v>-0.03</v>
      </c>
      <c r="P23" s="1346"/>
      <c r="Q23" s="1289"/>
      <c r="R23" s="1290"/>
      <c r="S23" s="1440">
        <v>0.02</v>
      </c>
      <c r="T23" s="1441" t="e">
        <f t="dataTable" ref="T23:X27" dt2D="1" dtr="1" r1="C17" r2="O40" ca="1"/>
        <v>#REF!</v>
      </c>
      <c r="U23" s="1441" t="e">
        <v>#REF!</v>
      </c>
      <c r="V23" s="1441" t="e">
        <v>#REF!</v>
      </c>
      <c r="W23" s="1441" t="e">
        <v>#REF!</v>
      </c>
      <c r="X23" s="1441" t="e">
        <v>#REF!</v>
      </c>
      <c r="Y23" s="1290"/>
      <c r="Z23" s="1290"/>
    </row>
    <row r="24" spans="1:26" ht="14.4" thickBot="1">
      <c r="A24" s="1160"/>
      <c r="B24" s="1161" t="s">
        <v>498</v>
      </c>
      <c r="C24" s="1111"/>
      <c r="D24" s="1442" t="e">
        <f>D23*(15/(15-((PV(wacc,15,-1)*(1+wacc)^0.5)*taxrate))-1)</f>
        <v>#REF!</v>
      </c>
      <c r="E24" s="1161"/>
      <c r="F24" s="1290"/>
      <c r="G24" s="1342" t="s">
        <v>269</v>
      </c>
      <c r="H24" s="1343"/>
      <c r="I24" s="1344"/>
      <c r="J24" s="1344"/>
      <c r="K24" s="1344"/>
      <c r="L24" s="1344"/>
      <c r="M24" s="1343"/>
      <c r="N24" s="1345"/>
      <c r="O24" s="630" t="e">
        <f>O22/O23</f>
        <v>#REF!</v>
      </c>
      <c r="P24" s="1349"/>
      <c r="Q24" s="1289"/>
      <c r="R24" s="1290"/>
      <c r="S24" s="1443">
        <f>S23+0.5%</f>
        <v>2.5000000000000001E-2</v>
      </c>
      <c r="T24" s="1441" t="e">
        <v>#REF!</v>
      </c>
      <c r="U24" s="1444" t="e">
        <v>#REF!</v>
      </c>
      <c r="V24" s="1445" t="e">
        <v>#REF!</v>
      </c>
      <c r="W24" s="1446" t="e">
        <v>#REF!</v>
      </c>
      <c r="X24" s="1441" t="e">
        <v>#REF!</v>
      </c>
      <c r="Y24" s="1290"/>
      <c r="Z24" s="1290"/>
    </row>
    <row r="25" spans="1:26" ht="14.4" thickBot="1">
      <c r="A25" s="1160"/>
      <c r="B25" s="1155" t="s">
        <v>455</v>
      </c>
      <c r="C25" s="1111"/>
      <c r="D25" s="1447" t="e">
        <f>SUM(D23:D24)</f>
        <v>#REF!</v>
      </c>
      <c r="E25" s="1161"/>
      <c r="F25" s="1290"/>
      <c r="G25" s="1350" t="str">
        <f>"Present value factor @ "&amp;TEXT(wacc,"0.0%")</f>
        <v>Present value factor @ 0.0%</v>
      </c>
      <c r="H25" s="1343"/>
      <c r="I25" s="1344"/>
      <c r="J25" s="1344"/>
      <c r="K25" s="1344"/>
      <c r="L25" s="1344"/>
      <c r="M25" s="1343"/>
      <c r="N25" s="1345"/>
      <c r="O25" s="631">
        <f>M17</f>
        <v>1</v>
      </c>
      <c r="P25" s="1349"/>
      <c r="Q25" s="1289"/>
      <c r="R25" s="1432" t="s">
        <v>522</v>
      </c>
      <c r="S25" s="1443">
        <f>S24+0.5%</f>
        <v>3.0000000000000002E-2</v>
      </c>
      <c r="T25" s="1441" t="e">
        <v>#REF!</v>
      </c>
      <c r="U25" s="1448" t="e">
        <v>#REF!</v>
      </c>
      <c r="V25" s="1449" t="e">
        <v>#REF!</v>
      </c>
      <c r="W25" s="1450" t="e">
        <v>#REF!</v>
      </c>
      <c r="X25" s="1441" t="e">
        <v>#REF!</v>
      </c>
      <c r="Y25" s="1290"/>
      <c r="Z25" s="1290"/>
    </row>
    <row r="26" spans="1:26" ht="14.4" thickBot="1">
      <c r="A26" s="1160"/>
      <c r="B26" s="1155"/>
      <c r="C26" s="1111"/>
      <c r="D26" s="1351"/>
      <c r="E26" s="1161"/>
      <c r="F26" s="1290"/>
      <c r="G26" s="1352" t="s">
        <v>270</v>
      </c>
      <c r="H26" s="1353"/>
      <c r="I26" s="1354"/>
      <c r="J26" s="1354"/>
      <c r="K26" s="1354"/>
      <c r="L26" s="1354"/>
      <c r="M26" s="1353"/>
      <c r="N26" s="1355"/>
      <c r="O26" s="632" t="e">
        <f>O24*O25</f>
        <v>#REF!</v>
      </c>
      <c r="P26" s="1349"/>
      <c r="Q26" s="1289"/>
      <c r="R26" s="1290"/>
      <c r="S26" s="1443">
        <f>S25+0.5%</f>
        <v>3.5000000000000003E-2</v>
      </c>
      <c r="T26" s="1441" t="e">
        <v>#REF!</v>
      </c>
      <c r="U26" s="1451" t="e">
        <v>#REF!</v>
      </c>
      <c r="V26" s="1452" t="e">
        <v>#REF!</v>
      </c>
      <c r="W26" s="1453" t="e">
        <v>#REF!</v>
      </c>
      <c r="X26" s="1441" t="e">
        <v>#REF!</v>
      </c>
      <c r="Y26" s="1290"/>
      <c r="Z26" s="1290"/>
    </row>
    <row r="27" spans="1:26" ht="13.8">
      <c r="A27" s="1160"/>
      <c r="B27" s="1454" t="s">
        <v>456</v>
      </c>
      <c r="C27" s="1455"/>
      <c r="D27" s="1456" t="e">
        <f>ROUND(D25,-4)</f>
        <v>#REF!</v>
      </c>
      <c r="E27" s="1161"/>
      <c r="F27" s="1161"/>
      <c r="G27" s="1290"/>
      <c r="H27" s="1290"/>
      <c r="I27" s="1290"/>
      <c r="J27" s="1290"/>
      <c r="K27" s="1290"/>
      <c r="L27" s="1290"/>
      <c r="M27" s="1290"/>
      <c r="N27" s="1336"/>
      <c r="O27" s="1290"/>
      <c r="P27" s="1349"/>
      <c r="Q27" s="1289"/>
      <c r="R27" s="1290"/>
      <c r="S27" s="1443">
        <f>S26+0.5%</f>
        <v>0.04</v>
      </c>
      <c r="T27" s="1457" t="e">
        <v>#REF!</v>
      </c>
      <c r="U27" s="1457" t="e">
        <v>#REF!</v>
      </c>
      <c r="V27" s="1457" t="e">
        <v>#REF!</v>
      </c>
      <c r="W27" s="1457" t="e">
        <v>#REF!</v>
      </c>
      <c r="X27" s="1457" t="e">
        <v>#REF!</v>
      </c>
      <c r="Y27" s="1290"/>
      <c r="Z27" s="1290"/>
    </row>
    <row r="28" spans="1:26" ht="5.25" customHeight="1">
      <c r="A28" s="1160"/>
      <c r="B28" s="1458"/>
      <c r="C28" s="1459"/>
      <c r="D28" s="1460"/>
      <c r="E28" s="1161"/>
      <c r="F28" s="1161"/>
      <c r="G28" s="1290"/>
      <c r="H28" s="1290"/>
      <c r="I28" s="1290"/>
      <c r="J28" s="1290"/>
      <c r="K28" s="1290"/>
      <c r="L28" s="1290"/>
      <c r="M28" s="1290"/>
      <c r="N28" s="1336"/>
      <c r="O28" s="1290"/>
      <c r="P28" s="1349"/>
      <c r="Q28" s="1289"/>
      <c r="R28" s="1290"/>
      <c r="S28" s="1290"/>
      <c r="T28" s="1290"/>
      <c r="U28" s="1290"/>
      <c r="V28" s="1290"/>
      <c r="W28" s="1290"/>
      <c r="X28" s="1290"/>
      <c r="Y28" s="1290"/>
      <c r="Z28" s="1290"/>
    </row>
    <row r="29" spans="1:26" ht="13.8">
      <c r="A29" s="1160"/>
      <c r="B29" s="1458" t="s">
        <v>678</v>
      </c>
      <c r="C29" s="1459"/>
      <c r="D29" s="1461"/>
      <c r="E29" s="1161"/>
      <c r="F29" s="1161"/>
      <c r="G29" s="1290"/>
      <c r="H29" s="1290"/>
      <c r="I29" s="1290"/>
      <c r="J29" s="1290"/>
      <c r="K29" s="1290"/>
      <c r="L29" s="1290"/>
      <c r="M29" s="1290"/>
      <c r="N29" s="1336"/>
      <c r="O29" s="1290"/>
      <c r="P29" s="1349"/>
      <c r="Q29" s="1289"/>
      <c r="R29" s="1290"/>
      <c r="S29" s="1290"/>
      <c r="T29" s="1290"/>
      <c r="U29" s="1290"/>
      <c r="V29" s="1290"/>
      <c r="W29" s="1290"/>
      <c r="X29" s="1290"/>
      <c r="Y29" s="1290"/>
      <c r="Z29" s="1290"/>
    </row>
    <row r="30" spans="1:26" ht="5.25" customHeight="1">
      <c r="A30" s="1160"/>
      <c r="B30" s="1458"/>
      <c r="C30" s="1459"/>
      <c r="D30" s="1461"/>
      <c r="E30" s="1161"/>
      <c r="F30" s="1161"/>
      <c r="G30" s="1290"/>
      <c r="H30" s="1290"/>
      <c r="I30" s="1290"/>
      <c r="J30" s="1290"/>
      <c r="K30" s="1290"/>
      <c r="L30" s="1290"/>
      <c r="M30" s="1290"/>
      <c r="N30" s="1336"/>
      <c r="O30" s="1290"/>
      <c r="P30" s="1349"/>
      <c r="Q30" s="1289"/>
      <c r="R30" s="1290"/>
      <c r="S30" s="1290"/>
      <c r="T30" s="1290"/>
      <c r="U30" s="1290"/>
      <c r="V30" s="1432" t="s">
        <v>523</v>
      </c>
      <c r="W30" s="1290"/>
      <c r="X30" s="1290"/>
      <c r="Y30" s="1290"/>
      <c r="Z30" s="1290"/>
    </row>
    <row r="31" spans="1:26" ht="13.8">
      <c r="A31" s="1160"/>
      <c r="B31" s="1458" t="s">
        <v>552</v>
      </c>
      <c r="C31" s="1459"/>
      <c r="D31" s="1462" t="e">
        <f>D27-D29</f>
        <v>#REF!</v>
      </c>
      <c r="E31" s="1161"/>
      <c r="F31" s="1161"/>
      <c r="G31" s="1290"/>
      <c r="H31" s="1290"/>
      <c r="I31" s="1290"/>
      <c r="J31" s="1290"/>
      <c r="K31" s="1290"/>
      <c r="L31" s="1290"/>
      <c r="M31" s="1290"/>
      <c r="N31" s="1336"/>
      <c r="O31" s="1290"/>
      <c r="P31" s="1349"/>
      <c r="Q31" s="1289"/>
      <c r="R31" s="1290"/>
      <c r="S31" s="620" t="e">
        <f>D25-D29</f>
        <v>#REF!</v>
      </c>
      <c r="T31" s="1436">
        <f>U31-1%</f>
        <v>8.0000000000000016E-2</v>
      </c>
      <c r="U31" s="1436">
        <f>V31-1%</f>
        <v>9.0000000000000011E-2</v>
      </c>
      <c r="V31" s="621">
        <v>0.1</v>
      </c>
      <c r="W31" s="1436">
        <f>V31+1%</f>
        <v>0.11</v>
      </c>
      <c r="X31" s="621">
        <v>0.12</v>
      </c>
      <c r="Y31" s="1290"/>
      <c r="Z31" s="1290"/>
    </row>
    <row r="32" spans="1:26" ht="5.25" customHeight="1" thickBot="1">
      <c r="A32" s="1160"/>
      <c r="B32" s="1458"/>
      <c r="C32" s="1459"/>
      <c r="D32" s="1460"/>
      <c r="E32" s="1161"/>
      <c r="F32" s="1161"/>
      <c r="G32" s="1290"/>
      <c r="H32" s="1290"/>
      <c r="I32" s="1290"/>
      <c r="J32" s="1290"/>
      <c r="K32" s="1290"/>
      <c r="L32" s="1290"/>
      <c r="M32" s="1290"/>
      <c r="N32" s="1336"/>
      <c r="O32" s="1290"/>
      <c r="P32" s="1349"/>
      <c r="Q32" s="1289"/>
      <c r="R32" s="1290"/>
      <c r="S32" s="1443">
        <f>S33-0.25%</f>
        <v>1.5000000000000001E-2</v>
      </c>
      <c r="T32" s="1441" t="e">
        <f t="dataTable" ref="T32:X36" dt2D="1" dtr="1" r1="C17" r2="C11" ca="1"/>
        <v>#REF!</v>
      </c>
      <c r="U32" s="1441" t="e">
        <v>#REF!</v>
      </c>
      <c r="V32" s="1441" t="e">
        <v>#REF!</v>
      </c>
      <c r="W32" s="1441" t="e">
        <v>#REF!</v>
      </c>
      <c r="X32" s="1441" t="e">
        <v>#REF!</v>
      </c>
      <c r="Y32" s="1290"/>
      <c r="Z32" s="1290"/>
    </row>
    <row r="33" spans="1:26" ht="14.4" thickBot="1">
      <c r="A33" s="1160"/>
      <c r="B33" s="1463" t="s">
        <v>499</v>
      </c>
      <c r="C33" s="1464"/>
      <c r="D33" s="1465" t="e">
        <f>IF(D31&gt;0,"Pass","Fail")</f>
        <v>#REF!</v>
      </c>
      <c r="E33" s="1161"/>
      <c r="F33" s="1161"/>
      <c r="G33" s="1290"/>
      <c r="H33" s="1290"/>
      <c r="I33" s="1290"/>
      <c r="J33" s="1290"/>
      <c r="K33" s="1290"/>
      <c r="L33" s="1290"/>
      <c r="M33" s="1290"/>
      <c r="N33" s="1336"/>
      <c r="O33" s="1290"/>
      <c r="P33" s="1349"/>
      <c r="Q33" s="1289"/>
      <c r="R33" s="1290"/>
      <c r="S33" s="1443">
        <f>S34-0.25%</f>
        <v>1.7500000000000002E-2</v>
      </c>
      <c r="T33" s="1441" t="e">
        <v>#REF!</v>
      </c>
      <c r="U33" s="1444" t="e">
        <v>#REF!</v>
      </c>
      <c r="V33" s="1445" t="e">
        <v>#REF!</v>
      </c>
      <c r="W33" s="1446" t="e">
        <v>#REF!</v>
      </c>
      <c r="X33" s="1441" t="e">
        <v>#REF!</v>
      </c>
      <c r="Y33" s="1290"/>
      <c r="Z33" s="1290"/>
    </row>
    <row r="34" spans="1:26" ht="14.4" thickBot="1">
      <c r="A34" s="1160"/>
      <c r="B34" s="1155"/>
      <c r="C34" s="1111"/>
      <c r="D34" s="1351"/>
      <c r="E34" s="1161"/>
      <c r="F34" s="1161"/>
      <c r="G34" s="1290"/>
      <c r="H34" s="1290"/>
      <c r="I34" s="1290"/>
      <c r="J34" s="1290"/>
      <c r="K34" s="1290"/>
      <c r="L34" s="1290"/>
      <c r="M34" s="1290"/>
      <c r="N34" s="1336"/>
      <c r="O34" s="1290"/>
      <c r="P34" s="1349"/>
      <c r="Q34" s="1289"/>
      <c r="R34" s="1432" t="s">
        <v>524</v>
      </c>
      <c r="S34" s="1440">
        <v>0.02</v>
      </c>
      <c r="T34" s="1441" t="e">
        <v>#REF!</v>
      </c>
      <c r="U34" s="1448" t="e">
        <v>#REF!</v>
      </c>
      <c r="V34" s="1449" t="e">
        <v>#REF!</v>
      </c>
      <c r="W34" s="1450" t="e">
        <v>#REF!</v>
      </c>
      <c r="X34" s="1441" t="e">
        <v>#REF!</v>
      </c>
      <c r="Y34" s="1290"/>
      <c r="Z34" s="1290"/>
    </row>
    <row r="35" spans="1:26" ht="14.4" thickBot="1">
      <c r="A35" s="1160"/>
      <c r="B35" s="1155"/>
      <c r="C35" s="1111"/>
      <c r="D35" s="1351"/>
      <c r="E35" s="1161"/>
      <c r="F35" s="1161"/>
      <c r="G35" s="1290"/>
      <c r="H35" s="1290"/>
      <c r="I35" s="1290"/>
      <c r="J35" s="1290"/>
      <c r="K35" s="1290"/>
      <c r="L35" s="1290"/>
      <c r="M35" s="1290"/>
      <c r="N35" s="1336"/>
      <c r="O35" s="1290"/>
      <c r="P35" s="1349"/>
      <c r="Q35" s="1289"/>
      <c r="R35" s="1290"/>
      <c r="S35" s="1443">
        <f>S34+0.25%</f>
        <v>2.2499999999999999E-2</v>
      </c>
      <c r="T35" s="1441" t="e">
        <v>#REF!</v>
      </c>
      <c r="U35" s="1451" t="e">
        <v>#REF!</v>
      </c>
      <c r="V35" s="1452" t="e">
        <v>#REF!</v>
      </c>
      <c r="W35" s="1453" t="e">
        <v>#REF!</v>
      </c>
      <c r="X35" s="1441" t="e">
        <v>#REF!</v>
      </c>
      <c r="Y35" s="1290"/>
      <c r="Z35" s="1290"/>
    </row>
    <row r="36" spans="1:26" ht="13.8">
      <c r="A36" s="1160"/>
      <c r="B36" s="1155"/>
      <c r="C36" s="1111"/>
      <c r="D36" s="1351"/>
      <c r="E36" s="1161"/>
      <c r="F36" s="1161"/>
      <c r="G36" s="1290"/>
      <c r="H36" s="1290"/>
      <c r="I36" s="1290"/>
      <c r="J36" s="1290"/>
      <c r="K36" s="1290"/>
      <c r="L36" s="1290"/>
      <c r="M36" s="1290"/>
      <c r="N36" s="1336"/>
      <c r="O36" s="1290"/>
      <c r="P36" s="1349"/>
      <c r="Q36" s="1289"/>
      <c r="R36" s="1290"/>
      <c r="S36" s="1443">
        <f>S35+0.25%</f>
        <v>2.4999999999999998E-2</v>
      </c>
      <c r="T36" s="1457" t="e">
        <v>#REF!</v>
      </c>
      <c r="U36" s="1457" t="e">
        <v>#REF!</v>
      </c>
      <c r="V36" s="1457" t="e">
        <v>#REF!</v>
      </c>
      <c r="W36" s="1457" t="e">
        <v>#REF!</v>
      </c>
      <c r="X36" s="1457" t="e">
        <v>#REF!</v>
      </c>
      <c r="Y36" s="1290"/>
      <c r="Z36" s="1290"/>
    </row>
    <row r="37" spans="1:26" ht="13.8">
      <c r="A37" s="1160"/>
      <c r="B37" s="1155"/>
      <c r="C37" s="1111"/>
      <c r="D37" s="1351"/>
      <c r="E37" s="1161"/>
      <c r="F37" s="1161"/>
      <c r="G37" s="1290"/>
      <c r="H37" s="1290"/>
      <c r="I37" s="1290"/>
      <c r="J37" s="1290"/>
      <c r="K37" s="1290"/>
      <c r="L37" s="1290"/>
      <c r="M37" s="1290"/>
      <c r="N37" s="1336"/>
      <c r="O37" s="1290"/>
      <c r="P37" s="1349"/>
      <c r="Q37" s="1289"/>
      <c r="R37" s="1290"/>
      <c r="S37" s="1290"/>
      <c r="T37" s="1290"/>
      <c r="U37" s="1290"/>
      <c r="V37" s="1290"/>
      <c r="W37" s="1290"/>
      <c r="X37" s="1290"/>
      <c r="Y37" s="1290"/>
      <c r="Z37" s="1290"/>
    </row>
    <row r="38" spans="1:26" ht="13.8">
      <c r="A38" s="1160"/>
      <c r="B38" s="1155"/>
      <c r="C38" s="1111"/>
      <c r="D38" s="1351"/>
      <c r="E38" s="1161"/>
      <c r="F38" s="1161"/>
      <c r="G38" s="1290"/>
      <c r="H38" s="1290"/>
      <c r="I38" s="1290"/>
      <c r="J38" s="1290"/>
      <c r="K38" s="1290"/>
      <c r="L38" s="1290"/>
      <c r="M38" s="1290"/>
      <c r="N38" s="1336"/>
      <c r="O38" s="1290"/>
      <c r="P38" s="1349"/>
      <c r="Q38" s="1289"/>
      <c r="R38" s="1290"/>
      <c r="S38" s="1290"/>
      <c r="T38" s="1290"/>
      <c r="U38" s="1290"/>
      <c r="V38" s="1290"/>
      <c r="W38" s="1290"/>
      <c r="X38" s="1290"/>
      <c r="Y38" s="1290"/>
      <c r="Z38" s="1290"/>
    </row>
    <row r="39" spans="1:26" ht="13.8">
      <c r="A39" s="1160"/>
      <c r="B39" s="1361" t="s">
        <v>221</v>
      </c>
      <c r="C39" s="1362"/>
      <c r="D39" s="1290"/>
      <c r="E39" s="1290"/>
      <c r="F39" s="1161"/>
      <c r="G39" s="1161"/>
      <c r="H39" s="1161"/>
      <c r="I39" s="1161"/>
      <c r="J39" s="1161"/>
      <c r="K39" s="1161"/>
      <c r="L39" s="1161"/>
      <c r="M39" s="1161"/>
      <c r="N39" s="1336"/>
      <c r="O39" s="1161"/>
      <c r="P39" s="1349"/>
      <c r="Q39" s="1289"/>
      <c r="R39" s="1290"/>
      <c r="S39" s="1290"/>
      <c r="T39" s="1290"/>
      <c r="U39" s="1290"/>
      <c r="V39" s="1290"/>
      <c r="W39" s="1290"/>
      <c r="X39" s="1290"/>
      <c r="Y39" s="1290"/>
      <c r="Z39" s="1290"/>
    </row>
    <row r="40" spans="1:26" ht="13.8">
      <c r="A40" s="1160"/>
      <c r="B40" s="1365" t="s">
        <v>73</v>
      </c>
      <c r="C40" s="1466"/>
      <c r="D40" s="1467" t="s">
        <v>59</v>
      </c>
      <c r="E40" s="592" t="e">
        <f>DCF_MSS!F56</f>
        <v>#DIV/0!</v>
      </c>
      <c r="F40" s="637">
        <f t="shared" ref="F40:M40" si="10">F9/E9-1</f>
        <v>0.1499636363636363</v>
      </c>
      <c r="G40" s="637">
        <f t="shared" si="10"/>
        <v>0.2500632431065013</v>
      </c>
      <c r="H40" s="637">
        <f t="shared" si="10"/>
        <v>0.1999392896893657</v>
      </c>
      <c r="I40" s="637" t="e">
        <f t="shared" si="10"/>
        <v>#REF!</v>
      </c>
      <c r="J40" s="637" t="e">
        <f t="shared" si="10"/>
        <v>#REF!</v>
      </c>
      <c r="K40" s="637" t="e">
        <f t="shared" si="10"/>
        <v>#REF!</v>
      </c>
      <c r="L40" s="637" t="e">
        <f t="shared" si="10"/>
        <v>#REF!</v>
      </c>
      <c r="M40" s="637" t="e">
        <f t="shared" si="10"/>
        <v>#REF!</v>
      </c>
      <c r="N40" s="1370"/>
      <c r="O40" s="592">
        <f>growth_rate</f>
        <v>0.03</v>
      </c>
      <c r="P40" s="1349"/>
      <c r="Q40" s="1289"/>
      <c r="R40" s="1290"/>
      <c r="S40" s="1290"/>
      <c r="T40" s="1290"/>
      <c r="U40" s="1290"/>
      <c r="V40" s="1290"/>
      <c r="W40" s="1290"/>
      <c r="X40" s="1290"/>
      <c r="Y40" s="1290"/>
      <c r="Z40" s="1290"/>
    </row>
    <row r="41" spans="1:26" ht="13.8">
      <c r="A41" s="1160"/>
      <c r="B41" s="1365"/>
      <c r="C41" s="1466"/>
      <c r="D41" s="1467"/>
      <c r="E41" s="1370"/>
      <c r="F41" s="1370"/>
      <c r="G41" s="1370"/>
      <c r="H41" s="1370"/>
      <c r="I41" s="1370"/>
      <c r="J41" s="1370"/>
      <c r="K41" s="1370"/>
      <c r="L41" s="1370"/>
      <c r="M41" s="1370"/>
      <c r="N41" s="1370"/>
      <c r="O41" s="1370"/>
      <c r="P41" s="1349"/>
      <c r="Q41" s="1289"/>
      <c r="R41" s="1290"/>
      <c r="S41" s="1290"/>
      <c r="T41" s="1290"/>
      <c r="U41" s="1290"/>
      <c r="V41" s="1290"/>
      <c r="W41" s="1290"/>
      <c r="X41" s="1290"/>
      <c r="Y41" s="1290"/>
      <c r="Z41" s="1290"/>
    </row>
    <row r="42" spans="1:26" ht="13.8">
      <c r="A42" s="1160"/>
      <c r="B42" s="1365"/>
      <c r="C42" s="1466"/>
      <c r="D42" s="1467"/>
      <c r="E42" s="1370"/>
      <c r="F42" s="1370"/>
      <c r="G42" s="1370"/>
      <c r="H42" s="1370"/>
      <c r="I42" s="1370"/>
      <c r="J42" s="1370"/>
      <c r="K42" s="1370"/>
      <c r="L42" s="1370"/>
      <c r="M42" s="1370"/>
      <c r="N42" s="1370"/>
      <c r="O42" s="1370"/>
      <c r="P42" s="1349"/>
      <c r="Q42" s="1289"/>
      <c r="R42" s="1290"/>
      <c r="S42" s="1290"/>
      <c r="T42" s="1290"/>
      <c r="U42" s="1290"/>
      <c r="V42" s="1290"/>
      <c r="W42" s="1290"/>
      <c r="X42" s="1290"/>
      <c r="Y42" s="1290"/>
      <c r="Z42" s="1290"/>
    </row>
    <row r="43" spans="1:26" ht="13.8">
      <c r="A43" s="1160"/>
      <c r="B43" s="1365"/>
      <c r="C43" s="1466"/>
      <c r="D43" s="1467"/>
      <c r="E43" s="1370"/>
      <c r="F43" s="1370"/>
      <c r="G43" s="1370"/>
      <c r="H43" s="1370"/>
      <c r="I43" s="1370"/>
      <c r="J43" s="1370"/>
      <c r="K43" s="1370"/>
      <c r="L43" s="1370"/>
      <c r="M43" s="1370"/>
      <c r="N43" s="1370"/>
      <c r="O43" s="1370"/>
      <c r="P43" s="1349"/>
      <c r="Q43" s="1289"/>
      <c r="R43" s="1290"/>
      <c r="S43" s="1290"/>
      <c r="T43" s="1290"/>
      <c r="U43" s="1290"/>
      <c r="V43" s="1290"/>
      <c r="W43" s="1290"/>
      <c r="X43" s="1290"/>
      <c r="Y43" s="1290"/>
      <c r="Z43" s="1290"/>
    </row>
    <row r="44" spans="1:26" ht="13.8">
      <c r="A44" s="1160"/>
      <c r="B44" s="1365"/>
      <c r="C44" s="1466"/>
      <c r="D44" s="1467"/>
      <c r="E44" s="1370"/>
      <c r="F44" s="1370"/>
      <c r="G44" s="1370"/>
      <c r="H44" s="1370"/>
      <c r="I44" s="1370"/>
      <c r="J44" s="1370"/>
      <c r="K44" s="1370"/>
      <c r="L44" s="1370"/>
      <c r="M44" s="1370"/>
      <c r="N44" s="1370"/>
      <c r="O44" s="1370"/>
      <c r="P44" s="1349"/>
      <c r="Q44" s="1289"/>
      <c r="R44" s="1290"/>
      <c r="S44" s="1290"/>
      <c r="T44" s="1290"/>
      <c r="U44" s="1290"/>
      <c r="V44" s="1290"/>
      <c r="W44" s="1290"/>
      <c r="X44" s="1290"/>
      <c r="Y44" s="1290"/>
      <c r="Z44" s="1290"/>
    </row>
    <row r="45" spans="1:26" ht="13.8">
      <c r="A45" s="1160"/>
      <c r="B45" s="1365"/>
      <c r="C45" s="1466"/>
      <c r="D45" s="1467"/>
      <c r="E45" s="1370"/>
      <c r="F45" s="1370"/>
      <c r="G45" s="1370"/>
      <c r="H45" s="1370"/>
      <c r="I45" s="1370"/>
      <c r="J45" s="1370"/>
      <c r="K45" s="1370"/>
      <c r="L45" s="1370"/>
      <c r="M45" s="1370"/>
      <c r="N45" s="1370"/>
      <c r="O45" s="1370"/>
      <c r="P45" s="1349"/>
      <c r="Q45" s="1289"/>
      <c r="R45" s="1290"/>
      <c r="S45" s="1290"/>
      <c r="T45" s="1290"/>
      <c r="U45" s="1290"/>
      <c r="V45" s="1290"/>
      <c r="W45" s="1290"/>
      <c r="X45" s="1290"/>
      <c r="Y45" s="1290"/>
      <c r="Z45" s="1290"/>
    </row>
    <row r="46" spans="1:26" ht="13.8">
      <c r="A46" s="1160"/>
      <c r="B46" s="1365"/>
      <c r="C46" s="1466"/>
      <c r="D46" s="1467"/>
      <c r="E46" s="1370"/>
      <c r="F46" s="1370"/>
      <c r="G46" s="1370"/>
      <c r="H46" s="1370"/>
      <c r="I46" s="1370"/>
      <c r="J46" s="1370"/>
      <c r="K46" s="1370"/>
      <c r="L46" s="1370"/>
      <c r="M46" s="1370"/>
      <c r="N46" s="1370"/>
      <c r="O46" s="1370"/>
      <c r="P46" s="1349"/>
      <c r="Q46" s="1289"/>
      <c r="R46" s="1290"/>
      <c r="S46" s="1290"/>
      <c r="T46" s="1290"/>
      <c r="U46" s="1290"/>
      <c r="V46" s="1290"/>
      <c r="W46" s="1290"/>
      <c r="X46" s="1290"/>
      <c r="Y46" s="1290"/>
      <c r="Z46" s="1290"/>
    </row>
    <row r="47" spans="1:26" ht="13.8">
      <c r="A47" s="1386"/>
      <c r="B47" s="1208"/>
      <c r="C47" s="1111"/>
      <c r="D47" s="1387"/>
      <c r="E47" s="1161"/>
      <c r="F47" s="1208"/>
      <c r="G47" s="1161"/>
      <c r="H47" s="1161"/>
      <c r="I47" s="1161"/>
      <c r="J47" s="1161"/>
      <c r="K47" s="1161"/>
      <c r="L47" s="1161"/>
      <c r="M47" s="1161"/>
      <c r="N47" s="1161"/>
      <c r="O47" s="1161"/>
      <c r="P47" s="1159"/>
      <c r="Q47" s="1289"/>
      <c r="R47" s="1290"/>
      <c r="S47" s="1290"/>
      <c r="T47" s="1290"/>
      <c r="U47" s="1290"/>
      <c r="V47" s="1290"/>
      <c r="W47" s="1290"/>
      <c r="X47" s="1290"/>
      <c r="Y47" s="1290"/>
      <c r="Z47" s="1290"/>
    </row>
    <row r="48" spans="1:26" ht="13.8">
      <c r="A48" s="1161"/>
      <c r="B48" s="1161"/>
      <c r="C48" s="1163"/>
      <c r="D48" s="1392"/>
      <c r="E48" s="1160"/>
      <c r="F48" s="1160"/>
      <c r="G48" s="1160"/>
      <c r="H48" s="1160"/>
      <c r="I48" s="1160"/>
      <c r="J48" s="1160"/>
      <c r="K48" s="1160"/>
      <c r="L48" s="1160"/>
      <c r="M48" s="1160"/>
      <c r="N48" s="1160"/>
      <c r="O48" s="1160"/>
      <c r="P48" s="1164"/>
      <c r="Q48" s="1289"/>
      <c r="R48" s="1290"/>
      <c r="S48" s="1290"/>
      <c r="T48" s="1290"/>
      <c r="U48" s="1290"/>
      <c r="V48" s="1290"/>
      <c r="W48" s="1290"/>
      <c r="X48" s="1290"/>
      <c r="Y48" s="1290"/>
      <c r="Z48" s="1290"/>
    </row>
    <row r="49" spans="1:26" s="598" customFormat="1" ht="13.8">
      <c r="A49" s="886" t="str">
        <f>General_Note_DCF</f>
        <v>Source: AECOM Technology Corporation.  Some totals may not add due to rounding.  See Statement of Limiting Conditions.</v>
      </c>
      <c r="B49" s="1165"/>
      <c r="C49" s="1165"/>
      <c r="D49" s="1394"/>
      <c r="E49" s="1165"/>
      <c r="F49" s="1165"/>
      <c r="G49" s="1165"/>
      <c r="H49" s="1165"/>
      <c r="I49" s="1165"/>
      <c r="J49" s="1165"/>
      <c r="K49" s="1165"/>
      <c r="L49" s="1165"/>
      <c r="M49" s="1165"/>
      <c r="N49" s="1165"/>
      <c r="O49" s="1165"/>
      <c r="P49" s="1165"/>
      <c r="Q49" s="1166"/>
      <c r="R49" s="1167"/>
      <c r="S49" s="1167"/>
      <c r="T49" s="1167"/>
      <c r="U49" s="1167"/>
      <c r="V49" s="1167"/>
      <c r="W49" s="1167"/>
      <c r="X49" s="1167"/>
      <c r="Y49" s="1167"/>
      <c r="Z49" s="1167"/>
    </row>
    <row r="50" spans="1:26" ht="22.8">
      <c r="A50" s="887" t="str">
        <f>IF(+Draft_Toggle=1,+Draft_Note_1," ")</f>
        <v>Draft Document.</v>
      </c>
      <c r="B50" s="1115"/>
      <c r="C50" s="1115"/>
      <c r="D50" s="1395"/>
      <c r="E50" s="1115"/>
      <c r="F50" s="1115"/>
      <c r="G50" s="1115"/>
      <c r="H50" s="1168"/>
      <c r="I50" s="1168"/>
      <c r="J50" s="1168"/>
      <c r="K50" s="1168"/>
      <c r="L50" s="1168"/>
      <c r="M50" s="1168"/>
      <c r="N50" s="1168"/>
      <c r="O50" s="1168"/>
      <c r="P50" s="1117" t="s">
        <v>55</v>
      </c>
      <c r="Q50" s="1289"/>
      <c r="R50" s="1290"/>
      <c r="S50" s="1290"/>
      <c r="T50" s="1290"/>
      <c r="U50" s="1290"/>
      <c r="V50" s="1290"/>
      <c r="W50" s="1290"/>
      <c r="X50" s="1290"/>
      <c r="Y50" s="1290"/>
      <c r="Z50" s="1290"/>
    </row>
    <row r="51" spans="1:26" ht="13.8">
      <c r="A51" s="888" t="str">
        <f>IF(+Draft_Toggle=1,+Draft_Note_2," ")</f>
        <v>All data subject to change upon completion of additional analysis.</v>
      </c>
      <c r="B51" s="1169"/>
      <c r="C51" s="1115"/>
      <c r="D51" s="1395"/>
      <c r="E51" s="1169"/>
      <c r="F51" s="1169"/>
      <c r="G51" s="1169"/>
      <c r="H51" s="1169"/>
      <c r="I51" s="1169"/>
      <c r="J51" s="1169"/>
      <c r="K51" s="1169"/>
      <c r="L51" s="1169"/>
      <c r="M51" s="1169"/>
      <c r="N51" s="1169"/>
      <c r="O51" s="1169"/>
      <c r="P51" s="889" t="str">
        <f ca="1">copyright</f>
        <v>© 2017 by Ernst &amp; Young LLP.  All rights reserved.</v>
      </c>
      <c r="Q51" s="1289"/>
      <c r="R51" s="1290"/>
      <c r="S51" s="1290"/>
      <c r="T51" s="1290"/>
      <c r="U51" s="1290"/>
      <c r="V51" s="1290"/>
      <c r="W51" s="1290"/>
      <c r="X51" s="1290"/>
      <c r="Y51" s="1290"/>
      <c r="Z51" s="1290"/>
    </row>
    <row r="52" spans="1:26" s="152" customFormat="1">
      <c r="A52" s="1289"/>
      <c r="B52" s="1289"/>
      <c r="C52" s="1289"/>
      <c r="D52" s="1289"/>
      <c r="E52" s="1289"/>
      <c r="F52" s="1289"/>
      <c r="G52" s="1289"/>
      <c r="H52" s="1289"/>
      <c r="I52" s="1289"/>
      <c r="J52" s="1289"/>
      <c r="K52" s="1289"/>
      <c r="L52" s="1289"/>
      <c r="M52" s="1289"/>
      <c r="N52" s="1289"/>
      <c r="O52" s="1289"/>
      <c r="P52" s="1289"/>
      <c r="Q52" s="1289"/>
      <c r="R52" s="1123"/>
      <c r="S52" s="1123"/>
      <c r="T52" s="1123"/>
      <c r="U52" s="1123"/>
      <c r="V52" s="1123"/>
      <c r="W52" s="1123"/>
      <c r="X52" s="1123"/>
      <c r="Y52" s="1123"/>
      <c r="Z52" s="1123"/>
    </row>
    <row r="53" spans="1:26" ht="13.8">
      <c r="A53" s="1468"/>
      <c r="B53" s="1468"/>
      <c r="C53" s="1469"/>
      <c r="D53" s="1470"/>
      <c r="E53" s="1468"/>
      <c r="F53" s="1468"/>
      <c r="G53" s="1468"/>
      <c r="H53" s="1468"/>
      <c r="I53" s="1468"/>
      <c r="J53" s="1468"/>
      <c r="K53" s="1468"/>
      <c r="L53" s="1468"/>
      <c r="M53" s="1468"/>
      <c r="N53" s="1468"/>
      <c r="O53" s="1468"/>
      <c r="P53" s="1471"/>
      <c r="Q53" s="1386"/>
      <c r="R53" s="1290"/>
      <c r="S53" s="1290"/>
      <c r="T53" s="1290"/>
      <c r="U53" s="1290"/>
      <c r="V53" s="1290"/>
      <c r="W53" s="1290"/>
      <c r="X53" s="1290"/>
      <c r="Y53" s="1290"/>
      <c r="Z53" s="1290"/>
    </row>
    <row r="54" spans="1:26" ht="13.8">
      <c r="A54" s="1468"/>
      <c r="B54" s="1468"/>
      <c r="C54" s="1469"/>
      <c r="D54" s="1472"/>
      <c r="E54" s="1473"/>
      <c r="F54" s="1473"/>
      <c r="G54" s="1473"/>
      <c r="H54" s="1473"/>
      <c r="I54" s="1473"/>
      <c r="J54" s="1473"/>
      <c r="K54" s="1473"/>
      <c r="L54" s="1473"/>
      <c r="M54" s="1473"/>
      <c r="N54" s="1474"/>
      <c r="O54" s="1473"/>
      <c r="P54" s="1471"/>
      <c r="Q54" s="1386"/>
      <c r="R54" s="1290"/>
      <c r="S54" s="1290"/>
      <c r="T54" s="1290"/>
      <c r="U54" s="1290"/>
      <c r="V54" s="1290"/>
      <c r="W54" s="1290"/>
      <c r="X54" s="1290"/>
      <c r="Y54" s="1290"/>
      <c r="Z54" s="1290"/>
    </row>
    <row r="55" spans="1:26" ht="13.8">
      <c r="A55" s="1468"/>
      <c r="B55" s="1468"/>
      <c r="C55" s="1469"/>
      <c r="D55" s="1472"/>
      <c r="E55" s="1472"/>
      <c r="F55" s="1472"/>
      <c r="G55" s="1472"/>
      <c r="H55" s="1472"/>
      <c r="I55" s="1472"/>
      <c r="J55" s="1472"/>
      <c r="K55" s="1472"/>
      <c r="L55" s="1472"/>
      <c r="M55" s="1472"/>
      <c r="N55" s="1475"/>
      <c r="O55" s="1472"/>
      <c r="P55" s="1471"/>
      <c r="Q55" s="1386"/>
      <c r="R55" s="1290"/>
      <c r="S55" s="1290"/>
      <c r="T55" s="1290"/>
      <c r="U55" s="1290"/>
      <c r="V55" s="1290"/>
      <c r="W55" s="1290"/>
      <c r="X55" s="1290"/>
      <c r="Y55" s="1290"/>
      <c r="Z55" s="1290"/>
    </row>
    <row r="56" spans="1:26">
      <c r="A56" s="1290"/>
      <c r="B56" s="1290"/>
      <c r="C56" s="1476"/>
      <c r="D56" s="1098"/>
      <c r="E56" s="1290"/>
      <c r="F56" s="1290"/>
      <c r="G56" s="1290"/>
      <c r="H56" s="1290"/>
      <c r="I56" s="1290"/>
      <c r="J56" s="1290"/>
      <c r="K56" s="1290"/>
      <c r="L56" s="1290"/>
      <c r="M56" s="1290"/>
      <c r="N56" s="1290"/>
      <c r="O56" s="1290"/>
      <c r="P56" s="1290"/>
      <c r="Q56" s="1290"/>
      <c r="R56" s="1290"/>
      <c r="S56" s="1290"/>
      <c r="T56" s="1290"/>
      <c r="U56" s="1290"/>
      <c r="V56" s="1290"/>
      <c r="W56" s="1290"/>
      <c r="X56" s="1290"/>
      <c r="Y56" s="1290"/>
      <c r="Z56" s="1290"/>
    </row>
    <row r="57" spans="1:26">
      <c r="A57" s="1290"/>
      <c r="B57" s="1290"/>
      <c r="C57" s="1476"/>
      <c r="D57" s="1098"/>
      <c r="E57" s="1290"/>
      <c r="F57" s="1290"/>
      <c r="G57" s="1290"/>
      <c r="H57" s="1290"/>
      <c r="I57" s="1290"/>
      <c r="J57" s="1290"/>
      <c r="K57" s="1290"/>
      <c r="L57" s="1290"/>
      <c r="M57" s="1290"/>
      <c r="N57" s="1290"/>
      <c r="O57" s="1290"/>
      <c r="P57" s="1290"/>
      <c r="Q57" s="1290"/>
      <c r="R57" s="1290"/>
      <c r="S57" s="1290"/>
      <c r="T57" s="1290"/>
      <c r="U57" s="1290"/>
      <c r="V57" s="1290"/>
      <c r="W57" s="1290"/>
      <c r="X57" s="1290"/>
      <c r="Y57" s="1290"/>
      <c r="Z57" s="1290"/>
    </row>
    <row r="58" spans="1:26">
      <c r="A58" s="1290"/>
      <c r="B58" s="1290"/>
      <c r="C58" s="1476"/>
      <c r="D58" s="1418"/>
      <c r="E58" s="1290"/>
      <c r="F58" s="1290"/>
      <c r="G58" s="1290"/>
      <c r="H58" s="1290"/>
      <c r="I58" s="1290"/>
      <c r="J58" s="1290"/>
      <c r="K58" s="1290"/>
      <c r="L58" s="1290"/>
      <c r="M58" s="1290"/>
      <c r="N58" s="1290"/>
      <c r="O58" s="1290"/>
      <c r="P58" s="1290"/>
      <c r="Q58" s="1290"/>
      <c r="R58" s="1290"/>
      <c r="S58" s="1290"/>
      <c r="T58" s="1290"/>
      <c r="U58" s="1290"/>
      <c r="V58" s="1290"/>
      <c r="W58" s="1290"/>
      <c r="X58" s="1290"/>
      <c r="Y58" s="1290"/>
      <c r="Z58" s="1290"/>
    </row>
    <row r="59" spans="1:26" ht="13.8">
      <c r="A59" s="1290"/>
      <c r="B59" s="1290"/>
      <c r="C59" s="1476"/>
      <c r="D59" s="1414"/>
      <c r="E59" s="1290"/>
      <c r="F59" s="1290"/>
      <c r="G59" s="1290"/>
      <c r="H59" s="1290"/>
      <c r="I59" s="1290"/>
      <c r="J59" s="1290"/>
      <c r="K59" s="1290"/>
      <c r="L59" s="1290"/>
      <c r="M59" s="1290"/>
      <c r="N59" s="1290"/>
      <c r="O59" s="1290"/>
      <c r="P59" s="1290"/>
      <c r="Q59" s="1290"/>
      <c r="R59" s="1290"/>
      <c r="S59" s="1290"/>
      <c r="T59" s="1290"/>
      <c r="U59" s="1290"/>
      <c r="V59" s="1290"/>
      <c r="W59" s="1290"/>
      <c r="X59" s="1290"/>
      <c r="Y59" s="1290"/>
      <c r="Z59" s="1290"/>
    </row>
  </sheetData>
  <pageMargins left="0.5" right="0.5" top="0.5" bottom="0.5" header="0.3" footer="0.3"/>
  <pageSetup scale="83" fitToHeight="0" orientation="landscape"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C000"/>
    <pageSetUpPr fitToPage="1"/>
  </sheetPr>
  <dimension ref="A1:AK55"/>
  <sheetViews>
    <sheetView showGridLines="0" view="pageBreakPreview" zoomScaleNormal="100" zoomScaleSheetLayoutView="100" workbookViewId="0">
      <selection activeCell="D18" sqref="D18"/>
    </sheetView>
  </sheetViews>
  <sheetFormatPr defaultColWidth="9.109375" defaultRowHeight="13.2"/>
  <cols>
    <col min="1" max="1" width="3.109375" style="84" customWidth="1"/>
    <col min="2" max="2" width="26.44140625" style="84" customWidth="1"/>
    <col min="3" max="3" width="1.44140625" style="84" customWidth="1"/>
    <col min="4" max="4" width="13.33203125" style="84" bestFit="1" customWidth="1"/>
    <col min="5" max="5" width="1.44140625" style="84" customWidth="1"/>
    <col min="6" max="6" width="9.88671875" style="84" customWidth="1"/>
    <col min="7" max="7" width="1.44140625" style="84" customWidth="1"/>
    <col min="8" max="8" width="10.6640625" style="84" customWidth="1"/>
    <col min="9" max="9" width="1.44140625" style="84" customWidth="1"/>
    <col min="10" max="10" width="10.6640625" style="84" customWidth="1"/>
    <col min="11" max="11" width="1.44140625" style="84" customWidth="1"/>
    <col min="12" max="12" width="9.88671875" style="84" customWidth="1"/>
    <col min="13" max="13" width="1.44140625" style="84" customWidth="1"/>
    <col min="14" max="14" width="10.6640625" style="84" customWidth="1"/>
    <col min="15" max="15" width="1.44140625" style="84" customWidth="1"/>
    <col min="16" max="16" width="10.6640625" style="84" customWidth="1"/>
    <col min="17" max="17" width="1.44140625" style="84" customWidth="1"/>
    <col min="18" max="18" width="9.88671875" style="84" customWidth="1"/>
    <col min="19" max="19" width="1.44140625" style="84" customWidth="1"/>
    <col min="20" max="20" width="9.88671875" style="84" customWidth="1"/>
    <col min="21" max="21" width="4.44140625" style="84" customWidth="1"/>
    <col min="22" max="22" width="13.88671875" style="84" customWidth="1"/>
    <col min="23" max="23" width="13.88671875" style="84" bestFit="1" customWidth="1"/>
    <col min="24" max="24" width="21.44140625" style="84" customWidth="1"/>
    <col min="25" max="27" width="10.6640625" style="84" customWidth="1"/>
    <col min="28" max="28" width="1.5546875" style="84" customWidth="1"/>
    <col min="29" max="31" width="10.6640625" style="84" customWidth="1"/>
    <col min="32" max="32" width="1.5546875" style="84" customWidth="1"/>
    <col min="33" max="35" width="10.6640625" style="84" customWidth="1"/>
    <col min="36" max="36" width="1.5546875" style="84" customWidth="1"/>
    <col min="37" max="16384" width="9.109375" style="84"/>
  </cols>
  <sheetData>
    <row r="1" spans="1:37" s="85" customFormat="1" ht="24" thickBot="1">
      <c r="A1" s="872" t="str">
        <f>client_name</f>
        <v>AECOM Technology Corporation</v>
      </c>
      <c r="B1" s="968"/>
      <c r="C1" s="968"/>
      <c r="D1" s="968"/>
      <c r="E1" s="969"/>
      <c r="F1" s="968"/>
      <c r="G1" s="968"/>
      <c r="H1" s="968"/>
      <c r="I1" s="968"/>
      <c r="J1" s="968"/>
      <c r="K1" s="968"/>
      <c r="L1" s="968"/>
      <c r="M1" s="968"/>
      <c r="N1" s="1477"/>
      <c r="O1" s="1477"/>
      <c r="P1" s="1478"/>
      <c r="Q1" s="1478"/>
      <c r="R1" s="1478"/>
      <c r="S1" s="1478"/>
      <c r="T1" s="1478"/>
      <c r="U1" s="1121" t="s">
        <v>656</v>
      </c>
      <c r="V1" s="1479"/>
      <c r="W1" s="1480"/>
      <c r="X1" s="1480"/>
      <c r="Y1" s="1480"/>
      <c r="Z1" s="1480"/>
      <c r="AA1" s="1480"/>
      <c r="AB1" s="1480"/>
      <c r="AC1" s="1480"/>
      <c r="AD1" s="1480"/>
      <c r="AE1" s="1480"/>
      <c r="AF1" s="1480"/>
      <c r="AG1" s="1480"/>
      <c r="AH1" s="1480"/>
      <c r="AI1" s="1480"/>
      <c r="AJ1" s="1480"/>
      <c r="AK1" s="1480"/>
    </row>
    <row r="2" spans="1:37" s="83" customFormat="1" ht="15.6">
      <c r="A2" s="878" t="str">
        <f>Subject_Co</f>
        <v>MSS</v>
      </c>
      <c r="B2" s="974"/>
      <c r="C2" s="974"/>
      <c r="D2" s="974"/>
      <c r="E2" s="975"/>
      <c r="F2" s="974"/>
      <c r="G2" s="974"/>
      <c r="H2" s="974"/>
      <c r="I2" s="974"/>
      <c r="J2" s="977"/>
      <c r="K2" s="977"/>
      <c r="L2" s="977"/>
      <c r="M2" s="977"/>
      <c r="N2" s="1481"/>
      <c r="O2" s="1481"/>
      <c r="P2" s="1481"/>
      <c r="Q2" s="1481"/>
      <c r="R2" s="1481"/>
      <c r="S2" s="1481"/>
      <c r="T2" s="1481"/>
      <c r="U2" s="1126"/>
      <c r="V2" s="1482"/>
      <c r="W2" s="1483"/>
      <c r="X2" s="1483"/>
      <c r="Y2" s="1483"/>
      <c r="Z2" s="1483"/>
      <c r="AA2" s="1483"/>
      <c r="AB2" s="1483"/>
      <c r="AC2" s="1483"/>
      <c r="AD2" s="1483"/>
      <c r="AE2" s="1483"/>
      <c r="AF2" s="1483"/>
      <c r="AG2" s="1483"/>
      <c r="AH2" s="1483"/>
      <c r="AI2" s="1483"/>
      <c r="AJ2" s="1483"/>
      <c r="AK2" s="1483"/>
    </row>
    <row r="3" spans="1:37" s="83" customFormat="1" ht="15.6">
      <c r="A3" s="1484" t="s">
        <v>112</v>
      </c>
      <c r="B3" s="974"/>
      <c r="C3" s="974"/>
      <c r="D3" s="974"/>
      <c r="E3" s="975"/>
      <c r="F3" s="974"/>
      <c r="G3" s="974"/>
      <c r="H3" s="974"/>
      <c r="I3" s="974"/>
      <c r="J3" s="977"/>
      <c r="K3" s="977"/>
      <c r="L3" s="977"/>
      <c r="M3" s="977"/>
      <c r="N3" s="1485"/>
      <c r="O3" s="1485"/>
      <c r="P3" s="1485"/>
      <c r="Q3" s="1485"/>
      <c r="R3" s="1485"/>
      <c r="S3" s="1485"/>
      <c r="T3" s="1485"/>
      <c r="U3" s="1127"/>
      <c r="V3" s="1482"/>
      <c r="W3" s="1483"/>
      <c r="X3" s="1483"/>
      <c r="Y3" s="1483"/>
      <c r="Z3" s="1483"/>
      <c r="AA3" s="1483"/>
      <c r="AB3" s="1483"/>
      <c r="AC3" s="1483"/>
      <c r="AD3" s="1483"/>
      <c r="AE3" s="1483"/>
      <c r="AF3" s="1483"/>
      <c r="AG3" s="1483"/>
      <c r="AH3" s="1483"/>
      <c r="AI3" s="1483"/>
      <c r="AJ3" s="1483"/>
      <c r="AK3" s="1483"/>
    </row>
    <row r="4" spans="1:37" s="83" customFormat="1" ht="15.6">
      <c r="A4" s="879" t="str">
        <f>date_heading</f>
        <v>Corroborative valuation as of 30 June 2014</v>
      </c>
      <c r="B4" s="974"/>
      <c r="C4" s="974"/>
      <c r="D4" s="974"/>
      <c r="E4" s="975"/>
      <c r="F4" s="974"/>
      <c r="G4" s="974"/>
      <c r="H4" s="974"/>
      <c r="I4" s="974"/>
      <c r="J4" s="977"/>
      <c r="K4" s="977"/>
      <c r="L4" s="977"/>
      <c r="M4" s="977"/>
      <c r="N4" s="1485"/>
      <c r="O4" s="1485"/>
      <c r="P4" s="1485"/>
      <c r="Q4" s="1485"/>
      <c r="R4" s="1485"/>
      <c r="S4" s="1485"/>
      <c r="T4" s="1485"/>
      <c r="U4" s="1485"/>
      <c r="V4" s="1482"/>
      <c r="W4" s="1483"/>
      <c r="X4" s="1483"/>
      <c r="Y4" s="1483"/>
      <c r="Z4" s="1483"/>
      <c r="AA4" s="1483"/>
      <c r="AB4" s="1483"/>
      <c r="AC4" s="1483"/>
      <c r="AD4" s="1483"/>
      <c r="AE4" s="1483"/>
      <c r="AF4" s="1483"/>
      <c r="AG4" s="1483"/>
      <c r="AH4" s="1483"/>
      <c r="AI4" s="1483"/>
      <c r="AJ4" s="1483"/>
      <c r="AK4" s="1483"/>
    </row>
    <row r="5" spans="1:37" s="83" customFormat="1" ht="16.2" thickBot="1">
      <c r="A5" s="880" t="str">
        <f>currency_heading</f>
        <v>(USD in 000s)</v>
      </c>
      <c r="B5" s="974"/>
      <c r="C5" s="974"/>
      <c r="D5" s="974"/>
      <c r="E5" s="975"/>
      <c r="F5" s="1130"/>
      <c r="G5" s="1130"/>
      <c r="H5" s="1130"/>
      <c r="I5" s="1130"/>
      <c r="J5" s="1130"/>
      <c r="K5" s="1130"/>
      <c r="L5" s="1130"/>
      <c r="M5" s="1130"/>
      <c r="N5" s="1485"/>
      <c r="O5" s="1485"/>
      <c r="P5" s="1485"/>
      <c r="Q5" s="1485"/>
      <c r="R5" s="1485"/>
      <c r="S5" s="1485"/>
      <c r="T5" s="1485"/>
      <c r="U5" s="1485"/>
      <c r="V5" s="1482"/>
      <c r="W5" s="1483"/>
      <c r="X5" s="1483"/>
      <c r="Y5" s="1483"/>
      <c r="Z5" s="1483"/>
      <c r="AA5" s="1483"/>
      <c r="AB5" s="1483"/>
      <c r="AC5" s="1483"/>
      <c r="AD5" s="1483"/>
      <c r="AE5" s="1483"/>
      <c r="AF5" s="1483"/>
      <c r="AG5" s="1483"/>
      <c r="AH5" s="1483"/>
      <c r="AI5" s="1483"/>
      <c r="AJ5" s="1483"/>
      <c r="AK5" s="1483"/>
    </row>
    <row r="6" spans="1:37" s="901" customFormat="1" ht="12" customHeight="1" thickBot="1">
      <c r="A6" s="1118"/>
      <c r="B6" s="1096"/>
      <c r="C6" s="1096"/>
      <c r="D6" s="1096"/>
      <c r="E6" s="1163"/>
      <c r="F6" s="1486"/>
      <c r="G6" s="1486"/>
      <c r="H6" s="1486"/>
      <c r="I6" s="1486"/>
      <c r="J6" s="1486"/>
      <c r="K6" s="1486"/>
      <c r="L6" s="1486"/>
      <c r="M6" s="1486"/>
      <c r="N6" s="1487"/>
      <c r="O6" s="1487"/>
      <c r="P6" s="1487"/>
      <c r="Q6" s="1487"/>
      <c r="R6" s="1487"/>
      <c r="S6" s="1487"/>
      <c r="T6" s="1487"/>
      <c r="U6" s="1487"/>
      <c r="V6" s="1488"/>
      <c r="W6" s="1123"/>
      <c r="X6" s="1489" t="s">
        <v>292</v>
      </c>
      <c r="Y6" s="918">
        <v>1</v>
      </c>
      <c r="Z6" s="1490"/>
      <c r="AA6" s="1490"/>
      <c r="AB6" s="1490"/>
      <c r="AC6" s="1490"/>
      <c r="AD6" s="1491"/>
      <c r="AE6" s="1492"/>
      <c r="AF6" s="1490"/>
      <c r="AG6" s="1123"/>
      <c r="AH6" s="1123"/>
      <c r="AI6" s="1123"/>
      <c r="AJ6" s="1490"/>
      <c r="AK6" s="1123"/>
    </row>
    <row r="7" spans="1:37" ht="12" customHeight="1">
      <c r="A7" s="1487"/>
      <c r="B7" s="1493"/>
      <c r="C7" s="1493"/>
      <c r="D7" s="1493"/>
      <c r="E7" s="1494"/>
      <c r="F7" s="1494"/>
      <c r="G7" s="1494"/>
      <c r="H7" s="1494"/>
      <c r="I7" s="1494"/>
      <c r="J7" s="1495"/>
      <c r="K7" s="1495"/>
      <c r="L7" s="1495"/>
      <c r="M7" s="1495"/>
      <c r="N7" s="1495"/>
      <c r="O7" s="1495"/>
      <c r="P7" s="1495"/>
      <c r="Q7" s="1495"/>
      <c r="R7" s="1495"/>
      <c r="S7" s="1495"/>
      <c r="T7" s="1495"/>
      <c r="U7" s="1496"/>
      <c r="V7" s="1488"/>
      <c r="W7" s="1123"/>
      <c r="X7" s="1497"/>
      <c r="Y7" s="1498"/>
      <c r="Z7" s="1499"/>
      <c r="AA7" s="1499"/>
      <c r="AB7" s="1499"/>
      <c r="AC7" s="1499"/>
      <c r="AD7" s="1500"/>
      <c r="AE7" s="1501"/>
      <c r="AF7" s="1499"/>
      <c r="AG7" s="1167"/>
      <c r="AH7" s="1123"/>
      <c r="AI7" s="1123"/>
      <c r="AJ7" s="1490"/>
      <c r="AK7" s="1123"/>
    </row>
    <row r="8" spans="1:37" s="44" customFormat="1" ht="12" customHeight="1">
      <c r="A8" s="1502"/>
      <c r="B8" s="1503"/>
      <c r="C8" s="1503"/>
      <c r="D8" s="1503"/>
      <c r="E8" s="1504"/>
      <c r="F8" s="1504"/>
      <c r="G8" s="1504"/>
      <c r="H8" s="1505" t="s">
        <v>70</v>
      </c>
      <c r="I8" s="1504"/>
      <c r="J8" s="1504"/>
      <c r="K8" s="1504"/>
      <c r="L8" s="1504"/>
      <c r="M8" s="1504"/>
      <c r="N8" s="1506" t="s">
        <v>148</v>
      </c>
      <c r="O8" s="1506"/>
      <c r="P8" s="1506" t="s">
        <v>148</v>
      </c>
      <c r="Q8" s="1504"/>
      <c r="R8" s="1504"/>
      <c r="S8" s="1504"/>
      <c r="T8" s="1504"/>
      <c r="U8" s="1496"/>
      <c r="V8" s="1507"/>
      <c r="W8" s="1123"/>
      <c r="X8" s="1508"/>
      <c r="Y8" s="1508"/>
      <c r="Z8" s="1508"/>
      <c r="AA8" s="1123"/>
      <c r="AB8" s="1123"/>
      <c r="AC8" s="1508"/>
      <c r="AD8" s="1508"/>
      <c r="AE8" s="1508"/>
      <c r="AF8" s="1123"/>
      <c r="AG8" s="1508"/>
      <c r="AH8" s="1123"/>
      <c r="AI8" s="1123"/>
      <c r="AJ8" s="1123"/>
      <c r="AK8" s="1123"/>
    </row>
    <row r="9" spans="1:37" s="44" customFormat="1" ht="12" customHeight="1">
      <c r="A9" s="1502"/>
      <c r="B9" s="1509"/>
      <c r="C9" s="1509"/>
      <c r="D9" s="1510" t="s">
        <v>290</v>
      </c>
      <c r="E9" s="1504"/>
      <c r="F9" s="1504" t="s">
        <v>69</v>
      </c>
      <c r="G9" s="1504"/>
      <c r="H9" s="1505" t="s">
        <v>166</v>
      </c>
      <c r="I9" s="1504"/>
      <c r="J9" s="1504" t="s">
        <v>419</v>
      </c>
      <c r="K9" s="1504"/>
      <c r="L9" s="1504" t="s">
        <v>35</v>
      </c>
      <c r="M9" s="1504"/>
      <c r="N9" s="1506" t="s">
        <v>170</v>
      </c>
      <c r="O9" s="1506"/>
      <c r="P9" s="1506" t="s">
        <v>171</v>
      </c>
      <c r="Q9" s="1504"/>
      <c r="R9" s="1504" t="s">
        <v>34</v>
      </c>
      <c r="S9" s="1504"/>
      <c r="T9" s="1504" t="s">
        <v>36</v>
      </c>
      <c r="U9" s="1496"/>
      <c r="V9" s="1507"/>
      <c r="W9" s="1406"/>
      <c r="X9" s="1406"/>
      <c r="Y9" s="1511" t="s">
        <v>293</v>
      </c>
      <c r="Z9" s="1512"/>
      <c r="AA9" s="1511" t="s">
        <v>294</v>
      </c>
      <c r="AB9" s="1123"/>
      <c r="AC9" s="1511" t="s">
        <v>295</v>
      </c>
      <c r="AD9" s="1512"/>
      <c r="AE9" s="1511" t="s">
        <v>294</v>
      </c>
      <c r="AF9" s="1123"/>
      <c r="AG9" s="1511" t="s">
        <v>295</v>
      </c>
      <c r="AH9" s="1512"/>
      <c r="AI9" s="1511" t="s">
        <v>294</v>
      </c>
      <c r="AJ9" s="1123"/>
      <c r="AK9" s="1512" t="s">
        <v>175</v>
      </c>
    </row>
    <row r="10" spans="1:37" s="44" customFormat="1" ht="12" customHeight="1">
      <c r="A10" s="1502"/>
      <c r="B10" s="1513" t="s">
        <v>48</v>
      </c>
      <c r="C10" s="1509"/>
      <c r="D10" s="1514" t="s">
        <v>291</v>
      </c>
      <c r="E10" s="1505"/>
      <c r="F10" s="1515" t="s">
        <v>37</v>
      </c>
      <c r="G10" s="1505"/>
      <c r="H10" s="1515" t="s">
        <v>571</v>
      </c>
      <c r="I10" s="1505"/>
      <c r="J10" s="1515" t="s">
        <v>420</v>
      </c>
      <c r="K10" s="1505"/>
      <c r="L10" s="1515" t="s">
        <v>167</v>
      </c>
      <c r="M10" s="1505"/>
      <c r="N10" s="1516" t="s">
        <v>172</v>
      </c>
      <c r="O10" s="1506"/>
      <c r="P10" s="1516" t="s">
        <v>170</v>
      </c>
      <c r="Q10" s="1505"/>
      <c r="R10" s="1515" t="s">
        <v>168</v>
      </c>
      <c r="S10" s="1505"/>
      <c r="T10" s="1515" t="s">
        <v>169</v>
      </c>
      <c r="U10" s="1517"/>
      <c r="V10" s="1507"/>
      <c r="W10" s="1518" t="s">
        <v>296</v>
      </c>
      <c r="X10" s="1519" t="s">
        <v>297</v>
      </c>
      <c r="Y10" s="1516" t="s">
        <v>725</v>
      </c>
      <c r="Z10" s="1516" t="s">
        <v>177</v>
      </c>
      <c r="AA10" s="1516" t="s">
        <v>298</v>
      </c>
      <c r="AB10" s="1123"/>
      <c r="AC10" s="1516" t="s">
        <v>725</v>
      </c>
      <c r="AD10" s="1516" t="s">
        <v>177</v>
      </c>
      <c r="AE10" s="1516" t="s">
        <v>298</v>
      </c>
      <c r="AF10" s="1123"/>
      <c r="AG10" s="1516" t="s">
        <v>726</v>
      </c>
      <c r="AH10" s="1516" t="s">
        <v>177</v>
      </c>
      <c r="AI10" s="1516" t="s">
        <v>298</v>
      </c>
      <c r="AJ10" s="1123"/>
      <c r="AK10" s="1514" t="s">
        <v>299</v>
      </c>
    </row>
    <row r="11" spans="1:37" s="43" customFormat="1" ht="12" customHeight="1">
      <c r="A11" s="1520"/>
      <c r="B11" s="919" t="str">
        <f>WACC!C9</f>
        <v>EMCOR Group, Inc.</v>
      </c>
      <c r="C11" s="1509"/>
      <c r="D11" s="900" t="str">
        <f>WACC!G9</f>
        <v>EME</v>
      </c>
      <c r="E11" s="1521"/>
      <c r="F11" s="920">
        <f>CHOOSE($Y$6,Y11:Y20,AC11:AC20,AG11:AG20)</f>
        <v>0.75</v>
      </c>
      <c r="G11" s="1495"/>
      <c r="H11" s="867">
        <f>WACC!N9</f>
        <v>345.26799999999997</v>
      </c>
      <c r="I11" s="1495"/>
      <c r="J11" s="867">
        <f>WACC!P9</f>
        <v>3009.6964600000001</v>
      </c>
      <c r="K11" s="1495"/>
      <c r="L11" s="921">
        <f>+H11/J11</f>
        <v>0.1147185454044093</v>
      </c>
      <c r="M11" s="1522"/>
      <c r="N11" s="1523"/>
      <c r="O11" s="1524"/>
      <c r="P11" s="1523"/>
      <c r="Q11" s="1525"/>
      <c r="R11" s="921" t="e">
        <f>IF(OR(N11/P11&gt;40%,N11/P11&lt;15%,P11&lt;0),40%,N11/P11)</f>
        <v>#DIV/0!</v>
      </c>
      <c r="S11" s="1495"/>
      <c r="T11" s="922" t="str">
        <f>IF($B11&lt;&gt;"",IF(ISERROR((F11/(1+L11*(1-R11)))),"n/a ",(F11/(1+L11*(1-R11)))))</f>
        <v xml:space="preserve">n/a </v>
      </c>
      <c r="U11" s="1521"/>
      <c r="V11" s="1526"/>
      <c r="W11" s="1527" t="s">
        <v>186</v>
      </c>
      <c r="X11" s="923" t="str">
        <f t="shared" ref="X11:X19" si="0">B11</f>
        <v>EMCOR Group, Inc.</v>
      </c>
      <c r="Y11" s="924">
        <v>0.75</v>
      </c>
      <c r="Z11" s="924">
        <v>0.18949676689005207</v>
      </c>
      <c r="AA11" s="925">
        <v>104</v>
      </c>
      <c r="AB11" s="1528"/>
      <c r="AC11" s="924">
        <v>0.67</v>
      </c>
      <c r="AD11" s="924">
        <v>0.18677607633043503</v>
      </c>
      <c r="AE11" s="925">
        <v>260</v>
      </c>
      <c r="AF11" s="1528"/>
      <c r="AG11" s="924">
        <v>0.46432602019237845</v>
      </c>
      <c r="AH11" s="924">
        <v>1.9155931430690096E-2</v>
      </c>
      <c r="AI11" s="925">
        <v>60</v>
      </c>
      <c r="AJ11" s="1123"/>
      <c r="AK11" s="1529" t="s">
        <v>300</v>
      </c>
    </row>
    <row r="12" spans="1:37" s="43" customFormat="1" ht="12" customHeight="1">
      <c r="A12" s="1520"/>
      <c r="B12" s="919" t="str">
        <f>WACC!C10</f>
        <v>Fluor Corporation</v>
      </c>
      <c r="C12" s="1530" t="s">
        <v>159</v>
      </c>
      <c r="D12" s="900" t="str">
        <f>WACC!G10</f>
        <v>FLR</v>
      </c>
      <c r="E12" s="1531"/>
      <c r="F12" s="920">
        <f t="shared" ref="F12:F19" si="1">CHOOSE($Y$6,Y12:Y21,AC12:AC21,AG12:AG21)</f>
        <v>0.81</v>
      </c>
      <c r="G12" s="1495"/>
      <c r="H12" s="868">
        <f>WACC!N10</f>
        <v>526.04200000000003</v>
      </c>
      <c r="I12" s="1532"/>
      <c r="J12" s="868">
        <f>WACC!P10</f>
        <v>12380.515799999999</v>
      </c>
      <c r="K12" s="1495"/>
      <c r="L12" s="921">
        <f t="shared" ref="L12:L19" si="2">+H12/J12</f>
        <v>4.2489505970340916E-2</v>
      </c>
      <c r="M12" s="1522"/>
      <c r="N12" s="1533"/>
      <c r="O12" s="1534"/>
      <c r="P12" s="1533"/>
      <c r="Q12" s="1525"/>
      <c r="R12" s="921" t="e">
        <f t="shared" ref="R12:R19" si="3">IF(OR(N12/P12&gt;40%,N12/P12&lt;15%,P12&lt;0),40%,N12/P12)</f>
        <v>#DIV/0!</v>
      </c>
      <c r="S12" s="1495"/>
      <c r="T12" s="922" t="str">
        <f t="shared" ref="T12:T19" si="4">IF($B12&lt;&gt;"",IF(ISERROR((F12/(1+L12*(1-R12)))),"n/a ",(F12/(1+L12*(1-R12)))))</f>
        <v xml:space="preserve">n/a </v>
      </c>
      <c r="U12" s="1525"/>
      <c r="V12" s="1535"/>
      <c r="W12" s="1527" t="s">
        <v>186</v>
      </c>
      <c r="X12" s="923" t="str">
        <f t="shared" si="0"/>
        <v>Fluor Corporation</v>
      </c>
      <c r="Y12" s="924">
        <v>0.81</v>
      </c>
      <c r="Z12" s="926">
        <v>0.39390406558687124</v>
      </c>
      <c r="AA12" s="927">
        <v>104</v>
      </c>
      <c r="AB12" s="1528"/>
      <c r="AC12" s="924">
        <v>0.79</v>
      </c>
      <c r="AD12" s="926">
        <v>0.37587523617466029</v>
      </c>
      <c r="AE12" s="927">
        <v>260</v>
      </c>
      <c r="AF12" s="1528"/>
      <c r="AG12" s="924">
        <v>0.70845022009916181</v>
      </c>
      <c r="AH12" s="926">
        <v>0.22884242774218222</v>
      </c>
      <c r="AI12" s="927">
        <v>60</v>
      </c>
      <c r="AJ12" s="1123"/>
      <c r="AK12" s="1529" t="s">
        <v>457</v>
      </c>
    </row>
    <row r="13" spans="1:37" s="43" customFormat="1" ht="12" customHeight="1">
      <c r="A13" s="1520"/>
      <c r="B13" s="919" t="str">
        <f>WACC!C11</f>
        <v>Foster Wheeler AG</v>
      </c>
      <c r="C13" s="1530" t="s">
        <v>160</v>
      </c>
      <c r="D13" s="900" t="str">
        <f>WACC!G11</f>
        <v>IQ273511</v>
      </c>
      <c r="E13" s="1531"/>
      <c r="F13" s="920">
        <f t="shared" si="1"/>
        <v>0.77</v>
      </c>
      <c r="G13" s="1495"/>
      <c r="H13" s="868">
        <f>WACC!N11</f>
        <v>127.242</v>
      </c>
      <c r="I13" s="1532"/>
      <c r="J13" s="868">
        <f>WACC!P11</f>
        <v>2845.25578</v>
      </c>
      <c r="K13" s="1495"/>
      <c r="L13" s="921">
        <f t="shared" si="2"/>
        <v>4.4720759692121602E-2</v>
      </c>
      <c r="M13" s="1522"/>
      <c r="N13" s="1533"/>
      <c r="O13" s="1534"/>
      <c r="P13" s="1533"/>
      <c r="Q13" s="1525"/>
      <c r="R13" s="921" t="e">
        <f t="shared" si="3"/>
        <v>#DIV/0!</v>
      </c>
      <c r="S13" s="1495"/>
      <c r="T13" s="922" t="str">
        <f t="shared" si="4"/>
        <v xml:space="preserve">n/a </v>
      </c>
      <c r="U13" s="1525"/>
      <c r="V13" s="1535"/>
      <c r="W13" s="1527" t="s">
        <v>186</v>
      </c>
      <c r="X13" s="923" t="str">
        <f t="shared" si="0"/>
        <v>Foster Wheeler AG</v>
      </c>
      <c r="Y13" s="924">
        <v>0.77</v>
      </c>
      <c r="Z13" s="926">
        <v>0.18981925510607356</v>
      </c>
      <c r="AA13" s="927">
        <v>104</v>
      </c>
      <c r="AB13" s="1528"/>
      <c r="AC13" s="924">
        <v>0.73</v>
      </c>
      <c r="AD13" s="926">
        <v>0.22551023880974388</v>
      </c>
      <c r="AE13" s="927">
        <v>260</v>
      </c>
      <c r="AF13" s="1528"/>
      <c r="AG13" s="924">
        <v>0.71305333319988651</v>
      </c>
      <c r="AH13" s="926">
        <v>0.1337731735026477</v>
      </c>
      <c r="AI13" s="927">
        <v>60</v>
      </c>
      <c r="AJ13" s="1123"/>
      <c r="AK13" s="1529" t="s">
        <v>722</v>
      </c>
    </row>
    <row r="14" spans="1:37" s="43" customFormat="1" ht="12" customHeight="1">
      <c r="A14" s="1520"/>
      <c r="B14" s="919" t="str">
        <f>WACC!C12</f>
        <v>Jacobs Engineering Group Inc.</v>
      </c>
      <c r="C14" s="1530" t="s">
        <v>161</v>
      </c>
      <c r="D14" s="900" t="str">
        <f>WACC!G12</f>
        <v>JEC</v>
      </c>
      <c r="E14" s="1531"/>
      <c r="F14" s="920">
        <f t="shared" si="1"/>
        <v>0.88</v>
      </c>
      <c r="G14" s="1495"/>
      <c r="H14" s="868">
        <f>WACC!N12</f>
        <v>830.76700000000005</v>
      </c>
      <c r="I14" s="1532"/>
      <c r="J14" s="868">
        <f>WACC!P12</f>
        <v>7078.6569200000004</v>
      </c>
      <c r="K14" s="1495"/>
      <c r="L14" s="921">
        <f t="shared" si="2"/>
        <v>0.11736223543378056</v>
      </c>
      <c r="M14" s="1522"/>
      <c r="N14" s="1533"/>
      <c r="O14" s="1534"/>
      <c r="P14" s="1533"/>
      <c r="Q14" s="1525"/>
      <c r="R14" s="921" t="e">
        <f t="shared" si="3"/>
        <v>#DIV/0!</v>
      </c>
      <c r="S14" s="1495"/>
      <c r="T14" s="922" t="str">
        <f t="shared" si="4"/>
        <v xml:space="preserve">n/a </v>
      </c>
      <c r="U14" s="1525"/>
      <c r="V14" s="1535"/>
      <c r="W14" s="1527" t="s">
        <v>186</v>
      </c>
      <c r="X14" s="923" t="str">
        <f t="shared" si="0"/>
        <v>Jacobs Engineering Group Inc.</v>
      </c>
      <c r="Y14" s="924">
        <v>0.88</v>
      </c>
      <c r="Z14" s="926">
        <v>0.16129054829758979</v>
      </c>
      <c r="AA14" s="927">
        <v>104</v>
      </c>
      <c r="AB14" s="1528"/>
      <c r="AC14" s="924">
        <v>0.86</v>
      </c>
      <c r="AD14" s="926">
        <v>0.18948216816556254</v>
      </c>
      <c r="AE14" s="927">
        <v>260</v>
      </c>
      <c r="AF14" s="1528"/>
      <c r="AG14" s="924">
        <v>0.93733777599392964</v>
      </c>
      <c r="AH14" s="926">
        <v>0.17987454604802081</v>
      </c>
      <c r="AI14" s="927">
        <v>60</v>
      </c>
      <c r="AJ14" s="1123"/>
      <c r="AK14" s="1529" t="s">
        <v>723</v>
      </c>
    </row>
    <row r="15" spans="1:37" s="43" customFormat="1" ht="12" customHeight="1">
      <c r="A15" s="1520"/>
      <c r="B15" s="919" t="str">
        <f>WACC!C13</f>
        <v>KBR, Inc.</v>
      </c>
      <c r="C15" s="1530" t="s">
        <v>162</v>
      </c>
      <c r="D15" s="900" t="str">
        <f>WACC!G13</f>
        <v>KBR</v>
      </c>
      <c r="E15" s="1531"/>
      <c r="F15" s="920">
        <f t="shared" si="1"/>
        <v>0.74</v>
      </c>
      <c r="G15" s="1495"/>
      <c r="H15" s="868">
        <f>WACC!N13</f>
        <v>84</v>
      </c>
      <c r="I15" s="1532"/>
      <c r="J15" s="868">
        <f>WACC!P13</f>
        <v>3457.2653</v>
      </c>
      <c r="K15" s="1495"/>
      <c r="L15" s="921">
        <f t="shared" si="2"/>
        <v>2.4296660137710577E-2</v>
      </c>
      <c r="M15" s="1522"/>
      <c r="N15" s="1533"/>
      <c r="O15" s="1534"/>
      <c r="P15" s="1533"/>
      <c r="Q15" s="1525"/>
      <c r="R15" s="921" t="e">
        <f t="shared" si="3"/>
        <v>#DIV/0!</v>
      </c>
      <c r="S15" s="1495"/>
      <c r="T15" s="922" t="str">
        <f t="shared" si="4"/>
        <v xml:space="preserve">n/a </v>
      </c>
      <c r="U15" s="1525"/>
      <c r="V15" s="1535"/>
      <c r="W15" s="1527" t="s">
        <v>186</v>
      </c>
      <c r="X15" s="923" t="str">
        <f t="shared" si="0"/>
        <v>KBR, Inc.</v>
      </c>
      <c r="Y15" s="924">
        <v>0.74</v>
      </c>
      <c r="Z15" s="926">
        <v>0.12477122948387157</v>
      </c>
      <c r="AA15" s="927">
        <v>104</v>
      </c>
      <c r="AB15" s="1528"/>
      <c r="AC15" s="924">
        <v>0.7</v>
      </c>
      <c r="AD15" s="926">
        <v>0.12932828157605983</v>
      </c>
      <c r="AE15" s="927">
        <v>260</v>
      </c>
      <c r="AF15" s="1528"/>
      <c r="AG15" s="924">
        <v>0.56203192743172625</v>
      </c>
      <c r="AH15" s="926">
        <v>3.9398442321647686E-2</v>
      </c>
      <c r="AI15" s="927">
        <v>60</v>
      </c>
      <c r="AJ15" s="1123"/>
      <c r="AK15" s="1529" t="s">
        <v>723</v>
      </c>
    </row>
    <row r="16" spans="1:37" s="43" customFormat="1" ht="12" customHeight="1">
      <c r="A16" s="1520"/>
      <c r="B16" s="919" t="str">
        <f>WACC!C14</f>
        <v>Stantec Inc.</v>
      </c>
      <c r="C16" s="1530" t="s">
        <v>163</v>
      </c>
      <c r="D16" s="900" t="str">
        <f>WACC!G14</f>
        <v>STN</v>
      </c>
      <c r="E16" s="1531"/>
      <c r="F16" s="920">
        <f t="shared" si="1"/>
        <v>0.81</v>
      </c>
      <c r="G16" s="1495"/>
      <c r="H16" s="868">
        <f>WACC!N14</f>
        <v>288.85930999999999</v>
      </c>
      <c r="I16" s="1532"/>
      <c r="J16" s="868">
        <f>WACC!P14</f>
        <v>2372.5704999999998</v>
      </c>
      <c r="K16" s="1495"/>
      <c r="L16" s="921">
        <f t="shared" si="2"/>
        <v>0.12174951597855575</v>
      </c>
      <c r="M16" s="1522"/>
      <c r="N16" s="1533"/>
      <c r="O16" s="1534"/>
      <c r="P16" s="1533"/>
      <c r="Q16" s="1525"/>
      <c r="R16" s="921" t="e">
        <f t="shared" si="3"/>
        <v>#DIV/0!</v>
      </c>
      <c r="S16" s="1495"/>
      <c r="T16" s="922" t="str">
        <f t="shared" si="4"/>
        <v xml:space="preserve">n/a </v>
      </c>
      <c r="U16" s="1525"/>
      <c r="V16" s="1535"/>
      <c r="W16" s="1527" t="s">
        <v>186</v>
      </c>
      <c r="X16" s="923" t="str">
        <f t="shared" si="0"/>
        <v>Stantec Inc.</v>
      </c>
      <c r="Y16" s="924">
        <v>0.81</v>
      </c>
      <c r="Z16" s="926">
        <v>0.17576380276334652</v>
      </c>
      <c r="AA16" s="927">
        <v>104</v>
      </c>
      <c r="AB16" s="1528"/>
      <c r="AC16" s="924">
        <v>0.8</v>
      </c>
      <c r="AD16" s="926">
        <v>0.19868894721383557</v>
      </c>
      <c r="AE16" s="927">
        <v>260</v>
      </c>
      <c r="AF16" s="1528"/>
      <c r="AG16" s="924">
        <v>0.50647908603106395</v>
      </c>
      <c r="AH16" s="926">
        <v>2.183422965402981E-2</v>
      </c>
      <c r="AI16" s="927">
        <v>60</v>
      </c>
      <c r="AJ16" s="1123"/>
      <c r="AK16" s="1529" t="s">
        <v>724</v>
      </c>
    </row>
    <row r="17" spans="1:37" s="43" customFormat="1" ht="12" customHeight="1">
      <c r="A17" s="1520"/>
      <c r="B17" s="919" t="str">
        <f>WACC!C15</f>
        <v>Tetra Tech, Inc.</v>
      </c>
      <c r="C17" s="1530" t="s">
        <v>164</v>
      </c>
      <c r="D17" s="900" t="str">
        <f>WACC!G15</f>
        <v>TTEK</v>
      </c>
      <c r="E17" s="1531"/>
      <c r="F17" s="920">
        <f t="shared" si="1"/>
        <v>0.8</v>
      </c>
      <c r="G17" s="1495"/>
      <c r="H17" s="868">
        <f>WACC!N15</f>
        <v>205.226</v>
      </c>
      <c r="I17" s="1532"/>
      <c r="J17" s="868">
        <f>WACC!P15</f>
        <v>1787.2205000000001</v>
      </c>
      <c r="K17" s="1495"/>
      <c r="L17" s="921">
        <f t="shared" si="2"/>
        <v>0.11482970344174095</v>
      </c>
      <c r="M17" s="1522"/>
      <c r="N17" s="1533"/>
      <c r="O17" s="1534"/>
      <c r="P17" s="1533"/>
      <c r="Q17" s="1525"/>
      <c r="R17" s="921" t="e">
        <f t="shared" si="3"/>
        <v>#DIV/0!</v>
      </c>
      <c r="S17" s="1495"/>
      <c r="T17" s="922" t="str">
        <f t="shared" si="4"/>
        <v xml:space="preserve">n/a </v>
      </c>
      <c r="U17" s="1525"/>
      <c r="V17" s="1535"/>
      <c r="W17" s="1527" t="s">
        <v>186</v>
      </c>
      <c r="X17" s="923" t="str">
        <f t="shared" si="0"/>
        <v>Tetra Tech, Inc.</v>
      </c>
      <c r="Y17" s="924">
        <v>0.8</v>
      </c>
      <c r="Z17" s="926">
        <v>5.9090898950852302E-2</v>
      </c>
      <c r="AA17" s="927">
        <v>104</v>
      </c>
      <c r="AB17" s="1528"/>
      <c r="AC17" s="924">
        <v>0.88</v>
      </c>
      <c r="AD17" s="926">
        <v>0.10315473551232029</v>
      </c>
      <c r="AE17" s="927">
        <v>260</v>
      </c>
      <c r="AF17" s="1528"/>
      <c r="AG17" s="924">
        <v>0.77426387239530181</v>
      </c>
      <c r="AH17" s="926">
        <v>5.0937771733389064E-2</v>
      </c>
      <c r="AI17" s="927">
        <v>60</v>
      </c>
      <c r="AJ17" s="1123"/>
      <c r="AK17" s="1529" t="s">
        <v>723</v>
      </c>
    </row>
    <row r="18" spans="1:37" s="43" customFormat="1" ht="12" customHeight="1">
      <c r="A18" s="1520"/>
      <c r="B18" s="919" t="str">
        <f>WACC!C16</f>
        <v>URS Corporation</v>
      </c>
      <c r="C18" s="1530" t="s">
        <v>165</v>
      </c>
      <c r="D18" s="900" t="str">
        <f>WACC!G16</f>
        <v>IQ190786</v>
      </c>
      <c r="E18" s="1531"/>
      <c r="F18" s="920">
        <f t="shared" si="1"/>
        <v>1.1000000000000001</v>
      </c>
      <c r="G18" s="1495"/>
      <c r="H18" s="868">
        <f>WACC!N16</f>
        <v>2117</v>
      </c>
      <c r="I18" s="1532"/>
      <c r="J18" s="868">
        <f>WACC!P16</f>
        <v>3308.0452500000001</v>
      </c>
      <c r="K18" s="1495"/>
      <c r="L18" s="921">
        <f t="shared" si="2"/>
        <v>0.63995497038621219</v>
      </c>
      <c r="M18" s="1522"/>
      <c r="N18" s="1533"/>
      <c r="O18" s="1534"/>
      <c r="P18" s="1533"/>
      <c r="Q18" s="1525"/>
      <c r="R18" s="921" t="e">
        <f t="shared" si="3"/>
        <v>#DIV/0!</v>
      </c>
      <c r="S18" s="1495"/>
      <c r="T18" s="922" t="str">
        <f t="shared" si="4"/>
        <v xml:space="preserve">n/a </v>
      </c>
      <c r="U18" s="1525"/>
      <c r="V18" s="1535"/>
      <c r="W18" s="1527" t="s">
        <v>186</v>
      </c>
      <c r="X18" s="923" t="str">
        <f t="shared" si="0"/>
        <v>URS Corporation</v>
      </c>
      <c r="Y18" s="924">
        <v>1.1000000000000001</v>
      </c>
      <c r="Z18" s="926">
        <v>0.14681625756382966</v>
      </c>
      <c r="AA18" s="927">
        <v>104</v>
      </c>
      <c r="AB18" s="1528"/>
      <c r="AC18" s="924">
        <v>1.08</v>
      </c>
      <c r="AD18" s="926">
        <v>0.25480116291744398</v>
      </c>
      <c r="AE18" s="927">
        <v>260</v>
      </c>
      <c r="AF18" s="1528"/>
      <c r="AG18" s="924">
        <v>1.2295158140555644</v>
      </c>
      <c r="AH18" s="926">
        <v>0.28636608580430056</v>
      </c>
      <c r="AI18" s="927">
        <v>60</v>
      </c>
      <c r="AJ18" s="1123"/>
      <c r="AK18" s="928">
        <v>0</v>
      </c>
    </row>
    <row r="19" spans="1:37" s="43" customFormat="1" ht="12" customHeight="1">
      <c r="A19" s="1520"/>
      <c r="B19" s="919"/>
      <c r="C19" s="1530"/>
      <c r="D19" s="900"/>
      <c r="E19" s="1531"/>
      <c r="F19" s="920"/>
      <c r="G19" s="1495"/>
      <c r="H19" s="868"/>
      <c r="I19" s="1532"/>
      <c r="J19" s="868"/>
      <c r="K19" s="1495"/>
      <c r="L19" s="921"/>
      <c r="M19" s="1522"/>
      <c r="N19" s="1533"/>
      <c r="O19" s="1534"/>
      <c r="P19" s="1533"/>
      <c r="Q19" s="1525"/>
      <c r="R19" s="921"/>
      <c r="S19" s="1495"/>
      <c r="T19" s="922"/>
      <c r="U19" s="1525"/>
      <c r="V19" s="1535"/>
      <c r="W19" s="1527"/>
      <c r="X19" s="923"/>
      <c r="Y19" s="924"/>
      <c r="Z19" s="926"/>
      <c r="AA19" s="927"/>
      <c r="AB19" s="1528"/>
      <c r="AC19" s="924"/>
      <c r="AD19" s="926"/>
      <c r="AE19" s="927"/>
      <c r="AF19" s="1528"/>
      <c r="AG19" s="924"/>
      <c r="AH19" s="926"/>
      <c r="AI19" s="927"/>
      <c r="AJ19" s="1123"/>
      <c r="AK19" s="928"/>
    </row>
    <row r="20" spans="1:37" s="43" customFormat="1" ht="12" customHeight="1">
      <c r="A20" s="1520"/>
      <c r="B20" s="1536"/>
      <c r="C20" s="1530"/>
      <c r="D20" s="1537"/>
      <c r="E20" s="1531"/>
      <c r="F20" s="1538"/>
      <c r="G20" s="1495"/>
      <c r="H20" s="1539"/>
      <c r="I20" s="1532"/>
      <c r="J20" s="1539"/>
      <c r="K20" s="1495"/>
      <c r="L20" s="1540"/>
      <c r="M20" s="1522"/>
      <c r="N20" s="1533"/>
      <c r="O20" s="1534"/>
      <c r="P20" s="1533"/>
      <c r="Q20" s="1525"/>
      <c r="R20" s="1540"/>
      <c r="S20" s="1495"/>
      <c r="T20" s="1538"/>
      <c r="U20" s="1525"/>
      <c r="V20" s="1535"/>
      <c r="W20" s="1527"/>
      <c r="X20" s="1541"/>
      <c r="Y20" s="1542" t="s">
        <v>231</v>
      </c>
      <c r="Z20" s="1543"/>
      <c r="AA20" s="1544"/>
      <c r="AB20" s="1528"/>
      <c r="AC20" s="1545" t="s">
        <v>232</v>
      </c>
      <c r="AD20" s="1545"/>
      <c r="AE20" s="1544"/>
      <c r="AF20" s="1528"/>
      <c r="AG20" s="1542"/>
      <c r="AH20" s="1543"/>
      <c r="AI20" s="1544"/>
      <c r="AJ20" s="1123"/>
      <c r="AK20" s="1546"/>
    </row>
    <row r="21" spans="1:37" s="43" customFormat="1" ht="12" customHeight="1">
      <c r="A21" s="1520"/>
      <c r="B21" s="1547"/>
      <c r="C21" s="1548"/>
      <c r="D21" s="1547" t="s">
        <v>38</v>
      </c>
      <c r="E21" s="1531"/>
      <c r="F21" s="929">
        <f>AVERAGE(F11:F20)</f>
        <v>0.83250000000000002</v>
      </c>
      <c r="G21" s="1549"/>
      <c r="H21" s="1550"/>
      <c r="I21" s="1550"/>
      <c r="J21" s="1550"/>
      <c r="K21" s="1549"/>
      <c r="L21" s="921">
        <f>AVERAGE(L11:L20)</f>
        <v>0.15251523705560899</v>
      </c>
      <c r="M21" s="1551"/>
      <c r="N21" s="1552" t="s">
        <v>232</v>
      </c>
      <c r="O21" s="1552"/>
      <c r="P21" s="1552" t="s">
        <v>232</v>
      </c>
      <c r="Q21" s="1553"/>
      <c r="R21" s="930" t="e">
        <f>AVERAGE(R11:R20)</f>
        <v>#DIV/0!</v>
      </c>
      <c r="S21" s="1549"/>
      <c r="T21" s="929" t="e">
        <f>AVERAGE(T11:T20)</f>
        <v>#DIV/0!</v>
      </c>
      <c r="U21" s="1554"/>
      <c r="V21" s="1535"/>
      <c r="W21" s="1123"/>
      <c r="X21" s="1555" t="s">
        <v>38</v>
      </c>
      <c r="Y21" s="931">
        <f>AVERAGE(Y11:Y20)</f>
        <v>0.83250000000000002</v>
      </c>
      <c r="Z21" s="931">
        <f>AVERAGE(Z11:Z20)</f>
        <v>0.18011910308031084</v>
      </c>
      <c r="AA21" s="1556"/>
      <c r="AB21" s="1556"/>
      <c r="AC21" s="931">
        <f>AVERAGE(AC11:AC20)</f>
        <v>0.81374999999999997</v>
      </c>
      <c r="AD21" s="931">
        <f>AVERAGE(AD11:AD20)</f>
        <v>0.2079521058375077</v>
      </c>
      <c r="AE21" s="1529"/>
      <c r="AF21" s="1528"/>
      <c r="AG21" s="931">
        <f>AVERAGE(AG11:AG20)</f>
        <v>0.73693225617487668</v>
      </c>
      <c r="AH21" s="931">
        <f>AVERAGE(AH11:AH20)</f>
        <v>0.12002282602961349</v>
      </c>
      <c r="AI21" s="1131"/>
      <c r="AJ21" s="1123"/>
      <c r="AK21" s="1131"/>
    </row>
    <row r="22" spans="1:37" s="43" customFormat="1" ht="12" customHeight="1">
      <c r="A22" s="1520"/>
      <c r="B22" s="1496"/>
      <c r="C22" s="1557"/>
      <c r="D22" s="1496" t="s">
        <v>39</v>
      </c>
      <c r="E22" s="1531"/>
      <c r="F22" s="929">
        <f>MEDIAN(F11:F20)</f>
        <v>0.80500000000000005</v>
      </c>
      <c r="G22" s="1549"/>
      <c r="H22" s="1550"/>
      <c r="I22" s="1550"/>
      <c r="J22" s="1550"/>
      <c r="K22" s="1549"/>
      <c r="L22" s="921">
        <f>MEDIAN(L11:L20)</f>
        <v>0.11477412442307514</v>
      </c>
      <c r="M22" s="1551"/>
      <c r="N22" s="1552" t="s">
        <v>232</v>
      </c>
      <c r="O22" s="1552"/>
      <c r="P22" s="1552" t="s">
        <v>232</v>
      </c>
      <c r="Q22" s="1553"/>
      <c r="R22" s="930" t="e">
        <f>MEDIAN(R11:R20)</f>
        <v>#DIV/0!</v>
      </c>
      <c r="S22" s="1549"/>
      <c r="T22" s="929" t="e">
        <f>MEDIAN(T11:T20)</f>
        <v>#NUM!</v>
      </c>
      <c r="U22" s="1554"/>
      <c r="V22" s="1535"/>
      <c r="W22" s="1558"/>
      <c r="X22" s="1555" t="s">
        <v>39</v>
      </c>
      <c r="Y22" s="932">
        <f>MEDIAN(Y11:Y20)</f>
        <v>0.80500000000000005</v>
      </c>
      <c r="Z22" s="932">
        <f>MEDIAN(Z11:Z20)</f>
        <v>0.16852717553046814</v>
      </c>
      <c r="AA22" s="1556"/>
      <c r="AB22" s="1556"/>
      <c r="AC22" s="932">
        <f>MEDIAN(AC11:AC20)</f>
        <v>0.79500000000000004</v>
      </c>
      <c r="AD22" s="932">
        <f>MEDIAN(AD11:AD20)</f>
        <v>0.19408555768969904</v>
      </c>
      <c r="AE22" s="1529"/>
      <c r="AF22" s="1528"/>
      <c r="AG22" s="932">
        <f>MEDIAN(AG11:AG20)</f>
        <v>0.71075177664952416</v>
      </c>
      <c r="AH22" s="932">
        <f>MEDIAN(AH11:AH20)</f>
        <v>9.235547261801838E-2</v>
      </c>
      <c r="AI22" s="1131"/>
      <c r="AJ22" s="1123"/>
      <c r="AK22" s="1558"/>
    </row>
    <row r="23" spans="1:37" s="43" customFormat="1" ht="12" customHeight="1">
      <c r="A23" s="1520"/>
      <c r="B23" s="1496"/>
      <c r="C23" s="1557"/>
      <c r="D23" s="1496"/>
      <c r="E23" s="1531"/>
      <c r="F23" s="1553"/>
      <c r="G23" s="1549"/>
      <c r="H23" s="1550"/>
      <c r="I23" s="1550"/>
      <c r="J23" s="1550"/>
      <c r="K23" s="1549"/>
      <c r="L23" s="1559"/>
      <c r="M23" s="1551"/>
      <c r="N23" s="1552"/>
      <c r="O23" s="1552"/>
      <c r="P23" s="1552"/>
      <c r="Q23" s="1553"/>
      <c r="R23" s="1560"/>
      <c r="S23" s="1549"/>
      <c r="T23" s="1553"/>
      <c r="U23" s="1554"/>
      <c r="V23" s="1535"/>
      <c r="W23" s="1558"/>
      <c r="X23" s="1555"/>
      <c r="Y23" s="1561"/>
      <c r="Z23" s="1561"/>
      <c r="AA23" s="1556"/>
      <c r="AB23" s="1556"/>
      <c r="AC23" s="1561"/>
      <c r="AD23" s="1561"/>
      <c r="AE23" s="1529"/>
      <c r="AF23" s="1528"/>
      <c r="AG23" s="1561"/>
      <c r="AH23" s="1561"/>
      <c r="AI23" s="1131"/>
      <c r="AJ23" s="1123"/>
      <c r="AK23" s="1558"/>
    </row>
    <row r="24" spans="1:37" s="43" customFormat="1" ht="12" customHeight="1">
      <c r="A24" s="1520"/>
      <c r="B24" s="1530"/>
      <c r="C24" s="1530"/>
      <c r="D24" s="1530"/>
      <c r="E24" s="1556"/>
      <c r="F24" s="1554"/>
      <c r="G24" s="1520"/>
      <c r="H24" s="1562"/>
      <c r="I24" s="1563"/>
      <c r="J24" s="1562"/>
      <c r="K24" s="1520"/>
      <c r="L24" s="1559"/>
      <c r="M24" s="1559"/>
      <c r="N24" s="1564"/>
      <c r="O24" s="1520"/>
      <c r="P24" s="1525"/>
      <c r="Q24" s="1525"/>
      <c r="R24" s="1525"/>
      <c r="S24" s="1525"/>
      <c r="T24" s="1525"/>
      <c r="U24" s="1554"/>
      <c r="V24" s="1535"/>
      <c r="W24" s="1558"/>
      <c r="X24" s="1558"/>
      <c r="Y24" s="1558"/>
      <c r="Z24" s="1558"/>
      <c r="AA24" s="1558"/>
      <c r="AB24" s="1558"/>
      <c r="AC24" s="1558"/>
      <c r="AD24" s="1558"/>
      <c r="AE24" s="1558"/>
      <c r="AF24" s="1558"/>
      <c r="AG24" s="1558"/>
      <c r="AH24" s="1558"/>
      <c r="AI24" s="1558"/>
      <c r="AJ24" s="1558"/>
      <c r="AK24" s="1558"/>
    </row>
    <row r="25" spans="1:37" s="43" customFormat="1" ht="12" customHeight="1" thickBot="1">
      <c r="A25" s="1520"/>
      <c r="B25" s="1565" t="s">
        <v>174</v>
      </c>
      <c r="C25" s="1566"/>
      <c r="D25" s="1566"/>
      <c r="E25" s="1566"/>
      <c r="F25" s="1566"/>
      <c r="G25" s="1566"/>
      <c r="H25" s="1566"/>
      <c r="I25" s="1520"/>
      <c r="J25" s="1520"/>
      <c r="K25" s="1520"/>
      <c r="L25" s="1565" t="s">
        <v>173</v>
      </c>
      <c r="M25" s="1566"/>
      <c r="N25" s="1566"/>
      <c r="O25" s="1566"/>
      <c r="P25" s="1566"/>
      <c r="Q25" s="1566"/>
      <c r="R25" s="1566"/>
      <c r="S25" s="1566"/>
      <c r="T25" s="1566"/>
      <c r="U25" s="1554"/>
      <c r="V25" s="1535"/>
      <c r="W25" s="1558"/>
      <c r="X25" s="1558"/>
      <c r="Y25" s="1558"/>
      <c r="Z25" s="1558"/>
      <c r="AA25" s="1558"/>
      <c r="AB25" s="1558"/>
      <c r="AC25" s="1558"/>
      <c r="AD25" s="1558"/>
      <c r="AE25" s="1558"/>
      <c r="AF25" s="1558"/>
      <c r="AG25" s="1558"/>
      <c r="AH25" s="1558"/>
      <c r="AI25" s="1558"/>
      <c r="AJ25" s="1558"/>
      <c r="AK25" s="1558"/>
    </row>
    <row r="26" spans="1:37" s="43" customFormat="1" ht="12" customHeight="1">
      <c r="A26" s="1520"/>
      <c r="B26" s="1520" t="s">
        <v>567</v>
      </c>
      <c r="C26" s="1520"/>
      <c r="D26" s="1520"/>
      <c r="E26" s="1520"/>
      <c r="F26" s="1520"/>
      <c r="G26" s="1520"/>
      <c r="H26" s="933" t="e">
        <f>T22</f>
        <v>#NUM!</v>
      </c>
      <c r="I26" s="1520"/>
      <c r="J26" s="1520"/>
      <c r="K26" s="1567"/>
      <c r="L26" s="1520" t="s">
        <v>302</v>
      </c>
      <c r="M26" s="1520"/>
      <c r="N26" s="1520"/>
      <c r="O26" s="1520"/>
      <c r="P26" s="1520"/>
      <c r="Q26" s="1520"/>
      <c r="R26" s="1520"/>
      <c r="S26" s="1520"/>
      <c r="T26" s="934">
        <f>VLOOKUP(valuation_date,BAA!A:B,2,TRUE)/100</f>
        <v>4.7100000000000003E-2</v>
      </c>
      <c r="U26" s="1520"/>
      <c r="V26" s="1526"/>
      <c r="W26" s="1558"/>
      <c r="X26" s="1558"/>
      <c r="Y26" s="1558"/>
      <c r="Z26" s="1558"/>
      <c r="AA26" s="1558"/>
      <c r="AB26" s="1558"/>
      <c r="AC26" s="1558"/>
      <c r="AD26" s="1558"/>
      <c r="AE26" s="1558"/>
      <c r="AF26" s="1558"/>
      <c r="AG26" s="1558"/>
      <c r="AH26" s="1558"/>
      <c r="AI26" s="1558"/>
      <c r="AJ26" s="1558"/>
      <c r="AK26" s="1558"/>
    </row>
    <row r="27" spans="1:37" s="48" customFormat="1" ht="12" customHeight="1">
      <c r="A27" s="1556"/>
      <c r="B27" s="1568" t="s">
        <v>642</v>
      </c>
      <c r="C27" s="1520"/>
      <c r="D27" s="1520"/>
      <c r="E27" s="1520"/>
      <c r="F27" s="1520"/>
      <c r="G27" s="1520"/>
      <c r="H27" s="935">
        <f>L22</f>
        <v>0.11477412442307514</v>
      </c>
      <c r="I27" s="1520"/>
      <c r="J27" s="1520"/>
      <c r="K27" s="1567"/>
      <c r="L27" s="1520" t="s">
        <v>303</v>
      </c>
      <c r="M27" s="1520"/>
      <c r="N27" s="1520"/>
      <c r="O27" s="1520"/>
      <c r="P27" s="1520"/>
      <c r="Q27" s="1520"/>
      <c r="R27" s="1520"/>
      <c r="S27" s="1520"/>
      <c r="T27" s="936">
        <f>H28</f>
        <v>0.36499999999999999</v>
      </c>
      <c r="U27" s="1569"/>
      <c r="V27" s="1570"/>
      <c r="W27" s="1558"/>
      <c r="X27" s="1558"/>
      <c r="Y27" s="1558"/>
      <c r="Z27" s="1558"/>
      <c r="AA27" s="1558"/>
      <c r="AB27" s="1558"/>
      <c r="AC27" s="1558"/>
      <c r="AD27" s="1571"/>
      <c r="AE27" s="1571"/>
      <c r="AF27" s="1571"/>
      <c r="AG27" s="1571"/>
      <c r="AH27" s="1571"/>
      <c r="AI27" s="1571"/>
      <c r="AJ27" s="1571"/>
      <c r="AK27" s="1571"/>
    </row>
    <row r="28" spans="1:37" s="43" customFormat="1" ht="12" customHeight="1">
      <c r="A28" s="1520"/>
      <c r="B28" s="1568" t="s">
        <v>304</v>
      </c>
      <c r="C28" s="1520"/>
      <c r="D28" s="1520"/>
      <c r="E28" s="1520"/>
      <c r="F28" s="1520"/>
      <c r="G28" s="1520"/>
      <c r="H28" s="937">
        <f>taxrate</f>
        <v>0.36499999999999999</v>
      </c>
      <c r="I28" s="1520"/>
      <c r="J28" s="1520"/>
      <c r="K28" s="1567"/>
      <c r="L28" s="1520" t="s">
        <v>305</v>
      </c>
      <c r="M28" s="1520"/>
      <c r="N28" s="1520"/>
      <c r="O28" s="1520"/>
      <c r="P28" s="1520"/>
      <c r="Q28" s="1520"/>
      <c r="R28" s="1520"/>
      <c r="S28" s="1520"/>
      <c r="T28" s="938">
        <f>T26*(1-T27)</f>
        <v>2.9908500000000001E-2</v>
      </c>
      <c r="U28" s="1520"/>
      <c r="V28" s="1526"/>
      <c r="W28" s="1558"/>
      <c r="X28" s="1558"/>
      <c r="Y28" s="1558"/>
      <c r="Z28" s="1558"/>
      <c r="AA28" s="1558"/>
      <c r="AB28" s="1558"/>
      <c r="AC28" s="1558"/>
      <c r="AD28" s="1558"/>
      <c r="AE28" s="1558"/>
      <c r="AF28" s="1558"/>
      <c r="AG28" s="1558"/>
      <c r="AH28" s="1558"/>
      <c r="AI28" s="1558"/>
      <c r="AJ28" s="1558"/>
      <c r="AK28" s="1558"/>
    </row>
    <row r="29" spans="1:37" s="43" customFormat="1" ht="12" customHeight="1">
      <c r="A29" s="1520"/>
      <c r="B29" s="1520"/>
      <c r="C29" s="1520"/>
      <c r="D29" s="1520"/>
      <c r="E29" s="1520"/>
      <c r="F29" s="1520"/>
      <c r="G29" s="1520"/>
      <c r="H29" s="1520"/>
      <c r="I29" s="1520"/>
      <c r="J29" s="1520"/>
      <c r="K29" s="1567"/>
      <c r="L29" s="1123"/>
      <c r="M29" s="1123"/>
      <c r="N29" s="1123"/>
      <c r="O29" s="1123"/>
      <c r="P29" s="1123"/>
      <c r="Q29" s="1123"/>
      <c r="R29" s="1123"/>
      <c r="S29" s="1123"/>
      <c r="T29" s="1572"/>
      <c r="U29" s="1520"/>
      <c r="V29" s="1526"/>
      <c r="W29" s="1558"/>
      <c r="X29" s="1558"/>
      <c r="Y29" s="1558"/>
      <c r="Z29" s="1558"/>
      <c r="AA29" s="1558"/>
      <c r="AB29" s="1558"/>
      <c r="AC29" s="1558"/>
      <c r="AD29" s="1558"/>
      <c r="AE29" s="1558"/>
      <c r="AF29" s="1558"/>
      <c r="AG29" s="1558"/>
      <c r="AH29" s="1558"/>
      <c r="AI29" s="1558"/>
      <c r="AJ29" s="1558"/>
      <c r="AK29" s="1558"/>
    </row>
    <row r="30" spans="1:37" s="43" customFormat="1" ht="12" customHeight="1" thickBot="1">
      <c r="A30" s="1520"/>
      <c r="B30" s="1568" t="s">
        <v>306</v>
      </c>
      <c r="C30" s="1520"/>
      <c r="D30" s="1520"/>
      <c r="E30" s="1520"/>
      <c r="F30" s="1520"/>
      <c r="G30" s="1520"/>
      <c r="H30" s="933" t="str">
        <f>IF(ISERROR(H26*(1+(H27*(1-H28)))),"n/a",H26*(1+(H27*(1-H28))))</f>
        <v>n/a</v>
      </c>
      <c r="I30" s="1520"/>
      <c r="J30" s="1487"/>
      <c r="K30" s="1487"/>
      <c r="L30" s="1565" t="s">
        <v>112</v>
      </c>
      <c r="M30" s="1566"/>
      <c r="N30" s="1566"/>
      <c r="O30" s="1566"/>
      <c r="P30" s="1566"/>
      <c r="Q30" s="1566"/>
      <c r="R30" s="1566"/>
      <c r="S30" s="1566"/>
      <c r="T30" s="1573"/>
      <c r="U30" s="1574"/>
      <c r="V30" s="1526"/>
      <c r="W30" s="1558"/>
      <c r="X30" s="1558"/>
      <c r="Y30" s="1558"/>
      <c r="Z30" s="1558"/>
      <c r="AA30" s="1558"/>
      <c r="AB30" s="1558"/>
      <c r="AC30" s="1558"/>
      <c r="AD30" s="1558"/>
      <c r="AE30" s="1558"/>
      <c r="AF30" s="1558"/>
      <c r="AG30" s="1558"/>
      <c r="AH30" s="1558"/>
      <c r="AI30" s="1558"/>
      <c r="AJ30" s="1558"/>
      <c r="AK30" s="1558"/>
    </row>
    <row r="31" spans="1:37" s="43" customFormat="1" ht="12" customHeight="1">
      <c r="A31" s="1520"/>
      <c r="B31" s="1568" t="s">
        <v>307</v>
      </c>
      <c r="C31" s="1520"/>
      <c r="D31" s="1520"/>
      <c r="E31" s="1520"/>
      <c r="F31" s="1520"/>
      <c r="G31" s="1520"/>
      <c r="H31" s="1575"/>
      <c r="I31" s="1520"/>
      <c r="J31" s="1520"/>
      <c r="K31" s="1520"/>
      <c r="L31" s="1508"/>
      <c r="M31" s="1576"/>
      <c r="N31" s="1576"/>
      <c r="O31" s="1576"/>
      <c r="P31" s="1576"/>
      <c r="Q31" s="1576"/>
      <c r="R31" s="1576"/>
      <c r="S31" s="1576"/>
      <c r="T31" s="1577"/>
      <c r="U31" s="1576"/>
      <c r="V31" s="1526"/>
      <c r="W31" s="1558"/>
      <c r="X31" s="1558"/>
      <c r="Y31" s="1558"/>
      <c r="Z31" s="1558"/>
      <c r="AA31" s="1558"/>
      <c r="AB31" s="1558"/>
      <c r="AC31" s="1558"/>
      <c r="AD31" s="1558"/>
      <c r="AE31" s="1558"/>
      <c r="AF31" s="1558"/>
      <c r="AG31" s="1558"/>
      <c r="AH31" s="1558"/>
      <c r="AI31" s="1558"/>
      <c r="AJ31" s="1558"/>
      <c r="AK31" s="1558"/>
    </row>
    <row r="32" spans="1:37" s="43" customFormat="1" ht="12" customHeight="1">
      <c r="A32" s="1520"/>
      <c r="B32" s="1568" t="s">
        <v>308</v>
      </c>
      <c r="C32" s="1520"/>
      <c r="D32" s="1520"/>
      <c r="E32" s="1520"/>
      <c r="F32" s="1520"/>
      <c r="G32" s="1520"/>
      <c r="H32" s="939">
        <f>VLOOKUP(valuation_date,RfR!A:B,2,TRUE)/100</f>
        <v>3.0800000000000001E-2</v>
      </c>
      <c r="I32" s="1520"/>
      <c r="J32" s="1520"/>
      <c r="K32" s="1520"/>
      <c r="L32" s="1520" t="s">
        <v>70</v>
      </c>
      <c r="M32" s="1520"/>
      <c r="N32" s="1520"/>
      <c r="O32" s="1520"/>
      <c r="P32" s="935">
        <f>IF(ISERROR(MROUND($H$27/(1+$H$27),5%)),"n/a",MROUND($H$27/(1+$H$27),5%))</f>
        <v>0.1</v>
      </c>
      <c r="Q32" s="1496"/>
      <c r="R32" s="935">
        <f>$T$28</f>
        <v>2.9908500000000001E-2</v>
      </c>
      <c r="S32" s="1496"/>
      <c r="T32" s="935">
        <f>IF(ISERROR($P32*$R32),"n/a",$P32*$R32)</f>
        <v>2.9908500000000002E-3</v>
      </c>
      <c r="U32" s="1520"/>
      <c r="V32" s="1526"/>
      <c r="W32" s="1558"/>
      <c r="X32" s="1558"/>
      <c r="Y32" s="1558"/>
      <c r="Z32" s="1558"/>
      <c r="AA32" s="1558"/>
      <c r="AB32" s="1558"/>
      <c r="AC32" s="1558"/>
      <c r="AD32" s="1558"/>
      <c r="AE32" s="1558"/>
      <c r="AF32" s="1558"/>
      <c r="AG32" s="1558"/>
      <c r="AH32" s="1558"/>
      <c r="AI32" s="1558"/>
      <c r="AJ32" s="1558"/>
      <c r="AK32" s="1558"/>
    </row>
    <row r="33" spans="1:37" s="43" customFormat="1" ht="12" customHeight="1">
      <c r="A33" s="1520"/>
      <c r="B33" s="1568" t="s">
        <v>309</v>
      </c>
      <c r="C33" s="1520"/>
      <c r="D33" s="1520"/>
      <c r="E33" s="1520"/>
      <c r="F33" s="1520"/>
      <c r="G33" s="1520"/>
      <c r="H33" s="1578"/>
      <c r="I33" s="1520"/>
      <c r="J33" s="1520"/>
      <c r="K33" s="1520"/>
      <c r="L33" s="1520" t="s">
        <v>69</v>
      </c>
      <c r="M33" s="1520"/>
      <c r="N33" s="1520"/>
      <c r="O33" s="1520"/>
      <c r="P33" s="935">
        <f>IF(ISERROR(1-P32),"n/a",1-P32)</f>
        <v>0.9</v>
      </c>
      <c r="Q33" s="1496"/>
      <c r="R33" s="935" t="str">
        <f>$H$36</f>
        <v>n/a</v>
      </c>
      <c r="S33" s="1496"/>
      <c r="T33" s="940" t="str">
        <f>IF(ISERROR($P33*$R33),"n/a",$P33*$R33)</f>
        <v>n/a</v>
      </c>
      <c r="U33" s="1575"/>
      <c r="V33" s="1526"/>
      <c r="W33" s="1558"/>
      <c r="X33" s="1558"/>
      <c r="Y33" s="1558"/>
      <c r="Z33" s="1558"/>
      <c r="AA33" s="1558"/>
      <c r="AB33" s="1558"/>
      <c r="AC33" s="1558"/>
      <c r="AD33" s="1558"/>
      <c r="AE33" s="1558"/>
      <c r="AF33" s="1558"/>
      <c r="AG33" s="1558"/>
      <c r="AH33" s="1558"/>
      <c r="AI33" s="1558"/>
      <c r="AJ33" s="1558"/>
      <c r="AK33" s="1558"/>
    </row>
    <row r="34" spans="1:37" s="43" customFormat="1" ht="12" customHeight="1">
      <c r="A34" s="1520"/>
      <c r="B34" s="1568" t="s">
        <v>310</v>
      </c>
      <c r="C34" s="1520"/>
      <c r="D34" s="1520"/>
      <c r="E34" s="1520"/>
      <c r="F34" s="1520"/>
      <c r="G34" s="1520"/>
      <c r="H34" s="1575"/>
      <c r="I34" s="1520"/>
      <c r="J34" s="1520"/>
      <c r="K34" s="1520"/>
      <c r="L34" s="1520" t="s">
        <v>119</v>
      </c>
      <c r="M34" s="1520"/>
      <c r="N34" s="1520"/>
      <c r="O34" s="1520"/>
      <c r="P34" s="1496"/>
      <c r="Q34" s="1496"/>
      <c r="R34" s="1496"/>
      <c r="S34" s="1496"/>
      <c r="T34" s="941" t="str">
        <f>IF(ISERROR(T32+T33),"n/a",T32+T33)</f>
        <v>n/a</v>
      </c>
      <c r="U34" s="1520"/>
      <c r="V34" s="1526"/>
      <c r="W34" s="1558"/>
      <c r="X34" s="1558"/>
      <c r="Y34" s="1558"/>
      <c r="Z34" s="1558"/>
      <c r="AA34" s="1558"/>
      <c r="AB34" s="1558"/>
      <c r="AC34" s="1558"/>
      <c r="AD34" s="1558"/>
      <c r="AE34" s="1558"/>
      <c r="AF34" s="1558"/>
      <c r="AG34" s="1558"/>
      <c r="AH34" s="1558"/>
      <c r="AI34" s="1558"/>
      <c r="AJ34" s="1558"/>
      <c r="AK34" s="1558"/>
    </row>
    <row r="35" spans="1:37" s="43" customFormat="1" ht="12" customHeight="1">
      <c r="A35" s="1520"/>
      <c r="B35" s="1568" t="s">
        <v>311</v>
      </c>
      <c r="C35" s="1520"/>
      <c r="D35" s="1520"/>
      <c r="E35" s="1520"/>
      <c r="F35" s="1520"/>
      <c r="G35" s="1520"/>
      <c r="H35" s="1579"/>
      <c r="I35" s="1520"/>
      <c r="J35" s="1520"/>
      <c r="K35" s="1520"/>
      <c r="L35" s="1123"/>
      <c r="M35" s="1123"/>
      <c r="N35" s="1123"/>
      <c r="O35" s="1123"/>
      <c r="P35" s="1123"/>
      <c r="Q35" s="1123"/>
      <c r="R35" s="1123"/>
      <c r="S35" s="1123"/>
      <c r="T35" s="1572"/>
      <c r="U35" s="1520"/>
      <c r="V35" s="1526"/>
      <c r="W35" s="1558"/>
      <c r="X35" s="1558"/>
      <c r="Y35" s="1558"/>
      <c r="Z35" s="1558"/>
      <c r="AA35" s="1558"/>
      <c r="AB35" s="1558"/>
      <c r="AC35" s="1558"/>
      <c r="AD35" s="1558"/>
      <c r="AE35" s="1558"/>
      <c r="AF35" s="1558"/>
      <c r="AG35" s="1558"/>
      <c r="AH35" s="1558"/>
      <c r="AI35" s="1558"/>
      <c r="AJ35" s="1558"/>
      <c r="AK35" s="1558"/>
    </row>
    <row r="36" spans="1:37" s="43" customFormat="1" ht="12" customHeight="1">
      <c r="A36" s="1520"/>
      <c r="B36" s="1580" t="s">
        <v>312</v>
      </c>
      <c r="C36" s="1580"/>
      <c r="D36" s="1580"/>
      <c r="E36" s="1580"/>
      <c r="F36" s="1580"/>
      <c r="G36" s="1580"/>
      <c r="H36" s="869" t="str">
        <f>IF(ISERROR((H30*H31)+SUM(H32:H35)),"n/a",(H30*H31)+SUM(H32:H35))</f>
        <v>n/a</v>
      </c>
      <c r="I36" s="1520"/>
      <c r="J36" s="1520"/>
      <c r="K36" s="1520"/>
      <c r="L36" s="1581" t="s">
        <v>1</v>
      </c>
      <c r="M36" s="1582"/>
      <c r="N36" s="1582"/>
      <c r="O36" s="1582"/>
      <c r="P36" s="1582"/>
      <c r="Q36" s="1582"/>
      <c r="R36" s="1582"/>
      <c r="S36" s="1582"/>
      <c r="T36" s="942" t="str">
        <f>IF(ISERROR(MROUND($T$34,0.5%)),"n/a",MROUND($T$34,0.5%))</f>
        <v>n/a</v>
      </c>
      <c r="U36" s="1520"/>
      <c r="V36" s="1526"/>
      <c r="W36" s="1558"/>
      <c r="X36" s="1558"/>
      <c r="Y36" s="1558"/>
      <c r="Z36" s="1558"/>
      <c r="AA36" s="1558"/>
      <c r="AB36" s="1558"/>
      <c r="AC36" s="1558"/>
      <c r="AD36" s="1558"/>
      <c r="AE36" s="1558"/>
      <c r="AF36" s="1558"/>
      <c r="AG36" s="1558"/>
      <c r="AH36" s="1558"/>
      <c r="AI36" s="1558"/>
      <c r="AJ36" s="1558"/>
      <c r="AK36" s="1558"/>
    </row>
    <row r="37" spans="1:37" s="43" customFormat="1" ht="12" customHeight="1">
      <c r="A37" s="1520"/>
      <c r="B37" s="1123"/>
      <c r="C37" s="1123"/>
      <c r="D37" s="1123"/>
      <c r="E37" s="1123"/>
      <c r="F37" s="1123"/>
      <c r="G37" s="1123"/>
      <c r="H37" s="1572"/>
      <c r="I37" s="1520"/>
      <c r="J37" s="1520"/>
      <c r="K37" s="1520"/>
      <c r="L37" s="1131"/>
      <c r="M37" s="1131"/>
      <c r="N37" s="1131"/>
      <c r="O37" s="1131"/>
      <c r="P37" s="1131"/>
      <c r="Q37" s="1131"/>
      <c r="R37" s="1131"/>
      <c r="S37" s="1131"/>
      <c r="T37" s="1583"/>
      <c r="U37" s="1520"/>
      <c r="V37" s="1526"/>
      <c r="W37" s="1558"/>
      <c r="X37" s="1558"/>
      <c r="Y37" s="1558"/>
      <c r="Z37" s="1558"/>
      <c r="AA37" s="1558"/>
      <c r="AB37" s="1558"/>
      <c r="AC37" s="1558"/>
      <c r="AD37" s="1558"/>
      <c r="AE37" s="1558"/>
      <c r="AF37" s="1558"/>
      <c r="AG37" s="1558"/>
      <c r="AH37" s="1558"/>
      <c r="AI37" s="1558"/>
      <c r="AJ37" s="1558"/>
      <c r="AK37" s="1558"/>
    </row>
    <row r="38" spans="1:37" s="43" customFormat="1" ht="12" customHeight="1">
      <c r="A38" s="1584"/>
      <c r="B38" s="1580" t="s">
        <v>313</v>
      </c>
      <c r="C38" s="1580"/>
      <c r="D38" s="1580"/>
      <c r="E38" s="1580"/>
      <c r="F38" s="1580"/>
      <c r="G38" s="1580"/>
      <c r="H38" s="943">
        <f>coe</f>
        <v>0</v>
      </c>
      <c r="I38" s="1520"/>
      <c r="J38" s="1520"/>
      <c r="K38" s="1520"/>
      <c r="L38" s="1581" t="s">
        <v>314</v>
      </c>
      <c r="M38" s="1582"/>
      <c r="N38" s="1582"/>
      <c r="O38" s="1582"/>
      <c r="P38" s="1582"/>
      <c r="Q38" s="1582"/>
      <c r="R38" s="1582"/>
      <c r="S38" s="1582"/>
      <c r="T38" s="944">
        <f>MROUND(wacc,0.5%)</f>
        <v>0</v>
      </c>
      <c r="U38" s="1520"/>
      <c r="V38" s="1526"/>
      <c r="W38" s="1558"/>
      <c r="X38" s="1558"/>
      <c r="Y38" s="1558"/>
      <c r="Z38" s="1558"/>
      <c r="AA38" s="1558"/>
      <c r="AB38" s="1558"/>
      <c r="AC38" s="1558"/>
      <c r="AD38" s="1558"/>
      <c r="AE38" s="1558"/>
      <c r="AF38" s="1558"/>
      <c r="AG38" s="1558"/>
      <c r="AH38" s="1558"/>
      <c r="AI38" s="1558"/>
      <c r="AJ38" s="1558"/>
      <c r="AK38" s="1558"/>
    </row>
    <row r="39" spans="1:37" s="43" customFormat="1" ht="12" customHeight="1">
      <c r="A39" s="1134"/>
      <c r="B39" s="1134"/>
      <c r="C39" s="1134"/>
      <c r="D39" s="1134"/>
      <c r="E39" s="1134"/>
      <c r="F39" s="1134"/>
      <c r="G39" s="1134"/>
      <c r="H39" s="1558"/>
      <c r="I39" s="1134"/>
      <c r="J39" s="1558"/>
      <c r="K39" s="1520"/>
      <c r="L39" s="1520"/>
      <c r="M39" s="1520"/>
      <c r="N39" s="1520"/>
      <c r="O39" s="1520"/>
      <c r="P39" s="1520"/>
      <c r="Q39" s="1520"/>
      <c r="R39" s="1520"/>
      <c r="S39" s="1520"/>
      <c r="T39" s="1520"/>
      <c r="U39" s="1520"/>
      <c r="V39" s="1526"/>
      <c r="W39" s="1558"/>
      <c r="X39" s="1558"/>
      <c r="Y39" s="1558"/>
      <c r="Z39" s="1558"/>
      <c r="AA39" s="1558"/>
      <c r="AB39" s="1558"/>
      <c r="AC39" s="1558"/>
      <c r="AD39" s="1558"/>
      <c r="AE39" s="1558"/>
      <c r="AF39" s="1558"/>
      <c r="AG39" s="1558"/>
      <c r="AH39" s="1558"/>
      <c r="AI39" s="1558"/>
      <c r="AJ39" s="1558"/>
      <c r="AK39" s="1558"/>
    </row>
    <row r="40" spans="1:37" s="43" customFormat="1" ht="12" customHeight="1">
      <c r="A40" s="1134"/>
      <c r="B40" s="1134"/>
      <c r="C40" s="1134"/>
      <c r="D40" s="1134"/>
      <c r="E40" s="1134"/>
      <c r="F40" s="1134"/>
      <c r="G40" s="1134"/>
      <c r="H40" s="1558"/>
      <c r="I40" s="1134"/>
      <c r="J40" s="1558"/>
      <c r="K40" s="1520"/>
      <c r="L40" s="1520"/>
      <c r="M40" s="1520"/>
      <c r="N40" s="1520"/>
      <c r="O40" s="1520"/>
      <c r="P40" s="1520"/>
      <c r="Q40" s="1520"/>
      <c r="R40" s="1520"/>
      <c r="S40" s="1520"/>
      <c r="T40" s="1520"/>
      <c r="U40" s="1520"/>
      <c r="V40" s="1526"/>
      <c r="W40" s="1558"/>
      <c r="X40" s="1558"/>
      <c r="Y40" s="1558"/>
      <c r="Z40" s="1558"/>
      <c r="AA40" s="1558"/>
      <c r="AB40" s="1558"/>
      <c r="AC40" s="1558"/>
      <c r="AD40" s="1558"/>
      <c r="AE40" s="1558"/>
      <c r="AF40" s="1558"/>
      <c r="AG40" s="1558"/>
      <c r="AH40" s="1558"/>
      <c r="AI40" s="1558"/>
      <c r="AJ40" s="1558"/>
      <c r="AK40" s="1558"/>
    </row>
    <row r="41" spans="1:37" s="43" customFormat="1" ht="12" customHeight="1">
      <c r="A41" s="1585" t="s">
        <v>74</v>
      </c>
      <c r="B41" s="1134"/>
      <c r="C41" s="1134"/>
      <c r="D41" s="1586"/>
      <c r="E41" s="1586"/>
      <c r="F41" s="1586"/>
      <c r="G41" s="1586"/>
      <c r="H41" s="1586"/>
      <c r="I41" s="1586"/>
      <c r="J41" s="1134"/>
      <c r="K41" s="1520"/>
      <c r="L41" s="1520"/>
      <c r="M41" s="1520"/>
      <c r="N41" s="1520"/>
      <c r="O41" s="1520"/>
      <c r="P41" s="1520"/>
      <c r="Q41" s="1520"/>
      <c r="R41" s="1520"/>
      <c r="S41" s="1520"/>
      <c r="T41" s="1520"/>
      <c r="U41" s="1520"/>
      <c r="V41" s="1526"/>
      <c r="W41" s="1558"/>
      <c r="X41" s="1558"/>
      <c r="Y41" s="1558"/>
      <c r="Z41" s="1558"/>
      <c r="AA41" s="1558"/>
      <c r="AB41" s="1558"/>
      <c r="AC41" s="1558"/>
      <c r="AD41" s="1558"/>
      <c r="AE41" s="1558"/>
      <c r="AF41" s="1558"/>
      <c r="AG41" s="1558"/>
      <c r="AH41" s="1558"/>
      <c r="AI41" s="1558"/>
      <c r="AJ41" s="1558"/>
      <c r="AK41" s="1558"/>
    </row>
    <row r="42" spans="1:37" s="47" customFormat="1" ht="12" customHeight="1">
      <c r="A42" s="945" t="str">
        <f>"(a) "&amp;CHOOSE(Y6,Y9&amp;Y10,AC9&amp;AC10,AG9,AG10)&amp;" betas for the period ending "&amp;TEXT(valuation_date,"d mmmm yyy")&amp;", calculated against local indices. Source: Capital IQ."</f>
        <v>(a) 2-year adj weekly betas for the period ending 30 June 2014, calculated against local indices. Source: Capital IQ.</v>
      </c>
      <c r="B42" s="1587"/>
      <c r="C42" s="1587"/>
      <c r="D42" s="1587"/>
      <c r="E42" s="1531"/>
      <c r="F42" s="1531"/>
      <c r="G42" s="1531"/>
      <c r="H42" s="1531"/>
      <c r="I42" s="1588"/>
      <c r="J42" s="1587"/>
      <c r="K42" s="1531"/>
      <c r="L42" s="1531"/>
      <c r="M42" s="1531"/>
      <c r="N42" s="1531"/>
      <c r="O42" s="1531"/>
      <c r="P42" s="1531"/>
      <c r="Q42" s="1531"/>
      <c r="R42" s="1531"/>
      <c r="S42" s="1531"/>
      <c r="T42" s="1531"/>
      <c r="U42" s="1531"/>
      <c r="V42" s="1526"/>
      <c r="W42" s="1558"/>
      <c r="X42" s="1558"/>
      <c r="Y42" s="1558"/>
      <c r="Z42" s="1558"/>
      <c r="AA42" s="1558"/>
      <c r="AB42" s="1558"/>
      <c r="AC42" s="1558"/>
      <c r="AD42" s="1589"/>
      <c r="AE42" s="1589"/>
      <c r="AF42" s="1589"/>
      <c r="AG42" s="1589"/>
      <c r="AH42" s="1589"/>
      <c r="AI42" s="1589"/>
      <c r="AJ42" s="1589"/>
      <c r="AK42" s="1589"/>
    </row>
    <row r="43" spans="1:37" s="47" customFormat="1" ht="12" customHeight="1">
      <c r="A43" s="1590" t="s">
        <v>315</v>
      </c>
      <c r="B43" s="1587"/>
      <c r="C43" s="1587"/>
      <c r="D43" s="1587"/>
      <c r="E43" s="1531"/>
      <c r="F43" s="1531"/>
      <c r="G43" s="1531"/>
      <c r="H43" s="1531"/>
      <c r="I43" s="1588"/>
      <c r="J43" s="1587"/>
      <c r="K43" s="1531"/>
      <c r="L43" s="1531"/>
      <c r="M43" s="1531"/>
      <c r="N43" s="1531"/>
      <c r="O43" s="1531"/>
      <c r="P43" s="1531"/>
      <c r="Q43" s="1531"/>
      <c r="R43" s="1531"/>
      <c r="S43" s="1531"/>
      <c r="T43" s="1531"/>
      <c r="U43" s="1531"/>
      <c r="V43" s="1526"/>
      <c r="W43" s="1558"/>
      <c r="X43" s="1558"/>
      <c r="Y43" s="1558"/>
      <c r="Z43" s="1558"/>
      <c r="AA43" s="1558"/>
      <c r="AB43" s="1558"/>
      <c r="AC43" s="1558"/>
      <c r="AD43" s="1589"/>
      <c r="AE43" s="1589"/>
      <c r="AF43" s="1589"/>
      <c r="AG43" s="1589"/>
      <c r="AH43" s="1589"/>
      <c r="AI43" s="1589"/>
      <c r="AJ43" s="1589"/>
      <c r="AK43" s="1589"/>
    </row>
    <row r="44" spans="1:37" s="47" customFormat="1" ht="12" customHeight="1">
      <c r="A44" s="1590" t="s">
        <v>316</v>
      </c>
      <c r="B44" s="1587"/>
      <c r="C44" s="1587"/>
      <c r="D44" s="1587"/>
      <c r="E44" s="1531"/>
      <c r="F44" s="1531"/>
      <c r="G44" s="1531"/>
      <c r="H44" s="1531"/>
      <c r="I44" s="1588"/>
      <c r="J44" s="1587"/>
      <c r="K44" s="1531"/>
      <c r="L44" s="1531"/>
      <c r="M44" s="1531"/>
      <c r="N44" s="1531"/>
      <c r="O44" s="1531"/>
      <c r="P44" s="1531"/>
      <c r="Q44" s="1531"/>
      <c r="R44" s="1531"/>
      <c r="S44" s="1531"/>
      <c r="T44" s="1531"/>
      <c r="U44" s="1531"/>
      <c r="V44" s="1526"/>
      <c r="W44" s="1558"/>
      <c r="X44" s="1558"/>
      <c r="Y44" s="1558"/>
      <c r="Z44" s="1558"/>
      <c r="AA44" s="1558"/>
      <c r="AB44" s="1558"/>
      <c r="AC44" s="1558"/>
      <c r="AD44" s="1589"/>
      <c r="AE44" s="1589"/>
      <c r="AF44" s="1589"/>
      <c r="AG44" s="1589"/>
      <c r="AH44" s="1589"/>
      <c r="AI44" s="1589"/>
      <c r="AJ44" s="1589"/>
      <c r="AK44" s="1589"/>
    </row>
    <row r="45" spans="1:37" s="47" customFormat="1" ht="12" customHeight="1">
      <c r="A45" s="945" t="str">
        <f>"(d) Yield of the US Treasury composite with 20-years to maturity as of "&amp;TEXT(valuation_date," dd mmmm yyyy")&amp;".  Source: Federal Reserve Statistical Release."</f>
        <v>(d) Yield of the US Treasury composite with 20-years to maturity as of  30 June 2014.  Source: Federal Reserve Statistical Release.</v>
      </c>
      <c r="B45" s="1587"/>
      <c r="C45" s="1587"/>
      <c r="D45" s="1587"/>
      <c r="E45" s="1531"/>
      <c r="F45" s="1531"/>
      <c r="G45" s="1531"/>
      <c r="H45" s="1531"/>
      <c r="I45" s="1588"/>
      <c r="J45" s="1587"/>
      <c r="K45" s="1531"/>
      <c r="L45" s="1531"/>
      <c r="M45" s="1531"/>
      <c r="N45" s="1531"/>
      <c r="O45" s="1531"/>
      <c r="P45" s="1531"/>
      <c r="Q45" s="1531"/>
      <c r="R45" s="1531"/>
      <c r="S45" s="1531"/>
      <c r="T45" s="1531"/>
      <c r="U45" s="1531"/>
      <c r="V45" s="1526"/>
      <c r="W45" s="1558"/>
      <c r="X45" s="1558"/>
      <c r="Y45" s="1558"/>
      <c r="Z45" s="1558"/>
      <c r="AA45" s="1558"/>
      <c r="AB45" s="1558"/>
      <c r="AC45" s="1558"/>
      <c r="AD45" s="1589"/>
      <c r="AE45" s="1589"/>
      <c r="AF45" s="1589"/>
      <c r="AG45" s="1589"/>
      <c r="AH45" s="1589"/>
      <c r="AI45" s="1589"/>
      <c r="AJ45" s="1589"/>
      <c r="AK45" s="1589"/>
    </row>
    <row r="46" spans="1:37" s="47" customFormat="1" ht="12" customHeight="1">
      <c r="A46" s="1590" t="str">
        <f>"(e) Small Stock/Unsystematic Risk Premium of the 9th decile, based on the 2015 Valuation Handbook by Duff and Phelps ."</f>
        <v>(e) Small Stock/Unsystematic Risk Premium of the 9th decile, based on the 2015 Valuation Handbook by Duff and Phelps .</v>
      </c>
      <c r="B46" s="1587"/>
      <c r="C46" s="1587"/>
      <c r="D46" s="1587"/>
      <c r="E46" s="1531"/>
      <c r="F46" s="1531"/>
      <c r="G46" s="1531"/>
      <c r="H46" s="1588"/>
      <c r="I46" s="1531"/>
      <c r="J46" s="1531"/>
      <c r="K46" s="1531"/>
      <c r="L46" s="1531"/>
      <c r="M46" s="1531"/>
      <c r="N46" s="1531"/>
      <c r="O46" s="1531"/>
      <c r="P46" s="1531"/>
      <c r="Q46" s="1531"/>
      <c r="R46" s="1531"/>
      <c r="S46" s="1531"/>
      <c r="T46" s="1531"/>
      <c r="U46" s="1531"/>
      <c r="V46" s="1526"/>
      <c r="W46" s="1558"/>
      <c r="X46" s="1558"/>
      <c r="Y46" s="1558"/>
      <c r="Z46" s="1558"/>
      <c r="AA46" s="1558"/>
      <c r="AB46" s="1558"/>
      <c r="AC46" s="1558"/>
      <c r="AD46" s="1589"/>
      <c r="AE46" s="1589"/>
      <c r="AF46" s="1589"/>
      <c r="AG46" s="1589"/>
      <c r="AH46" s="1589"/>
      <c r="AI46" s="1589"/>
      <c r="AJ46" s="1589"/>
      <c r="AK46" s="1589"/>
    </row>
    <row r="47" spans="1:37" s="43" customFormat="1" ht="12" customHeight="1">
      <c r="A47" s="1590" t="str">
        <f>"(f) Yield of the Moody's Baa Corporate Bond as of "&amp;TEXT(valuation_date,"dd mmmm yyyy")&amp;". Source: Federal Reserve Board Statistical Release."</f>
        <v>(f) Yield of the Moody's Baa Corporate Bond as of 30 June 2014. Source: Federal Reserve Board Statistical Release.</v>
      </c>
      <c r="B47" s="1591"/>
      <c r="C47" s="1591"/>
      <c r="D47" s="1591"/>
      <c r="E47" s="1520"/>
      <c r="F47" s="1520"/>
      <c r="G47" s="1520"/>
      <c r="H47" s="1520"/>
      <c r="I47" s="1520"/>
      <c r="J47" s="1520"/>
      <c r="K47" s="1520"/>
      <c r="L47" s="1520"/>
      <c r="M47" s="1520"/>
      <c r="N47" s="1520"/>
      <c r="O47" s="1520"/>
      <c r="P47" s="1520"/>
      <c r="Q47" s="1520"/>
      <c r="R47" s="1520"/>
      <c r="S47" s="1520"/>
      <c r="T47" s="1520"/>
      <c r="U47" s="1520"/>
      <c r="V47" s="1526"/>
      <c r="W47" s="1558"/>
      <c r="X47" s="1558"/>
      <c r="Y47" s="1558"/>
      <c r="Z47" s="1558"/>
      <c r="AA47" s="1558"/>
      <c r="AB47" s="1558"/>
      <c r="AC47" s="1558"/>
      <c r="AD47" s="1558"/>
      <c r="AE47" s="1558"/>
      <c r="AF47" s="1558"/>
      <c r="AG47" s="1558"/>
      <c r="AH47" s="1558"/>
      <c r="AI47" s="1558"/>
      <c r="AJ47" s="1558"/>
      <c r="AK47" s="1558"/>
    </row>
    <row r="48" spans="1:37" s="600" customFormat="1" ht="12" customHeight="1">
      <c r="A48" s="1574"/>
      <c r="B48" s="1574"/>
      <c r="C48" s="1574"/>
      <c r="D48" s="1574"/>
      <c r="E48" s="1574"/>
      <c r="F48" s="1574"/>
      <c r="G48" s="1574"/>
      <c r="H48" s="1574"/>
      <c r="I48" s="1574"/>
      <c r="J48" s="1574"/>
      <c r="K48" s="1574"/>
      <c r="L48" s="1574"/>
      <c r="M48" s="1574"/>
      <c r="N48" s="1574"/>
      <c r="O48" s="1574"/>
      <c r="P48" s="1574"/>
      <c r="Q48" s="1574"/>
      <c r="R48" s="1574"/>
      <c r="S48" s="1574"/>
      <c r="T48" s="1574"/>
      <c r="U48" s="1574"/>
      <c r="V48" s="1592"/>
      <c r="W48" s="1558"/>
      <c r="X48" s="1558"/>
      <c r="Y48" s="1558"/>
      <c r="Z48" s="1558"/>
      <c r="AA48" s="1558"/>
      <c r="AB48" s="1558"/>
      <c r="AC48" s="1558"/>
      <c r="AD48" s="1593"/>
      <c r="AE48" s="1593"/>
      <c r="AF48" s="1593"/>
      <c r="AG48" s="1593"/>
      <c r="AH48" s="1593"/>
      <c r="AI48" s="1593"/>
      <c r="AJ48" s="1593"/>
      <c r="AK48" s="1593"/>
    </row>
    <row r="49" spans="1:37" s="83" customFormat="1" ht="22.8">
      <c r="A49" s="888" t="str">
        <f>IF(+Draft_Toggle=1,+Draft_Note_1," ")</f>
        <v>Draft Document.</v>
      </c>
      <c r="B49" s="1115"/>
      <c r="C49" s="1115"/>
      <c r="D49" s="1115"/>
      <c r="E49" s="1485"/>
      <c r="F49" s="1485"/>
      <c r="G49" s="1485"/>
      <c r="H49" s="1485"/>
      <c r="I49" s="1485"/>
      <c r="J49" s="1485"/>
      <c r="K49" s="1485"/>
      <c r="L49" s="1485"/>
      <c r="M49" s="1485"/>
      <c r="N49" s="1485"/>
      <c r="O49" s="1485"/>
      <c r="P49" s="1594"/>
      <c r="Q49" s="1594"/>
      <c r="R49" s="1594"/>
      <c r="S49" s="1594"/>
      <c r="T49" s="1594"/>
      <c r="U49" s="1595" t="s">
        <v>55</v>
      </c>
      <c r="V49" s="1482"/>
      <c r="W49" s="1558"/>
      <c r="X49" s="1558"/>
      <c r="Y49" s="1558"/>
      <c r="Z49" s="1558"/>
      <c r="AA49" s="1558"/>
      <c r="AB49" s="1558"/>
      <c r="AC49" s="1558"/>
      <c r="AD49" s="1483"/>
      <c r="AE49" s="1483"/>
      <c r="AF49" s="1483"/>
      <c r="AG49" s="1483"/>
      <c r="AH49" s="1483"/>
      <c r="AI49" s="1483"/>
      <c r="AJ49" s="1483"/>
      <c r="AK49" s="1483"/>
    </row>
    <row r="50" spans="1:37" s="83" customFormat="1" ht="11.25" customHeight="1">
      <c r="A50" s="888" t="str">
        <f>IF(+Draft_Toggle=1,+Draft_Note_2," ")</f>
        <v>All data subject to change upon completion of additional analysis.</v>
      </c>
      <c r="B50" s="1118"/>
      <c r="C50" s="1118"/>
      <c r="D50" s="1118"/>
      <c r="E50" s="1485"/>
      <c r="F50" s="1485"/>
      <c r="G50" s="1485"/>
      <c r="H50" s="1485"/>
      <c r="I50" s="1485"/>
      <c r="J50" s="1485"/>
      <c r="K50" s="1485"/>
      <c r="L50" s="1485"/>
      <c r="M50" s="1485"/>
      <c r="N50" s="1485"/>
      <c r="O50" s="1485"/>
      <c r="P50" s="1596"/>
      <c r="Q50" s="1596"/>
      <c r="R50" s="1596"/>
      <c r="S50" s="1596"/>
      <c r="T50" s="1596"/>
      <c r="U50" s="889" t="str">
        <f ca="1">copyright</f>
        <v>© 2017 by Ernst &amp; Young LLP.  All rights reserved.</v>
      </c>
      <c r="V50" s="1482"/>
      <c r="W50" s="1558"/>
      <c r="X50" s="1558"/>
      <c r="Y50" s="1558"/>
      <c r="Z50" s="1558"/>
      <c r="AA50" s="1558"/>
      <c r="AB50" s="1558"/>
      <c r="AC50" s="1558"/>
      <c r="AD50" s="1483"/>
      <c r="AE50" s="1483"/>
      <c r="AF50" s="1483"/>
      <c r="AG50" s="1483"/>
      <c r="AH50" s="1483"/>
      <c r="AI50" s="1483"/>
      <c r="AJ50" s="1483"/>
      <c r="AK50" s="1483"/>
    </row>
    <row r="51" spans="1:37">
      <c r="A51" s="1488"/>
      <c r="B51" s="1488"/>
      <c r="C51" s="1488"/>
      <c r="D51" s="1488"/>
      <c r="E51" s="1488"/>
      <c r="F51" s="1488"/>
      <c r="G51" s="1488"/>
      <c r="H51" s="1488"/>
      <c r="I51" s="1488"/>
      <c r="J51" s="1488"/>
      <c r="K51" s="1488"/>
      <c r="L51" s="1488"/>
      <c r="M51" s="1488"/>
      <c r="N51" s="1488"/>
      <c r="O51" s="1488"/>
      <c r="P51" s="1488"/>
      <c r="Q51" s="1488"/>
      <c r="R51" s="1488"/>
      <c r="S51" s="1488"/>
      <c r="T51" s="1488"/>
      <c r="U51" s="1488"/>
      <c r="V51" s="1488"/>
      <c r="W51" s="1558"/>
      <c r="X51" s="1558"/>
      <c r="Y51" s="1558"/>
      <c r="Z51" s="1558"/>
      <c r="AA51" s="1558"/>
      <c r="AB51" s="1558"/>
      <c r="AC51" s="1558"/>
      <c r="AD51" s="1597"/>
      <c r="AE51" s="1597"/>
      <c r="AF51" s="1597"/>
      <c r="AG51" s="1597"/>
      <c r="AH51" s="1597"/>
      <c r="AI51" s="1597"/>
      <c r="AJ51" s="1597"/>
      <c r="AK51" s="1597"/>
    </row>
    <row r="52" spans="1:37">
      <c r="A52" s="1597"/>
      <c r="B52" s="1597"/>
      <c r="C52" s="1597"/>
      <c r="D52" s="1597"/>
      <c r="E52" s="1597"/>
      <c r="F52" s="1597"/>
      <c r="G52" s="1597"/>
      <c r="H52" s="1597"/>
      <c r="I52" s="1597"/>
      <c r="J52" s="1597"/>
      <c r="K52" s="1597"/>
      <c r="L52" s="1597"/>
      <c r="M52" s="1597"/>
      <c r="N52" s="1597"/>
      <c r="O52" s="1597"/>
      <c r="P52" s="1597"/>
      <c r="Q52" s="1597"/>
      <c r="R52" s="1597"/>
      <c r="S52" s="1597"/>
      <c r="T52" s="1597"/>
      <c r="U52" s="1597"/>
      <c r="V52" s="1597"/>
      <c r="W52" s="1558"/>
      <c r="X52" s="1558"/>
      <c r="Y52" s="1558"/>
      <c r="Z52" s="1558"/>
      <c r="AA52" s="1558"/>
      <c r="AB52" s="1558"/>
      <c r="AC52" s="1558"/>
      <c r="AD52" s="1597"/>
      <c r="AE52" s="1597"/>
      <c r="AF52" s="1597"/>
      <c r="AG52" s="1597"/>
      <c r="AH52" s="1597"/>
      <c r="AI52" s="1597"/>
      <c r="AJ52" s="1597"/>
      <c r="AK52" s="1597"/>
    </row>
    <row r="53" spans="1:37">
      <c r="A53" s="1597"/>
      <c r="B53" s="1597"/>
      <c r="C53" s="1597"/>
      <c r="D53" s="1597"/>
      <c r="E53" s="1597"/>
      <c r="F53" s="1597"/>
      <c r="G53" s="1597"/>
      <c r="H53" s="1597"/>
      <c r="I53" s="1597"/>
      <c r="J53" s="1597"/>
      <c r="K53" s="1597"/>
      <c r="L53" s="1597"/>
      <c r="M53" s="1597"/>
      <c r="N53" s="1597"/>
      <c r="O53" s="1597"/>
      <c r="P53" s="1597"/>
      <c r="Q53" s="1597"/>
      <c r="R53" s="1597"/>
      <c r="S53" s="1597"/>
      <c r="T53" s="1597"/>
      <c r="U53" s="1597"/>
      <c r="V53" s="1597"/>
      <c r="W53" s="1558"/>
      <c r="X53" s="1558"/>
      <c r="Y53" s="1558"/>
      <c r="Z53" s="1558"/>
      <c r="AA53" s="1558"/>
      <c r="AB53" s="1558"/>
      <c r="AC53" s="1558"/>
      <c r="AD53" s="1597"/>
      <c r="AE53" s="1597"/>
      <c r="AF53" s="1597"/>
      <c r="AG53" s="1597"/>
      <c r="AH53" s="1597"/>
      <c r="AI53" s="1597"/>
      <c r="AJ53" s="1597"/>
      <c r="AK53" s="1597"/>
    </row>
    <row r="54" spans="1:37">
      <c r="A54" s="1597"/>
      <c r="B54" s="1597"/>
      <c r="C54" s="1597"/>
      <c r="D54" s="1597"/>
      <c r="E54" s="1597"/>
      <c r="F54" s="1597"/>
      <c r="G54" s="1597"/>
      <c r="H54" s="1597"/>
      <c r="I54" s="1597"/>
      <c r="J54" s="1597"/>
      <c r="K54" s="1597"/>
      <c r="L54" s="1597"/>
      <c r="M54" s="1597"/>
      <c r="N54" s="1597"/>
      <c r="O54" s="1597"/>
      <c r="P54" s="1597"/>
      <c r="Q54" s="1597"/>
      <c r="R54" s="1597"/>
      <c r="S54" s="1597"/>
      <c r="T54" s="1597"/>
      <c r="U54" s="1597"/>
      <c r="V54" s="1597"/>
      <c r="W54" s="1558"/>
      <c r="X54" s="1558"/>
      <c r="Y54" s="1558"/>
      <c r="Z54" s="1558"/>
      <c r="AA54" s="1558"/>
      <c r="AB54" s="1558"/>
      <c r="AC54" s="1558"/>
      <c r="AD54" s="1597"/>
      <c r="AE54" s="1597"/>
      <c r="AF54" s="1597"/>
      <c r="AG54" s="1597"/>
      <c r="AH54" s="1597"/>
      <c r="AI54" s="1597"/>
      <c r="AJ54" s="1597"/>
      <c r="AK54" s="1597"/>
    </row>
    <row r="55" spans="1:37">
      <c r="A55" s="1597"/>
      <c r="B55" s="1597"/>
      <c r="C55" s="1597"/>
      <c r="D55" s="1597"/>
      <c r="E55" s="1597"/>
      <c r="F55" s="1597"/>
      <c r="G55" s="1597"/>
      <c r="H55" s="1597"/>
      <c r="I55" s="1597"/>
      <c r="J55" s="1597"/>
      <c r="K55" s="1597"/>
      <c r="L55" s="1597"/>
      <c r="M55" s="1597"/>
      <c r="N55" s="1558"/>
      <c r="O55" s="1597"/>
      <c r="P55" s="1597"/>
      <c r="Q55" s="1597"/>
      <c r="R55" s="1597"/>
      <c r="S55" s="1597"/>
      <c r="T55" s="1597"/>
      <c r="U55" s="1597"/>
      <c r="V55" s="1597"/>
      <c r="W55" s="1558"/>
      <c r="X55" s="1558"/>
      <c r="Y55" s="1558"/>
      <c r="Z55" s="1558"/>
      <c r="AA55" s="1558"/>
      <c r="AB55" s="1558"/>
      <c r="AC55" s="1558"/>
      <c r="AD55" s="1597"/>
      <c r="AE55" s="1597"/>
      <c r="AF55" s="1597"/>
      <c r="AG55" s="1597"/>
      <c r="AH55" s="1597"/>
      <c r="AI55" s="1597"/>
      <c r="AJ55" s="1597"/>
      <c r="AK55" s="1597"/>
    </row>
  </sheetData>
  <phoneticPr fontId="59" type="noConversion"/>
  <conditionalFormatting sqref="AA11:AA20">
    <cfRule type="cellIs" dxfId="105" priority="7" operator="lessThan">
      <formula>104</formula>
    </cfRule>
  </conditionalFormatting>
  <conditionalFormatting sqref="AE20">
    <cfRule type="cellIs" dxfId="104" priority="6" operator="lessThan">
      <formula>260</formula>
    </cfRule>
  </conditionalFormatting>
  <conditionalFormatting sqref="AI20">
    <cfRule type="cellIs" dxfId="103" priority="5" operator="lessThan">
      <formula>60</formula>
    </cfRule>
  </conditionalFormatting>
  <conditionalFormatting sqref="W11:W20">
    <cfRule type="cellIs" dxfId="102" priority="3" operator="equal">
      <formula>"Y"</formula>
    </cfRule>
    <cfRule type="cellIs" dxfId="101" priority="4" operator="equal">
      <formula>"N"</formula>
    </cfRule>
  </conditionalFormatting>
  <conditionalFormatting sqref="AE11:AE19">
    <cfRule type="cellIs" dxfId="100" priority="2" operator="lessThan">
      <formula>104</formula>
    </cfRule>
  </conditionalFormatting>
  <conditionalFormatting sqref="AI11:AI19">
    <cfRule type="cellIs" dxfId="99" priority="1" operator="lessThan">
      <formula>104</formula>
    </cfRule>
  </conditionalFormatting>
  <pageMargins left="0.5" right="0.5" top="0.5" bottom="0.5" header="0.3" footer="0.3"/>
  <pageSetup scale="91" fitToHeight="0" orientation="landscape"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N47"/>
  <sheetViews>
    <sheetView showGridLines="0" view="pageBreakPreview" zoomScaleNormal="85" zoomScaleSheetLayoutView="100" workbookViewId="0">
      <selection activeCell="B9" sqref="B9"/>
    </sheetView>
  </sheetViews>
  <sheetFormatPr defaultColWidth="10.33203125" defaultRowHeight="13.2" outlineLevelRow="1"/>
  <cols>
    <col min="1" max="1" width="1.44140625" customWidth="1"/>
    <col min="2" max="2" width="28.109375" customWidth="1"/>
    <col min="3" max="3" width="5.5546875" customWidth="1"/>
    <col min="4" max="12" width="11.6640625" customWidth="1"/>
    <col min="13" max="13" width="3.88671875" customWidth="1"/>
    <col min="14" max="14" width="3.33203125" customWidth="1"/>
  </cols>
  <sheetData>
    <row r="1" spans="1:14" ht="24" thickBot="1">
      <c r="A1" s="872" t="str">
        <f>client_name</f>
        <v>AECOM Technology Corporation</v>
      </c>
      <c r="B1" s="1598"/>
      <c r="C1" s="1598"/>
      <c r="D1" s="1598"/>
      <c r="E1" s="1599"/>
      <c r="F1" s="1599"/>
      <c r="G1" s="1599"/>
      <c r="H1" s="1599"/>
      <c r="I1" s="1599"/>
      <c r="J1" s="1600"/>
      <c r="K1" s="1599"/>
      <c r="L1" s="1600"/>
      <c r="M1" s="1601" t="s">
        <v>657</v>
      </c>
      <c r="N1" s="1122"/>
    </row>
    <row r="2" spans="1:14" ht="15.6">
      <c r="A2" s="878" t="str">
        <f>Subject_Co</f>
        <v>MSS</v>
      </c>
      <c r="B2" s="1602"/>
      <c r="C2" s="1603"/>
      <c r="D2" s="1603"/>
      <c r="E2" s="1604"/>
      <c r="F2" s="1604"/>
      <c r="G2" s="1604"/>
      <c r="H2" s="1604"/>
      <c r="I2" s="1604"/>
      <c r="J2" s="1605"/>
      <c r="K2" s="1606"/>
      <c r="L2" s="1605"/>
      <c r="M2" s="1607"/>
      <c r="N2" s="1122"/>
    </row>
    <row r="3" spans="1:14" ht="15.6">
      <c r="A3" s="1608" t="s">
        <v>322</v>
      </c>
      <c r="B3" s="1602"/>
      <c r="C3" s="1603"/>
      <c r="D3" s="1603"/>
      <c r="E3" s="1604"/>
      <c r="F3" s="1604"/>
      <c r="G3" s="1604"/>
      <c r="H3" s="1604"/>
      <c r="I3" s="1604"/>
      <c r="J3" s="1605"/>
      <c r="K3" s="1609"/>
      <c r="L3" s="1605"/>
      <c r="M3" s="1218"/>
      <c r="N3" s="1122"/>
    </row>
    <row r="4" spans="1:14" ht="15.6">
      <c r="A4" s="879" t="str">
        <f>date_heading</f>
        <v>Corroborative valuation as of 30 June 2014</v>
      </c>
      <c r="B4" s="1610"/>
      <c r="C4" s="1603"/>
      <c r="D4" s="1603"/>
      <c r="E4" s="1604"/>
      <c r="F4" s="1604"/>
      <c r="G4" s="1604"/>
      <c r="H4" s="1604"/>
      <c r="I4" s="1604"/>
      <c r="J4" s="1605"/>
      <c r="K4" s="1604"/>
      <c r="L4" s="1605"/>
      <c r="M4" s="1605"/>
      <c r="N4" s="1122"/>
    </row>
    <row r="5" spans="1:14" ht="15.6">
      <c r="A5" s="880" t="str">
        <f>currency_heading</f>
        <v>(USD in 000s)</v>
      </c>
      <c r="B5" s="1610"/>
      <c r="C5" s="1603"/>
      <c r="D5" s="1603"/>
      <c r="E5" s="1604"/>
      <c r="F5" s="1604"/>
      <c r="G5" s="1604"/>
      <c r="H5" s="1604"/>
      <c r="I5" s="1604"/>
      <c r="J5" s="1605"/>
      <c r="K5" s="1604"/>
      <c r="L5" s="1605"/>
      <c r="M5" s="1605"/>
      <c r="N5" s="1122"/>
    </row>
    <row r="6" spans="1:14" s="152" customFormat="1" ht="15.6">
      <c r="A6" s="1611"/>
      <c r="B6" s="1610"/>
      <c r="C6" s="1603"/>
      <c r="D6" s="1603"/>
      <c r="E6" s="1604"/>
      <c r="F6" s="1604"/>
      <c r="G6" s="1604"/>
      <c r="H6" s="1604"/>
      <c r="I6" s="1604"/>
      <c r="J6" s="1605"/>
      <c r="K6" s="1604"/>
      <c r="L6" s="1605"/>
      <c r="M6" s="1605"/>
      <c r="N6" s="1122"/>
    </row>
    <row r="7" spans="1:14" ht="15.6" hidden="1" outlineLevel="1">
      <c r="A7" s="1610"/>
      <c r="B7" s="1612" t="s">
        <v>549</v>
      </c>
      <c r="C7" s="1603"/>
      <c r="D7" s="1603"/>
      <c r="E7" s="1613"/>
      <c r="F7" s="1613"/>
      <c r="G7" s="1604"/>
      <c r="H7" s="1604"/>
      <c r="I7" s="1604"/>
      <c r="J7" s="1605"/>
      <c r="K7" s="1604"/>
      <c r="L7" s="1605"/>
      <c r="M7" s="1605"/>
      <c r="N7" s="1122"/>
    </row>
    <row r="8" spans="1:14" ht="51" customHeight="1" collapsed="1">
      <c r="A8" s="1614"/>
      <c r="B8" s="1615"/>
      <c r="C8" s="1616"/>
      <c r="D8" s="1617" t="s">
        <v>621</v>
      </c>
      <c r="E8" s="1618" t="s">
        <v>197</v>
      </c>
      <c r="F8" s="1618" t="s">
        <v>198</v>
      </c>
      <c r="G8" s="1618" t="s">
        <v>199</v>
      </c>
      <c r="H8" s="1618" t="s">
        <v>224</v>
      </c>
      <c r="I8" s="1618" t="s">
        <v>225</v>
      </c>
      <c r="J8" s="1618" t="s">
        <v>226</v>
      </c>
      <c r="K8" s="1618" t="s">
        <v>200</v>
      </c>
      <c r="L8" s="1619" t="str">
        <f>"Total invested capital at "&amp;TEXT(valuation_date,"d mmm yyyy")</f>
        <v>Total invested capital at 30 Jun 2014</v>
      </c>
      <c r="M8" s="1620"/>
      <c r="N8" s="1122"/>
    </row>
    <row r="9" spans="1:14" ht="13.8">
      <c r="A9" s="1621"/>
      <c r="B9" s="1622" t="str">
        <f>WACC_Retail!B11</f>
        <v>EMCOR Group, Inc.</v>
      </c>
      <c r="C9" s="1623" t="s">
        <v>114</v>
      </c>
      <c r="D9" s="774">
        <f>TIC!G9</f>
        <v>44.53</v>
      </c>
      <c r="E9" s="775">
        <f>TIC!H9</f>
        <v>67.281999999999996</v>
      </c>
      <c r="F9" s="776">
        <f>TIC!J9</f>
        <v>0</v>
      </c>
      <c r="G9" s="1624">
        <f t="shared" ref="G9:G17" si="0">D9*(1+$F9)*E9</f>
        <v>2996.0674599999998</v>
      </c>
      <c r="H9" s="778">
        <f>TIC!L9</f>
        <v>345.26799999999997</v>
      </c>
      <c r="I9" s="778">
        <f>TIC!M9</f>
        <v>13.629</v>
      </c>
      <c r="J9" s="778">
        <f>TIC!N9</f>
        <v>0</v>
      </c>
      <c r="K9" s="778">
        <f>TIC!O9</f>
        <v>-437.11900000000003</v>
      </c>
      <c r="L9" s="1624">
        <f t="shared" ref="L9:L17" si="1">G9+H9+I9+J9-K9</f>
        <v>3792.0834599999998</v>
      </c>
      <c r="M9" s="1625"/>
      <c r="N9" s="1122"/>
    </row>
    <row r="10" spans="1:14" s="152" customFormat="1" ht="12.75" customHeight="1">
      <c r="A10" s="1621"/>
      <c r="B10" s="1622" t="str">
        <f>WACC_Retail!B12</f>
        <v>Fluor Corporation</v>
      </c>
      <c r="C10" s="1623" t="s">
        <v>114</v>
      </c>
      <c r="D10" s="777">
        <f>TIC!G10</f>
        <v>76.900000000000006</v>
      </c>
      <c r="E10" s="775">
        <f>TIC!H10</f>
        <v>159.142</v>
      </c>
      <c r="F10" s="776">
        <f>TIC!J10</f>
        <v>0</v>
      </c>
      <c r="G10" s="773">
        <f t="shared" si="0"/>
        <v>12238.0198</v>
      </c>
      <c r="H10" s="775">
        <f>TIC!L10</f>
        <v>526.04200000000003</v>
      </c>
      <c r="I10" s="775">
        <f>TIC!M10</f>
        <v>142.49600000000001</v>
      </c>
      <c r="J10" s="775">
        <f>TIC!N10</f>
        <v>0</v>
      </c>
      <c r="K10" s="775">
        <f>TIC!O10</f>
        <v>-2342.511</v>
      </c>
      <c r="L10" s="773">
        <f t="shared" si="1"/>
        <v>15249.068799999999</v>
      </c>
      <c r="M10" s="1562"/>
      <c r="N10" s="1122"/>
    </row>
    <row r="11" spans="1:14" ht="12.75" customHeight="1">
      <c r="A11" s="1621"/>
      <c r="B11" s="1622" t="str">
        <f>WACC_Retail!B13</f>
        <v>Foster Wheeler AG</v>
      </c>
      <c r="C11" s="1623" t="s">
        <v>114</v>
      </c>
      <c r="D11" s="777">
        <f>TIC!G11</f>
        <v>28.17717</v>
      </c>
      <c r="E11" s="775">
        <f>TIC!H11</f>
        <v>100.06465</v>
      </c>
      <c r="F11" s="776">
        <f>TIC!J11</f>
        <v>0</v>
      </c>
      <c r="G11" s="773">
        <f t="shared" si="0"/>
        <v>2819.5386540405002</v>
      </c>
      <c r="H11" s="775">
        <f>TIC!L11</f>
        <v>127.242</v>
      </c>
      <c r="I11" s="775">
        <f>TIC!M11</f>
        <v>25.716999999999999</v>
      </c>
      <c r="J11" s="775">
        <f>TIC!N11</f>
        <v>0</v>
      </c>
      <c r="K11" s="775">
        <f>TIC!O11</f>
        <v>-518.53700000000003</v>
      </c>
      <c r="L11" s="773">
        <f t="shared" si="1"/>
        <v>3491.0346540405008</v>
      </c>
      <c r="M11" s="1562"/>
      <c r="N11" s="1122"/>
    </row>
    <row r="12" spans="1:14" ht="12.75" customHeight="1">
      <c r="A12" s="1621"/>
      <c r="B12" s="1622" t="str">
        <f>WACC_Retail!B14</f>
        <v>Jacobs Engineering Group Inc.</v>
      </c>
      <c r="C12" s="1623" t="s">
        <v>114</v>
      </c>
      <c r="D12" s="777">
        <f>TIC!G12</f>
        <v>53.28</v>
      </c>
      <c r="E12" s="775">
        <f>TIC!H12</f>
        <v>132.26400000000001</v>
      </c>
      <c r="F12" s="776">
        <f>TIC!J12</f>
        <v>0</v>
      </c>
      <c r="G12" s="773">
        <f t="shared" si="0"/>
        <v>7047.025920000001</v>
      </c>
      <c r="H12" s="775">
        <f>TIC!L12</f>
        <v>830.76700000000005</v>
      </c>
      <c r="I12" s="775">
        <f>TIC!M12</f>
        <v>31.631</v>
      </c>
      <c r="J12" s="775">
        <f>TIC!N12</f>
        <v>0</v>
      </c>
      <c r="K12" s="775">
        <f>TIC!O12</f>
        <v>-772.61300000000006</v>
      </c>
      <c r="L12" s="773">
        <f t="shared" si="1"/>
        <v>8682.0369200000005</v>
      </c>
      <c r="M12" s="1562"/>
      <c r="N12" s="1122"/>
    </row>
    <row r="13" spans="1:14" ht="12.75" customHeight="1">
      <c r="A13" s="1621"/>
      <c r="B13" s="1622" t="str">
        <f>WACC_Retail!B15</f>
        <v>KBR, Inc.</v>
      </c>
      <c r="C13" s="1623" t="s">
        <v>114</v>
      </c>
      <c r="D13" s="777">
        <f>TIC!G13</f>
        <v>23.85</v>
      </c>
      <c r="E13" s="775">
        <f>TIC!H13</f>
        <v>145.37799999999999</v>
      </c>
      <c r="F13" s="776">
        <f>TIC!J13</f>
        <v>0</v>
      </c>
      <c r="G13" s="773">
        <f t="shared" si="0"/>
        <v>3467.2653</v>
      </c>
      <c r="H13" s="775">
        <f>TIC!L13</f>
        <v>84</v>
      </c>
      <c r="I13" s="775">
        <f>TIC!M13</f>
        <v>-10</v>
      </c>
      <c r="J13" s="775">
        <f>TIC!N13</f>
        <v>0</v>
      </c>
      <c r="K13" s="775">
        <f>TIC!O13</f>
        <v>-969</v>
      </c>
      <c r="L13" s="773">
        <f t="shared" si="1"/>
        <v>4510.2653</v>
      </c>
      <c r="M13" s="1562"/>
      <c r="N13" s="1122"/>
    </row>
    <row r="14" spans="1:14" ht="12.75" customHeight="1">
      <c r="A14" s="1621"/>
      <c r="B14" s="1622" t="str">
        <f>WACC_Retail!B16</f>
        <v>Stantec Inc.</v>
      </c>
      <c r="C14" s="1623" t="s">
        <v>114</v>
      </c>
      <c r="D14" s="777">
        <f>TIC!G14</f>
        <v>25.41695</v>
      </c>
      <c r="E14" s="775">
        <f>TIC!H14</f>
        <v>93.346000000000004</v>
      </c>
      <c r="F14" s="776">
        <f>TIC!J14</f>
        <v>0</v>
      </c>
      <c r="G14" s="773">
        <f t="shared" si="0"/>
        <v>2372.5706147000001</v>
      </c>
      <c r="H14" s="775">
        <f>TIC!L14</f>
        <v>288.85930999999999</v>
      </c>
      <c r="I14" s="775">
        <f>TIC!M14</f>
        <v>0</v>
      </c>
      <c r="J14" s="775">
        <f>TIC!N14</f>
        <v>0</v>
      </c>
      <c r="K14" s="775">
        <f>TIC!O14</f>
        <v>-112.30537</v>
      </c>
      <c r="L14" s="773">
        <f t="shared" si="1"/>
        <v>2773.7352946999999</v>
      </c>
      <c r="M14" s="1562"/>
      <c r="N14" s="1122"/>
    </row>
    <row r="15" spans="1:14" ht="12.75" customHeight="1">
      <c r="A15" s="1621"/>
      <c r="B15" s="1622" t="str">
        <f>WACC_Retail!B17</f>
        <v>Tetra Tech, Inc.</v>
      </c>
      <c r="C15" s="1623" t="s">
        <v>114</v>
      </c>
      <c r="D15" s="777">
        <f>TIC!G15</f>
        <v>27.5</v>
      </c>
      <c r="E15" s="775">
        <f>TIC!H15</f>
        <v>64.956999999999994</v>
      </c>
      <c r="F15" s="776">
        <f>TIC!J15</f>
        <v>0</v>
      </c>
      <c r="G15" s="773">
        <f t="shared" si="0"/>
        <v>1786.3174999999999</v>
      </c>
      <c r="H15" s="775">
        <f>TIC!L15</f>
        <v>205.226</v>
      </c>
      <c r="I15" s="775">
        <f>TIC!M15</f>
        <v>0.90300000000000002</v>
      </c>
      <c r="J15" s="775">
        <f>TIC!N15</f>
        <v>0</v>
      </c>
      <c r="K15" s="775">
        <f>TIC!O15</f>
        <v>-188.87200000000001</v>
      </c>
      <c r="L15" s="773">
        <f t="shared" si="1"/>
        <v>2181.3184999999999</v>
      </c>
      <c r="M15" s="1562"/>
      <c r="N15" s="1122"/>
    </row>
    <row r="16" spans="1:14" ht="12.75" customHeight="1">
      <c r="A16" s="1621"/>
      <c r="B16" s="1622" t="str">
        <f>WACC_Retail!B18</f>
        <v>URS Corporation</v>
      </c>
      <c r="C16" s="1623" t="s">
        <v>114</v>
      </c>
      <c r="D16" s="777">
        <f>TIC!G16</f>
        <v>45.85</v>
      </c>
      <c r="E16" s="775">
        <f>TIC!H16</f>
        <v>68.965000000000003</v>
      </c>
      <c r="F16" s="776">
        <f>TIC!J16</f>
        <v>0</v>
      </c>
      <c r="G16" s="773">
        <f t="shared" si="0"/>
        <v>3162.0452500000001</v>
      </c>
      <c r="H16" s="775">
        <f>TIC!L16</f>
        <v>2117</v>
      </c>
      <c r="I16" s="775">
        <f>TIC!M16</f>
        <v>146</v>
      </c>
      <c r="J16" s="775">
        <f>TIC!N16</f>
        <v>0</v>
      </c>
      <c r="K16" s="775">
        <f>TIC!O16</f>
        <v>-231</v>
      </c>
      <c r="L16" s="773">
        <f t="shared" si="1"/>
        <v>5656.0452500000001</v>
      </c>
      <c r="M16" s="1562"/>
      <c r="N16" s="1122"/>
    </row>
    <row r="17" spans="1:14" ht="12.75" customHeight="1">
      <c r="A17" s="1621"/>
      <c r="B17" s="1622">
        <f>WACC_Retail!B19</f>
        <v>0</v>
      </c>
      <c r="C17" s="1623" t="s">
        <v>114</v>
      </c>
      <c r="D17" s="777">
        <f>TIC!G17</f>
        <v>0</v>
      </c>
      <c r="E17" s="775">
        <f>TIC!H17</f>
        <v>0</v>
      </c>
      <c r="F17" s="776">
        <f>TIC!J17</f>
        <v>0</v>
      </c>
      <c r="G17" s="773">
        <f t="shared" si="0"/>
        <v>0</v>
      </c>
      <c r="H17" s="775">
        <f>TIC!L17</f>
        <v>0</v>
      </c>
      <c r="I17" s="775">
        <f>TIC!M17</f>
        <v>0</v>
      </c>
      <c r="J17" s="775">
        <f>TIC!N17</f>
        <v>0</v>
      </c>
      <c r="K17" s="775">
        <f>TIC!O17</f>
        <v>0</v>
      </c>
      <c r="L17" s="773">
        <f t="shared" si="1"/>
        <v>0</v>
      </c>
      <c r="M17" s="1562"/>
      <c r="N17" s="1122"/>
    </row>
    <row r="18" spans="1:14" s="152" customFormat="1" ht="12.75" customHeight="1">
      <c r="A18" s="1621"/>
      <c r="B18" s="1530"/>
      <c r="C18" s="1623"/>
      <c r="D18" s="1626"/>
      <c r="E18" s="1627"/>
      <c r="F18" s="1628"/>
      <c r="G18" s="1627"/>
      <c r="H18" s="1627"/>
      <c r="I18" s="1627"/>
      <c r="J18" s="1627"/>
      <c r="K18" s="1627"/>
      <c r="L18" s="1627"/>
      <c r="M18" s="1562"/>
      <c r="N18" s="1122"/>
    </row>
    <row r="19" spans="1:14" s="152" customFormat="1" ht="12.75" customHeight="1">
      <c r="A19" s="1621"/>
      <c r="B19" s="1530"/>
      <c r="C19" s="1623"/>
      <c r="D19" s="1626"/>
      <c r="E19" s="1627"/>
      <c r="F19" s="1628"/>
      <c r="G19" s="1627"/>
      <c r="H19" s="1627"/>
      <c r="I19" s="1627"/>
      <c r="J19" s="1627"/>
      <c r="K19" s="1627"/>
      <c r="L19" s="1627"/>
      <c r="M19" s="1562"/>
      <c r="N19" s="1122"/>
    </row>
    <row r="20" spans="1:14" s="152" customFormat="1" ht="12.75" customHeight="1">
      <c r="A20" s="1621"/>
      <c r="B20" s="1530"/>
      <c r="C20" s="1623"/>
      <c r="D20" s="1626"/>
      <c r="E20" s="1627"/>
      <c r="F20" s="1628"/>
      <c r="G20" s="1627"/>
      <c r="H20" s="1627"/>
      <c r="I20" s="1627"/>
      <c r="J20" s="1627"/>
      <c r="K20" s="1627"/>
      <c r="L20" s="1627"/>
      <c r="M20" s="1562"/>
      <c r="N20" s="1122"/>
    </row>
    <row r="21" spans="1:14" s="152" customFormat="1" ht="12.75" customHeight="1">
      <c r="A21" s="1621"/>
      <c r="B21" s="1530"/>
      <c r="C21" s="1623"/>
      <c r="D21" s="1626"/>
      <c r="E21" s="1627"/>
      <c r="F21" s="1628"/>
      <c r="G21" s="1627"/>
      <c r="H21" s="1627"/>
      <c r="I21" s="1627"/>
      <c r="J21" s="1627"/>
      <c r="K21" s="1627"/>
      <c r="L21" s="1627"/>
      <c r="M21" s="1562"/>
      <c r="N21" s="1122"/>
    </row>
    <row r="22" spans="1:14" s="152" customFormat="1" ht="12.75" customHeight="1">
      <c r="A22" s="1621"/>
      <c r="B22" s="1530"/>
      <c r="C22" s="1623"/>
      <c r="D22" s="1626"/>
      <c r="E22" s="1627"/>
      <c r="F22" s="1628"/>
      <c r="G22" s="1627"/>
      <c r="H22" s="1627"/>
      <c r="I22" s="1627"/>
      <c r="J22" s="1627"/>
      <c r="K22" s="1627"/>
      <c r="L22" s="1627"/>
      <c r="M22" s="1562"/>
      <c r="N22" s="1122"/>
    </row>
    <row r="23" spans="1:14" s="152" customFormat="1" ht="12.75" customHeight="1">
      <c r="A23" s="1621"/>
      <c r="B23" s="1530"/>
      <c r="C23" s="1623"/>
      <c r="D23" s="1626"/>
      <c r="E23" s="1627"/>
      <c r="F23" s="1628"/>
      <c r="G23" s="1627"/>
      <c r="H23" s="1627"/>
      <c r="I23" s="1627"/>
      <c r="J23" s="1627"/>
      <c r="K23" s="1627"/>
      <c r="L23" s="1627"/>
      <c r="M23" s="1562"/>
      <c r="N23" s="1122"/>
    </row>
    <row r="24" spans="1:14" s="152" customFormat="1" ht="12.75" customHeight="1">
      <c r="A24" s="1621"/>
      <c r="B24" s="1530"/>
      <c r="C24" s="1623"/>
      <c r="D24" s="1626"/>
      <c r="E24" s="1627"/>
      <c r="F24" s="1628"/>
      <c r="G24" s="1627"/>
      <c r="H24" s="1627"/>
      <c r="I24" s="1627"/>
      <c r="J24" s="1627"/>
      <c r="K24" s="1627"/>
      <c r="L24" s="1627"/>
      <c r="M24" s="1562"/>
      <c r="N24" s="1122"/>
    </row>
    <row r="25" spans="1:14" s="152" customFormat="1" ht="12.75" customHeight="1">
      <c r="A25" s="1621"/>
      <c r="B25" s="1530"/>
      <c r="C25" s="1623"/>
      <c r="D25" s="1626"/>
      <c r="E25" s="1627"/>
      <c r="F25" s="1628"/>
      <c r="G25" s="1627"/>
      <c r="H25" s="1627"/>
      <c r="I25" s="1627"/>
      <c r="J25" s="1627"/>
      <c r="K25" s="1627"/>
      <c r="L25" s="1627"/>
      <c r="M25" s="1562"/>
      <c r="N25" s="1122"/>
    </row>
    <row r="26" spans="1:14" s="152" customFormat="1" ht="12.75" customHeight="1">
      <c r="A26" s="1621"/>
      <c r="B26" s="1530"/>
      <c r="C26" s="1623"/>
      <c r="D26" s="1626"/>
      <c r="E26" s="1627"/>
      <c r="F26" s="1628"/>
      <c r="G26" s="1627"/>
      <c r="H26" s="1627"/>
      <c r="I26" s="1627"/>
      <c r="J26" s="1627"/>
      <c r="K26" s="1627"/>
      <c r="L26" s="1627"/>
      <c r="M26" s="1562"/>
      <c r="N26" s="1122"/>
    </row>
    <row r="27" spans="1:14" ht="12.75" customHeight="1">
      <c r="A27" s="1621"/>
      <c r="B27" s="1530"/>
      <c r="C27" s="1623"/>
      <c r="D27" s="1626"/>
      <c r="E27" s="1627"/>
      <c r="F27" s="1628"/>
      <c r="G27" s="1627"/>
      <c r="H27" s="1627"/>
      <c r="I27" s="1627"/>
      <c r="J27" s="1627"/>
      <c r="K27" s="1627"/>
      <c r="L27" s="1627"/>
      <c r="M27" s="1562"/>
      <c r="N27" s="1122"/>
    </row>
    <row r="28" spans="1:14" s="152" customFormat="1" ht="12.75" customHeight="1">
      <c r="A28" s="1621"/>
      <c r="B28" s="1530"/>
      <c r="C28" s="1623"/>
      <c r="D28" s="1626"/>
      <c r="E28" s="1627"/>
      <c r="F28" s="1628"/>
      <c r="G28" s="1627"/>
      <c r="H28" s="1627"/>
      <c r="I28" s="1627"/>
      <c r="J28" s="1627"/>
      <c r="K28" s="1627"/>
      <c r="L28" s="1627"/>
      <c r="M28" s="1562"/>
      <c r="N28" s="1122"/>
    </row>
    <row r="29" spans="1:14" s="152" customFormat="1" ht="12.75" customHeight="1">
      <c r="A29" s="1621"/>
      <c r="B29" s="1530"/>
      <c r="C29" s="1623"/>
      <c r="D29" s="1626"/>
      <c r="E29" s="1627"/>
      <c r="F29" s="1628"/>
      <c r="G29" s="1627"/>
      <c r="H29" s="1627"/>
      <c r="I29" s="1627"/>
      <c r="J29" s="1627"/>
      <c r="K29" s="1627"/>
      <c r="L29" s="1627"/>
      <c r="M29" s="1562"/>
      <c r="N29" s="1122"/>
    </row>
    <row r="30" spans="1:14" s="152" customFormat="1" ht="12.75" customHeight="1">
      <c r="A30" s="1621"/>
      <c r="B30" s="1530"/>
      <c r="C30" s="1623"/>
      <c r="D30" s="1626"/>
      <c r="E30" s="1627"/>
      <c r="F30" s="1628"/>
      <c r="G30" s="1627"/>
      <c r="H30" s="1627"/>
      <c r="I30" s="1627"/>
      <c r="J30" s="1627"/>
      <c r="K30" s="1627"/>
      <c r="L30" s="1627"/>
      <c r="M30" s="1562"/>
      <c r="N30" s="1122"/>
    </row>
    <row r="31" spans="1:14" s="152" customFormat="1" ht="12.75" customHeight="1">
      <c r="A31" s="1621"/>
      <c r="B31" s="1530"/>
      <c r="C31" s="1623"/>
      <c r="D31" s="1626"/>
      <c r="E31" s="1627"/>
      <c r="F31" s="1628"/>
      <c r="G31" s="1627"/>
      <c r="H31" s="1627"/>
      <c r="I31" s="1627"/>
      <c r="J31" s="1627"/>
      <c r="K31" s="1627"/>
      <c r="L31" s="1627"/>
      <c r="M31" s="1562"/>
      <c r="N31" s="1122"/>
    </row>
    <row r="32" spans="1:14" s="152" customFormat="1" ht="12.75" customHeight="1">
      <c r="A32" s="1621"/>
      <c r="B32" s="1530"/>
      <c r="C32" s="1623"/>
      <c r="D32" s="1626"/>
      <c r="E32" s="1627"/>
      <c r="F32" s="1628"/>
      <c r="G32" s="1627"/>
      <c r="H32" s="1627"/>
      <c r="I32" s="1627"/>
      <c r="J32" s="1627"/>
      <c r="K32" s="1627"/>
      <c r="L32" s="1627"/>
      <c r="M32" s="1562"/>
      <c r="N32" s="1122"/>
    </row>
    <row r="33" spans="1:14" s="152" customFormat="1" ht="12.75" customHeight="1">
      <c r="A33" s="1621"/>
      <c r="B33" s="1530"/>
      <c r="C33" s="1623"/>
      <c r="D33" s="1626"/>
      <c r="E33" s="1627"/>
      <c r="F33" s="1628"/>
      <c r="G33" s="1627"/>
      <c r="H33" s="1627"/>
      <c r="I33" s="1627"/>
      <c r="J33" s="1627"/>
      <c r="K33" s="1627"/>
      <c r="L33" s="1627"/>
      <c r="M33" s="1562"/>
      <c r="N33" s="1122"/>
    </row>
    <row r="34" spans="1:14" s="152" customFormat="1" ht="12.75" customHeight="1">
      <c r="A34" s="1621"/>
      <c r="B34" s="1530"/>
      <c r="C34" s="1623"/>
      <c r="D34" s="1626"/>
      <c r="E34" s="1627"/>
      <c r="F34" s="1628"/>
      <c r="G34" s="1627"/>
      <c r="H34" s="1627"/>
      <c r="I34" s="1627"/>
      <c r="J34" s="1627"/>
      <c r="K34" s="1627"/>
      <c r="L34" s="1627"/>
      <c r="M34" s="1562"/>
      <c r="N34" s="1122"/>
    </row>
    <row r="35" spans="1:14" s="598" customFormat="1" ht="12.75" customHeight="1">
      <c r="A35" s="1621"/>
      <c r="B35" s="1629"/>
      <c r="C35" s="1630"/>
      <c r="D35" s="1631"/>
      <c r="E35" s="1632"/>
      <c r="F35" s="1633"/>
      <c r="G35" s="1632"/>
      <c r="H35" s="1632"/>
      <c r="I35" s="1632"/>
      <c r="J35" s="1632"/>
      <c r="K35" s="1632"/>
      <c r="L35" s="1632"/>
      <c r="M35" s="1634"/>
      <c r="N35" s="1166"/>
    </row>
    <row r="36" spans="1:14" s="152" customFormat="1" ht="12.75" customHeight="1">
      <c r="A36" s="1621"/>
      <c r="B36" s="1530"/>
      <c r="C36" s="1623"/>
      <c r="D36" s="1626"/>
      <c r="E36" s="1627"/>
      <c r="F36" s="1628"/>
      <c r="G36" s="1627"/>
      <c r="H36" s="1627"/>
      <c r="I36" s="1627"/>
      <c r="J36" s="1627"/>
      <c r="K36" s="1627"/>
      <c r="L36" s="1627"/>
      <c r="M36" s="1562"/>
      <c r="N36" s="1122"/>
    </row>
    <row r="37" spans="1:14" s="152" customFormat="1" ht="12.75" customHeight="1">
      <c r="A37" s="1621"/>
      <c r="B37" s="1530"/>
      <c r="C37" s="1623"/>
      <c r="D37" s="1626"/>
      <c r="E37" s="1627"/>
      <c r="F37" s="1628"/>
      <c r="G37" s="1627"/>
      <c r="H37" s="1627"/>
      <c r="I37" s="1627"/>
      <c r="J37" s="1627"/>
      <c r="K37" s="1627"/>
      <c r="L37" s="1627"/>
      <c r="M37" s="1562"/>
      <c r="N37" s="1122"/>
    </row>
    <row r="38" spans="1:14" s="152" customFormat="1" ht="12.75" customHeight="1">
      <c r="A38" s="1621"/>
      <c r="B38" s="1530"/>
      <c r="C38" s="1623"/>
      <c r="D38" s="1626"/>
      <c r="E38" s="1627"/>
      <c r="F38" s="1628"/>
      <c r="G38" s="1627"/>
      <c r="H38" s="1627"/>
      <c r="I38" s="1627"/>
      <c r="J38" s="1627"/>
      <c r="K38" s="1627"/>
      <c r="L38" s="1627"/>
      <c r="M38" s="1562"/>
      <c r="N38" s="1122"/>
    </row>
    <row r="39" spans="1:14" s="152" customFormat="1" ht="12.75" customHeight="1">
      <c r="A39" s="1621"/>
      <c r="B39" s="1530"/>
      <c r="C39" s="1623"/>
      <c r="D39" s="1626"/>
      <c r="E39" s="1627"/>
      <c r="F39" s="1628"/>
      <c r="G39" s="1627"/>
      <c r="H39" s="1627"/>
      <c r="I39" s="1627"/>
      <c r="J39" s="1627"/>
      <c r="K39" s="1627"/>
      <c r="L39" s="1627"/>
      <c r="M39" s="1562"/>
      <c r="N39" s="1122"/>
    </row>
    <row r="40" spans="1:14" ht="13.8">
      <c r="A40" s="1123"/>
      <c r="B40" s="1621"/>
      <c r="C40" s="1635"/>
      <c r="D40" s="1636"/>
      <c r="E40" s="1636"/>
      <c r="F40" s="1636"/>
      <c r="G40" s="1636"/>
      <c r="H40" s="1637"/>
      <c r="I40" s="1637"/>
      <c r="J40" s="1638"/>
      <c r="K40" s="1637"/>
      <c r="L40" s="1639"/>
      <c r="M40" s="1639"/>
      <c r="N40" s="1122"/>
    </row>
    <row r="41" spans="1:14" ht="13.8">
      <c r="A41" s="1585" t="s">
        <v>74</v>
      </c>
      <c r="B41" s="1621"/>
      <c r="C41" s="1635"/>
      <c r="D41" s="1636"/>
      <c r="E41" s="1636"/>
      <c r="F41" s="1636"/>
      <c r="G41" s="1636"/>
      <c r="H41" s="1637"/>
      <c r="I41" s="1637"/>
      <c r="J41" s="1638"/>
      <c r="K41" s="1637"/>
      <c r="L41" s="1639"/>
      <c r="M41" s="1639"/>
      <c r="N41" s="1122"/>
    </row>
    <row r="42" spans="1:14" ht="13.8">
      <c r="A42" s="1621" t="s">
        <v>201</v>
      </c>
      <c r="B42" s="1635"/>
      <c r="C42" s="1635"/>
      <c r="D42" s="1636"/>
      <c r="E42" s="1636"/>
      <c r="F42" s="1636"/>
      <c r="G42" s="1636"/>
      <c r="H42" s="1637"/>
      <c r="I42" s="1637"/>
      <c r="J42" s="1638"/>
      <c r="K42" s="1637"/>
      <c r="L42" s="1639"/>
      <c r="M42" s="1639"/>
      <c r="N42" s="1122"/>
    </row>
    <row r="43" spans="1:14" ht="13.8">
      <c r="A43" s="1640"/>
      <c r="B43" s="1640"/>
      <c r="C43" s="1640"/>
      <c r="D43" s="1640"/>
      <c r="E43" s="1637"/>
      <c r="F43" s="1637"/>
      <c r="G43" s="1637"/>
      <c r="H43" s="1637"/>
      <c r="I43" s="1637"/>
      <c r="J43" s="1641"/>
      <c r="K43" s="1637"/>
      <c r="L43" s="1641"/>
      <c r="M43" s="1641"/>
      <c r="N43" s="1122"/>
    </row>
    <row r="44" spans="1:14" s="598" customFormat="1" ht="13.8">
      <c r="A44" s="1241" t="s">
        <v>130</v>
      </c>
      <c r="B44" s="1642"/>
      <c r="C44" s="1642"/>
      <c r="D44" s="1642"/>
      <c r="E44" s="1643"/>
      <c r="F44" s="1643"/>
      <c r="G44" s="1643"/>
      <c r="H44" s="1643"/>
      <c r="I44" s="1643"/>
      <c r="J44" s="1642"/>
      <c r="K44" s="1643"/>
      <c r="L44" s="1642"/>
      <c r="M44" s="1642"/>
      <c r="N44" s="1166"/>
    </row>
    <row r="45" spans="1:14" ht="22.8">
      <c r="A45" s="888" t="str">
        <f>IF(+Draft_Toggle=1,+Draft_Note_1," ")</f>
        <v>Draft Document.</v>
      </c>
      <c r="B45" s="1621"/>
      <c r="C45" s="1635"/>
      <c r="D45" s="1635"/>
      <c r="E45" s="1637"/>
      <c r="F45" s="1637"/>
      <c r="G45" s="1637"/>
      <c r="H45" s="1637"/>
      <c r="I45" s="1637"/>
      <c r="J45" s="1644"/>
      <c r="K45" s="1637"/>
      <c r="L45" s="1645"/>
      <c r="M45" s="1646" t="s">
        <v>55</v>
      </c>
      <c r="N45" s="1122"/>
    </row>
    <row r="46" spans="1:14" ht="15.6">
      <c r="A46" s="888" t="str">
        <f>IF(+Draft_Toggle=1,+Draft_Note_2," ")</f>
        <v>All data subject to change upon completion of additional analysis.</v>
      </c>
      <c r="B46" s="1621"/>
      <c r="C46" s="1635"/>
      <c r="D46" s="1635"/>
      <c r="E46" s="1637"/>
      <c r="F46" s="1637"/>
      <c r="G46" s="1637"/>
      <c r="H46" s="1637"/>
      <c r="I46" s="1637"/>
      <c r="J46" s="1644"/>
      <c r="K46" s="1637"/>
      <c r="L46" s="1645"/>
      <c r="M46" s="1647" t="e">
        <f>'NWC calc_Retail'!#REF!</f>
        <v>#REF!</v>
      </c>
      <c r="N46" s="1122"/>
    </row>
    <row r="47" spans="1:14">
      <c r="A47" s="1122"/>
      <c r="B47" s="1122"/>
      <c r="C47" s="1122"/>
      <c r="D47" s="1122"/>
      <c r="E47" s="1122"/>
      <c r="F47" s="1122"/>
      <c r="G47" s="1122"/>
      <c r="H47" s="1122"/>
      <c r="I47" s="1122"/>
      <c r="J47" s="1122"/>
      <c r="K47" s="1122"/>
      <c r="L47" s="1122"/>
      <c r="M47" s="1122"/>
      <c r="N47" s="1122"/>
    </row>
  </sheetData>
  <pageMargins left="0.5" right="0.5" top="0.5" bottom="0.5" header="0.3" footer="0.3"/>
  <pageSetup scale="89" fitToHeight="0" orientation="landscape" blackAndWhite="1" r:id="rId1"/>
  <headerFooter alignWithMargins="0"/>
  <ignoredErrors>
    <ignoredError sqref="L8" unlocked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M46"/>
  <sheetViews>
    <sheetView showGridLines="0" view="pageBreakPreview" zoomScaleNormal="115" zoomScaleSheetLayoutView="100" workbookViewId="0">
      <selection activeCell="D14" sqref="D14"/>
    </sheetView>
  </sheetViews>
  <sheetFormatPr defaultColWidth="9.109375" defaultRowHeight="13.2"/>
  <cols>
    <col min="1" max="1" width="6.33203125" customWidth="1"/>
    <col min="2" max="2" width="22.5546875" customWidth="1"/>
    <col min="3" max="3" width="3" style="152" customWidth="1"/>
    <col min="4" max="4" width="12.88671875" style="152" customWidth="1"/>
    <col min="5" max="5" width="3" style="152" customWidth="1"/>
    <col min="6" max="6" width="25.6640625" customWidth="1"/>
    <col min="7" max="7" width="3" style="152" customWidth="1"/>
    <col min="8" max="8" width="25.6640625" style="152" customWidth="1"/>
    <col min="9" max="10" width="2" style="152" customWidth="1"/>
    <col min="11" max="11" width="11.5546875" style="152" customWidth="1"/>
    <col min="12" max="12" width="12.44140625" customWidth="1"/>
    <col min="13" max="13" width="4.88671875" customWidth="1"/>
  </cols>
  <sheetData>
    <row r="1" spans="1:13" ht="24" thickBot="1">
      <c r="A1" s="872" t="str">
        <f>client_name</f>
        <v>AECOM Technology Corporation</v>
      </c>
      <c r="B1" s="1648"/>
      <c r="C1" s="1648"/>
      <c r="D1" s="1648"/>
      <c r="E1" s="1648"/>
      <c r="F1" s="1648"/>
      <c r="G1" s="1648"/>
      <c r="H1" s="1648"/>
      <c r="I1" s="1648"/>
      <c r="J1" s="1648"/>
      <c r="K1" s="1648"/>
      <c r="L1" s="1121" t="s">
        <v>658</v>
      </c>
      <c r="M1" s="1122"/>
    </row>
    <row r="2" spans="1:13" ht="15.6">
      <c r="A2" s="878" t="str">
        <f>Subject_Co</f>
        <v>MSS</v>
      </c>
      <c r="B2" s="1649"/>
      <c r="C2" s="1649"/>
      <c r="D2" s="1649"/>
      <c r="E2" s="1649"/>
      <c r="F2" s="1649"/>
      <c r="G2" s="1649"/>
      <c r="H2" s="1649"/>
      <c r="I2" s="1649"/>
      <c r="J2" s="1649"/>
      <c r="K2" s="1649"/>
      <c r="L2" s="1607"/>
      <c r="M2" s="1122"/>
    </row>
    <row r="3" spans="1:13" ht="15.6">
      <c r="A3" s="1217" t="s">
        <v>482</v>
      </c>
      <c r="B3" s="1649"/>
      <c r="C3" s="1649"/>
      <c r="D3" s="1649"/>
      <c r="E3" s="1649"/>
      <c r="F3" s="1649"/>
      <c r="G3" s="1649"/>
      <c r="H3" s="1649"/>
      <c r="I3" s="1649"/>
      <c r="J3" s="1649"/>
      <c r="K3" s="1649"/>
      <c r="L3" s="1218"/>
      <c r="M3" s="1122"/>
    </row>
    <row r="4" spans="1:13" ht="15.6">
      <c r="A4" s="879" t="str">
        <f>date_heading</f>
        <v>Corroborative valuation as of 30 June 2014</v>
      </c>
      <c r="B4" s="1649"/>
      <c r="C4" s="1649"/>
      <c r="D4" s="1649"/>
      <c r="E4" s="1649"/>
      <c r="F4" s="1649"/>
      <c r="G4" s="1649"/>
      <c r="H4" s="1649"/>
      <c r="I4" s="1649"/>
      <c r="J4" s="1649"/>
      <c r="K4" s="1649"/>
      <c r="L4" s="1649"/>
      <c r="M4" s="1122"/>
    </row>
    <row r="5" spans="1:13" ht="15.6">
      <c r="A5" s="880" t="str">
        <f>currency_heading</f>
        <v>(USD in 000s)</v>
      </c>
      <c r="B5" s="1649"/>
      <c r="C5" s="1649"/>
      <c r="D5" s="1649"/>
      <c r="E5" s="1649"/>
      <c r="F5" s="1649"/>
      <c r="G5" s="1649"/>
      <c r="H5" s="1649"/>
      <c r="I5" s="1649"/>
      <c r="J5" s="1649"/>
      <c r="K5" s="1649"/>
      <c r="L5" s="1649"/>
      <c r="M5" s="1122"/>
    </row>
    <row r="6" spans="1:13" ht="13.8">
      <c r="A6" s="1649"/>
      <c r="B6" s="1649"/>
      <c r="C6" s="1649"/>
      <c r="D6" s="1649"/>
      <c r="E6" s="1649"/>
      <c r="F6" s="1649"/>
      <c r="G6" s="1649"/>
      <c r="H6" s="1649"/>
      <c r="I6" s="1649"/>
      <c r="J6" s="1649"/>
      <c r="K6" s="1649"/>
      <c r="L6" s="1649"/>
      <c r="M6" s="1122"/>
    </row>
    <row r="7" spans="1:13" ht="13.8">
      <c r="A7" s="1649"/>
      <c r="B7" s="1649"/>
      <c r="C7" s="1649"/>
      <c r="D7" s="1649"/>
      <c r="E7" s="1649"/>
      <c r="F7" s="1649"/>
      <c r="G7" s="1649"/>
      <c r="H7" s="1649"/>
      <c r="I7" s="1649"/>
      <c r="J7" s="1649"/>
      <c r="K7" s="1649"/>
      <c r="L7" s="1649"/>
      <c r="M7" s="1122"/>
    </row>
    <row r="8" spans="1:13" ht="13.8">
      <c r="A8" s="1649"/>
      <c r="B8" s="1649"/>
      <c r="C8" s="1649"/>
      <c r="D8" s="1649"/>
      <c r="E8" s="1649"/>
      <c r="F8" s="1649"/>
      <c r="G8" s="1649"/>
      <c r="H8" s="1649"/>
      <c r="I8" s="1649"/>
      <c r="J8" s="1649"/>
      <c r="K8" s="1649"/>
      <c r="L8" s="1649"/>
      <c r="M8" s="1122"/>
    </row>
    <row r="9" spans="1:13" ht="13.8">
      <c r="A9" s="1649"/>
      <c r="B9" s="1649"/>
      <c r="C9" s="1649"/>
      <c r="D9" s="1649"/>
      <c r="E9" s="1649"/>
      <c r="F9" s="1649"/>
      <c r="G9" s="1649"/>
      <c r="H9" s="1649"/>
      <c r="I9" s="1649"/>
      <c r="J9" s="1649"/>
      <c r="K9" s="1649"/>
      <c r="L9" s="1649"/>
      <c r="M9" s="1122"/>
    </row>
    <row r="10" spans="1:13" ht="13.8">
      <c r="A10" s="1649"/>
      <c r="B10" s="1650" t="s">
        <v>473</v>
      </c>
      <c r="C10" s="1650"/>
      <c r="D10" s="1650"/>
      <c r="E10" s="1650"/>
      <c r="F10" s="1651"/>
      <c r="G10" s="1649"/>
      <c r="H10" s="1651"/>
      <c r="I10" s="1649"/>
      <c r="J10" s="1649"/>
      <c r="K10" s="1652"/>
      <c r="L10" s="1649"/>
      <c r="M10" s="1122"/>
    </row>
    <row r="11" spans="1:13" ht="13.8">
      <c r="A11" s="1649"/>
      <c r="B11" s="1653" t="s">
        <v>185</v>
      </c>
      <c r="C11" s="1650"/>
      <c r="D11" s="1653" t="s">
        <v>326</v>
      </c>
      <c r="E11" s="1650"/>
      <c r="F11" s="1654" t="s">
        <v>327</v>
      </c>
      <c r="G11" s="1649"/>
      <c r="H11" s="1654" t="s">
        <v>478</v>
      </c>
      <c r="I11" s="1649"/>
      <c r="J11" s="1649"/>
      <c r="K11" s="1655" t="s">
        <v>179</v>
      </c>
      <c r="L11" s="1649"/>
      <c r="M11" s="1122"/>
    </row>
    <row r="12" spans="1:13" ht="13.8">
      <c r="A12" s="1649"/>
      <c r="B12" s="1649"/>
      <c r="C12" s="1650"/>
      <c r="D12" s="1650"/>
      <c r="E12" s="1650"/>
      <c r="F12" s="1649"/>
      <c r="G12" s="1649"/>
      <c r="H12" s="1649"/>
      <c r="I12" s="1649"/>
      <c r="J12" s="1649"/>
      <c r="K12" s="1649"/>
      <c r="L12" s="1649"/>
      <c r="M12" s="1122"/>
    </row>
    <row r="13" spans="1:13" s="152" customFormat="1" ht="13.8">
      <c r="A13" s="1649"/>
      <c r="B13" s="1656" t="s">
        <v>468</v>
      </c>
      <c r="C13" s="1650"/>
      <c r="D13" s="1650"/>
      <c r="E13" s="1650"/>
      <c r="F13" s="1649"/>
      <c r="G13" s="1649"/>
      <c r="H13" s="1649"/>
      <c r="I13" s="1649"/>
      <c r="J13" s="1649"/>
      <c r="K13" s="1649"/>
      <c r="L13" s="1649"/>
      <c r="M13" s="1122"/>
    </row>
    <row r="14" spans="1:13" s="152" customFormat="1" ht="13.8">
      <c r="A14" s="1649"/>
      <c r="B14" s="1657" t="s">
        <v>469</v>
      </c>
      <c r="C14" s="1650"/>
      <c r="D14" s="1658"/>
      <c r="E14" s="1650"/>
      <c r="F14" s="1659"/>
      <c r="G14" s="1649"/>
      <c r="H14" s="1660">
        <f>$D14*F14</f>
        <v>0</v>
      </c>
      <c r="I14" s="1661"/>
      <c r="J14" s="1649"/>
      <c r="K14" s="426">
        <v>0</v>
      </c>
      <c r="L14" s="1649"/>
      <c r="M14" s="1122"/>
    </row>
    <row r="15" spans="1:13" s="152" customFormat="1" ht="13.8">
      <c r="A15" s="1649"/>
      <c r="B15" s="1657" t="s">
        <v>470</v>
      </c>
      <c r="C15" s="1650"/>
      <c r="D15" s="1662"/>
      <c r="E15" s="1650"/>
      <c r="F15" s="1659"/>
      <c r="G15" s="1649"/>
      <c r="H15" s="1663">
        <f>$D15*F15</f>
        <v>0</v>
      </c>
      <c r="I15" s="1664"/>
      <c r="J15" s="1649"/>
      <c r="K15" s="426">
        <v>0.5</v>
      </c>
      <c r="L15" s="1649"/>
      <c r="M15" s="1122"/>
    </row>
    <row r="16" spans="1:13" s="152" customFormat="1" ht="13.8">
      <c r="A16" s="1649"/>
      <c r="B16" s="1657" t="s">
        <v>471</v>
      </c>
      <c r="C16" s="1650"/>
      <c r="D16" s="1662"/>
      <c r="E16" s="1650"/>
      <c r="F16" s="1659"/>
      <c r="G16" s="1649"/>
      <c r="H16" s="1663">
        <f>$D16*F16</f>
        <v>0</v>
      </c>
      <c r="I16" s="1664"/>
      <c r="J16" s="1649"/>
      <c r="K16" s="426">
        <v>0</v>
      </c>
      <c r="L16" s="1649"/>
      <c r="M16" s="1122"/>
    </row>
    <row r="17" spans="1:13" s="152" customFormat="1" ht="13.8">
      <c r="A17" s="1649"/>
      <c r="B17" s="1649"/>
      <c r="C17" s="1650"/>
      <c r="D17" s="1665"/>
      <c r="E17" s="1650"/>
      <c r="F17" s="1666"/>
      <c r="G17" s="1649"/>
      <c r="H17" s="1664"/>
      <c r="I17" s="1664"/>
      <c r="J17" s="1649"/>
      <c r="K17" s="1649"/>
      <c r="L17" s="1649"/>
      <c r="M17" s="1122"/>
    </row>
    <row r="18" spans="1:13" s="152" customFormat="1" ht="13.8">
      <c r="A18" s="1649"/>
      <c r="B18" s="1656" t="s">
        <v>472</v>
      </c>
      <c r="C18" s="1650"/>
      <c r="D18" s="1665"/>
      <c r="E18" s="1650"/>
      <c r="F18" s="1666"/>
      <c r="G18" s="1649"/>
      <c r="H18" s="1664"/>
      <c r="I18" s="1664"/>
      <c r="J18" s="1649"/>
      <c r="K18" s="1649"/>
      <c r="L18" s="1649"/>
      <c r="M18" s="1122"/>
    </row>
    <row r="19" spans="1:13" s="152" customFormat="1" ht="13.8">
      <c r="A19" s="1649"/>
      <c r="B19" s="1657" t="s">
        <v>469</v>
      </c>
      <c r="C19" s="1650"/>
      <c r="D19" s="1658"/>
      <c r="E19" s="1650"/>
      <c r="F19" s="1659"/>
      <c r="G19" s="1649"/>
      <c r="H19" s="1663">
        <f>$D19*F19</f>
        <v>0</v>
      </c>
      <c r="I19" s="1664"/>
      <c r="J19" s="1649"/>
      <c r="K19" s="426">
        <v>0</v>
      </c>
      <c r="L19" s="1649"/>
      <c r="M19" s="1122"/>
    </row>
    <row r="20" spans="1:13" s="152" customFormat="1" ht="13.8">
      <c r="A20" s="1649"/>
      <c r="B20" s="1657" t="s">
        <v>470</v>
      </c>
      <c r="C20" s="1650"/>
      <c r="D20" s="1662"/>
      <c r="E20" s="1650"/>
      <c r="F20" s="1659"/>
      <c r="G20" s="1649"/>
      <c r="H20" s="1663">
        <f>$D20*F20</f>
        <v>0</v>
      </c>
      <c r="I20" s="1664"/>
      <c r="J20" s="1649"/>
      <c r="K20" s="426">
        <v>0.5</v>
      </c>
      <c r="L20" s="1649"/>
      <c r="M20" s="1122"/>
    </row>
    <row r="21" spans="1:13" s="152" customFormat="1" ht="13.8">
      <c r="A21" s="1649"/>
      <c r="B21" s="1667" t="s">
        <v>471</v>
      </c>
      <c r="C21" s="1668"/>
      <c r="D21" s="1669"/>
      <c r="E21" s="1650"/>
      <c r="F21" s="1659"/>
      <c r="G21" s="1670"/>
      <c r="H21" s="1663">
        <f>$D21*F21</f>
        <v>0</v>
      </c>
      <c r="I21" s="1664"/>
      <c r="J21" s="1649"/>
      <c r="K21" s="426">
        <v>0</v>
      </c>
      <c r="L21" s="1649"/>
      <c r="M21" s="1122"/>
    </row>
    <row r="22" spans="1:13" s="152" customFormat="1" ht="13.8">
      <c r="A22" s="1649"/>
      <c r="B22" s="1657"/>
      <c r="C22" s="1650"/>
      <c r="D22" s="1665"/>
      <c r="E22" s="1650"/>
      <c r="F22" s="1670"/>
      <c r="G22" s="1670"/>
      <c r="H22" s="1671"/>
      <c r="I22" s="1671"/>
      <c r="J22" s="1649"/>
      <c r="K22" s="1670"/>
      <c r="L22" s="1649"/>
      <c r="M22" s="1122"/>
    </row>
    <row r="23" spans="1:13" s="152" customFormat="1" ht="13.8">
      <c r="A23" s="1649"/>
      <c r="B23" s="1672"/>
      <c r="C23" s="1650"/>
      <c r="D23" s="1650"/>
      <c r="E23" s="1650"/>
      <c r="F23" s="1670"/>
      <c r="G23" s="1670"/>
      <c r="H23" s="1670"/>
      <c r="I23" s="1670"/>
      <c r="J23" s="1670"/>
      <c r="K23" s="1670"/>
      <c r="L23" s="1649"/>
      <c r="M23" s="1122"/>
    </row>
    <row r="24" spans="1:13" ht="13.8">
      <c r="A24" s="1673"/>
      <c r="B24" s="1674" t="s">
        <v>474</v>
      </c>
      <c r="C24" s="1673"/>
      <c r="D24" s="1673"/>
      <c r="E24" s="1673"/>
      <c r="F24" s="1673"/>
      <c r="G24" s="1673"/>
      <c r="H24" s="1123"/>
      <c r="I24" s="1673"/>
      <c r="J24" s="1673"/>
      <c r="K24" s="1675">
        <f>SUMPRODUCT(H14:H21,K14:K21)</f>
        <v>0</v>
      </c>
      <c r="L24" s="1649"/>
      <c r="M24" s="1122"/>
    </row>
    <row r="25" spans="1:13" ht="13.8">
      <c r="A25" s="1649"/>
      <c r="B25" s="1649" t="s">
        <v>475</v>
      </c>
      <c r="C25" s="1649"/>
      <c r="D25" s="1649"/>
      <c r="E25" s="1649"/>
      <c r="F25" s="1649"/>
      <c r="G25" s="1649"/>
      <c r="H25" s="1123"/>
      <c r="I25" s="1649"/>
      <c r="J25" s="1649"/>
      <c r="K25" s="1676">
        <f>BS_MSS!$D$31+BS_MSS!$D$30+BS_MSS!$D$35+BS_MSS!$D$38</f>
        <v>0</v>
      </c>
      <c r="L25" s="1649"/>
      <c r="M25" s="1122"/>
    </row>
    <row r="26" spans="1:13" ht="13.8">
      <c r="A26" s="1677"/>
      <c r="B26" s="1677"/>
      <c r="C26" s="1677"/>
      <c r="D26" s="1677"/>
      <c r="E26" s="1677"/>
      <c r="F26" s="1677"/>
      <c r="G26" s="1677"/>
      <c r="H26" s="1123"/>
      <c r="I26" s="1677"/>
      <c r="J26" s="1677"/>
      <c r="K26" s="1663">
        <f>K24-K25</f>
        <v>0</v>
      </c>
      <c r="L26" s="1649"/>
      <c r="M26" s="1122"/>
    </row>
    <row r="27" spans="1:13" ht="13.8">
      <c r="A27" s="1649"/>
      <c r="B27" s="1649" t="s">
        <v>476</v>
      </c>
      <c r="C27" s="1649"/>
      <c r="D27" s="1649"/>
      <c r="E27" s="1649"/>
      <c r="F27" s="1123"/>
      <c r="G27" s="1649"/>
      <c r="H27" s="520">
        <v>0.185</v>
      </c>
      <c r="I27" s="1649"/>
      <c r="J27" s="1649"/>
      <c r="K27" s="1678">
        <f>$H$27*K26</f>
        <v>0</v>
      </c>
      <c r="L27" s="1649"/>
      <c r="M27" s="1122"/>
    </row>
    <row r="28" spans="1:13" s="353" customFormat="1" ht="13.8">
      <c r="A28" s="1679"/>
      <c r="B28" s="1679" t="s">
        <v>477</v>
      </c>
      <c r="C28" s="1679"/>
      <c r="D28" s="1679"/>
      <c r="E28" s="1679"/>
      <c r="F28" s="1679"/>
      <c r="G28" s="1679"/>
      <c r="H28" s="1210"/>
      <c r="I28" s="1679"/>
      <c r="J28" s="1679"/>
      <c r="K28" s="1680">
        <f>SUM(K26:K27)</f>
        <v>0</v>
      </c>
      <c r="L28" s="1681"/>
      <c r="M28" s="1122"/>
    </row>
    <row r="29" spans="1:13" s="353" customFormat="1" ht="13.8">
      <c r="A29" s="1681"/>
      <c r="B29" s="1681" t="s">
        <v>479</v>
      </c>
      <c r="C29" s="1681"/>
      <c r="D29" s="1681"/>
      <c r="E29" s="1681"/>
      <c r="F29" s="1681"/>
      <c r="G29" s="1681"/>
      <c r="H29" s="1210"/>
      <c r="I29" s="1681"/>
      <c r="J29" s="1681"/>
      <c r="K29" s="1678">
        <f>K25</f>
        <v>0</v>
      </c>
      <c r="L29" s="1681"/>
      <c r="M29" s="1122"/>
    </row>
    <row r="30" spans="1:13" s="353" customFormat="1" ht="13.8">
      <c r="A30" s="1681"/>
      <c r="B30" s="1682" t="s">
        <v>480</v>
      </c>
      <c r="C30" s="1681"/>
      <c r="D30" s="1681"/>
      <c r="E30" s="1681"/>
      <c r="F30" s="1681"/>
      <c r="G30" s="1681"/>
      <c r="H30" s="1210"/>
      <c r="I30" s="1681"/>
      <c r="J30" s="1681"/>
      <c r="K30" s="1683">
        <f>SUM(K28:K29)</f>
        <v>0</v>
      </c>
      <c r="L30" s="1681"/>
      <c r="M30" s="1122"/>
    </row>
    <row r="31" spans="1:13" s="353" customFormat="1" ht="13.8">
      <c r="A31" s="1681"/>
      <c r="B31" s="1684"/>
      <c r="C31" s="1684"/>
      <c r="D31" s="1684"/>
      <c r="E31" s="1684"/>
      <c r="F31" s="1681"/>
      <c r="G31" s="1685"/>
      <c r="H31" s="1210"/>
      <c r="I31" s="1685"/>
      <c r="J31" s="1685"/>
      <c r="K31" s="1685"/>
      <c r="L31" s="1681"/>
      <c r="M31" s="1122"/>
    </row>
    <row r="32" spans="1:13" ht="13.8">
      <c r="A32" s="1649"/>
      <c r="B32" s="1686" t="s">
        <v>481</v>
      </c>
      <c r="C32" s="1687"/>
      <c r="D32" s="1687"/>
      <c r="E32" s="1687"/>
      <c r="F32" s="1687"/>
      <c r="G32" s="1687"/>
      <c r="H32" s="1687"/>
      <c r="I32" s="1687"/>
      <c r="J32" s="1687"/>
      <c r="K32" s="1688">
        <f>ROUND(K30,-4)</f>
        <v>0</v>
      </c>
      <c r="L32" s="1649"/>
      <c r="M32" s="1122"/>
    </row>
    <row r="33" spans="1:13" s="152" customFormat="1" ht="13.8">
      <c r="A33" s="1649"/>
      <c r="B33" s="1649"/>
      <c r="C33" s="1649"/>
      <c r="D33" s="1649"/>
      <c r="E33" s="1649"/>
      <c r="F33" s="1649"/>
      <c r="G33" s="1649"/>
      <c r="H33" s="1123"/>
      <c r="I33" s="1649"/>
      <c r="J33" s="1649"/>
      <c r="K33" s="1649"/>
      <c r="L33" s="1649"/>
      <c r="M33" s="1122"/>
    </row>
    <row r="34" spans="1:13" s="152" customFormat="1" ht="13.8">
      <c r="A34" s="1649"/>
      <c r="B34" s="1656" t="s">
        <v>640</v>
      </c>
      <c r="C34" s="1649"/>
      <c r="D34" s="1649"/>
      <c r="E34" s="1649"/>
      <c r="F34" s="1649"/>
      <c r="G34" s="1649"/>
      <c r="H34" s="1123"/>
      <c r="I34" s="1649"/>
      <c r="J34" s="1649"/>
      <c r="K34" s="1689"/>
      <c r="L34" s="1649"/>
      <c r="M34" s="1122"/>
    </row>
    <row r="35" spans="1:13" s="152" customFormat="1" ht="13.8">
      <c r="A35" s="1649"/>
      <c r="B35" s="1649"/>
      <c r="C35" s="1649"/>
      <c r="D35" s="1649"/>
      <c r="E35" s="1649"/>
      <c r="F35" s="1649"/>
      <c r="G35" s="1649"/>
      <c r="H35" s="1649"/>
      <c r="I35" s="1649"/>
      <c r="J35" s="1649"/>
      <c r="K35" s="1649"/>
      <c r="L35" s="1649"/>
      <c r="M35" s="1122"/>
    </row>
    <row r="36" spans="1:13" s="152" customFormat="1" ht="13.8">
      <c r="A36" s="1649"/>
      <c r="B36" s="1649"/>
      <c r="C36" s="1649"/>
      <c r="D36" s="1649"/>
      <c r="E36" s="1649"/>
      <c r="F36" s="1649"/>
      <c r="G36" s="1649"/>
      <c r="H36" s="1649"/>
      <c r="I36" s="1649"/>
      <c r="J36" s="1649"/>
      <c r="K36" s="1649"/>
      <c r="L36" s="1649"/>
      <c r="M36" s="1122"/>
    </row>
    <row r="37" spans="1:13" s="152" customFormat="1" ht="13.8">
      <c r="A37" s="1649"/>
      <c r="B37" s="1649"/>
      <c r="C37" s="1649"/>
      <c r="D37" s="1649"/>
      <c r="E37" s="1649"/>
      <c r="F37" s="1649"/>
      <c r="G37" s="1649"/>
      <c r="H37" s="1649"/>
      <c r="I37" s="1649"/>
      <c r="J37" s="1649"/>
      <c r="K37" s="1649"/>
      <c r="L37" s="1649"/>
      <c r="M37" s="1122"/>
    </row>
    <row r="38" spans="1:13" ht="13.8">
      <c r="A38" s="1690"/>
      <c r="B38" s="1649"/>
      <c r="C38" s="1649"/>
      <c r="D38" s="1649"/>
      <c r="E38" s="1649"/>
      <c r="F38" s="1649"/>
      <c r="G38" s="1649"/>
      <c r="H38" s="1649"/>
      <c r="I38" s="1649"/>
      <c r="J38" s="1649"/>
      <c r="K38" s="1649"/>
      <c r="L38" s="1649"/>
      <c r="M38" s="1122"/>
    </row>
    <row r="39" spans="1:13" ht="13.8">
      <c r="A39" s="1649"/>
      <c r="B39" s="1649"/>
      <c r="C39" s="1649"/>
      <c r="D39" s="1649"/>
      <c r="E39" s="1649"/>
      <c r="F39" s="1649"/>
      <c r="G39" s="1649"/>
      <c r="H39" s="1649"/>
      <c r="I39" s="1649"/>
      <c r="J39" s="1649"/>
      <c r="K39" s="1649"/>
      <c r="L39" s="1649"/>
      <c r="M39" s="1122"/>
    </row>
    <row r="40" spans="1:13" ht="13.8">
      <c r="A40" s="1635"/>
      <c r="B40" s="1649"/>
      <c r="C40" s="1649"/>
      <c r="D40" s="1649"/>
      <c r="E40" s="1649"/>
      <c r="F40" s="1649"/>
      <c r="G40" s="1649"/>
      <c r="H40" s="1649"/>
      <c r="I40" s="1649"/>
      <c r="J40" s="1649"/>
      <c r="K40" s="1649"/>
      <c r="L40" s="1649"/>
      <c r="M40" s="1122"/>
    </row>
    <row r="41" spans="1:13" s="598" customFormat="1" ht="21" customHeight="1">
      <c r="A41" s="1691" t="str">
        <f>General_Note_DCF</f>
        <v>Source: AECOM Technology Corporation.  Some totals may not add due to rounding.  See Statement of Limiting Conditions.</v>
      </c>
      <c r="B41" s="1692"/>
      <c r="C41" s="1692"/>
      <c r="D41" s="1692"/>
      <c r="E41" s="1692"/>
      <c r="F41" s="1692"/>
      <c r="G41" s="1692"/>
      <c r="H41" s="1692"/>
      <c r="I41" s="1692"/>
      <c r="J41" s="1692"/>
      <c r="K41" s="1692"/>
      <c r="L41" s="1692"/>
      <c r="M41" s="1166"/>
    </row>
    <row r="42" spans="1:13" ht="22.5" customHeight="1">
      <c r="A42" s="887" t="str">
        <f>IF(+Draft_Toggle=1,+Draft_Note_1," ")</f>
        <v>Draft Document.</v>
      </c>
      <c r="B42" s="1649"/>
      <c r="C42" s="1649"/>
      <c r="D42" s="1649"/>
      <c r="E42" s="1649"/>
      <c r="F42" s="1649"/>
      <c r="G42" s="1649"/>
      <c r="H42" s="1649"/>
      <c r="I42" s="1649"/>
      <c r="J42" s="1649"/>
      <c r="K42" s="1649"/>
      <c r="L42" s="1646" t="s">
        <v>55</v>
      </c>
      <c r="M42" s="1122"/>
    </row>
    <row r="43" spans="1:13" ht="13.8">
      <c r="A43" s="887" t="str">
        <f>IF(+Draft_Toggle=1,+Draft_Note_2," ")</f>
        <v>All data subject to change upon completion of additional analysis.</v>
      </c>
      <c r="B43" s="1649"/>
      <c r="C43" s="1649"/>
      <c r="D43" s="1649"/>
      <c r="E43" s="1649"/>
      <c r="F43" s="1649"/>
      <c r="G43" s="1649"/>
      <c r="H43" s="1649"/>
      <c r="I43" s="1649"/>
      <c r="J43" s="1649"/>
      <c r="K43" s="1649"/>
      <c r="L43" s="1647" t="e">
        <f>'NWC calc_Retail'!#REF!</f>
        <v>#REF!</v>
      </c>
      <c r="M43" s="1122"/>
    </row>
    <row r="44" spans="1:13">
      <c r="A44" s="1122"/>
      <c r="B44" s="1122"/>
      <c r="C44" s="1122"/>
      <c r="D44" s="1122"/>
      <c r="E44" s="1122"/>
      <c r="F44" s="1122"/>
      <c r="G44" s="1122"/>
      <c r="H44" s="1122"/>
      <c r="I44" s="1122"/>
      <c r="J44" s="1122"/>
      <c r="K44" s="1122"/>
      <c r="L44" s="1122"/>
      <c r="M44" s="1122"/>
    </row>
    <row r="45" spans="1:13">
      <c r="A45" s="1123"/>
      <c r="B45" s="1123"/>
      <c r="C45" s="1123"/>
      <c r="D45" s="1123"/>
      <c r="E45" s="1123"/>
      <c r="F45" s="1123"/>
      <c r="G45" s="1123"/>
      <c r="H45" s="1123"/>
      <c r="I45" s="1123"/>
      <c r="J45" s="1123"/>
      <c r="K45" s="1123"/>
      <c r="L45" s="1123"/>
      <c r="M45" s="1123"/>
    </row>
    <row r="46" spans="1:13">
      <c r="A46" s="1123"/>
      <c r="B46" s="1123"/>
      <c r="C46" s="1123"/>
      <c r="D46" s="1123"/>
      <c r="E46" s="1123"/>
      <c r="F46" s="1123"/>
      <c r="G46" s="1123"/>
      <c r="H46" s="1693" t="e">
        <f>1525000/D15</f>
        <v>#DIV/0!</v>
      </c>
      <c r="I46" s="1123"/>
      <c r="J46" s="1123"/>
      <c r="K46" s="1123"/>
      <c r="L46" s="1123"/>
      <c r="M46" s="1123"/>
    </row>
  </sheetData>
  <pageMargins left="0.5" right="0.5" top="0.5" bottom="0.5" header="0.3" footer="0.3"/>
  <pageSetup fitToHeight="0" orientation="landscape" blackAndWhite="1" r:id="rId1"/>
  <headerFooter alignWithMargins="0"/>
  <rowBreaks count="1" manualBreakCount="1">
    <brk id="43" max="11"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O44"/>
  <sheetViews>
    <sheetView showGridLines="0" view="pageBreakPreview" zoomScaleNormal="85" zoomScaleSheetLayoutView="100" workbookViewId="0"/>
  </sheetViews>
  <sheetFormatPr defaultColWidth="9.109375" defaultRowHeight="13.2"/>
  <cols>
    <col min="1" max="1" width="6.33203125" style="152" customWidth="1"/>
    <col min="2" max="2" width="22.5546875" style="152" customWidth="1"/>
    <col min="3" max="3" width="5" style="152" customWidth="1"/>
    <col min="4" max="4" width="12.88671875" style="152" customWidth="1"/>
    <col min="5" max="5" width="5" style="152" customWidth="1"/>
    <col min="6" max="6" width="15.6640625" style="152" customWidth="1"/>
    <col min="7" max="7" width="5" style="152" customWidth="1"/>
    <col min="8" max="8" width="15.6640625" style="152" customWidth="1"/>
    <col min="9" max="10" width="2.88671875" style="152" customWidth="1"/>
    <col min="11" max="11" width="11.5546875" style="152" customWidth="1"/>
    <col min="12" max="12" width="24.5546875" style="152" customWidth="1"/>
    <col min="13" max="13" width="4.88671875" style="152" customWidth="1"/>
    <col min="14" max="14" width="9.109375" style="152"/>
    <col min="15" max="15" width="10.6640625" style="152" bestFit="1" customWidth="1"/>
    <col min="16" max="16" width="11.5546875" style="152" bestFit="1" customWidth="1"/>
    <col min="17" max="16384" width="9.109375" style="152"/>
  </cols>
  <sheetData>
    <row r="1" spans="1:15" ht="24" thickBot="1">
      <c r="A1" s="872" t="str">
        <f>client_name</f>
        <v>AECOM Technology Corporation</v>
      </c>
      <c r="B1" s="1648"/>
      <c r="C1" s="1648"/>
      <c r="D1" s="1648"/>
      <c r="E1" s="1648"/>
      <c r="F1" s="1648"/>
      <c r="G1" s="1648"/>
      <c r="H1" s="1648"/>
      <c r="I1" s="1648"/>
      <c r="J1" s="1648"/>
      <c r="K1" s="1648"/>
      <c r="L1" s="1121" t="s">
        <v>659</v>
      </c>
      <c r="M1" s="1122"/>
      <c r="N1" s="1123"/>
      <c r="O1" s="1123"/>
    </row>
    <row r="2" spans="1:15" ht="15.6">
      <c r="A2" s="878" t="str">
        <f>Subject_Co</f>
        <v>MSS</v>
      </c>
      <c r="B2" s="1649"/>
      <c r="C2" s="1649"/>
      <c r="D2" s="1649"/>
      <c r="E2" s="1649"/>
      <c r="F2" s="1649"/>
      <c r="G2" s="1649"/>
      <c r="H2" s="1649"/>
      <c r="I2" s="1649"/>
      <c r="J2" s="1649"/>
      <c r="K2" s="1649"/>
      <c r="L2" s="1607"/>
      <c r="M2" s="1122"/>
      <c r="N2" s="1123"/>
      <c r="O2" s="1123"/>
    </row>
    <row r="3" spans="1:15" ht="15.6">
      <c r="A3" s="1217" t="s">
        <v>483</v>
      </c>
      <c r="B3" s="1649"/>
      <c r="C3" s="1649"/>
      <c r="D3" s="1649"/>
      <c r="E3" s="1649"/>
      <c r="F3" s="1649"/>
      <c r="G3" s="1649"/>
      <c r="H3" s="1649"/>
      <c r="I3" s="1649"/>
      <c r="J3" s="1649"/>
      <c r="K3" s="1649"/>
      <c r="L3" s="1218"/>
      <c r="M3" s="1122"/>
      <c r="N3" s="1123"/>
      <c r="O3" s="1123"/>
    </row>
    <row r="4" spans="1:15" ht="15.6">
      <c r="A4" s="879" t="str">
        <f>date_heading</f>
        <v>Corroborative valuation as of 30 June 2014</v>
      </c>
      <c r="B4" s="1649"/>
      <c r="C4" s="1649"/>
      <c r="D4" s="1649"/>
      <c r="E4" s="1649"/>
      <c r="F4" s="1649"/>
      <c r="G4" s="1649"/>
      <c r="H4" s="1649"/>
      <c r="I4" s="1649"/>
      <c r="J4" s="1649"/>
      <c r="K4" s="1649"/>
      <c r="L4" s="1649"/>
      <c r="M4" s="1122"/>
      <c r="N4" s="1123"/>
      <c r="O4" s="1123"/>
    </row>
    <row r="5" spans="1:15" ht="15.6">
      <c r="A5" s="880" t="str">
        <f>currency_heading</f>
        <v>(USD in 000s)</v>
      </c>
      <c r="B5" s="1649"/>
      <c r="C5" s="1649"/>
      <c r="D5" s="1649"/>
      <c r="E5" s="1649"/>
      <c r="F5" s="1649"/>
      <c r="G5" s="1649"/>
      <c r="H5" s="1649"/>
      <c r="I5" s="1649"/>
      <c r="J5" s="1649"/>
      <c r="K5" s="1649"/>
      <c r="L5" s="1649"/>
      <c r="M5" s="1122"/>
      <c r="N5" s="1123"/>
      <c r="O5" s="1123"/>
    </row>
    <row r="6" spans="1:15" ht="13.8">
      <c r="A6" s="1649"/>
      <c r="B6" s="1649"/>
      <c r="C6" s="1649"/>
      <c r="D6" s="1649"/>
      <c r="E6" s="1649"/>
      <c r="F6" s="1649"/>
      <c r="G6" s="1649"/>
      <c r="H6" s="1649"/>
      <c r="I6" s="1649"/>
      <c r="J6" s="1649"/>
      <c r="K6" s="1649"/>
      <c r="L6" s="1649"/>
      <c r="M6" s="1122"/>
      <c r="N6" s="1123"/>
      <c r="O6" s="1123"/>
    </row>
    <row r="7" spans="1:15" ht="13.8">
      <c r="A7" s="1649"/>
      <c r="B7" s="1649"/>
      <c r="C7" s="1649"/>
      <c r="D7" s="1649"/>
      <c r="E7" s="1649"/>
      <c r="F7" s="1649"/>
      <c r="G7" s="1649"/>
      <c r="H7" s="1649"/>
      <c r="I7" s="1649"/>
      <c r="J7" s="1649"/>
      <c r="K7" s="1649"/>
      <c r="L7" s="1649"/>
      <c r="M7" s="1122"/>
      <c r="N7" s="1123"/>
      <c r="O7" s="1123"/>
    </row>
    <row r="8" spans="1:15" ht="13.8">
      <c r="A8" s="1649"/>
      <c r="B8" s="1649"/>
      <c r="C8" s="1649"/>
      <c r="D8" s="1649"/>
      <c r="E8" s="1649"/>
      <c r="F8" s="1649"/>
      <c r="G8" s="1649"/>
      <c r="H8" s="1649"/>
      <c r="I8" s="1649"/>
      <c r="J8" s="1649"/>
      <c r="K8" s="1649"/>
      <c r="L8" s="1649"/>
      <c r="M8" s="1122"/>
      <c r="N8" s="1123"/>
      <c r="O8" s="1123"/>
    </row>
    <row r="9" spans="1:15" ht="13.8">
      <c r="A9" s="1649"/>
      <c r="B9" s="1692"/>
      <c r="C9" s="1649"/>
      <c r="D9" s="1649"/>
      <c r="E9" s="1649"/>
      <c r="F9" s="1649"/>
      <c r="G9" s="1649"/>
      <c r="H9" s="1649"/>
      <c r="I9" s="1649"/>
      <c r="J9" s="1649"/>
      <c r="K9" s="1649"/>
      <c r="L9" s="1649"/>
      <c r="M9" s="1122"/>
      <c r="N9" s="1123"/>
      <c r="O9" s="1123"/>
    </row>
    <row r="10" spans="1:15" ht="13.8">
      <c r="A10" s="1649"/>
      <c r="B10" s="1682" t="s">
        <v>473</v>
      </c>
      <c r="C10" s="1650"/>
      <c r="D10" s="1682"/>
      <c r="E10" s="1650"/>
      <c r="F10" s="1651"/>
      <c r="G10" s="1649"/>
      <c r="H10" s="1651"/>
      <c r="I10" s="1649"/>
      <c r="J10" s="1649"/>
      <c r="K10" s="1652"/>
      <c r="L10" s="1649"/>
      <c r="M10" s="1122"/>
      <c r="N10" s="1123"/>
      <c r="O10" s="1123"/>
    </row>
    <row r="11" spans="1:15" ht="13.8">
      <c r="A11" s="1649"/>
      <c r="B11" s="1653" t="s">
        <v>185</v>
      </c>
      <c r="C11" s="1650"/>
      <c r="D11" s="1653" t="s">
        <v>326</v>
      </c>
      <c r="E11" s="1650"/>
      <c r="F11" s="1654" t="s">
        <v>327</v>
      </c>
      <c r="G11" s="1649"/>
      <c r="H11" s="1654" t="s">
        <v>478</v>
      </c>
      <c r="I11" s="1649"/>
      <c r="J11" s="1649"/>
      <c r="K11" s="1694" t="s">
        <v>179</v>
      </c>
      <c r="L11" s="1649"/>
      <c r="M11" s="1122"/>
      <c r="N11" s="1123"/>
      <c r="O11" s="1123"/>
    </row>
    <row r="12" spans="1:15" ht="13.8">
      <c r="A12" s="1649"/>
      <c r="B12" s="1649"/>
      <c r="C12" s="1650"/>
      <c r="D12" s="1650"/>
      <c r="E12" s="1650"/>
      <c r="F12" s="1649"/>
      <c r="G12" s="1649"/>
      <c r="H12" s="1649"/>
      <c r="I12" s="1649"/>
      <c r="J12" s="1649"/>
      <c r="K12" s="1649"/>
      <c r="L12" s="1649"/>
      <c r="M12" s="1122"/>
      <c r="N12" s="1123"/>
      <c r="O12" s="1123"/>
    </row>
    <row r="13" spans="1:15" ht="13.8">
      <c r="A13" s="1649"/>
      <c r="B13" s="1656" t="s">
        <v>468</v>
      </c>
      <c r="C13" s="1650"/>
      <c r="D13" s="1650"/>
      <c r="E13" s="1650"/>
      <c r="F13" s="1649"/>
      <c r="G13" s="1649"/>
      <c r="H13" s="1649"/>
      <c r="I13" s="1649"/>
      <c r="J13" s="1649"/>
      <c r="K13" s="1649"/>
      <c r="L13" s="1649"/>
      <c r="M13" s="1122"/>
      <c r="N13" s="1123"/>
      <c r="O13" s="1123"/>
    </row>
    <row r="14" spans="1:15" ht="13.8">
      <c r="A14" s="1649"/>
      <c r="B14" s="1657" t="s">
        <v>469</v>
      </c>
      <c r="C14" s="1650"/>
      <c r="D14" s="1695">
        <f>'Guideline company_Retail'!D14</f>
        <v>0</v>
      </c>
      <c r="E14" s="1650"/>
      <c r="F14" s="1659"/>
      <c r="G14" s="1649"/>
      <c r="H14" s="1660">
        <f>$D14*F14</f>
        <v>0</v>
      </c>
      <c r="I14" s="1661"/>
      <c r="J14" s="1649"/>
      <c r="K14" s="426">
        <v>0</v>
      </c>
      <c r="L14" s="1649"/>
      <c r="M14" s="1122"/>
      <c r="N14" s="1696"/>
      <c r="O14" s="1697"/>
    </row>
    <row r="15" spans="1:15" ht="13.8">
      <c r="A15" s="1649"/>
      <c r="B15" s="1657" t="s">
        <v>470</v>
      </c>
      <c r="C15" s="1650"/>
      <c r="D15" s="1698">
        <f>'Guideline company_Retail'!D15</f>
        <v>0</v>
      </c>
      <c r="E15" s="1650"/>
      <c r="F15" s="1659"/>
      <c r="G15" s="1649"/>
      <c r="H15" s="1663">
        <f>$D15*F15</f>
        <v>0</v>
      </c>
      <c r="I15" s="1664"/>
      <c r="J15" s="1649"/>
      <c r="K15" s="426">
        <v>1</v>
      </c>
      <c r="L15" s="1649"/>
      <c r="M15" s="1122"/>
      <c r="N15" s="1696"/>
      <c r="O15" s="1697"/>
    </row>
    <row r="16" spans="1:15" ht="13.8">
      <c r="A16" s="1649"/>
      <c r="B16" s="1657" t="s">
        <v>471</v>
      </c>
      <c r="C16" s="1650"/>
      <c r="D16" s="1698">
        <f>'Guideline company_Retail'!D16</f>
        <v>0</v>
      </c>
      <c r="E16" s="1650"/>
      <c r="F16" s="1659"/>
      <c r="G16" s="1649"/>
      <c r="H16" s="1663">
        <f>$D16*F16</f>
        <v>0</v>
      </c>
      <c r="I16" s="1664"/>
      <c r="J16" s="1649"/>
      <c r="K16" s="426">
        <v>0</v>
      </c>
      <c r="L16" s="1649"/>
      <c r="M16" s="1122"/>
      <c r="N16" s="1696"/>
      <c r="O16" s="1697"/>
    </row>
    <row r="17" spans="1:15" ht="13.8">
      <c r="A17" s="1649"/>
      <c r="B17" s="1649"/>
      <c r="C17" s="1650"/>
      <c r="D17" s="1665"/>
      <c r="E17" s="1650"/>
      <c r="F17" s="1649"/>
      <c r="G17" s="1649"/>
      <c r="H17" s="1664"/>
      <c r="I17" s="1664"/>
      <c r="J17" s="1649"/>
      <c r="K17" s="1649"/>
      <c r="L17" s="1649"/>
      <c r="M17" s="1122"/>
      <c r="N17" s="1123"/>
      <c r="O17" s="1123"/>
    </row>
    <row r="18" spans="1:15" ht="13.8">
      <c r="A18" s="1649"/>
      <c r="B18" s="1657"/>
      <c r="C18" s="1650"/>
      <c r="D18" s="1665"/>
      <c r="E18" s="1650"/>
      <c r="F18" s="1670"/>
      <c r="G18" s="1670"/>
      <c r="H18" s="1671"/>
      <c r="I18" s="1671"/>
      <c r="J18" s="1649"/>
      <c r="K18" s="1670"/>
      <c r="L18" s="1649"/>
      <c r="M18" s="1122"/>
      <c r="N18" s="1123"/>
      <c r="O18" s="1123"/>
    </row>
    <row r="19" spans="1:15" ht="13.8">
      <c r="A19" s="1649"/>
      <c r="B19" s="1672"/>
      <c r="C19" s="1650"/>
      <c r="D19" s="1650"/>
      <c r="E19" s="1650"/>
      <c r="F19" s="1670"/>
      <c r="G19" s="1670"/>
      <c r="H19" s="1670"/>
      <c r="I19" s="1670"/>
      <c r="J19" s="1670"/>
      <c r="K19" s="1670"/>
      <c r="L19" s="1649"/>
      <c r="M19" s="1122"/>
      <c r="N19" s="1123"/>
      <c r="O19" s="1123"/>
    </row>
    <row r="20" spans="1:15" s="353" customFormat="1" ht="13.8">
      <c r="A20" s="1681"/>
      <c r="B20" s="1682" t="s">
        <v>480</v>
      </c>
      <c r="C20" s="1681"/>
      <c r="D20" s="1681"/>
      <c r="E20" s="1681"/>
      <c r="F20" s="1681"/>
      <c r="G20" s="1681"/>
      <c r="H20" s="1683">
        <f>SUMPRODUCT(H14:H16,K14:K16)</f>
        <v>0</v>
      </c>
      <c r="I20" s="1681"/>
      <c r="J20" s="1681"/>
      <c r="K20" s="1681"/>
      <c r="L20" s="1681"/>
      <c r="M20" s="1122"/>
      <c r="N20" s="1210"/>
      <c r="O20" s="1210"/>
    </row>
    <row r="21" spans="1:15" s="353" customFormat="1" ht="13.8">
      <c r="A21" s="1681"/>
      <c r="B21" s="1699"/>
      <c r="C21" s="1699"/>
      <c r="D21" s="1699"/>
      <c r="E21" s="1684"/>
      <c r="F21" s="1681"/>
      <c r="G21" s="1685"/>
      <c r="H21" s="1685"/>
      <c r="I21" s="1685"/>
      <c r="J21" s="1685"/>
      <c r="K21" s="1685"/>
      <c r="L21" s="1681"/>
      <c r="M21" s="1122"/>
      <c r="N21" s="1210"/>
      <c r="O21" s="1210"/>
    </row>
    <row r="22" spans="1:15" ht="13.8">
      <c r="A22" s="1649"/>
      <c r="B22" s="1686" t="s">
        <v>481</v>
      </c>
      <c r="C22" s="1687"/>
      <c r="D22" s="1687"/>
      <c r="E22" s="1687"/>
      <c r="F22" s="1687"/>
      <c r="G22" s="1687"/>
      <c r="H22" s="1700">
        <f>ROUND(H20,-4)</f>
        <v>0</v>
      </c>
      <c r="I22" s="1649"/>
      <c r="J22" s="1649"/>
      <c r="K22" s="1649"/>
      <c r="L22" s="1649"/>
      <c r="M22" s="1122"/>
      <c r="N22" s="1123"/>
      <c r="O22" s="1123"/>
    </row>
    <row r="23" spans="1:15" ht="13.8">
      <c r="A23" s="1649"/>
      <c r="B23" s="1649"/>
      <c r="C23" s="1649"/>
      <c r="D23" s="1649"/>
      <c r="E23" s="1649"/>
      <c r="F23" s="1649"/>
      <c r="G23" s="1649"/>
      <c r="H23" s="1649"/>
      <c r="I23" s="1649"/>
      <c r="J23" s="1649"/>
      <c r="K23" s="1649"/>
      <c r="L23" s="1649"/>
      <c r="M23" s="1122"/>
      <c r="N23" s="1123"/>
      <c r="O23" s="1123"/>
    </row>
    <row r="24" spans="1:15" ht="13.8">
      <c r="A24" s="1649"/>
      <c r="B24" s="1649"/>
      <c r="C24" s="1649"/>
      <c r="D24" s="1649"/>
      <c r="E24" s="1649"/>
      <c r="F24" s="1649"/>
      <c r="G24" s="1649"/>
      <c r="H24" s="1649"/>
      <c r="I24" s="1649"/>
      <c r="J24" s="1649"/>
      <c r="K24" s="1649"/>
      <c r="L24" s="1649"/>
      <c r="M24" s="1122"/>
      <c r="N24" s="1123"/>
      <c r="O24" s="1123"/>
    </row>
    <row r="25" spans="1:15" ht="13.8">
      <c r="A25" s="1649"/>
      <c r="B25" s="1649"/>
      <c r="C25" s="1649"/>
      <c r="D25" s="1649"/>
      <c r="E25" s="1649"/>
      <c r="F25" s="1649"/>
      <c r="G25" s="1649"/>
      <c r="H25" s="1649"/>
      <c r="I25" s="1649"/>
      <c r="J25" s="1649"/>
      <c r="K25" s="1649"/>
      <c r="L25" s="1649"/>
      <c r="M25" s="1122"/>
      <c r="N25" s="1123"/>
      <c r="O25" s="1123"/>
    </row>
    <row r="26" spans="1:15" ht="13.8">
      <c r="A26" s="1649"/>
      <c r="B26" s="1649"/>
      <c r="C26" s="1649"/>
      <c r="D26" s="1649"/>
      <c r="E26" s="1649"/>
      <c r="F26" s="1649"/>
      <c r="G26" s="1649"/>
      <c r="H26" s="1649"/>
      <c r="I26" s="1649"/>
      <c r="J26" s="1649"/>
      <c r="K26" s="1649"/>
      <c r="L26" s="1649"/>
      <c r="M26" s="1122"/>
      <c r="N26" s="1123"/>
      <c r="O26" s="1123"/>
    </row>
    <row r="27" spans="1:15" ht="13.8">
      <c r="A27" s="1649"/>
      <c r="B27" s="1649"/>
      <c r="C27" s="1649"/>
      <c r="D27" s="1649"/>
      <c r="E27" s="1649"/>
      <c r="F27" s="1649"/>
      <c r="G27" s="1649"/>
      <c r="H27" s="1649"/>
      <c r="I27" s="1649"/>
      <c r="J27" s="1649"/>
      <c r="K27" s="1649"/>
      <c r="L27" s="1649"/>
      <c r="M27" s="1122"/>
      <c r="N27" s="1123"/>
      <c r="O27" s="1123"/>
    </row>
    <row r="28" spans="1:15" ht="13.8">
      <c r="A28" s="1649"/>
      <c r="B28" s="1649"/>
      <c r="C28" s="1649"/>
      <c r="D28" s="1649"/>
      <c r="E28" s="1649"/>
      <c r="F28" s="1649"/>
      <c r="G28" s="1649"/>
      <c r="H28" s="1649"/>
      <c r="I28" s="1649"/>
      <c r="J28" s="1649"/>
      <c r="K28" s="1649"/>
      <c r="L28" s="1649"/>
      <c r="M28" s="1122"/>
      <c r="N28" s="1123"/>
      <c r="O28" s="1123"/>
    </row>
    <row r="29" spans="1:15" ht="13.8">
      <c r="A29" s="1649"/>
      <c r="B29" s="1649"/>
      <c r="C29" s="1649"/>
      <c r="D29" s="1649"/>
      <c r="E29" s="1649"/>
      <c r="F29" s="1649"/>
      <c r="G29" s="1649"/>
      <c r="H29" s="1649"/>
      <c r="I29" s="1649"/>
      <c r="J29" s="1649"/>
      <c r="K29" s="1649"/>
      <c r="L29" s="1649"/>
      <c r="M29" s="1122"/>
      <c r="N29" s="1123"/>
      <c r="O29" s="1123"/>
    </row>
    <row r="30" spans="1:15" ht="13.8">
      <c r="A30" s="1649"/>
      <c r="B30" s="1649"/>
      <c r="C30" s="1649"/>
      <c r="D30" s="1649"/>
      <c r="E30" s="1649"/>
      <c r="F30" s="1649"/>
      <c r="G30" s="1649"/>
      <c r="H30" s="1649"/>
      <c r="I30" s="1649"/>
      <c r="J30" s="1649"/>
      <c r="K30" s="1649"/>
      <c r="L30" s="1649"/>
      <c r="M30" s="1122"/>
      <c r="N30" s="1123"/>
      <c r="O30" s="1123"/>
    </row>
    <row r="31" spans="1:15" ht="13.8">
      <c r="A31" s="1649"/>
      <c r="B31" s="1649"/>
      <c r="C31" s="1649"/>
      <c r="D31" s="1649"/>
      <c r="E31" s="1649"/>
      <c r="F31" s="1649"/>
      <c r="G31" s="1649"/>
      <c r="H31" s="1649"/>
      <c r="I31" s="1649"/>
      <c r="J31" s="1649"/>
      <c r="K31" s="1649"/>
      <c r="L31" s="1649"/>
      <c r="M31" s="1122"/>
      <c r="N31" s="1123"/>
      <c r="O31" s="1123"/>
    </row>
    <row r="32" spans="1:15" ht="13.8">
      <c r="A32" s="1649"/>
      <c r="B32" s="1649"/>
      <c r="C32" s="1649"/>
      <c r="D32" s="1649"/>
      <c r="E32" s="1649"/>
      <c r="F32" s="1649"/>
      <c r="G32" s="1649"/>
      <c r="H32" s="1649"/>
      <c r="I32" s="1649"/>
      <c r="J32" s="1649"/>
      <c r="K32" s="1649"/>
      <c r="L32" s="1649"/>
      <c r="M32" s="1122"/>
      <c r="N32" s="1123"/>
      <c r="O32" s="1123"/>
    </row>
    <row r="33" spans="1:15" ht="13.8">
      <c r="A33" s="1649"/>
      <c r="B33" s="1649"/>
      <c r="C33" s="1649"/>
      <c r="D33" s="1649"/>
      <c r="E33" s="1649"/>
      <c r="F33" s="1649"/>
      <c r="G33" s="1649"/>
      <c r="H33" s="1649"/>
      <c r="I33" s="1649"/>
      <c r="J33" s="1649"/>
      <c r="K33" s="1649"/>
      <c r="L33" s="1649"/>
      <c r="M33" s="1122"/>
      <c r="N33" s="1123"/>
      <c r="O33" s="1123"/>
    </row>
    <row r="34" spans="1:15" ht="13.8">
      <c r="A34" s="1649"/>
      <c r="B34" s="1649"/>
      <c r="C34" s="1649"/>
      <c r="D34" s="1649"/>
      <c r="E34" s="1649"/>
      <c r="F34" s="1649"/>
      <c r="G34" s="1649"/>
      <c r="H34" s="1649"/>
      <c r="I34" s="1649"/>
      <c r="J34" s="1649"/>
      <c r="K34" s="1649"/>
      <c r="L34" s="1649"/>
      <c r="M34" s="1122"/>
      <c r="N34" s="1123"/>
      <c r="O34" s="1123"/>
    </row>
    <row r="35" spans="1:15" ht="13.8">
      <c r="A35" s="1649"/>
      <c r="B35" s="1649"/>
      <c r="C35" s="1649"/>
      <c r="D35" s="1649"/>
      <c r="E35" s="1649"/>
      <c r="F35" s="1649"/>
      <c r="G35" s="1649"/>
      <c r="H35" s="1649"/>
      <c r="I35" s="1649"/>
      <c r="J35" s="1649"/>
      <c r="K35" s="1649"/>
      <c r="L35" s="1649"/>
      <c r="M35" s="1122"/>
      <c r="N35" s="1123"/>
      <c r="O35" s="1123"/>
    </row>
    <row r="36" spans="1:15" ht="13.8">
      <c r="A36" s="1649"/>
      <c r="B36" s="1649"/>
      <c r="C36" s="1649"/>
      <c r="D36" s="1649"/>
      <c r="E36" s="1649"/>
      <c r="F36" s="1649"/>
      <c r="G36" s="1649"/>
      <c r="H36" s="1649"/>
      <c r="I36" s="1649"/>
      <c r="J36" s="1649"/>
      <c r="K36" s="1649"/>
      <c r="L36" s="1649"/>
      <c r="M36" s="1122"/>
      <c r="N36" s="1123"/>
      <c r="O36" s="1123"/>
    </row>
    <row r="37" spans="1:15" ht="13.8">
      <c r="A37" s="1649"/>
      <c r="B37" s="1649"/>
      <c r="C37" s="1649"/>
      <c r="D37" s="1649"/>
      <c r="E37" s="1649"/>
      <c r="F37" s="1649"/>
      <c r="G37" s="1649"/>
      <c r="H37" s="1649"/>
      <c r="I37" s="1649"/>
      <c r="J37" s="1649"/>
      <c r="K37" s="1649"/>
      <c r="L37" s="1649"/>
      <c r="M37" s="1122"/>
      <c r="N37" s="1123"/>
      <c r="O37" s="1123"/>
    </row>
    <row r="38" spans="1:15" ht="13.8">
      <c r="A38" s="1690"/>
      <c r="B38" s="1649"/>
      <c r="C38" s="1649"/>
      <c r="D38" s="1649"/>
      <c r="E38" s="1649"/>
      <c r="F38" s="1649"/>
      <c r="G38" s="1649"/>
      <c r="H38" s="1649"/>
      <c r="I38" s="1649"/>
      <c r="J38" s="1649"/>
      <c r="K38" s="1649"/>
      <c r="L38" s="1649"/>
      <c r="M38" s="1122"/>
      <c r="N38" s="1123"/>
      <c r="O38" s="1123"/>
    </row>
    <row r="39" spans="1:15" ht="13.8">
      <c r="A39" s="1649"/>
      <c r="B39" s="1649"/>
      <c r="C39" s="1649"/>
      <c r="D39" s="1649"/>
      <c r="E39" s="1649"/>
      <c r="F39" s="1649"/>
      <c r="G39" s="1649"/>
      <c r="H39" s="1649"/>
      <c r="I39" s="1649"/>
      <c r="J39" s="1649"/>
      <c r="K39" s="1649"/>
      <c r="L39" s="1649"/>
      <c r="M39" s="1122"/>
      <c r="N39" s="1123"/>
      <c r="O39" s="1123"/>
    </row>
    <row r="40" spans="1:15" ht="13.8">
      <c r="A40" s="1635"/>
      <c r="B40" s="1649"/>
      <c r="C40" s="1649"/>
      <c r="D40" s="1649"/>
      <c r="E40" s="1649"/>
      <c r="F40" s="1649"/>
      <c r="G40" s="1649"/>
      <c r="H40" s="1649"/>
      <c r="I40" s="1649"/>
      <c r="J40" s="1649"/>
      <c r="K40" s="1649"/>
      <c r="L40" s="1649"/>
      <c r="M40" s="1122"/>
      <c r="N40" s="1123"/>
      <c r="O40" s="1123"/>
    </row>
    <row r="41" spans="1:15" s="598" customFormat="1" ht="21.75" customHeight="1">
      <c r="A41" s="1691" t="str">
        <f>General_Note_DCF</f>
        <v>Source: AECOM Technology Corporation.  Some totals may not add due to rounding.  See Statement of Limiting Conditions.</v>
      </c>
      <c r="B41" s="1692"/>
      <c r="C41" s="1692"/>
      <c r="D41" s="1692"/>
      <c r="E41" s="1692"/>
      <c r="F41" s="1692"/>
      <c r="G41" s="1692"/>
      <c r="H41" s="1692"/>
      <c r="I41" s="1692"/>
      <c r="J41" s="1692"/>
      <c r="K41" s="1692"/>
      <c r="L41" s="1692"/>
      <c r="M41" s="1166"/>
      <c r="N41" s="1167"/>
      <c r="O41" s="1167"/>
    </row>
    <row r="42" spans="1:15" ht="22.5" customHeight="1">
      <c r="A42" s="887" t="str">
        <f>IF(+Draft_Toggle=1,+Draft_Note_1," ")</f>
        <v>Draft Document.</v>
      </c>
      <c r="B42" s="1649"/>
      <c r="C42" s="1649"/>
      <c r="D42" s="1649"/>
      <c r="E42" s="1649"/>
      <c r="F42" s="1649"/>
      <c r="G42" s="1649"/>
      <c r="H42" s="1649"/>
      <c r="I42" s="1649"/>
      <c r="J42" s="1649"/>
      <c r="K42" s="1649"/>
      <c r="L42" s="1646" t="s">
        <v>55</v>
      </c>
      <c r="M42" s="1122"/>
      <c r="N42" s="1123"/>
      <c r="O42" s="1123"/>
    </row>
    <row r="43" spans="1:15" ht="13.8">
      <c r="A43" s="887" t="str">
        <f>IF(+Draft_Toggle=1,+Draft_Note_2," ")</f>
        <v>All data subject to change upon completion of additional analysis.</v>
      </c>
      <c r="B43" s="1649"/>
      <c r="C43" s="1649"/>
      <c r="D43" s="1649"/>
      <c r="E43" s="1649"/>
      <c r="F43" s="1649"/>
      <c r="G43" s="1649"/>
      <c r="H43" s="1649"/>
      <c r="I43" s="1649"/>
      <c r="J43" s="1649"/>
      <c r="K43" s="1649"/>
      <c r="L43" s="1647" t="e">
        <f>'NWC calc_Retail'!#REF!</f>
        <v>#REF!</v>
      </c>
      <c r="M43" s="1122"/>
      <c r="N43" s="1123"/>
      <c r="O43" s="1123"/>
    </row>
    <row r="44" spans="1:15">
      <c r="A44" s="1122"/>
      <c r="B44" s="1122"/>
      <c r="C44" s="1122"/>
      <c r="D44" s="1122"/>
      <c r="E44" s="1122"/>
      <c r="F44" s="1122"/>
      <c r="G44" s="1122"/>
      <c r="H44" s="1122"/>
      <c r="I44" s="1122"/>
      <c r="J44" s="1122"/>
      <c r="K44" s="1122"/>
      <c r="L44" s="1122"/>
      <c r="M44" s="1122"/>
      <c r="N44" s="1123"/>
      <c r="O44" s="1123"/>
    </row>
  </sheetData>
  <pageMargins left="0.5" right="0.5" top="0.5" bottom="0.5" header="0.3" footer="0.3"/>
  <pageSetup fitToHeight="0" orientation="landscape" blackAndWhite="1"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V80"/>
  <sheetViews>
    <sheetView zoomScale="70" zoomScaleNormal="70" zoomScaleSheetLayoutView="85" workbookViewId="0"/>
  </sheetViews>
  <sheetFormatPr defaultColWidth="10.33203125" defaultRowHeight="13.8" outlineLevelRow="1" outlineLevelCol="1"/>
  <cols>
    <col min="1" max="1" width="2.6640625" style="865" customWidth="1"/>
    <col min="2" max="2" width="10.6640625" style="865" customWidth="1"/>
    <col min="3" max="3" width="20.6640625" style="865" customWidth="1"/>
    <col min="4" max="4" width="24" style="865" customWidth="1"/>
    <col min="5" max="5" width="9.109375" style="865" customWidth="1"/>
    <col min="6" max="6" width="9.88671875" style="865" customWidth="1"/>
    <col min="7" max="14" width="10.6640625" style="865" customWidth="1"/>
    <col min="15" max="17" width="10.6640625" style="865" customWidth="1" outlineLevel="1"/>
    <col min="18" max="18" width="4.33203125" style="865" customWidth="1"/>
    <col min="19" max="19" width="10.33203125" style="865"/>
    <col min="20" max="20" width="12.109375" style="865" customWidth="1"/>
    <col min="21" max="16384" width="10.33203125" style="865"/>
  </cols>
  <sheetData>
    <row r="1" spans="1:22" s="863" customFormat="1" ht="24" thickBot="1">
      <c r="A1" s="872" t="str">
        <f>client_name</f>
        <v>AECOM Technology Corporation</v>
      </c>
      <c r="B1" s="1701"/>
      <c r="C1" s="1701"/>
      <c r="D1" s="1702"/>
      <c r="E1" s="1702"/>
      <c r="F1" s="1702"/>
      <c r="G1" s="1702"/>
      <c r="H1" s="1702"/>
      <c r="I1" s="1702"/>
      <c r="J1" s="1701"/>
      <c r="K1" s="1702"/>
      <c r="L1" s="1701"/>
      <c r="M1" s="1701"/>
      <c r="N1" s="1703"/>
      <c r="O1" s="1703"/>
      <c r="P1" s="1703"/>
      <c r="Q1" s="1703"/>
      <c r="R1" s="1121" t="s">
        <v>660</v>
      </c>
      <c r="S1" s="1704"/>
      <c r="T1" s="1705"/>
      <c r="U1" s="1705"/>
      <c r="V1" s="1705"/>
    </row>
    <row r="2" spans="1:22" s="864" customFormat="1" ht="15.6">
      <c r="A2" s="878" t="str">
        <f>Subject_Co</f>
        <v>MSS</v>
      </c>
      <c r="B2" s="1602"/>
      <c r="C2" s="1603"/>
      <c r="D2" s="1604"/>
      <c r="E2" s="1604"/>
      <c r="F2" s="1604"/>
      <c r="G2" s="1604"/>
      <c r="H2" s="1604"/>
      <c r="I2" s="1604"/>
      <c r="J2" s="1603"/>
      <c r="K2" s="1604"/>
      <c r="L2" s="1603"/>
      <c r="M2" s="1603"/>
      <c r="N2" s="1706"/>
      <c r="O2" s="1707"/>
      <c r="P2" s="1707"/>
      <c r="Q2" s="1707"/>
      <c r="R2" s="1707"/>
      <c r="S2" s="1704"/>
      <c r="T2" s="1707"/>
      <c r="U2" s="1707"/>
      <c r="V2" s="1707"/>
    </row>
    <row r="3" spans="1:22" s="864" customFormat="1" ht="15.6">
      <c r="A3" s="1608" t="s">
        <v>683</v>
      </c>
      <c r="B3" s="1602"/>
      <c r="C3" s="1603"/>
      <c r="D3" s="1604"/>
      <c r="E3" s="1604"/>
      <c r="F3" s="1604"/>
      <c r="G3" s="1604"/>
      <c r="H3" s="1604"/>
      <c r="I3" s="1604"/>
      <c r="J3" s="1603"/>
      <c r="K3" s="1609"/>
      <c r="L3" s="1603"/>
      <c r="M3" s="1603"/>
      <c r="N3" s="1708"/>
      <c r="O3" s="1707"/>
      <c r="P3" s="1707"/>
      <c r="Q3" s="1707"/>
      <c r="R3" s="1707"/>
      <c r="S3" s="1704"/>
      <c r="T3" s="1707"/>
      <c r="U3" s="1707"/>
      <c r="V3" s="1707"/>
    </row>
    <row r="4" spans="1:22" s="864" customFormat="1" ht="15.6">
      <c r="A4" s="879" t="str">
        <f>date_heading</f>
        <v>Corroborative valuation as of 30 June 2014</v>
      </c>
      <c r="B4" s="1610"/>
      <c r="C4" s="1603"/>
      <c r="D4" s="1604"/>
      <c r="E4" s="1604"/>
      <c r="F4" s="1604"/>
      <c r="G4" s="1604"/>
      <c r="H4" s="1604"/>
      <c r="I4" s="1604"/>
      <c r="J4" s="1603"/>
      <c r="K4" s="1604"/>
      <c r="L4" s="1603"/>
      <c r="M4" s="1603"/>
      <c r="N4" s="1603"/>
      <c r="O4" s="1707"/>
      <c r="P4" s="1707"/>
      <c r="Q4" s="1707"/>
      <c r="R4" s="1707"/>
      <c r="S4" s="1704"/>
      <c r="T4" s="1707"/>
      <c r="U4" s="1707"/>
      <c r="V4" s="1707"/>
    </row>
    <row r="5" spans="1:22" s="864" customFormat="1" ht="15.6">
      <c r="A5" s="880" t="str">
        <f>currency_heading</f>
        <v>(USD in 000s)</v>
      </c>
      <c r="B5" s="1610"/>
      <c r="C5" s="1603"/>
      <c r="D5" s="1604"/>
      <c r="E5" s="1604"/>
      <c r="F5" s="1604"/>
      <c r="G5" s="1604"/>
      <c r="H5" s="1604"/>
      <c r="I5" s="1604"/>
      <c r="J5" s="1603"/>
      <c r="K5" s="1604"/>
      <c r="L5" s="1603"/>
      <c r="M5" s="1603"/>
      <c r="N5" s="1603"/>
      <c r="O5" s="1707"/>
      <c r="P5" s="1707"/>
      <c r="Q5" s="1707"/>
      <c r="R5" s="1707"/>
      <c r="S5" s="1704"/>
      <c r="T5" s="1707"/>
      <c r="U5" s="1707"/>
      <c r="V5" s="1707"/>
    </row>
    <row r="6" spans="1:22" ht="12.75" customHeight="1">
      <c r="A6" s="1621"/>
      <c r="B6" s="1709"/>
      <c r="C6" s="1710"/>
      <c r="D6" s="1711"/>
      <c r="E6" s="1712"/>
      <c r="F6" s="1713"/>
      <c r="G6" s="1713"/>
      <c r="H6" s="1713"/>
      <c r="I6" s="1713"/>
      <c r="J6" s="1714"/>
      <c r="K6" s="1713"/>
      <c r="L6" s="1714"/>
      <c r="M6" s="1709"/>
      <c r="N6" s="1709"/>
      <c r="O6" s="1715"/>
      <c r="P6" s="1715"/>
      <c r="Q6" s="1715"/>
      <c r="R6" s="1715"/>
      <c r="S6" s="1704"/>
      <c r="T6" s="1715"/>
      <c r="U6" s="1715"/>
      <c r="V6" s="1715"/>
    </row>
    <row r="7" spans="1:22" s="866" customFormat="1" ht="31.2">
      <c r="A7" s="1716"/>
      <c r="B7" s="1717"/>
      <c r="C7" s="1718"/>
      <c r="D7" s="1718"/>
      <c r="E7" s="1719"/>
      <c r="F7" s="1719"/>
      <c r="G7" s="1719"/>
      <c r="H7" s="1719"/>
      <c r="I7" s="1720"/>
      <c r="J7" s="1720"/>
      <c r="K7" s="1721" t="s">
        <v>684</v>
      </c>
      <c r="L7" s="1721"/>
      <c r="M7" s="1721"/>
      <c r="N7" s="1722"/>
      <c r="O7" s="1721" t="s">
        <v>685</v>
      </c>
      <c r="P7" s="1721"/>
      <c r="Q7" s="1721"/>
      <c r="R7" s="1723"/>
      <c r="S7" s="1704"/>
      <c r="T7" s="1724"/>
      <c r="U7" s="1724"/>
      <c r="V7" s="1724"/>
    </row>
    <row r="8" spans="1:22" ht="31.2">
      <c r="A8" s="1621"/>
      <c r="B8" s="1725" t="s">
        <v>686</v>
      </c>
      <c r="C8" s="1726" t="s">
        <v>687</v>
      </c>
      <c r="D8" s="1726" t="s">
        <v>688</v>
      </c>
      <c r="E8" s="1725" t="s">
        <v>689</v>
      </c>
      <c r="F8" s="1725" t="s">
        <v>690</v>
      </c>
      <c r="G8" s="1725" t="s">
        <v>12</v>
      </c>
      <c r="H8" s="1725" t="s">
        <v>57</v>
      </c>
      <c r="I8" s="1725" t="s">
        <v>17</v>
      </c>
      <c r="J8" s="1725" t="s">
        <v>58</v>
      </c>
      <c r="K8" s="1725" t="s">
        <v>691</v>
      </c>
      <c r="L8" s="1725" t="s">
        <v>692</v>
      </c>
      <c r="M8" s="1725" t="s">
        <v>693</v>
      </c>
      <c r="N8" s="1725" t="s">
        <v>694</v>
      </c>
      <c r="O8" s="1725" t="s">
        <v>695</v>
      </c>
      <c r="P8" s="1725" t="s">
        <v>696</v>
      </c>
      <c r="Q8" s="1725" t="s">
        <v>697</v>
      </c>
      <c r="R8" s="1727"/>
      <c r="S8" s="1704"/>
      <c r="T8" s="1728" t="s">
        <v>698</v>
      </c>
      <c r="U8" s="1728" t="s">
        <v>699</v>
      </c>
      <c r="V8" s="1728" t="s">
        <v>700</v>
      </c>
    </row>
    <row r="9" spans="1:22" ht="15.6">
      <c r="A9" s="1621"/>
      <c r="B9" s="1729"/>
      <c r="C9" s="1718"/>
      <c r="D9" s="1718"/>
      <c r="E9" s="1719"/>
      <c r="F9" s="1719"/>
      <c r="G9" s="1719"/>
      <c r="H9" s="1719"/>
      <c r="I9" s="1719"/>
      <c r="J9" s="1719"/>
      <c r="K9" s="1719"/>
      <c r="L9" s="1719"/>
      <c r="M9" s="1719"/>
      <c r="N9" s="1719"/>
      <c r="O9" s="1719"/>
      <c r="P9" s="1719"/>
      <c r="Q9" s="1719"/>
      <c r="R9" s="1727"/>
      <c r="S9" s="1704"/>
      <c r="T9" s="1728"/>
      <c r="U9" s="1728"/>
      <c r="V9" s="1728"/>
    </row>
    <row r="10" spans="1:22">
      <c r="A10" s="1621"/>
      <c r="B10" s="1730" t="str">
        <f>IF(T10="","",_xll.ciqfunctions.udf.CIQ(T10,"IQ_TR_CLOSED_DATE"))</f>
        <v/>
      </c>
      <c r="C10" s="1731" t="str">
        <f>IF(T10="","",_xll.ciqfunctions.udf.CIQ(T10,"IQ_TR_TARGETNAME"))</f>
        <v/>
      </c>
      <c r="D10" s="1731" t="str">
        <f>IF(T10="","",_xll.ciqfunctions.udf.CIQ(T10, "IQ_TR_BUYERNAME"))</f>
        <v/>
      </c>
      <c r="E10" s="1732" t="str">
        <f>IF(T10="","",_xll.ciqfunctions.udf.CIQ(T10, "IQ_TR_PCT_SOUGHT")/100)</f>
        <v/>
      </c>
      <c r="F10" s="1733" t="str">
        <f>IF(T10="","",_xll.ciqfunctions.udf.CIQ(T10, "IQ_TR_IMPLIED_EV", , "USD", "H"))</f>
        <v/>
      </c>
      <c r="G10" s="1733" t="str">
        <f>IF(T10="","",_xll.ciqfunctions.udf.CIQ(T10, "IQ_TOTAL_ASSETS", IQ_LTM))</f>
        <v/>
      </c>
      <c r="H10" s="1733" t="str">
        <f>IF(T10="","",(_xll.ciqfunctions.udf.CIQ(T10, "IQ_TR_TARGET_TOTAL_REV", , "USD", "H")))</f>
        <v/>
      </c>
      <c r="I10" s="1733" t="str">
        <f>IF(T10="","",(_xll.ciqfunctions.udf.CIQ(T10, "IQ_TR_TARGET_EBITDA_EQ_INC", , "USD", "H")))</f>
        <v/>
      </c>
      <c r="J10" s="1733" t="str">
        <f>IF(T10="","",(_xll.ciqfunctions.udf.CIQ(T10, "IQ_TR_TARGET_EBIT_EQ_INC", , "USD", "H")))</f>
        <v/>
      </c>
      <c r="K10" s="1734" t="str">
        <f>IF(T10="","",IF(_xll.ciqfunctions.udf.CIQ(T10, "IQ_TR_IMPLIED_EV_Rev")&gt;0,_xll.ciqfunctions.udf.CIQ(T10, "IQ_TR_IMPLIED_EV_Rev"),"n/a"))</f>
        <v/>
      </c>
      <c r="L10" s="1734" t="str">
        <f>IF(T10="","",IF(_xll.ciqfunctions.udf.CIQ(T10, "IQ_TR_IMPLIED_EV_EBITDA")&gt;0,_xll.ciqfunctions.udf.CIQ(T10, "IQ_TR_IMPLIED_EV_EBITDA"),"n/a"))</f>
        <v/>
      </c>
      <c r="M10" s="1734" t="str">
        <f>IF(T10="","",IF(_xll.ciqfunctions.udf.CIQ(T10, "IQ_TR_IMPLIED_EV_EBIT")&gt;0,_xll.ciqfunctions.udf.CIQ(T10, "IQ_TR_IMPLIED_EV_EBIT"),"n/a"))</f>
        <v/>
      </c>
      <c r="N10" s="1732" t="str">
        <f>IF(T10="","",IFERROR(IF(I10/H10=0%,"n/a",I10/H10),"n/a"))</f>
        <v/>
      </c>
      <c r="O10" s="1732" t="str">
        <f>IF(T10="","",IF(IFERROR(_xll.ciqfunctions.udf.CIQ(T10, "IQ_TR_TARGET_STOCKPREMIUM_1D")/100,"n/a")=0%,"n/a",_xll.ciqfunctions.udf.CIQ(T10, "IQ_TR_TARGET_STOCKPREMIUM_1D")/100))</f>
        <v/>
      </c>
      <c r="P10" s="1732" t="str">
        <f>IF(T10="","",IF(IFERROR(_xll.ciqfunctions.udf.CIQ(T10, "IQ_TR_TARGET_STOCKPREMIUM_1W")/100,"n/a")=0%,"n/a",_xll.ciqfunctions.udf.CIQ(T10, "IQ_TR_TARGET_STOCKPREMIUM_1W")/100))</f>
        <v/>
      </c>
      <c r="Q10" s="1732" t="str">
        <f>IF(T10="","",IF(IFERROR(_xll.ciqfunctions.udf.CIQ(T10, "IQ_TR_TARGET_STOCKPREMIUM_1M")/100,"n/a")=0%,"n/a",_xll.ciqfunctions.udf.CIQ(T10, "IQ_TR_TARGET_STOCKPREMIUM_1M")/100))</f>
        <v/>
      </c>
      <c r="R10" s="1735"/>
      <c r="S10" s="1736"/>
      <c r="T10" s="2148"/>
      <c r="U10" s="1737" t="str">
        <f>_xll.ciqfunctions.udf.CIQ(T10, "IQ_TR_TARGET_ID")</f>
        <v>(Invalid Identifier)</v>
      </c>
      <c r="V10" s="1737" t="str">
        <f>_xll.ciqfunctions.udf.CIQ(U10, "IQ_SHORT_BUSINESS_DESCRIPTION")</f>
        <v>(Invalid Identifier)</v>
      </c>
    </row>
    <row r="11" spans="1:22">
      <c r="A11" s="1621"/>
      <c r="B11" s="1730" t="str">
        <f>IF(T11="","",_xll.ciqfunctions.udf.CIQ(T11,"IQ_TR_CLOSED_DATE"))</f>
        <v/>
      </c>
      <c r="C11" s="1731" t="str">
        <f>IF(T11="","",_xll.ciqfunctions.udf.CIQ(T11,"IQ_TR_TARGETNAME"))</f>
        <v/>
      </c>
      <c r="D11" s="1731" t="str">
        <f>IF(T11="","",_xll.ciqfunctions.udf.CIQ(T11, "IQ_TR_BUYERNAME"))</f>
        <v/>
      </c>
      <c r="E11" s="1732" t="str">
        <f>IF(T11="","",_xll.ciqfunctions.udf.CIQ(T11, "IQ_TR_PCT_SOUGHT")/100)</f>
        <v/>
      </c>
      <c r="F11" s="1733" t="str">
        <f>IF(T11="","",_xll.ciqfunctions.udf.CIQ(T11, "IQ_TR_IMPLIED_EV", , "USD", "H"))</f>
        <v/>
      </c>
      <c r="G11" s="1733" t="str">
        <f>IF(T11="","",_xll.ciqfunctions.udf.CIQ(T11, "IQ_TOTAL_ASSETS", IQ_LTM))</f>
        <v/>
      </c>
      <c r="H11" s="1733" t="str">
        <f>IF(T11="","",(_xll.ciqfunctions.udf.CIQ(T11, "IQ_TR_TARGET_TOTAL_REV", , "USD", "H")))</f>
        <v/>
      </c>
      <c r="I11" s="1733" t="str">
        <f>IF(T11="","",(_xll.ciqfunctions.udf.CIQ(T11, "IQ_TR_TARGET_EBITDA_EQ_INC", , "USD", "H")))</f>
        <v/>
      </c>
      <c r="J11" s="1733" t="str">
        <f>IF(T11="","",(_xll.ciqfunctions.udf.CIQ(T11, "IQ_TR_TARGET_EBIT_EQ_INC", , "USD", "H")))</f>
        <v/>
      </c>
      <c r="K11" s="1734" t="str">
        <f>IF(T11="","",IF(_xll.ciqfunctions.udf.CIQ(T11, "IQ_TR_IMPLIED_EV_Rev")&gt;0,_xll.ciqfunctions.udf.CIQ(T11, "IQ_TR_IMPLIED_EV_Rev"),"n/a"))</f>
        <v/>
      </c>
      <c r="L11" s="1734" t="str">
        <f>IF(T11="","",IF(_xll.ciqfunctions.udf.CIQ(T11, "IQ_TR_IMPLIED_EV_EBITDA")&gt;0,_xll.ciqfunctions.udf.CIQ(T11, "IQ_TR_IMPLIED_EV_EBITDA"),"n/a"))</f>
        <v/>
      </c>
      <c r="M11" s="1734" t="str">
        <f>IF(T11="","",IF(_xll.ciqfunctions.udf.CIQ(T11, "IQ_TR_IMPLIED_EV_EBIT")&gt;0,_xll.ciqfunctions.udf.CIQ(T11, "IQ_TR_IMPLIED_EV_EBIT"),"n/a"))</f>
        <v/>
      </c>
      <c r="N11" s="1732" t="str">
        <f t="shared" ref="N11:N38" si="0">IF(T11="","",IFERROR(IF(I11/H11=0%,"n/a",I11/H11),"n/a"))</f>
        <v/>
      </c>
      <c r="O11" s="1732" t="str">
        <f>IF(T11="","",IF(IFERROR(_xll.ciqfunctions.udf.CIQ(T11, "IQ_TR_TARGET_STOCKPREMIUM_1D")/100,"n/a")=0%,"n/a",_xll.ciqfunctions.udf.CIQ(T11, "IQ_TR_TARGET_STOCKPREMIUM_1D")/100))</f>
        <v/>
      </c>
      <c r="P11" s="1732" t="str">
        <f>IF(T11="","",IF(IFERROR(_xll.ciqfunctions.udf.CIQ(T11, "IQ_TR_TARGET_STOCKPREMIUM_1W")/100,"n/a")=0%,"n/a",_xll.ciqfunctions.udf.CIQ(T11, "IQ_TR_TARGET_STOCKPREMIUM_1W")/100))</f>
        <v/>
      </c>
      <c r="Q11" s="1732" t="str">
        <f>IF(T11="","",IF(IFERROR(_xll.ciqfunctions.udf.CIQ(T11, "IQ_TR_TARGET_STOCKPREMIUM_1M")/100,"n/a")=0%,"n/a",_xll.ciqfunctions.udf.CIQ(T11, "IQ_TR_TARGET_STOCKPREMIUM_1M")/100))</f>
        <v/>
      </c>
      <c r="R11" s="1735"/>
      <c r="S11" s="1736"/>
      <c r="T11" s="2148"/>
      <c r="U11" s="1737" t="str">
        <f>_xll.ciqfunctions.udf.CIQ(T11, "IQ_TR_TARGET_ID")</f>
        <v>(Invalid Identifier)</v>
      </c>
      <c r="V11" s="1737" t="str">
        <f>_xll.ciqfunctions.udf.CIQ(U11, "IQ_SHORT_BUSINESS_DESCRIPTION")</f>
        <v>(Invalid Identifier)</v>
      </c>
    </row>
    <row r="12" spans="1:22">
      <c r="A12" s="1621"/>
      <c r="B12" s="1730" t="str">
        <f>IF(T12="","",_xll.ciqfunctions.udf.CIQ(T12,"IQ_TR_CLOSED_DATE"))</f>
        <v/>
      </c>
      <c r="C12" s="1731" t="str">
        <f>IF(T12="","",_xll.ciqfunctions.udf.CIQ(T12,"IQ_TR_TARGETNAME"))</f>
        <v/>
      </c>
      <c r="D12" s="1731" t="str">
        <f>IF(T12="","",_xll.ciqfunctions.udf.CIQ(T12, "IQ_TR_BUYERNAME"))</f>
        <v/>
      </c>
      <c r="E12" s="1732" t="str">
        <f>IF(T12="","",_xll.ciqfunctions.udf.CIQ(T12, "IQ_TR_PCT_SOUGHT")/100)</f>
        <v/>
      </c>
      <c r="F12" s="1733" t="str">
        <f>IF(T12="","",_xll.ciqfunctions.udf.CIQ(T12, "IQ_TR_IMPLIED_EV", , "USD", "H"))</f>
        <v/>
      </c>
      <c r="G12" s="1733" t="str">
        <f>IF(T12="","",_xll.ciqfunctions.udf.CIQ(T12, "IQ_TOTAL_ASSETS", IQ_LTM))</f>
        <v/>
      </c>
      <c r="H12" s="1733" t="str">
        <f>IF(T12="","",(_xll.ciqfunctions.udf.CIQ(T12, "IQ_TR_TARGET_TOTAL_REV", , "USD", "H")))</f>
        <v/>
      </c>
      <c r="I12" s="1733" t="str">
        <f>IF(T12="","",(_xll.ciqfunctions.udf.CIQ(T12, "IQ_TR_TARGET_EBITDA_EQ_INC", , "USD", "H")))</f>
        <v/>
      </c>
      <c r="J12" s="1733" t="str">
        <f>IF(T12="","",(_xll.ciqfunctions.udf.CIQ(T12, "IQ_TR_TARGET_EBIT_EQ_INC", , "USD", "H")))</f>
        <v/>
      </c>
      <c r="K12" s="1734" t="str">
        <f>IF(T12="","",IF(_xll.ciqfunctions.udf.CIQ(T12, "IQ_TR_IMPLIED_EV_Rev")&gt;0,_xll.ciqfunctions.udf.CIQ(T12, "IQ_TR_IMPLIED_EV_Rev"),"n/a"))</f>
        <v/>
      </c>
      <c r="L12" s="1734" t="str">
        <f>IF(T12="","",IF(_xll.ciqfunctions.udf.CIQ(T12, "IQ_TR_IMPLIED_EV_EBITDA")&gt;0,_xll.ciqfunctions.udf.CIQ(T12, "IQ_TR_IMPLIED_EV_EBITDA"),"n/a"))</f>
        <v/>
      </c>
      <c r="M12" s="1734" t="str">
        <f>IF(T12="","",IF(_xll.ciqfunctions.udf.CIQ(T12, "IQ_TR_IMPLIED_EV_EBIT")&gt;0,_xll.ciqfunctions.udf.CIQ(T12, "IQ_TR_IMPLIED_EV_EBIT"),"n/a"))</f>
        <v/>
      </c>
      <c r="N12" s="1732" t="str">
        <f t="shared" si="0"/>
        <v/>
      </c>
      <c r="O12" s="1732" t="str">
        <f>IF(T12="","",IF(IFERROR(_xll.ciqfunctions.udf.CIQ(T12, "IQ_TR_TARGET_STOCKPREMIUM_1D")/100,"n/a")=0%,"n/a",_xll.ciqfunctions.udf.CIQ(T12, "IQ_TR_TARGET_STOCKPREMIUM_1D")/100))</f>
        <v/>
      </c>
      <c r="P12" s="1732" t="str">
        <f>IF(T12="","",IF(IFERROR(_xll.ciqfunctions.udf.CIQ(T12, "IQ_TR_TARGET_STOCKPREMIUM_1W")/100,"n/a")=0%,"n/a",_xll.ciqfunctions.udf.CIQ(T12, "IQ_TR_TARGET_STOCKPREMIUM_1W")/100))</f>
        <v/>
      </c>
      <c r="Q12" s="1732" t="str">
        <f>IF(T12="","",IF(IFERROR(_xll.ciqfunctions.udf.CIQ(T12, "IQ_TR_TARGET_STOCKPREMIUM_1M")/100,"n/a")=0%,"n/a",_xll.ciqfunctions.udf.CIQ(T12, "IQ_TR_TARGET_STOCKPREMIUM_1M")/100))</f>
        <v/>
      </c>
      <c r="R12" s="1735"/>
      <c r="S12" s="1736"/>
      <c r="T12" s="2148"/>
      <c r="U12" s="1737" t="str">
        <f>_xll.ciqfunctions.udf.CIQ(T12, "IQ_TR_TARGET_ID")</f>
        <v>(Invalid Identifier)</v>
      </c>
      <c r="V12" s="1737" t="str">
        <f>_xll.ciqfunctions.udf.CIQ(U12, "IQ_SHORT_BUSINESS_DESCRIPTION")</f>
        <v>(Invalid Identifier)</v>
      </c>
    </row>
    <row r="13" spans="1:22" hidden="1" outlineLevel="1">
      <c r="A13" s="1621"/>
      <c r="B13" s="1730" t="str">
        <f>IF(T13="","",_xll.ciqfunctions.udf.CIQ(T13,"IQ_TR_CLOSED_DATE"))</f>
        <v/>
      </c>
      <c r="C13" s="1731" t="str">
        <f>IF(T13="","",_xll.ciqfunctions.udf.CIQ(T13,"IQ_TR_TARGETNAME"))</f>
        <v/>
      </c>
      <c r="D13" s="1731" t="str">
        <f>IF(T13="","",_xll.ciqfunctions.udf.CIQ(T13, "IQ_TR_BUYERNAME"))</f>
        <v/>
      </c>
      <c r="E13" s="1732" t="str">
        <f>IF(T13="","",_xll.ciqfunctions.udf.CIQ(T13, "IQ_TR_PCT_SOUGHT")/100)</f>
        <v/>
      </c>
      <c r="F13" s="1733" t="str">
        <f>IF(T13="","",_xll.ciqfunctions.udf.CIQ(T13, "IQ_TR_IMPLIED_EV", , "USD", "H"))</f>
        <v/>
      </c>
      <c r="G13" s="1733" t="str">
        <f>IF(T13="","",_xll.ciqfunctions.udf.CIQ(T13, "IQ_TOTAL_ASSETS", IQ_LTM))</f>
        <v/>
      </c>
      <c r="H13" s="1733" t="str">
        <f>IF(T13="","",(_xll.ciqfunctions.udf.CIQ(T13, "IQ_TR_TARGET_TOTAL_REV", , "USD", "H")))</f>
        <v/>
      </c>
      <c r="I13" s="1733" t="str">
        <f>IF(T13="","",(_xll.ciqfunctions.udf.CIQ(T13, "IQ_TR_TARGET_EBITDA_EQ_INC", , "USD", "H")))</f>
        <v/>
      </c>
      <c r="J13" s="1733" t="str">
        <f>IF(T13="","",(_xll.ciqfunctions.udf.CIQ(T13, "IQ_TR_TARGET_EBIT_EQ_INC", , "USD", "H")))</f>
        <v/>
      </c>
      <c r="K13" s="1734" t="str">
        <f>IF(T13="","",IF(_xll.ciqfunctions.udf.CIQ(T13, "IQ_TR_IMPLIED_EV_Rev")&gt;0,_xll.ciqfunctions.udf.CIQ(T13, "IQ_TR_IMPLIED_EV_Rev"),"n/a"))</f>
        <v/>
      </c>
      <c r="L13" s="1734" t="str">
        <f>IF(T13="","",IF(_xll.ciqfunctions.udf.CIQ(T13, "IQ_TR_IMPLIED_EV_EBITDA")&gt;0,_xll.ciqfunctions.udf.CIQ(T13, "IQ_TR_IMPLIED_EV_EBITDA"),"n/a"))</f>
        <v/>
      </c>
      <c r="M13" s="1734" t="str">
        <f>IF(T13="","",IF(_xll.ciqfunctions.udf.CIQ(T13, "IQ_TR_IMPLIED_EV_EBIT")&gt;0,_xll.ciqfunctions.udf.CIQ(T13, "IQ_TR_IMPLIED_EV_EBIT"),"n/a"))</f>
        <v/>
      </c>
      <c r="N13" s="1732" t="str">
        <f t="shared" si="0"/>
        <v/>
      </c>
      <c r="O13" s="1732" t="str">
        <f>IF(T13="","",IF(IFERROR(_xll.ciqfunctions.udf.CIQ(T13, "IQ_TR_TARGET_STOCKPREMIUM_1D")/100,"n/a")=0%,"n/a",_xll.ciqfunctions.udf.CIQ(T13, "IQ_TR_TARGET_STOCKPREMIUM_1D")/100))</f>
        <v/>
      </c>
      <c r="P13" s="1732" t="str">
        <f>IF(T13="","",IF(IFERROR(_xll.ciqfunctions.udf.CIQ(T13, "IQ_TR_TARGET_STOCKPREMIUM_1W")/100,"n/a")=0%,"n/a",_xll.ciqfunctions.udf.CIQ(T13, "IQ_TR_TARGET_STOCKPREMIUM_1W")/100))</f>
        <v/>
      </c>
      <c r="Q13" s="1732" t="str">
        <f>IF(T13="","",IF(IFERROR(_xll.ciqfunctions.udf.CIQ(T13, "IQ_TR_TARGET_STOCKPREMIUM_1M")/100,"n/a")=0%,"n/a",_xll.ciqfunctions.udf.CIQ(T13, "IQ_TR_TARGET_STOCKPREMIUM_1M")/100))</f>
        <v/>
      </c>
      <c r="R13" s="1735"/>
      <c r="S13" s="1736"/>
      <c r="T13" s="1735"/>
      <c r="U13" s="1735"/>
      <c r="V13" s="1735"/>
    </row>
    <row r="14" spans="1:22" hidden="1" outlineLevel="1">
      <c r="A14" s="1621"/>
      <c r="B14" s="1730" t="str">
        <f>IF(T14="","",_xll.ciqfunctions.udf.CIQ(T14,"IQ_TR_CLOSED_DATE"))</f>
        <v/>
      </c>
      <c r="C14" s="1731" t="str">
        <f>IF(T14="","",_xll.ciqfunctions.udf.CIQ(T14,"IQ_TR_TARGETNAME"))</f>
        <v/>
      </c>
      <c r="D14" s="1731" t="str">
        <f>IF(T14="","",_xll.ciqfunctions.udf.CIQ(T14, "IQ_TR_BUYERNAME"))</f>
        <v/>
      </c>
      <c r="E14" s="1732" t="str">
        <f>IF(T14="","",_xll.ciqfunctions.udf.CIQ(T14, "IQ_TR_PCT_SOUGHT")/100)</f>
        <v/>
      </c>
      <c r="F14" s="1733" t="str">
        <f>IF(T14="","",_xll.ciqfunctions.udf.CIQ(T14, "IQ_TR_IMPLIED_EV", , "USD", "H"))</f>
        <v/>
      </c>
      <c r="G14" s="1733" t="str">
        <f>IF(T14="","",_xll.ciqfunctions.udf.CIQ(T14, "IQ_TOTAL_ASSETS", IQ_LTM))</f>
        <v/>
      </c>
      <c r="H14" s="1733" t="str">
        <f>IF(T14="","",(_xll.ciqfunctions.udf.CIQ(T14, "IQ_TR_TARGET_TOTAL_REV", , "USD", "H")))</f>
        <v/>
      </c>
      <c r="I14" s="1733" t="str">
        <f>IF(T14="","",(_xll.ciqfunctions.udf.CIQ(T14, "IQ_TR_TARGET_EBITDA_EQ_INC", , "USD", "H")))</f>
        <v/>
      </c>
      <c r="J14" s="1733" t="str">
        <f>IF(T14="","",(_xll.ciqfunctions.udf.CIQ(T14, "IQ_TR_TARGET_EBIT_EQ_INC", , "USD", "H")))</f>
        <v/>
      </c>
      <c r="K14" s="1734" t="str">
        <f>IF(T14="","",IF(_xll.ciqfunctions.udf.CIQ(T14, "IQ_TR_IMPLIED_EV_Rev")&gt;0,_xll.ciqfunctions.udf.CIQ(T14, "IQ_TR_IMPLIED_EV_Rev"),"n/a"))</f>
        <v/>
      </c>
      <c r="L14" s="1734" t="str">
        <f>IF(T14="","",IF(_xll.ciqfunctions.udf.CIQ(T14, "IQ_TR_IMPLIED_EV_EBITDA")&gt;0,_xll.ciqfunctions.udf.CIQ(T14, "IQ_TR_IMPLIED_EV_EBITDA"),"n/a"))</f>
        <v/>
      </c>
      <c r="M14" s="1734" t="str">
        <f>IF(T14="","",IF(_xll.ciqfunctions.udf.CIQ(T14, "IQ_TR_IMPLIED_EV_EBIT")&gt;0,_xll.ciqfunctions.udf.CIQ(T14, "IQ_TR_IMPLIED_EV_EBIT"),"n/a"))</f>
        <v/>
      </c>
      <c r="N14" s="1732" t="str">
        <f t="shared" si="0"/>
        <v/>
      </c>
      <c r="O14" s="1732" t="str">
        <f>IF(T14="","",IF(IFERROR(_xll.ciqfunctions.udf.CIQ(T14, "IQ_TR_TARGET_STOCKPREMIUM_1D")/100,"n/a")=0%,"n/a",_xll.ciqfunctions.udf.CIQ(T14, "IQ_TR_TARGET_STOCKPREMIUM_1D")/100))</f>
        <v/>
      </c>
      <c r="P14" s="1732" t="str">
        <f>IF(T14="","",IF(IFERROR(_xll.ciqfunctions.udf.CIQ(T14, "IQ_TR_TARGET_STOCKPREMIUM_1W")/100,"n/a")=0%,"n/a",_xll.ciqfunctions.udf.CIQ(T14, "IQ_TR_TARGET_STOCKPREMIUM_1W")/100))</f>
        <v/>
      </c>
      <c r="Q14" s="1732" t="str">
        <f>IF(T14="","",IF(IFERROR(_xll.ciqfunctions.udf.CIQ(T14, "IQ_TR_TARGET_STOCKPREMIUM_1M")/100,"n/a")=0%,"n/a",_xll.ciqfunctions.udf.CIQ(T14, "IQ_TR_TARGET_STOCKPREMIUM_1M")/100))</f>
        <v/>
      </c>
      <c r="R14" s="1735"/>
      <c r="S14" s="1736"/>
      <c r="T14" s="1735"/>
      <c r="U14" s="1735"/>
      <c r="V14" s="1735"/>
    </row>
    <row r="15" spans="1:22" hidden="1" outlineLevel="1">
      <c r="A15" s="1621"/>
      <c r="B15" s="1730" t="str">
        <f>IF(T15="","",_xll.ciqfunctions.udf.CIQ(T15,"IQ_TR_CLOSED_DATE"))</f>
        <v/>
      </c>
      <c r="C15" s="1731" t="str">
        <f>IF(T15="","",_xll.ciqfunctions.udf.CIQ(T15,"IQ_TR_TARGETNAME"))</f>
        <v/>
      </c>
      <c r="D15" s="1731" t="str">
        <f>IF(T15="","",_xll.ciqfunctions.udf.CIQ(T15, "IQ_TR_BUYERNAME"))</f>
        <v/>
      </c>
      <c r="E15" s="1732" t="str">
        <f>IF(T15="","",_xll.ciqfunctions.udf.CIQ(T15, "IQ_TR_PCT_SOUGHT")/100)</f>
        <v/>
      </c>
      <c r="F15" s="1733" t="str">
        <f>IF(T15="","",_xll.ciqfunctions.udf.CIQ(T15, "IQ_TR_IMPLIED_EV", , "USD", "H"))</f>
        <v/>
      </c>
      <c r="G15" s="1733" t="str">
        <f>IF(T15="","",_xll.ciqfunctions.udf.CIQ(T15, "IQ_TOTAL_ASSETS", IQ_LTM))</f>
        <v/>
      </c>
      <c r="H15" s="1733" t="str">
        <f>IF(T15="","",(_xll.ciqfunctions.udf.CIQ(T15, "IQ_TR_TARGET_TOTAL_REV", , "USD", "H")))</f>
        <v/>
      </c>
      <c r="I15" s="1733" t="str">
        <f>IF(T15="","",(_xll.ciqfunctions.udf.CIQ(T15, "IQ_TR_TARGET_EBITDA_EQ_INC", , "USD", "H")))</f>
        <v/>
      </c>
      <c r="J15" s="1733" t="str">
        <f>IF(T15="","",(_xll.ciqfunctions.udf.CIQ(T15, "IQ_TR_TARGET_EBIT_EQ_INC", , "USD", "H")))</f>
        <v/>
      </c>
      <c r="K15" s="1734" t="str">
        <f>IF(T15="","",IF(_xll.ciqfunctions.udf.CIQ(T15, "IQ_TR_IMPLIED_EV_Rev")&gt;0,_xll.ciqfunctions.udf.CIQ(T15, "IQ_TR_IMPLIED_EV_Rev"),"n/a"))</f>
        <v/>
      </c>
      <c r="L15" s="1734" t="str">
        <f>IF(T15="","",IF(_xll.ciqfunctions.udf.CIQ(T15, "IQ_TR_IMPLIED_EV_EBITDA")&gt;0,_xll.ciqfunctions.udf.CIQ(T15, "IQ_TR_IMPLIED_EV_EBITDA"),"n/a"))</f>
        <v/>
      </c>
      <c r="M15" s="1734" t="str">
        <f>IF(T15="","",IF(_xll.ciqfunctions.udf.CIQ(T15, "IQ_TR_IMPLIED_EV_EBIT")&gt;0,_xll.ciqfunctions.udf.CIQ(T15, "IQ_TR_IMPLIED_EV_EBIT"),"n/a"))</f>
        <v/>
      </c>
      <c r="N15" s="1732" t="str">
        <f t="shared" si="0"/>
        <v/>
      </c>
      <c r="O15" s="1732" t="str">
        <f>IF(T15="","",IF(IFERROR(_xll.ciqfunctions.udf.CIQ(T15, "IQ_TR_TARGET_STOCKPREMIUM_1D")/100,"n/a")=0%,"n/a",_xll.ciqfunctions.udf.CIQ(T15, "IQ_TR_TARGET_STOCKPREMIUM_1D")/100))</f>
        <v/>
      </c>
      <c r="P15" s="1732" t="str">
        <f>IF(T15="","",IF(IFERROR(_xll.ciqfunctions.udf.CIQ(T15, "IQ_TR_TARGET_STOCKPREMIUM_1W")/100,"n/a")=0%,"n/a",_xll.ciqfunctions.udf.CIQ(T15, "IQ_TR_TARGET_STOCKPREMIUM_1W")/100))</f>
        <v/>
      </c>
      <c r="Q15" s="1732" t="str">
        <f>IF(T15="","",IF(IFERROR(_xll.ciqfunctions.udf.CIQ(T15, "IQ_TR_TARGET_STOCKPREMIUM_1M")/100,"n/a")=0%,"n/a",_xll.ciqfunctions.udf.CIQ(T15, "IQ_TR_TARGET_STOCKPREMIUM_1M")/100))</f>
        <v/>
      </c>
      <c r="R15" s="1735"/>
      <c r="S15" s="1736"/>
      <c r="T15" s="1735"/>
      <c r="U15" s="1735"/>
      <c r="V15" s="1735"/>
    </row>
    <row r="16" spans="1:22" hidden="1" outlineLevel="1">
      <c r="A16" s="1621"/>
      <c r="B16" s="1730" t="str">
        <f>IF(T16="","",_xll.ciqfunctions.udf.CIQ(T16,"IQ_TR_CLOSED_DATE"))</f>
        <v/>
      </c>
      <c r="C16" s="1731" t="str">
        <f>IF(T16="","",_xll.ciqfunctions.udf.CIQ(T16,"IQ_TR_TARGETNAME"))</f>
        <v/>
      </c>
      <c r="D16" s="1731" t="str">
        <f>IF(T16="","",_xll.ciqfunctions.udf.CIQ(T16, "IQ_TR_BUYERNAME"))</f>
        <v/>
      </c>
      <c r="E16" s="1732" t="str">
        <f>IF(T16="","",_xll.ciqfunctions.udf.CIQ(T16, "IQ_TR_PCT_SOUGHT")/100)</f>
        <v/>
      </c>
      <c r="F16" s="1733" t="str">
        <f>IF(T16="","",_xll.ciqfunctions.udf.CIQ(T16, "IQ_TR_IMPLIED_EV", , "USD", "H"))</f>
        <v/>
      </c>
      <c r="G16" s="1733" t="str">
        <f>IF(T16="","",_xll.ciqfunctions.udf.CIQ(T16, "IQ_TOTAL_ASSETS", IQ_LTM))</f>
        <v/>
      </c>
      <c r="H16" s="1733" t="str">
        <f>IF(T16="","",(_xll.ciqfunctions.udf.CIQ(T16, "IQ_TR_TARGET_TOTAL_REV", , "USD", "H")))</f>
        <v/>
      </c>
      <c r="I16" s="1733" t="str">
        <f>IF(T16="","",(_xll.ciqfunctions.udf.CIQ(T16, "IQ_TR_TARGET_EBITDA_EQ_INC", , "USD", "H")))</f>
        <v/>
      </c>
      <c r="J16" s="1733" t="str">
        <f>IF(T16="","",(_xll.ciqfunctions.udf.CIQ(T16, "IQ_TR_TARGET_EBIT_EQ_INC", , "USD", "H")))</f>
        <v/>
      </c>
      <c r="K16" s="1734" t="str">
        <f>IF(T16="","",IF(_xll.ciqfunctions.udf.CIQ(T16, "IQ_TR_IMPLIED_EV_Rev")&gt;0,_xll.ciqfunctions.udf.CIQ(T16, "IQ_TR_IMPLIED_EV_Rev"),"n/a"))</f>
        <v/>
      </c>
      <c r="L16" s="1734" t="str">
        <f>IF(T16="","",IF(_xll.ciqfunctions.udf.CIQ(T16, "IQ_TR_IMPLIED_EV_EBITDA")&gt;0,_xll.ciqfunctions.udf.CIQ(T16, "IQ_TR_IMPLIED_EV_EBITDA"),"n/a"))</f>
        <v/>
      </c>
      <c r="M16" s="1734" t="str">
        <f>IF(T16="","",IF(_xll.ciqfunctions.udf.CIQ(T16, "IQ_TR_IMPLIED_EV_EBIT")&gt;0,_xll.ciqfunctions.udf.CIQ(T16, "IQ_TR_IMPLIED_EV_EBIT"),"n/a"))</f>
        <v/>
      </c>
      <c r="N16" s="1732" t="str">
        <f t="shared" si="0"/>
        <v/>
      </c>
      <c r="O16" s="1732" t="str">
        <f>IF(T16="","",IF(IFERROR(_xll.ciqfunctions.udf.CIQ(T16, "IQ_TR_TARGET_STOCKPREMIUM_1D")/100,"n/a")=0%,"n/a",_xll.ciqfunctions.udf.CIQ(T16, "IQ_TR_TARGET_STOCKPREMIUM_1D")/100))</f>
        <v/>
      </c>
      <c r="P16" s="1732" t="str">
        <f>IF(T16="","",IF(IFERROR(_xll.ciqfunctions.udf.CIQ(T16, "IQ_TR_TARGET_STOCKPREMIUM_1W")/100,"n/a")=0%,"n/a",_xll.ciqfunctions.udf.CIQ(T16, "IQ_TR_TARGET_STOCKPREMIUM_1W")/100))</f>
        <v/>
      </c>
      <c r="Q16" s="1732" t="str">
        <f>IF(T16="","",IF(IFERROR(_xll.ciqfunctions.udf.CIQ(T16, "IQ_TR_TARGET_STOCKPREMIUM_1M")/100,"n/a")=0%,"n/a",_xll.ciqfunctions.udf.CIQ(T16, "IQ_TR_TARGET_STOCKPREMIUM_1M")/100))</f>
        <v/>
      </c>
      <c r="R16" s="1735"/>
      <c r="S16" s="1736"/>
      <c r="T16" s="1735"/>
      <c r="U16" s="1735"/>
      <c r="V16" s="1735"/>
    </row>
    <row r="17" spans="1:22" hidden="1" outlineLevel="1">
      <c r="A17" s="1621"/>
      <c r="B17" s="1730" t="str">
        <f>IF(T17="","",_xll.ciqfunctions.udf.CIQ(T17,"IQ_TR_CLOSED_DATE"))</f>
        <v/>
      </c>
      <c r="C17" s="1731" t="str">
        <f>IF(T17="","",_xll.ciqfunctions.udf.CIQ(T17,"IQ_TR_TARGETNAME"))</f>
        <v/>
      </c>
      <c r="D17" s="1731" t="str">
        <f>IF(T17="","",_xll.ciqfunctions.udf.CIQ(T17, "IQ_TR_BUYERNAME"))</f>
        <v/>
      </c>
      <c r="E17" s="1732" t="str">
        <f>IF(T17="","",_xll.ciqfunctions.udf.CIQ(T17, "IQ_TR_PCT_SOUGHT")/100)</f>
        <v/>
      </c>
      <c r="F17" s="1733" t="str">
        <f>IF(T17="","",_xll.ciqfunctions.udf.CIQ(T17, "IQ_TR_IMPLIED_EV", , "USD", "H"))</f>
        <v/>
      </c>
      <c r="G17" s="1733" t="str">
        <f>IF(T17="","",_xll.ciqfunctions.udf.CIQ(T17, "IQ_TOTAL_ASSETS", IQ_LTM))</f>
        <v/>
      </c>
      <c r="H17" s="1733" t="str">
        <f>IF(T17="","",(_xll.ciqfunctions.udf.CIQ(T17, "IQ_TR_TARGET_TOTAL_REV", , "USD", "H")))</f>
        <v/>
      </c>
      <c r="I17" s="1733" t="str">
        <f>IF(T17="","",(_xll.ciqfunctions.udf.CIQ(T17, "IQ_TR_TARGET_EBITDA_EQ_INC", , "USD", "H")))</f>
        <v/>
      </c>
      <c r="J17" s="1733" t="str">
        <f>IF(T17="","",(_xll.ciqfunctions.udf.CIQ(T17, "IQ_TR_TARGET_EBIT_EQ_INC", , "USD", "H")))</f>
        <v/>
      </c>
      <c r="K17" s="1734" t="str">
        <f>IF(T17="","",IF(_xll.ciqfunctions.udf.CIQ(T17, "IQ_TR_IMPLIED_EV_Rev")&gt;0,_xll.ciqfunctions.udf.CIQ(T17, "IQ_TR_IMPLIED_EV_Rev"),"n/a"))</f>
        <v/>
      </c>
      <c r="L17" s="1734" t="str">
        <f>IF(T17="","",IF(_xll.ciqfunctions.udf.CIQ(T17, "IQ_TR_IMPLIED_EV_EBITDA")&gt;0,_xll.ciqfunctions.udf.CIQ(T17, "IQ_TR_IMPLIED_EV_EBITDA"),"n/a"))</f>
        <v/>
      </c>
      <c r="M17" s="1734" t="str">
        <f>IF(T17="","",IF(_xll.ciqfunctions.udf.CIQ(T17, "IQ_TR_IMPLIED_EV_EBIT")&gt;0,_xll.ciqfunctions.udf.CIQ(T17, "IQ_TR_IMPLIED_EV_EBIT"),"n/a"))</f>
        <v/>
      </c>
      <c r="N17" s="1732" t="str">
        <f t="shared" si="0"/>
        <v/>
      </c>
      <c r="O17" s="1732" t="str">
        <f>IF(T17="","",IF(IFERROR(_xll.ciqfunctions.udf.CIQ(T17, "IQ_TR_TARGET_STOCKPREMIUM_1D")/100,"n/a")=0%,"n/a",_xll.ciqfunctions.udf.CIQ(T17, "IQ_TR_TARGET_STOCKPREMIUM_1D")/100))</f>
        <v/>
      </c>
      <c r="P17" s="1732" t="str">
        <f>IF(T17="","",IF(IFERROR(_xll.ciqfunctions.udf.CIQ(T17, "IQ_TR_TARGET_STOCKPREMIUM_1W")/100,"n/a")=0%,"n/a",_xll.ciqfunctions.udf.CIQ(T17, "IQ_TR_TARGET_STOCKPREMIUM_1W")/100))</f>
        <v/>
      </c>
      <c r="Q17" s="1732" t="str">
        <f>IF(T17="","",IF(IFERROR(_xll.ciqfunctions.udf.CIQ(T17, "IQ_TR_TARGET_STOCKPREMIUM_1M")/100,"n/a")=0%,"n/a",_xll.ciqfunctions.udf.CIQ(T17, "IQ_TR_TARGET_STOCKPREMIUM_1M")/100))</f>
        <v/>
      </c>
      <c r="R17" s="1735"/>
      <c r="S17" s="1736"/>
      <c r="T17" s="1735"/>
      <c r="U17" s="1735"/>
      <c r="V17" s="1735"/>
    </row>
    <row r="18" spans="1:22" hidden="1" outlineLevel="1">
      <c r="A18" s="1621"/>
      <c r="B18" s="1730" t="str">
        <f>IF(T18="","",_xll.ciqfunctions.udf.CIQ(T18,"IQ_TR_CLOSED_DATE"))</f>
        <v/>
      </c>
      <c r="C18" s="1731" t="str">
        <f>IF(T18="","",_xll.ciqfunctions.udf.CIQ(T18,"IQ_TR_TARGETNAME"))</f>
        <v/>
      </c>
      <c r="D18" s="1731" t="str">
        <f>IF(T18="","",_xll.ciqfunctions.udf.CIQ(T18, "IQ_TR_BUYERNAME"))</f>
        <v/>
      </c>
      <c r="E18" s="1732" t="str">
        <f>IF(T18="","",_xll.ciqfunctions.udf.CIQ(T18, "IQ_TR_PCT_SOUGHT")/100)</f>
        <v/>
      </c>
      <c r="F18" s="1733" t="str">
        <f>IF(T18="","",_xll.ciqfunctions.udf.CIQ(T18, "IQ_TR_IMPLIED_EV", , "USD", "H"))</f>
        <v/>
      </c>
      <c r="G18" s="1733" t="str">
        <f>IF(T18="","",_xll.ciqfunctions.udf.CIQ(T18, "IQ_TOTAL_ASSETS", IQ_LTM))</f>
        <v/>
      </c>
      <c r="H18" s="1733" t="str">
        <f>IF(T18="","",(_xll.ciqfunctions.udf.CIQ(T18, "IQ_TR_TARGET_TOTAL_REV", , "USD", "H")))</f>
        <v/>
      </c>
      <c r="I18" s="1733" t="str">
        <f>IF(T18="","",(_xll.ciqfunctions.udf.CIQ(T18, "IQ_TR_TARGET_EBITDA_EQ_INC", , "USD", "H")))</f>
        <v/>
      </c>
      <c r="J18" s="1733" t="str">
        <f>IF(T18="","",(_xll.ciqfunctions.udf.CIQ(T18, "IQ_TR_TARGET_EBIT_EQ_INC", , "USD", "H")))</f>
        <v/>
      </c>
      <c r="K18" s="1734" t="str">
        <f>IF(T18="","",IF(_xll.ciqfunctions.udf.CIQ(T18, "IQ_TR_IMPLIED_EV_Rev")&gt;0,_xll.ciqfunctions.udf.CIQ(T18, "IQ_TR_IMPLIED_EV_Rev"),"n/a"))</f>
        <v/>
      </c>
      <c r="L18" s="1734" t="str">
        <f>IF(T18="","",IF(_xll.ciqfunctions.udf.CIQ(T18, "IQ_TR_IMPLIED_EV_EBITDA")&gt;0,_xll.ciqfunctions.udf.CIQ(T18, "IQ_TR_IMPLIED_EV_EBITDA"),"n/a"))</f>
        <v/>
      </c>
      <c r="M18" s="1734" t="str">
        <f>IF(T18="","",IF(_xll.ciqfunctions.udf.CIQ(T18, "IQ_TR_IMPLIED_EV_EBIT")&gt;0,_xll.ciqfunctions.udf.CIQ(T18, "IQ_TR_IMPLIED_EV_EBIT"),"n/a"))</f>
        <v/>
      </c>
      <c r="N18" s="1732" t="str">
        <f t="shared" si="0"/>
        <v/>
      </c>
      <c r="O18" s="1732" t="str">
        <f>IF(T18="","",IF(IFERROR(_xll.ciqfunctions.udf.CIQ(T18, "IQ_TR_TARGET_STOCKPREMIUM_1D")/100,"n/a")=0%,"n/a",_xll.ciqfunctions.udf.CIQ(T18, "IQ_TR_TARGET_STOCKPREMIUM_1D")/100))</f>
        <v/>
      </c>
      <c r="P18" s="1732" t="str">
        <f>IF(T18="","",IF(IFERROR(_xll.ciqfunctions.udf.CIQ(T18, "IQ_TR_TARGET_STOCKPREMIUM_1W")/100,"n/a")=0%,"n/a",_xll.ciqfunctions.udf.CIQ(T18, "IQ_TR_TARGET_STOCKPREMIUM_1W")/100))</f>
        <v/>
      </c>
      <c r="Q18" s="1732" t="str">
        <f>IF(T18="","",IF(IFERROR(_xll.ciqfunctions.udf.CIQ(T18, "IQ_TR_TARGET_STOCKPREMIUM_1M")/100,"n/a")=0%,"n/a",_xll.ciqfunctions.udf.CIQ(T18, "IQ_TR_TARGET_STOCKPREMIUM_1M")/100))</f>
        <v/>
      </c>
      <c r="R18" s="1735"/>
      <c r="S18" s="1736"/>
      <c r="T18" s="1735"/>
      <c r="U18" s="1735"/>
      <c r="V18" s="1735"/>
    </row>
    <row r="19" spans="1:22" hidden="1" outlineLevel="1">
      <c r="A19" s="1621"/>
      <c r="B19" s="1730" t="str">
        <f>IF(T19="","",_xll.ciqfunctions.udf.CIQ(T19,"IQ_TR_CLOSED_DATE"))</f>
        <v/>
      </c>
      <c r="C19" s="1731" t="str">
        <f>IF(T19="","",_xll.ciqfunctions.udf.CIQ(T19,"IQ_TR_TARGETNAME"))</f>
        <v/>
      </c>
      <c r="D19" s="1731" t="str">
        <f>IF(T19="","",_xll.ciqfunctions.udf.CIQ(T19, "IQ_TR_BUYERNAME"))</f>
        <v/>
      </c>
      <c r="E19" s="1732" t="str">
        <f>IF(T19="","",_xll.ciqfunctions.udf.CIQ(T19, "IQ_TR_PCT_SOUGHT")/100)</f>
        <v/>
      </c>
      <c r="F19" s="1733" t="str">
        <f>IF(T19="","",_xll.ciqfunctions.udf.CIQ(T19, "IQ_TR_IMPLIED_EV", , "USD", "H"))</f>
        <v/>
      </c>
      <c r="G19" s="1733" t="str">
        <f>IF(T19="","",_xll.ciqfunctions.udf.CIQ(T19, "IQ_TOTAL_ASSETS", IQ_LTM))</f>
        <v/>
      </c>
      <c r="H19" s="1733" t="str">
        <f>IF(T19="","",(_xll.ciqfunctions.udf.CIQ(T19, "IQ_TR_TARGET_TOTAL_REV", , "USD", "H")))</f>
        <v/>
      </c>
      <c r="I19" s="1733" t="str">
        <f>IF(T19="","",(_xll.ciqfunctions.udf.CIQ(T19, "IQ_TR_TARGET_EBITDA_EQ_INC", , "USD", "H")))</f>
        <v/>
      </c>
      <c r="J19" s="1733" t="str">
        <f>IF(T19="","",(_xll.ciqfunctions.udf.CIQ(T19, "IQ_TR_TARGET_EBIT_EQ_INC", , "USD", "H")))</f>
        <v/>
      </c>
      <c r="K19" s="1734" t="str">
        <f>IF(T19="","",IF(_xll.ciqfunctions.udf.CIQ(T19, "IQ_TR_IMPLIED_EV_Rev")&gt;0,_xll.ciqfunctions.udf.CIQ(T19, "IQ_TR_IMPLIED_EV_Rev"),"n/a"))</f>
        <v/>
      </c>
      <c r="L19" s="1734" t="str">
        <f>IF(T19="","",IF(_xll.ciqfunctions.udf.CIQ(T19, "IQ_TR_IMPLIED_EV_EBITDA")&gt;0,_xll.ciqfunctions.udf.CIQ(T19, "IQ_TR_IMPLIED_EV_EBITDA"),"n/a"))</f>
        <v/>
      </c>
      <c r="M19" s="1734" t="str">
        <f>IF(T19="","",IF(_xll.ciqfunctions.udf.CIQ(T19, "IQ_TR_IMPLIED_EV_EBIT")&gt;0,_xll.ciqfunctions.udf.CIQ(T19, "IQ_TR_IMPLIED_EV_EBIT"),"n/a"))</f>
        <v/>
      </c>
      <c r="N19" s="1732" t="str">
        <f t="shared" si="0"/>
        <v/>
      </c>
      <c r="O19" s="1732" t="str">
        <f>IF(T19="","",IF(IFERROR(_xll.ciqfunctions.udf.CIQ(T19, "IQ_TR_TARGET_STOCKPREMIUM_1D")/100,"n/a")=0%,"n/a",_xll.ciqfunctions.udf.CIQ(T19, "IQ_TR_TARGET_STOCKPREMIUM_1D")/100))</f>
        <v/>
      </c>
      <c r="P19" s="1732" t="str">
        <f>IF(T19="","",IF(IFERROR(_xll.ciqfunctions.udf.CIQ(T19, "IQ_TR_TARGET_STOCKPREMIUM_1W")/100,"n/a")=0%,"n/a",_xll.ciqfunctions.udf.CIQ(T19, "IQ_TR_TARGET_STOCKPREMIUM_1W")/100))</f>
        <v/>
      </c>
      <c r="Q19" s="1732" t="str">
        <f>IF(T19="","",IF(IFERROR(_xll.ciqfunctions.udf.CIQ(T19, "IQ_TR_TARGET_STOCKPREMIUM_1M")/100,"n/a")=0%,"n/a",_xll.ciqfunctions.udf.CIQ(T19, "IQ_TR_TARGET_STOCKPREMIUM_1M")/100))</f>
        <v/>
      </c>
      <c r="R19" s="1735"/>
      <c r="S19" s="1736"/>
      <c r="T19" s="1735"/>
      <c r="U19" s="1735"/>
      <c r="V19" s="1735"/>
    </row>
    <row r="20" spans="1:22" hidden="1" outlineLevel="1">
      <c r="A20" s="1621"/>
      <c r="B20" s="1730" t="str">
        <f>IF(T20="","",_xll.ciqfunctions.udf.CIQ(T20,"IQ_TR_CLOSED_DATE"))</f>
        <v/>
      </c>
      <c r="C20" s="1731" t="str">
        <f>IF(T20="","",_xll.ciqfunctions.udf.CIQ(T20,"IQ_TR_TARGETNAME"))</f>
        <v/>
      </c>
      <c r="D20" s="1731" t="str">
        <f>IF(T20="","",_xll.ciqfunctions.udf.CIQ(T20, "IQ_TR_BUYERNAME"))</f>
        <v/>
      </c>
      <c r="E20" s="1732" t="str">
        <f>IF(T20="","",_xll.ciqfunctions.udf.CIQ(T20, "IQ_TR_PCT_SOUGHT")/100)</f>
        <v/>
      </c>
      <c r="F20" s="1733" t="str">
        <f>IF(T20="","",_xll.ciqfunctions.udf.CIQ(T20, "IQ_TR_IMPLIED_EV", , "USD", "H"))</f>
        <v/>
      </c>
      <c r="G20" s="1733" t="str">
        <f>IF(T20="","",_xll.ciqfunctions.udf.CIQ(T20, "IQ_TOTAL_ASSETS", IQ_LTM))</f>
        <v/>
      </c>
      <c r="H20" s="1733" t="str">
        <f>IF(T20="","",(_xll.ciqfunctions.udf.CIQ(T20, "IQ_TR_TARGET_TOTAL_REV", , "USD", "H")))</f>
        <v/>
      </c>
      <c r="I20" s="1733" t="str">
        <f>IF(T20="","",(_xll.ciqfunctions.udf.CIQ(T20, "IQ_TR_TARGET_EBITDA_EQ_INC", , "USD", "H")))</f>
        <v/>
      </c>
      <c r="J20" s="1733" t="str">
        <f>IF(T20="","",(_xll.ciqfunctions.udf.CIQ(T20, "IQ_TR_TARGET_EBIT_EQ_INC", , "USD", "H")))</f>
        <v/>
      </c>
      <c r="K20" s="1734" t="str">
        <f>IF(T20="","",IF(_xll.ciqfunctions.udf.CIQ(T20, "IQ_TR_IMPLIED_EV_Rev")&gt;0,_xll.ciqfunctions.udf.CIQ(T20, "IQ_TR_IMPLIED_EV_Rev"),"n/a"))</f>
        <v/>
      </c>
      <c r="L20" s="1734" t="str">
        <f>IF(T20="","",IF(_xll.ciqfunctions.udf.CIQ(T20, "IQ_TR_IMPLIED_EV_EBITDA")&gt;0,_xll.ciqfunctions.udf.CIQ(T20, "IQ_TR_IMPLIED_EV_EBITDA"),"n/a"))</f>
        <v/>
      </c>
      <c r="M20" s="1734" t="str">
        <f>IF(T20="","",IF(_xll.ciqfunctions.udf.CIQ(T20, "IQ_TR_IMPLIED_EV_EBIT")&gt;0,_xll.ciqfunctions.udf.CIQ(T20, "IQ_TR_IMPLIED_EV_EBIT"),"n/a"))</f>
        <v/>
      </c>
      <c r="N20" s="1732" t="str">
        <f t="shared" si="0"/>
        <v/>
      </c>
      <c r="O20" s="1732" t="str">
        <f>IF(T20="","",IF(IFERROR(_xll.ciqfunctions.udf.CIQ(T20, "IQ_TR_TARGET_STOCKPREMIUM_1D")/100,"n/a")=0%,"n/a",_xll.ciqfunctions.udf.CIQ(T20, "IQ_TR_TARGET_STOCKPREMIUM_1D")/100))</f>
        <v/>
      </c>
      <c r="P20" s="1732" t="str">
        <f>IF(T20="","",IF(IFERROR(_xll.ciqfunctions.udf.CIQ(T20, "IQ_TR_TARGET_STOCKPREMIUM_1W")/100,"n/a")=0%,"n/a",_xll.ciqfunctions.udf.CIQ(T20, "IQ_TR_TARGET_STOCKPREMIUM_1W")/100))</f>
        <v/>
      </c>
      <c r="Q20" s="1732" t="str">
        <f>IF(T20="","",IF(IFERROR(_xll.ciqfunctions.udf.CIQ(T20, "IQ_TR_TARGET_STOCKPREMIUM_1M")/100,"n/a")=0%,"n/a",_xll.ciqfunctions.udf.CIQ(T20, "IQ_TR_TARGET_STOCKPREMIUM_1M")/100))</f>
        <v/>
      </c>
      <c r="R20" s="1735"/>
      <c r="S20" s="1736"/>
      <c r="T20" s="1735"/>
      <c r="U20" s="1735"/>
      <c r="V20" s="1735"/>
    </row>
    <row r="21" spans="1:22" hidden="1" outlineLevel="1">
      <c r="A21" s="1621"/>
      <c r="B21" s="1730" t="str">
        <f>IF(T21="","",_xll.ciqfunctions.udf.CIQ(T21,"IQ_TR_CLOSED_DATE"))</f>
        <v/>
      </c>
      <c r="C21" s="1731" t="str">
        <f>IF(T21="","",_xll.ciqfunctions.udf.CIQ(T21,"IQ_TR_TARGETNAME"))</f>
        <v/>
      </c>
      <c r="D21" s="1731" t="str">
        <f>IF(T21="","",_xll.ciqfunctions.udf.CIQ(T21, "IQ_TR_BUYERNAME"))</f>
        <v/>
      </c>
      <c r="E21" s="1732" t="str">
        <f>IF(T21="","",_xll.ciqfunctions.udf.CIQ(T21, "IQ_TR_PCT_SOUGHT")/100)</f>
        <v/>
      </c>
      <c r="F21" s="1733" t="str">
        <f>IF(T21="","",_xll.ciqfunctions.udf.CIQ(T21, "IQ_TR_IMPLIED_EV", , "USD", "H"))</f>
        <v/>
      </c>
      <c r="G21" s="1733" t="str">
        <f>IF(T21="","",_xll.ciqfunctions.udf.CIQ(T21, "IQ_TOTAL_ASSETS", IQ_LTM))</f>
        <v/>
      </c>
      <c r="H21" s="1733" t="str">
        <f>IF(T21="","",(_xll.ciqfunctions.udf.CIQ(T21, "IQ_TR_TARGET_TOTAL_REV", , "USD", "H")))</f>
        <v/>
      </c>
      <c r="I21" s="1733" t="str">
        <f>IF(T21="","",(_xll.ciqfunctions.udf.CIQ(T21, "IQ_TR_TARGET_EBITDA_EQ_INC", , "USD", "H")))</f>
        <v/>
      </c>
      <c r="J21" s="1733" t="str">
        <f>IF(T21="","",(_xll.ciqfunctions.udf.CIQ(T21, "IQ_TR_TARGET_EBIT_EQ_INC", , "USD", "H")))</f>
        <v/>
      </c>
      <c r="K21" s="1734" t="str">
        <f>IF(T21="","",IF(_xll.ciqfunctions.udf.CIQ(T21, "IQ_TR_IMPLIED_EV_Rev")&gt;0,_xll.ciqfunctions.udf.CIQ(T21, "IQ_TR_IMPLIED_EV_Rev"),"n/a"))</f>
        <v/>
      </c>
      <c r="L21" s="1734" t="str">
        <f>IF(T21="","",IF(_xll.ciqfunctions.udf.CIQ(T21, "IQ_TR_IMPLIED_EV_EBITDA")&gt;0,_xll.ciqfunctions.udf.CIQ(T21, "IQ_TR_IMPLIED_EV_EBITDA"),"n/a"))</f>
        <v/>
      </c>
      <c r="M21" s="1734" t="str">
        <f>IF(T21="","",IF(_xll.ciqfunctions.udf.CIQ(T21, "IQ_TR_IMPLIED_EV_EBIT")&gt;0,_xll.ciqfunctions.udf.CIQ(T21, "IQ_TR_IMPLIED_EV_EBIT"),"n/a"))</f>
        <v/>
      </c>
      <c r="N21" s="1732" t="str">
        <f t="shared" si="0"/>
        <v/>
      </c>
      <c r="O21" s="1732" t="str">
        <f>IF(T21="","",IF(IFERROR(_xll.ciqfunctions.udf.CIQ(T21, "IQ_TR_TARGET_STOCKPREMIUM_1D")/100,"n/a")=0%,"n/a",_xll.ciqfunctions.udf.CIQ(T21, "IQ_TR_TARGET_STOCKPREMIUM_1D")/100))</f>
        <v/>
      </c>
      <c r="P21" s="1732" t="str">
        <f>IF(T21="","",IF(IFERROR(_xll.ciqfunctions.udf.CIQ(T21, "IQ_TR_TARGET_STOCKPREMIUM_1W")/100,"n/a")=0%,"n/a",_xll.ciqfunctions.udf.CIQ(T21, "IQ_TR_TARGET_STOCKPREMIUM_1W")/100))</f>
        <v/>
      </c>
      <c r="Q21" s="1732" t="str">
        <f>IF(T21="","",IF(IFERROR(_xll.ciqfunctions.udf.CIQ(T21, "IQ_TR_TARGET_STOCKPREMIUM_1M")/100,"n/a")=0%,"n/a",_xll.ciqfunctions.udf.CIQ(T21, "IQ_TR_TARGET_STOCKPREMIUM_1M")/100))</f>
        <v/>
      </c>
      <c r="R21" s="1735"/>
      <c r="S21" s="1736"/>
      <c r="T21" s="1735"/>
      <c r="U21" s="1735"/>
      <c r="V21" s="1735"/>
    </row>
    <row r="22" spans="1:22" hidden="1" outlineLevel="1">
      <c r="A22" s="1621"/>
      <c r="B22" s="1730" t="str">
        <f>IF(T22="","",_xll.ciqfunctions.udf.CIQ(T22,"IQ_TR_CLOSED_DATE"))</f>
        <v/>
      </c>
      <c r="C22" s="1731" t="str">
        <f>IF(T22="","",_xll.ciqfunctions.udf.CIQ(T22,"IQ_TR_TARGETNAME"))</f>
        <v/>
      </c>
      <c r="D22" s="1731" t="str">
        <f>IF(T22="","",_xll.ciqfunctions.udf.CIQ(T22, "IQ_TR_BUYERNAME"))</f>
        <v/>
      </c>
      <c r="E22" s="1732" t="str">
        <f>IF(T22="","",_xll.ciqfunctions.udf.CIQ(T22, "IQ_TR_PCT_SOUGHT")/100)</f>
        <v/>
      </c>
      <c r="F22" s="1733" t="str">
        <f>IF(T22="","",_xll.ciqfunctions.udf.CIQ(T22, "IQ_TR_IMPLIED_EV", , "USD", "H"))</f>
        <v/>
      </c>
      <c r="G22" s="1733" t="str">
        <f>IF(T22="","",_xll.ciqfunctions.udf.CIQ(T22, "IQ_TOTAL_ASSETS", IQ_LTM))</f>
        <v/>
      </c>
      <c r="H22" s="1733" t="str">
        <f>IF(T22="","",(_xll.ciqfunctions.udf.CIQ(T22, "IQ_TR_TARGET_TOTAL_REV", , "USD", "H")))</f>
        <v/>
      </c>
      <c r="I22" s="1733" t="str">
        <f>IF(T22="","",(_xll.ciqfunctions.udf.CIQ(T22, "IQ_TR_TARGET_EBITDA_EQ_INC", , "USD", "H")))</f>
        <v/>
      </c>
      <c r="J22" s="1733" t="str">
        <f>IF(T22="","",(_xll.ciqfunctions.udf.CIQ(T22, "IQ_TR_TARGET_EBIT_EQ_INC", , "USD", "H")))</f>
        <v/>
      </c>
      <c r="K22" s="1734" t="str">
        <f>IF(T22="","",IF(_xll.ciqfunctions.udf.CIQ(T22, "IQ_TR_IMPLIED_EV_Rev")&gt;0,_xll.ciqfunctions.udf.CIQ(T22, "IQ_TR_IMPLIED_EV_Rev"),"n/a"))</f>
        <v/>
      </c>
      <c r="L22" s="1734" t="str">
        <f>IF(T22="","",IF(_xll.ciqfunctions.udf.CIQ(T22, "IQ_TR_IMPLIED_EV_EBITDA")&gt;0,_xll.ciqfunctions.udf.CIQ(T22, "IQ_TR_IMPLIED_EV_EBITDA"),"n/a"))</f>
        <v/>
      </c>
      <c r="M22" s="1734" t="str">
        <f>IF(T22="","",IF(_xll.ciqfunctions.udf.CIQ(T22, "IQ_TR_IMPLIED_EV_EBIT")&gt;0,_xll.ciqfunctions.udf.CIQ(T22, "IQ_TR_IMPLIED_EV_EBIT"),"n/a"))</f>
        <v/>
      </c>
      <c r="N22" s="1732" t="str">
        <f t="shared" si="0"/>
        <v/>
      </c>
      <c r="O22" s="1732" t="str">
        <f>IF(T22="","",IF(IFERROR(_xll.ciqfunctions.udf.CIQ(T22, "IQ_TR_TARGET_STOCKPREMIUM_1D")/100,"n/a")=0%,"n/a",_xll.ciqfunctions.udf.CIQ(T22, "IQ_TR_TARGET_STOCKPREMIUM_1D")/100))</f>
        <v/>
      </c>
      <c r="P22" s="1732" t="str">
        <f>IF(T22="","",IF(IFERROR(_xll.ciqfunctions.udf.CIQ(T22, "IQ_TR_TARGET_STOCKPREMIUM_1W")/100,"n/a")=0%,"n/a",_xll.ciqfunctions.udf.CIQ(T22, "IQ_TR_TARGET_STOCKPREMIUM_1W")/100))</f>
        <v/>
      </c>
      <c r="Q22" s="1732" t="str">
        <f>IF(T22="","",IF(IFERROR(_xll.ciqfunctions.udf.CIQ(T22, "IQ_TR_TARGET_STOCKPREMIUM_1M")/100,"n/a")=0%,"n/a",_xll.ciqfunctions.udf.CIQ(T22, "IQ_TR_TARGET_STOCKPREMIUM_1M")/100))</f>
        <v/>
      </c>
      <c r="R22" s="1735"/>
      <c r="S22" s="1736"/>
      <c r="T22" s="1735"/>
      <c r="U22" s="1735"/>
      <c r="V22" s="1735"/>
    </row>
    <row r="23" spans="1:22" hidden="1" outlineLevel="1">
      <c r="A23" s="1621"/>
      <c r="B23" s="1730" t="str">
        <f>IF(T23="","",_xll.ciqfunctions.udf.CIQ(T23,"IQ_TR_CLOSED_DATE"))</f>
        <v/>
      </c>
      <c r="C23" s="1731" t="str">
        <f>IF(T23="","",_xll.ciqfunctions.udf.CIQ(T23,"IQ_TR_TARGETNAME"))</f>
        <v/>
      </c>
      <c r="D23" s="1731" t="str">
        <f>IF(T23="","",_xll.ciqfunctions.udf.CIQ(T23, "IQ_TR_BUYERNAME"))</f>
        <v/>
      </c>
      <c r="E23" s="1732" t="str">
        <f>IF(T23="","",_xll.ciqfunctions.udf.CIQ(T23, "IQ_TR_PCT_SOUGHT")/100)</f>
        <v/>
      </c>
      <c r="F23" s="1733" t="str">
        <f>IF(T23="","",_xll.ciqfunctions.udf.CIQ(T23, "IQ_TR_IMPLIED_EV", , "USD", "H"))</f>
        <v/>
      </c>
      <c r="G23" s="1733" t="str">
        <f>IF(T23="","",_xll.ciqfunctions.udf.CIQ(T23, "IQ_TOTAL_ASSETS", IQ_LTM))</f>
        <v/>
      </c>
      <c r="H23" s="1733" t="str">
        <f>IF(T23="","",(_xll.ciqfunctions.udf.CIQ(T23, "IQ_TR_TARGET_TOTAL_REV", , "USD", "H")))</f>
        <v/>
      </c>
      <c r="I23" s="1733" t="str">
        <f>IF(T23="","",(_xll.ciqfunctions.udf.CIQ(T23, "IQ_TR_TARGET_EBITDA_EQ_INC", , "USD", "H")))</f>
        <v/>
      </c>
      <c r="J23" s="1733" t="str">
        <f>IF(T23="","",(_xll.ciqfunctions.udf.CIQ(T23, "IQ_TR_TARGET_EBIT_EQ_INC", , "USD", "H")))</f>
        <v/>
      </c>
      <c r="K23" s="1734" t="str">
        <f>IF(T23="","",IF(_xll.ciqfunctions.udf.CIQ(T23, "IQ_TR_IMPLIED_EV_Rev")&gt;0,_xll.ciqfunctions.udf.CIQ(T23, "IQ_TR_IMPLIED_EV_Rev"),"n/a"))</f>
        <v/>
      </c>
      <c r="L23" s="1734" t="str">
        <f>IF(T23="","",IF(_xll.ciqfunctions.udf.CIQ(T23, "IQ_TR_IMPLIED_EV_EBITDA")&gt;0,_xll.ciqfunctions.udf.CIQ(T23, "IQ_TR_IMPLIED_EV_EBITDA"),"n/a"))</f>
        <v/>
      </c>
      <c r="M23" s="1734" t="str">
        <f>IF(T23="","",IF(_xll.ciqfunctions.udf.CIQ(T23, "IQ_TR_IMPLIED_EV_EBIT")&gt;0,_xll.ciqfunctions.udf.CIQ(T23, "IQ_TR_IMPLIED_EV_EBIT"),"n/a"))</f>
        <v/>
      </c>
      <c r="N23" s="1732" t="str">
        <f t="shared" si="0"/>
        <v/>
      </c>
      <c r="O23" s="1732" t="str">
        <f>IF(T23="","",IF(IFERROR(_xll.ciqfunctions.udf.CIQ(T23, "IQ_TR_TARGET_STOCKPREMIUM_1D")/100,"n/a")=0%,"n/a",_xll.ciqfunctions.udf.CIQ(T23, "IQ_TR_TARGET_STOCKPREMIUM_1D")/100))</f>
        <v/>
      </c>
      <c r="P23" s="1732" t="str">
        <f>IF(T23="","",IF(IFERROR(_xll.ciqfunctions.udf.CIQ(T23, "IQ_TR_TARGET_STOCKPREMIUM_1W")/100,"n/a")=0%,"n/a",_xll.ciqfunctions.udf.CIQ(T23, "IQ_TR_TARGET_STOCKPREMIUM_1W")/100))</f>
        <v/>
      </c>
      <c r="Q23" s="1732" t="str">
        <f>IF(T23="","",IF(IFERROR(_xll.ciqfunctions.udf.CIQ(T23, "IQ_TR_TARGET_STOCKPREMIUM_1M")/100,"n/a")=0%,"n/a",_xll.ciqfunctions.udf.CIQ(T23, "IQ_TR_TARGET_STOCKPREMIUM_1M")/100))</f>
        <v/>
      </c>
      <c r="R23" s="1735"/>
      <c r="S23" s="1736"/>
      <c r="T23" s="1735"/>
      <c r="U23" s="1735"/>
      <c r="V23" s="1735"/>
    </row>
    <row r="24" spans="1:22" hidden="1" outlineLevel="1">
      <c r="A24" s="1621"/>
      <c r="B24" s="1730" t="str">
        <f>IF(T24="","",_xll.ciqfunctions.udf.CIQ(T24,"IQ_TR_CLOSED_DATE"))</f>
        <v/>
      </c>
      <c r="C24" s="1731" t="str">
        <f>IF(T24="","",_xll.ciqfunctions.udf.CIQ(T24,"IQ_TR_TARGETNAME"))</f>
        <v/>
      </c>
      <c r="D24" s="1731" t="str">
        <f>IF(T24="","",_xll.ciqfunctions.udf.CIQ(T24, "IQ_TR_BUYERNAME"))</f>
        <v/>
      </c>
      <c r="E24" s="1732" t="str">
        <f>IF(T24="","",_xll.ciqfunctions.udf.CIQ(T24, "IQ_TR_PCT_SOUGHT")/100)</f>
        <v/>
      </c>
      <c r="F24" s="1733" t="str">
        <f>IF(T24="","",_xll.ciqfunctions.udf.CIQ(T24, "IQ_TR_IMPLIED_EV", , "USD", "H"))</f>
        <v/>
      </c>
      <c r="G24" s="1733" t="str">
        <f>IF(T24="","",_xll.ciqfunctions.udf.CIQ(T24, "IQ_TOTAL_ASSETS", IQ_LTM))</f>
        <v/>
      </c>
      <c r="H24" s="1733" t="str">
        <f>IF(T24="","",(_xll.ciqfunctions.udf.CIQ(T24, "IQ_TR_TARGET_TOTAL_REV", , "USD", "H")))</f>
        <v/>
      </c>
      <c r="I24" s="1733" t="str">
        <f>IF(T24="","",(_xll.ciqfunctions.udf.CIQ(T24, "IQ_TR_TARGET_EBITDA_EQ_INC", , "USD", "H")))</f>
        <v/>
      </c>
      <c r="J24" s="1733" t="str">
        <f>IF(T24="","",(_xll.ciqfunctions.udf.CIQ(T24, "IQ_TR_TARGET_EBIT_EQ_INC", , "USD", "H")))</f>
        <v/>
      </c>
      <c r="K24" s="1734" t="str">
        <f>IF(T24="","",IF(_xll.ciqfunctions.udf.CIQ(T24, "IQ_TR_IMPLIED_EV_Rev")&gt;0,_xll.ciqfunctions.udf.CIQ(T24, "IQ_TR_IMPLIED_EV_Rev"),"n/a"))</f>
        <v/>
      </c>
      <c r="L24" s="1734" t="str">
        <f>IF(T24="","",IF(_xll.ciqfunctions.udf.CIQ(T24, "IQ_TR_IMPLIED_EV_EBITDA")&gt;0,_xll.ciqfunctions.udf.CIQ(T24, "IQ_TR_IMPLIED_EV_EBITDA"),"n/a"))</f>
        <v/>
      </c>
      <c r="M24" s="1734" t="str">
        <f>IF(T24="","",IF(_xll.ciqfunctions.udf.CIQ(T24, "IQ_TR_IMPLIED_EV_EBIT")&gt;0,_xll.ciqfunctions.udf.CIQ(T24, "IQ_TR_IMPLIED_EV_EBIT"),"n/a"))</f>
        <v/>
      </c>
      <c r="N24" s="1732" t="str">
        <f t="shared" si="0"/>
        <v/>
      </c>
      <c r="O24" s="1732" t="str">
        <f>IF(T24="","",IF(IFERROR(_xll.ciqfunctions.udf.CIQ(T24, "IQ_TR_TARGET_STOCKPREMIUM_1D")/100,"n/a")=0%,"n/a",_xll.ciqfunctions.udf.CIQ(T24, "IQ_TR_TARGET_STOCKPREMIUM_1D")/100))</f>
        <v/>
      </c>
      <c r="P24" s="1732" t="str">
        <f>IF(T24="","",IF(IFERROR(_xll.ciqfunctions.udf.CIQ(T24, "IQ_TR_TARGET_STOCKPREMIUM_1W")/100,"n/a")=0%,"n/a",_xll.ciqfunctions.udf.CIQ(T24, "IQ_TR_TARGET_STOCKPREMIUM_1W")/100))</f>
        <v/>
      </c>
      <c r="Q24" s="1732" t="str">
        <f>IF(T24="","",IF(IFERROR(_xll.ciqfunctions.udf.CIQ(T24, "IQ_TR_TARGET_STOCKPREMIUM_1M")/100,"n/a")=0%,"n/a",_xll.ciqfunctions.udf.CIQ(T24, "IQ_TR_TARGET_STOCKPREMIUM_1M")/100))</f>
        <v/>
      </c>
      <c r="R24" s="1735"/>
      <c r="S24" s="1736"/>
      <c r="T24" s="1735"/>
      <c r="U24" s="1735"/>
      <c r="V24" s="1735"/>
    </row>
    <row r="25" spans="1:22" hidden="1" outlineLevel="1">
      <c r="A25" s="1621"/>
      <c r="B25" s="1730" t="str">
        <f>IF(T25="","",_xll.ciqfunctions.udf.CIQ(T25,"IQ_TR_CLOSED_DATE"))</f>
        <v/>
      </c>
      <c r="C25" s="1731" t="str">
        <f>IF(T25="","",_xll.ciqfunctions.udf.CIQ(T25,"IQ_TR_TARGETNAME"))</f>
        <v/>
      </c>
      <c r="D25" s="1731" t="str">
        <f>IF(T25="","",_xll.ciqfunctions.udf.CIQ(T25, "IQ_TR_BUYERNAME"))</f>
        <v/>
      </c>
      <c r="E25" s="1732" t="str">
        <f>IF(T25="","",_xll.ciqfunctions.udf.CIQ(T25, "IQ_TR_PCT_SOUGHT")/100)</f>
        <v/>
      </c>
      <c r="F25" s="1733" t="str">
        <f>IF(T25="","",_xll.ciqfunctions.udf.CIQ(T25, "IQ_TR_IMPLIED_EV", , "USD", "H"))</f>
        <v/>
      </c>
      <c r="G25" s="1733" t="str">
        <f>IF(T25="","",_xll.ciqfunctions.udf.CIQ(T25, "IQ_TOTAL_ASSETS", IQ_LTM))</f>
        <v/>
      </c>
      <c r="H25" s="1733" t="str">
        <f>IF(T25="","",(_xll.ciqfunctions.udf.CIQ(T25, "IQ_TR_TARGET_TOTAL_REV", , "USD", "H")))</f>
        <v/>
      </c>
      <c r="I25" s="1733" t="str">
        <f>IF(T25="","",(_xll.ciqfunctions.udf.CIQ(T25, "IQ_TR_TARGET_EBITDA_EQ_INC", , "USD", "H")))</f>
        <v/>
      </c>
      <c r="J25" s="1733" t="str">
        <f>IF(T25="","",(_xll.ciqfunctions.udf.CIQ(T25, "IQ_TR_TARGET_EBIT_EQ_INC", , "USD", "H")))</f>
        <v/>
      </c>
      <c r="K25" s="1734" t="str">
        <f>IF(T25="","",IF(_xll.ciqfunctions.udf.CIQ(T25, "IQ_TR_IMPLIED_EV_Rev")&gt;0,_xll.ciqfunctions.udf.CIQ(T25, "IQ_TR_IMPLIED_EV_Rev"),"n/a"))</f>
        <v/>
      </c>
      <c r="L25" s="1734" t="str">
        <f>IF(T25="","",IF(_xll.ciqfunctions.udf.CIQ(T25, "IQ_TR_IMPLIED_EV_EBITDA")&gt;0,_xll.ciqfunctions.udf.CIQ(T25, "IQ_TR_IMPLIED_EV_EBITDA"),"n/a"))</f>
        <v/>
      </c>
      <c r="M25" s="1734" t="str">
        <f>IF(T25="","",IF(_xll.ciqfunctions.udf.CIQ(T25, "IQ_TR_IMPLIED_EV_EBIT")&gt;0,_xll.ciqfunctions.udf.CIQ(T25, "IQ_TR_IMPLIED_EV_EBIT"),"n/a"))</f>
        <v/>
      </c>
      <c r="N25" s="1732" t="str">
        <f t="shared" si="0"/>
        <v/>
      </c>
      <c r="O25" s="1732" t="str">
        <f>IF(T25="","",IF(IFERROR(_xll.ciqfunctions.udf.CIQ(T25, "IQ_TR_TARGET_STOCKPREMIUM_1D")/100,"n/a")=0%,"n/a",_xll.ciqfunctions.udf.CIQ(T25, "IQ_TR_TARGET_STOCKPREMIUM_1D")/100))</f>
        <v/>
      </c>
      <c r="P25" s="1732" t="str">
        <f>IF(T25="","",IF(IFERROR(_xll.ciqfunctions.udf.CIQ(T25, "IQ_TR_TARGET_STOCKPREMIUM_1W")/100,"n/a")=0%,"n/a",_xll.ciqfunctions.udf.CIQ(T25, "IQ_TR_TARGET_STOCKPREMIUM_1W")/100))</f>
        <v/>
      </c>
      <c r="Q25" s="1732" t="str">
        <f>IF(T25="","",IF(IFERROR(_xll.ciqfunctions.udf.CIQ(T25, "IQ_TR_TARGET_STOCKPREMIUM_1M")/100,"n/a")=0%,"n/a",_xll.ciqfunctions.udf.CIQ(T25, "IQ_TR_TARGET_STOCKPREMIUM_1M")/100))</f>
        <v/>
      </c>
      <c r="R25" s="1735"/>
      <c r="S25" s="1736"/>
      <c r="T25" s="1735"/>
      <c r="U25" s="1735"/>
      <c r="V25" s="1735"/>
    </row>
    <row r="26" spans="1:22" hidden="1" outlineLevel="1">
      <c r="A26" s="1621"/>
      <c r="B26" s="1730" t="str">
        <f>IF(T26="","",_xll.ciqfunctions.udf.CIQ(T26,"IQ_TR_CLOSED_DATE"))</f>
        <v/>
      </c>
      <c r="C26" s="1731" t="str">
        <f>IF(T26="","",_xll.ciqfunctions.udf.CIQ(T26,"IQ_TR_TARGETNAME"))</f>
        <v/>
      </c>
      <c r="D26" s="1731" t="str">
        <f>IF(T26="","",_xll.ciqfunctions.udf.CIQ(T26, "IQ_TR_BUYERNAME"))</f>
        <v/>
      </c>
      <c r="E26" s="1732" t="str">
        <f>IF(T26="","",_xll.ciqfunctions.udf.CIQ(T26, "IQ_TR_PCT_SOUGHT")/100)</f>
        <v/>
      </c>
      <c r="F26" s="1733" t="str">
        <f>IF(T26="","",_xll.ciqfunctions.udf.CIQ(T26, "IQ_TR_IMPLIED_EV", , "USD", "H"))</f>
        <v/>
      </c>
      <c r="G26" s="1733" t="str">
        <f>IF(T26="","",_xll.ciqfunctions.udf.CIQ(T26, "IQ_TOTAL_ASSETS", IQ_LTM))</f>
        <v/>
      </c>
      <c r="H26" s="1733" t="str">
        <f>IF(T26="","",(_xll.ciqfunctions.udf.CIQ(T26, "IQ_TR_TARGET_TOTAL_REV", , "USD", "H")))</f>
        <v/>
      </c>
      <c r="I26" s="1733" t="str">
        <f>IF(T26="","",(_xll.ciqfunctions.udf.CIQ(T26, "IQ_TR_TARGET_EBITDA_EQ_INC", , "USD", "H")))</f>
        <v/>
      </c>
      <c r="J26" s="1733" t="str">
        <f>IF(T26="","",(_xll.ciqfunctions.udf.CIQ(T26, "IQ_TR_TARGET_EBIT_EQ_INC", , "USD", "H")))</f>
        <v/>
      </c>
      <c r="K26" s="1734" t="str">
        <f>IF(T26="","",IF(_xll.ciqfunctions.udf.CIQ(T26, "IQ_TR_IMPLIED_EV_Rev")&gt;0,_xll.ciqfunctions.udf.CIQ(T26, "IQ_TR_IMPLIED_EV_Rev"),"n/a"))</f>
        <v/>
      </c>
      <c r="L26" s="1734" t="str">
        <f>IF(T26="","",IF(_xll.ciqfunctions.udf.CIQ(T26, "IQ_TR_IMPLIED_EV_EBITDA")&gt;0,_xll.ciqfunctions.udf.CIQ(T26, "IQ_TR_IMPLIED_EV_EBITDA"),"n/a"))</f>
        <v/>
      </c>
      <c r="M26" s="1734" t="str">
        <f>IF(T26="","",IF(_xll.ciqfunctions.udf.CIQ(T26, "IQ_TR_IMPLIED_EV_EBIT")&gt;0,_xll.ciqfunctions.udf.CIQ(T26, "IQ_TR_IMPLIED_EV_EBIT"),"n/a"))</f>
        <v/>
      </c>
      <c r="N26" s="1732" t="str">
        <f t="shared" si="0"/>
        <v/>
      </c>
      <c r="O26" s="1732" t="str">
        <f>IF(T26="","",IF(IFERROR(_xll.ciqfunctions.udf.CIQ(T26, "IQ_TR_TARGET_STOCKPREMIUM_1D")/100,"n/a")=0%,"n/a",_xll.ciqfunctions.udf.CIQ(T26, "IQ_TR_TARGET_STOCKPREMIUM_1D")/100))</f>
        <v/>
      </c>
      <c r="P26" s="1732" t="str">
        <f>IF(T26="","",IF(IFERROR(_xll.ciqfunctions.udf.CIQ(T26, "IQ_TR_TARGET_STOCKPREMIUM_1W")/100,"n/a")=0%,"n/a",_xll.ciqfunctions.udf.CIQ(T26, "IQ_TR_TARGET_STOCKPREMIUM_1W")/100))</f>
        <v/>
      </c>
      <c r="Q26" s="1732" t="str">
        <f>IF(T26="","",IF(IFERROR(_xll.ciqfunctions.udf.CIQ(T26, "IQ_TR_TARGET_STOCKPREMIUM_1M")/100,"n/a")=0%,"n/a",_xll.ciqfunctions.udf.CIQ(T26, "IQ_TR_TARGET_STOCKPREMIUM_1M")/100))</f>
        <v/>
      </c>
      <c r="R26" s="1735"/>
      <c r="S26" s="1736"/>
      <c r="T26" s="1735"/>
      <c r="U26" s="1735"/>
      <c r="V26" s="1735"/>
    </row>
    <row r="27" spans="1:22" hidden="1" outlineLevel="1">
      <c r="A27" s="1621"/>
      <c r="B27" s="1730" t="str">
        <f>IF(T27="","",_xll.ciqfunctions.udf.CIQ(T27,"IQ_TR_CLOSED_DATE"))</f>
        <v/>
      </c>
      <c r="C27" s="1731" t="str">
        <f>IF(T27="","",_xll.ciqfunctions.udf.CIQ(T27,"IQ_TR_TARGETNAME"))</f>
        <v/>
      </c>
      <c r="D27" s="1731" t="str">
        <f>IF(T27="","",_xll.ciqfunctions.udf.CIQ(T27, "IQ_TR_BUYERNAME"))</f>
        <v/>
      </c>
      <c r="E27" s="1732" t="str">
        <f>IF(T27="","",_xll.ciqfunctions.udf.CIQ(T27, "IQ_TR_PCT_SOUGHT")/100)</f>
        <v/>
      </c>
      <c r="F27" s="1733" t="str">
        <f>IF(T27="","",_xll.ciqfunctions.udf.CIQ(T27, "IQ_TR_IMPLIED_EV", , "USD", "H"))</f>
        <v/>
      </c>
      <c r="G27" s="1733" t="str">
        <f>IF(T27="","",_xll.ciqfunctions.udf.CIQ(T27, "IQ_TOTAL_ASSETS", IQ_LTM))</f>
        <v/>
      </c>
      <c r="H27" s="1733" t="str">
        <f>IF(T27="","",(_xll.ciqfunctions.udf.CIQ(T27, "IQ_TR_TARGET_TOTAL_REV", , "USD", "H")))</f>
        <v/>
      </c>
      <c r="I27" s="1733" t="str">
        <f>IF(T27="","",(_xll.ciqfunctions.udf.CIQ(T27, "IQ_TR_TARGET_EBITDA_EQ_INC", , "USD", "H")))</f>
        <v/>
      </c>
      <c r="J27" s="1733" t="str">
        <f>IF(T27="","",(_xll.ciqfunctions.udf.CIQ(T27, "IQ_TR_TARGET_EBIT_EQ_INC", , "USD", "H")))</f>
        <v/>
      </c>
      <c r="K27" s="1734" t="str">
        <f>IF(T27="","",IF(_xll.ciqfunctions.udf.CIQ(T27, "IQ_TR_IMPLIED_EV_Rev")&gt;0,_xll.ciqfunctions.udf.CIQ(T27, "IQ_TR_IMPLIED_EV_Rev"),"n/a"))</f>
        <v/>
      </c>
      <c r="L27" s="1734" t="str">
        <f>IF(T27="","",IF(_xll.ciqfunctions.udf.CIQ(T27, "IQ_TR_IMPLIED_EV_EBITDA")&gt;0,_xll.ciqfunctions.udf.CIQ(T27, "IQ_TR_IMPLIED_EV_EBITDA"),"n/a"))</f>
        <v/>
      </c>
      <c r="M27" s="1734" t="str">
        <f>IF(T27="","",IF(_xll.ciqfunctions.udf.CIQ(T27, "IQ_TR_IMPLIED_EV_EBIT")&gt;0,_xll.ciqfunctions.udf.CIQ(T27, "IQ_TR_IMPLIED_EV_EBIT"),"n/a"))</f>
        <v/>
      </c>
      <c r="N27" s="1732" t="str">
        <f t="shared" si="0"/>
        <v/>
      </c>
      <c r="O27" s="1732" t="str">
        <f>IF(T27="","",IF(IFERROR(_xll.ciqfunctions.udf.CIQ(T27, "IQ_TR_TARGET_STOCKPREMIUM_1D")/100,"n/a")=0%,"n/a",_xll.ciqfunctions.udf.CIQ(T27, "IQ_TR_TARGET_STOCKPREMIUM_1D")/100))</f>
        <v/>
      </c>
      <c r="P27" s="1732" t="str">
        <f>IF(T27="","",IF(IFERROR(_xll.ciqfunctions.udf.CIQ(T27, "IQ_TR_TARGET_STOCKPREMIUM_1W")/100,"n/a")=0%,"n/a",_xll.ciqfunctions.udf.CIQ(T27, "IQ_TR_TARGET_STOCKPREMIUM_1W")/100))</f>
        <v/>
      </c>
      <c r="Q27" s="1732" t="str">
        <f>IF(T27="","",IF(IFERROR(_xll.ciqfunctions.udf.CIQ(T27, "IQ_TR_TARGET_STOCKPREMIUM_1M")/100,"n/a")=0%,"n/a",_xll.ciqfunctions.udf.CIQ(T27, "IQ_TR_TARGET_STOCKPREMIUM_1M")/100))</f>
        <v/>
      </c>
      <c r="R27" s="1735"/>
      <c r="S27" s="1736"/>
      <c r="T27" s="1735"/>
      <c r="U27" s="1735"/>
      <c r="V27" s="1735"/>
    </row>
    <row r="28" spans="1:22" hidden="1" outlineLevel="1">
      <c r="A28" s="1621"/>
      <c r="B28" s="1730" t="str">
        <f>IF(T28="","",_xll.ciqfunctions.udf.CIQ(T28,"IQ_TR_CLOSED_DATE"))</f>
        <v/>
      </c>
      <c r="C28" s="1731" t="str">
        <f>IF(T28="","",_xll.ciqfunctions.udf.CIQ(T28,"IQ_TR_TARGETNAME"))</f>
        <v/>
      </c>
      <c r="D28" s="1731" t="str">
        <f>IF(T28="","",_xll.ciqfunctions.udf.CIQ(T28, "IQ_TR_BUYERNAME"))</f>
        <v/>
      </c>
      <c r="E28" s="1732" t="str">
        <f>IF(T28="","",_xll.ciqfunctions.udf.CIQ(T28, "IQ_TR_PCT_SOUGHT")/100)</f>
        <v/>
      </c>
      <c r="F28" s="1733" t="str">
        <f>IF(T28="","",_xll.ciqfunctions.udf.CIQ(T28, "IQ_TR_IMPLIED_EV", , "USD", "H"))</f>
        <v/>
      </c>
      <c r="G28" s="1733" t="str">
        <f>IF(T28="","",_xll.ciqfunctions.udf.CIQ(T28, "IQ_TOTAL_ASSETS", IQ_LTM))</f>
        <v/>
      </c>
      <c r="H28" s="1733" t="str">
        <f>IF(T28="","",(_xll.ciqfunctions.udf.CIQ(T28, "IQ_TR_TARGET_TOTAL_REV", , "USD", "H")))</f>
        <v/>
      </c>
      <c r="I28" s="1733" t="str">
        <f>IF(T28="","",(_xll.ciqfunctions.udf.CIQ(T28, "IQ_TR_TARGET_EBITDA_EQ_INC", , "USD", "H")))</f>
        <v/>
      </c>
      <c r="J28" s="1733" t="str">
        <f>IF(T28="","",(_xll.ciqfunctions.udf.CIQ(T28, "IQ_TR_TARGET_EBIT_EQ_INC", , "USD", "H")))</f>
        <v/>
      </c>
      <c r="K28" s="1734" t="str">
        <f>IF(T28="","",IF(_xll.ciqfunctions.udf.CIQ(T28, "IQ_TR_IMPLIED_EV_Rev")&gt;0,_xll.ciqfunctions.udf.CIQ(T28, "IQ_TR_IMPLIED_EV_Rev"),"n/a"))</f>
        <v/>
      </c>
      <c r="L28" s="1734" t="str">
        <f>IF(T28="","",IF(_xll.ciqfunctions.udf.CIQ(T28, "IQ_TR_IMPLIED_EV_EBITDA")&gt;0,_xll.ciqfunctions.udf.CIQ(T28, "IQ_TR_IMPLIED_EV_EBITDA"),"n/a"))</f>
        <v/>
      </c>
      <c r="M28" s="1734" t="str">
        <f>IF(T28="","",IF(_xll.ciqfunctions.udf.CIQ(T28, "IQ_TR_IMPLIED_EV_EBIT")&gt;0,_xll.ciqfunctions.udf.CIQ(T28, "IQ_TR_IMPLIED_EV_EBIT"),"n/a"))</f>
        <v/>
      </c>
      <c r="N28" s="1732" t="str">
        <f t="shared" si="0"/>
        <v/>
      </c>
      <c r="O28" s="1732" t="str">
        <f>IF(T28="","",IF(IFERROR(_xll.ciqfunctions.udf.CIQ(T28, "IQ_TR_TARGET_STOCKPREMIUM_1D")/100,"n/a")=0%,"n/a",_xll.ciqfunctions.udf.CIQ(T28, "IQ_TR_TARGET_STOCKPREMIUM_1D")/100))</f>
        <v/>
      </c>
      <c r="P28" s="1732" t="str">
        <f>IF(T28="","",IF(IFERROR(_xll.ciqfunctions.udf.CIQ(T28, "IQ_TR_TARGET_STOCKPREMIUM_1W")/100,"n/a")=0%,"n/a",_xll.ciqfunctions.udf.CIQ(T28, "IQ_TR_TARGET_STOCKPREMIUM_1W")/100))</f>
        <v/>
      </c>
      <c r="Q28" s="1732" t="str">
        <f>IF(T28="","",IF(IFERROR(_xll.ciqfunctions.udf.CIQ(T28, "IQ_TR_TARGET_STOCKPREMIUM_1M")/100,"n/a")=0%,"n/a",_xll.ciqfunctions.udf.CIQ(T28, "IQ_TR_TARGET_STOCKPREMIUM_1M")/100))</f>
        <v/>
      </c>
      <c r="R28" s="1735"/>
      <c r="S28" s="1736"/>
      <c r="T28" s="1735"/>
      <c r="U28" s="1735"/>
      <c r="V28" s="1735"/>
    </row>
    <row r="29" spans="1:22" hidden="1" outlineLevel="1">
      <c r="A29" s="1621"/>
      <c r="B29" s="1730" t="str">
        <f>IF(T29="","",_xll.ciqfunctions.udf.CIQ(T29,"IQ_TR_CLOSED_DATE"))</f>
        <v/>
      </c>
      <c r="C29" s="1731" t="str">
        <f>IF(T29="","",_xll.ciqfunctions.udf.CIQ(T29,"IQ_TR_TARGETNAME"))</f>
        <v/>
      </c>
      <c r="D29" s="1731" t="str">
        <f>IF(T29="","",_xll.ciqfunctions.udf.CIQ(T29, "IQ_TR_BUYERNAME"))</f>
        <v/>
      </c>
      <c r="E29" s="1732" t="str">
        <f>IF(T29="","",_xll.ciqfunctions.udf.CIQ(T29, "IQ_TR_PCT_SOUGHT")/100)</f>
        <v/>
      </c>
      <c r="F29" s="1733" t="str">
        <f>IF(T29="","",_xll.ciqfunctions.udf.CIQ(T29, "IQ_TR_IMPLIED_EV", , "USD", "H"))</f>
        <v/>
      </c>
      <c r="G29" s="1733" t="str">
        <f>IF(T29="","",_xll.ciqfunctions.udf.CIQ(T29, "IQ_TOTAL_ASSETS", IQ_LTM))</f>
        <v/>
      </c>
      <c r="H29" s="1733" t="str">
        <f>IF(T29="","",(_xll.ciqfunctions.udf.CIQ(T29, "IQ_TR_TARGET_TOTAL_REV", , "USD", "H")))</f>
        <v/>
      </c>
      <c r="I29" s="1733" t="str">
        <f>IF(T29="","",(_xll.ciqfunctions.udf.CIQ(T29, "IQ_TR_TARGET_EBITDA_EQ_INC", , "USD", "H")))</f>
        <v/>
      </c>
      <c r="J29" s="1733" t="str">
        <f>IF(T29="","",(_xll.ciqfunctions.udf.CIQ(T29, "IQ_TR_TARGET_EBIT_EQ_INC", , "USD", "H")))</f>
        <v/>
      </c>
      <c r="K29" s="1734" t="str">
        <f>IF(T29="","",IF(_xll.ciqfunctions.udf.CIQ(T29, "IQ_TR_IMPLIED_EV_Rev")&gt;0,_xll.ciqfunctions.udf.CIQ(T29, "IQ_TR_IMPLIED_EV_Rev"),"n/a"))</f>
        <v/>
      </c>
      <c r="L29" s="1734" t="str">
        <f>IF(T29="","",IF(_xll.ciqfunctions.udf.CIQ(T29, "IQ_TR_IMPLIED_EV_EBITDA")&gt;0,_xll.ciqfunctions.udf.CIQ(T29, "IQ_TR_IMPLIED_EV_EBITDA"),"n/a"))</f>
        <v/>
      </c>
      <c r="M29" s="1734" t="str">
        <f>IF(T29="","",IF(_xll.ciqfunctions.udf.CIQ(T29, "IQ_TR_IMPLIED_EV_EBIT")&gt;0,_xll.ciqfunctions.udf.CIQ(T29, "IQ_TR_IMPLIED_EV_EBIT"),"n/a"))</f>
        <v/>
      </c>
      <c r="N29" s="1732" t="str">
        <f t="shared" si="0"/>
        <v/>
      </c>
      <c r="O29" s="1732" t="str">
        <f>IF(T29="","",IF(IFERROR(_xll.ciqfunctions.udf.CIQ(T29, "IQ_TR_TARGET_STOCKPREMIUM_1D")/100,"n/a")=0%,"n/a",_xll.ciqfunctions.udf.CIQ(T29, "IQ_TR_TARGET_STOCKPREMIUM_1D")/100))</f>
        <v/>
      </c>
      <c r="P29" s="1732" t="str">
        <f>IF(T29="","",IF(IFERROR(_xll.ciqfunctions.udf.CIQ(T29, "IQ_TR_TARGET_STOCKPREMIUM_1W")/100,"n/a")=0%,"n/a",_xll.ciqfunctions.udf.CIQ(T29, "IQ_TR_TARGET_STOCKPREMIUM_1W")/100))</f>
        <v/>
      </c>
      <c r="Q29" s="1732" t="str">
        <f>IF(T29="","",IF(IFERROR(_xll.ciqfunctions.udf.CIQ(T29, "IQ_TR_TARGET_STOCKPREMIUM_1M")/100,"n/a")=0%,"n/a",_xll.ciqfunctions.udf.CIQ(T29, "IQ_TR_TARGET_STOCKPREMIUM_1M")/100))</f>
        <v/>
      </c>
      <c r="R29" s="1735"/>
      <c r="S29" s="1736"/>
      <c r="T29" s="1735"/>
      <c r="U29" s="1735"/>
      <c r="V29" s="1735"/>
    </row>
    <row r="30" spans="1:22" hidden="1" outlineLevel="1">
      <c r="A30" s="1621"/>
      <c r="B30" s="1730" t="str">
        <f>IF(T30="","",_xll.ciqfunctions.udf.CIQ(T30,"IQ_TR_CLOSED_DATE"))</f>
        <v/>
      </c>
      <c r="C30" s="1731" t="str">
        <f>IF(T30="","",_xll.ciqfunctions.udf.CIQ(T30,"IQ_TR_TARGETNAME"))</f>
        <v/>
      </c>
      <c r="D30" s="1731" t="str">
        <f>IF(T30="","",_xll.ciqfunctions.udf.CIQ(T30, "IQ_TR_BUYERNAME"))</f>
        <v/>
      </c>
      <c r="E30" s="1732" t="str">
        <f>IF(T30="","",_xll.ciqfunctions.udf.CIQ(T30, "IQ_TR_PCT_SOUGHT")/100)</f>
        <v/>
      </c>
      <c r="F30" s="1733" t="str">
        <f>IF(T30="","",_xll.ciqfunctions.udf.CIQ(T30, "IQ_TR_IMPLIED_EV", , "USD", "H"))</f>
        <v/>
      </c>
      <c r="G30" s="1733" t="str">
        <f>IF(T30="","",_xll.ciqfunctions.udf.CIQ(T30, "IQ_TOTAL_ASSETS", IQ_LTM))</f>
        <v/>
      </c>
      <c r="H30" s="1733" t="str">
        <f>IF(T30="","",(_xll.ciqfunctions.udf.CIQ(T30, "IQ_TR_TARGET_TOTAL_REV", , "USD", "H")))</f>
        <v/>
      </c>
      <c r="I30" s="1733" t="str">
        <f>IF(T30="","",(_xll.ciqfunctions.udf.CIQ(T30, "IQ_TR_TARGET_EBITDA_EQ_INC", , "USD", "H")))</f>
        <v/>
      </c>
      <c r="J30" s="1733" t="str">
        <f>IF(T30="","",(_xll.ciqfunctions.udf.CIQ(T30, "IQ_TR_TARGET_EBIT_EQ_INC", , "USD", "H")))</f>
        <v/>
      </c>
      <c r="K30" s="1734" t="str">
        <f>IF(T30="","",IF(_xll.ciqfunctions.udf.CIQ(T30, "IQ_TR_IMPLIED_EV_Rev")&gt;0,_xll.ciqfunctions.udf.CIQ(T30, "IQ_TR_IMPLIED_EV_Rev"),"n/a"))</f>
        <v/>
      </c>
      <c r="L30" s="1734" t="str">
        <f>IF(T30="","",IF(_xll.ciqfunctions.udf.CIQ(T30, "IQ_TR_IMPLIED_EV_EBITDA")&gt;0,_xll.ciqfunctions.udf.CIQ(T30, "IQ_TR_IMPLIED_EV_EBITDA"),"n/a"))</f>
        <v/>
      </c>
      <c r="M30" s="1734" t="str">
        <f>IF(T30="","",IF(_xll.ciqfunctions.udf.CIQ(T30, "IQ_TR_IMPLIED_EV_EBIT")&gt;0,_xll.ciqfunctions.udf.CIQ(T30, "IQ_TR_IMPLIED_EV_EBIT"),"n/a"))</f>
        <v/>
      </c>
      <c r="N30" s="1732" t="str">
        <f t="shared" si="0"/>
        <v/>
      </c>
      <c r="O30" s="1732" t="str">
        <f>IF(T30="","",IF(IFERROR(_xll.ciqfunctions.udf.CIQ(T30, "IQ_TR_TARGET_STOCKPREMIUM_1D")/100,"n/a")=0%,"n/a",_xll.ciqfunctions.udf.CIQ(T30, "IQ_TR_TARGET_STOCKPREMIUM_1D")/100))</f>
        <v/>
      </c>
      <c r="P30" s="1732" t="str">
        <f>IF(T30="","",IF(IFERROR(_xll.ciqfunctions.udf.CIQ(T30, "IQ_TR_TARGET_STOCKPREMIUM_1W")/100,"n/a")=0%,"n/a",_xll.ciqfunctions.udf.CIQ(T30, "IQ_TR_TARGET_STOCKPREMIUM_1W")/100))</f>
        <v/>
      </c>
      <c r="Q30" s="1732" t="str">
        <f>IF(T30="","",IF(IFERROR(_xll.ciqfunctions.udf.CIQ(T30, "IQ_TR_TARGET_STOCKPREMIUM_1M")/100,"n/a")=0%,"n/a",_xll.ciqfunctions.udf.CIQ(T30, "IQ_TR_TARGET_STOCKPREMIUM_1M")/100))</f>
        <v/>
      </c>
      <c r="R30" s="1735"/>
      <c r="S30" s="1736"/>
      <c r="T30" s="1735"/>
      <c r="U30" s="1735"/>
      <c r="V30" s="1735"/>
    </row>
    <row r="31" spans="1:22" hidden="1" outlineLevel="1">
      <c r="A31" s="1621"/>
      <c r="B31" s="1730" t="str">
        <f>IF(T31="","",_xll.ciqfunctions.udf.CIQ(T31,"IQ_TR_CLOSED_DATE"))</f>
        <v/>
      </c>
      <c r="C31" s="1731" t="str">
        <f>IF(T31="","",_xll.ciqfunctions.udf.CIQ(T31,"IQ_TR_TARGETNAME"))</f>
        <v/>
      </c>
      <c r="D31" s="1731" t="str">
        <f>IF(T31="","",_xll.ciqfunctions.udf.CIQ(T31, "IQ_TR_BUYERNAME"))</f>
        <v/>
      </c>
      <c r="E31" s="1732" t="str">
        <f>IF(T31="","",_xll.ciqfunctions.udf.CIQ(T31, "IQ_TR_PCT_SOUGHT")/100)</f>
        <v/>
      </c>
      <c r="F31" s="1733" t="str">
        <f>IF(T31="","",_xll.ciqfunctions.udf.CIQ(T31, "IQ_TR_IMPLIED_EV", , "USD", "H"))</f>
        <v/>
      </c>
      <c r="G31" s="1733" t="str">
        <f>IF(T31="","",_xll.ciqfunctions.udf.CIQ(T31, "IQ_TOTAL_ASSETS", IQ_LTM))</f>
        <v/>
      </c>
      <c r="H31" s="1733" t="str">
        <f>IF(T31="","",(_xll.ciqfunctions.udf.CIQ(T31, "IQ_TR_TARGET_TOTAL_REV", , "USD", "H")))</f>
        <v/>
      </c>
      <c r="I31" s="1733" t="str">
        <f>IF(T31="","",(_xll.ciqfunctions.udf.CIQ(T31, "IQ_TR_TARGET_EBITDA_EQ_INC", , "USD", "H")))</f>
        <v/>
      </c>
      <c r="J31" s="1733" t="str">
        <f>IF(T31="","",(_xll.ciqfunctions.udf.CIQ(T31, "IQ_TR_TARGET_EBIT_EQ_INC", , "USD", "H")))</f>
        <v/>
      </c>
      <c r="K31" s="1734" t="str">
        <f>IF(T31="","",IF(_xll.ciqfunctions.udf.CIQ(T31, "IQ_TR_IMPLIED_EV_Rev")&gt;0,_xll.ciqfunctions.udf.CIQ(T31, "IQ_TR_IMPLIED_EV_Rev"),"n/a"))</f>
        <v/>
      </c>
      <c r="L31" s="1734" t="str">
        <f>IF(T31="","",IF(_xll.ciqfunctions.udf.CIQ(T31, "IQ_TR_IMPLIED_EV_EBITDA")&gt;0,_xll.ciqfunctions.udf.CIQ(T31, "IQ_TR_IMPLIED_EV_EBITDA"),"n/a"))</f>
        <v/>
      </c>
      <c r="M31" s="1734" t="str">
        <f>IF(T31="","",IF(_xll.ciqfunctions.udf.CIQ(T31, "IQ_TR_IMPLIED_EV_EBIT")&gt;0,_xll.ciqfunctions.udf.CIQ(T31, "IQ_TR_IMPLIED_EV_EBIT"),"n/a"))</f>
        <v/>
      </c>
      <c r="N31" s="1732" t="str">
        <f t="shared" si="0"/>
        <v/>
      </c>
      <c r="O31" s="1732" t="str">
        <f>IF(T31="","",IF(IFERROR(_xll.ciqfunctions.udf.CIQ(T31, "IQ_TR_TARGET_STOCKPREMIUM_1D")/100,"n/a")=0%,"n/a",_xll.ciqfunctions.udf.CIQ(T31, "IQ_TR_TARGET_STOCKPREMIUM_1D")/100))</f>
        <v/>
      </c>
      <c r="P31" s="1732" t="str">
        <f>IF(T31="","",IF(IFERROR(_xll.ciqfunctions.udf.CIQ(T31, "IQ_TR_TARGET_STOCKPREMIUM_1W")/100,"n/a")=0%,"n/a",_xll.ciqfunctions.udf.CIQ(T31, "IQ_TR_TARGET_STOCKPREMIUM_1W")/100))</f>
        <v/>
      </c>
      <c r="Q31" s="1732" t="str">
        <f>IF(T31="","",IF(IFERROR(_xll.ciqfunctions.udf.CIQ(T31, "IQ_TR_TARGET_STOCKPREMIUM_1M")/100,"n/a")=0%,"n/a",_xll.ciqfunctions.udf.CIQ(T31, "IQ_TR_TARGET_STOCKPREMIUM_1M")/100))</f>
        <v/>
      </c>
      <c r="R31" s="1735"/>
      <c r="S31" s="1736"/>
      <c r="T31" s="1735"/>
      <c r="U31" s="1735"/>
      <c r="V31" s="1735"/>
    </row>
    <row r="32" spans="1:22" hidden="1" outlineLevel="1">
      <c r="A32" s="1621"/>
      <c r="B32" s="1730" t="str">
        <f>IF(T32="","",_xll.ciqfunctions.udf.CIQ(T32,"IQ_TR_CLOSED_DATE"))</f>
        <v/>
      </c>
      <c r="C32" s="1731" t="str">
        <f>IF(T32="","",_xll.ciqfunctions.udf.CIQ(T32,"IQ_TR_TARGETNAME"))</f>
        <v/>
      </c>
      <c r="D32" s="1731" t="str">
        <f>IF(T32="","",_xll.ciqfunctions.udf.CIQ(T32, "IQ_TR_BUYERNAME"))</f>
        <v/>
      </c>
      <c r="E32" s="1732" t="str">
        <f>IF(T32="","",_xll.ciqfunctions.udf.CIQ(T32, "IQ_TR_PCT_SOUGHT")/100)</f>
        <v/>
      </c>
      <c r="F32" s="1733" t="str">
        <f>IF(T32="","",_xll.ciqfunctions.udf.CIQ(T32, "IQ_TR_IMPLIED_EV", , "USD", "H"))</f>
        <v/>
      </c>
      <c r="G32" s="1733" t="str">
        <f>IF(T32="","",_xll.ciqfunctions.udf.CIQ(T32, "IQ_TOTAL_ASSETS", IQ_LTM))</f>
        <v/>
      </c>
      <c r="H32" s="1733" t="str">
        <f>IF(T32="","",(_xll.ciqfunctions.udf.CIQ(T32, "IQ_TR_TARGET_TOTAL_REV", , "USD", "H")))</f>
        <v/>
      </c>
      <c r="I32" s="1733" t="str">
        <f>IF(T32="","",(_xll.ciqfunctions.udf.CIQ(T32, "IQ_TR_TARGET_EBITDA_EQ_INC", , "USD", "H")))</f>
        <v/>
      </c>
      <c r="J32" s="1733" t="str">
        <f>IF(T32="","",(_xll.ciqfunctions.udf.CIQ(T32, "IQ_TR_TARGET_EBIT_EQ_INC", , "USD", "H")))</f>
        <v/>
      </c>
      <c r="K32" s="1734" t="str">
        <f>IF(T32="","",IF(_xll.ciqfunctions.udf.CIQ(T32, "IQ_TR_IMPLIED_EV_Rev")&gt;0,_xll.ciqfunctions.udf.CIQ(T32, "IQ_TR_IMPLIED_EV_Rev"),"n/a"))</f>
        <v/>
      </c>
      <c r="L32" s="1734" t="str">
        <f>IF(T32="","",IF(_xll.ciqfunctions.udf.CIQ(T32, "IQ_TR_IMPLIED_EV_EBITDA")&gt;0,_xll.ciqfunctions.udf.CIQ(T32, "IQ_TR_IMPLIED_EV_EBITDA"),"n/a"))</f>
        <v/>
      </c>
      <c r="M32" s="1734" t="str">
        <f>IF(T32="","",IF(_xll.ciqfunctions.udf.CIQ(T32, "IQ_TR_IMPLIED_EV_EBIT")&gt;0,_xll.ciqfunctions.udf.CIQ(T32, "IQ_TR_IMPLIED_EV_EBIT"),"n/a"))</f>
        <v/>
      </c>
      <c r="N32" s="1732" t="str">
        <f t="shared" si="0"/>
        <v/>
      </c>
      <c r="O32" s="1732" t="str">
        <f>IF(T32="","",IF(IFERROR(_xll.ciqfunctions.udf.CIQ(T32, "IQ_TR_TARGET_STOCKPREMIUM_1D")/100,"n/a")=0%,"n/a",_xll.ciqfunctions.udf.CIQ(T32, "IQ_TR_TARGET_STOCKPREMIUM_1D")/100))</f>
        <v/>
      </c>
      <c r="P32" s="1732" t="str">
        <f>IF(T32="","",IF(IFERROR(_xll.ciqfunctions.udf.CIQ(T32, "IQ_TR_TARGET_STOCKPREMIUM_1W")/100,"n/a")=0%,"n/a",_xll.ciqfunctions.udf.CIQ(T32, "IQ_TR_TARGET_STOCKPREMIUM_1W")/100))</f>
        <v/>
      </c>
      <c r="Q32" s="1732" t="str">
        <f>IF(T32="","",IF(IFERROR(_xll.ciqfunctions.udf.CIQ(T32, "IQ_TR_TARGET_STOCKPREMIUM_1M")/100,"n/a")=0%,"n/a",_xll.ciqfunctions.udf.CIQ(T32, "IQ_TR_TARGET_STOCKPREMIUM_1M")/100))</f>
        <v/>
      </c>
      <c r="R32" s="1735"/>
      <c r="S32" s="1736"/>
      <c r="T32" s="1735"/>
      <c r="U32" s="1735"/>
      <c r="V32" s="1735"/>
    </row>
    <row r="33" spans="1:22" hidden="1" outlineLevel="1">
      <c r="A33" s="1621"/>
      <c r="B33" s="1730" t="str">
        <f>IF(T33="","",_xll.ciqfunctions.udf.CIQ(T33,"IQ_TR_CLOSED_DATE"))</f>
        <v/>
      </c>
      <c r="C33" s="1731" t="str">
        <f>IF(T33="","",_xll.ciqfunctions.udf.CIQ(T33,"IQ_TR_TARGETNAME"))</f>
        <v/>
      </c>
      <c r="D33" s="1731" t="str">
        <f>IF(T33="","",_xll.ciqfunctions.udf.CIQ(T33, "IQ_TR_BUYERNAME"))</f>
        <v/>
      </c>
      <c r="E33" s="1732" t="str">
        <f>IF(T33="","",_xll.ciqfunctions.udf.CIQ(T33, "IQ_TR_PCT_SOUGHT")/100)</f>
        <v/>
      </c>
      <c r="F33" s="1733" t="str">
        <f>IF(T33="","",_xll.ciqfunctions.udf.CIQ(T33, "IQ_TR_IMPLIED_EV", , "USD", "H"))</f>
        <v/>
      </c>
      <c r="G33" s="1733" t="str">
        <f>IF(T33="","",_xll.ciqfunctions.udf.CIQ(T33, "IQ_TOTAL_ASSETS", IQ_LTM))</f>
        <v/>
      </c>
      <c r="H33" s="1733" t="str">
        <f>IF(T33="","",(_xll.ciqfunctions.udf.CIQ(T33, "IQ_TR_TARGET_TOTAL_REV", , "USD", "H")))</f>
        <v/>
      </c>
      <c r="I33" s="1733" t="str">
        <f>IF(T33="","",(_xll.ciqfunctions.udf.CIQ(T33, "IQ_TR_TARGET_EBITDA_EQ_INC", , "USD", "H")))</f>
        <v/>
      </c>
      <c r="J33" s="1733" t="str">
        <f>IF(T33="","",(_xll.ciqfunctions.udf.CIQ(T33, "IQ_TR_TARGET_EBIT_EQ_INC", , "USD", "H")))</f>
        <v/>
      </c>
      <c r="K33" s="1734" t="str">
        <f>IF(T33="","",IF(_xll.ciqfunctions.udf.CIQ(T33, "IQ_TR_IMPLIED_EV_Rev")&gt;0,_xll.ciqfunctions.udf.CIQ(T33, "IQ_TR_IMPLIED_EV_Rev"),"n/a"))</f>
        <v/>
      </c>
      <c r="L33" s="1734" t="str">
        <f>IF(T33="","",IF(_xll.ciqfunctions.udf.CIQ(T33, "IQ_TR_IMPLIED_EV_EBITDA")&gt;0,_xll.ciqfunctions.udf.CIQ(T33, "IQ_TR_IMPLIED_EV_EBITDA"),"n/a"))</f>
        <v/>
      </c>
      <c r="M33" s="1734" t="str">
        <f>IF(T33="","",IF(_xll.ciqfunctions.udf.CIQ(T33, "IQ_TR_IMPLIED_EV_EBIT")&gt;0,_xll.ciqfunctions.udf.CIQ(T33, "IQ_TR_IMPLIED_EV_EBIT"),"n/a"))</f>
        <v/>
      </c>
      <c r="N33" s="1732" t="str">
        <f t="shared" si="0"/>
        <v/>
      </c>
      <c r="O33" s="1732" t="str">
        <f>IF(T33="","",IF(IFERROR(_xll.ciqfunctions.udf.CIQ(T33, "IQ_TR_TARGET_STOCKPREMIUM_1D")/100,"n/a")=0%,"n/a",_xll.ciqfunctions.udf.CIQ(T33, "IQ_TR_TARGET_STOCKPREMIUM_1D")/100))</f>
        <v/>
      </c>
      <c r="P33" s="1732" t="str">
        <f>IF(T33="","",IF(IFERROR(_xll.ciqfunctions.udf.CIQ(T33, "IQ_TR_TARGET_STOCKPREMIUM_1W")/100,"n/a")=0%,"n/a",_xll.ciqfunctions.udf.CIQ(T33, "IQ_TR_TARGET_STOCKPREMIUM_1W")/100))</f>
        <v/>
      </c>
      <c r="Q33" s="1732" t="str">
        <f>IF(T33="","",IF(IFERROR(_xll.ciqfunctions.udf.CIQ(T33, "IQ_TR_TARGET_STOCKPREMIUM_1M")/100,"n/a")=0%,"n/a",_xll.ciqfunctions.udf.CIQ(T33, "IQ_TR_TARGET_STOCKPREMIUM_1M")/100))</f>
        <v/>
      </c>
      <c r="R33" s="1735"/>
      <c r="S33" s="1736"/>
      <c r="T33" s="1735"/>
      <c r="U33" s="1735"/>
      <c r="V33" s="1735"/>
    </row>
    <row r="34" spans="1:22" hidden="1" outlineLevel="1">
      <c r="A34" s="1621"/>
      <c r="B34" s="1730" t="str">
        <f>IF(T34="","",_xll.ciqfunctions.udf.CIQ(T34,"IQ_TR_CLOSED_DATE"))</f>
        <v/>
      </c>
      <c r="C34" s="1731" t="str">
        <f>IF(T34="","",_xll.ciqfunctions.udf.CIQ(T34,"IQ_TR_TARGETNAME"))</f>
        <v/>
      </c>
      <c r="D34" s="1731" t="str">
        <f>IF(T34="","",_xll.ciqfunctions.udf.CIQ(T34, "IQ_TR_BUYERNAME"))</f>
        <v/>
      </c>
      <c r="E34" s="1732" t="str">
        <f>IF(T34="","",_xll.ciqfunctions.udf.CIQ(T34, "IQ_TR_PCT_SOUGHT")/100)</f>
        <v/>
      </c>
      <c r="F34" s="1733" t="str">
        <f>IF(T34="","",_xll.ciqfunctions.udf.CIQ(T34, "IQ_TR_IMPLIED_EV", , "USD", "H"))</f>
        <v/>
      </c>
      <c r="G34" s="1733" t="str">
        <f>IF(T34="","",_xll.ciqfunctions.udf.CIQ(T34, "IQ_TOTAL_ASSETS", IQ_LTM))</f>
        <v/>
      </c>
      <c r="H34" s="1733" t="str">
        <f>IF(T34="","",(_xll.ciqfunctions.udf.CIQ(T34, "IQ_TR_TARGET_TOTAL_REV", , "USD", "H")))</f>
        <v/>
      </c>
      <c r="I34" s="1733" t="str">
        <f>IF(T34="","",(_xll.ciqfunctions.udf.CIQ(T34, "IQ_TR_TARGET_EBITDA_EQ_INC", , "USD", "H")))</f>
        <v/>
      </c>
      <c r="J34" s="1733" t="str">
        <f>IF(T34="","",(_xll.ciqfunctions.udf.CIQ(T34, "IQ_TR_TARGET_EBIT_EQ_INC", , "USD", "H")))</f>
        <v/>
      </c>
      <c r="K34" s="1734" t="str">
        <f>IF(T34="","",IF(_xll.ciqfunctions.udf.CIQ(T34, "IQ_TR_IMPLIED_EV_Rev")&gt;0,_xll.ciqfunctions.udf.CIQ(T34, "IQ_TR_IMPLIED_EV_Rev"),"n/a"))</f>
        <v/>
      </c>
      <c r="L34" s="1734" t="str">
        <f>IF(T34="","",IF(_xll.ciqfunctions.udf.CIQ(T34, "IQ_TR_IMPLIED_EV_EBITDA")&gt;0,_xll.ciqfunctions.udf.CIQ(T34, "IQ_TR_IMPLIED_EV_EBITDA"),"n/a"))</f>
        <v/>
      </c>
      <c r="M34" s="1734" t="str">
        <f>IF(T34="","",IF(_xll.ciqfunctions.udf.CIQ(T34, "IQ_TR_IMPLIED_EV_EBIT")&gt;0,_xll.ciqfunctions.udf.CIQ(T34, "IQ_TR_IMPLIED_EV_EBIT"),"n/a"))</f>
        <v/>
      </c>
      <c r="N34" s="1732" t="str">
        <f t="shared" si="0"/>
        <v/>
      </c>
      <c r="O34" s="1732" t="str">
        <f>IF(T34="","",IF(IFERROR(_xll.ciqfunctions.udf.CIQ(T34, "IQ_TR_TARGET_STOCKPREMIUM_1D")/100,"n/a")=0%,"n/a",_xll.ciqfunctions.udf.CIQ(T34, "IQ_TR_TARGET_STOCKPREMIUM_1D")/100))</f>
        <v/>
      </c>
      <c r="P34" s="1732" t="str">
        <f>IF(T34="","",IF(IFERROR(_xll.ciqfunctions.udf.CIQ(T34, "IQ_TR_TARGET_STOCKPREMIUM_1W")/100,"n/a")=0%,"n/a",_xll.ciqfunctions.udf.CIQ(T34, "IQ_TR_TARGET_STOCKPREMIUM_1W")/100))</f>
        <v/>
      </c>
      <c r="Q34" s="1732" t="str">
        <f>IF(T34="","",IF(IFERROR(_xll.ciqfunctions.udf.CIQ(T34, "IQ_TR_TARGET_STOCKPREMIUM_1M")/100,"n/a")=0%,"n/a",_xll.ciqfunctions.udf.CIQ(T34, "IQ_TR_TARGET_STOCKPREMIUM_1M")/100))</f>
        <v/>
      </c>
      <c r="R34" s="1735"/>
      <c r="S34" s="1736"/>
      <c r="T34" s="1735"/>
      <c r="U34" s="1735"/>
      <c r="V34" s="1735"/>
    </row>
    <row r="35" spans="1:22" hidden="1" outlineLevel="1">
      <c r="A35" s="1621"/>
      <c r="B35" s="1730" t="str">
        <f>IF(T35="","",_xll.ciqfunctions.udf.CIQ(T35,"IQ_TR_CLOSED_DATE"))</f>
        <v/>
      </c>
      <c r="C35" s="1731" t="str">
        <f>IF(T35="","",_xll.ciqfunctions.udf.CIQ(T35,"IQ_TR_TARGETNAME"))</f>
        <v/>
      </c>
      <c r="D35" s="1731" t="str">
        <f>IF(T35="","",_xll.ciqfunctions.udf.CIQ(T35, "IQ_TR_BUYERNAME"))</f>
        <v/>
      </c>
      <c r="E35" s="1732" t="str">
        <f>IF(T35="","",_xll.ciqfunctions.udf.CIQ(T35, "IQ_TR_PCT_SOUGHT")/100)</f>
        <v/>
      </c>
      <c r="F35" s="1733" t="str">
        <f>IF(T35="","",_xll.ciqfunctions.udf.CIQ(T35, "IQ_TR_IMPLIED_EV", , "USD", "H"))</f>
        <v/>
      </c>
      <c r="G35" s="1733" t="str">
        <f>IF(T35="","",_xll.ciqfunctions.udf.CIQ(T35, "IQ_TOTAL_ASSETS", IQ_LTM))</f>
        <v/>
      </c>
      <c r="H35" s="1733" t="str">
        <f>IF(T35="","",(_xll.ciqfunctions.udf.CIQ(T35, "IQ_TR_TARGET_TOTAL_REV", , "USD", "H")))</f>
        <v/>
      </c>
      <c r="I35" s="1733" t="str">
        <f>IF(T35="","",(_xll.ciqfunctions.udf.CIQ(T35, "IQ_TR_TARGET_EBITDA_EQ_INC", , "USD", "H")))</f>
        <v/>
      </c>
      <c r="J35" s="1733" t="str">
        <f>IF(T35="","",(_xll.ciqfunctions.udf.CIQ(T35, "IQ_TR_TARGET_EBIT_EQ_INC", , "USD", "H")))</f>
        <v/>
      </c>
      <c r="K35" s="1734" t="str">
        <f>IF(T35="","",IF(_xll.ciqfunctions.udf.CIQ(T35, "IQ_TR_IMPLIED_EV_Rev")&gt;0,_xll.ciqfunctions.udf.CIQ(T35, "IQ_TR_IMPLIED_EV_Rev"),"n/a"))</f>
        <v/>
      </c>
      <c r="L35" s="1734" t="str">
        <f>IF(T35="","",IF(_xll.ciqfunctions.udf.CIQ(T35, "IQ_TR_IMPLIED_EV_EBITDA")&gt;0,_xll.ciqfunctions.udf.CIQ(T35, "IQ_TR_IMPLIED_EV_EBITDA"),"n/a"))</f>
        <v/>
      </c>
      <c r="M35" s="1734" t="str">
        <f>IF(T35="","",IF(_xll.ciqfunctions.udf.CIQ(T35, "IQ_TR_IMPLIED_EV_EBIT")&gt;0,_xll.ciqfunctions.udf.CIQ(T35, "IQ_TR_IMPLIED_EV_EBIT"),"n/a"))</f>
        <v/>
      </c>
      <c r="N35" s="1732" t="str">
        <f t="shared" si="0"/>
        <v/>
      </c>
      <c r="O35" s="1732" t="str">
        <f>IF(T35="","",IF(IFERROR(_xll.ciqfunctions.udf.CIQ(T35, "IQ_TR_TARGET_STOCKPREMIUM_1D")/100,"n/a")=0%,"n/a",_xll.ciqfunctions.udf.CIQ(T35, "IQ_TR_TARGET_STOCKPREMIUM_1D")/100))</f>
        <v/>
      </c>
      <c r="P35" s="1732" t="str">
        <f>IF(T35="","",IF(IFERROR(_xll.ciqfunctions.udf.CIQ(T35, "IQ_TR_TARGET_STOCKPREMIUM_1W")/100,"n/a")=0%,"n/a",_xll.ciqfunctions.udf.CIQ(T35, "IQ_TR_TARGET_STOCKPREMIUM_1W")/100))</f>
        <v/>
      </c>
      <c r="Q35" s="1732" t="str">
        <f>IF(T35="","",IF(IFERROR(_xll.ciqfunctions.udf.CIQ(T35, "IQ_TR_TARGET_STOCKPREMIUM_1M")/100,"n/a")=0%,"n/a",_xll.ciqfunctions.udf.CIQ(T35, "IQ_TR_TARGET_STOCKPREMIUM_1M")/100))</f>
        <v/>
      </c>
      <c r="R35" s="1735"/>
      <c r="S35" s="1736"/>
      <c r="T35" s="1735"/>
      <c r="U35" s="1735"/>
      <c r="V35" s="1735"/>
    </row>
    <row r="36" spans="1:22" hidden="1" outlineLevel="1">
      <c r="A36" s="1621"/>
      <c r="B36" s="1730" t="str">
        <f>IF(T36="","",_xll.ciqfunctions.udf.CIQ(T36,"IQ_TR_CLOSED_DATE"))</f>
        <v/>
      </c>
      <c r="C36" s="1731" t="str">
        <f>IF(T36="","",_xll.ciqfunctions.udf.CIQ(T36,"IQ_TR_TARGETNAME"))</f>
        <v/>
      </c>
      <c r="D36" s="1731" t="str">
        <f>IF(T36="","",_xll.ciqfunctions.udf.CIQ(T36, "IQ_TR_BUYERNAME"))</f>
        <v/>
      </c>
      <c r="E36" s="1732" t="str">
        <f>IF(T36="","",_xll.ciqfunctions.udf.CIQ(T36, "IQ_TR_PCT_SOUGHT")/100)</f>
        <v/>
      </c>
      <c r="F36" s="1733" t="str">
        <f>IF(T36="","",_xll.ciqfunctions.udf.CIQ(T36, "IQ_TR_IMPLIED_EV", , "USD", "H"))</f>
        <v/>
      </c>
      <c r="G36" s="1733" t="str">
        <f>IF(T36="","",_xll.ciqfunctions.udf.CIQ(T36, "IQ_TOTAL_ASSETS", IQ_LTM))</f>
        <v/>
      </c>
      <c r="H36" s="1733" t="str">
        <f>IF(T36="","",(_xll.ciqfunctions.udf.CIQ(T36, "IQ_TR_TARGET_TOTAL_REV", , "USD", "H")))</f>
        <v/>
      </c>
      <c r="I36" s="1733" t="str">
        <f>IF(T36="","",(_xll.ciqfunctions.udf.CIQ(T36, "IQ_TR_TARGET_EBITDA_EQ_INC", , "USD", "H")))</f>
        <v/>
      </c>
      <c r="J36" s="1733" t="str">
        <f>IF(T36="","",(_xll.ciqfunctions.udf.CIQ(T36, "IQ_TR_TARGET_EBIT_EQ_INC", , "USD", "H")))</f>
        <v/>
      </c>
      <c r="K36" s="1734" t="str">
        <f>IF(T36="","",IF(_xll.ciqfunctions.udf.CIQ(T36, "IQ_TR_IMPLIED_EV_Rev")&gt;0,_xll.ciqfunctions.udf.CIQ(T36, "IQ_TR_IMPLIED_EV_Rev"),"n/a"))</f>
        <v/>
      </c>
      <c r="L36" s="1734" t="str">
        <f>IF(T36="","",IF(_xll.ciqfunctions.udf.CIQ(T36, "IQ_TR_IMPLIED_EV_EBITDA")&gt;0,_xll.ciqfunctions.udf.CIQ(T36, "IQ_TR_IMPLIED_EV_EBITDA"),"n/a"))</f>
        <v/>
      </c>
      <c r="M36" s="1734" t="str">
        <f>IF(T36="","",IF(_xll.ciqfunctions.udf.CIQ(T36, "IQ_TR_IMPLIED_EV_EBIT")&gt;0,_xll.ciqfunctions.udf.CIQ(T36, "IQ_TR_IMPLIED_EV_EBIT"),"n/a"))</f>
        <v/>
      </c>
      <c r="N36" s="1732" t="str">
        <f t="shared" si="0"/>
        <v/>
      </c>
      <c r="O36" s="1732" t="str">
        <f>IF(T36="","",IF(IFERROR(_xll.ciqfunctions.udf.CIQ(T36, "IQ_TR_TARGET_STOCKPREMIUM_1D")/100,"n/a")=0%,"n/a",_xll.ciqfunctions.udf.CIQ(T36, "IQ_TR_TARGET_STOCKPREMIUM_1D")/100))</f>
        <v/>
      </c>
      <c r="P36" s="1732" t="str">
        <f>IF(T36="","",IF(IFERROR(_xll.ciqfunctions.udf.CIQ(T36, "IQ_TR_TARGET_STOCKPREMIUM_1W")/100,"n/a")=0%,"n/a",_xll.ciqfunctions.udf.CIQ(T36, "IQ_TR_TARGET_STOCKPREMIUM_1W")/100))</f>
        <v/>
      </c>
      <c r="Q36" s="1732" t="str">
        <f>IF(T36="","",IF(IFERROR(_xll.ciqfunctions.udf.CIQ(T36, "IQ_TR_TARGET_STOCKPREMIUM_1M")/100,"n/a")=0%,"n/a",_xll.ciqfunctions.udf.CIQ(T36, "IQ_TR_TARGET_STOCKPREMIUM_1M")/100))</f>
        <v/>
      </c>
      <c r="R36" s="1735"/>
      <c r="S36" s="1736"/>
      <c r="T36" s="1735"/>
      <c r="U36" s="1735"/>
      <c r="V36" s="1735"/>
    </row>
    <row r="37" spans="1:22" hidden="1" outlineLevel="1">
      <c r="A37" s="1621"/>
      <c r="B37" s="1730" t="str">
        <f>IF(T37="","",_xll.ciqfunctions.udf.CIQ(T37,"IQ_TR_CLOSED_DATE"))</f>
        <v/>
      </c>
      <c r="C37" s="1731" t="str">
        <f>IF(T37="","",_xll.ciqfunctions.udf.CIQ(T37,"IQ_TR_TARGETNAME"))</f>
        <v/>
      </c>
      <c r="D37" s="1731" t="str">
        <f>IF(T37="","",_xll.ciqfunctions.udf.CIQ(T37, "IQ_TR_BUYERNAME"))</f>
        <v/>
      </c>
      <c r="E37" s="1732" t="str">
        <f>IF(T37="","",_xll.ciqfunctions.udf.CIQ(T37, "IQ_TR_PCT_SOUGHT")/100)</f>
        <v/>
      </c>
      <c r="F37" s="1733" t="str">
        <f>IF(T37="","",_xll.ciqfunctions.udf.CIQ(T37, "IQ_TR_IMPLIED_EV", , "USD", "H"))</f>
        <v/>
      </c>
      <c r="G37" s="1733" t="str">
        <f>IF(T37="","",_xll.ciqfunctions.udf.CIQ(T37, "IQ_TOTAL_ASSETS", IQ_LTM))</f>
        <v/>
      </c>
      <c r="H37" s="1733" t="str">
        <f>IF(T37="","",(_xll.ciqfunctions.udf.CIQ(T37, "IQ_TR_TARGET_TOTAL_REV", , "USD", "H")))</f>
        <v/>
      </c>
      <c r="I37" s="1733" t="str">
        <f>IF(T37="","",(_xll.ciqfunctions.udf.CIQ(T37, "IQ_TR_TARGET_EBITDA_EQ_INC", , "USD", "H")))</f>
        <v/>
      </c>
      <c r="J37" s="1733" t="str">
        <f>IF(T37="","",(_xll.ciqfunctions.udf.CIQ(T37, "IQ_TR_TARGET_EBIT_EQ_INC", , "USD", "H")))</f>
        <v/>
      </c>
      <c r="K37" s="1734" t="str">
        <f>IF(T37="","",IF(_xll.ciqfunctions.udf.CIQ(T37, "IQ_TR_IMPLIED_EV_Rev")&gt;0,_xll.ciqfunctions.udf.CIQ(T37, "IQ_TR_IMPLIED_EV_Rev"),"n/a"))</f>
        <v/>
      </c>
      <c r="L37" s="1734" t="str">
        <f>IF(T37="","",IF(_xll.ciqfunctions.udf.CIQ(T37, "IQ_TR_IMPLIED_EV_EBITDA")&gt;0,_xll.ciqfunctions.udf.CIQ(T37, "IQ_TR_IMPLIED_EV_EBITDA"),"n/a"))</f>
        <v/>
      </c>
      <c r="M37" s="1734" t="str">
        <f>IF(T37="","",IF(_xll.ciqfunctions.udf.CIQ(T37, "IQ_TR_IMPLIED_EV_EBIT")&gt;0,_xll.ciqfunctions.udf.CIQ(T37, "IQ_TR_IMPLIED_EV_EBIT"),"n/a"))</f>
        <v/>
      </c>
      <c r="N37" s="1732" t="str">
        <f t="shared" si="0"/>
        <v/>
      </c>
      <c r="O37" s="1732" t="str">
        <f>IF(T37="","",IF(IFERROR(_xll.ciqfunctions.udf.CIQ(T37, "IQ_TR_TARGET_STOCKPREMIUM_1D")/100,"n/a")=0%,"n/a",_xll.ciqfunctions.udf.CIQ(T37, "IQ_TR_TARGET_STOCKPREMIUM_1D")/100))</f>
        <v/>
      </c>
      <c r="P37" s="1732" t="str">
        <f>IF(T37="","",IF(IFERROR(_xll.ciqfunctions.udf.CIQ(T37, "IQ_TR_TARGET_STOCKPREMIUM_1W")/100,"n/a")=0%,"n/a",_xll.ciqfunctions.udf.CIQ(T37, "IQ_TR_TARGET_STOCKPREMIUM_1W")/100))</f>
        <v/>
      </c>
      <c r="Q37" s="1732" t="str">
        <f>IF(T37="","",IF(IFERROR(_xll.ciqfunctions.udf.CIQ(T37, "IQ_TR_TARGET_STOCKPREMIUM_1M")/100,"n/a")=0%,"n/a",_xll.ciqfunctions.udf.CIQ(T37, "IQ_TR_TARGET_STOCKPREMIUM_1M")/100))</f>
        <v/>
      </c>
      <c r="R37" s="1735"/>
      <c r="S37" s="1736"/>
      <c r="T37" s="1735"/>
      <c r="U37" s="1735"/>
      <c r="V37" s="1735"/>
    </row>
    <row r="38" spans="1:22" hidden="1" outlineLevel="1">
      <c r="A38" s="1621"/>
      <c r="B38" s="1730" t="str">
        <f>IF(T38="","",_xll.ciqfunctions.udf.CIQ(T38,"IQ_TR_CLOSED_DATE"))</f>
        <v/>
      </c>
      <c r="C38" s="1731" t="str">
        <f>IF(T38="","",_xll.ciqfunctions.udf.CIQ(T38,"IQ_TR_TARGETNAME"))</f>
        <v/>
      </c>
      <c r="D38" s="1731" t="str">
        <f>IF(T38="","",_xll.ciqfunctions.udf.CIQ(T38, "IQ_TR_BUYERNAME"))</f>
        <v/>
      </c>
      <c r="E38" s="1732" t="str">
        <f>IF(T38="","",_xll.ciqfunctions.udf.CIQ(T38, "IQ_TR_PCT_SOUGHT")/100)</f>
        <v/>
      </c>
      <c r="F38" s="1733" t="str">
        <f>IF(T38="","",_xll.ciqfunctions.udf.CIQ(T38, "IQ_TR_IMPLIED_EV", , "USD", "H"))</f>
        <v/>
      </c>
      <c r="G38" s="1733" t="str">
        <f>IF(T38="","",_xll.ciqfunctions.udf.CIQ(T38, "IQ_TOTAL_ASSETS", IQ_LTM))</f>
        <v/>
      </c>
      <c r="H38" s="1733" t="str">
        <f>IF(T38="","",(_xll.ciqfunctions.udf.CIQ(T38, "IQ_TR_TARGET_TOTAL_REV", , "USD", "H")))</f>
        <v/>
      </c>
      <c r="I38" s="1733" t="str">
        <f>IF(T38="","",(_xll.ciqfunctions.udf.CIQ(T38, "IQ_TR_TARGET_EBITDA_EQ_INC", , "USD", "H")))</f>
        <v/>
      </c>
      <c r="J38" s="1733" t="str">
        <f>IF(T38="","",(_xll.ciqfunctions.udf.CIQ(T38, "IQ_TR_TARGET_EBIT_EQ_INC", , "USD", "H")))</f>
        <v/>
      </c>
      <c r="K38" s="1734" t="str">
        <f>IF(T38="","",IF(_xll.ciqfunctions.udf.CIQ(T38, "IQ_TR_IMPLIED_EV_Rev")&gt;0,_xll.ciqfunctions.udf.CIQ(T38, "IQ_TR_IMPLIED_EV_Rev"),"n/a"))</f>
        <v/>
      </c>
      <c r="L38" s="1734" t="str">
        <f>IF(T38="","",IF(_xll.ciqfunctions.udf.CIQ(T38, "IQ_TR_IMPLIED_EV_EBITDA")&gt;0,_xll.ciqfunctions.udf.CIQ(T38, "IQ_TR_IMPLIED_EV_EBITDA"),"n/a"))</f>
        <v/>
      </c>
      <c r="M38" s="1734" t="str">
        <f>IF(T38="","",IF(_xll.ciqfunctions.udf.CIQ(T38, "IQ_TR_IMPLIED_EV_EBIT")&gt;0,_xll.ciqfunctions.udf.CIQ(T38, "IQ_TR_IMPLIED_EV_EBIT"),"n/a"))</f>
        <v/>
      </c>
      <c r="N38" s="1732" t="str">
        <f t="shared" si="0"/>
        <v/>
      </c>
      <c r="O38" s="1732" t="str">
        <f>IF(T38="","",IF(IFERROR(_xll.ciqfunctions.udf.CIQ(T38, "IQ_TR_TARGET_STOCKPREMIUM_1D")/100,"n/a")=0%,"n/a",_xll.ciqfunctions.udf.CIQ(T38, "IQ_TR_TARGET_STOCKPREMIUM_1D")/100))</f>
        <v/>
      </c>
      <c r="P38" s="1732" t="str">
        <f>IF(T38="","",IF(IFERROR(_xll.ciqfunctions.udf.CIQ(T38, "IQ_TR_TARGET_STOCKPREMIUM_1W")/100,"n/a")=0%,"n/a",_xll.ciqfunctions.udf.CIQ(T38, "IQ_TR_TARGET_STOCKPREMIUM_1W")/100))</f>
        <v/>
      </c>
      <c r="Q38" s="1732" t="str">
        <f>IF(T38="","",IF(IFERROR(_xll.ciqfunctions.udf.CIQ(T38, "IQ_TR_TARGET_STOCKPREMIUM_1M")/100,"n/a")=0%,"n/a",_xll.ciqfunctions.udf.CIQ(T38, "IQ_TR_TARGET_STOCKPREMIUM_1M")/100))</f>
        <v/>
      </c>
      <c r="R38" s="1735"/>
      <c r="S38" s="1736"/>
      <c r="T38" s="1735"/>
      <c r="U38" s="1735"/>
      <c r="V38" s="1735"/>
    </row>
    <row r="39" spans="1:22" collapsed="1">
      <c r="A39" s="1621"/>
      <c r="B39" s="1738"/>
      <c r="C39" s="1739"/>
      <c r="D39" s="1739"/>
      <c r="E39" s="1740"/>
      <c r="F39" s="1741"/>
      <c r="G39" s="1741"/>
      <c r="H39" s="1741"/>
      <c r="I39" s="1741"/>
      <c r="J39" s="1741"/>
      <c r="K39" s="1742"/>
      <c r="L39" s="1742"/>
      <c r="M39" s="1742"/>
      <c r="N39" s="1740"/>
      <c r="O39" s="1740"/>
      <c r="P39" s="1740"/>
      <c r="Q39" s="1740"/>
      <c r="R39" s="1735"/>
      <c r="S39" s="1736"/>
      <c r="T39" s="1735"/>
      <c r="U39" s="1735"/>
      <c r="V39" s="1735"/>
    </row>
    <row r="40" spans="1:22">
      <c r="A40" s="1621"/>
      <c r="B40" s="1738"/>
      <c r="C40" s="1739"/>
      <c r="D40" s="1739"/>
      <c r="E40" s="1743" t="s">
        <v>151</v>
      </c>
      <c r="F40" s="1744">
        <f>IFERROR(MAX(F10:F38),"n/a")</f>
        <v>0</v>
      </c>
      <c r="G40" s="1745">
        <f>IFERROR(MAX(G10:G38),"n/a")</f>
        <v>0</v>
      </c>
      <c r="H40" s="1745">
        <f>IFERROR(MAX(H10:H38),"n/a")</f>
        <v>0</v>
      </c>
      <c r="I40" s="1745">
        <f t="shared" ref="I40:Q40" si="1">IFERROR(MAX(I10:I38),"n/a")</f>
        <v>0</v>
      </c>
      <c r="J40" s="1745">
        <f t="shared" si="1"/>
        <v>0</v>
      </c>
      <c r="K40" s="1746">
        <f t="shared" si="1"/>
        <v>0</v>
      </c>
      <c r="L40" s="1746">
        <f t="shared" si="1"/>
        <v>0</v>
      </c>
      <c r="M40" s="1746">
        <f t="shared" si="1"/>
        <v>0</v>
      </c>
      <c r="N40" s="1747">
        <f t="shared" si="1"/>
        <v>0</v>
      </c>
      <c r="O40" s="1747">
        <f t="shared" si="1"/>
        <v>0</v>
      </c>
      <c r="P40" s="1747">
        <f t="shared" si="1"/>
        <v>0</v>
      </c>
      <c r="Q40" s="1748">
        <f t="shared" si="1"/>
        <v>0</v>
      </c>
      <c r="R40" s="1749"/>
      <c r="S40" s="1736"/>
      <c r="T40" s="1735"/>
      <c r="U40" s="1735"/>
      <c r="V40" s="1735"/>
    </row>
    <row r="41" spans="1:22">
      <c r="A41" s="1621"/>
      <c r="B41" s="1738"/>
      <c r="C41" s="1739"/>
      <c r="D41" s="1739"/>
      <c r="E41" s="1743" t="s">
        <v>152</v>
      </c>
      <c r="F41" s="1750" t="str">
        <f>IFERROR(QUARTILE(F10:F38,3),"n/a")</f>
        <v>n/a</v>
      </c>
      <c r="G41" s="1751" t="str">
        <f>IFERROR(QUARTILE(G10:G38,3),"n/a")</f>
        <v>n/a</v>
      </c>
      <c r="H41" s="1751" t="str">
        <f>IFERROR(QUARTILE(H10:H38,3),"n/a")</f>
        <v>n/a</v>
      </c>
      <c r="I41" s="1751" t="str">
        <f t="shared" ref="I41:Q41" si="2">IFERROR(QUARTILE(I10:I38,3),"n/a")</f>
        <v>n/a</v>
      </c>
      <c r="J41" s="1751" t="str">
        <f t="shared" si="2"/>
        <v>n/a</v>
      </c>
      <c r="K41" s="1752" t="str">
        <f t="shared" si="2"/>
        <v>n/a</v>
      </c>
      <c r="L41" s="1752" t="str">
        <f t="shared" si="2"/>
        <v>n/a</v>
      </c>
      <c r="M41" s="1752" t="str">
        <f t="shared" si="2"/>
        <v>n/a</v>
      </c>
      <c r="N41" s="1753" t="str">
        <f t="shared" si="2"/>
        <v>n/a</v>
      </c>
      <c r="O41" s="1753" t="str">
        <f t="shared" si="2"/>
        <v>n/a</v>
      </c>
      <c r="P41" s="1753" t="str">
        <f t="shared" si="2"/>
        <v>n/a</v>
      </c>
      <c r="Q41" s="1754" t="str">
        <f t="shared" si="2"/>
        <v>n/a</v>
      </c>
      <c r="R41" s="1749"/>
      <c r="S41" s="1736"/>
      <c r="T41" s="1735"/>
      <c r="U41" s="1735"/>
      <c r="V41" s="1735"/>
    </row>
    <row r="42" spans="1:22">
      <c r="A42" s="1621"/>
      <c r="B42" s="1738"/>
      <c r="C42" s="1739"/>
      <c r="D42" s="1739"/>
      <c r="E42" s="1743" t="s">
        <v>38</v>
      </c>
      <c r="F42" s="1750" t="str">
        <f>IFERROR(AVERAGE(F10:F38),"n/a")</f>
        <v>n/a</v>
      </c>
      <c r="G42" s="1751" t="str">
        <f>IFERROR(AVERAGE(G10:G38),"n/a")</f>
        <v>n/a</v>
      </c>
      <c r="H42" s="1751" t="str">
        <f>IFERROR(AVERAGE(H10:H38),"n/a")</f>
        <v>n/a</v>
      </c>
      <c r="I42" s="1751" t="str">
        <f t="shared" ref="I42:Q42" si="3">IFERROR(AVERAGE(I10:I38),"n/a")</f>
        <v>n/a</v>
      </c>
      <c r="J42" s="1751" t="str">
        <f t="shared" si="3"/>
        <v>n/a</v>
      </c>
      <c r="K42" s="1752" t="str">
        <f t="shared" si="3"/>
        <v>n/a</v>
      </c>
      <c r="L42" s="1752" t="str">
        <f t="shared" si="3"/>
        <v>n/a</v>
      </c>
      <c r="M42" s="1752" t="str">
        <f t="shared" si="3"/>
        <v>n/a</v>
      </c>
      <c r="N42" s="1753" t="str">
        <f t="shared" si="3"/>
        <v>n/a</v>
      </c>
      <c r="O42" s="1753" t="str">
        <f t="shared" si="3"/>
        <v>n/a</v>
      </c>
      <c r="P42" s="1753" t="str">
        <f t="shared" si="3"/>
        <v>n/a</v>
      </c>
      <c r="Q42" s="1754" t="str">
        <f t="shared" si="3"/>
        <v>n/a</v>
      </c>
      <c r="R42" s="1749"/>
      <c r="S42" s="1736"/>
      <c r="T42" s="1735"/>
      <c r="U42" s="1735"/>
      <c r="V42" s="1735"/>
    </row>
    <row r="43" spans="1:22">
      <c r="A43" s="1621"/>
      <c r="B43" s="1738"/>
      <c r="C43" s="1739"/>
      <c r="D43" s="1739"/>
      <c r="E43" s="1743" t="s">
        <v>39</v>
      </c>
      <c r="F43" s="1750" t="str">
        <f>IFERROR(MEDIAN(F10:F38),"n/a")</f>
        <v>n/a</v>
      </c>
      <c r="G43" s="1751" t="str">
        <f>IFERROR(MEDIAN(G10:G38),"n/a")</f>
        <v>n/a</v>
      </c>
      <c r="H43" s="1751" t="str">
        <f>IFERROR(MEDIAN(H10:H38),"n/a")</f>
        <v>n/a</v>
      </c>
      <c r="I43" s="1751" t="str">
        <f t="shared" ref="I43:Q43" si="4">IFERROR(MEDIAN(I10:I38),"n/a")</f>
        <v>n/a</v>
      </c>
      <c r="J43" s="1751" t="str">
        <f t="shared" si="4"/>
        <v>n/a</v>
      </c>
      <c r="K43" s="1752" t="str">
        <f t="shared" si="4"/>
        <v>n/a</v>
      </c>
      <c r="L43" s="1752" t="str">
        <f t="shared" si="4"/>
        <v>n/a</v>
      </c>
      <c r="M43" s="1752" t="str">
        <f t="shared" si="4"/>
        <v>n/a</v>
      </c>
      <c r="N43" s="1753" t="str">
        <f t="shared" si="4"/>
        <v>n/a</v>
      </c>
      <c r="O43" s="1753" t="str">
        <f t="shared" si="4"/>
        <v>n/a</v>
      </c>
      <c r="P43" s="1753" t="str">
        <f t="shared" si="4"/>
        <v>n/a</v>
      </c>
      <c r="Q43" s="1754" t="str">
        <f t="shared" si="4"/>
        <v>n/a</v>
      </c>
      <c r="R43" s="1749"/>
      <c r="S43" s="1736"/>
      <c r="T43" s="1735"/>
      <c r="U43" s="1735"/>
      <c r="V43" s="1735"/>
    </row>
    <row r="44" spans="1:22" ht="12.75" customHeight="1">
      <c r="A44" s="1621"/>
      <c r="B44" s="1715"/>
      <c r="C44" s="1755"/>
      <c r="D44" s="1756"/>
      <c r="E44" s="1743" t="s">
        <v>153</v>
      </c>
      <c r="F44" s="1750" t="str">
        <f>IFERROR(QUARTILE(F10:F38,1),"n/a")</f>
        <v>n/a</v>
      </c>
      <c r="G44" s="1751" t="str">
        <f>IFERROR(QUARTILE(G10:G38,1),"n/a")</f>
        <v>n/a</v>
      </c>
      <c r="H44" s="1751" t="str">
        <f>IFERROR(QUARTILE(H10:H38,1),"n/a")</f>
        <v>n/a</v>
      </c>
      <c r="I44" s="1751" t="str">
        <f t="shared" ref="I44:Q44" si="5">IFERROR(QUARTILE(I10:I38,1),"n/a")</f>
        <v>n/a</v>
      </c>
      <c r="J44" s="1751" t="str">
        <f t="shared" si="5"/>
        <v>n/a</v>
      </c>
      <c r="K44" s="1752" t="str">
        <f t="shared" si="5"/>
        <v>n/a</v>
      </c>
      <c r="L44" s="1752" t="str">
        <f t="shared" si="5"/>
        <v>n/a</v>
      </c>
      <c r="M44" s="1752" t="str">
        <f t="shared" si="5"/>
        <v>n/a</v>
      </c>
      <c r="N44" s="1753" t="str">
        <f t="shared" si="5"/>
        <v>n/a</v>
      </c>
      <c r="O44" s="1753" t="str">
        <f t="shared" si="5"/>
        <v>n/a</v>
      </c>
      <c r="P44" s="1753" t="str">
        <f t="shared" si="5"/>
        <v>n/a</v>
      </c>
      <c r="Q44" s="1754" t="str">
        <f t="shared" si="5"/>
        <v>n/a</v>
      </c>
      <c r="R44" s="1757"/>
      <c r="S44" s="1736"/>
      <c r="T44" s="1715"/>
      <c r="U44" s="1715"/>
      <c r="V44" s="1715"/>
    </row>
    <row r="45" spans="1:22" ht="12.75" customHeight="1">
      <c r="A45" s="1621"/>
      <c r="B45" s="1715"/>
      <c r="C45" s="1755"/>
      <c r="D45" s="1756"/>
      <c r="E45" s="1743" t="s">
        <v>154</v>
      </c>
      <c r="F45" s="1758">
        <f>IFERROR(MIN(F10:F38),"n/a")</f>
        <v>0</v>
      </c>
      <c r="G45" s="1759">
        <f>IFERROR(MIN(G10:G38),"n/a")</f>
        <v>0</v>
      </c>
      <c r="H45" s="1759">
        <f>IFERROR(MIN(H10:H38),"n/a")</f>
        <v>0</v>
      </c>
      <c r="I45" s="1759">
        <f t="shared" ref="I45:Q45" si="6">IFERROR(MIN(I10:I38),"n/a")</f>
        <v>0</v>
      </c>
      <c r="J45" s="1759">
        <f t="shared" si="6"/>
        <v>0</v>
      </c>
      <c r="K45" s="1760">
        <f t="shared" si="6"/>
        <v>0</v>
      </c>
      <c r="L45" s="1760">
        <f t="shared" si="6"/>
        <v>0</v>
      </c>
      <c r="M45" s="1760">
        <f t="shared" si="6"/>
        <v>0</v>
      </c>
      <c r="N45" s="1761">
        <f t="shared" si="6"/>
        <v>0</v>
      </c>
      <c r="O45" s="1761">
        <f t="shared" si="6"/>
        <v>0</v>
      </c>
      <c r="P45" s="1761">
        <f t="shared" si="6"/>
        <v>0</v>
      </c>
      <c r="Q45" s="1762">
        <f t="shared" si="6"/>
        <v>0</v>
      </c>
      <c r="R45" s="1757"/>
      <c r="S45" s="1736"/>
      <c r="T45" s="1715"/>
      <c r="U45" s="1715"/>
      <c r="V45" s="1715"/>
    </row>
    <row r="46" spans="1:22" ht="12.75" customHeight="1">
      <c r="A46" s="1621"/>
      <c r="B46" s="1715"/>
      <c r="C46" s="1755"/>
      <c r="D46" s="1756"/>
      <c r="E46" s="1763"/>
      <c r="F46" s="1764"/>
      <c r="G46" s="1764"/>
      <c r="H46" s="1764"/>
      <c r="I46" s="1764"/>
      <c r="J46" s="1764"/>
      <c r="K46" s="1764"/>
      <c r="L46" s="1764"/>
      <c r="M46" s="1765"/>
      <c r="N46" s="1766"/>
      <c r="O46" s="1715"/>
      <c r="P46" s="1767"/>
      <c r="Q46" s="1715"/>
      <c r="R46" s="1715"/>
      <c r="S46" s="1736"/>
      <c r="T46" s="1715"/>
      <c r="U46" s="1715"/>
      <c r="V46" s="1715"/>
    </row>
    <row r="47" spans="1:22" ht="12.75" customHeight="1">
      <c r="A47" s="1621"/>
      <c r="B47" s="1715"/>
      <c r="C47" s="1755"/>
      <c r="D47" s="1756"/>
      <c r="E47" s="1763"/>
      <c r="F47" s="1764"/>
      <c r="G47" s="1764"/>
      <c r="H47" s="1764"/>
      <c r="I47" s="1764"/>
      <c r="J47" s="1764"/>
      <c r="K47" s="1764"/>
      <c r="L47" s="1764"/>
      <c r="M47" s="1765"/>
      <c r="N47" s="1766"/>
      <c r="O47" s="1715"/>
      <c r="P47" s="1767"/>
      <c r="Q47" s="1715"/>
      <c r="R47" s="1715"/>
      <c r="S47" s="1736"/>
      <c r="T47" s="1715"/>
      <c r="U47" s="1715"/>
      <c r="V47" s="1715"/>
    </row>
    <row r="48" spans="1:22" ht="12.75" customHeight="1">
      <c r="A48" s="1621"/>
      <c r="B48" s="1715"/>
      <c r="C48" s="1755"/>
      <c r="D48" s="1756"/>
      <c r="E48" s="1763"/>
      <c r="F48" s="1764"/>
      <c r="G48" s="1764"/>
      <c r="H48" s="1764"/>
      <c r="I48" s="1764"/>
      <c r="J48" s="1764"/>
      <c r="K48" s="1764"/>
      <c r="L48" s="1764"/>
      <c r="M48" s="1765"/>
      <c r="N48" s="1766"/>
      <c r="O48" s="1715"/>
      <c r="P48" s="1767"/>
      <c r="Q48" s="1715"/>
      <c r="R48" s="1715"/>
      <c r="S48" s="1736"/>
      <c r="T48" s="1715"/>
      <c r="U48" s="1715"/>
      <c r="V48" s="1715"/>
    </row>
    <row r="49" spans="1:22" ht="12.75" customHeight="1">
      <c r="A49" s="1621"/>
      <c r="B49" s="1715"/>
      <c r="C49" s="1755"/>
      <c r="D49" s="1756"/>
      <c r="E49" s="1763"/>
      <c r="F49" s="1764"/>
      <c r="G49" s="1764"/>
      <c r="H49" s="1764"/>
      <c r="I49" s="1764"/>
      <c r="J49" s="1764"/>
      <c r="K49" s="1764"/>
      <c r="L49" s="1764"/>
      <c r="M49" s="1765"/>
      <c r="N49" s="1766"/>
      <c r="O49" s="1715"/>
      <c r="P49" s="1767"/>
      <c r="Q49" s="1715"/>
      <c r="R49" s="1715"/>
      <c r="S49" s="1736"/>
      <c r="T49" s="1715"/>
      <c r="U49" s="1715"/>
      <c r="V49" s="1715"/>
    </row>
    <row r="50" spans="1:22" ht="12.75" customHeight="1">
      <c r="A50" s="1621"/>
      <c r="B50" s="1715"/>
      <c r="C50" s="1755"/>
      <c r="D50" s="1756"/>
      <c r="E50" s="1763"/>
      <c r="F50" s="1764"/>
      <c r="G50" s="1764"/>
      <c r="H50" s="1764"/>
      <c r="I50" s="1764"/>
      <c r="J50" s="1764"/>
      <c r="K50" s="1764"/>
      <c r="L50" s="1764"/>
      <c r="M50" s="1765"/>
      <c r="N50" s="1766"/>
      <c r="O50" s="1715"/>
      <c r="P50" s="1767"/>
      <c r="Q50" s="1715"/>
      <c r="R50" s="1715"/>
      <c r="S50" s="1736"/>
      <c r="T50" s="1715"/>
      <c r="U50" s="1715"/>
      <c r="V50" s="1715"/>
    </row>
    <row r="51" spans="1:22" ht="12.75" customHeight="1">
      <c r="A51" s="1621"/>
      <c r="B51" s="1715"/>
      <c r="C51" s="1755"/>
      <c r="D51" s="1756"/>
      <c r="E51" s="1763"/>
      <c r="F51" s="1764"/>
      <c r="G51" s="1764"/>
      <c r="H51" s="1764"/>
      <c r="I51" s="1764"/>
      <c r="J51" s="1764"/>
      <c r="K51" s="1764"/>
      <c r="L51" s="1764"/>
      <c r="M51" s="1765"/>
      <c r="N51" s="1766"/>
      <c r="O51" s="1715"/>
      <c r="P51" s="1767"/>
      <c r="Q51" s="1715"/>
      <c r="R51" s="1715"/>
      <c r="S51" s="1736"/>
      <c r="T51" s="1715"/>
      <c r="U51" s="1715"/>
      <c r="V51" s="1715"/>
    </row>
    <row r="52" spans="1:22" ht="12.75" customHeight="1">
      <c r="A52" s="1621"/>
      <c r="B52" s="1715"/>
      <c r="C52" s="1755"/>
      <c r="D52" s="1756"/>
      <c r="E52" s="1763"/>
      <c r="F52" s="1764"/>
      <c r="G52" s="1764"/>
      <c r="H52" s="1764"/>
      <c r="I52" s="1764"/>
      <c r="J52" s="1764"/>
      <c r="K52" s="1764"/>
      <c r="L52" s="1764"/>
      <c r="M52" s="1765"/>
      <c r="N52" s="1766"/>
      <c r="O52" s="1715"/>
      <c r="P52" s="1767"/>
      <c r="Q52" s="1715"/>
      <c r="R52" s="1715"/>
      <c r="S52" s="1736"/>
      <c r="T52" s="1715"/>
      <c r="U52" s="1715"/>
      <c r="V52" s="1715"/>
    </row>
    <row r="53" spans="1:22" ht="12.75" customHeight="1">
      <c r="A53" s="1621"/>
      <c r="B53" s="1715"/>
      <c r="C53" s="1755"/>
      <c r="D53" s="1756"/>
      <c r="E53" s="1763"/>
      <c r="F53" s="1764"/>
      <c r="G53" s="1764"/>
      <c r="H53" s="1764"/>
      <c r="I53" s="1764"/>
      <c r="J53" s="1764"/>
      <c r="K53" s="1764"/>
      <c r="L53" s="1764"/>
      <c r="M53" s="1765"/>
      <c r="N53" s="1766"/>
      <c r="O53" s="1715"/>
      <c r="P53" s="1767"/>
      <c r="Q53" s="1715"/>
      <c r="R53" s="1715"/>
      <c r="S53" s="1736"/>
      <c r="T53" s="1715"/>
      <c r="U53" s="1715"/>
      <c r="V53" s="1715"/>
    </row>
    <row r="54" spans="1:22" ht="12.75" customHeight="1">
      <c r="A54" s="1621"/>
      <c r="B54" s="1715"/>
      <c r="C54" s="1755"/>
      <c r="D54" s="1756"/>
      <c r="E54" s="1763"/>
      <c r="F54" s="1764"/>
      <c r="G54" s="1764"/>
      <c r="H54" s="1764"/>
      <c r="I54" s="1764"/>
      <c r="J54" s="1764"/>
      <c r="K54" s="1764"/>
      <c r="L54" s="1764"/>
      <c r="M54" s="1765"/>
      <c r="N54" s="1766"/>
      <c r="O54" s="1715"/>
      <c r="P54" s="1767"/>
      <c r="Q54" s="1715"/>
      <c r="R54" s="1715"/>
      <c r="S54" s="1736"/>
      <c r="T54" s="1715"/>
      <c r="U54" s="1715"/>
      <c r="V54" s="1715"/>
    </row>
    <row r="55" spans="1:22" ht="12.75" customHeight="1">
      <c r="A55" s="1621"/>
      <c r="B55" s="1715"/>
      <c r="C55" s="1755"/>
      <c r="D55" s="1756"/>
      <c r="E55" s="1763"/>
      <c r="F55" s="1764"/>
      <c r="G55" s="1764"/>
      <c r="H55" s="1764"/>
      <c r="I55" s="1764"/>
      <c r="J55" s="1764"/>
      <c r="K55" s="1764"/>
      <c r="L55" s="1764"/>
      <c r="M55" s="1765"/>
      <c r="N55" s="1766"/>
      <c r="O55" s="1715"/>
      <c r="P55" s="1767"/>
      <c r="Q55" s="1715"/>
      <c r="R55" s="1715"/>
      <c r="S55" s="1736"/>
      <c r="T55" s="1715"/>
      <c r="U55" s="1715"/>
      <c r="V55" s="1715"/>
    </row>
    <row r="56" spans="1:22" ht="12.75" customHeight="1">
      <c r="A56" s="1621"/>
      <c r="B56" s="1715"/>
      <c r="C56" s="1755"/>
      <c r="D56" s="1756"/>
      <c r="E56" s="1763"/>
      <c r="F56" s="1764"/>
      <c r="G56" s="1764"/>
      <c r="H56" s="1764"/>
      <c r="I56" s="1764"/>
      <c r="J56" s="1764"/>
      <c r="K56" s="1764"/>
      <c r="L56" s="1764"/>
      <c r="M56" s="1765"/>
      <c r="N56" s="1766"/>
      <c r="O56" s="1715"/>
      <c r="P56" s="1767"/>
      <c r="Q56" s="1715"/>
      <c r="R56" s="1715"/>
      <c r="S56" s="1736"/>
      <c r="T56" s="1715"/>
      <c r="U56" s="1715"/>
      <c r="V56" s="1715"/>
    </row>
    <row r="57" spans="1:22" ht="12.75" customHeight="1">
      <c r="A57" s="1621"/>
      <c r="B57" s="1715"/>
      <c r="C57" s="1755"/>
      <c r="D57" s="1756"/>
      <c r="E57" s="1763"/>
      <c r="F57" s="1764"/>
      <c r="G57" s="1764"/>
      <c r="H57" s="1764"/>
      <c r="I57" s="1764"/>
      <c r="J57" s="1764"/>
      <c r="K57" s="1764"/>
      <c r="L57" s="1764"/>
      <c r="M57" s="1765"/>
      <c r="N57" s="1766"/>
      <c r="O57" s="1715"/>
      <c r="P57" s="1767"/>
      <c r="Q57" s="1715"/>
      <c r="R57" s="1715"/>
      <c r="S57" s="1736"/>
      <c r="T57" s="1715"/>
      <c r="U57" s="1715"/>
      <c r="V57" s="1715"/>
    </row>
    <row r="58" spans="1:22" ht="12.75" customHeight="1">
      <c r="A58" s="1621"/>
      <c r="B58" s="1715"/>
      <c r="C58" s="1755"/>
      <c r="D58" s="1756"/>
      <c r="E58" s="1763"/>
      <c r="F58" s="1764"/>
      <c r="G58" s="1764"/>
      <c r="H58" s="1764"/>
      <c r="I58" s="1764"/>
      <c r="J58" s="1764"/>
      <c r="K58" s="1764"/>
      <c r="L58" s="1764"/>
      <c r="M58" s="1765"/>
      <c r="N58" s="1766"/>
      <c r="O58" s="1715"/>
      <c r="P58" s="1767"/>
      <c r="Q58" s="1715"/>
      <c r="R58" s="1715"/>
      <c r="S58" s="1736"/>
      <c r="T58" s="1715"/>
      <c r="U58" s="1715"/>
      <c r="V58" s="1715"/>
    </row>
    <row r="59" spans="1:22" ht="12.75" customHeight="1">
      <c r="A59" s="1621"/>
      <c r="B59" s="1715"/>
      <c r="C59" s="1755"/>
      <c r="D59" s="1756"/>
      <c r="E59" s="1763"/>
      <c r="F59" s="1764"/>
      <c r="G59" s="1764"/>
      <c r="H59" s="1764"/>
      <c r="I59" s="1764"/>
      <c r="J59" s="1764"/>
      <c r="K59" s="1764"/>
      <c r="L59" s="1764"/>
      <c r="M59" s="1765"/>
      <c r="N59" s="1766"/>
      <c r="O59" s="1715"/>
      <c r="P59" s="1767"/>
      <c r="Q59" s="1715"/>
      <c r="R59" s="1715"/>
      <c r="S59" s="1736"/>
      <c r="T59" s="1715"/>
      <c r="U59" s="1715"/>
      <c r="V59" s="1715"/>
    </row>
    <row r="60" spans="1:22" ht="12.75" customHeight="1">
      <c r="A60" s="1621"/>
      <c r="B60" s="1715"/>
      <c r="C60" s="1755"/>
      <c r="D60" s="1756"/>
      <c r="E60" s="1763"/>
      <c r="F60" s="1764"/>
      <c r="G60" s="1764"/>
      <c r="H60" s="1764"/>
      <c r="I60" s="1764"/>
      <c r="J60" s="1764"/>
      <c r="K60" s="1764"/>
      <c r="L60" s="1764"/>
      <c r="M60" s="1765"/>
      <c r="N60" s="1766"/>
      <c r="O60" s="1715"/>
      <c r="P60" s="1767"/>
      <c r="Q60" s="1715"/>
      <c r="R60" s="1715"/>
      <c r="S60" s="1736"/>
      <c r="T60" s="1715"/>
      <c r="U60" s="1715"/>
      <c r="V60" s="1715"/>
    </row>
    <row r="61" spans="1:22" ht="12.75" customHeight="1">
      <c r="A61" s="1621"/>
      <c r="B61" s="1715"/>
      <c r="C61" s="1755"/>
      <c r="D61" s="1756"/>
      <c r="E61" s="1763"/>
      <c r="F61" s="1764"/>
      <c r="G61" s="1764"/>
      <c r="H61" s="1764"/>
      <c r="I61" s="1764"/>
      <c r="J61" s="1764"/>
      <c r="K61" s="1764"/>
      <c r="L61" s="1764"/>
      <c r="M61" s="1765"/>
      <c r="N61" s="1766"/>
      <c r="O61" s="1715"/>
      <c r="P61" s="1767"/>
      <c r="Q61" s="1715"/>
      <c r="R61" s="1715"/>
      <c r="S61" s="1736"/>
      <c r="T61" s="1715"/>
      <c r="U61" s="1715"/>
      <c r="V61" s="1715"/>
    </row>
    <row r="62" spans="1:22" ht="12.75" customHeight="1">
      <c r="A62" s="1621"/>
      <c r="B62" s="1715"/>
      <c r="C62" s="1755"/>
      <c r="D62" s="1756"/>
      <c r="E62" s="1763"/>
      <c r="F62" s="1764"/>
      <c r="G62" s="1764"/>
      <c r="H62" s="1764"/>
      <c r="I62" s="1764"/>
      <c r="J62" s="1764"/>
      <c r="K62" s="1764"/>
      <c r="L62" s="1764"/>
      <c r="M62" s="1765"/>
      <c r="N62" s="1766"/>
      <c r="O62" s="1715"/>
      <c r="P62" s="1767"/>
      <c r="Q62" s="1715"/>
      <c r="R62" s="1715"/>
      <c r="S62" s="1736"/>
      <c r="T62" s="1715"/>
      <c r="U62" s="1715"/>
      <c r="V62" s="1715"/>
    </row>
    <row r="63" spans="1:22" ht="12.75" customHeight="1">
      <c r="A63" s="1621"/>
      <c r="B63" s="1715"/>
      <c r="C63" s="1755"/>
      <c r="D63" s="1756"/>
      <c r="E63" s="1763"/>
      <c r="F63" s="1764"/>
      <c r="G63" s="1764"/>
      <c r="H63" s="1764"/>
      <c r="I63" s="1764"/>
      <c r="J63" s="1764"/>
      <c r="K63" s="1764"/>
      <c r="L63" s="1764"/>
      <c r="M63" s="1765"/>
      <c r="N63" s="1766"/>
      <c r="O63" s="1715"/>
      <c r="P63" s="1767"/>
      <c r="Q63" s="1715"/>
      <c r="R63" s="1715"/>
      <c r="S63" s="1736"/>
      <c r="T63" s="1715"/>
      <c r="U63" s="1715"/>
      <c r="V63" s="1715"/>
    </row>
    <row r="64" spans="1:22" ht="12.75" customHeight="1">
      <c r="A64" s="1621"/>
      <c r="B64" s="1715"/>
      <c r="C64" s="1755"/>
      <c r="D64" s="1756"/>
      <c r="E64" s="1763"/>
      <c r="F64" s="1764"/>
      <c r="G64" s="1764"/>
      <c r="H64" s="1764"/>
      <c r="I64" s="1764"/>
      <c r="J64" s="1764"/>
      <c r="K64" s="1764"/>
      <c r="L64" s="1764"/>
      <c r="M64" s="1765"/>
      <c r="N64" s="1766"/>
      <c r="O64" s="1715"/>
      <c r="P64" s="1767"/>
      <c r="Q64" s="1715"/>
      <c r="R64" s="1715"/>
      <c r="S64" s="1736"/>
      <c r="T64" s="1715"/>
      <c r="U64" s="1715"/>
      <c r="V64" s="1715"/>
    </row>
    <row r="65" spans="1:22" ht="12.75" customHeight="1">
      <c r="A65" s="1621"/>
      <c r="B65" s="1715"/>
      <c r="C65" s="1755"/>
      <c r="D65" s="1756"/>
      <c r="E65" s="1763"/>
      <c r="F65" s="1764"/>
      <c r="G65" s="1764"/>
      <c r="H65" s="1764"/>
      <c r="I65" s="1764"/>
      <c r="J65" s="1764"/>
      <c r="K65" s="1764"/>
      <c r="L65" s="1764"/>
      <c r="M65" s="1765"/>
      <c r="N65" s="1766"/>
      <c r="O65" s="1715"/>
      <c r="P65" s="1767"/>
      <c r="Q65" s="1715"/>
      <c r="R65" s="1715"/>
      <c r="S65" s="1736"/>
      <c r="T65" s="1715"/>
      <c r="U65" s="1715"/>
      <c r="V65" s="1715"/>
    </row>
    <row r="66" spans="1:22" ht="12.75" customHeight="1">
      <c r="A66" s="1621"/>
      <c r="B66" s="1715"/>
      <c r="C66" s="1755"/>
      <c r="D66" s="1756"/>
      <c r="E66" s="1763"/>
      <c r="F66" s="1764"/>
      <c r="G66" s="1764"/>
      <c r="H66" s="1764"/>
      <c r="I66" s="1764"/>
      <c r="J66" s="1764"/>
      <c r="K66" s="1764"/>
      <c r="L66" s="1764"/>
      <c r="M66" s="1765"/>
      <c r="N66" s="1766"/>
      <c r="O66" s="1715"/>
      <c r="P66" s="1767"/>
      <c r="Q66" s="1715"/>
      <c r="R66" s="1715"/>
      <c r="S66" s="1736"/>
      <c r="T66" s="1715"/>
      <c r="U66" s="1715"/>
      <c r="V66" s="1715"/>
    </row>
    <row r="67" spans="1:22" ht="12.75" customHeight="1">
      <c r="A67" s="1621"/>
      <c r="B67" s="1715"/>
      <c r="C67" s="1755"/>
      <c r="D67" s="1756"/>
      <c r="E67" s="1763"/>
      <c r="F67" s="1764"/>
      <c r="G67" s="1764"/>
      <c r="H67" s="1764"/>
      <c r="I67" s="1764"/>
      <c r="J67" s="1764"/>
      <c r="K67" s="1764"/>
      <c r="L67" s="1764"/>
      <c r="M67" s="1765"/>
      <c r="N67" s="1766"/>
      <c r="O67" s="1715"/>
      <c r="P67" s="1767"/>
      <c r="Q67" s="1715"/>
      <c r="R67" s="1715"/>
      <c r="S67" s="1736"/>
      <c r="T67" s="1715"/>
      <c r="U67" s="1715"/>
      <c r="V67" s="1715"/>
    </row>
    <row r="68" spans="1:22" ht="12.75" customHeight="1">
      <c r="A68" s="1621"/>
      <c r="B68" s="1715"/>
      <c r="C68" s="1755"/>
      <c r="D68" s="1756"/>
      <c r="E68" s="1763"/>
      <c r="F68" s="1764"/>
      <c r="G68" s="1764"/>
      <c r="H68" s="1764"/>
      <c r="I68" s="1764"/>
      <c r="J68" s="1764"/>
      <c r="K68" s="1764"/>
      <c r="L68" s="1764"/>
      <c r="M68" s="1765"/>
      <c r="N68" s="1766"/>
      <c r="O68" s="1715"/>
      <c r="P68" s="1767"/>
      <c r="Q68" s="1715"/>
      <c r="R68" s="1715"/>
      <c r="S68" s="1736"/>
      <c r="T68" s="1715"/>
      <c r="U68" s="1715"/>
      <c r="V68" s="1715"/>
    </row>
    <row r="69" spans="1:22" ht="12.75" customHeight="1">
      <c r="A69" s="1621"/>
      <c r="B69" s="1715"/>
      <c r="C69" s="1755"/>
      <c r="D69" s="1756"/>
      <c r="E69" s="1763"/>
      <c r="F69" s="1764"/>
      <c r="G69" s="1764"/>
      <c r="H69" s="1764"/>
      <c r="I69" s="1764"/>
      <c r="J69" s="1764"/>
      <c r="K69" s="1764"/>
      <c r="L69" s="1764"/>
      <c r="M69" s="1765"/>
      <c r="N69" s="1766"/>
      <c r="O69" s="1715"/>
      <c r="P69" s="1767"/>
      <c r="Q69" s="1715"/>
      <c r="R69" s="1715"/>
      <c r="S69" s="1736"/>
      <c r="T69" s="1715"/>
      <c r="U69" s="1715"/>
      <c r="V69" s="1715"/>
    </row>
    <row r="70" spans="1:22" ht="12.75" customHeight="1">
      <c r="A70" s="1621"/>
      <c r="B70" s="1715"/>
      <c r="C70" s="1755"/>
      <c r="D70" s="1756"/>
      <c r="E70" s="1763"/>
      <c r="F70" s="1764"/>
      <c r="G70" s="1764"/>
      <c r="H70" s="1764"/>
      <c r="I70" s="1764"/>
      <c r="J70" s="1764"/>
      <c r="K70" s="1764"/>
      <c r="L70" s="1764"/>
      <c r="M70" s="1765"/>
      <c r="N70" s="1766"/>
      <c r="O70" s="1715"/>
      <c r="P70" s="1767"/>
      <c r="Q70" s="1715"/>
      <c r="R70" s="1715"/>
      <c r="S70" s="1736"/>
      <c r="T70" s="1715"/>
      <c r="U70" s="1715"/>
      <c r="V70" s="1715"/>
    </row>
    <row r="71" spans="1:22" ht="12.75" customHeight="1">
      <c r="A71" s="1585"/>
      <c r="B71" s="1621"/>
      <c r="C71" s="1636"/>
      <c r="D71" s="1636"/>
      <c r="E71" s="1636"/>
      <c r="F71" s="1636"/>
      <c r="G71" s="1636"/>
      <c r="H71" s="1637"/>
      <c r="I71" s="1637"/>
      <c r="J71" s="1638"/>
      <c r="K71" s="1637"/>
      <c r="L71" s="1639"/>
      <c r="M71" s="1639"/>
      <c r="N71" s="1639"/>
      <c r="O71" s="1715"/>
      <c r="P71" s="1715"/>
      <c r="Q71" s="1715"/>
      <c r="R71" s="1715"/>
      <c r="S71" s="1736"/>
      <c r="T71" s="1715"/>
      <c r="U71" s="1715"/>
      <c r="V71" s="1715"/>
    </row>
    <row r="72" spans="1:22" ht="12.75" customHeight="1">
      <c r="A72" s="1635"/>
      <c r="B72" s="1621"/>
      <c r="C72" s="1636"/>
      <c r="D72" s="1636"/>
      <c r="E72" s="1636"/>
      <c r="F72" s="1636"/>
      <c r="G72" s="1636"/>
      <c r="H72" s="1637"/>
      <c r="I72" s="1637"/>
      <c r="J72" s="1638"/>
      <c r="K72" s="1637"/>
      <c r="L72" s="1639"/>
      <c r="M72" s="1639"/>
      <c r="N72" s="1639"/>
      <c r="O72" s="1715"/>
      <c r="P72" s="1715"/>
      <c r="Q72" s="1715"/>
      <c r="R72" s="1715"/>
      <c r="S72" s="1736"/>
      <c r="T72" s="1715"/>
      <c r="U72" s="1715"/>
      <c r="V72" s="1715"/>
    </row>
    <row r="73" spans="1:22" ht="12.75" customHeight="1">
      <c r="A73" s="1621"/>
      <c r="B73" s="1635"/>
      <c r="C73" s="1636"/>
      <c r="D73" s="1636"/>
      <c r="E73" s="1636"/>
      <c r="F73" s="1636"/>
      <c r="G73" s="1636"/>
      <c r="H73" s="1637"/>
      <c r="I73" s="1637"/>
      <c r="J73" s="1638"/>
      <c r="K73" s="1637"/>
      <c r="L73" s="1639"/>
      <c r="M73" s="1639"/>
      <c r="N73" s="1639"/>
      <c r="O73" s="1715"/>
      <c r="P73" s="1715"/>
      <c r="Q73" s="1715"/>
      <c r="R73" s="1715"/>
      <c r="S73" s="1736"/>
      <c r="T73" s="1715"/>
      <c r="U73" s="1715"/>
      <c r="V73" s="1715"/>
    </row>
    <row r="74" spans="1:22" ht="12.75" customHeight="1">
      <c r="A74" s="1640"/>
      <c r="B74" s="1640"/>
      <c r="C74" s="1640"/>
      <c r="D74" s="1637"/>
      <c r="E74" s="1637"/>
      <c r="F74" s="1637"/>
      <c r="G74" s="1637"/>
      <c r="H74" s="1637"/>
      <c r="I74" s="1637"/>
      <c r="J74" s="1641"/>
      <c r="K74" s="1637"/>
      <c r="L74" s="1641"/>
      <c r="M74" s="1641"/>
      <c r="N74" s="1641"/>
      <c r="O74" s="1715"/>
      <c r="P74" s="1715"/>
      <c r="Q74" s="1715"/>
      <c r="R74" s="1715"/>
      <c r="S74" s="1736"/>
      <c r="T74" s="1715"/>
      <c r="U74" s="1715"/>
      <c r="V74" s="1715"/>
    </row>
    <row r="75" spans="1:22" ht="12.75" customHeight="1">
      <c r="A75" s="1241" t="s">
        <v>708</v>
      </c>
      <c r="B75" s="1640"/>
      <c r="C75" s="1640"/>
      <c r="D75" s="1637"/>
      <c r="E75" s="1637"/>
      <c r="F75" s="1637"/>
      <c r="G75" s="1637"/>
      <c r="H75" s="1637"/>
      <c r="I75" s="1637"/>
      <c r="J75" s="1641"/>
      <c r="K75" s="1637"/>
      <c r="L75" s="1641"/>
      <c r="M75" s="1641"/>
      <c r="N75" s="1641"/>
      <c r="O75" s="1715"/>
      <c r="P75" s="1715"/>
      <c r="Q75" s="1715"/>
      <c r="R75" s="1715"/>
      <c r="S75" s="1736"/>
      <c r="T75" s="1715"/>
      <c r="U75" s="1715"/>
      <c r="V75" s="1715"/>
    </row>
    <row r="76" spans="1:22" s="576" customFormat="1" ht="12.75" customHeight="1">
      <c r="A76" s="1736"/>
      <c r="B76" s="1736"/>
      <c r="C76" s="1736"/>
      <c r="D76" s="1736"/>
      <c r="E76" s="1736"/>
      <c r="F76" s="1736"/>
      <c r="G76" s="1736"/>
      <c r="H76" s="1736"/>
      <c r="I76" s="1736"/>
      <c r="J76" s="1736"/>
      <c r="K76" s="1736"/>
      <c r="L76" s="1736"/>
      <c r="M76" s="1736"/>
      <c r="N76" s="1736"/>
      <c r="O76" s="1736"/>
      <c r="P76" s="1736"/>
      <c r="Q76" s="1736"/>
      <c r="R76" s="1736"/>
      <c r="S76" s="1736"/>
      <c r="T76" s="1179"/>
      <c r="U76" s="1179"/>
      <c r="V76" s="1179"/>
    </row>
    <row r="77" spans="1:22" s="576" customFormat="1" ht="12.75" customHeight="1">
      <c r="A77" s="1115"/>
      <c r="B77" s="1621"/>
      <c r="C77" s="1621"/>
      <c r="D77" s="1768"/>
      <c r="E77" s="1768"/>
      <c r="F77" s="1768"/>
      <c r="G77" s="1768"/>
      <c r="H77" s="1768"/>
      <c r="I77" s="1768"/>
      <c r="J77" s="1642"/>
      <c r="K77" s="1768"/>
      <c r="L77" s="1769"/>
      <c r="M77" s="1769"/>
      <c r="N77" s="1643"/>
      <c r="O77" s="1179"/>
      <c r="P77" s="1179"/>
      <c r="Q77" s="1179"/>
      <c r="R77" s="1179"/>
      <c r="S77" s="1736"/>
      <c r="T77" s="1179"/>
      <c r="U77" s="1179"/>
      <c r="V77" s="1179"/>
    </row>
    <row r="78" spans="1:22">
      <c r="A78" s="1715"/>
      <c r="B78" s="1715"/>
      <c r="C78" s="1715"/>
      <c r="D78" s="1715"/>
      <c r="E78" s="1715"/>
      <c r="F78" s="1715"/>
      <c r="G78" s="1715"/>
      <c r="H78" s="1715"/>
      <c r="I78" s="1715"/>
      <c r="J78" s="1715"/>
      <c r="K78" s="1715"/>
      <c r="L78" s="1715"/>
      <c r="M78" s="1715"/>
      <c r="N78" s="1715"/>
      <c r="O78" s="1715"/>
      <c r="P78" s="1715"/>
      <c r="Q78" s="1715"/>
      <c r="R78" s="1715"/>
      <c r="S78" s="1736"/>
      <c r="T78" s="1715"/>
      <c r="U78" s="1715"/>
      <c r="V78" s="1715"/>
    </row>
    <row r="79" spans="1:22">
      <c r="A79" s="1715"/>
      <c r="B79" s="1715"/>
      <c r="C79" s="1715"/>
      <c r="D79" s="1715"/>
      <c r="E79" s="1715"/>
      <c r="F79" s="1715"/>
      <c r="G79" s="1715"/>
      <c r="H79" s="1715"/>
      <c r="I79" s="1715"/>
      <c r="J79" s="1715"/>
      <c r="K79" s="1715"/>
      <c r="L79" s="1715"/>
      <c r="M79" s="1715"/>
      <c r="N79" s="1715"/>
      <c r="O79" s="1715"/>
      <c r="P79" s="1715"/>
      <c r="Q79" s="1715"/>
      <c r="R79" s="1715"/>
      <c r="S79" s="1736"/>
      <c r="T79" s="1715"/>
      <c r="U79" s="1715"/>
      <c r="V79" s="1715"/>
    </row>
    <row r="80" spans="1:22">
      <c r="A80" s="1715"/>
      <c r="B80" s="1715"/>
      <c r="C80" s="1715"/>
      <c r="D80" s="1715"/>
      <c r="E80" s="1715"/>
      <c r="F80" s="1715"/>
      <c r="G80" s="1715"/>
      <c r="H80" s="1715"/>
      <c r="I80" s="1715"/>
      <c r="J80" s="1715"/>
      <c r="K80" s="1715"/>
      <c r="L80" s="1715"/>
      <c r="M80" s="1715"/>
      <c r="N80" s="1715"/>
      <c r="O80" s="1715"/>
      <c r="P80" s="1715"/>
      <c r="Q80" s="1715"/>
      <c r="R80" s="1715"/>
      <c r="S80" s="1736"/>
      <c r="T80" s="1715"/>
      <c r="U80" s="1715"/>
      <c r="V80" s="1715"/>
    </row>
  </sheetData>
  <pageMargins left="0.5" right="0.5" top="0.5" bottom="0.5" header="0.3" footer="0.3"/>
  <pageSetup scale="65"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V48"/>
  <sheetViews>
    <sheetView showGridLines="0" view="pageBreakPreview" zoomScale="70" zoomScaleNormal="90" zoomScaleSheetLayoutView="70" workbookViewId="0"/>
  </sheetViews>
  <sheetFormatPr defaultColWidth="9.109375" defaultRowHeight="13.8" outlineLevelCol="1"/>
  <cols>
    <col min="1" max="1" width="2" style="278" customWidth="1"/>
    <col min="2" max="2" width="25.44140625" style="278" customWidth="1"/>
    <col min="3" max="3" width="1.44140625" style="278" customWidth="1"/>
    <col min="4" max="4" width="11.6640625" style="278" customWidth="1"/>
    <col min="5" max="5" width="1.6640625" style="278" customWidth="1"/>
    <col min="6" max="8" width="11" style="278" hidden="1" customWidth="1" outlineLevel="1"/>
    <col min="9" max="9" width="11.6640625" style="278" customWidth="1" collapsed="1"/>
    <col min="10" max="12" width="11.6640625" style="278" customWidth="1"/>
    <col min="13" max="13" width="3" style="278" customWidth="1"/>
    <col min="14" max="16" width="10.33203125" style="278" hidden="1" customWidth="1" outlineLevel="1"/>
    <col min="17" max="17" width="11.6640625" style="278" customWidth="1" collapsed="1"/>
    <col min="18" max="20" width="11.6640625" style="278" customWidth="1"/>
    <col min="21" max="21" width="5.33203125" style="278" customWidth="1"/>
    <col min="22" max="22" width="5.5546875" style="277" customWidth="1"/>
    <col min="23" max="16384" width="9.109375" style="278"/>
  </cols>
  <sheetData>
    <row r="1" spans="1:22" ht="24" thickBot="1">
      <c r="A1" s="872" t="str">
        <f>client_name</f>
        <v>AECOM Technology Corporation</v>
      </c>
      <c r="B1" s="1770"/>
      <c r="C1" s="1770"/>
      <c r="D1" s="1771"/>
      <c r="E1" s="1771"/>
      <c r="F1" s="1771"/>
      <c r="G1" s="1771"/>
      <c r="H1" s="1771"/>
      <c r="I1" s="1771"/>
      <c r="J1" s="1771"/>
      <c r="K1" s="1771"/>
      <c r="L1" s="1771"/>
      <c r="M1" s="1771"/>
      <c r="N1" s="1771"/>
      <c r="O1" s="1771"/>
      <c r="P1" s="1771"/>
      <c r="Q1" s="1771"/>
      <c r="R1" s="1771"/>
      <c r="S1" s="1771"/>
      <c r="T1" s="1771"/>
      <c r="U1" s="1121" t="s">
        <v>661</v>
      </c>
      <c r="V1" s="1772"/>
    </row>
    <row r="2" spans="1:22" ht="15.6">
      <c r="A2" s="878" t="str">
        <f>Subject_Co</f>
        <v>MSS</v>
      </c>
      <c r="B2" s="1773"/>
      <c r="C2" s="1773"/>
      <c r="D2" s="1774"/>
      <c r="E2" s="1774"/>
      <c r="F2" s="1606"/>
      <c r="G2" s="1774"/>
      <c r="H2" s="1774"/>
      <c r="I2" s="1774"/>
      <c r="J2" s="1774"/>
      <c r="K2" s="1774"/>
      <c r="L2" s="1774"/>
      <c r="M2" s="1774"/>
      <c r="N2" s="1774"/>
      <c r="O2" s="1774"/>
      <c r="P2" s="1774"/>
      <c r="Q2" s="1774"/>
      <c r="R2" s="1774"/>
      <c r="S2" s="1774"/>
      <c r="T2" s="1774"/>
      <c r="U2" s="1607"/>
      <c r="V2" s="1772"/>
    </row>
    <row r="3" spans="1:22" ht="15.6">
      <c r="A3" s="1608" t="s">
        <v>325</v>
      </c>
      <c r="B3" s="1773"/>
      <c r="C3" s="1773"/>
      <c r="D3" s="1774"/>
      <c r="E3" s="1774"/>
      <c r="F3" s="1775"/>
      <c r="G3" s="1774"/>
      <c r="H3" s="1774"/>
      <c r="I3" s="1774"/>
      <c r="J3" s="1774"/>
      <c r="K3" s="1774"/>
      <c r="L3" s="1774"/>
      <c r="M3" s="1774"/>
      <c r="N3" s="1775"/>
      <c r="O3" s="1775"/>
      <c r="P3" s="1775"/>
      <c r="Q3" s="1775"/>
      <c r="R3" s="1775"/>
      <c r="S3" s="1775"/>
      <c r="T3" s="1775"/>
      <c r="U3" s="1218"/>
      <c r="V3" s="1772"/>
    </row>
    <row r="4" spans="1:22" ht="15.6">
      <c r="A4" s="879" t="str">
        <f>date_heading</f>
        <v>Corroborative valuation as of 30 June 2014</v>
      </c>
      <c r="B4" s="1776"/>
      <c r="C4" s="1776"/>
      <c r="D4" s="1774"/>
      <c r="E4" s="1774"/>
      <c r="F4" s="1774"/>
      <c r="G4" s="1774"/>
      <c r="H4" s="1774"/>
      <c r="I4" s="1774"/>
      <c r="J4" s="1774"/>
      <c r="K4" s="1774"/>
      <c r="L4" s="1774"/>
      <c r="M4" s="1774"/>
      <c r="N4" s="1774"/>
      <c r="O4" s="1774"/>
      <c r="P4" s="1774"/>
      <c r="Q4" s="1774"/>
      <c r="R4" s="1774"/>
      <c r="S4" s="1774"/>
      <c r="T4" s="1774"/>
      <c r="U4" s="1605"/>
      <c r="V4" s="1772"/>
    </row>
    <row r="5" spans="1:22" ht="15.6">
      <c r="A5" s="880" t="str">
        <f>currency_heading</f>
        <v>(USD in 000s)</v>
      </c>
      <c r="B5" s="1776"/>
      <c r="C5" s="1776"/>
      <c r="D5" s="1774"/>
      <c r="E5" s="1774"/>
      <c r="F5" s="1774"/>
      <c r="G5" s="1774"/>
      <c r="H5" s="1774"/>
      <c r="I5" s="1774"/>
      <c r="J5" s="1774"/>
      <c r="K5" s="1774"/>
      <c r="L5" s="1774"/>
      <c r="M5" s="1774"/>
      <c r="N5" s="1774"/>
      <c r="O5" s="1774"/>
      <c r="P5" s="1774"/>
      <c r="Q5" s="1774"/>
      <c r="R5" s="1774"/>
      <c r="S5" s="1774"/>
      <c r="T5" s="1774"/>
      <c r="U5" s="1775"/>
      <c r="V5" s="1772"/>
    </row>
    <row r="6" spans="1:22" ht="15.6">
      <c r="A6" s="1777"/>
      <c r="B6" s="1777"/>
      <c r="C6" s="1777"/>
      <c r="D6" s="1777"/>
      <c r="E6" s="1777"/>
      <c r="F6" s="1778"/>
      <c r="G6" s="1778"/>
      <c r="H6" s="1778"/>
      <c r="I6" s="1778"/>
      <c r="J6" s="1778"/>
      <c r="K6" s="1778"/>
      <c r="L6" s="1778"/>
      <c r="M6" s="1778"/>
      <c r="N6" s="1778"/>
      <c r="O6" s="1778"/>
      <c r="P6" s="1778"/>
      <c r="Q6" s="1778"/>
      <c r="R6" s="1778"/>
      <c r="S6" s="1778"/>
      <c r="T6" s="1778"/>
      <c r="U6" s="1779"/>
      <c r="V6" s="1772"/>
    </row>
    <row r="7" spans="1:22" ht="15.6">
      <c r="A7" s="1777"/>
      <c r="B7" s="1777"/>
      <c r="C7" s="1777"/>
      <c r="D7" s="1777"/>
      <c r="E7" s="1777"/>
      <c r="F7" s="2149" t="s">
        <v>57</v>
      </c>
      <c r="G7" s="2149"/>
      <c r="H7" s="2149"/>
      <c r="I7" s="2149"/>
      <c r="J7" s="2149"/>
      <c r="K7" s="2149"/>
      <c r="L7" s="2149"/>
      <c r="M7" s="1778"/>
      <c r="N7" s="2149" t="s">
        <v>17</v>
      </c>
      <c r="O7" s="2149"/>
      <c r="P7" s="2149"/>
      <c r="Q7" s="2149"/>
      <c r="R7" s="2149"/>
      <c r="S7" s="2149"/>
      <c r="T7" s="2149"/>
      <c r="U7" s="1779"/>
      <c r="V7" s="1772"/>
    </row>
    <row r="8" spans="1:22" s="287" customFormat="1">
      <c r="A8" s="1614"/>
      <c r="B8" s="1641" t="s">
        <v>204</v>
      </c>
      <c r="C8" s="1615"/>
      <c r="D8" s="1780" t="s">
        <v>290</v>
      </c>
      <c r="E8" s="1620"/>
      <c r="F8" s="1781" t="s">
        <v>202</v>
      </c>
      <c r="G8" s="1781" t="s">
        <v>203</v>
      </c>
      <c r="H8" s="1781" t="s">
        <v>147</v>
      </c>
      <c r="I8" s="1781" t="s">
        <v>148</v>
      </c>
      <c r="J8" s="1781" t="s">
        <v>459</v>
      </c>
      <c r="K8" s="1781" t="s">
        <v>460</v>
      </c>
      <c r="L8" s="1781" t="s">
        <v>461</v>
      </c>
      <c r="M8" s="1782"/>
      <c r="N8" s="953" t="str">
        <f t="shared" ref="N8:T8" si="0">F8</f>
        <v>5-yr</v>
      </c>
      <c r="O8" s="953" t="str">
        <f t="shared" si="0"/>
        <v>3-yr</v>
      </c>
      <c r="P8" s="953" t="str">
        <f t="shared" si="0"/>
        <v>LFY</v>
      </c>
      <c r="Q8" s="953" t="str">
        <f t="shared" si="0"/>
        <v>LTM</v>
      </c>
      <c r="R8" s="953" t="str">
        <f t="shared" si="0"/>
        <v>NFY</v>
      </c>
      <c r="S8" s="953" t="str">
        <f t="shared" si="0"/>
        <v>NFY+1</v>
      </c>
      <c r="T8" s="953" t="str">
        <f t="shared" si="0"/>
        <v>NFY+2</v>
      </c>
      <c r="U8" s="1614"/>
      <c r="V8" s="1772"/>
    </row>
    <row r="9" spans="1:22" s="287" customFormat="1">
      <c r="A9" s="1614"/>
      <c r="B9" s="954" t="str">
        <f>WACC_Retail!B11</f>
        <v>EMCOR Group, Inc.</v>
      </c>
      <c r="C9" s="1783"/>
      <c r="D9" s="955" t="str">
        <f>WACC_Retail!D11</f>
        <v>EME</v>
      </c>
      <c r="E9" s="1784"/>
      <c r="F9" s="519">
        <v>471847000</v>
      </c>
      <c r="G9" s="519">
        <v>481358333.33333331</v>
      </c>
      <c r="H9" s="519">
        <v>482130000</v>
      </c>
      <c r="I9" s="1785"/>
      <c r="J9" s="1785"/>
      <c r="K9" s="1785"/>
      <c r="L9" s="1785"/>
      <c r="M9" s="1786"/>
      <c r="N9" s="1785"/>
      <c r="O9" s="1785"/>
      <c r="P9" s="1785"/>
      <c r="Q9" s="1785"/>
      <c r="R9" s="1785"/>
      <c r="S9" s="1785"/>
      <c r="T9" s="1785"/>
      <c r="U9" s="1614"/>
      <c r="V9" s="1772"/>
    </row>
    <row r="10" spans="1:22">
      <c r="A10" s="1787"/>
      <c r="B10" s="954" t="str">
        <f>WACC_Retail!B12</f>
        <v>Fluor Corporation</v>
      </c>
      <c r="C10" s="1783"/>
      <c r="D10" s="955" t="str">
        <f>WACC_Retail!D12</f>
        <v>FLR</v>
      </c>
      <c r="E10" s="1784"/>
      <c r="F10" s="409">
        <v>104409400</v>
      </c>
      <c r="G10" s="409">
        <v>111331666.66666667</v>
      </c>
      <c r="H10" s="409">
        <v>116199000</v>
      </c>
      <c r="I10" s="1300"/>
      <c r="J10" s="1300"/>
      <c r="K10" s="1300"/>
      <c r="L10" s="1300"/>
      <c r="M10" s="1786"/>
      <c r="N10" s="1300"/>
      <c r="O10" s="1300"/>
      <c r="P10" s="1300"/>
      <c r="Q10" s="1300"/>
      <c r="R10" s="1300"/>
      <c r="S10" s="1300"/>
      <c r="T10" s="1300"/>
      <c r="U10" s="1640"/>
      <c r="V10" s="1772"/>
    </row>
    <row r="11" spans="1:22">
      <c r="A11" s="1788"/>
      <c r="B11" s="954" t="str">
        <f>WACC_Retail!B13</f>
        <v>Foster Wheeler AG</v>
      </c>
      <c r="C11" s="1783"/>
      <c r="D11" s="955" t="str">
        <f>WACC_Retail!D13</f>
        <v>IQ273511</v>
      </c>
      <c r="E11" s="1784"/>
      <c r="F11" s="409">
        <v>72169600</v>
      </c>
      <c r="G11" s="409">
        <v>72560666.666666672</v>
      </c>
      <c r="H11" s="409">
        <v>73785000</v>
      </c>
      <c r="I11" s="1300"/>
      <c r="J11" s="1300"/>
      <c r="K11" s="1300"/>
      <c r="L11" s="1300"/>
      <c r="M11" s="1786"/>
      <c r="N11" s="1300"/>
      <c r="O11" s="1300"/>
      <c r="P11" s="1300"/>
      <c r="Q11" s="1300"/>
      <c r="R11" s="1300"/>
      <c r="S11" s="1300"/>
      <c r="T11" s="1300"/>
      <c r="U11" s="1640"/>
      <c r="V11" s="1772"/>
    </row>
    <row r="12" spans="1:22">
      <c r="A12" s="1788"/>
      <c r="B12" s="954" t="str">
        <f>WACC_Retail!B14</f>
        <v>Jacobs Engineering Group Inc.</v>
      </c>
      <c r="C12" s="1783"/>
      <c r="D12" s="955" t="str">
        <f>WACC_Retail!D14</f>
        <v>JEC</v>
      </c>
      <c r="E12" s="1784"/>
      <c r="F12" s="409">
        <v>19068200</v>
      </c>
      <c r="G12" s="409">
        <v>19086000</v>
      </c>
      <c r="H12" s="409">
        <v>19204000</v>
      </c>
      <c r="I12" s="1300"/>
      <c r="J12" s="1300"/>
      <c r="K12" s="1300"/>
      <c r="L12" s="1300"/>
      <c r="M12" s="1786"/>
      <c r="N12" s="1300"/>
      <c r="O12" s="1300"/>
      <c r="P12" s="1300"/>
      <c r="Q12" s="1300"/>
      <c r="R12" s="1300"/>
      <c r="S12" s="1300"/>
      <c r="T12" s="1300"/>
      <c r="U12" s="1640"/>
      <c r="V12" s="1772"/>
    </row>
    <row r="13" spans="1:22">
      <c r="A13" s="1788"/>
      <c r="B13" s="954" t="str">
        <f>WACC_Retail!B15</f>
        <v>KBR, Inc.</v>
      </c>
      <c r="C13" s="1783"/>
      <c r="D13" s="955" t="str">
        <f>WACC_Retail!D15</f>
        <v>KBR</v>
      </c>
      <c r="E13" s="1784"/>
      <c r="F13" s="409">
        <v>17522326.600000001</v>
      </c>
      <c r="G13" s="409">
        <v>18927439</v>
      </c>
      <c r="H13" s="409">
        <v>20368562</v>
      </c>
      <c r="I13" s="1300"/>
      <c r="J13" s="1300"/>
      <c r="K13" s="1300"/>
      <c r="L13" s="1300"/>
      <c r="M13" s="1786"/>
      <c r="N13" s="1300"/>
      <c r="O13" s="1300"/>
      <c r="P13" s="1300"/>
      <c r="Q13" s="1300"/>
      <c r="R13" s="1300"/>
      <c r="S13" s="1300"/>
      <c r="T13" s="1300"/>
      <c r="U13" s="1640"/>
      <c r="V13" s="1772"/>
    </row>
    <row r="14" spans="1:22">
      <c r="A14" s="1788"/>
      <c r="B14" s="954" t="str">
        <f>WACC_Retail!B16</f>
        <v>Stantec Inc.</v>
      </c>
      <c r="C14" s="1783"/>
      <c r="D14" s="955" t="str">
        <f>WACC_Retail!D16</f>
        <v>STN</v>
      </c>
      <c r="E14" s="1784"/>
      <c r="F14" s="409">
        <v>9193180</v>
      </c>
      <c r="G14" s="409">
        <v>10646966.666666666</v>
      </c>
      <c r="H14" s="409">
        <v>15498400</v>
      </c>
      <c r="I14" s="1300"/>
      <c r="J14" s="1300"/>
      <c r="K14" s="1300"/>
      <c r="L14" s="1300"/>
      <c r="M14" s="1786"/>
      <c r="N14" s="1300"/>
      <c r="O14" s="1300"/>
      <c r="P14" s="1300"/>
      <c r="Q14" s="1300"/>
      <c r="R14" s="1300"/>
      <c r="S14" s="1300"/>
      <c r="T14" s="1300"/>
      <c r="U14" s="1640"/>
      <c r="V14" s="1772"/>
    </row>
    <row r="15" spans="1:22">
      <c r="A15" s="1788"/>
      <c r="B15" s="954" t="str">
        <f>WACC_Retail!B17</f>
        <v>Tetra Tech, Inc.</v>
      </c>
      <c r="C15" s="1783"/>
      <c r="D15" s="955" t="str">
        <f>WACC_Retail!D17</f>
        <v>TTEK</v>
      </c>
      <c r="E15" s="1784"/>
      <c r="F15" s="409">
        <v>5172796.4000000004</v>
      </c>
      <c r="G15" s="409">
        <v>5164138.333333333</v>
      </c>
      <c r="H15" s="409">
        <v>5190582</v>
      </c>
      <c r="I15" s="1300"/>
      <c r="J15" s="1300"/>
      <c r="K15" s="1300"/>
      <c r="L15" s="1300"/>
      <c r="M15" s="1786"/>
      <c r="N15" s="1300"/>
      <c r="O15" s="1300"/>
      <c r="P15" s="1300"/>
      <c r="Q15" s="1300"/>
      <c r="R15" s="1300"/>
      <c r="S15" s="1300"/>
      <c r="T15" s="1300"/>
      <c r="U15" s="1640"/>
      <c r="V15" s="1772"/>
    </row>
    <row r="16" spans="1:22">
      <c r="A16" s="1788"/>
      <c r="B16" s="954" t="str">
        <f>WACC_Retail!B18</f>
        <v>URS Corporation</v>
      </c>
      <c r="C16" s="1783"/>
      <c r="D16" s="955" t="str">
        <f>WACC_Retail!D18</f>
        <v>IQ190786</v>
      </c>
      <c r="E16" s="1784"/>
      <c r="F16" s="409">
        <v>1978866.4</v>
      </c>
      <c r="G16" s="409">
        <v>2019999.3333333333</v>
      </c>
      <c r="H16" s="409">
        <v>2150703</v>
      </c>
      <c r="I16" s="1300"/>
      <c r="J16" s="1300"/>
      <c r="K16" s="1300"/>
      <c r="L16" s="1300"/>
      <c r="M16" s="1786"/>
      <c r="N16" s="1300"/>
      <c r="O16" s="1300"/>
      <c r="P16" s="1300"/>
      <c r="Q16" s="1300"/>
      <c r="R16" s="1300"/>
      <c r="S16" s="1300"/>
      <c r="T16" s="1300"/>
      <c r="U16" s="1640"/>
      <c r="V16" s="1772"/>
    </row>
    <row r="17" spans="1:22">
      <c r="A17" s="1788"/>
      <c r="B17" s="954">
        <f>WACC_Retail!B19</f>
        <v>0</v>
      </c>
      <c r="C17" s="1783"/>
      <c r="D17" s="955">
        <f>WACC_Retail!D19</f>
        <v>0</v>
      </c>
      <c r="E17" s="1784"/>
      <c r="F17" s="409">
        <v>1806954.6780000001</v>
      </c>
      <c r="G17" s="409">
        <v>1857894.8033333335</v>
      </c>
      <c r="H17" s="409">
        <v>1882548.44</v>
      </c>
      <c r="I17" s="1300"/>
      <c r="J17" s="1300"/>
      <c r="K17" s="1300"/>
      <c r="L17" s="1300"/>
      <c r="M17" s="1786"/>
      <c r="N17" s="1300"/>
      <c r="O17" s="1300"/>
      <c r="P17" s="1300"/>
      <c r="Q17" s="1300"/>
      <c r="R17" s="1300"/>
      <c r="S17" s="1300"/>
      <c r="T17" s="1300"/>
      <c r="U17" s="1640"/>
      <c r="V17" s="1772"/>
    </row>
    <row r="18" spans="1:22">
      <c r="A18" s="1788"/>
      <c r="B18" s="1783"/>
      <c r="C18" s="1783"/>
      <c r="D18" s="1789"/>
      <c r="E18" s="1784"/>
      <c r="F18" s="1300"/>
      <c r="G18" s="1300"/>
      <c r="H18" s="1300"/>
      <c r="I18" s="1300"/>
      <c r="J18" s="1300"/>
      <c r="K18" s="1300"/>
      <c r="L18" s="1300"/>
      <c r="M18" s="1786"/>
      <c r="N18" s="1300"/>
      <c r="O18" s="1300"/>
      <c r="P18" s="1300"/>
      <c r="Q18" s="1300"/>
      <c r="R18" s="1300"/>
      <c r="S18" s="1300"/>
      <c r="T18" s="1300"/>
      <c r="U18" s="1640"/>
      <c r="V18" s="1772"/>
    </row>
    <row r="19" spans="1:22">
      <c r="A19" s="1788"/>
      <c r="B19" s="1790"/>
      <c r="C19" s="1790"/>
      <c r="D19" s="1790"/>
      <c r="E19" s="1790"/>
      <c r="F19" s="1790"/>
      <c r="G19" s="1790"/>
      <c r="H19" s="1790"/>
      <c r="I19" s="1790"/>
      <c r="J19" s="1790"/>
      <c r="K19" s="1790"/>
      <c r="L19" s="1790"/>
      <c r="M19" s="1790"/>
      <c r="N19" s="1790"/>
      <c r="O19" s="1790"/>
      <c r="P19" s="1790"/>
      <c r="Q19" s="1790"/>
      <c r="R19" s="1790"/>
      <c r="S19" s="1790"/>
      <c r="T19" s="1790"/>
      <c r="U19" s="1640"/>
      <c r="V19" s="1772"/>
    </row>
    <row r="20" spans="1:22">
      <c r="A20" s="1788"/>
      <c r="B20" s="1783"/>
      <c r="C20" s="1783"/>
      <c r="D20" s="1789"/>
      <c r="E20" s="1784"/>
      <c r="F20" s="1300"/>
      <c r="G20" s="1300"/>
      <c r="H20" s="1300"/>
      <c r="I20" s="1300"/>
      <c r="J20" s="1300"/>
      <c r="K20" s="1300"/>
      <c r="L20" s="1300"/>
      <c r="M20" s="1786"/>
      <c r="N20" s="1300"/>
      <c r="O20" s="1300"/>
      <c r="P20" s="1300"/>
      <c r="Q20" s="1300"/>
      <c r="R20" s="1300"/>
      <c r="S20" s="1300"/>
      <c r="T20" s="1300"/>
      <c r="U20" s="1640"/>
      <c r="V20" s="1772"/>
    </row>
    <row r="21" spans="1:22">
      <c r="A21" s="1788"/>
      <c r="B21" s="1791"/>
      <c r="C21" s="1791"/>
      <c r="D21" s="1792"/>
      <c r="E21" s="1784"/>
      <c r="F21" s="1793"/>
      <c r="G21" s="1793"/>
      <c r="H21" s="1793"/>
      <c r="I21" s="1793"/>
      <c r="J21" s="1793"/>
      <c r="K21" s="1793"/>
      <c r="L21" s="1793"/>
      <c r="M21" s="1793"/>
      <c r="N21" s="1763"/>
      <c r="O21" s="1763"/>
      <c r="P21" s="1763"/>
      <c r="Q21" s="1763"/>
      <c r="R21" s="1763"/>
      <c r="S21" s="1763"/>
      <c r="T21" s="1763"/>
      <c r="U21" s="1640"/>
      <c r="V21" s="1772"/>
    </row>
    <row r="22" spans="1:22">
      <c r="A22" s="1788"/>
      <c r="B22" s="1790"/>
      <c r="C22" s="1790"/>
      <c r="D22" s="1790"/>
      <c r="E22" s="1790"/>
      <c r="F22" s="1790"/>
      <c r="G22" s="1790"/>
      <c r="H22" s="1790"/>
      <c r="I22" s="1790"/>
      <c r="J22" s="1790"/>
      <c r="K22" s="1790"/>
      <c r="L22" s="1790"/>
      <c r="M22" s="1790"/>
      <c r="N22" s="1790"/>
      <c r="O22" s="1790"/>
      <c r="P22" s="1790"/>
      <c r="Q22" s="1790"/>
      <c r="R22" s="1790"/>
      <c r="S22" s="1790"/>
      <c r="T22" s="1790"/>
      <c r="U22" s="1640"/>
      <c r="V22" s="1772"/>
    </row>
    <row r="23" spans="1:22">
      <c r="A23" s="1788"/>
      <c r="B23" s="1641" t="s">
        <v>205</v>
      </c>
      <c r="C23" s="1641"/>
      <c r="D23" s="1790"/>
      <c r="E23" s="1794"/>
      <c r="F23" s="1795"/>
      <c r="G23" s="1795"/>
      <c r="H23" s="1795"/>
      <c r="I23" s="1795" t="s">
        <v>207</v>
      </c>
      <c r="J23" s="1795"/>
      <c r="K23" s="1795"/>
      <c r="L23" s="1795"/>
      <c r="M23" s="1794"/>
      <c r="N23" s="1796"/>
      <c r="O23" s="1796"/>
      <c r="P23" s="1796"/>
      <c r="Q23" s="1796" t="s">
        <v>208</v>
      </c>
      <c r="R23" s="1796"/>
      <c r="S23" s="1796"/>
      <c r="T23" s="1796"/>
      <c r="U23" s="1788"/>
      <c r="V23" s="1772"/>
    </row>
    <row r="24" spans="1:22">
      <c r="A24" s="1788"/>
      <c r="B24" s="1641" t="s">
        <v>204</v>
      </c>
      <c r="C24" s="1641"/>
      <c r="D24" s="1797" t="s">
        <v>206</v>
      </c>
      <c r="E24" s="1794"/>
      <c r="F24" s="953" t="str">
        <f t="shared" ref="F24:L24" si="1">F8</f>
        <v>5-yr</v>
      </c>
      <c r="G24" s="953" t="str">
        <f t="shared" si="1"/>
        <v>3-yr</v>
      </c>
      <c r="H24" s="953" t="str">
        <f t="shared" si="1"/>
        <v>LFY</v>
      </c>
      <c r="I24" s="953" t="str">
        <f t="shared" si="1"/>
        <v>LTM</v>
      </c>
      <c r="J24" s="953" t="str">
        <f t="shared" si="1"/>
        <v>NFY</v>
      </c>
      <c r="K24" s="953" t="str">
        <f t="shared" si="1"/>
        <v>NFY+1</v>
      </c>
      <c r="L24" s="953" t="str">
        <f t="shared" si="1"/>
        <v>NFY+2</v>
      </c>
      <c r="M24" s="1794"/>
      <c r="N24" s="953" t="str">
        <f t="shared" ref="N24:T24" si="2">F8</f>
        <v>5-yr</v>
      </c>
      <c r="O24" s="953" t="str">
        <f t="shared" si="2"/>
        <v>3-yr</v>
      </c>
      <c r="P24" s="953" t="str">
        <f t="shared" si="2"/>
        <v>LFY</v>
      </c>
      <c r="Q24" s="953" t="str">
        <f t="shared" si="2"/>
        <v>LTM</v>
      </c>
      <c r="R24" s="953" t="str">
        <f t="shared" si="2"/>
        <v>NFY</v>
      </c>
      <c r="S24" s="953" t="str">
        <f t="shared" si="2"/>
        <v>NFY+1</v>
      </c>
      <c r="T24" s="953" t="str">
        <f t="shared" si="2"/>
        <v>NFY+2</v>
      </c>
      <c r="U24" s="1788"/>
      <c r="V24" s="1772"/>
    </row>
    <row r="25" spans="1:22">
      <c r="A25" s="1788"/>
      <c r="B25" s="954" t="str">
        <f>WACC_Retail!B11</f>
        <v>EMCOR Group, Inc.</v>
      </c>
      <c r="C25" s="1783"/>
      <c r="D25" s="956">
        <f>TIC_Retail!L9</f>
        <v>3792.0834599999998</v>
      </c>
      <c r="E25" s="1784"/>
      <c r="F25" s="957">
        <f t="shared" ref="F25:L33" si="3">IF($B9="","",IF(ISERROR($D25/F9),"n/a",IF(OR($D25/F9&lt;0,$D25/F9&gt;5),"nmf",$D25/F9)))</f>
        <v>8.0366802374498514E-6</v>
      </c>
      <c r="G25" s="957">
        <f t="shared" si="3"/>
        <v>7.8778805671450585E-6</v>
      </c>
      <c r="H25" s="957">
        <f t="shared" si="3"/>
        <v>7.8652717316906223E-6</v>
      </c>
      <c r="I25" s="957" t="str">
        <f t="shared" si="3"/>
        <v>n/a</v>
      </c>
      <c r="J25" s="957" t="str">
        <f t="shared" si="3"/>
        <v>n/a</v>
      </c>
      <c r="K25" s="957" t="str">
        <f t="shared" si="3"/>
        <v>n/a</v>
      </c>
      <c r="L25" s="957" t="str">
        <f t="shared" si="3"/>
        <v>n/a</v>
      </c>
      <c r="M25" s="1763"/>
      <c r="N25" s="957" t="str">
        <f>IF($B9="","",IF(ISERROR($D25/N9),"n/a",IF(OR($D25/N9&lt;0,$D25/N9&gt;15),"nmf",$D25/N9)))</f>
        <v>n/a</v>
      </c>
      <c r="O25" s="957" t="str">
        <f t="shared" ref="O25:T25" si="4">IF($B9="","",IF(ISERROR($D25/O9),"n/a",IF(OR($D25/O9&lt;0,$D25/O9&gt;15),"nmf",$D25/O9)))</f>
        <v>n/a</v>
      </c>
      <c r="P25" s="957" t="str">
        <f t="shared" si="4"/>
        <v>n/a</v>
      </c>
      <c r="Q25" s="957" t="str">
        <f t="shared" si="4"/>
        <v>n/a</v>
      </c>
      <c r="R25" s="957" t="str">
        <f t="shared" si="4"/>
        <v>n/a</v>
      </c>
      <c r="S25" s="957" t="str">
        <f t="shared" si="4"/>
        <v>n/a</v>
      </c>
      <c r="T25" s="957" t="str">
        <f t="shared" si="4"/>
        <v>n/a</v>
      </c>
      <c r="U25" s="1788"/>
      <c r="V25" s="1772"/>
    </row>
    <row r="26" spans="1:22">
      <c r="A26" s="1788"/>
      <c r="B26" s="954" t="str">
        <f>WACC_Retail!B12</f>
        <v>Fluor Corporation</v>
      </c>
      <c r="C26" s="1783"/>
      <c r="D26" s="959">
        <f>TIC_Retail!L10</f>
        <v>15249.068799999999</v>
      </c>
      <c r="E26" s="1784"/>
      <c r="F26" s="957">
        <f t="shared" si="3"/>
        <v>1.4605072723337169E-4</v>
      </c>
      <c r="G26" s="957">
        <f t="shared" si="3"/>
        <v>1.3696973427745923E-4</v>
      </c>
      <c r="H26" s="957">
        <f t="shared" si="3"/>
        <v>1.3123235828191291E-4</v>
      </c>
      <c r="I26" s="957" t="str">
        <f t="shared" si="3"/>
        <v>n/a</v>
      </c>
      <c r="J26" s="957" t="str">
        <f t="shared" si="3"/>
        <v>n/a</v>
      </c>
      <c r="K26" s="957" t="str">
        <f t="shared" si="3"/>
        <v>n/a</v>
      </c>
      <c r="L26" s="957" t="str">
        <f t="shared" si="3"/>
        <v>n/a</v>
      </c>
      <c r="M26" s="1763"/>
      <c r="N26" s="957" t="str">
        <f>IF($B10="","",IF(ISERROR($D26/N10),"n/a",IF(OR($D26/N10&lt;0,$D26/N10&gt;15),"nmf",$D26/N10)))</f>
        <v>n/a</v>
      </c>
      <c r="O26" s="957" t="str">
        <f>IF($B10="","",IF(ISERROR($D26/O10),"n/a",IF(OR($D26/O10&lt;0,$D26/O10&gt;15),"nmf",$D26/O10)))</f>
        <v>n/a</v>
      </c>
      <c r="P26" s="957" t="str">
        <f t="shared" ref="N26:T33" si="5">IF($B10="","",IF(ISERROR($D26/P10),"n/a",IF(OR($D26/P10&lt;0,$D26/P10&gt;15),"nmf",$D26/P10)))</f>
        <v>n/a</v>
      </c>
      <c r="Q26" s="957" t="str">
        <f t="shared" si="5"/>
        <v>n/a</v>
      </c>
      <c r="R26" s="957" t="str">
        <f t="shared" si="5"/>
        <v>n/a</v>
      </c>
      <c r="S26" s="957" t="str">
        <f t="shared" si="5"/>
        <v>n/a</v>
      </c>
      <c r="T26" s="957" t="str">
        <f t="shared" si="5"/>
        <v>n/a</v>
      </c>
      <c r="U26" s="1788"/>
      <c r="V26" s="1772"/>
    </row>
    <row r="27" spans="1:22">
      <c r="A27" s="1788"/>
      <c r="B27" s="954" t="str">
        <f>WACC_Retail!B13</f>
        <v>Foster Wheeler AG</v>
      </c>
      <c r="C27" s="1783"/>
      <c r="D27" s="959">
        <f>TIC_Retail!L11</f>
        <v>3491.0346540405008</v>
      </c>
      <c r="E27" s="1784"/>
      <c r="F27" s="957">
        <f t="shared" si="3"/>
        <v>4.8372647957595731E-5</v>
      </c>
      <c r="G27" s="957">
        <f t="shared" si="3"/>
        <v>4.8111942935665334E-5</v>
      </c>
      <c r="H27" s="957">
        <f t="shared" si="3"/>
        <v>4.7313609189408424E-5</v>
      </c>
      <c r="I27" s="957" t="str">
        <f t="shared" si="3"/>
        <v>n/a</v>
      </c>
      <c r="J27" s="957" t="str">
        <f t="shared" si="3"/>
        <v>n/a</v>
      </c>
      <c r="K27" s="957" t="str">
        <f t="shared" si="3"/>
        <v>n/a</v>
      </c>
      <c r="L27" s="957" t="str">
        <f t="shared" si="3"/>
        <v>n/a</v>
      </c>
      <c r="M27" s="1763"/>
      <c r="N27" s="957" t="str">
        <f t="shared" si="5"/>
        <v>n/a</v>
      </c>
      <c r="O27" s="957" t="str">
        <f t="shared" si="5"/>
        <v>n/a</v>
      </c>
      <c r="P27" s="957" t="str">
        <f t="shared" si="5"/>
        <v>n/a</v>
      </c>
      <c r="Q27" s="957" t="str">
        <f t="shared" si="5"/>
        <v>n/a</v>
      </c>
      <c r="R27" s="957" t="str">
        <f t="shared" si="5"/>
        <v>n/a</v>
      </c>
      <c r="S27" s="957" t="str">
        <f t="shared" si="5"/>
        <v>n/a</v>
      </c>
      <c r="T27" s="957" t="str">
        <f t="shared" si="5"/>
        <v>n/a</v>
      </c>
      <c r="U27" s="1788"/>
      <c r="V27" s="1772"/>
    </row>
    <row r="28" spans="1:22">
      <c r="A28" s="1788"/>
      <c r="B28" s="954" t="str">
        <f>WACC_Retail!B14</f>
        <v>Jacobs Engineering Group Inc.</v>
      </c>
      <c r="C28" s="1783"/>
      <c r="D28" s="959">
        <f>TIC_Retail!L12</f>
        <v>8682.0369200000005</v>
      </c>
      <c r="E28" s="1784"/>
      <c r="F28" s="957">
        <f t="shared" si="3"/>
        <v>4.5531497047440246E-4</v>
      </c>
      <c r="G28" s="957">
        <f t="shared" si="3"/>
        <v>4.5489033427643303E-4</v>
      </c>
      <c r="H28" s="957">
        <f t="shared" si="3"/>
        <v>4.5209523640908145E-4</v>
      </c>
      <c r="I28" s="957" t="str">
        <f t="shared" si="3"/>
        <v>n/a</v>
      </c>
      <c r="J28" s="957" t="str">
        <f t="shared" si="3"/>
        <v>n/a</v>
      </c>
      <c r="K28" s="957" t="str">
        <f t="shared" si="3"/>
        <v>n/a</v>
      </c>
      <c r="L28" s="957" t="str">
        <f t="shared" si="3"/>
        <v>n/a</v>
      </c>
      <c r="M28" s="1763"/>
      <c r="N28" s="957" t="str">
        <f t="shared" si="5"/>
        <v>n/a</v>
      </c>
      <c r="O28" s="957" t="str">
        <f t="shared" si="5"/>
        <v>n/a</v>
      </c>
      <c r="P28" s="957" t="str">
        <f t="shared" si="5"/>
        <v>n/a</v>
      </c>
      <c r="Q28" s="957" t="str">
        <f t="shared" si="5"/>
        <v>n/a</v>
      </c>
      <c r="R28" s="957" t="str">
        <f t="shared" si="5"/>
        <v>n/a</v>
      </c>
      <c r="S28" s="957" t="str">
        <f t="shared" si="5"/>
        <v>n/a</v>
      </c>
      <c r="T28" s="957" t="str">
        <f t="shared" si="5"/>
        <v>n/a</v>
      </c>
      <c r="U28" s="1788"/>
      <c r="V28" s="1772"/>
    </row>
    <row r="29" spans="1:22">
      <c r="A29" s="1788"/>
      <c r="B29" s="954" t="str">
        <f>WACC_Retail!B15</f>
        <v>KBR, Inc.</v>
      </c>
      <c r="C29" s="1783"/>
      <c r="D29" s="959">
        <f>TIC_Retail!L13</f>
        <v>4510.2653</v>
      </c>
      <c r="E29" s="1784"/>
      <c r="F29" s="957">
        <f t="shared" si="3"/>
        <v>2.5740105198130477E-4</v>
      </c>
      <c r="G29" s="957">
        <f t="shared" si="3"/>
        <v>2.3829242297386351E-4</v>
      </c>
      <c r="H29" s="957">
        <f t="shared" si="3"/>
        <v>2.2143268140382223E-4</v>
      </c>
      <c r="I29" s="957" t="str">
        <f t="shared" si="3"/>
        <v>n/a</v>
      </c>
      <c r="J29" s="957" t="str">
        <f t="shared" si="3"/>
        <v>n/a</v>
      </c>
      <c r="K29" s="957" t="str">
        <f t="shared" si="3"/>
        <v>n/a</v>
      </c>
      <c r="L29" s="957" t="str">
        <f t="shared" si="3"/>
        <v>n/a</v>
      </c>
      <c r="M29" s="1763"/>
      <c r="N29" s="957" t="str">
        <f t="shared" si="5"/>
        <v>n/a</v>
      </c>
      <c r="O29" s="957" t="str">
        <f t="shared" si="5"/>
        <v>n/a</v>
      </c>
      <c r="P29" s="957" t="str">
        <f t="shared" si="5"/>
        <v>n/a</v>
      </c>
      <c r="Q29" s="957" t="str">
        <f t="shared" si="5"/>
        <v>n/a</v>
      </c>
      <c r="R29" s="957" t="str">
        <f t="shared" si="5"/>
        <v>n/a</v>
      </c>
      <c r="S29" s="957" t="str">
        <f t="shared" si="5"/>
        <v>n/a</v>
      </c>
      <c r="T29" s="957" t="str">
        <f t="shared" si="5"/>
        <v>n/a</v>
      </c>
      <c r="U29" s="1788"/>
      <c r="V29" s="1772"/>
    </row>
    <row r="30" spans="1:22">
      <c r="A30" s="1788"/>
      <c r="B30" s="954" t="str">
        <f>WACC_Retail!B16</f>
        <v>Stantec Inc.</v>
      </c>
      <c r="C30" s="1783"/>
      <c r="D30" s="959">
        <f>TIC_Retail!L14</f>
        <v>2773.7352946999999</v>
      </c>
      <c r="E30" s="1784"/>
      <c r="F30" s="957">
        <f t="shared" si="3"/>
        <v>3.0171663066534102E-4</v>
      </c>
      <c r="G30" s="957">
        <f t="shared" si="3"/>
        <v>2.6051882959152688E-4</v>
      </c>
      <c r="H30" s="957">
        <f t="shared" si="3"/>
        <v>1.7896913840783564E-4</v>
      </c>
      <c r="I30" s="957" t="str">
        <f t="shared" si="3"/>
        <v>n/a</v>
      </c>
      <c r="J30" s="957" t="str">
        <f t="shared" si="3"/>
        <v>n/a</v>
      </c>
      <c r="K30" s="957" t="str">
        <f t="shared" si="3"/>
        <v>n/a</v>
      </c>
      <c r="L30" s="957" t="str">
        <f t="shared" si="3"/>
        <v>n/a</v>
      </c>
      <c r="M30" s="1763"/>
      <c r="N30" s="957" t="str">
        <f>IF($B14="","",IF(ISERROR($D30/N14),"n/a",IF(OR($D30/N14&lt;0,$D30/N14&gt;15),"nmf",$D30/N14)))</f>
        <v>n/a</v>
      </c>
      <c r="O30" s="957" t="str">
        <f>IF($B14="","",IF(ISERROR($D30/O14),"n/a",IF(OR($D30/O14&lt;0,$D30/O14&gt;15),"nmf",$D30/O14)))</f>
        <v>n/a</v>
      </c>
      <c r="P30" s="957" t="str">
        <f>IF($B14="","",IF(ISERROR($D30/P14),"n/a",IF(OR($D30/P14&lt;0,$D30/P14&gt;15),"nmf",$D30/P14)))</f>
        <v>n/a</v>
      </c>
      <c r="Q30" s="957" t="str">
        <f>IF($B14="","",IF(ISERROR($D30/Q14),"n/a",IF(OR($D30/Q14&lt;0,$D30/Q14&gt;15),"nmf",$D30/Q14)))</f>
        <v>n/a</v>
      </c>
      <c r="R30" s="957" t="str">
        <f t="shared" si="5"/>
        <v>n/a</v>
      </c>
      <c r="S30" s="957" t="str">
        <f t="shared" si="5"/>
        <v>n/a</v>
      </c>
      <c r="T30" s="957" t="str">
        <f t="shared" si="5"/>
        <v>n/a</v>
      </c>
      <c r="U30" s="1788"/>
      <c r="V30" s="1772"/>
    </row>
    <row r="31" spans="1:22">
      <c r="A31" s="1788"/>
      <c r="B31" s="954" t="str">
        <f>WACC_Retail!B17</f>
        <v>Tetra Tech, Inc.</v>
      </c>
      <c r="C31" s="1783"/>
      <c r="D31" s="959">
        <f>TIC_Retail!L15</f>
        <v>2181.3184999999999</v>
      </c>
      <c r="E31" s="1784"/>
      <c r="F31" s="957">
        <f t="shared" si="3"/>
        <v>4.2169038394783908E-4</v>
      </c>
      <c r="G31" s="957">
        <f t="shared" si="3"/>
        <v>4.2239737962093064E-4</v>
      </c>
      <c r="H31" s="957">
        <f t="shared" si="3"/>
        <v>4.2024545609721606E-4</v>
      </c>
      <c r="I31" s="957" t="str">
        <f t="shared" si="3"/>
        <v>n/a</v>
      </c>
      <c r="J31" s="957" t="str">
        <f t="shared" si="3"/>
        <v>n/a</v>
      </c>
      <c r="K31" s="957" t="str">
        <f t="shared" si="3"/>
        <v>n/a</v>
      </c>
      <c r="L31" s="957" t="str">
        <f t="shared" si="3"/>
        <v>n/a</v>
      </c>
      <c r="M31" s="1763"/>
      <c r="N31" s="957" t="str">
        <f t="shared" si="5"/>
        <v>n/a</v>
      </c>
      <c r="O31" s="957" t="str">
        <f t="shared" si="5"/>
        <v>n/a</v>
      </c>
      <c r="P31" s="957" t="str">
        <f t="shared" si="5"/>
        <v>n/a</v>
      </c>
      <c r="Q31" s="957" t="str">
        <f t="shared" si="5"/>
        <v>n/a</v>
      </c>
      <c r="R31" s="957" t="str">
        <f t="shared" si="5"/>
        <v>n/a</v>
      </c>
      <c r="S31" s="957" t="str">
        <f t="shared" si="5"/>
        <v>n/a</v>
      </c>
      <c r="T31" s="957" t="str">
        <f t="shared" si="5"/>
        <v>n/a</v>
      </c>
      <c r="U31" s="1788"/>
      <c r="V31" s="1772"/>
    </row>
    <row r="32" spans="1:22">
      <c r="A32" s="1788"/>
      <c r="B32" s="954" t="str">
        <f>WACC_Retail!B18</f>
        <v>URS Corporation</v>
      </c>
      <c r="C32" s="1783"/>
      <c r="D32" s="959">
        <f>TIC_Retail!L16</f>
        <v>5656.0452500000001</v>
      </c>
      <c r="E32" s="1784"/>
      <c r="F32" s="957">
        <f t="shared" si="3"/>
        <v>2.8582249160428418E-3</v>
      </c>
      <c r="G32" s="957">
        <f t="shared" si="3"/>
        <v>2.8000233250902065E-3</v>
      </c>
      <c r="H32" s="957">
        <f t="shared" si="3"/>
        <v>2.6298588182561704E-3</v>
      </c>
      <c r="I32" s="957" t="str">
        <f t="shared" si="3"/>
        <v>n/a</v>
      </c>
      <c r="J32" s="957" t="str">
        <f t="shared" si="3"/>
        <v>n/a</v>
      </c>
      <c r="K32" s="957" t="str">
        <f t="shared" si="3"/>
        <v>n/a</v>
      </c>
      <c r="L32" s="957" t="str">
        <f t="shared" si="3"/>
        <v>n/a</v>
      </c>
      <c r="M32" s="1763"/>
      <c r="N32" s="957" t="str">
        <f t="shared" si="5"/>
        <v>n/a</v>
      </c>
      <c r="O32" s="957" t="str">
        <f t="shared" si="5"/>
        <v>n/a</v>
      </c>
      <c r="P32" s="957" t="str">
        <f>IF($B16="","",IF(ISERROR($D32/P16),"n/a",IF(OR($D32/P16&lt;0,$D32/P16&gt;15),"nmf",$D32/P16)))</f>
        <v>n/a</v>
      </c>
      <c r="Q32" s="957" t="str">
        <f>IF($B16="","",IF(ISERROR($D32/Q16),"n/a",IF(OR($D32/Q16&lt;0,$D32/Q16&gt;15),"nmf",$D32/Q16)))</f>
        <v>n/a</v>
      </c>
      <c r="R32" s="957" t="str">
        <f t="shared" si="5"/>
        <v>n/a</v>
      </c>
      <c r="S32" s="957" t="str">
        <f t="shared" si="5"/>
        <v>n/a</v>
      </c>
      <c r="T32" s="957" t="str">
        <f t="shared" si="5"/>
        <v>n/a</v>
      </c>
      <c r="U32" s="1788"/>
      <c r="V32" s="1772"/>
    </row>
    <row r="33" spans="1:22">
      <c r="A33" s="1788"/>
      <c r="B33" s="954">
        <f>WACC_Retail!B19</f>
        <v>0</v>
      </c>
      <c r="C33" s="1783"/>
      <c r="D33" s="959">
        <f>TIC_Retail!L17</f>
        <v>0</v>
      </c>
      <c r="E33" s="1784"/>
      <c r="F33" s="957">
        <f t="shared" si="3"/>
        <v>0</v>
      </c>
      <c r="G33" s="957">
        <f t="shared" si="3"/>
        <v>0</v>
      </c>
      <c r="H33" s="957">
        <f t="shared" si="3"/>
        <v>0</v>
      </c>
      <c r="I33" s="957" t="str">
        <f t="shared" si="3"/>
        <v>n/a</v>
      </c>
      <c r="J33" s="957" t="str">
        <f t="shared" si="3"/>
        <v>n/a</v>
      </c>
      <c r="K33" s="957" t="str">
        <f t="shared" si="3"/>
        <v>n/a</v>
      </c>
      <c r="L33" s="957" t="str">
        <f t="shared" si="3"/>
        <v>n/a</v>
      </c>
      <c r="M33" s="1763"/>
      <c r="N33" s="957" t="str">
        <f>IF($B17="","",IF(ISERROR($D33/N17),"n/a",IF(OR($D33/N17&lt;0,$D33/N17&gt;15),"nmf",$D33/N17)))</f>
        <v>n/a</v>
      </c>
      <c r="O33" s="957" t="str">
        <f>IF($B17="","",IF(ISERROR($D33/O17),"n/a",IF(OR($D33/O17&lt;0,$D33/O17&gt;15),"nmf",$D33/O17)))</f>
        <v>n/a</v>
      </c>
      <c r="P33" s="957" t="str">
        <f>IF($B17="","",IF(ISERROR($D33/P17),"n/a",IF(OR($D33/P17&lt;0,$D33/P17&gt;15),"nmf",$D33/P17)))</f>
        <v>n/a</v>
      </c>
      <c r="Q33" s="957" t="str">
        <f>IF($B17="","",IF(ISERROR($D33/Q17),"n/a",IF(OR($D33/Q17&lt;0,$D33/Q17&gt;15),"nmf",$D33/Q17)))</f>
        <v>n/a</v>
      </c>
      <c r="R33" s="957" t="str">
        <f>IF($B17="","",IF(ISERROR($D33/R17),"n/a",IF(OR($D33/R17&lt;0,$D33/R17&gt;15),"nmf",$D33/R17)))</f>
        <v>n/a</v>
      </c>
      <c r="S33" s="957" t="str">
        <f>IF($B17="","",IF(ISERROR($D33/S17),"n/a",IF(OR($D33/S17&lt;0,$D33/S17&gt;15),"nmf",$D33/S17)))</f>
        <v>n/a</v>
      </c>
      <c r="T33" s="957" t="str">
        <f t="shared" si="5"/>
        <v>n/a</v>
      </c>
      <c r="U33" s="1788"/>
      <c r="V33" s="1772"/>
    </row>
    <row r="34" spans="1:22" s="301" customFormat="1">
      <c r="A34" s="1798"/>
      <c r="B34" s="1783"/>
      <c r="C34" s="1783"/>
      <c r="D34" s="1799"/>
      <c r="E34" s="1784"/>
      <c r="F34" s="1763"/>
      <c r="G34" s="1763"/>
      <c r="H34" s="1763"/>
      <c r="I34" s="1763"/>
      <c r="J34" s="1763"/>
      <c r="K34" s="1763"/>
      <c r="L34" s="1763"/>
      <c r="M34" s="1763"/>
      <c r="N34" s="1763"/>
      <c r="O34" s="1763"/>
      <c r="P34" s="1763"/>
      <c r="Q34" s="1763"/>
      <c r="R34" s="1763"/>
      <c r="S34" s="1763"/>
      <c r="T34" s="1763"/>
      <c r="U34" s="1641"/>
      <c r="V34" s="1772"/>
    </row>
    <row r="35" spans="1:22" s="301" customFormat="1">
      <c r="A35" s="1798"/>
      <c r="B35" s="1800"/>
      <c r="C35" s="1800"/>
      <c r="D35" s="1800"/>
      <c r="E35" s="1800"/>
      <c r="F35" s="1800"/>
      <c r="G35" s="1800"/>
      <c r="H35" s="1800"/>
      <c r="I35" s="1800"/>
      <c r="J35" s="1800"/>
      <c r="K35" s="1800"/>
      <c r="L35" s="1800"/>
      <c r="M35" s="1800"/>
      <c r="N35" s="1800"/>
      <c r="O35" s="1800"/>
      <c r="P35" s="1800"/>
      <c r="Q35" s="1800"/>
      <c r="R35" s="1800"/>
      <c r="S35" s="1800"/>
      <c r="T35" s="1800"/>
      <c r="U35" s="1641"/>
      <c r="V35" s="1772"/>
    </row>
    <row r="36" spans="1:22" s="301" customFormat="1">
      <c r="A36" s="1798"/>
      <c r="B36" s="1783"/>
      <c r="C36" s="1783"/>
      <c r="D36" s="1801"/>
      <c r="E36" s="1802"/>
      <c r="F36" s="1803"/>
      <c r="G36" s="1803"/>
      <c r="H36" s="1803"/>
      <c r="I36" s="1803"/>
      <c r="J36" s="1803"/>
      <c r="K36" s="1803"/>
      <c r="L36" s="1803"/>
      <c r="M36" s="1803"/>
      <c r="N36" s="1804"/>
      <c r="O36" s="1804"/>
      <c r="P36" s="1804"/>
      <c r="Q36" s="1804"/>
      <c r="R36" s="1804"/>
      <c r="S36" s="1804"/>
      <c r="T36" s="1804"/>
      <c r="U36" s="1641"/>
      <c r="V36" s="1772"/>
    </row>
    <row r="37" spans="1:22" s="301" customFormat="1">
      <c r="A37" s="1798"/>
      <c r="B37" s="1790"/>
      <c r="C37" s="1790"/>
      <c r="D37" s="1805" t="s">
        <v>151</v>
      </c>
      <c r="E37" s="1590"/>
      <c r="F37" s="957">
        <f t="shared" ref="F37:L37" si="6">(MAX(F25:F34))</f>
        <v>2.8582249160428418E-3</v>
      </c>
      <c r="G37" s="957">
        <f t="shared" si="6"/>
        <v>2.8000233250902065E-3</v>
      </c>
      <c r="H37" s="957">
        <f t="shared" si="6"/>
        <v>2.6298588182561704E-3</v>
      </c>
      <c r="I37" s="957">
        <f t="shared" si="6"/>
        <v>0</v>
      </c>
      <c r="J37" s="957">
        <f t="shared" si="6"/>
        <v>0</v>
      </c>
      <c r="K37" s="957">
        <f t="shared" si="6"/>
        <v>0</v>
      </c>
      <c r="L37" s="957">
        <f t="shared" si="6"/>
        <v>0</v>
      </c>
      <c r="M37" s="1793"/>
      <c r="N37" s="957">
        <f t="shared" ref="N37:T37" si="7">(MAX(N25:N34))</f>
        <v>0</v>
      </c>
      <c r="O37" s="957">
        <f t="shared" si="7"/>
        <v>0</v>
      </c>
      <c r="P37" s="957">
        <f t="shared" si="7"/>
        <v>0</v>
      </c>
      <c r="Q37" s="957">
        <f t="shared" si="7"/>
        <v>0</v>
      </c>
      <c r="R37" s="957">
        <f t="shared" si="7"/>
        <v>0</v>
      </c>
      <c r="S37" s="957">
        <f t="shared" si="7"/>
        <v>0</v>
      </c>
      <c r="T37" s="957">
        <f t="shared" si="7"/>
        <v>0</v>
      </c>
      <c r="U37" s="1641"/>
      <c r="V37" s="1772"/>
    </row>
    <row r="38" spans="1:22" s="301" customFormat="1">
      <c r="A38" s="1798"/>
      <c r="B38" s="1790"/>
      <c r="C38" s="1790"/>
      <c r="D38" s="1805" t="s">
        <v>496</v>
      </c>
      <c r="E38" s="1590"/>
      <c r="F38" s="957">
        <f t="shared" ref="F38:L38" si="8">QUARTILE(F25:F34,3)</f>
        <v>4.2169038394783908E-4</v>
      </c>
      <c r="G38" s="957">
        <f t="shared" si="8"/>
        <v>4.2239737962093064E-4</v>
      </c>
      <c r="H38" s="957">
        <f t="shared" si="8"/>
        <v>4.2024545609721606E-4</v>
      </c>
      <c r="I38" s="1806" t="e">
        <f t="shared" si="8"/>
        <v>#NUM!</v>
      </c>
      <c r="J38" s="957" t="e">
        <f t="shared" si="8"/>
        <v>#NUM!</v>
      </c>
      <c r="K38" s="957" t="e">
        <f t="shared" si="8"/>
        <v>#NUM!</v>
      </c>
      <c r="L38" s="957" t="e">
        <f t="shared" si="8"/>
        <v>#NUM!</v>
      </c>
      <c r="M38" s="1793"/>
      <c r="N38" s="957" t="e">
        <f t="shared" ref="N38:T38" si="9">QUARTILE(N25:N34,3)</f>
        <v>#NUM!</v>
      </c>
      <c r="O38" s="957" t="e">
        <f t="shared" si="9"/>
        <v>#NUM!</v>
      </c>
      <c r="P38" s="957" t="e">
        <f t="shared" si="9"/>
        <v>#NUM!</v>
      </c>
      <c r="Q38" s="957" t="e">
        <f t="shared" si="9"/>
        <v>#NUM!</v>
      </c>
      <c r="R38" s="957" t="e">
        <f t="shared" si="9"/>
        <v>#NUM!</v>
      </c>
      <c r="S38" s="957" t="e">
        <f t="shared" si="9"/>
        <v>#NUM!</v>
      </c>
      <c r="T38" s="957" t="e">
        <f t="shared" si="9"/>
        <v>#NUM!</v>
      </c>
      <c r="U38" s="1641"/>
      <c r="V38" s="1772"/>
    </row>
    <row r="39" spans="1:22" s="301" customFormat="1">
      <c r="A39" s="1798"/>
      <c r="B39" s="1641"/>
      <c r="C39" s="1641"/>
      <c r="D39" s="1805" t="s">
        <v>38</v>
      </c>
      <c r="E39" s="1590"/>
      <c r="F39" s="957">
        <f t="shared" ref="F39:L39" si="10">(AVERAGE(F25:F34))</f>
        <v>4.9964533428223845E-4</v>
      </c>
      <c r="G39" s="957">
        <f t="shared" si="10"/>
        <v>4.8545353881480332E-4</v>
      </c>
      <c r="H39" s="957">
        <f t="shared" si="10"/>
        <v>4.5433472997523757E-4</v>
      </c>
      <c r="I39" s="957" t="e">
        <f t="shared" si="10"/>
        <v>#DIV/0!</v>
      </c>
      <c r="J39" s="1806" t="e">
        <f t="shared" si="10"/>
        <v>#DIV/0!</v>
      </c>
      <c r="K39" s="957" t="e">
        <f t="shared" si="10"/>
        <v>#DIV/0!</v>
      </c>
      <c r="L39" s="957" t="e">
        <f t="shared" si="10"/>
        <v>#DIV/0!</v>
      </c>
      <c r="M39" s="1793"/>
      <c r="N39" s="957" t="e">
        <f t="shared" ref="N39:T39" si="11">(AVERAGE(N25:N34))</f>
        <v>#DIV/0!</v>
      </c>
      <c r="O39" s="957" t="e">
        <f t="shared" si="11"/>
        <v>#DIV/0!</v>
      </c>
      <c r="P39" s="957" t="e">
        <f t="shared" si="11"/>
        <v>#DIV/0!</v>
      </c>
      <c r="Q39" s="1806" t="e">
        <f t="shared" si="11"/>
        <v>#DIV/0!</v>
      </c>
      <c r="R39" s="1806" t="e">
        <f t="shared" si="11"/>
        <v>#DIV/0!</v>
      </c>
      <c r="S39" s="957" t="e">
        <f t="shared" si="11"/>
        <v>#DIV/0!</v>
      </c>
      <c r="T39" s="957" t="e">
        <f t="shared" si="11"/>
        <v>#DIV/0!</v>
      </c>
      <c r="U39" s="1641"/>
      <c r="V39" s="1772"/>
    </row>
    <row r="40" spans="1:22" s="301" customFormat="1">
      <c r="A40" s="1798"/>
      <c r="B40" s="1790"/>
      <c r="C40" s="1790"/>
      <c r="D40" s="1805" t="s">
        <v>39</v>
      </c>
      <c r="E40" s="1590"/>
      <c r="F40" s="957">
        <f t="shared" ref="F40:L40" si="12">(MEDIAN(F25:F34))</f>
        <v>2.5740105198130477E-4</v>
      </c>
      <c r="G40" s="957">
        <f t="shared" si="12"/>
        <v>2.3829242297386351E-4</v>
      </c>
      <c r="H40" s="957">
        <f t="shared" si="12"/>
        <v>1.7896913840783564E-4</v>
      </c>
      <c r="I40" s="957" t="e">
        <f t="shared" si="12"/>
        <v>#NUM!</v>
      </c>
      <c r="J40" s="957" t="e">
        <f t="shared" si="12"/>
        <v>#NUM!</v>
      </c>
      <c r="K40" s="957" t="e">
        <f t="shared" si="12"/>
        <v>#NUM!</v>
      </c>
      <c r="L40" s="957" t="e">
        <f t="shared" si="12"/>
        <v>#NUM!</v>
      </c>
      <c r="M40" s="1793"/>
      <c r="N40" s="957" t="e">
        <f t="shared" ref="N40:T40" si="13">(MEDIAN(N25:N34))</f>
        <v>#NUM!</v>
      </c>
      <c r="O40" s="957" t="e">
        <f t="shared" si="13"/>
        <v>#NUM!</v>
      </c>
      <c r="P40" s="957" t="e">
        <f t="shared" si="13"/>
        <v>#NUM!</v>
      </c>
      <c r="Q40" s="957" t="e">
        <f t="shared" si="13"/>
        <v>#NUM!</v>
      </c>
      <c r="R40" s="957" t="e">
        <f t="shared" si="13"/>
        <v>#NUM!</v>
      </c>
      <c r="S40" s="957" t="e">
        <f t="shared" si="13"/>
        <v>#NUM!</v>
      </c>
      <c r="T40" s="957" t="e">
        <f t="shared" si="13"/>
        <v>#NUM!</v>
      </c>
      <c r="U40" s="1641"/>
      <c r="V40" s="1772"/>
    </row>
    <row r="41" spans="1:22" s="301" customFormat="1">
      <c r="A41" s="1798"/>
      <c r="B41" s="1790"/>
      <c r="C41" s="1790"/>
      <c r="D41" s="1805" t="s">
        <v>497</v>
      </c>
      <c r="E41" s="1590"/>
      <c r="F41" s="957">
        <f t="shared" ref="F41:L41" si="14">QUARTILE(F25:F34,1)</f>
        <v>4.8372647957595731E-5</v>
      </c>
      <c r="G41" s="957">
        <f t="shared" si="14"/>
        <v>4.8111942935665334E-5</v>
      </c>
      <c r="H41" s="957">
        <f t="shared" si="14"/>
        <v>4.7313609189408424E-5</v>
      </c>
      <c r="I41" s="957" t="e">
        <f t="shared" si="14"/>
        <v>#NUM!</v>
      </c>
      <c r="J41" s="957" t="e">
        <f t="shared" si="14"/>
        <v>#NUM!</v>
      </c>
      <c r="K41" s="957" t="e">
        <f t="shared" si="14"/>
        <v>#NUM!</v>
      </c>
      <c r="L41" s="957" t="e">
        <f t="shared" si="14"/>
        <v>#NUM!</v>
      </c>
      <c r="M41" s="1793"/>
      <c r="N41" s="957" t="e">
        <f t="shared" ref="N41:T41" si="15">QUARTILE(N25:N34,1)</f>
        <v>#NUM!</v>
      </c>
      <c r="O41" s="957" t="e">
        <f t="shared" si="15"/>
        <v>#NUM!</v>
      </c>
      <c r="P41" s="957" t="e">
        <f t="shared" si="15"/>
        <v>#NUM!</v>
      </c>
      <c r="Q41" s="957" t="e">
        <f t="shared" si="15"/>
        <v>#NUM!</v>
      </c>
      <c r="R41" s="957" t="e">
        <f t="shared" si="15"/>
        <v>#NUM!</v>
      </c>
      <c r="S41" s="957" t="e">
        <f t="shared" si="15"/>
        <v>#NUM!</v>
      </c>
      <c r="T41" s="957" t="e">
        <f t="shared" si="15"/>
        <v>#NUM!</v>
      </c>
      <c r="U41" s="1641"/>
      <c r="V41" s="1772"/>
    </row>
    <row r="42" spans="1:22" s="301" customFormat="1">
      <c r="A42" s="1798"/>
      <c r="B42" s="1790"/>
      <c r="C42" s="1790"/>
      <c r="D42" s="1807" t="s">
        <v>154</v>
      </c>
      <c r="E42" s="1808"/>
      <c r="F42" s="961">
        <f t="shared" ref="F42:L42" si="16">(MIN(F25:F34))</f>
        <v>0</v>
      </c>
      <c r="G42" s="961">
        <f t="shared" si="16"/>
        <v>0</v>
      </c>
      <c r="H42" s="961">
        <f t="shared" si="16"/>
        <v>0</v>
      </c>
      <c r="I42" s="961">
        <f t="shared" si="16"/>
        <v>0</v>
      </c>
      <c r="J42" s="961">
        <f t="shared" si="16"/>
        <v>0</v>
      </c>
      <c r="K42" s="961">
        <f t="shared" si="16"/>
        <v>0</v>
      </c>
      <c r="L42" s="961">
        <f t="shared" si="16"/>
        <v>0</v>
      </c>
      <c r="M42" s="1803"/>
      <c r="N42" s="961">
        <f t="shared" ref="N42:T42" si="17">(MIN(N25:N34))</f>
        <v>0</v>
      </c>
      <c r="O42" s="961">
        <f t="shared" si="17"/>
        <v>0</v>
      </c>
      <c r="P42" s="961">
        <f t="shared" si="17"/>
        <v>0</v>
      </c>
      <c r="Q42" s="961">
        <f t="shared" si="17"/>
        <v>0</v>
      </c>
      <c r="R42" s="961">
        <f t="shared" si="17"/>
        <v>0</v>
      </c>
      <c r="S42" s="961">
        <f t="shared" si="17"/>
        <v>0</v>
      </c>
      <c r="T42" s="961">
        <f t="shared" si="17"/>
        <v>0</v>
      </c>
      <c r="U42" s="1641"/>
      <c r="V42" s="1772"/>
    </row>
    <row r="43" spans="1:22" s="301" customFormat="1">
      <c r="A43" s="1798"/>
      <c r="B43" s="1790"/>
      <c r="C43" s="1790"/>
      <c r="D43" s="1805"/>
      <c r="E43" s="1590"/>
      <c r="F43" s="1763"/>
      <c r="G43" s="1763"/>
      <c r="H43" s="1763"/>
      <c r="I43" s="1763"/>
      <c r="J43" s="1763"/>
      <c r="K43" s="1763"/>
      <c r="L43" s="1763"/>
      <c r="M43" s="1793"/>
      <c r="N43" s="1763"/>
      <c r="O43" s="1763"/>
      <c r="P43" s="1763"/>
      <c r="Q43" s="1763"/>
      <c r="R43" s="1763"/>
      <c r="S43" s="1763"/>
      <c r="T43" s="1763"/>
      <c r="U43" s="1641"/>
      <c r="V43" s="1772"/>
    </row>
    <row r="44" spans="1:22" s="277" customFormat="1">
      <c r="A44" s="1241" t="s">
        <v>573</v>
      </c>
      <c r="B44" s="1788"/>
      <c r="C44" s="1788"/>
      <c r="D44" s="1640"/>
      <c r="E44" s="1640"/>
      <c r="F44" s="1640"/>
      <c r="G44" s="1640"/>
      <c r="H44" s="1640"/>
      <c r="I44" s="1640"/>
      <c r="J44" s="1640"/>
      <c r="K44" s="1640"/>
      <c r="L44" s="1640"/>
      <c r="M44" s="1640"/>
      <c r="N44" s="1640"/>
      <c r="O44" s="1640"/>
      <c r="P44" s="1640"/>
      <c r="Q44" s="1640"/>
      <c r="R44" s="1640"/>
      <c r="S44" s="1640"/>
      <c r="T44" s="1640"/>
      <c r="U44" s="1640"/>
      <c r="V44" s="1772"/>
    </row>
    <row r="45" spans="1:22" s="427" customFormat="1" ht="16.5" customHeight="1">
      <c r="A45" s="1241" t="s">
        <v>130</v>
      </c>
      <c r="B45" s="1794"/>
      <c r="C45" s="1794"/>
      <c r="D45" s="1798"/>
      <c r="E45" s="1643"/>
      <c r="F45" s="1798"/>
      <c r="G45" s="1798"/>
      <c r="H45" s="1798"/>
      <c r="I45" s="1798"/>
      <c r="J45" s="1798"/>
      <c r="K45" s="1798"/>
      <c r="L45" s="1798"/>
      <c r="M45" s="1798"/>
      <c r="N45" s="1798"/>
      <c r="O45" s="1798"/>
      <c r="P45" s="1798"/>
      <c r="Q45" s="1798"/>
      <c r="R45" s="1798"/>
      <c r="S45" s="1798"/>
      <c r="T45" s="1798"/>
      <c r="U45" s="1798"/>
      <c r="V45" s="1809"/>
    </row>
    <row r="46" spans="1:22" s="277" customFormat="1" ht="22.8">
      <c r="A46" s="887" t="str">
        <f>IF(+Draft_Toggle=1,+Draft_Note_1," ")</f>
        <v>Draft Document.</v>
      </c>
      <c r="B46" s="1788"/>
      <c r="C46" s="1788"/>
      <c r="D46" s="1640"/>
      <c r="E46" s="1637"/>
      <c r="F46" s="1640"/>
      <c r="G46" s="1640"/>
      <c r="H46" s="1640"/>
      <c r="I46" s="1640"/>
      <c r="J46" s="1640"/>
      <c r="K46" s="1640"/>
      <c r="L46" s="1640"/>
      <c r="M46" s="1640"/>
      <c r="N46" s="1640"/>
      <c r="O46" s="1640"/>
      <c r="P46" s="1640"/>
      <c r="Q46" s="1640"/>
      <c r="R46" s="1640"/>
      <c r="S46" s="1640"/>
      <c r="T46" s="1640"/>
      <c r="U46" s="1117" t="s">
        <v>55</v>
      </c>
      <c r="V46" s="1772"/>
    </row>
    <row r="47" spans="1:22" s="277" customFormat="1">
      <c r="A47" s="888" t="str">
        <f>IF(+Draft_Toggle=1,+Draft_Note_2," ")</f>
        <v>All data subject to change upon completion of additional analysis.</v>
      </c>
      <c r="B47" s="1788"/>
      <c r="C47" s="1788"/>
      <c r="D47" s="1640"/>
      <c r="E47" s="1637"/>
      <c r="F47" s="1640"/>
      <c r="G47" s="1640"/>
      <c r="H47" s="1640"/>
      <c r="I47" s="1640"/>
      <c r="J47" s="1640"/>
      <c r="K47" s="1640"/>
      <c r="L47" s="1640"/>
      <c r="M47" s="1640"/>
      <c r="N47" s="1640"/>
      <c r="O47" s="1640"/>
      <c r="P47" s="1640"/>
      <c r="Q47" s="1640"/>
      <c r="R47" s="1640"/>
      <c r="S47" s="1640"/>
      <c r="T47" s="1640"/>
      <c r="U47" s="963" t="str">
        <f ca="1">DCF_MSS!$M$74</f>
        <v>© 2017 by Ernst &amp; Young LLP.  All rights reserved.</v>
      </c>
      <c r="V47" s="1772"/>
    </row>
    <row r="48" spans="1:22" s="277" customFormat="1">
      <c r="A48" s="1772"/>
      <c r="B48" s="1772"/>
      <c r="C48" s="1772"/>
      <c r="D48" s="1772"/>
      <c r="E48" s="1772"/>
      <c r="F48" s="1772"/>
      <c r="G48" s="1772"/>
      <c r="H48" s="1772"/>
      <c r="I48" s="1772"/>
      <c r="J48" s="1772"/>
      <c r="K48" s="1772"/>
      <c r="L48" s="1772"/>
      <c r="M48" s="1772"/>
      <c r="N48" s="1772"/>
      <c r="O48" s="1772"/>
      <c r="P48" s="1772"/>
      <c r="Q48" s="1772"/>
      <c r="R48" s="1772"/>
      <c r="S48" s="1772"/>
      <c r="T48" s="1772"/>
      <c r="U48" s="1772"/>
      <c r="V48" s="1772"/>
    </row>
  </sheetData>
  <mergeCells count="2">
    <mergeCell ref="F7:L7"/>
    <mergeCell ref="N7:T7"/>
  </mergeCells>
  <pageMargins left="0.5" right="0.5" top="0.5" bottom="0.5" header="0.3" footer="0.3"/>
  <pageSetup scale="89" fitToHeight="0" orientation="landscape"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A58"/>
  <sheetViews>
    <sheetView showGridLines="0" view="pageBreakPreview" zoomScale="70" zoomScaleNormal="85" zoomScaleSheetLayoutView="70" workbookViewId="0"/>
  </sheetViews>
  <sheetFormatPr defaultColWidth="9.109375" defaultRowHeight="13.8" outlineLevelRow="1"/>
  <cols>
    <col min="1" max="1" width="1.5546875" style="278" customWidth="1"/>
    <col min="2" max="2" width="25.5546875" style="278" customWidth="1"/>
    <col min="3" max="3" width="1.44140625" style="278" customWidth="1"/>
    <col min="4" max="4" width="13.6640625" style="278" bestFit="1" customWidth="1"/>
    <col min="5" max="5" width="4.44140625" style="278" customWidth="1"/>
    <col min="6" max="12" width="15" style="278" customWidth="1"/>
    <col min="13" max="13" width="1.44140625" style="278" customWidth="1"/>
    <col min="14" max="14" width="17.44140625" style="278" customWidth="1"/>
    <col min="15" max="15" width="5.5546875" style="277" customWidth="1"/>
    <col min="16" max="20" width="9.109375" style="277"/>
    <col min="21" max="16384" width="9.109375" style="278"/>
  </cols>
  <sheetData>
    <row r="1" spans="1:27" ht="24" thickBot="1">
      <c r="A1" s="872" t="str">
        <f>client_name</f>
        <v>AECOM Technology Corporation</v>
      </c>
      <c r="B1" s="1770"/>
      <c r="C1" s="1770"/>
      <c r="D1" s="1771"/>
      <c r="E1" s="1771"/>
      <c r="F1" s="1771"/>
      <c r="G1" s="1771"/>
      <c r="H1" s="1771"/>
      <c r="I1" s="1771"/>
      <c r="J1" s="1771"/>
      <c r="K1" s="1771"/>
      <c r="L1" s="1771"/>
      <c r="M1" s="1771"/>
      <c r="N1" s="1601" t="s">
        <v>662</v>
      </c>
      <c r="O1" s="1772"/>
      <c r="P1" s="1925"/>
      <c r="Q1" s="1925"/>
      <c r="R1" s="1925"/>
      <c r="S1" s="1925"/>
      <c r="T1" s="1925"/>
      <c r="U1" s="1790"/>
      <c r="V1" s="1790"/>
      <c r="W1" s="1790"/>
      <c r="X1" s="1790"/>
      <c r="Y1" s="1790"/>
      <c r="Z1" s="1790"/>
      <c r="AA1" s="1790"/>
    </row>
    <row r="2" spans="1:27" ht="15.6">
      <c r="A2" s="878" t="str">
        <f>Subject_Co</f>
        <v>MSS</v>
      </c>
      <c r="B2" s="1773"/>
      <c r="C2" s="1773"/>
      <c r="D2" s="1774"/>
      <c r="E2" s="1774"/>
      <c r="F2" s="1606"/>
      <c r="G2" s="1774"/>
      <c r="H2" s="1774"/>
      <c r="I2" s="1774"/>
      <c r="J2" s="1774"/>
      <c r="K2" s="1774"/>
      <c r="L2" s="1774"/>
      <c r="M2" s="1774"/>
      <c r="N2" s="1607"/>
      <c r="O2" s="1772"/>
      <c r="P2" s="1925"/>
      <c r="Q2" s="1925"/>
      <c r="R2" s="1925"/>
      <c r="S2" s="1925"/>
      <c r="T2" s="1925"/>
      <c r="U2" s="1790"/>
      <c r="V2" s="1790"/>
      <c r="W2" s="1790"/>
      <c r="X2" s="1790"/>
      <c r="Y2" s="1790"/>
      <c r="Z2" s="1790"/>
      <c r="AA2" s="1790"/>
    </row>
    <row r="3" spans="1:27" ht="15.6">
      <c r="A3" s="1608" t="s">
        <v>467</v>
      </c>
      <c r="B3" s="1773"/>
      <c r="C3" s="1773"/>
      <c r="D3" s="1774"/>
      <c r="E3" s="1774"/>
      <c r="F3" s="1775"/>
      <c r="G3" s="1774"/>
      <c r="H3" s="1774"/>
      <c r="I3" s="1774"/>
      <c r="J3" s="1774"/>
      <c r="K3" s="1774"/>
      <c r="L3" s="1774"/>
      <c r="M3" s="1774"/>
      <c r="N3" s="1218"/>
      <c r="O3" s="1772"/>
      <c r="P3" s="1925"/>
      <c r="Q3" s="1925"/>
      <c r="R3" s="1925"/>
      <c r="S3" s="1925"/>
      <c r="T3" s="1925"/>
      <c r="U3" s="1790"/>
      <c r="V3" s="1790"/>
      <c r="W3" s="1790"/>
      <c r="X3" s="1790"/>
      <c r="Y3" s="1790"/>
      <c r="Z3" s="1790"/>
      <c r="AA3" s="1790"/>
    </row>
    <row r="4" spans="1:27" ht="15.6">
      <c r="A4" s="879" t="str">
        <f>date_heading</f>
        <v>Corroborative valuation as of 30 June 2014</v>
      </c>
      <c r="B4" s="1776"/>
      <c r="C4" s="1776"/>
      <c r="D4" s="1774"/>
      <c r="E4" s="1774"/>
      <c r="F4" s="1774"/>
      <c r="G4" s="1774"/>
      <c r="H4" s="1774"/>
      <c r="I4" s="1774"/>
      <c r="J4" s="1774"/>
      <c r="K4" s="1774"/>
      <c r="L4" s="1774"/>
      <c r="M4" s="1774"/>
      <c r="N4" s="1605"/>
      <c r="O4" s="1772"/>
      <c r="P4" s="1925"/>
      <c r="Q4" s="1925"/>
      <c r="R4" s="1925"/>
      <c r="S4" s="1925"/>
      <c r="T4" s="1925"/>
      <c r="U4" s="1790"/>
      <c r="V4" s="1790"/>
      <c r="W4" s="1790"/>
      <c r="X4" s="1790"/>
      <c r="Y4" s="1790"/>
      <c r="Z4" s="1790"/>
      <c r="AA4" s="1790"/>
    </row>
    <row r="5" spans="1:27" ht="15.6">
      <c r="A5" s="880" t="str">
        <f>currency_heading</f>
        <v>(USD in 000s)</v>
      </c>
      <c r="B5" s="1776"/>
      <c r="C5" s="1776"/>
      <c r="D5" s="1774"/>
      <c r="E5" s="1774"/>
      <c r="F5" s="1774"/>
      <c r="G5" s="1774"/>
      <c r="H5" s="1774"/>
      <c r="I5" s="1774"/>
      <c r="J5" s="1774"/>
      <c r="K5" s="1774"/>
      <c r="L5" s="1774"/>
      <c r="M5" s="1774"/>
      <c r="N5" s="1775"/>
      <c r="O5" s="1772"/>
      <c r="P5" s="1925"/>
      <c r="Q5" s="1925"/>
      <c r="R5" s="1925"/>
      <c r="S5" s="1925"/>
      <c r="T5" s="1925"/>
      <c r="U5" s="1790"/>
      <c r="V5" s="1790"/>
      <c r="W5" s="1790"/>
      <c r="X5" s="1790"/>
      <c r="Y5" s="1790"/>
      <c r="Z5" s="1790"/>
      <c r="AA5" s="1790"/>
    </row>
    <row r="6" spans="1:27" ht="15.6">
      <c r="A6" s="1777"/>
      <c r="B6" s="1777"/>
      <c r="C6" s="1777"/>
      <c r="D6" s="1777"/>
      <c r="E6" s="1777"/>
      <c r="F6" s="1778"/>
      <c r="G6" s="1778"/>
      <c r="H6" s="1778"/>
      <c r="I6" s="1778"/>
      <c r="J6" s="1778"/>
      <c r="K6" s="1778"/>
      <c r="L6" s="1778"/>
      <c r="M6" s="1778"/>
      <c r="N6" s="1779"/>
      <c r="O6" s="1772"/>
      <c r="P6" s="1925"/>
      <c r="Q6" s="1925"/>
      <c r="R6" s="1925"/>
      <c r="S6" s="1925"/>
      <c r="T6" s="1925"/>
      <c r="U6" s="1790"/>
      <c r="V6" s="1790"/>
      <c r="W6" s="1790"/>
      <c r="X6" s="1790"/>
      <c r="Y6" s="1790"/>
      <c r="Z6" s="1790"/>
      <c r="AA6" s="1790"/>
    </row>
    <row r="7" spans="1:27" ht="15.6">
      <c r="A7" s="1777"/>
      <c r="B7" s="1777"/>
      <c r="C7" s="1777"/>
      <c r="D7" s="1777"/>
      <c r="E7" s="1777"/>
      <c r="F7" s="1778" t="s">
        <v>58</v>
      </c>
      <c r="G7" s="1778"/>
      <c r="H7" s="1778"/>
      <c r="I7" s="1778"/>
      <c r="J7" s="1778"/>
      <c r="K7" s="1778"/>
      <c r="L7" s="1778"/>
      <c r="M7" s="1778"/>
      <c r="N7" s="1779"/>
      <c r="O7" s="1772"/>
      <c r="P7" s="1925"/>
      <c r="Q7" s="1925"/>
      <c r="R7" s="1925"/>
      <c r="S7" s="1925"/>
      <c r="T7" s="1925"/>
      <c r="U7" s="1790"/>
      <c r="V7" s="1790"/>
      <c r="W7" s="1790"/>
      <c r="X7" s="1790"/>
      <c r="Y7" s="1790"/>
      <c r="Z7" s="1790"/>
      <c r="AA7" s="1790"/>
    </row>
    <row r="8" spans="1:27" s="287" customFormat="1">
      <c r="A8" s="1614"/>
      <c r="B8" s="1641" t="s">
        <v>204</v>
      </c>
      <c r="C8" s="1615"/>
      <c r="D8" s="1780" t="s">
        <v>290</v>
      </c>
      <c r="E8" s="1620"/>
      <c r="F8" s="1781" t="s">
        <v>202</v>
      </c>
      <c r="G8" s="1781" t="s">
        <v>203</v>
      </c>
      <c r="H8" s="1781" t="s">
        <v>147</v>
      </c>
      <c r="I8" s="1781" t="s">
        <v>148</v>
      </c>
      <c r="J8" s="1781" t="s">
        <v>459</v>
      </c>
      <c r="K8" s="1781" t="s">
        <v>460</v>
      </c>
      <c r="L8" s="1781" t="s">
        <v>461</v>
      </c>
      <c r="M8" s="1782"/>
      <c r="N8" s="1614"/>
      <c r="O8" s="1772"/>
      <c r="P8" s="1790"/>
      <c r="Q8" s="1790"/>
      <c r="R8" s="1790"/>
      <c r="S8" s="1790"/>
      <c r="T8" s="1790"/>
      <c r="U8" s="1790"/>
      <c r="V8" s="1790"/>
      <c r="W8" s="1794"/>
      <c r="X8" s="1794"/>
      <c r="Y8" s="1794"/>
      <c r="Z8" s="1794"/>
      <c r="AA8" s="1794"/>
    </row>
    <row r="9" spans="1:27" s="287" customFormat="1">
      <c r="A9" s="1614"/>
      <c r="B9" s="954" t="str">
        <f>WACC_Retail!B11</f>
        <v>EMCOR Group, Inc.</v>
      </c>
      <c r="C9" s="1783"/>
      <c r="D9" s="955" t="str">
        <f>WACC_Retail!D11</f>
        <v>EME</v>
      </c>
      <c r="E9" s="1784"/>
      <c r="F9" s="1785"/>
      <c r="G9" s="1785"/>
      <c r="H9" s="1785"/>
      <c r="I9" s="1785"/>
      <c r="J9" s="1785"/>
      <c r="K9" s="1785"/>
      <c r="L9" s="1785"/>
      <c r="M9" s="1786"/>
      <c r="N9" s="1614"/>
      <c r="O9" s="1772"/>
      <c r="P9" s="1790"/>
      <c r="Q9" s="1790"/>
      <c r="R9" s="1790"/>
      <c r="S9" s="1790"/>
      <c r="T9" s="1790"/>
      <c r="U9" s="1790"/>
      <c r="V9" s="1790"/>
      <c r="W9" s="1794"/>
      <c r="X9" s="1794"/>
      <c r="Y9" s="1794"/>
      <c r="Z9" s="1794"/>
      <c r="AA9" s="1794"/>
    </row>
    <row r="10" spans="1:27">
      <c r="A10" s="1787"/>
      <c r="B10" s="954" t="str">
        <f>WACC_Retail!B12</f>
        <v>Fluor Corporation</v>
      </c>
      <c r="C10" s="1783"/>
      <c r="D10" s="955" t="str">
        <f>WACC_Retail!D12</f>
        <v>FLR</v>
      </c>
      <c r="E10" s="1784"/>
      <c r="F10" s="1300"/>
      <c r="G10" s="1300"/>
      <c r="H10" s="1300"/>
      <c r="I10" s="1300"/>
      <c r="J10" s="1300"/>
      <c r="K10" s="1300"/>
      <c r="L10" s="1300"/>
      <c r="M10" s="1786"/>
      <c r="N10" s="1640"/>
      <c r="O10" s="1772"/>
      <c r="P10" s="1790"/>
      <c r="Q10" s="1790"/>
      <c r="R10" s="1790"/>
      <c r="S10" s="1790"/>
      <c r="T10" s="1790"/>
      <c r="U10" s="1790"/>
      <c r="V10" s="1790"/>
      <c r="W10" s="2138"/>
      <c r="X10" s="2138"/>
      <c r="Y10" s="2138"/>
      <c r="Z10" s="2138"/>
      <c r="AA10" s="2138"/>
    </row>
    <row r="11" spans="1:27">
      <c r="A11" s="1788"/>
      <c r="B11" s="954" t="str">
        <f>WACC_Retail!B13</f>
        <v>Foster Wheeler AG</v>
      </c>
      <c r="C11" s="1783"/>
      <c r="D11" s="955" t="str">
        <f>WACC_Retail!D13</f>
        <v>IQ273511</v>
      </c>
      <c r="E11" s="1784"/>
      <c r="F11" s="1300"/>
      <c r="G11" s="1300"/>
      <c r="H11" s="1300"/>
      <c r="I11" s="1300"/>
      <c r="J11" s="1300"/>
      <c r="K11" s="1300"/>
      <c r="L11" s="1300"/>
      <c r="M11" s="1786"/>
      <c r="N11" s="1640"/>
      <c r="O11" s="1772"/>
      <c r="P11" s="1790"/>
      <c r="Q11" s="1790"/>
      <c r="R11" s="1790"/>
      <c r="S11" s="1790"/>
      <c r="T11" s="1790"/>
      <c r="U11" s="1790"/>
      <c r="V11" s="1790"/>
      <c r="W11" s="2138"/>
      <c r="X11" s="2138"/>
      <c r="Y11" s="2138"/>
      <c r="Z11" s="2138"/>
      <c r="AA11" s="2138"/>
    </row>
    <row r="12" spans="1:27">
      <c r="A12" s="1788"/>
      <c r="B12" s="954" t="str">
        <f>WACC_Retail!B14</f>
        <v>Jacobs Engineering Group Inc.</v>
      </c>
      <c r="C12" s="1783"/>
      <c r="D12" s="955" t="str">
        <f>WACC_Retail!D14</f>
        <v>JEC</v>
      </c>
      <c r="E12" s="1784"/>
      <c r="F12" s="1300"/>
      <c r="G12" s="1300"/>
      <c r="H12" s="1300"/>
      <c r="I12" s="1300"/>
      <c r="J12" s="1300"/>
      <c r="K12" s="1300"/>
      <c r="L12" s="1300"/>
      <c r="M12" s="1786"/>
      <c r="N12" s="1640"/>
      <c r="O12" s="1772"/>
      <c r="P12" s="1790"/>
      <c r="Q12" s="1790"/>
      <c r="R12" s="1790"/>
      <c r="S12" s="1790"/>
      <c r="T12" s="1790"/>
      <c r="U12" s="1790"/>
      <c r="V12" s="1790"/>
      <c r="W12" s="2138"/>
      <c r="X12" s="2138"/>
      <c r="Y12" s="2138"/>
      <c r="Z12" s="2138"/>
      <c r="AA12" s="2138"/>
    </row>
    <row r="13" spans="1:27">
      <c r="A13" s="1788"/>
      <c r="B13" s="954" t="str">
        <f>WACC_Retail!B15</f>
        <v>KBR, Inc.</v>
      </c>
      <c r="C13" s="1783"/>
      <c r="D13" s="955" t="str">
        <f>WACC_Retail!D15</f>
        <v>KBR</v>
      </c>
      <c r="E13" s="1784"/>
      <c r="F13" s="1300"/>
      <c r="G13" s="1300"/>
      <c r="H13" s="1300"/>
      <c r="I13" s="1300"/>
      <c r="J13" s="1300"/>
      <c r="K13" s="1300"/>
      <c r="L13" s="1300"/>
      <c r="M13" s="1786"/>
      <c r="N13" s="1640"/>
      <c r="O13" s="1772"/>
      <c r="P13" s="1790"/>
      <c r="Q13" s="1790"/>
      <c r="R13" s="1790"/>
      <c r="S13" s="1790"/>
      <c r="T13" s="1790"/>
      <c r="U13" s="1790"/>
      <c r="V13" s="1790"/>
      <c r="W13" s="2138"/>
      <c r="X13" s="2138"/>
      <c r="Y13" s="2138"/>
      <c r="Z13" s="2138"/>
      <c r="AA13" s="2138"/>
    </row>
    <row r="14" spans="1:27">
      <c r="A14" s="1788"/>
      <c r="B14" s="954" t="str">
        <f>WACC_Retail!B16</f>
        <v>Stantec Inc.</v>
      </c>
      <c r="C14" s="1783"/>
      <c r="D14" s="955" t="str">
        <f>WACC_Retail!D16</f>
        <v>STN</v>
      </c>
      <c r="E14" s="1784"/>
      <c r="F14" s="1300"/>
      <c r="G14" s="1300"/>
      <c r="H14" s="1300"/>
      <c r="I14" s="1300"/>
      <c r="J14" s="1300"/>
      <c r="K14" s="1300"/>
      <c r="L14" s="1300"/>
      <c r="M14" s="1786"/>
      <c r="N14" s="1640"/>
      <c r="O14" s="1772"/>
      <c r="P14" s="1790"/>
      <c r="Q14" s="1790"/>
      <c r="R14" s="1790"/>
      <c r="S14" s="1790"/>
      <c r="T14" s="1790"/>
      <c r="U14" s="1790"/>
      <c r="V14" s="1790"/>
      <c r="W14" s="2138"/>
      <c r="X14" s="2138"/>
      <c r="Y14" s="2138"/>
      <c r="Z14" s="2138"/>
      <c r="AA14" s="2138"/>
    </row>
    <row r="15" spans="1:27">
      <c r="A15" s="1788"/>
      <c r="B15" s="954" t="str">
        <f>WACC_Retail!B17</f>
        <v>Tetra Tech, Inc.</v>
      </c>
      <c r="C15" s="1783"/>
      <c r="D15" s="955" t="str">
        <f>WACC_Retail!D17</f>
        <v>TTEK</v>
      </c>
      <c r="E15" s="1784"/>
      <c r="F15" s="1300"/>
      <c r="G15" s="1300"/>
      <c r="H15" s="1300"/>
      <c r="I15" s="1300"/>
      <c r="J15" s="1300"/>
      <c r="K15" s="1300"/>
      <c r="L15" s="1300"/>
      <c r="M15" s="1786"/>
      <c r="N15" s="1640"/>
      <c r="O15" s="1772"/>
      <c r="P15" s="1790"/>
      <c r="Q15" s="1790"/>
      <c r="R15" s="1790"/>
      <c r="S15" s="1790"/>
      <c r="T15" s="1790"/>
      <c r="U15" s="1790"/>
      <c r="V15" s="1790"/>
      <c r="W15" s="2138"/>
      <c r="X15" s="2138"/>
      <c r="Y15" s="2138"/>
      <c r="Z15" s="2138"/>
      <c r="AA15" s="2138"/>
    </row>
    <row r="16" spans="1:27">
      <c r="A16" s="1788"/>
      <c r="B16" s="954" t="str">
        <f>WACC_Retail!B18</f>
        <v>URS Corporation</v>
      </c>
      <c r="C16" s="1783"/>
      <c r="D16" s="955" t="str">
        <f>WACC_Retail!D18</f>
        <v>IQ190786</v>
      </c>
      <c r="E16" s="1784"/>
      <c r="F16" s="1300"/>
      <c r="G16" s="1300"/>
      <c r="H16" s="1300"/>
      <c r="I16" s="1300"/>
      <c r="J16" s="1300"/>
      <c r="K16" s="1300"/>
      <c r="L16" s="1300"/>
      <c r="M16" s="1786"/>
      <c r="N16" s="1640"/>
      <c r="O16" s="1772"/>
      <c r="P16" s="1790"/>
      <c r="Q16" s="1790"/>
      <c r="R16" s="1790"/>
      <c r="S16" s="1790"/>
      <c r="T16" s="1790"/>
      <c r="U16" s="1790"/>
      <c r="V16" s="1790"/>
      <c r="W16" s="2138"/>
      <c r="X16" s="2138"/>
      <c r="Y16" s="2138"/>
      <c r="Z16" s="2138"/>
      <c r="AA16" s="2138"/>
    </row>
    <row r="17" spans="1:27">
      <c r="A17" s="1788"/>
      <c r="B17" s="954">
        <f>WACC_Retail!B19</f>
        <v>0</v>
      </c>
      <c r="C17" s="1783"/>
      <c r="D17" s="955">
        <f>WACC_Retail!D19</f>
        <v>0</v>
      </c>
      <c r="E17" s="1784"/>
      <c r="F17" s="1300"/>
      <c r="G17" s="1300"/>
      <c r="H17" s="1300"/>
      <c r="I17" s="1300"/>
      <c r="J17" s="1300"/>
      <c r="K17" s="1300"/>
      <c r="L17" s="1300"/>
      <c r="M17" s="1786"/>
      <c r="N17" s="1640"/>
      <c r="O17" s="1772"/>
      <c r="P17" s="1790"/>
      <c r="Q17" s="1790"/>
      <c r="R17" s="1790"/>
      <c r="S17" s="1790"/>
      <c r="T17" s="1790"/>
      <c r="U17" s="1790"/>
      <c r="V17" s="1790"/>
      <c r="W17" s="2138"/>
      <c r="X17" s="2138"/>
      <c r="Y17" s="2138"/>
      <c r="Z17" s="2138"/>
      <c r="AA17" s="2138"/>
    </row>
    <row r="18" spans="1:27">
      <c r="A18" s="1788"/>
      <c r="B18" s="1783"/>
      <c r="C18" s="1783"/>
      <c r="D18" s="1789"/>
      <c r="E18" s="1784"/>
      <c r="F18" s="1300"/>
      <c r="G18" s="1300"/>
      <c r="H18" s="1300"/>
      <c r="I18" s="1300"/>
      <c r="J18" s="1300"/>
      <c r="K18" s="1300"/>
      <c r="L18" s="1300"/>
      <c r="M18" s="1786"/>
      <c r="N18" s="1640"/>
      <c r="O18" s="1772"/>
      <c r="P18" s="1790"/>
      <c r="Q18" s="1790"/>
      <c r="R18" s="1790"/>
      <c r="S18" s="1790"/>
      <c r="T18" s="1790"/>
      <c r="U18" s="1790"/>
      <c r="V18" s="1790"/>
      <c r="W18" s="2138"/>
      <c r="X18" s="2138"/>
      <c r="Y18" s="2138"/>
      <c r="Z18" s="2138"/>
      <c r="AA18" s="2138"/>
    </row>
    <row r="19" spans="1:27">
      <c r="A19" s="1788"/>
      <c r="B19" s="1790"/>
      <c r="C19" s="1790"/>
      <c r="D19" s="1790"/>
      <c r="E19" s="1790"/>
      <c r="F19" s="1790"/>
      <c r="G19" s="1790"/>
      <c r="H19" s="1790"/>
      <c r="I19" s="1790"/>
      <c r="J19" s="1790"/>
      <c r="K19" s="1790"/>
      <c r="L19" s="1790"/>
      <c r="M19" s="1790"/>
      <c r="N19" s="1640"/>
      <c r="O19" s="1772"/>
      <c r="P19" s="1790"/>
      <c r="Q19" s="1790"/>
      <c r="R19" s="1790"/>
      <c r="S19" s="1790"/>
      <c r="T19" s="1790"/>
      <c r="U19" s="1790"/>
      <c r="V19" s="1790"/>
      <c r="W19" s="2138"/>
      <c r="X19" s="2138"/>
      <c r="Y19" s="2138"/>
      <c r="Z19" s="2138"/>
      <c r="AA19" s="2138"/>
    </row>
    <row r="20" spans="1:27" hidden="1" outlineLevel="1">
      <c r="A20" s="1788"/>
      <c r="B20" s="1783"/>
      <c r="C20" s="1783"/>
      <c r="D20" s="1789"/>
      <c r="E20" s="1784"/>
      <c r="F20" s="1300"/>
      <c r="G20" s="1300"/>
      <c r="H20" s="1300"/>
      <c r="I20" s="1300"/>
      <c r="J20" s="1300"/>
      <c r="K20" s="1300"/>
      <c r="L20" s="1300"/>
      <c r="M20" s="1786"/>
      <c r="N20" s="1640"/>
      <c r="O20" s="1772"/>
      <c r="P20" s="1790"/>
      <c r="Q20" s="1790"/>
      <c r="R20" s="1790"/>
      <c r="S20" s="1790"/>
      <c r="T20" s="1790"/>
      <c r="U20" s="1790"/>
      <c r="V20" s="1790"/>
      <c r="W20" s="2138"/>
      <c r="X20" s="2138"/>
      <c r="Y20" s="2138"/>
      <c r="Z20" s="2138"/>
      <c r="AA20" s="2138"/>
    </row>
    <row r="21" spans="1:27" collapsed="1">
      <c r="A21" s="1788"/>
      <c r="B21" s="1791"/>
      <c r="C21" s="1791"/>
      <c r="D21" s="1792"/>
      <c r="E21" s="1784"/>
      <c r="F21" s="1793"/>
      <c r="G21" s="1793"/>
      <c r="H21" s="1793"/>
      <c r="I21" s="1793"/>
      <c r="J21" s="1793"/>
      <c r="K21" s="1793"/>
      <c r="L21" s="1793"/>
      <c r="M21" s="1793"/>
      <c r="N21" s="1640"/>
      <c r="O21" s="1772"/>
      <c r="P21" s="1790"/>
      <c r="Q21" s="1790"/>
      <c r="R21" s="1790"/>
      <c r="S21" s="1790"/>
      <c r="T21" s="1790"/>
      <c r="U21" s="1790"/>
      <c r="V21" s="1790"/>
      <c r="W21" s="2138"/>
      <c r="X21" s="2138"/>
      <c r="Y21" s="2138"/>
      <c r="Z21" s="2138"/>
      <c r="AA21" s="2138"/>
    </row>
    <row r="22" spans="1:27">
      <c r="A22" s="1788"/>
      <c r="B22" s="1790"/>
      <c r="C22" s="1790"/>
      <c r="D22" s="1790"/>
      <c r="E22" s="1790"/>
      <c r="F22" s="1790"/>
      <c r="G22" s="1790"/>
      <c r="H22" s="1790"/>
      <c r="I22" s="1790"/>
      <c r="J22" s="1790"/>
      <c r="K22" s="1790"/>
      <c r="L22" s="1790"/>
      <c r="M22" s="1790"/>
      <c r="N22" s="1640"/>
      <c r="O22" s="1772"/>
      <c r="P22" s="1790"/>
      <c r="Q22" s="1790"/>
      <c r="R22" s="1790"/>
      <c r="S22" s="1790"/>
      <c r="T22" s="1790"/>
      <c r="U22" s="1790"/>
      <c r="V22" s="1790"/>
      <c r="W22" s="2138"/>
      <c r="X22" s="2138"/>
      <c r="Y22" s="2138"/>
      <c r="Z22" s="2138"/>
      <c r="AA22" s="2138"/>
    </row>
    <row r="23" spans="1:27">
      <c r="A23" s="1788"/>
      <c r="B23" s="1641" t="s">
        <v>205</v>
      </c>
      <c r="C23" s="1641"/>
      <c r="D23" s="1790"/>
      <c r="E23" s="1794"/>
      <c r="F23" s="1795"/>
      <c r="G23" s="1795"/>
      <c r="H23" s="1795"/>
      <c r="I23" s="1795" t="s">
        <v>553</v>
      </c>
      <c r="J23" s="1795"/>
      <c r="K23" s="1795"/>
      <c r="L23" s="1795"/>
      <c r="M23" s="1794"/>
      <c r="N23" s="1788"/>
      <c r="O23" s="1772"/>
      <c r="P23" s="1925"/>
      <c r="Q23" s="2139"/>
      <c r="R23" s="2139"/>
      <c r="S23" s="2139"/>
      <c r="T23" s="2139"/>
      <c r="U23" s="1790"/>
      <c r="V23" s="1790"/>
      <c r="W23" s="1790"/>
      <c r="X23" s="1790"/>
      <c r="Y23" s="1790"/>
      <c r="Z23" s="1790"/>
      <c r="AA23" s="1790"/>
    </row>
    <row r="24" spans="1:27">
      <c r="A24" s="1788"/>
      <c r="B24" s="1641" t="s">
        <v>204</v>
      </c>
      <c r="C24" s="1641"/>
      <c r="D24" s="1797" t="s">
        <v>206</v>
      </c>
      <c r="E24" s="1794"/>
      <c r="F24" s="953" t="str">
        <f t="shared" ref="F24:L24" si="0">F8</f>
        <v>5-yr</v>
      </c>
      <c r="G24" s="953" t="str">
        <f t="shared" si="0"/>
        <v>3-yr</v>
      </c>
      <c r="H24" s="953" t="str">
        <f t="shared" si="0"/>
        <v>LFY</v>
      </c>
      <c r="I24" s="953" t="str">
        <f t="shared" si="0"/>
        <v>LTM</v>
      </c>
      <c r="J24" s="953" t="str">
        <f t="shared" si="0"/>
        <v>NFY</v>
      </c>
      <c r="K24" s="953" t="str">
        <f t="shared" si="0"/>
        <v>NFY+1</v>
      </c>
      <c r="L24" s="953" t="str">
        <f t="shared" si="0"/>
        <v>NFY+2</v>
      </c>
      <c r="M24" s="1794"/>
      <c r="N24" s="1788"/>
      <c r="O24" s="1772"/>
      <c r="P24" s="1925"/>
      <c r="Q24" s="2139"/>
      <c r="R24" s="2139"/>
      <c r="S24" s="2139"/>
      <c r="T24" s="2139"/>
      <c r="U24" s="1790"/>
      <c r="V24" s="1790"/>
      <c r="W24" s="1790"/>
      <c r="X24" s="1790"/>
      <c r="Y24" s="1790"/>
      <c r="Z24" s="1790"/>
      <c r="AA24" s="1790"/>
    </row>
    <row r="25" spans="1:27">
      <c r="A25" s="1788"/>
      <c r="B25" s="954" t="str">
        <f>WACC_Retail!B11</f>
        <v>EMCOR Group, Inc.</v>
      </c>
      <c r="C25" s="1783"/>
      <c r="D25" s="956">
        <f>TIC_Retail!L9</f>
        <v>3792.0834599999998</v>
      </c>
      <c r="E25" s="1784"/>
      <c r="F25" s="957" t="str">
        <f>IF($B9="","",IF(ISERROR($D25/F9),"n/a",IF(OR($D25/F9&lt;0,$D25/F9&gt;25),"nmf",$D25/F9)))</f>
        <v>n/a</v>
      </c>
      <c r="G25" s="957" t="str">
        <f t="shared" ref="G25:L25" si="1">IF($B9="","",IF(ISERROR($D25/G9),"n/a",IF(OR($D25/G9&lt;0,$D25/G9&gt;25),"nmf",$D25/G9)))</f>
        <v>n/a</v>
      </c>
      <c r="H25" s="957" t="str">
        <f t="shared" si="1"/>
        <v>n/a</v>
      </c>
      <c r="I25" s="957" t="str">
        <f t="shared" si="1"/>
        <v>n/a</v>
      </c>
      <c r="J25" s="957" t="str">
        <f t="shared" si="1"/>
        <v>n/a</v>
      </c>
      <c r="K25" s="957" t="str">
        <f t="shared" si="1"/>
        <v>n/a</v>
      </c>
      <c r="L25" s="957" t="str">
        <f t="shared" si="1"/>
        <v>n/a</v>
      </c>
      <c r="M25" s="1763"/>
      <c r="N25" s="1788"/>
      <c r="O25" s="1772"/>
      <c r="P25" s="1925"/>
      <c r="Q25" s="2139"/>
      <c r="R25" s="2139"/>
      <c r="S25" s="2139"/>
      <c r="T25" s="2139"/>
      <c r="U25" s="1790"/>
      <c r="V25" s="1790"/>
      <c r="W25" s="1790"/>
      <c r="X25" s="1790"/>
      <c r="Y25" s="1790"/>
      <c r="Z25" s="1790"/>
      <c r="AA25" s="1790"/>
    </row>
    <row r="26" spans="1:27">
      <c r="A26" s="1788"/>
      <c r="B26" s="954" t="str">
        <f>WACC_Retail!B12</f>
        <v>Fluor Corporation</v>
      </c>
      <c r="C26" s="1783"/>
      <c r="D26" s="959">
        <f>TIC_Retail!L10</f>
        <v>15249.068799999999</v>
      </c>
      <c r="E26" s="1784"/>
      <c r="F26" s="957" t="str">
        <f t="shared" ref="F26:L34" si="2">IF($B10="","",IF(ISERROR($D26/F10),"n/a",IF(OR($D26/F10&lt;0,$D26/F10&gt;25),"nmf",$D26/F10)))</f>
        <v>n/a</v>
      </c>
      <c r="G26" s="957" t="str">
        <f t="shared" si="2"/>
        <v>n/a</v>
      </c>
      <c r="H26" s="957" t="str">
        <f t="shared" si="2"/>
        <v>n/a</v>
      </c>
      <c r="I26" s="957" t="str">
        <f t="shared" si="2"/>
        <v>n/a</v>
      </c>
      <c r="J26" s="957" t="str">
        <f t="shared" si="2"/>
        <v>n/a</v>
      </c>
      <c r="K26" s="957" t="str">
        <f t="shared" si="2"/>
        <v>n/a</v>
      </c>
      <c r="L26" s="957" t="str">
        <f t="shared" si="2"/>
        <v>n/a</v>
      </c>
      <c r="M26" s="1763"/>
      <c r="N26" s="1788"/>
      <c r="O26" s="1772"/>
      <c r="P26" s="1925"/>
      <c r="Q26" s="2139"/>
      <c r="R26" s="2139"/>
      <c r="S26" s="2139"/>
      <c r="T26" s="2139"/>
      <c r="U26" s="1790"/>
      <c r="V26" s="1790"/>
      <c r="W26" s="1790"/>
      <c r="X26" s="1790"/>
      <c r="Y26" s="1790"/>
      <c r="Z26" s="1790"/>
      <c r="AA26" s="1790"/>
    </row>
    <row r="27" spans="1:27">
      <c r="A27" s="1788"/>
      <c r="B27" s="954" t="str">
        <f>WACC_Retail!B13</f>
        <v>Foster Wheeler AG</v>
      </c>
      <c r="C27" s="1783"/>
      <c r="D27" s="959">
        <f>TIC_Retail!L11</f>
        <v>3491.0346540405008</v>
      </c>
      <c r="E27" s="1784"/>
      <c r="F27" s="957" t="str">
        <f t="shared" si="2"/>
        <v>n/a</v>
      </c>
      <c r="G27" s="957" t="str">
        <f t="shared" si="2"/>
        <v>n/a</v>
      </c>
      <c r="H27" s="957" t="str">
        <f t="shared" si="2"/>
        <v>n/a</v>
      </c>
      <c r="I27" s="957" t="str">
        <f t="shared" si="2"/>
        <v>n/a</v>
      </c>
      <c r="J27" s="957" t="str">
        <f t="shared" si="2"/>
        <v>n/a</v>
      </c>
      <c r="K27" s="957" t="str">
        <f t="shared" si="2"/>
        <v>n/a</v>
      </c>
      <c r="L27" s="957" t="str">
        <f t="shared" si="2"/>
        <v>n/a</v>
      </c>
      <c r="M27" s="1763"/>
      <c r="N27" s="1788"/>
      <c r="O27" s="1772"/>
      <c r="P27" s="1925"/>
      <c r="Q27" s="2139"/>
      <c r="R27" s="2139"/>
      <c r="S27" s="2139"/>
      <c r="T27" s="2139"/>
      <c r="U27" s="1790"/>
      <c r="V27" s="1790"/>
      <c r="W27" s="1790"/>
      <c r="X27" s="1790"/>
      <c r="Y27" s="1790"/>
      <c r="Z27" s="1790"/>
      <c r="AA27" s="1790"/>
    </row>
    <row r="28" spans="1:27">
      <c r="A28" s="1788"/>
      <c r="B28" s="954" t="str">
        <f>WACC_Retail!B14</f>
        <v>Jacobs Engineering Group Inc.</v>
      </c>
      <c r="C28" s="1783"/>
      <c r="D28" s="959">
        <f>TIC_Retail!L12</f>
        <v>8682.0369200000005</v>
      </c>
      <c r="E28" s="1784"/>
      <c r="F28" s="957" t="str">
        <f t="shared" si="2"/>
        <v>n/a</v>
      </c>
      <c r="G28" s="957" t="str">
        <f t="shared" si="2"/>
        <v>n/a</v>
      </c>
      <c r="H28" s="957" t="str">
        <f t="shared" si="2"/>
        <v>n/a</v>
      </c>
      <c r="I28" s="957" t="str">
        <f t="shared" si="2"/>
        <v>n/a</v>
      </c>
      <c r="J28" s="957" t="str">
        <f t="shared" si="2"/>
        <v>n/a</v>
      </c>
      <c r="K28" s="957" t="str">
        <f t="shared" si="2"/>
        <v>n/a</v>
      </c>
      <c r="L28" s="957" t="str">
        <f t="shared" si="2"/>
        <v>n/a</v>
      </c>
      <c r="M28" s="1763"/>
      <c r="N28" s="1788"/>
      <c r="O28" s="1772"/>
      <c r="P28" s="1925"/>
      <c r="Q28" s="2139"/>
      <c r="R28" s="2139"/>
      <c r="S28" s="2139"/>
      <c r="T28" s="2139"/>
      <c r="U28" s="1790"/>
      <c r="V28" s="1790"/>
      <c r="W28" s="1790"/>
      <c r="X28" s="1790"/>
      <c r="Y28" s="1790"/>
      <c r="Z28" s="1790"/>
      <c r="AA28" s="1790"/>
    </row>
    <row r="29" spans="1:27">
      <c r="A29" s="1788"/>
      <c r="B29" s="954" t="str">
        <f>WACC_Retail!B15</f>
        <v>KBR, Inc.</v>
      </c>
      <c r="C29" s="1783"/>
      <c r="D29" s="959">
        <f>TIC_Retail!L13</f>
        <v>4510.2653</v>
      </c>
      <c r="E29" s="1784"/>
      <c r="F29" s="957" t="str">
        <f t="shared" si="2"/>
        <v>n/a</v>
      </c>
      <c r="G29" s="957" t="str">
        <f t="shared" si="2"/>
        <v>n/a</v>
      </c>
      <c r="H29" s="957" t="str">
        <f t="shared" si="2"/>
        <v>n/a</v>
      </c>
      <c r="I29" s="957" t="str">
        <f t="shared" si="2"/>
        <v>n/a</v>
      </c>
      <c r="J29" s="957" t="str">
        <f t="shared" si="2"/>
        <v>n/a</v>
      </c>
      <c r="K29" s="957" t="str">
        <f t="shared" si="2"/>
        <v>n/a</v>
      </c>
      <c r="L29" s="957" t="str">
        <f t="shared" si="2"/>
        <v>n/a</v>
      </c>
      <c r="M29" s="1763"/>
      <c r="N29" s="1788"/>
      <c r="O29" s="1772"/>
      <c r="P29" s="1925"/>
      <c r="Q29" s="2139"/>
      <c r="R29" s="2139"/>
      <c r="S29" s="2139"/>
      <c r="T29" s="2139"/>
      <c r="U29" s="1790"/>
      <c r="V29" s="1790"/>
      <c r="W29" s="1790"/>
      <c r="X29" s="1790"/>
      <c r="Y29" s="1790"/>
      <c r="Z29" s="1790"/>
      <c r="AA29" s="1790"/>
    </row>
    <row r="30" spans="1:27">
      <c r="A30" s="1788"/>
      <c r="B30" s="954" t="str">
        <f>WACC_Retail!B16</f>
        <v>Stantec Inc.</v>
      </c>
      <c r="C30" s="1783"/>
      <c r="D30" s="959">
        <f>TIC_Retail!L14</f>
        <v>2773.7352946999999</v>
      </c>
      <c r="E30" s="1784"/>
      <c r="F30" s="957" t="str">
        <f>IF($B14="","",IF(ISERROR($D30/F14),"n/a",IF(OR($D30/F14&lt;0,$D30/F14&gt;25),"nmf",$D30/F14)))</f>
        <v>n/a</v>
      </c>
      <c r="G30" s="957" t="str">
        <f>IF($B14="","",IF(ISERROR($D30/G14),"n/a",IF(OR($D30/G14&lt;0,$D30/G14&gt;25),"nmf",$D30/G14)))</f>
        <v>n/a</v>
      </c>
      <c r="H30" s="957" t="str">
        <f t="shared" si="2"/>
        <v>n/a</v>
      </c>
      <c r="I30" s="957" t="str">
        <f t="shared" si="2"/>
        <v>n/a</v>
      </c>
      <c r="J30" s="957" t="str">
        <f t="shared" si="2"/>
        <v>n/a</v>
      </c>
      <c r="K30" s="957" t="str">
        <f t="shared" si="2"/>
        <v>n/a</v>
      </c>
      <c r="L30" s="957" t="str">
        <f t="shared" si="2"/>
        <v>n/a</v>
      </c>
      <c r="M30" s="1763"/>
      <c r="N30" s="1788"/>
      <c r="O30" s="1772"/>
      <c r="P30" s="1925"/>
      <c r="Q30" s="2139"/>
      <c r="R30" s="2139"/>
      <c r="S30" s="2139"/>
      <c r="T30" s="2139"/>
      <c r="U30" s="1790"/>
      <c r="V30" s="1790"/>
      <c r="W30" s="1790"/>
      <c r="X30" s="1790"/>
      <c r="Y30" s="1790"/>
      <c r="Z30" s="1790"/>
      <c r="AA30" s="1790"/>
    </row>
    <row r="31" spans="1:27">
      <c r="A31" s="1788"/>
      <c r="B31" s="954" t="str">
        <f>WACC_Retail!B17</f>
        <v>Tetra Tech, Inc.</v>
      </c>
      <c r="C31" s="1783"/>
      <c r="D31" s="959">
        <f>TIC_Retail!L15</f>
        <v>2181.3184999999999</v>
      </c>
      <c r="E31" s="1784"/>
      <c r="F31" s="957" t="str">
        <f t="shared" si="2"/>
        <v>n/a</v>
      </c>
      <c r="G31" s="957" t="str">
        <f t="shared" si="2"/>
        <v>n/a</v>
      </c>
      <c r="H31" s="957" t="str">
        <f t="shared" si="2"/>
        <v>n/a</v>
      </c>
      <c r="I31" s="957" t="str">
        <f t="shared" si="2"/>
        <v>n/a</v>
      </c>
      <c r="J31" s="957" t="str">
        <f t="shared" si="2"/>
        <v>n/a</v>
      </c>
      <c r="K31" s="957" t="str">
        <f t="shared" si="2"/>
        <v>n/a</v>
      </c>
      <c r="L31" s="957" t="str">
        <f t="shared" si="2"/>
        <v>n/a</v>
      </c>
      <c r="M31" s="1763"/>
      <c r="N31" s="1788"/>
      <c r="O31" s="1772"/>
      <c r="P31" s="1925"/>
      <c r="Q31" s="2139"/>
      <c r="R31" s="2139"/>
      <c r="S31" s="2139"/>
      <c r="T31" s="2139"/>
      <c r="U31" s="1790"/>
      <c r="V31" s="1790"/>
      <c r="W31" s="1790"/>
      <c r="X31" s="1790"/>
      <c r="Y31" s="1790"/>
      <c r="Z31" s="1790"/>
      <c r="AA31" s="1790"/>
    </row>
    <row r="32" spans="1:27">
      <c r="A32" s="1788"/>
      <c r="B32" s="954" t="str">
        <f>WACC_Retail!B18</f>
        <v>URS Corporation</v>
      </c>
      <c r="C32" s="1783"/>
      <c r="D32" s="959">
        <f>TIC_Retail!L16</f>
        <v>5656.0452500000001</v>
      </c>
      <c r="E32" s="1784"/>
      <c r="F32" s="957" t="str">
        <f t="shared" si="2"/>
        <v>n/a</v>
      </c>
      <c r="G32" s="957" t="str">
        <f>IF($B16="","",IF(ISERROR($D32/G16),"n/a",IF(OR($D32/G16&lt;0,$D32/G16&gt;25),"nmf",$D32/G16)))</f>
        <v>n/a</v>
      </c>
      <c r="H32" s="957" t="str">
        <f>IF($B16="","",IF(ISERROR($D32/H16),"n/a",IF(OR($D32/H16&lt;0,$D32/H16&gt;55),"nmf",$D32/H16)))</f>
        <v>n/a</v>
      </c>
      <c r="I32" s="957" t="str">
        <f>IF($B16="","",IF(ISERROR($D32/I16),"n/a",IF(OR($D32/I16&lt;0,$D32/I16&gt;55),"nmf",$D32/I16)))</f>
        <v>n/a</v>
      </c>
      <c r="J32" s="957" t="str">
        <f>IF($B16="","",IF(ISERROR($D32/J16),"n/a",IF(OR($D32/J16&lt;0,$D32/J16&gt;65),"nmf",$D32/J16)))</f>
        <v>n/a</v>
      </c>
      <c r="K32" s="957" t="str">
        <f t="shared" si="2"/>
        <v>n/a</v>
      </c>
      <c r="L32" s="957" t="str">
        <f t="shared" si="2"/>
        <v>n/a</v>
      </c>
      <c r="M32" s="1763"/>
      <c r="N32" s="1788"/>
      <c r="O32" s="1772"/>
      <c r="P32" s="1925"/>
      <c r="Q32" s="2139"/>
      <c r="R32" s="2139"/>
      <c r="S32" s="2139"/>
      <c r="T32" s="2139"/>
      <c r="U32" s="1790"/>
      <c r="V32" s="1790"/>
      <c r="W32" s="1790"/>
      <c r="X32" s="1790"/>
      <c r="Y32" s="1790"/>
      <c r="Z32" s="1790"/>
      <c r="AA32" s="1790"/>
    </row>
    <row r="33" spans="1:27">
      <c r="A33" s="1788"/>
      <c r="B33" s="954">
        <f>WACC_Retail!B19</f>
        <v>0</v>
      </c>
      <c r="C33" s="1783"/>
      <c r="D33" s="959">
        <f>TIC_Retail!L17</f>
        <v>0</v>
      </c>
      <c r="E33" s="1784"/>
      <c r="F33" s="957" t="str">
        <f>IF($B17="","",IF(ISERROR($D33/F17),"n/a",IF(OR($D33/F17&lt;0,$D33/F17&gt;25),"nmf",$D33/F17)))</f>
        <v>n/a</v>
      </c>
      <c r="G33" s="957" t="str">
        <f>IF($B17="","",IF(ISERROR($D33/G17),"n/a",IF(OR($D33/G17&lt;0,$D33/G17&gt;25),"nmf",$D33/G17)))</f>
        <v>n/a</v>
      </c>
      <c r="H33" s="957" t="str">
        <f>IF($B17="","",IF(ISERROR($D33/H17),"n/a",IF(OR($D33/H17&lt;0,$D33/H17&gt;25),"nmf",$D33/H17)))</f>
        <v>n/a</v>
      </c>
      <c r="I33" s="957" t="str">
        <f t="shared" si="2"/>
        <v>n/a</v>
      </c>
      <c r="J33" s="957" t="str">
        <f t="shared" si="2"/>
        <v>n/a</v>
      </c>
      <c r="K33" s="957" t="str">
        <f t="shared" si="2"/>
        <v>n/a</v>
      </c>
      <c r="L33" s="957" t="str">
        <f t="shared" si="2"/>
        <v>n/a</v>
      </c>
      <c r="M33" s="1763"/>
      <c r="N33" s="1788"/>
      <c r="O33" s="1772"/>
      <c r="P33" s="1925"/>
      <c r="Q33" s="2139"/>
      <c r="R33" s="2139"/>
      <c r="S33" s="2139"/>
      <c r="T33" s="2139"/>
      <c r="U33" s="1790"/>
      <c r="V33" s="1790"/>
      <c r="W33" s="1790"/>
      <c r="X33" s="1790"/>
      <c r="Y33" s="1790"/>
      <c r="Z33" s="1790"/>
      <c r="AA33" s="1790"/>
    </row>
    <row r="34" spans="1:27" s="301" customFormat="1">
      <c r="A34" s="1798"/>
      <c r="B34" s="1783"/>
      <c r="C34" s="1783"/>
      <c r="D34" s="1799"/>
      <c r="E34" s="1784"/>
      <c r="F34" s="957" t="str">
        <f t="shared" si="2"/>
        <v/>
      </c>
      <c r="G34" s="957" t="str">
        <f t="shared" si="2"/>
        <v/>
      </c>
      <c r="H34" s="957" t="str">
        <f t="shared" si="2"/>
        <v/>
      </c>
      <c r="I34" s="957" t="str">
        <f t="shared" si="2"/>
        <v/>
      </c>
      <c r="J34" s="957" t="str">
        <f t="shared" si="2"/>
        <v/>
      </c>
      <c r="K34" s="957" t="str">
        <f t="shared" si="2"/>
        <v/>
      </c>
      <c r="L34" s="957" t="str">
        <f t="shared" si="2"/>
        <v/>
      </c>
      <c r="M34" s="1763"/>
      <c r="N34" s="1641"/>
      <c r="O34" s="1772"/>
      <c r="P34" s="2140"/>
      <c r="Q34" s="2140"/>
      <c r="R34" s="2140"/>
      <c r="S34" s="1650"/>
      <c r="T34" s="1650"/>
      <c r="U34" s="1800"/>
      <c r="V34" s="1800"/>
      <c r="W34" s="1800"/>
      <c r="X34" s="1800"/>
      <c r="Y34" s="1800"/>
      <c r="Z34" s="1800"/>
      <c r="AA34" s="1800"/>
    </row>
    <row r="35" spans="1:27" s="301" customFormat="1">
      <c r="A35" s="1798"/>
      <c r="B35" s="1800"/>
      <c r="C35" s="1800"/>
      <c r="D35" s="1800"/>
      <c r="E35" s="1800"/>
      <c r="F35" s="1800"/>
      <c r="G35" s="1800"/>
      <c r="H35" s="1800"/>
      <c r="I35" s="1800"/>
      <c r="J35" s="1800"/>
      <c r="K35" s="1800"/>
      <c r="L35" s="1800"/>
      <c r="M35" s="1800"/>
      <c r="N35" s="1641"/>
      <c r="O35" s="1772"/>
      <c r="P35" s="2140"/>
      <c r="Q35" s="2140"/>
      <c r="R35" s="2140"/>
      <c r="S35" s="1650"/>
      <c r="T35" s="1650"/>
      <c r="U35" s="1800"/>
      <c r="V35" s="1800"/>
      <c r="W35" s="1800"/>
      <c r="X35" s="1800"/>
      <c r="Y35" s="1800"/>
      <c r="Z35" s="1800"/>
      <c r="AA35" s="1800"/>
    </row>
    <row r="36" spans="1:27" s="301" customFormat="1">
      <c r="A36" s="1798"/>
      <c r="B36" s="1783"/>
      <c r="C36" s="1783"/>
      <c r="D36" s="1801"/>
      <c r="E36" s="1802"/>
      <c r="F36" s="1803"/>
      <c r="G36" s="1803"/>
      <c r="H36" s="1803"/>
      <c r="I36" s="1803"/>
      <c r="J36" s="1803"/>
      <c r="K36" s="1803"/>
      <c r="L36" s="1803"/>
      <c r="M36" s="1803"/>
      <c r="N36" s="1641"/>
      <c r="O36" s="1772"/>
      <c r="P36" s="2140"/>
      <c r="Q36" s="2140"/>
      <c r="R36" s="2140"/>
      <c r="S36" s="1650"/>
      <c r="T36" s="1650"/>
      <c r="U36" s="1800"/>
      <c r="V36" s="1800"/>
      <c r="W36" s="1800"/>
      <c r="X36" s="1800"/>
      <c r="Y36" s="1800"/>
      <c r="Z36" s="1800"/>
      <c r="AA36" s="1800"/>
    </row>
    <row r="37" spans="1:27" s="301" customFormat="1">
      <c r="A37" s="1798"/>
      <c r="B37" s="1790"/>
      <c r="C37" s="1790"/>
      <c r="D37" s="1805" t="s">
        <v>151</v>
      </c>
      <c r="E37" s="1590"/>
      <c r="F37" s="957">
        <f t="shared" ref="F37:L37" si="3">(MAX(F25:F34))</f>
        <v>0</v>
      </c>
      <c r="G37" s="957">
        <f t="shared" si="3"/>
        <v>0</v>
      </c>
      <c r="H37" s="957">
        <f t="shared" si="3"/>
        <v>0</v>
      </c>
      <c r="I37" s="957">
        <f t="shared" si="3"/>
        <v>0</v>
      </c>
      <c r="J37" s="957">
        <f t="shared" si="3"/>
        <v>0</v>
      </c>
      <c r="K37" s="957">
        <f t="shared" si="3"/>
        <v>0</v>
      </c>
      <c r="L37" s="957">
        <f t="shared" si="3"/>
        <v>0</v>
      </c>
      <c r="M37" s="1793"/>
      <c r="N37" s="1641"/>
      <c r="O37" s="1772"/>
      <c r="P37" s="2139"/>
      <c r="Q37" s="2140"/>
      <c r="R37" s="2140"/>
      <c r="S37" s="1650"/>
      <c r="T37" s="1650"/>
      <c r="U37" s="1800"/>
      <c r="V37" s="1800"/>
      <c r="W37" s="1800"/>
      <c r="X37" s="1800"/>
      <c r="Y37" s="1800"/>
      <c r="Z37" s="1800"/>
      <c r="AA37" s="1800"/>
    </row>
    <row r="38" spans="1:27" s="301" customFormat="1">
      <c r="A38" s="1798"/>
      <c r="B38" s="1790"/>
      <c r="C38" s="1790"/>
      <c r="D38" s="1805" t="s">
        <v>496</v>
      </c>
      <c r="E38" s="1590"/>
      <c r="F38" s="957" t="e">
        <f t="shared" ref="F38:L38" si="4">QUARTILE(F25:F34,3)</f>
        <v>#NUM!</v>
      </c>
      <c r="G38" s="957" t="e">
        <f t="shared" si="4"/>
        <v>#NUM!</v>
      </c>
      <c r="H38" s="957" t="e">
        <f t="shared" si="4"/>
        <v>#NUM!</v>
      </c>
      <c r="I38" s="957" t="e">
        <f t="shared" si="4"/>
        <v>#NUM!</v>
      </c>
      <c r="J38" s="957" t="e">
        <f t="shared" si="4"/>
        <v>#NUM!</v>
      </c>
      <c r="K38" s="957" t="e">
        <f t="shared" si="4"/>
        <v>#NUM!</v>
      </c>
      <c r="L38" s="957" t="e">
        <f t="shared" si="4"/>
        <v>#NUM!</v>
      </c>
      <c r="M38" s="1793"/>
      <c r="N38" s="1641"/>
      <c r="O38" s="1772"/>
      <c r="P38" s="2139"/>
      <c r="Q38" s="2140"/>
      <c r="R38" s="2140"/>
      <c r="S38" s="1650"/>
      <c r="T38" s="1650"/>
      <c r="U38" s="1800"/>
      <c r="V38" s="1800"/>
      <c r="W38" s="1800"/>
      <c r="X38" s="1800"/>
      <c r="Y38" s="1800"/>
      <c r="Z38" s="1800"/>
      <c r="AA38" s="1800"/>
    </row>
    <row r="39" spans="1:27" s="301" customFormat="1">
      <c r="A39" s="1798"/>
      <c r="B39" s="1641"/>
      <c r="C39" s="1641"/>
      <c r="D39" s="1805" t="s">
        <v>38</v>
      </c>
      <c r="E39" s="1590"/>
      <c r="F39" s="957" t="e">
        <f t="shared" ref="F39:L39" si="5">(AVERAGE(F25:F34))</f>
        <v>#DIV/0!</v>
      </c>
      <c r="G39" s="957" t="e">
        <f t="shared" si="5"/>
        <v>#DIV/0!</v>
      </c>
      <c r="H39" s="957" t="e">
        <f t="shared" si="5"/>
        <v>#DIV/0!</v>
      </c>
      <c r="I39" s="1806" t="e">
        <f t="shared" si="5"/>
        <v>#DIV/0!</v>
      </c>
      <c r="J39" s="1806" t="e">
        <f t="shared" si="5"/>
        <v>#DIV/0!</v>
      </c>
      <c r="K39" s="957" t="e">
        <f t="shared" si="5"/>
        <v>#DIV/0!</v>
      </c>
      <c r="L39" s="957" t="e">
        <f t="shared" si="5"/>
        <v>#DIV/0!</v>
      </c>
      <c r="M39" s="1793"/>
      <c r="N39" s="1641"/>
      <c r="O39" s="1772"/>
      <c r="P39" s="2140"/>
      <c r="Q39" s="2140"/>
      <c r="R39" s="2140"/>
      <c r="S39" s="1650"/>
      <c r="T39" s="1650"/>
      <c r="U39" s="1800"/>
      <c r="V39" s="1800"/>
      <c r="W39" s="1800"/>
      <c r="X39" s="1800"/>
      <c r="Y39" s="1800"/>
      <c r="Z39" s="1800"/>
      <c r="AA39" s="1800"/>
    </row>
    <row r="40" spans="1:27" s="301" customFormat="1">
      <c r="A40" s="1798"/>
      <c r="B40" s="1790"/>
      <c r="C40" s="1790"/>
      <c r="D40" s="1805" t="s">
        <v>39</v>
      </c>
      <c r="E40" s="1590"/>
      <c r="F40" s="957" t="e">
        <f t="shared" ref="F40:L40" si="6">(MEDIAN(F25:F34))</f>
        <v>#NUM!</v>
      </c>
      <c r="G40" s="957" t="e">
        <f t="shared" si="6"/>
        <v>#NUM!</v>
      </c>
      <c r="H40" s="957" t="e">
        <f t="shared" si="6"/>
        <v>#NUM!</v>
      </c>
      <c r="I40" s="957" t="e">
        <f t="shared" si="6"/>
        <v>#NUM!</v>
      </c>
      <c r="J40" s="957" t="e">
        <f t="shared" si="6"/>
        <v>#NUM!</v>
      </c>
      <c r="K40" s="957" t="e">
        <f t="shared" si="6"/>
        <v>#NUM!</v>
      </c>
      <c r="L40" s="957" t="e">
        <f t="shared" si="6"/>
        <v>#NUM!</v>
      </c>
      <c r="M40" s="1793"/>
      <c r="N40" s="1641"/>
      <c r="O40" s="1772"/>
      <c r="P40" s="2140"/>
      <c r="Q40" s="2140"/>
      <c r="R40" s="2140"/>
      <c r="S40" s="1650"/>
      <c r="T40" s="1650"/>
      <c r="U40" s="1800"/>
      <c r="V40" s="1800"/>
      <c r="W40" s="1800"/>
      <c r="X40" s="1800"/>
      <c r="Y40" s="1800"/>
      <c r="Z40" s="1800"/>
      <c r="AA40" s="1800"/>
    </row>
    <row r="41" spans="1:27" s="301" customFormat="1">
      <c r="A41" s="1798"/>
      <c r="B41" s="1790"/>
      <c r="C41" s="1790"/>
      <c r="D41" s="1805" t="s">
        <v>497</v>
      </c>
      <c r="E41" s="1590"/>
      <c r="F41" s="957" t="e">
        <f t="shared" ref="F41:L41" si="7">QUARTILE(F25:F34,1)</f>
        <v>#NUM!</v>
      </c>
      <c r="G41" s="957" t="e">
        <f t="shared" si="7"/>
        <v>#NUM!</v>
      </c>
      <c r="H41" s="957" t="e">
        <f t="shared" si="7"/>
        <v>#NUM!</v>
      </c>
      <c r="I41" s="957" t="e">
        <f t="shared" si="7"/>
        <v>#NUM!</v>
      </c>
      <c r="J41" s="957" t="e">
        <f t="shared" si="7"/>
        <v>#NUM!</v>
      </c>
      <c r="K41" s="957" t="e">
        <f t="shared" si="7"/>
        <v>#NUM!</v>
      </c>
      <c r="L41" s="957" t="e">
        <f t="shared" si="7"/>
        <v>#NUM!</v>
      </c>
      <c r="M41" s="1793"/>
      <c r="N41" s="1641"/>
      <c r="O41" s="1772"/>
      <c r="P41" s="2140"/>
      <c r="Q41" s="2140"/>
      <c r="R41" s="2140"/>
      <c r="S41" s="1650"/>
      <c r="T41" s="1650"/>
      <c r="U41" s="1800"/>
      <c r="V41" s="1800"/>
      <c r="W41" s="1800"/>
      <c r="X41" s="1800"/>
      <c r="Y41" s="1800"/>
      <c r="Z41" s="1800"/>
      <c r="AA41" s="1800"/>
    </row>
    <row r="42" spans="1:27" s="301" customFormat="1">
      <c r="A42" s="1798"/>
      <c r="B42" s="1790"/>
      <c r="C42" s="1790"/>
      <c r="D42" s="1807" t="s">
        <v>154</v>
      </c>
      <c r="E42" s="1808"/>
      <c r="F42" s="961">
        <f t="shared" ref="F42:L42" si="8">(MIN(F25:F34))</f>
        <v>0</v>
      </c>
      <c r="G42" s="961">
        <f t="shared" si="8"/>
        <v>0</v>
      </c>
      <c r="H42" s="961">
        <f t="shared" si="8"/>
        <v>0</v>
      </c>
      <c r="I42" s="961">
        <f t="shared" si="8"/>
        <v>0</v>
      </c>
      <c r="J42" s="961">
        <f t="shared" si="8"/>
        <v>0</v>
      </c>
      <c r="K42" s="961">
        <f t="shared" si="8"/>
        <v>0</v>
      </c>
      <c r="L42" s="961">
        <f t="shared" si="8"/>
        <v>0</v>
      </c>
      <c r="M42" s="1803"/>
      <c r="N42" s="1641"/>
      <c r="O42" s="1772"/>
      <c r="P42" s="2140"/>
      <c r="Q42" s="2140"/>
      <c r="R42" s="2140"/>
      <c r="S42" s="1650"/>
      <c r="T42" s="1650"/>
      <c r="U42" s="1800"/>
      <c r="V42" s="1800"/>
      <c r="W42" s="1800"/>
      <c r="X42" s="1800"/>
      <c r="Y42" s="1800"/>
      <c r="Z42" s="1800"/>
      <c r="AA42" s="1800"/>
    </row>
    <row r="43" spans="1:27" s="301" customFormat="1">
      <c r="A43" s="1798"/>
      <c r="B43" s="1790"/>
      <c r="C43" s="1790"/>
      <c r="D43" s="1805"/>
      <c r="E43" s="1590"/>
      <c r="F43" s="1763"/>
      <c r="G43" s="1763"/>
      <c r="H43" s="1763"/>
      <c r="I43" s="1763"/>
      <c r="J43" s="1763"/>
      <c r="K43" s="1763"/>
      <c r="L43" s="1763"/>
      <c r="M43" s="1793"/>
      <c r="N43" s="1641"/>
      <c r="O43" s="1772"/>
      <c r="P43" s="2140"/>
      <c r="Q43" s="2140"/>
      <c r="R43" s="2140"/>
      <c r="S43" s="1650"/>
      <c r="T43" s="1650"/>
      <c r="U43" s="1800"/>
      <c r="V43" s="1800"/>
      <c r="W43" s="1800"/>
      <c r="X43" s="1800"/>
      <c r="Y43" s="1800"/>
      <c r="Z43" s="1800"/>
      <c r="AA43" s="1800"/>
    </row>
    <row r="44" spans="1:27" s="301" customFormat="1">
      <c r="A44" s="1798"/>
      <c r="B44" s="1790"/>
      <c r="C44" s="1790"/>
      <c r="D44" s="1805"/>
      <c r="E44" s="1590"/>
      <c r="F44" s="1763"/>
      <c r="G44" s="1763"/>
      <c r="H44" s="1763"/>
      <c r="I44" s="1763"/>
      <c r="J44" s="1763"/>
      <c r="K44" s="1763"/>
      <c r="L44" s="1763"/>
      <c r="M44" s="1793"/>
      <c r="N44" s="1641"/>
      <c r="O44" s="1772"/>
      <c r="P44" s="2140"/>
      <c r="Q44" s="2140"/>
      <c r="R44" s="2140"/>
      <c r="S44" s="1650"/>
      <c r="T44" s="1650"/>
      <c r="U44" s="1800"/>
      <c r="V44" s="1800"/>
      <c r="W44" s="1800"/>
      <c r="X44" s="1800"/>
      <c r="Y44" s="1800"/>
      <c r="Z44" s="1800"/>
      <c r="AA44" s="1800"/>
    </row>
    <row r="45" spans="1:27" s="301" customFormat="1">
      <c r="A45" s="1798"/>
      <c r="B45" s="1800"/>
      <c r="C45" s="1800"/>
      <c r="D45" s="1800"/>
      <c r="E45" s="1800"/>
      <c r="F45" s="1800"/>
      <c r="G45" s="1800"/>
      <c r="H45" s="1800"/>
      <c r="I45" s="1800"/>
      <c r="J45" s="1800"/>
      <c r="K45" s="1800"/>
      <c r="L45" s="1800"/>
      <c r="M45" s="1800"/>
      <c r="N45" s="1641"/>
      <c r="O45" s="1772"/>
      <c r="P45" s="2140"/>
      <c r="Q45" s="2140"/>
      <c r="R45" s="2140"/>
      <c r="S45" s="1650"/>
      <c r="T45" s="1650"/>
      <c r="U45" s="1800"/>
      <c r="V45" s="1800"/>
      <c r="W45" s="1800"/>
      <c r="X45" s="1800"/>
      <c r="Y45" s="1800"/>
      <c r="Z45" s="1800"/>
      <c r="AA45" s="1800"/>
    </row>
    <row r="46" spans="1:27" s="301" customFormat="1">
      <c r="A46" s="1798"/>
      <c r="B46" s="1800"/>
      <c r="C46" s="1800"/>
      <c r="D46" s="1800"/>
      <c r="E46" s="1800"/>
      <c r="F46" s="1800"/>
      <c r="G46" s="1800"/>
      <c r="H46" s="1800"/>
      <c r="I46" s="1800"/>
      <c r="J46" s="1800"/>
      <c r="K46" s="1800"/>
      <c r="L46" s="1800"/>
      <c r="M46" s="1800"/>
      <c r="N46" s="1641"/>
      <c r="O46" s="1772"/>
      <c r="P46" s="2140"/>
      <c r="Q46" s="2140"/>
      <c r="R46" s="2140"/>
      <c r="S46" s="1650"/>
      <c r="T46" s="1650"/>
      <c r="U46" s="1800"/>
      <c r="V46" s="1800"/>
      <c r="W46" s="1800"/>
      <c r="X46" s="1800"/>
      <c r="Y46" s="1800"/>
      <c r="Z46" s="1800"/>
      <c r="AA46" s="1800"/>
    </row>
    <row r="47" spans="1:27" s="301" customFormat="1">
      <c r="A47" s="1798"/>
      <c r="B47" s="1800"/>
      <c r="C47" s="1800"/>
      <c r="D47" s="1800"/>
      <c r="E47" s="1800"/>
      <c r="F47" s="1800"/>
      <c r="G47" s="1800"/>
      <c r="H47" s="1800"/>
      <c r="I47" s="1800"/>
      <c r="J47" s="1800"/>
      <c r="K47" s="1800"/>
      <c r="L47" s="1800"/>
      <c r="M47" s="1800"/>
      <c r="N47" s="1641"/>
      <c r="O47" s="1772"/>
      <c r="P47" s="2140"/>
      <c r="Q47" s="2140"/>
      <c r="R47" s="2140"/>
      <c r="S47" s="1650"/>
      <c r="T47" s="1650"/>
      <c r="U47" s="1800"/>
      <c r="V47" s="1800"/>
      <c r="W47" s="1800"/>
      <c r="X47" s="1800"/>
      <c r="Y47" s="1800"/>
      <c r="Z47" s="1800"/>
      <c r="AA47" s="1800"/>
    </row>
    <row r="48" spans="1:27" s="301" customFormat="1">
      <c r="A48" s="1798"/>
      <c r="B48" s="1790"/>
      <c r="C48" s="1790"/>
      <c r="D48" s="1805"/>
      <c r="E48" s="1590"/>
      <c r="F48" s="1763"/>
      <c r="G48" s="1763"/>
      <c r="H48" s="1763"/>
      <c r="I48" s="1763"/>
      <c r="J48" s="1763"/>
      <c r="K48" s="1763"/>
      <c r="L48" s="1763"/>
      <c r="M48" s="1793"/>
      <c r="N48" s="1641"/>
      <c r="O48" s="1772"/>
      <c r="P48" s="2140"/>
      <c r="Q48" s="2140"/>
      <c r="R48" s="2140"/>
      <c r="S48" s="1650"/>
      <c r="T48" s="1650"/>
      <c r="U48" s="1800"/>
      <c r="V48" s="1800"/>
      <c r="W48" s="1800"/>
      <c r="X48" s="1800"/>
      <c r="Y48" s="1800"/>
      <c r="Z48" s="1800"/>
      <c r="AA48" s="1800"/>
    </row>
    <row r="49" spans="1:27" s="301" customFormat="1">
      <c r="A49" s="1798"/>
      <c r="B49" s="1790"/>
      <c r="C49" s="1790"/>
      <c r="D49" s="1805"/>
      <c r="E49" s="1590"/>
      <c r="F49" s="1763"/>
      <c r="G49" s="1763"/>
      <c r="H49" s="1763"/>
      <c r="I49" s="1763"/>
      <c r="J49" s="1763"/>
      <c r="K49" s="1763"/>
      <c r="L49" s="1763"/>
      <c r="M49" s="1793"/>
      <c r="N49" s="1641"/>
      <c r="O49" s="1772"/>
      <c r="P49" s="2140"/>
      <c r="Q49" s="2140"/>
      <c r="R49" s="2140"/>
      <c r="S49" s="1650"/>
      <c r="T49" s="1650"/>
      <c r="U49" s="1800"/>
      <c r="V49" s="1800"/>
      <c r="W49" s="1800"/>
      <c r="X49" s="1800"/>
      <c r="Y49" s="1800"/>
      <c r="Z49" s="1800"/>
      <c r="AA49" s="1800"/>
    </row>
    <row r="50" spans="1:27" s="301" customFormat="1">
      <c r="A50" s="1798"/>
      <c r="B50" s="1790"/>
      <c r="C50" s="1790"/>
      <c r="D50" s="1805"/>
      <c r="E50" s="1590"/>
      <c r="F50" s="1763"/>
      <c r="G50" s="1763"/>
      <c r="H50" s="1763"/>
      <c r="I50" s="1763"/>
      <c r="J50" s="1763"/>
      <c r="K50" s="1763"/>
      <c r="L50" s="1763"/>
      <c r="M50" s="1793"/>
      <c r="N50" s="1641"/>
      <c r="O50" s="1772"/>
      <c r="P50" s="2140"/>
      <c r="Q50" s="2140"/>
      <c r="R50" s="2140"/>
      <c r="S50" s="1650"/>
      <c r="T50" s="1650"/>
      <c r="U50" s="1800"/>
      <c r="V50" s="1800"/>
      <c r="W50" s="1800"/>
      <c r="X50" s="1800"/>
      <c r="Y50" s="1800"/>
      <c r="Z50" s="1800"/>
      <c r="AA50" s="1800"/>
    </row>
    <row r="51" spans="1:27">
      <c r="A51" s="1788"/>
      <c r="B51" s="1931"/>
      <c r="C51" s="1931"/>
      <c r="D51" s="1556"/>
      <c r="E51" s="1556"/>
      <c r="F51" s="1556"/>
      <c r="G51" s="1556"/>
      <c r="H51" s="1556"/>
      <c r="I51" s="1556"/>
      <c r="J51" s="1556"/>
      <c r="K51" s="1556"/>
      <c r="L51" s="1556"/>
      <c r="M51" s="1556"/>
      <c r="N51" s="1641"/>
      <c r="O51" s="1772"/>
      <c r="P51" s="2140"/>
      <c r="Q51" s="2140"/>
      <c r="R51" s="2140"/>
      <c r="S51" s="1650"/>
      <c r="T51" s="1650"/>
      <c r="U51" s="1790"/>
      <c r="V51" s="1790"/>
      <c r="W51" s="1790"/>
      <c r="X51" s="1790"/>
      <c r="Y51" s="1790"/>
      <c r="Z51" s="1790"/>
      <c r="AA51" s="1790"/>
    </row>
    <row r="52" spans="1:27" s="277" customFormat="1">
      <c r="A52" s="1925" t="s">
        <v>574</v>
      </c>
      <c r="B52" s="1788"/>
      <c r="C52" s="1788"/>
      <c r="D52" s="1640"/>
      <c r="E52" s="1640"/>
      <c r="F52" s="1640"/>
      <c r="G52" s="1640"/>
      <c r="H52" s="1640"/>
      <c r="I52" s="1640"/>
      <c r="J52" s="1640"/>
      <c r="K52" s="1640"/>
      <c r="L52" s="1640"/>
      <c r="M52" s="1640"/>
      <c r="N52" s="1640"/>
      <c r="O52" s="1772"/>
      <c r="P52" s="1925"/>
      <c r="Q52" s="1925"/>
      <c r="R52" s="1925"/>
      <c r="S52" s="1925"/>
      <c r="T52" s="1925"/>
      <c r="U52" s="1790"/>
      <c r="V52" s="1790"/>
      <c r="W52" s="1790"/>
      <c r="X52" s="1790"/>
      <c r="Y52" s="1790"/>
      <c r="Z52" s="1790"/>
      <c r="AA52" s="1790"/>
    </row>
    <row r="53" spans="1:27" s="277" customFormat="1">
      <c r="A53" s="1925"/>
      <c r="B53" s="1788"/>
      <c r="C53" s="1788"/>
      <c r="D53" s="1640"/>
      <c r="E53" s="1640"/>
      <c r="F53" s="1640"/>
      <c r="G53" s="1640"/>
      <c r="H53" s="1640"/>
      <c r="I53" s="1640"/>
      <c r="J53" s="1640"/>
      <c r="K53" s="1640"/>
      <c r="L53" s="1640"/>
      <c r="M53" s="1640"/>
      <c r="N53" s="1640"/>
      <c r="O53" s="1772"/>
      <c r="P53" s="1925"/>
      <c r="Q53" s="1925"/>
      <c r="R53" s="1925"/>
      <c r="S53" s="1925"/>
      <c r="T53" s="1925"/>
      <c r="U53" s="1790"/>
      <c r="V53" s="1790"/>
      <c r="W53" s="1790"/>
      <c r="X53" s="1790"/>
      <c r="Y53" s="1790"/>
      <c r="Z53" s="1790"/>
      <c r="AA53" s="1790"/>
    </row>
    <row r="54" spans="1:27" s="277" customFormat="1">
      <c r="A54" s="1925"/>
      <c r="B54" s="1788"/>
      <c r="C54" s="1788"/>
      <c r="D54" s="1640"/>
      <c r="E54" s="1640"/>
      <c r="F54" s="1640"/>
      <c r="G54" s="1640"/>
      <c r="H54" s="1640"/>
      <c r="I54" s="1640"/>
      <c r="J54" s="1640"/>
      <c r="K54" s="1640"/>
      <c r="L54" s="1640"/>
      <c r="M54" s="1640"/>
      <c r="N54" s="1640"/>
      <c r="O54" s="1772"/>
      <c r="P54" s="1925"/>
      <c r="Q54" s="1925"/>
      <c r="R54" s="1925"/>
      <c r="S54" s="1925"/>
      <c r="T54" s="1925"/>
      <c r="U54" s="1790"/>
      <c r="V54" s="1790"/>
      <c r="W54" s="1790"/>
      <c r="X54" s="1790"/>
      <c r="Y54" s="1790"/>
      <c r="Z54" s="1790"/>
      <c r="AA54" s="1790"/>
    </row>
    <row r="55" spans="1:27" s="427" customFormat="1" ht="16.5" customHeight="1">
      <c r="A55" s="1794" t="s">
        <v>130</v>
      </c>
      <c r="B55" s="1794"/>
      <c r="C55" s="1794"/>
      <c r="D55" s="1798"/>
      <c r="E55" s="1643"/>
      <c r="F55" s="1798"/>
      <c r="G55" s="1798"/>
      <c r="H55" s="1798"/>
      <c r="I55" s="1798"/>
      <c r="J55" s="1798"/>
      <c r="K55" s="1798"/>
      <c r="L55" s="1798"/>
      <c r="M55" s="1798"/>
      <c r="N55" s="1798"/>
      <c r="O55" s="1809"/>
      <c r="P55" s="1681"/>
      <c r="Q55" s="1681"/>
      <c r="R55" s="1681"/>
      <c r="S55" s="1681"/>
      <c r="T55" s="1681"/>
      <c r="U55" s="1794"/>
      <c r="V55" s="1794"/>
      <c r="W55" s="1794"/>
      <c r="X55" s="1794"/>
      <c r="Y55" s="1794"/>
      <c r="Z55" s="1794"/>
      <c r="AA55" s="1794"/>
    </row>
    <row r="56" spans="1:27" s="277" customFormat="1" ht="22.8">
      <c r="A56" s="887" t="str">
        <f>IF(+Draft_Toggle=1,+Draft_Note_1," ")</f>
        <v>Draft Document.</v>
      </c>
      <c r="B56" s="1788"/>
      <c r="C56" s="1788"/>
      <c r="D56" s="1640"/>
      <c r="E56" s="1637"/>
      <c r="F56" s="1640"/>
      <c r="G56" s="1640"/>
      <c r="H56" s="1640"/>
      <c r="I56" s="1640"/>
      <c r="J56" s="1640"/>
      <c r="K56" s="1640"/>
      <c r="L56" s="1640"/>
      <c r="M56" s="1640"/>
      <c r="N56" s="1117" t="s">
        <v>55</v>
      </c>
      <c r="O56" s="1772"/>
      <c r="P56" s="1925"/>
      <c r="Q56" s="1925"/>
      <c r="R56" s="1925"/>
      <c r="S56" s="1925"/>
      <c r="T56" s="1925"/>
      <c r="U56" s="1790"/>
      <c r="V56" s="1790"/>
      <c r="W56" s="1790"/>
      <c r="X56" s="1790"/>
      <c r="Y56" s="1790"/>
      <c r="Z56" s="1790"/>
      <c r="AA56" s="1790"/>
    </row>
    <row r="57" spans="1:27" s="277" customFormat="1">
      <c r="A57" s="888" t="str">
        <f>IF(+Draft_Toggle=1,+Draft_Note_2," ")</f>
        <v>All data subject to change upon completion of additional analysis.</v>
      </c>
      <c r="B57" s="1788"/>
      <c r="C57" s="1788"/>
      <c r="D57" s="1640"/>
      <c r="E57" s="1637"/>
      <c r="F57" s="1640"/>
      <c r="G57" s="1640"/>
      <c r="H57" s="1640"/>
      <c r="I57" s="1640"/>
      <c r="J57" s="1640"/>
      <c r="K57" s="1640"/>
      <c r="L57" s="1640"/>
      <c r="M57" s="1640"/>
      <c r="N57" s="963" t="str">
        <f ca="1">DCF_MSS!$M$74</f>
        <v>© 2017 by Ernst &amp; Young LLP.  All rights reserved.</v>
      </c>
      <c r="O57" s="1772"/>
      <c r="P57" s="1925"/>
      <c r="Q57" s="1925"/>
      <c r="R57" s="1925"/>
      <c r="S57" s="1925"/>
      <c r="T57" s="1925"/>
      <c r="U57" s="1790"/>
      <c r="V57" s="1790"/>
      <c r="W57" s="1790"/>
      <c r="X57" s="1790"/>
      <c r="Y57" s="1790"/>
      <c r="Z57" s="1790"/>
      <c r="AA57" s="1790"/>
    </row>
    <row r="58" spans="1:27" s="277" customFormat="1">
      <c r="A58" s="1772"/>
      <c r="B58" s="1772"/>
      <c r="C58" s="1772"/>
      <c r="D58" s="1772"/>
      <c r="E58" s="1772"/>
      <c r="F58" s="1772"/>
      <c r="G58" s="1772"/>
      <c r="H58" s="1772"/>
      <c r="I58" s="1772"/>
      <c r="J58" s="1772"/>
      <c r="K58" s="1772"/>
      <c r="L58" s="1772"/>
      <c r="M58" s="1772"/>
      <c r="N58" s="1772"/>
      <c r="O58" s="1772"/>
      <c r="P58" s="1925"/>
      <c r="Q58" s="1925"/>
      <c r="R58" s="1925"/>
      <c r="S58" s="1925"/>
      <c r="T58" s="1925"/>
      <c r="U58" s="1790"/>
      <c r="V58" s="1790"/>
      <c r="W58" s="1790"/>
      <c r="X58" s="1790"/>
      <c r="Y58" s="1790"/>
      <c r="Z58" s="1790"/>
      <c r="AA58" s="1790"/>
    </row>
  </sheetData>
  <pageMargins left="0.5" right="0.5" top="0.5" bottom="0.5" header="0.3" footer="0.3"/>
  <pageSetup scale="76" fitToHeight="0" orientation="landscape"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K85"/>
  <sheetViews>
    <sheetView showGridLines="0" view="pageBreakPreview" zoomScale="70" zoomScaleNormal="115" zoomScaleSheetLayoutView="70" workbookViewId="0"/>
  </sheetViews>
  <sheetFormatPr defaultColWidth="10.33203125" defaultRowHeight="13.8"/>
  <cols>
    <col min="1" max="1" width="1.5546875" style="268" customWidth="1"/>
    <col min="2" max="2" width="1.6640625" style="268" customWidth="1"/>
    <col min="3" max="3" width="22.109375" style="268" customWidth="1"/>
    <col min="4" max="4" width="1.5546875" style="268" customWidth="1"/>
    <col min="5" max="5" width="8.109375" style="268" customWidth="1"/>
    <col min="6" max="6" width="2.6640625" style="268" customWidth="1"/>
    <col min="7" max="12" width="9.6640625" style="329" customWidth="1"/>
    <col min="13" max="13" width="2.6640625" style="329" customWidth="1"/>
    <col min="14" max="14" width="8.6640625" style="329" customWidth="1"/>
    <col min="15" max="15" width="8.88671875" style="329" customWidth="1"/>
    <col min="16" max="16" width="8.33203125" style="329" customWidth="1"/>
    <col min="17" max="19" width="8.88671875" style="329" customWidth="1"/>
    <col min="20" max="20" width="2.6640625" style="329" customWidth="1"/>
    <col min="21" max="26" width="9.6640625" style="329" customWidth="1"/>
    <col min="27" max="27" width="2.44140625" style="324" customWidth="1"/>
    <col min="28" max="28" width="9.33203125" style="268" customWidth="1"/>
    <col min="29" max="16384" width="10.33203125" style="268"/>
  </cols>
  <sheetData>
    <row r="1" spans="1:37" s="317" customFormat="1" ht="24" thickBot="1">
      <c r="A1" s="872" t="str">
        <f>client_name</f>
        <v>AECOM Technology Corporation</v>
      </c>
      <c r="B1" s="967"/>
      <c r="C1" s="1771"/>
      <c r="D1" s="1771"/>
      <c r="E1" s="1771"/>
      <c r="F1" s="1771"/>
      <c r="G1" s="1854"/>
      <c r="H1" s="1854"/>
      <c r="I1" s="1854"/>
      <c r="J1" s="1854"/>
      <c r="K1" s="1854"/>
      <c r="L1" s="1854"/>
      <c r="M1" s="1854"/>
      <c r="N1" s="1854"/>
      <c r="O1" s="1854"/>
      <c r="P1" s="1854"/>
      <c r="Q1" s="1854"/>
      <c r="R1" s="1854"/>
      <c r="S1" s="1854"/>
      <c r="T1" s="1854"/>
      <c r="U1" s="1854"/>
      <c r="V1" s="1854"/>
      <c r="W1" s="1854"/>
      <c r="X1" s="1854"/>
      <c r="Y1" s="1854"/>
      <c r="Z1" s="1854"/>
      <c r="AA1" s="1601" t="s">
        <v>663</v>
      </c>
      <c r="AB1" s="2127"/>
      <c r="AC1" s="1640"/>
      <c r="AD1" s="1855"/>
      <c r="AE1" s="1855"/>
      <c r="AF1" s="1855"/>
      <c r="AG1" s="1855"/>
      <c r="AH1" s="1855"/>
      <c r="AI1" s="1855"/>
      <c r="AJ1" s="1855"/>
      <c r="AK1" s="1855"/>
    </row>
    <row r="2" spans="1:37" s="319" customFormat="1" ht="15.6">
      <c r="A2" s="878" t="str">
        <f>Subject_Co</f>
        <v>MSS</v>
      </c>
      <c r="B2" s="973"/>
      <c r="C2" s="1856"/>
      <c r="D2" s="1856"/>
      <c r="E2" s="1856"/>
      <c r="F2" s="1856"/>
      <c r="G2" s="1857"/>
      <c r="H2" s="1857"/>
      <c r="I2" s="1857"/>
      <c r="J2" s="1857"/>
      <c r="K2" s="1857"/>
      <c r="L2" s="1857"/>
      <c r="M2" s="1857"/>
      <c r="N2" s="1857"/>
      <c r="O2" s="1857"/>
      <c r="P2" s="1857"/>
      <c r="Q2" s="1857"/>
      <c r="R2" s="1857"/>
      <c r="S2" s="1857"/>
      <c r="T2" s="1857"/>
      <c r="U2" s="1857"/>
      <c r="V2" s="1857"/>
      <c r="W2" s="1857"/>
      <c r="X2" s="1857"/>
      <c r="Y2" s="1857"/>
      <c r="Z2" s="1857"/>
      <c r="AA2" s="1607"/>
      <c r="AB2" s="2128"/>
      <c r="AC2" s="1640"/>
      <c r="AD2" s="1856"/>
      <c r="AE2" s="1856"/>
      <c r="AF2" s="1856"/>
      <c r="AG2" s="1856"/>
      <c r="AH2" s="1856"/>
      <c r="AI2" s="1856"/>
      <c r="AJ2" s="1856"/>
      <c r="AK2" s="1856"/>
    </row>
    <row r="3" spans="1:37" s="285" customFormat="1" ht="15.6">
      <c r="A3" s="1608" t="s">
        <v>324</v>
      </c>
      <c r="B3" s="1608"/>
      <c r="C3" s="1779"/>
      <c r="D3" s="1779"/>
      <c r="E3" s="1779"/>
      <c r="F3" s="1779"/>
      <c r="G3" s="1858"/>
      <c r="H3" s="1858"/>
      <c r="I3" s="1858"/>
      <c r="J3" s="1858"/>
      <c r="K3" s="1858"/>
      <c r="L3" s="1858"/>
      <c r="M3" s="1858"/>
      <c r="N3" s="1858"/>
      <c r="O3" s="1858"/>
      <c r="P3" s="1858"/>
      <c r="Q3" s="1858"/>
      <c r="R3" s="1858"/>
      <c r="S3" s="1858"/>
      <c r="T3" s="1858"/>
      <c r="U3" s="1858"/>
      <c r="V3" s="1858"/>
      <c r="W3" s="1858"/>
      <c r="X3" s="1858"/>
      <c r="Y3" s="1858"/>
      <c r="Z3" s="1858"/>
      <c r="AA3" s="1218"/>
      <c r="AB3" s="2129"/>
      <c r="AC3" s="1640"/>
      <c r="AD3" s="1779"/>
      <c r="AE3" s="1779"/>
      <c r="AF3" s="1779"/>
      <c r="AG3" s="1779"/>
      <c r="AH3" s="1779"/>
      <c r="AI3" s="1779"/>
      <c r="AJ3" s="1779"/>
      <c r="AK3" s="1779"/>
    </row>
    <row r="4" spans="1:37" s="319" customFormat="1" ht="15.6">
      <c r="A4" s="879" t="str">
        <f>date_heading</f>
        <v>Corroborative valuation as of 30 June 2014</v>
      </c>
      <c r="B4" s="1773"/>
      <c r="C4" s="1856"/>
      <c r="D4" s="1856"/>
      <c r="E4" s="1856"/>
      <c r="F4" s="1856"/>
      <c r="G4" s="1857"/>
      <c r="H4" s="1857"/>
      <c r="I4" s="1857"/>
      <c r="J4" s="1857"/>
      <c r="K4" s="1857"/>
      <c r="L4" s="1857"/>
      <c r="M4" s="1857"/>
      <c r="N4" s="1857"/>
      <c r="O4" s="1857"/>
      <c r="P4" s="1857"/>
      <c r="Q4" s="1857"/>
      <c r="R4" s="1857"/>
      <c r="S4" s="1857"/>
      <c r="T4" s="1857"/>
      <c r="U4" s="1857"/>
      <c r="V4" s="1857"/>
      <c r="W4" s="1857"/>
      <c r="X4" s="1857"/>
      <c r="Y4" s="1857"/>
      <c r="Z4" s="1858"/>
      <c r="AA4" s="1856"/>
      <c r="AB4" s="2128"/>
      <c r="AC4" s="1640"/>
      <c r="AD4" s="1856"/>
      <c r="AE4" s="1856"/>
      <c r="AF4" s="1856"/>
      <c r="AG4" s="1856"/>
      <c r="AH4" s="1856"/>
      <c r="AI4" s="1856"/>
      <c r="AJ4" s="1856"/>
      <c r="AK4" s="1856"/>
    </row>
    <row r="5" spans="1:37" s="319" customFormat="1" ht="15.6">
      <c r="A5" s="880" t="str">
        <f>currency_heading</f>
        <v>(USD in 000s)</v>
      </c>
      <c r="B5" s="1859"/>
      <c r="C5" s="1856"/>
      <c r="D5" s="1856"/>
      <c r="E5" s="1856"/>
      <c r="F5" s="1856"/>
      <c r="G5" s="1860"/>
      <c r="H5" s="1860"/>
      <c r="I5" s="1857"/>
      <c r="J5" s="1857"/>
      <c r="K5" s="1857"/>
      <c r="L5" s="1857"/>
      <c r="M5" s="1857"/>
      <c r="N5" s="1857"/>
      <c r="O5" s="1857"/>
      <c r="P5" s="1857"/>
      <c r="Q5" s="1857"/>
      <c r="R5" s="1857"/>
      <c r="S5" s="1857"/>
      <c r="T5" s="1857"/>
      <c r="U5" s="1857"/>
      <c r="V5" s="1857"/>
      <c r="W5" s="1857"/>
      <c r="X5" s="1857"/>
      <c r="Y5" s="1857"/>
      <c r="Z5" s="1858"/>
      <c r="AA5" s="1856"/>
      <c r="AB5" s="2128"/>
      <c r="AC5" s="1640"/>
      <c r="AD5" s="1856"/>
      <c r="AE5" s="1856"/>
      <c r="AF5" s="1856"/>
      <c r="AG5" s="1856"/>
      <c r="AH5" s="1856"/>
      <c r="AI5" s="1856"/>
      <c r="AJ5" s="1856"/>
      <c r="AK5" s="1856"/>
    </row>
    <row r="6" spans="1:37" s="906" customFormat="1">
      <c r="A6" s="1861"/>
      <c r="B6" s="1861"/>
      <c r="C6" s="1862"/>
      <c r="D6" s="1862"/>
      <c r="E6" s="1862"/>
      <c r="F6" s="1862"/>
      <c r="G6" s="1863"/>
      <c r="H6" s="1863"/>
      <c r="I6" s="1864"/>
      <c r="J6" s="1864"/>
      <c r="K6" s="1864"/>
      <c r="L6" s="1864"/>
      <c r="M6" s="1864"/>
      <c r="N6" s="1864"/>
      <c r="O6" s="1864"/>
      <c r="P6" s="1864"/>
      <c r="Q6" s="1864"/>
      <c r="R6" s="1864"/>
      <c r="S6" s="1864"/>
      <c r="T6" s="1864"/>
      <c r="U6" s="1864"/>
      <c r="V6" s="1864"/>
      <c r="W6" s="1864"/>
      <c r="X6" s="1864"/>
      <c r="Y6" s="1864"/>
      <c r="Z6" s="1896"/>
      <c r="AA6" s="1861"/>
      <c r="AB6" s="2130"/>
      <c r="AC6" s="1640"/>
      <c r="AD6" s="2131"/>
      <c r="AE6" s="2131"/>
      <c r="AF6" s="2131"/>
      <c r="AG6" s="2131"/>
      <c r="AH6" s="2131"/>
      <c r="AI6" s="2131"/>
      <c r="AJ6" s="2131"/>
      <c r="AK6" s="2131"/>
    </row>
    <row r="7" spans="1:37" s="323" customFormat="1">
      <c r="A7" s="1865"/>
      <c r="B7" s="1865"/>
      <c r="C7" s="1866"/>
      <c r="D7" s="1866"/>
      <c r="E7" s="1867"/>
      <c r="F7" s="1866"/>
      <c r="G7" s="2150" t="s">
        <v>73</v>
      </c>
      <c r="H7" s="2150"/>
      <c r="I7" s="2150"/>
      <c r="J7" s="2150"/>
      <c r="K7" s="1868"/>
      <c r="L7" s="1868"/>
      <c r="M7" s="1640"/>
      <c r="N7" s="2150" t="s">
        <v>210</v>
      </c>
      <c r="O7" s="2150"/>
      <c r="P7" s="2150"/>
      <c r="Q7" s="2150"/>
      <c r="R7" s="1868"/>
      <c r="S7" s="1868"/>
      <c r="T7" s="1640"/>
      <c r="U7" s="2150" t="s">
        <v>211</v>
      </c>
      <c r="V7" s="2150"/>
      <c r="W7" s="2150"/>
      <c r="X7" s="2150"/>
      <c r="Y7" s="2150"/>
      <c r="Z7" s="2150"/>
      <c r="AA7" s="1865"/>
      <c r="AB7" s="1869"/>
      <c r="AC7" s="1640"/>
      <c r="AD7" s="1865"/>
      <c r="AE7" s="1870"/>
      <c r="AF7" s="1870"/>
      <c r="AG7" s="1870"/>
      <c r="AH7" s="1870"/>
      <c r="AI7" s="1865"/>
      <c r="AJ7" s="1865"/>
      <c r="AK7" s="1865"/>
    </row>
    <row r="8" spans="1:37" s="311" customFormat="1">
      <c r="A8" s="1788"/>
      <c r="B8" s="1788"/>
      <c r="C8" s="1788"/>
      <c r="D8" s="1788"/>
      <c r="E8" s="1871" t="s">
        <v>150</v>
      </c>
      <c r="F8" s="1788"/>
      <c r="G8" s="1872" t="s">
        <v>241</v>
      </c>
      <c r="H8" s="1872" t="s">
        <v>242</v>
      </c>
      <c r="I8" s="1872" t="s">
        <v>147</v>
      </c>
      <c r="J8" s="1872" t="s">
        <v>148</v>
      </c>
      <c r="K8" s="1872" t="s">
        <v>459</v>
      </c>
      <c r="L8" s="1872" t="s">
        <v>460</v>
      </c>
      <c r="M8" s="1637"/>
      <c r="N8" s="1872" t="s">
        <v>241</v>
      </c>
      <c r="O8" s="1872" t="s">
        <v>242</v>
      </c>
      <c r="P8" s="1872" t="s">
        <v>147</v>
      </c>
      <c r="Q8" s="1872" t="s">
        <v>148</v>
      </c>
      <c r="R8" s="1872" t="s">
        <v>459</v>
      </c>
      <c r="S8" s="1872" t="s">
        <v>460</v>
      </c>
      <c r="T8" s="1637"/>
      <c r="U8" s="1872" t="s">
        <v>241</v>
      </c>
      <c r="V8" s="1872" t="s">
        <v>242</v>
      </c>
      <c r="W8" s="1872" t="s">
        <v>147</v>
      </c>
      <c r="X8" s="1872" t="s">
        <v>148</v>
      </c>
      <c r="Y8" s="1872" t="s">
        <v>459</v>
      </c>
      <c r="Z8" s="1872" t="s">
        <v>460</v>
      </c>
      <c r="AA8" s="1788"/>
      <c r="AB8" s="1869"/>
      <c r="AC8" s="1640"/>
      <c r="AD8" s="1788"/>
      <c r="AE8" s="1870"/>
      <c r="AF8" s="1870"/>
      <c r="AG8" s="1870"/>
      <c r="AH8" s="1870"/>
      <c r="AI8" s="1788"/>
      <c r="AJ8" s="1788"/>
      <c r="AK8" s="1788"/>
    </row>
    <row r="9" spans="1:37" s="311" customFormat="1">
      <c r="A9" s="1788"/>
      <c r="B9" s="1788"/>
      <c r="C9" s="907" t="str">
        <f>'TIC Multiples_Retail'!B9</f>
        <v>EMCOR Group, Inc.</v>
      </c>
      <c r="D9" s="1866"/>
      <c r="E9" s="1873">
        <v>42400</v>
      </c>
      <c r="F9" s="1874"/>
      <c r="G9" s="1875"/>
      <c r="H9" s="1875"/>
      <c r="I9" s="1875"/>
      <c r="J9" s="1875"/>
      <c r="K9" s="1875"/>
      <c r="L9" s="1875"/>
      <c r="M9" s="1874"/>
      <c r="N9" s="1875"/>
      <c r="O9" s="1875"/>
      <c r="P9" s="1875"/>
      <c r="Q9" s="1875"/>
      <c r="R9" s="1875"/>
      <c r="S9" s="1875"/>
      <c r="T9" s="1874"/>
      <c r="U9" s="1875"/>
      <c r="V9" s="1875"/>
      <c r="W9" s="1875"/>
      <c r="X9" s="1875"/>
      <c r="Y9" s="1875"/>
      <c r="Z9" s="1875"/>
      <c r="AA9" s="1788"/>
      <c r="AB9" s="1892"/>
      <c r="AC9" s="1640"/>
      <c r="AD9" s="1788"/>
      <c r="AE9" s="1788"/>
      <c r="AF9" s="1788"/>
      <c r="AG9" s="1788"/>
      <c r="AH9" s="1788"/>
      <c r="AI9" s="1788"/>
      <c r="AJ9" s="1788"/>
      <c r="AK9" s="1788"/>
    </row>
    <row r="10" spans="1:37" s="311" customFormat="1">
      <c r="A10" s="1788"/>
      <c r="B10" s="1788"/>
      <c r="C10" s="907" t="str">
        <f>'TIC Multiples_Retail'!B10</f>
        <v>Fluor Corporation</v>
      </c>
      <c r="D10" s="1876"/>
      <c r="E10" s="1873">
        <v>42330</v>
      </c>
      <c r="F10" s="1876"/>
      <c r="G10" s="1875"/>
      <c r="H10" s="1875"/>
      <c r="I10" s="1875"/>
      <c r="J10" s="1875"/>
      <c r="K10" s="1875"/>
      <c r="L10" s="1875"/>
      <c r="M10" s="1560"/>
      <c r="N10" s="1875"/>
      <c r="O10" s="1875"/>
      <c r="P10" s="1875"/>
      <c r="Q10" s="1875"/>
      <c r="R10" s="1875"/>
      <c r="S10" s="1875"/>
      <c r="T10" s="1560"/>
      <c r="U10" s="1875"/>
      <c r="V10" s="1875"/>
      <c r="W10" s="1875"/>
      <c r="X10" s="1875"/>
      <c r="Y10" s="1875"/>
      <c r="Z10" s="1875"/>
      <c r="AA10" s="1788"/>
      <c r="AB10" s="1892"/>
      <c r="AC10" s="1640"/>
      <c r="AD10" s="1788"/>
      <c r="AE10" s="1788"/>
      <c r="AF10" s="1788"/>
      <c r="AG10" s="1788"/>
      <c r="AH10" s="1788"/>
      <c r="AI10" s="1788"/>
      <c r="AJ10" s="1788"/>
      <c r="AK10" s="1788"/>
    </row>
    <row r="11" spans="1:37" s="311" customFormat="1">
      <c r="A11" s="1788"/>
      <c r="B11" s="1788"/>
      <c r="C11" s="907" t="str">
        <f>'TIC Multiples_Retail'!B11</f>
        <v>Foster Wheeler AG</v>
      </c>
      <c r="D11" s="1866"/>
      <c r="E11" s="1873">
        <v>42399</v>
      </c>
      <c r="F11" s="1866"/>
      <c r="G11" s="1875"/>
      <c r="H11" s="1875"/>
      <c r="I11" s="1875"/>
      <c r="J11" s="1875"/>
      <c r="K11" s="1875"/>
      <c r="L11" s="1875"/>
      <c r="M11" s="1560"/>
      <c r="N11" s="1875"/>
      <c r="O11" s="1875"/>
      <c r="P11" s="1875"/>
      <c r="Q11" s="1875"/>
      <c r="R11" s="1875"/>
      <c r="S11" s="1875"/>
      <c r="T11" s="1560"/>
      <c r="U11" s="1875"/>
      <c r="V11" s="1875"/>
      <c r="W11" s="1875"/>
      <c r="X11" s="1875"/>
      <c r="Y11" s="1875"/>
      <c r="Z11" s="1875"/>
      <c r="AA11" s="1788"/>
      <c r="AB11" s="1892"/>
      <c r="AC11" s="1640"/>
      <c r="AD11" s="1788"/>
      <c r="AE11" s="1788"/>
      <c r="AF11" s="1788"/>
      <c r="AG11" s="1788"/>
      <c r="AH11" s="1788"/>
      <c r="AI11" s="1788"/>
      <c r="AJ11" s="1788"/>
      <c r="AK11" s="1788"/>
    </row>
    <row r="12" spans="1:37" s="311" customFormat="1">
      <c r="A12" s="1788"/>
      <c r="B12" s="1788"/>
      <c r="C12" s="907" t="str">
        <f>'TIC Multiples_Retail'!B12</f>
        <v>Jacobs Engineering Group Inc.</v>
      </c>
      <c r="D12" s="1866"/>
      <c r="E12" s="1873">
        <v>42399</v>
      </c>
      <c r="F12" s="1866"/>
      <c r="G12" s="1875"/>
      <c r="H12" s="1875"/>
      <c r="I12" s="1875"/>
      <c r="J12" s="1875"/>
      <c r="K12" s="1875"/>
      <c r="L12" s="1875"/>
      <c r="M12" s="1560"/>
      <c r="N12" s="1875"/>
      <c r="O12" s="1875"/>
      <c r="P12" s="1875"/>
      <c r="Q12" s="1875"/>
      <c r="R12" s="1875"/>
      <c r="S12" s="1875"/>
      <c r="T12" s="1560"/>
      <c r="U12" s="1875"/>
      <c r="V12" s="1875"/>
      <c r="W12" s="1875"/>
      <c r="X12" s="1875"/>
      <c r="Y12" s="1875"/>
      <c r="Z12" s="1875"/>
      <c r="AA12" s="1788"/>
      <c r="AB12" s="1892"/>
      <c r="AC12" s="1640"/>
      <c r="AD12" s="1788"/>
      <c r="AE12" s="1788"/>
      <c r="AF12" s="1788"/>
      <c r="AG12" s="1788"/>
      <c r="AH12" s="1788"/>
      <c r="AI12" s="1788"/>
      <c r="AJ12" s="1788"/>
      <c r="AK12" s="1788"/>
    </row>
    <row r="13" spans="1:37" s="311" customFormat="1">
      <c r="A13" s="1788"/>
      <c r="B13" s="1788"/>
      <c r="C13" s="907" t="str">
        <f>'TIC Multiples_Retail'!B13</f>
        <v>KBR, Inc.</v>
      </c>
      <c r="D13" s="1866"/>
      <c r="E13" s="1873">
        <v>42398</v>
      </c>
      <c r="F13" s="1866"/>
      <c r="G13" s="1875"/>
      <c r="H13" s="1875"/>
      <c r="I13" s="1875"/>
      <c r="J13" s="1875"/>
      <c r="K13" s="1875"/>
      <c r="L13" s="1875"/>
      <c r="M13" s="1560"/>
      <c r="N13" s="1875"/>
      <c r="O13" s="1875"/>
      <c r="P13" s="1875"/>
      <c r="Q13" s="1875"/>
      <c r="R13" s="1875"/>
      <c r="S13" s="1875"/>
      <c r="T13" s="1560"/>
      <c r="U13" s="1875"/>
      <c r="V13" s="1875"/>
      <c r="W13" s="1875"/>
      <c r="X13" s="1875"/>
      <c r="Y13" s="1875"/>
      <c r="Z13" s="1875"/>
      <c r="AA13" s="1788"/>
      <c r="AB13" s="1892"/>
      <c r="AC13" s="1640"/>
      <c r="AD13" s="1788"/>
      <c r="AE13" s="1788"/>
      <c r="AF13" s="1788"/>
      <c r="AG13" s="1788"/>
      <c r="AH13" s="1788"/>
      <c r="AI13" s="1788"/>
      <c r="AJ13" s="1788"/>
      <c r="AK13" s="1788"/>
    </row>
    <row r="14" spans="1:37" s="311" customFormat="1">
      <c r="A14" s="1788"/>
      <c r="B14" s="1788"/>
      <c r="C14" s="907" t="str">
        <f>'TIC Multiples_Retail'!B14</f>
        <v>Stantec Inc.</v>
      </c>
      <c r="D14" s="1866"/>
      <c r="E14" s="1873">
        <v>42399</v>
      </c>
      <c r="F14" s="1866"/>
      <c r="G14" s="1875"/>
      <c r="H14" s="1875"/>
      <c r="I14" s="1875"/>
      <c r="J14" s="1875"/>
      <c r="K14" s="1875"/>
      <c r="L14" s="1875"/>
      <c r="M14" s="1560"/>
      <c r="N14" s="1875"/>
      <c r="O14" s="1875"/>
      <c r="P14" s="1875"/>
      <c r="Q14" s="1875"/>
      <c r="R14" s="1875"/>
      <c r="S14" s="1875"/>
      <c r="T14" s="1560"/>
      <c r="U14" s="1875"/>
      <c r="V14" s="1875"/>
      <c r="W14" s="1875"/>
      <c r="X14" s="1875"/>
      <c r="Y14" s="1875"/>
      <c r="Z14" s="1875"/>
      <c r="AA14" s="1788"/>
      <c r="AB14" s="1892"/>
      <c r="AC14" s="1640"/>
      <c r="AD14" s="1788"/>
      <c r="AE14" s="1788"/>
      <c r="AF14" s="1788"/>
      <c r="AG14" s="1788"/>
      <c r="AH14" s="1788"/>
      <c r="AI14" s="1788"/>
      <c r="AJ14" s="1788"/>
      <c r="AK14" s="1788"/>
    </row>
    <row r="15" spans="1:37" s="311" customFormat="1">
      <c r="A15" s="1788"/>
      <c r="B15" s="1788"/>
      <c r="C15" s="907" t="str">
        <f>'TIC Multiples_Retail'!B15</f>
        <v>Tetra Tech, Inc.</v>
      </c>
      <c r="D15" s="1866"/>
      <c r="E15" s="1873">
        <v>42399</v>
      </c>
      <c r="F15" s="1866"/>
      <c r="G15" s="1875"/>
      <c r="H15" s="1875"/>
      <c r="I15" s="1875"/>
      <c r="J15" s="1875"/>
      <c r="K15" s="1875"/>
      <c r="L15" s="1875"/>
      <c r="M15" s="1560"/>
      <c r="N15" s="1875"/>
      <c r="O15" s="1875"/>
      <c r="P15" s="1875"/>
      <c r="Q15" s="1875"/>
      <c r="R15" s="1875"/>
      <c r="S15" s="1875"/>
      <c r="T15" s="1560"/>
      <c r="U15" s="1875"/>
      <c r="V15" s="1875"/>
      <c r="W15" s="1875"/>
      <c r="X15" s="1875"/>
      <c r="Y15" s="1875"/>
      <c r="Z15" s="1875"/>
      <c r="AA15" s="1788"/>
      <c r="AB15" s="1892"/>
      <c r="AC15" s="1640"/>
      <c r="AD15" s="1788"/>
      <c r="AE15" s="1788"/>
      <c r="AF15" s="1788"/>
      <c r="AG15" s="1788"/>
      <c r="AH15" s="1788"/>
      <c r="AI15" s="1788"/>
      <c r="AJ15" s="1788"/>
      <c r="AK15" s="1788"/>
    </row>
    <row r="16" spans="1:37" s="311" customFormat="1">
      <c r="A16" s="1788"/>
      <c r="B16" s="1788"/>
      <c r="C16" s="907" t="str">
        <f>'TIC Multiples_Retail'!B16</f>
        <v>URS Corporation</v>
      </c>
      <c r="D16" s="1866"/>
      <c r="E16" s="1873">
        <v>42399</v>
      </c>
      <c r="F16" s="1866"/>
      <c r="G16" s="1875"/>
      <c r="H16" s="1875"/>
      <c r="I16" s="1875"/>
      <c r="J16" s="1875"/>
      <c r="K16" s="1875"/>
      <c r="L16" s="1875"/>
      <c r="M16" s="1560"/>
      <c r="N16" s="1875"/>
      <c r="O16" s="1875"/>
      <c r="P16" s="1875"/>
      <c r="Q16" s="1875"/>
      <c r="R16" s="1875"/>
      <c r="S16" s="1875"/>
      <c r="T16" s="1560"/>
      <c r="U16" s="1875"/>
      <c r="V16" s="1875"/>
      <c r="W16" s="1875"/>
      <c r="X16" s="1875"/>
      <c r="Y16" s="1875"/>
      <c r="Z16" s="1875"/>
      <c r="AA16" s="1788"/>
      <c r="AB16" s="1892"/>
      <c r="AC16" s="1640"/>
      <c r="AD16" s="1788"/>
      <c r="AE16" s="1788"/>
      <c r="AF16" s="1788"/>
      <c r="AG16" s="1788"/>
      <c r="AH16" s="1788"/>
      <c r="AI16" s="1788"/>
      <c r="AJ16" s="1788"/>
      <c r="AK16" s="1788"/>
    </row>
    <row r="17" spans="1:37" s="311" customFormat="1">
      <c r="A17" s="1788"/>
      <c r="B17" s="1788"/>
      <c r="C17" s="907">
        <f>'TIC Multiples_Retail'!B17</f>
        <v>0</v>
      </c>
      <c r="D17" s="1866"/>
      <c r="E17" s="1873">
        <v>42400</v>
      </c>
      <c r="F17" s="1866"/>
      <c r="G17" s="1875"/>
      <c r="H17" s="1875"/>
      <c r="I17" s="1875"/>
      <c r="J17" s="1875"/>
      <c r="K17" s="1875"/>
      <c r="L17" s="1875"/>
      <c r="M17" s="1560"/>
      <c r="N17" s="1875"/>
      <c r="O17" s="1875"/>
      <c r="P17" s="1875"/>
      <c r="Q17" s="1875"/>
      <c r="R17" s="1875"/>
      <c r="S17" s="1875"/>
      <c r="T17" s="1560"/>
      <c r="U17" s="1875"/>
      <c r="V17" s="1875"/>
      <c r="W17" s="1875"/>
      <c r="X17" s="1875"/>
      <c r="Y17" s="1875"/>
      <c r="Z17" s="1875"/>
      <c r="AA17" s="1788"/>
      <c r="AB17" s="1892"/>
      <c r="AC17" s="1640"/>
      <c r="AD17" s="1788"/>
      <c r="AE17" s="1788"/>
      <c r="AF17" s="1788"/>
      <c r="AG17" s="1788"/>
      <c r="AH17" s="1788"/>
      <c r="AI17" s="1788"/>
      <c r="AJ17" s="1788"/>
      <c r="AK17" s="1788"/>
    </row>
    <row r="18" spans="1:37" s="311" customFormat="1">
      <c r="A18" s="1788"/>
      <c r="B18" s="1788"/>
      <c r="C18" s="2132"/>
      <c r="D18" s="1866"/>
      <c r="E18" s="1873"/>
      <c r="F18" s="1866"/>
      <c r="G18" s="1875"/>
      <c r="H18" s="1875"/>
      <c r="I18" s="1875"/>
      <c r="J18" s="1875"/>
      <c r="K18" s="1875"/>
      <c r="L18" s="1875"/>
      <c r="M18" s="1560"/>
      <c r="N18" s="1875"/>
      <c r="O18" s="1875"/>
      <c r="P18" s="1875"/>
      <c r="Q18" s="1875"/>
      <c r="R18" s="1875"/>
      <c r="S18" s="1875"/>
      <c r="T18" s="1560"/>
      <c r="U18" s="1875"/>
      <c r="V18" s="1875"/>
      <c r="W18" s="1875"/>
      <c r="X18" s="1875"/>
      <c r="Y18" s="1875"/>
      <c r="Z18" s="1875"/>
      <c r="AA18" s="1788"/>
      <c r="AB18" s="1892"/>
      <c r="AC18" s="1640"/>
      <c r="AD18" s="1788"/>
      <c r="AE18" s="1788"/>
      <c r="AF18" s="1788"/>
      <c r="AG18" s="1788"/>
      <c r="AH18" s="1788"/>
      <c r="AI18" s="1788"/>
      <c r="AJ18" s="1788"/>
      <c r="AK18" s="1788"/>
    </row>
    <row r="19" spans="1:37" s="311" customFormat="1">
      <c r="A19" s="1788"/>
      <c r="B19" s="1788"/>
      <c r="C19" s="1788"/>
      <c r="D19" s="1788"/>
      <c r="E19" s="1788"/>
      <c r="F19" s="1788"/>
      <c r="G19" s="1788"/>
      <c r="H19" s="1788"/>
      <c r="I19" s="1788"/>
      <c r="J19" s="1788"/>
      <c r="K19" s="1788"/>
      <c r="L19" s="1788"/>
      <c r="M19" s="1788"/>
      <c r="N19" s="1788"/>
      <c r="O19" s="1788"/>
      <c r="P19" s="1788"/>
      <c r="Q19" s="1788"/>
      <c r="R19" s="1788"/>
      <c r="S19" s="1788"/>
      <c r="T19" s="1788"/>
      <c r="U19" s="1788"/>
      <c r="V19" s="1788"/>
      <c r="W19" s="1788"/>
      <c r="X19" s="1788"/>
      <c r="Y19" s="1788"/>
      <c r="Z19" s="1788"/>
      <c r="AA19" s="1788"/>
      <c r="AB19" s="1892"/>
      <c r="AC19" s="1640"/>
      <c r="AD19" s="1788"/>
      <c r="AE19" s="1788"/>
      <c r="AF19" s="1788"/>
      <c r="AG19" s="1788"/>
      <c r="AH19" s="1788"/>
      <c r="AI19" s="1788"/>
      <c r="AJ19" s="1788"/>
      <c r="AK19" s="1788"/>
    </row>
    <row r="20" spans="1:37" s="311" customFormat="1">
      <c r="A20" s="1788"/>
      <c r="B20" s="1788"/>
      <c r="C20" s="1788"/>
      <c r="D20" s="1877"/>
      <c r="E20" s="1878" t="s">
        <v>151</v>
      </c>
      <c r="F20" s="1878"/>
      <c r="G20" s="908">
        <f t="shared" ref="G20:L20" si="0">IF(ISERROR(MAX(G$9:G$18)), "n/a", MAX(G9:G18))</f>
        <v>0</v>
      </c>
      <c r="H20" s="908">
        <f t="shared" si="0"/>
        <v>0</v>
      </c>
      <c r="I20" s="908">
        <f t="shared" si="0"/>
        <v>0</v>
      </c>
      <c r="J20" s="908">
        <f t="shared" si="0"/>
        <v>0</v>
      </c>
      <c r="K20" s="908">
        <f t="shared" si="0"/>
        <v>0</v>
      </c>
      <c r="L20" s="908">
        <f t="shared" si="0"/>
        <v>0</v>
      </c>
      <c r="M20" s="1879"/>
      <c r="N20" s="908">
        <f t="shared" ref="N20:S20" si="1">IF(ISERROR(MAX(N$9:N$18)), "n/a", MAX(N9:N18))</f>
        <v>0</v>
      </c>
      <c r="O20" s="908">
        <f t="shared" si="1"/>
        <v>0</v>
      </c>
      <c r="P20" s="908">
        <f t="shared" si="1"/>
        <v>0</v>
      </c>
      <c r="Q20" s="908">
        <f t="shared" si="1"/>
        <v>0</v>
      </c>
      <c r="R20" s="908">
        <f t="shared" si="1"/>
        <v>0</v>
      </c>
      <c r="S20" s="908">
        <f t="shared" si="1"/>
        <v>0</v>
      </c>
      <c r="T20" s="1879"/>
      <c r="U20" s="908">
        <f>IF(ISERROR(MAX(U$9:U$18)), "n/a", MAX(U9:U18))</f>
        <v>0</v>
      </c>
      <c r="V20" s="908">
        <f>IF(ISERROR(MAX(V$9:V$18)), "n/a", MAX(V9:V18))</f>
        <v>0</v>
      </c>
      <c r="W20" s="908">
        <f>IF(ISERROR(MAX(W$9:W$18)), "n/a", MAX(W9:W18))</f>
        <v>0</v>
      </c>
      <c r="X20" s="908">
        <f t="shared" ref="X20:Y20" si="2">IF(ISERROR(MAX(X$9:X$18)), "n/a", MAX(X9:X18))</f>
        <v>0</v>
      </c>
      <c r="Y20" s="908">
        <f t="shared" si="2"/>
        <v>0</v>
      </c>
      <c r="Z20" s="908">
        <f>IF(ISERROR(MAX(Z$9:Z$18)), "n/a", MAX(Z9:Z18))</f>
        <v>0</v>
      </c>
      <c r="AA20" s="1788"/>
      <c r="AB20" s="1892"/>
      <c r="AC20" s="1640"/>
      <c r="AD20" s="1788"/>
      <c r="AE20" s="1788"/>
      <c r="AF20" s="1788"/>
      <c r="AG20" s="1788"/>
      <c r="AH20" s="1788"/>
      <c r="AI20" s="1788"/>
      <c r="AJ20" s="1788"/>
      <c r="AK20" s="1788"/>
    </row>
    <row r="21" spans="1:37" s="311" customFormat="1">
      <c r="A21" s="1788"/>
      <c r="B21" s="1614"/>
      <c r="C21" s="1614"/>
      <c r="D21" s="1887"/>
      <c r="E21" s="1877" t="s">
        <v>496</v>
      </c>
      <c r="F21" s="1877"/>
      <c r="G21" s="909" t="e">
        <f t="shared" ref="G21:L21" si="3">QUARTILE(G$9:G$18,3)</f>
        <v>#NUM!</v>
      </c>
      <c r="H21" s="909" t="e">
        <f t="shared" si="3"/>
        <v>#NUM!</v>
      </c>
      <c r="I21" s="909" t="e">
        <f t="shared" si="3"/>
        <v>#NUM!</v>
      </c>
      <c r="J21" s="909" t="e">
        <f t="shared" si="3"/>
        <v>#NUM!</v>
      </c>
      <c r="K21" s="909" t="e">
        <f t="shared" si="3"/>
        <v>#NUM!</v>
      </c>
      <c r="L21" s="909" t="e">
        <f t="shared" si="3"/>
        <v>#NUM!</v>
      </c>
      <c r="M21" s="1875"/>
      <c r="N21" s="909" t="e">
        <f t="shared" ref="N21:S21" si="4">QUARTILE(N$9:N$18,3)</f>
        <v>#NUM!</v>
      </c>
      <c r="O21" s="909" t="e">
        <f t="shared" si="4"/>
        <v>#NUM!</v>
      </c>
      <c r="P21" s="909" t="e">
        <f t="shared" si="4"/>
        <v>#NUM!</v>
      </c>
      <c r="Q21" s="909" t="e">
        <f t="shared" si="4"/>
        <v>#NUM!</v>
      </c>
      <c r="R21" s="909" t="e">
        <f t="shared" si="4"/>
        <v>#NUM!</v>
      </c>
      <c r="S21" s="909" t="e">
        <f t="shared" si="4"/>
        <v>#NUM!</v>
      </c>
      <c r="T21" s="1875"/>
      <c r="U21" s="909" t="e">
        <f>QUARTILE(U$9:U$18,3)</f>
        <v>#NUM!</v>
      </c>
      <c r="V21" s="909" t="e">
        <f>QUARTILE(V$9:V$18,3)</f>
        <v>#NUM!</v>
      </c>
      <c r="W21" s="909" t="e">
        <f>QUARTILE(W$9:W$18,3)</f>
        <v>#NUM!</v>
      </c>
      <c r="X21" s="909" t="e">
        <f t="shared" ref="X21:Y21" si="5">QUARTILE(X$9:X$18,3)</f>
        <v>#NUM!</v>
      </c>
      <c r="Y21" s="909" t="e">
        <f t="shared" si="5"/>
        <v>#NUM!</v>
      </c>
      <c r="Z21" s="909" t="e">
        <f>QUARTILE(Z$9:Z$18,3)</f>
        <v>#NUM!</v>
      </c>
      <c r="AA21" s="1788"/>
      <c r="AB21" s="1892"/>
      <c r="AC21" s="1640"/>
      <c r="AD21" s="1788"/>
      <c r="AE21" s="1788"/>
      <c r="AF21" s="1788"/>
      <c r="AG21" s="1788"/>
      <c r="AH21" s="1788"/>
      <c r="AI21" s="1788"/>
      <c r="AJ21" s="1788"/>
      <c r="AK21" s="1788"/>
    </row>
    <row r="22" spans="1:37" s="311" customFormat="1">
      <c r="A22" s="1788"/>
      <c r="B22" s="1798"/>
      <c r="C22" s="1788"/>
      <c r="D22" s="1877"/>
      <c r="E22" s="1877" t="s">
        <v>38</v>
      </c>
      <c r="F22" s="1877"/>
      <c r="G22" s="909" t="str">
        <f t="shared" ref="G22:L22" si="6">IF(ISERROR(AVERAGE(G$9:G$18)), "n/a", AVERAGE(G9:G18))</f>
        <v>n/a</v>
      </c>
      <c r="H22" s="909" t="str">
        <f t="shared" si="6"/>
        <v>n/a</v>
      </c>
      <c r="I22" s="909" t="str">
        <f t="shared" si="6"/>
        <v>n/a</v>
      </c>
      <c r="J22" s="909" t="str">
        <f t="shared" si="6"/>
        <v>n/a</v>
      </c>
      <c r="K22" s="909" t="str">
        <f t="shared" si="6"/>
        <v>n/a</v>
      </c>
      <c r="L22" s="909" t="str">
        <f t="shared" si="6"/>
        <v>n/a</v>
      </c>
      <c r="M22" s="1875"/>
      <c r="N22" s="909" t="str">
        <f t="shared" ref="N22:S22" si="7">IF(ISERROR(AVERAGE(N$9:N$18)), "n/a", AVERAGE(N9:N18))</f>
        <v>n/a</v>
      </c>
      <c r="O22" s="909" t="str">
        <f t="shared" si="7"/>
        <v>n/a</v>
      </c>
      <c r="P22" s="909" t="str">
        <f t="shared" si="7"/>
        <v>n/a</v>
      </c>
      <c r="Q22" s="909" t="str">
        <f t="shared" si="7"/>
        <v>n/a</v>
      </c>
      <c r="R22" s="909" t="str">
        <f t="shared" si="7"/>
        <v>n/a</v>
      </c>
      <c r="S22" s="909" t="str">
        <f t="shared" si="7"/>
        <v>n/a</v>
      </c>
      <c r="T22" s="1875"/>
      <c r="U22" s="909" t="str">
        <f>IF(ISERROR(AVERAGE(U$9:U$18)), "n/a", AVERAGE(U9:U18))</f>
        <v>n/a</v>
      </c>
      <c r="V22" s="909" t="str">
        <f>IF(ISERROR(AVERAGE(V$9:V$18)), "n/a", AVERAGE(V9:V18))</f>
        <v>n/a</v>
      </c>
      <c r="W22" s="909" t="str">
        <f>IF(ISERROR(AVERAGE(W$9:W$18)), "n/a", AVERAGE(W9:W18))</f>
        <v>n/a</v>
      </c>
      <c r="X22" s="909" t="str">
        <f t="shared" ref="X22:Y22" si="8">IF(ISERROR(AVERAGE(X$9:X$18)), "n/a", AVERAGE(X9:X18))</f>
        <v>n/a</v>
      </c>
      <c r="Y22" s="909" t="str">
        <f t="shared" si="8"/>
        <v>n/a</v>
      </c>
      <c r="Z22" s="909" t="str">
        <f>IF(ISERROR(AVERAGE(Z$9:Z$18)), "n/a", AVERAGE(Z9:Z18))</f>
        <v>n/a</v>
      </c>
      <c r="AA22" s="1788"/>
      <c r="AB22" s="1892"/>
      <c r="AC22" s="1640"/>
      <c r="AD22" s="1788"/>
      <c r="AE22" s="1788"/>
      <c r="AF22" s="1788"/>
      <c r="AG22" s="1788"/>
      <c r="AH22" s="1788"/>
      <c r="AI22" s="1788"/>
      <c r="AJ22" s="1788"/>
      <c r="AK22" s="1788"/>
    </row>
    <row r="23" spans="1:37" s="311" customFormat="1">
      <c r="A23" s="1788"/>
      <c r="B23" s="1788"/>
      <c r="C23" s="1788"/>
      <c r="D23" s="1877"/>
      <c r="E23" s="1877" t="s">
        <v>39</v>
      </c>
      <c r="F23" s="1877"/>
      <c r="G23" s="909" t="str">
        <f t="shared" ref="G23:L23" si="9">IF(ISERROR(MEDIAN(G$9:G$18)), "n/a", MEDIAN(G9:G18))</f>
        <v>n/a</v>
      </c>
      <c r="H23" s="909" t="str">
        <f t="shared" si="9"/>
        <v>n/a</v>
      </c>
      <c r="I23" s="909" t="str">
        <f t="shared" si="9"/>
        <v>n/a</v>
      </c>
      <c r="J23" s="909" t="str">
        <f t="shared" si="9"/>
        <v>n/a</v>
      </c>
      <c r="K23" s="909" t="str">
        <f t="shared" si="9"/>
        <v>n/a</v>
      </c>
      <c r="L23" s="910" t="str">
        <f t="shared" si="9"/>
        <v>n/a</v>
      </c>
      <c r="M23" s="1875"/>
      <c r="N23" s="909" t="str">
        <f t="shared" ref="N23:S23" si="10">IF(ISERROR(MEDIAN(N$9:N$18)), "n/a", MEDIAN(N9:N18))</f>
        <v>n/a</v>
      </c>
      <c r="O23" s="909" t="str">
        <f t="shared" si="10"/>
        <v>n/a</v>
      </c>
      <c r="P23" s="909" t="str">
        <f t="shared" si="10"/>
        <v>n/a</v>
      </c>
      <c r="Q23" s="909" t="str">
        <f t="shared" si="10"/>
        <v>n/a</v>
      </c>
      <c r="R23" s="909" t="str">
        <f t="shared" si="10"/>
        <v>n/a</v>
      </c>
      <c r="S23" s="909" t="str">
        <f t="shared" si="10"/>
        <v>n/a</v>
      </c>
      <c r="T23" s="1875"/>
      <c r="U23" s="909" t="str">
        <f>IF(ISERROR(MEDIAN(U$9:U$18)), "n/a", MEDIAN(U9:U18))</f>
        <v>n/a</v>
      </c>
      <c r="V23" s="909" t="str">
        <f>IF(ISERROR(MEDIAN(V$9:V$18)), "n/a", MEDIAN(V9:V18))</f>
        <v>n/a</v>
      </c>
      <c r="W23" s="909" t="str">
        <f>IF(ISERROR(MEDIAN(W$9:W$18)), "n/a", MEDIAN(W9:W18))</f>
        <v>n/a</v>
      </c>
      <c r="X23" s="909" t="str">
        <f t="shared" ref="X23:Y23" si="11">IF(ISERROR(MEDIAN(X$9:X$18)), "n/a", MEDIAN(X9:X18))</f>
        <v>n/a</v>
      </c>
      <c r="Y23" s="909" t="str">
        <f t="shared" si="11"/>
        <v>n/a</v>
      </c>
      <c r="Z23" s="909" t="str">
        <f>IF(ISERROR(MEDIAN(Z$9:Z$18)), "n/a", MEDIAN(Z9:Z18))</f>
        <v>n/a</v>
      </c>
      <c r="AA23" s="1788"/>
      <c r="AB23" s="1892"/>
      <c r="AC23" s="1640"/>
      <c r="AD23" s="1788"/>
      <c r="AE23" s="1788"/>
      <c r="AF23" s="1788"/>
      <c r="AG23" s="1788"/>
      <c r="AH23" s="1788"/>
      <c r="AI23" s="1788"/>
      <c r="AJ23" s="1788"/>
      <c r="AK23" s="1788"/>
    </row>
    <row r="24" spans="1:37" s="311" customFormat="1">
      <c r="A24" s="1788"/>
      <c r="B24" s="1788"/>
      <c r="C24" s="1788"/>
      <c r="D24" s="1877"/>
      <c r="E24" s="1877" t="s">
        <v>153</v>
      </c>
      <c r="F24" s="1877"/>
      <c r="G24" s="909" t="e">
        <f t="shared" ref="G24:L24" si="12">QUARTILE(G$9:G$18,1)</f>
        <v>#NUM!</v>
      </c>
      <c r="H24" s="909" t="e">
        <f t="shared" si="12"/>
        <v>#NUM!</v>
      </c>
      <c r="I24" s="909" t="e">
        <f t="shared" si="12"/>
        <v>#NUM!</v>
      </c>
      <c r="J24" s="909" t="e">
        <f t="shared" si="12"/>
        <v>#NUM!</v>
      </c>
      <c r="K24" s="909" t="e">
        <f t="shared" si="12"/>
        <v>#NUM!</v>
      </c>
      <c r="L24" s="910" t="e">
        <f t="shared" si="12"/>
        <v>#NUM!</v>
      </c>
      <c r="M24" s="1875"/>
      <c r="N24" s="909" t="e">
        <f t="shared" ref="N24:S24" si="13">QUARTILE(N$9:N$18,1)</f>
        <v>#NUM!</v>
      </c>
      <c r="O24" s="909" t="e">
        <f t="shared" si="13"/>
        <v>#NUM!</v>
      </c>
      <c r="P24" s="909" t="e">
        <f t="shared" si="13"/>
        <v>#NUM!</v>
      </c>
      <c r="Q24" s="909" t="e">
        <f t="shared" si="13"/>
        <v>#NUM!</v>
      </c>
      <c r="R24" s="909" t="e">
        <f t="shared" si="13"/>
        <v>#NUM!</v>
      </c>
      <c r="S24" s="909" t="e">
        <f t="shared" si="13"/>
        <v>#NUM!</v>
      </c>
      <c r="T24" s="1875"/>
      <c r="U24" s="909" t="e">
        <f>QUARTILE(U$9:U$18,1)</f>
        <v>#NUM!</v>
      </c>
      <c r="V24" s="909" t="e">
        <f>QUARTILE(V$9:V$18,1)</f>
        <v>#NUM!</v>
      </c>
      <c r="W24" s="909" t="e">
        <f>QUARTILE(W$9:W$18,1)</f>
        <v>#NUM!</v>
      </c>
      <c r="X24" s="909" t="e">
        <f t="shared" ref="X24:Y24" si="14">QUARTILE(X$9:X$18,1)</f>
        <v>#NUM!</v>
      </c>
      <c r="Y24" s="909" t="e">
        <f t="shared" si="14"/>
        <v>#NUM!</v>
      </c>
      <c r="Z24" s="909" t="e">
        <f>QUARTILE(Z$9:Z$18,1)</f>
        <v>#NUM!</v>
      </c>
      <c r="AA24" s="1788"/>
      <c r="AB24" s="1892"/>
      <c r="AC24" s="1640"/>
      <c r="AD24" s="1788"/>
      <c r="AE24" s="1788"/>
      <c r="AF24" s="1788"/>
      <c r="AG24" s="1788"/>
      <c r="AH24" s="1788"/>
      <c r="AI24" s="1788"/>
      <c r="AJ24" s="1788"/>
      <c r="AK24" s="1788"/>
    </row>
    <row r="25" spans="1:37" s="311" customFormat="1">
      <c r="A25" s="1788"/>
      <c r="B25" s="1788"/>
      <c r="C25" s="1788"/>
      <c r="D25" s="1877"/>
      <c r="E25" s="1880" t="s">
        <v>154</v>
      </c>
      <c r="F25" s="1880"/>
      <c r="G25" s="911">
        <f t="shared" ref="G25:L25" si="15">IF(ISERROR(MIN(G$9:G$18)), "n/a", MIN(G9:G18))</f>
        <v>0</v>
      </c>
      <c r="H25" s="911">
        <f t="shared" si="15"/>
        <v>0</v>
      </c>
      <c r="I25" s="911">
        <f t="shared" si="15"/>
        <v>0</v>
      </c>
      <c r="J25" s="911">
        <f t="shared" si="15"/>
        <v>0</v>
      </c>
      <c r="K25" s="911">
        <f t="shared" si="15"/>
        <v>0</v>
      </c>
      <c r="L25" s="912">
        <f t="shared" si="15"/>
        <v>0</v>
      </c>
      <c r="M25" s="1881"/>
      <c r="N25" s="911">
        <f t="shared" ref="N25:S25" si="16">IF(ISERROR(MIN(N$9:N$18)), "n/a", MIN(N9:N18))</f>
        <v>0</v>
      </c>
      <c r="O25" s="911">
        <f t="shared" si="16"/>
        <v>0</v>
      </c>
      <c r="P25" s="911">
        <f t="shared" si="16"/>
        <v>0</v>
      </c>
      <c r="Q25" s="911">
        <f t="shared" si="16"/>
        <v>0</v>
      </c>
      <c r="R25" s="911">
        <f t="shared" si="16"/>
        <v>0</v>
      </c>
      <c r="S25" s="911">
        <f t="shared" si="16"/>
        <v>0</v>
      </c>
      <c r="T25" s="1881"/>
      <c r="U25" s="911">
        <f>IF(ISERROR(MIN(U$9:U$18)), "n/a", MIN(U9:U18))</f>
        <v>0</v>
      </c>
      <c r="V25" s="911">
        <f>IF(ISERROR(MIN(V$9:V$18)), "n/a", MIN(V9:V18))</f>
        <v>0</v>
      </c>
      <c r="W25" s="911">
        <f>IF(ISERROR(MIN(W$9:W$18)), "n/a", MIN(W9:W18))</f>
        <v>0</v>
      </c>
      <c r="X25" s="911">
        <f t="shared" ref="X25:Y25" si="17">IF(ISERROR(MIN(X$9:X$18)), "n/a", MIN(X9:X18))</f>
        <v>0</v>
      </c>
      <c r="Y25" s="911">
        <f t="shared" si="17"/>
        <v>0</v>
      </c>
      <c r="Z25" s="911">
        <f>IF(ISERROR(MIN(Z$9:Z$18)), "n/a", MIN(Z9:Z18))</f>
        <v>0</v>
      </c>
      <c r="AA25" s="1788"/>
      <c r="AB25" s="1892"/>
      <c r="AC25" s="1640"/>
      <c r="AD25" s="1788"/>
      <c r="AE25" s="1788"/>
      <c r="AF25" s="1788"/>
      <c r="AG25" s="1788"/>
      <c r="AH25" s="1788"/>
      <c r="AI25" s="1788"/>
      <c r="AJ25" s="1788"/>
      <c r="AK25" s="1788"/>
    </row>
    <row r="26" spans="1:37" s="311" customFormat="1" ht="14.4" thickBot="1">
      <c r="A26" s="1788"/>
      <c r="B26" s="1788"/>
      <c r="C26" s="1788"/>
      <c r="D26" s="1877"/>
      <c r="E26" s="1877"/>
      <c r="F26" s="1877"/>
      <c r="G26" s="1875"/>
      <c r="H26" s="1875"/>
      <c r="I26" s="1875"/>
      <c r="J26" s="1875"/>
      <c r="K26" s="1875"/>
      <c r="L26" s="1875"/>
      <c r="M26" s="1875"/>
      <c r="N26" s="1875"/>
      <c r="O26" s="1875"/>
      <c r="P26" s="1875"/>
      <c r="Q26" s="1875"/>
      <c r="R26" s="1875"/>
      <c r="S26" s="1875"/>
      <c r="T26" s="1875"/>
      <c r="U26" s="1875"/>
      <c r="V26" s="1875"/>
      <c r="W26" s="1875"/>
      <c r="X26" s="1875"/>
      <c r="Y26" s="1875"/>
      <c r="Z26" s="1875"/>
      <c r="AA26" s="1788"/>
      <c r="AB26" s="1892"/>
      <c r="AC26" s="1640"/>
      <c r="AD26" s="1788"/>
      <c r="AE26" s="1788"/>
      <c r="AF26" s="1788"/>
      <c r="AG26" s="1788"/>
      <c r="AH26" s="1788"/>
      <c r="AI26" s="1788"/>
      <c r="AJ26" s="1788"/>
      <c r="AK26" s="1788"/>
    </row>
    <row r="27" spans="1:37" s="311" customFormat="1" ht="14.4" thickBot="1">
      <c r="A27" s="1788"/>
      <c r="B27" s="1788"/>
      <c r="C27" s="913" t="str">
        <f>A2</f>
        <v>MSS</v>
      </c>
      <c r="D27" s="1883"/>
      <c r="E27" s="1884"/>
      <c r="F27" s="1883"/>
      <c r="G27" s="1885"/>
      <c r="H27" s="1885"/>
      <c r="I27" s="1885"/>
      <c r="J27" s="1885"/>
      <c r="K27" s="1885"/>
      <c r="L27" s="914" t="e">
        <f>DCF_MSS!F56</f>
        <v>#DIV/0!</v>
      </c>
      <c r="M27" s="1885"/>
      <c r="N27" s="1885"/>
      <c r="O27" s="1885"/>
      <c r="P27" s="1885"/>
      <c r="Q27" s="1885"/>
      <c r="R27" s="1885"/>
      <c r="S27" s="1886"/>
      <c r="T27" s="1560"/>
      <c r="U27" s="1560"/>
      <c r="V27" s="1560"/>
      <c r="W27" s="1560"/>
      <c r="X27" s="1560"/>
      <c r="Y27" s="1560"/>
      <c r="Z27" s="1560"/>
      <c r="AA27" s="1788"/>
      <c r="AB27" s="1892"/>
      <c r="AC27" s="1640"/>
      <c r="AD27" s="1788"/>
      <c r="AE27" s="1788"/>
      <c r="AF27" s="1788"/>
      <c r="AG27" s="1788"/>
      <c r="AH27" s="1788"/>
      <c r="AI27" s="1788"/>
      <c r="AJ27" s="1788"/>
      <c r="AK27" s="1788"/>
    </row>
    <row r="28" spans="1:37" s="311" customFormat="1">
      <c r="A28" s="1788"/>
      <c r="B28" s="1788"/>
      <c r="C28" s="1876"/>
      <c r="D28" s="1866"/>
      <c r="E28" s="2133"/>
      <c r="F28" s="1866"/>
      <c r="G28" s="1560"/>
      <c r="H28" s="1560"/>
      <c r="I28" s="1560"/>
      <c r="J28" s="1560"/>
      <c r="K28" s="1560"/>
      <c r="L28" s="1560"/>
      <c r="M28" s="1560"/>
      <c r="N28" s="1560"/>
      <c r="O28" s="1560"/>
      <c r="P28" s="1560"/>
      <c r="Q28" s="1560"/>
      <c r="R28" s="1560"/>
      <c r="S28" s="1560"/>
      <c r="T28" s="1560"/>
      <c r="U28" s="1560"/>
      <c r="V28" s="1560"/>
      <c r="W28" s="1560"/>
      <c r="X28" s="1560"/>
      <c r="Y28" s="1560"/>
      <c r="Z28" s="1560"/>
      <c r="AA28" s="1788"/>
      <c r="AB28" s="1892"/>
      <c r="AC28" s="1640"/>
      <c r="AD28" s="1788"/>
      <c r="AE28" s="1788"/>
      <c r="AF28" s="1788"/>
      <c r="AG28" s="1788"/>
      <c r="AH28" s="1788"/>
      <c r="AI28" s="1788"/>
      <c r="AJ28" s="1788"/>
      <c r="AK28" s="1788"/>
    </row>
    <row r="29" spans="1:37" s="311" customFormat="1">
      <c r="A29" s="1788"/>
      <c r="B29" s="1798"/>
      <c r="C29" s="1865"/>
      <c r="D29" s="1865"/>
      <c r="E29" s="1623"/>
      <c r="F29" s="1865"/>
      <c r="G29" s="1560"/>
      <c r="H29" s="1560"/>
      <c r="I29" s="1560"/>
      <c r="J29" s="1560"/>
      <c r="K29" s="1560"/>
      <c r="L29" s="1560"/>
      <c r="M29" s="1560"/>
      <c r="N29" s="1560"/>
      <c r="O29" s="1560"/>
      <c r="P29" s="1560"/>
      <c r="Q29" s="1560"/>
      <c r="R29" s="1560"/>
      <c r="S29" s="1560"/>
      <c r="T29" s="1560"/>
      <c r="U29" s="1560"/>
      <c r="V29" s="1560"/>
      <c r="W29" s="1799"/>
      <c r="X29" s="1799"/>
      <c r="Y29" s="1799"/>
      <c r="Z29" s="1560"/>
      <c r="AA29" s="1788"/>
      <c r="AB29" s="1892"/>
      <c r="AC29" s="1640"/>
      <c r="AD29" s="1788"/>
      <c r="AE29" s="1788"/>
      <c r="AF29" s="1788"/>
      <c r="AG29" s="1788"/>
      <c r="AH29" s="1788"/>
      <c r="AI29" s="1788"/>
      <c r="AJ29" s="1788"/>
      <c r="AK29" s="1788"/>
    </row>
    <row r="30" spans="1:37" s="311" customFormat="1">
      <c r="A30" s="1788"/>
      <c r="B30" s="1798"/>
      <c r="C30" s="1865"/>
      <c r="D30" s="1865"/>
      <c r="E30" s="1623"/>
      <c r="F30" s="1865"/>
      <c r="G30" s="1788"/>
      <c r="H30" s="1888" t="s">
        <v>462</v>
      </c>
      <c r="I30" s="1888"/>
      <c r="J30" s="1888"/>
      <c r="K30" s="1889"/>
      <c r="L30" s="1889"/>
      <c r="M30" s="1560"/>
      <c r="N30" s="2151" t="s">
        <v>213</v>
      </c>
      <c r="O30" s="2151"/>
      <c r="P30" s="2151"/>
      <c r="Q30" s="2151"/>
      <c r="R30" s="1890"/>
      <c r="S30" s="1890"/>
      <c r="T30" s="1891"/>
      <c r="U30" s="2151" t="s">
        <v>216</v>
      </c>
      <c r="V30" s="2151"/>
      <c r="W30" s="2151"/>
      <c r="X30" s="2151"/>
      <c r="Y30" s="2151"/>
      <c r="Z30" s="2151"/>
      <c r="AA30" s="1788"/>
      <c r="AB30" s="1892"/>
      <c r="AC30" s="1640"/>
      <c r="AD30" s="1788"/>
      <c r="AE30" s="1788"/>
      <c r="AF30" s="1788"/>
      <c r="AG30" s="1788"/>
      <c r="AH30" s="1788"/>
      <c r="AI30" s="1788"/>
      <c r="AJ30" s="1788"/>
      <c r="AK30" s="1788"/>
    </row>
    <row r="31" spans="1:37" s="311" customFormat="1">
      <c r="A31" s="1788"/>
      <c r="B31" s="1798"/>
      <c r="C31" s="1865"/>
      <c r="D31" s="1865"/>
      <c r="E31" s="1623"/>
      <c r="F31" s="1865"/>
      <c r="G31" s="1788"/>
      <c r="H31" s="1893" t="s">
        <v>101</v>
      </c>
      <c r="I31" s="1893" t="s">
        <v>17</v>
      </c>
      <c r="J31" s="1893" t="s">
        <v>58</v>
      </c>
      <c r="K31" s="1894"/>
      <c r="L31" s="1894"/>
      <c r="M31" s="1560"/>
      <c r="N31" s="1895" t="s">
        <v>214</v>
      </c>
      <c r="O31" s="1895" t="s">
        <v>215</v>
      </c>
      <c r="P31" s="1895" t="s">
        <v>147</v>
      </c>
      <c r="Q31" s="1895" t="s">
        <v>148</v>
      </c>
      <c r="R31" s="1872" t="s">
        <v>459</v>
      </c>
      <c r="S31" s="1872" t="s">
        <v>460</v>
      </c>
      <c r="T31" s="1768"/>
      <c r="U31" s="1895" t="s">
        <v>214</v>
      </c>
      <c r="V31" s="1895" t="s">
        <v>215</v>
      </c>
      <c r="W31" s="1895" t="s">
        <v>147</v>
      </c>
      <c r="X31" s="1895" t="s">
        <v>148</v>
      </c>
      <c r="Y31" s="1895" t="s">
        <v>459</v>
      </c>
      <c r="Z31" s="1895" t="s">
        <v>460</v>
      </c>
      <c r="AA31" s="1788"/>
      <c r="AB31" s="1892"/>
      <c r="AC31" s="1640"/>
      <c r="AD31" s="1788"/>
      <c r="AE31" s="1788"/>
      <c r="AF31" s="1788"/>
      <c r="AG31" s="1788"/>
      <c r="AH31" s="1788"/>
      <c r="AI31" s="1788"/>
      <c r="AJ31" s="1788"/>
      <c r="AK31" s="1788"/>
    </row>
    <row r="32" spans="1:37">
      <c r="A32" s="1640"/>
      <c r="B32" s="1788"/>
      <c r="C32" s="907" t="str">
        <f>'TIC Multiples_Retail'!B9</f>
        <v>EMCOR Group, Inc.</v>
      </c>
      <c r="D32" s="1866"/>
      <c r="E32" s="1873"/>
      <c r="F32" s="1874"/>
      <c r="G32" s="1896"/>
      <c r="H32" s="1875"/>
      <c r="I32" s="1875"/>
      <c r="J32" s="1875"/>
      <c r="K32" s="1875"/>
      <c r="L32" s="1875"/>
      <c r="M32" s="1874"/>
      <c r="N32" s="1560"/>
      <c r="O32" s="1560"/>
      <c r="P32" s="1560"/>
      <c r="Q32" s="1560"/>
      <c r="R32" s="1560"/>
      <c r="S32" s="1560"/>
      <c r="T32" s="1874"/>
      <c r="U32" s="1875"/>
      <c r="V32" s="1875"/>
      <c r="W32" s="1875"/>
      <c r="X32" s="1875"/>
      <c r="Y32" s="1875"/>
      <c r="Z32" s="1875"/>
      <c r="AA32" s="1788"/>
      <c r="AB32" s="1869"/>
      <c r="AC32" s="1640"/>
      <c r="AD32" s="1640"/>
      <c r="AE32" s="1640"/>
      <c r="AF32" s="1640"/>
      <c r="AG32" s="1640"/>
      <c r="AH32" s="1640"/>
      <c r="AI32" s="1640"/>
      <c r="AJ32" s="1640"/>
      <c r="AK32" s="1640"/>
    </row>
    <row r="33" spans="1:37">
      <c r="A33" s="1640"/>
      <c r="B33" s="1788"/>
      <c r="C33" s="907" t="str">
        <f>'TIC Multiples_Retail'!B10</f>
        <v>Fluor Corporation</v>
      </c>
      <c r="D33" s="1876"/>
      <c r="E33" s="1873"/>
      <c r="F33" s="1876"/>
      <c r="G33" s="1896"/>
      <c r="H33" s="1875"/>
      <c r="I33" s="1875"/>
      <c r="J33" s="1875"/>
      <c r="K33" s="1875"/>
      <c r="L33" s="1875"/>
      <c r="M33" s="1560"/>
      <c r="N33" s="1560"/>
      <c r="O33" s="1560"/>
      <c r="P33" s="1560"/>
      <c r="Q33" s="1560"/>
      <c r="R33" s="1560"/>
      <c r="S33" s="1560"/>
      <c r="T33" s="1560"/>
      <c r="U33" s="1875"/>
      <c r="V33" s="1875"/>
      <c r="W33" s="1875"/>
      <c r="X33" s="1875"/>
      <c r="Y33" s="1875"/>
      <c r="Z33" s="1875"/>
      <c r="AA33" s="1788"/>
      <c r="AB33" s="1869"/>
      <c r="AC33" s="1640"/>
      <c r="AD33" s="1640"/>
      <c r="AE33" s="1640"/>
      <c r="AF33" s="1640"/>
      <c r="AG33" s="1640"/>
      <c r="AH33" s="1640"/>
      <c r="AI33" s="1640"/>
      <c r="AJ33" s="1640"/>
      <c r="AK33" s="1640"/>
    </row>
    <row r="34" spans="1:37">
      <c r="A34" s="1640"/>
      <c r="B34" s="1788"/>
      <c r="C34" s="907" t="str">
        <f>'TIC Multiples_Retail'!B11</f>
        <v>Foster Wheeler AG</v>
      </c>
      <c r="D34" s="1866"/>
      <c r="E34" s="1873"/>
      <c r="F34" s="1866"/>
      <c r="G34" s="1896"/>
      <c r="H34" s="1875"/>
      <c r="I34" s="1875"/>
      <c r="J34" s="1875"/>
      <c r="K34" s="1875"/>
      <c r="L34" s="1875"/>
      <c r="M34" s="1560"/>
      <c r="N34" s="1560"/>
      <c r="O34" s="1560"/>
      <c r="P34" s="1560"/>
      <c r="Q34" s="1560"/>
      <c r="R34" s="1560"/>
      <c r="S34" s="1560"/>
      <c r="T34" s="1560"/>
      <c r="U34" s="1875"/>
      <c r="V34" s="1875"/>
      <c r="W34" s="1875"/>
      <c r="X34" s="1875"/>
      <c r="Y34" s="1875"/>
      <c r="Z34" s="1875"/>
      <c r="AA34" s="1788"/>
      <c r="AB34" s="1869"/>
      <c r="AC34" s="1640"/>
      <c r="AD34" s="1640"/>
      <c r="AE34" s="1640"/>
      <c r="AF34" s="1640"/>
      <c r="AG34" s="1640"/>
      <c r="AH34" s="1640"/>
      <c r="AI34" s="1640"/>
      <c r="AJ34" s="1640"/>
      <c r="AK34" s="1640"/>
    </row>
    <row r="35" spans="1:37">
      <c r="A35" s="1640"/>
      <c r="B35" s="1788"/>
      <c r="C35" s="907" t="str">
        <f>'TIC Multiples_Retail'!B12</f>
        <v>Jacobs Engineering Group Inc.</v>
      </c>
      <c r="D35" s="1866"/>
      <c r="E35" s="1873"/>
      <c r="F35" s="1866"/>
      <c r="G35" s="1896"/>
      <c r="H35" s="1875"/>
      <c r="I35" s="1875"/>
      <c r="J35" s="1875"/>
      <c r="K35" s="1875"/>
      <c r="L35" s="1875"/>
      <c r="M35" s="1560"/>
      <c r="N35" s="1560"/>
      <c r="O35" s="1560"/>
      <c r="P35" s="1560"/>
      <c r="Q35" s="1560"/>
      <c r="R35" s="1560"/>
      <c r="S35" s="1560"/>
      <c r="T35" s="1560"/>
      <c r="U35" s="1875"/>
      <c r="V35" s="1875"/>
      <c r="W35" s="1875"/>
      <c r="X35" s="1875"/>
      <c r="Y35" s="1875"/>
      <c r="Z35" s="1875"/>
      <c r="AA35" s="1788"/>
      <c r="AB35" s="1869"/>
      <c r="AC35" s="1640"/>
      <c r="AD35" s="1640"/>
      <c r="AE35" s="1640"/>
      <c r="AF35" s="1640"/>
      <c r="AG35" s="1640"/>
      <c r="AH35" s="1640"/>
      <c r="AI35" s="1640"/>
      <c r="AJ35" s="1640"/>
      <c r="AK35" s="1640"/>
    </row>
    <row r="36" spans="1:37">
      <c r="A36" s="1640"/>
      <c r="B36" s="1788"/>
      <c r="C36" s="907" t="str">
        <f>'TIC Multiples_Retail'!B13</f>
        <v>KBR, Inc.</v>
      </c>
      <c r="D36" s="1866"/>
      <c r="E36" s="1873"/>
      <c r="F36" s="1866"/>
      <c r="G36" s="1896"/>
      <c r="H36" s="1875"/>
      <c r="I36" s="1875"/>
      <c r="J36" s="1875"/>
      <c r="K36" s="1875"/>
      <c r="L36" s="1875"/>
      <c r="M36" s="1560"/>
      <c r="N36" s="1560"/>
      <c r="O36" s="1560"/>
      <c r="P36" s="1560"/>
      <c r="Q36" s="1560"/>
      <c r="R36" s="1560"/>
      <c r="S36" s="1560"/>
      <c r="T36" s="1560"/>
      <c r="U36" s="1875"/>
      <c r="V36" s="1875"/>
      <c r="W36" s="1875"/>
      <c r="X36" s="1875"/>
      <c r="Y36" s="1875"/>
      <c r="Z36" s="1875"/>
      <c r="AA36" s="1788"/>
      <c r="AB36" s="1869"/>
      <c r="AC36" s="1640"/>
      <c r="AD36" s="1640"/>
      <c r="AE36" s="1640"/>
      <c r="AF36" s="1640"/>
      <c r="AG36" s="1640"/>
      <c r="AH36" s="1640"/>
      <c r="AI36" s="1640"/>
      <c r="AJ36" s="1640"/>
      <c r="AK36" s="1640"/>
    </row>
    <row r="37" spans="1:37">
      <c r="A37" s="1640"/>
      <c r="B37" s="1788"/>
      <c r="C37" s="907" t="str">
        <f>'TIC Multiples_Retail'!B14</f>
        <v>Stantec Inc.</v>
      </c>
      <c r="D37" s="1866"/>
      <c r="E37" s="1873"/>
      <c r="F37" s="1866"/>
      <c r="G37" s="1896"/>
      <c r="H37" s="1875"/>
      <c r="I37" s="1875"/>
      <c r="J37" s="1875"/>
      <c r="K37" s="1875"/>
      <c r="L37" s="1875"/>
      <c r="M37" s="1560"/>
      <c r="N37" s="1560"/>
      <c r="O37" s="1560"/>
      <c r="P37" s="1560"/>
      <c r="Q37" s="1560"/>
      <c r="R37" s="1560"/>
      <c r="S37" s="1560"/>
      <c r="T37" s="1560"/>
      <c r="U37" s="1875"/>
      <c r="V37" s="1875"/>
      <c r="W37" s="1875"/>
      <c r="X37" s="1875"/>
      <c r="Y37" s="1875"/>
      <c r="Z37" s="1875"/>
      <c r="AA37" s="1788"/>
      <c r="AB37" s="1869"/>
      <c r="AC37" s="1640"/>
      <c r="AD37" s="1640"/>
      <c r="AE37" s="1640"/>
      <c r="AF37" s="1640"/>
      <c r="AG37" s="1640"/>
      <c r="AH37" s="1640"/>
      <c r="AI37" s="1640"/>
      <c r="AJ37" s="1640"/>
      <c r="AK37" s="1640"/>
    </row>
    <row r="38" spans="1:37">
      <c r="A38" s="1640"/>
      <c r="B38" s="1788"/>
      <c r="C38" s="907" t="str">
        <f>'TIC Multiples_Retail'!B15</f>
        <v>Tetra Tech, Inc.</v>
      </c>
      <c r="D38" s="1866"/>
      <c r="E38" s="1873"/>
      <c r="F38" s="1866"/>
      <c r="G38" s="1896"/>
      <c r="H38" s="1875"/>
      <c r="I38" s="1875"/>
      <c r="J38" s="1875"/>
      <c r="K38" s="1875"/>
      <c r="L38" s="1875"/>
      <c r="M38" s="1560"/>
      <c r="N38" s="1560"/>
      <c r="O38" s="1560"/>
      <c r="P38" s="1560"/>
      <c r="Q38" s="1560"/>
      <c r="R38" s="1560"/>
      <c r="S38" s="1560"/>
      <c r="T38" s="1560"/>
      <c r="U38" s="1875"/>
      <c r="V38" s="1875"/>
      <c r="W38" s="1875"/>
      <c r="X38" s="1875"/>
      <c r="Y38" s="1875"/>
      <c r="Z38" s="1875"/>
      <c r="AA38" s="1788"/>
      <c r="AB38" s="1869"/>
      <c r="AC38" s="1640"/>
      <c r="AD38" s="1640"/>
      <c r="AE38" s="1640"/>
      <c r="AF38" s="1640"/>
      <c r="AG38" s="1640"/>
      <c r="AH38" s="1640"/>
      <c r="AI38" s="1640"/>
      <c r="AJ38" s="1640"/>
      <c r="AK38" s="1640"/>
    </row>
    <row r="39" spans="1:37">
      <c r="A39" s="1640"/>
      <c r="B39" s="1788"/>
      <c r="C39" s="907" t="str">
        <f>'TIC Multiples_Retail'!B16</f>
        <v>URS Corporation</v>
      </c>
      <c r="D39" s="1866"/>
      <c r="E39" s="1873"/>
      <c r="F39" s="1866"/>
      <c r="G39" s="1896"/>
      <c r="H39" s="1875"/>
      <c r="I39" s="1875"/>
      <c r="J39" s="1875"/>
      <c r="K39" s="1875"/>
      <c r="L39" s="1875"/>
      <c r="M39" s="1560"/>
      <c r="N39" s="1560"/>
      <c r="O39" s="1560"/>
      <c r="P39" s="1560"/>
      <c r="Q39" s="1560"/>
      <c r="R39" s="1560"/>
      <c r="S39" s="1560"/>
      <c r="T39" s="1560"/>
      <c r="U39" s="1875"/>
      <c r="V39" s="1875"/>
      <c r="W39" s="1875"/>
      <c r="X39" s="1875"/>
      <c r="Y39" s="1875"/>
      <c r="Z39" s="1875"/>
      <c r="AA39" s="1788"/>
      <c r="AB39" s="1869"/>
      <c r="AC39" s="1640"/>
      <c r="AD39" s="1640"/>
      <c r="AE39" s="1640"/>
      <c r="AF39" s="1640"/>
      <c r="AG39" s="1640"/>
      <c r="AH39" s="1640"/>
      <c r="AI39" s="1640"/>
      <c r="AJ39" s="1640"/>
      <c r="AK39" s="1640"/>
    </row>
    <row r="40" spans="1:37">
      <c r="A40" s="1640"/>
      <c r="B40" s="1788"/>
      <c r="C40" s="907">
        <f>'TIC Multiples_Retail'!B17</f>
        <v>0</v>
      </c>
      <c r="D40" s="1866"/>
      <c r="E40" s="1873"/>
      <c r="F40" s="1866"/>
      <c r="G40" s="1896"/>
      <c r="H40" s="1875"/>
      <c r="I40" s="1875"/>
      <c r="J40" s="1875"/>
      <c r="K40" s="1875"/>
      <c r="L40" s="1875"/>
      <c r="M40" s="1560"/>
      <c r="N40" s="1560"/>
      <c r="O40" s="1560"/>
      <c r="P40" s="1560"/>
      <c r="Q40" s="1560"/>
      <c r="R40" s="1560"/>
      <c r="S40" s="1560"/>
      <c r="T40" s="1560"/>
      <c r="U40" s="1875"/>
      <c r="V40" s="1875"/>
      <c r="W40" s="1875"/>
      <c r="X40" s="1875"/>
      <c r="Y40" s="1875"/>
      <c r="Z40" s="1875"/>
      <c r="AA40" s="1788"/>
      <c r="AB40" s="1869"/>
      <c r="AC40" s="1640"/>
      <c r="AD40" s="1640"/>
      <c r="AE40" s="1640"/>
      <c r="AF40" s="1640"/>
      <c r="AG40" s="1640"/>
      <c r="AH40" s="1640"/>
      <c r="AI40" s="1640"/>
      <c r="AJ40" s="1640"/>
      <c r="AK40" s="1640"/>
    </row>
    <row r="41" spans="1:37">
      <c r="A41" s="1640"/>
      <c r="B41" s="1788"/>
      <c r="C41" s="2132"/>
      <c r="D41" s="1866"/>
      <c r="E41" s="1873"/>
      <c r="F41" s="1866"/>
      <c r="G41" s="1896"/>
      <c r="H41" s="1875"/>
      <c r="I41" s="1875"/>
      <c r="J41" s="1875"/>
      <c r="K41" s="1875"/>
      <c r="L41" s="1875"/>
      <c r="M41" s="1560"/>
      <c r="N41" s="1560"/>
      <c r="O41" s="1560"/>
      <c r="P41" s="1560"/>
      <c r="Q41" s="1560"/>
      <c r="R41" s="1560"/>
      <c r="S41" s="1560"/>
      <c r="T41" s="1560"/>
      <c r="U41" s="1875"/>
      <c r="V41" s="1875"/>
      <c r="W41" s="1875"/>
      <c r="X41" s="1875"/>
      <c r="Y41" s="1875"/>
      <c r="Z41" s="1875"/>
      <c r="AA41" s="1788"/>
      <c r="AB41" s="1869"/>
      <c r="AC41" s="1640"/>
      <c r="AD41" s="1640"/>
      <c r="AE41" s="1640"/>
      <c r="AF41" s="1640"/>
      <c r="AG41" s="1640"/>
      <c r="AH41" s="1640"/>
      <c r="AI41" s="1640"/>
      <c r="AJ41" s="1640"/>
      <c r="AK41" s="1640"/>
    </row>
    <row r="42" spans="1:37">
      <c r="A42" s="1640"/>
      <c r="B42" s="1788"/>
      <c r="C42" s="1640"/>
      <c r="D42" s="1640"/>
      <c r="E42" s="1640"/>
      <c r="F42" s="1640"/>
      <c r="G42" s="1896"/>
      <c r="H42" s="1896"/>
      <c r="I42" s="1896"/>
      <c r="J42" s="1896"/>
      <c r="K42" s="1896"/>
      <c r="L42" s="1896"/>
      <c r="M42" s="1896"/>
      <c r="N42" s="1896"/>
      <c r="O42" s="1896"/>
      <c r="P42" s="1896"/>
      <c r="Q42" s="1896"/>
      <c r="R42" s="1896"/>
      <c r="S42" s="1896"/>
      <c r="T42" s="1896"/>
      <c r="U42" s="1896" t="s">
        <v>232</v>
      </c>
      <c r="V42" s="1896" t="s">
        <v>232</v>
      </c>
      <c r="W42" s="1896" t="s">
        <v>232</v>
      </c>
      <c r="X42" s="1896"/>
      <c r="Y42" s="1896"/>
      <c r="Z42" s="1896" t="s">
        <v>232</v>
      </c>
      <c r="AA42" s="1788"/>
      <c r="AB42" s="1869"/>
      <c r="AC42" s="1640"/>
      <c r="AD42" s="1640"/>
      <c r="AE42" s="1640"/>
      <c r="AF42" s="1640"/>
      <c r="AG42" s="1640"/>
      <c r="AH42" s="1640"/>
      <c r="AI42" s="1640"/>
      <c r="AJ42" s="1640"/>
      <c r="AK42" s="1640"/>
    </row>
    <row r="43" spans="1:37">
      <c r="A43" s="1640"/>
      <c r="B43" s="1788"/>
      <c r="C43" s="1788"/>
      <c r="D43" s="1877"/>
      <c r="E43" s="1878" t="s">
        <v>151</v>
      </c>
      <c r="F43" s="1878"/>
      <c r="G43" s="1897"/>
      <c r="H43" s="908">
        <f>IF(ISERROR(MAX(H$32:H$41)), "n/a", MAX(H32:H41))</f>
        <v>0</v>
      </c>
      <c r="I43" s="908">
        <f>IF(ISERROR(MAX(I$32:I$41)), "n/a", MAX(I32:I41))</f>
        <v>0</v>
      </c>
      <c r="J43" s="908">
        <f>IF(ISERROR(MAX(J$32:J$41)), "n/a", MAX(J32:J41))</f>
        <v>0</v>
      </c>
      <c r="K43" s="1879"/>
      <c r="L43" s="1879"/>
      <c r="M43" s="1879"/>
      <c r="N43" s="908">
        <f t="shared" ref="N43:S43" si="18">IF(ISERROR(MAX(N$32:N$41)), "n/a", MAX(N32:N41))</f>
        <v>0</v>
      </c>
      <c r="O43" s="908">
        <f t="shared" si="18"/>
        <v>0</v>
      </c>
      <c r="P43" s="908">
        <f t="shared" si="18"/>
        <v>0</v>
      </c>
      <c r="Q43" s="908">
        <f t="shared" si="18"/>
        <v>0</v>
      </c>
      <c r="R43" s="908">
        <f t="shared" si="18"/>
        <v>0</v>
      </c>
      <c r="S43" s="908">
        <f t="shared" si="18"/>
        <v>0</v>
      </c>
      <c r="T43" s="1879"/>
      <c r="U43" s="908">
        <f>IF(ISERROR(MAX(U$32:U$41)), "n/a", MAX(U32:U41))</f>
        <v>0</v>
      </c>
      <c r="V43" s="908">
        <f>IF(ISERROR(MAX(V$32:V$41)), "n/a", MAX(V32:V41))</f>
        <v>0</v>
      </c>
      <c r="W43" s="908">
        <f>IF(ISERROR(MAX(W$32:W$41)), "n/a", MAX(W32:W41))</f>
        <v>0</v>
      </c>
      <c r="X43" s="908">
        <f t="shared" ref="X43:Z43" si="19">IF(ISERROR(MAX(X$32:X$41)), "n/a", MAX(X32:X41))</f>
        <v>0</v>
      </c>
      <c r="Y43" s="908">
        <f t="shared" si="19"/>
        <v>0</v>
      </c>
      <c r="Z43" s="908">
        <f t="shared" si="19"/>
        <v>0</v>
      </c>
      <c r="AA43" s="1788"/>
      <c r="AB43" s="1869"/>
      <c r="AC43" s="1640"/>
      <c r="AD43" s="1640"/>
      <c r="AE43" s="1640"/>
      <c r="AF43" s="1640"/>
      <c r="AG43" s="1640"/>
      <c r="AH43" s="1640"/>
      <c r="AI43" s="1640"/>
      <c r="AJ43" s="1640"/>
      <c r="AK43" s="1640"/>
    </row>
    <row r="44" spans="1:37">
      <c r="A44" s="1640"/>
      <c r="B44" s="1788"/>
      <c r="C44" s="1788"/>
      <c r="D44" s="1877"/>
      <c r="E44" s="1877" t="s">
        <v>496</v>
      </c>
      <c r="F44" s="1877"/>
      <c r="G44" s="1640"/>
      <c r="H44" s="909" t="e">
        <f>QUARTILE(H$32:H$41,3)</f>
        <v>#NUM!</v>
      </c>
      <c r="I44" s="909" t="e">
        <f>QUARTILE(I$32:I$41,3)</f>
        <v>#NUM!</v>
      </c>
      <c r="J44" s="909" t="e">
        <f>QUARTILE(J$32:J$41,3)</f>
        <v>#NUM!</v>
      </c>
      <c r="K44" s="1875"/>
      <c r="L44" s="1875"/>
      <c r="M44" s="1875"/>
      <c r="N44" s="909" t="e">
        <f t="shared" ref="N44:S44" si="20">QUARTILE(N$32:N$41,3)</f>
        <v>#NUM!</v>
      </c>
      <c r="O44" s="909" t="e">
        <f t="shared" si="20"/>
        <v>#NUM!</v>
      </c>
      <c r="P44" s="909" t="e">
        <f t="shared" si="20"/>
        <v>#NUM!</v>
      </c>
      <c r="Q44" s="909" t="e">
        <f t="shared" si="20"/>
        <v>#NUM!</v>
      </c>
      <c r="R44" s="909" t="e">
        <f t="shared" si="20"/>
        <v>#NUM!</v>
      </c>
      <c r="S44" s="909" t="e">
        <f t="shared" si="20"/>
        <v>#NUM!</v>
      </c>
      <c r="T44" s="1875"/>
      <c r="U44" s="909" t="e">
        <f>QUARTILE(U$32:U$41,3)</f>
        <v>#NUM!</v>
      </c>
      <c r="V44" s="909" t="e">
        <f>QUARTILE(V$32:V$41,3)</f>
        <v>#NUM!</v>
      </c>
      <c r="W44" s="909" t="e">
        <f>QUARTILE(W$32:W$41,3)</f>
        <v>#NUM!</v>
      </c>
      <c r="X44" s="909" t="e">
        <f t="shared" ref="X44:Z44" si="21">QUARTILE(X$32:X$41,3)</f>
        <v>#NUM!</v>
      </c>
      <c r="Y44" s="909" t="e">
        <f t="shared" si="21"/>
        <v>#NUM!</v>
      </c>
      <c r="Z44" s="909" t="e">
        <f t="shared" si="21"/>
        <v>#NUM!</v>
      </c>
      <c r="AA44" s="1788"/>
      <c r="AB44" s="1869"/>
      <c r="AC44" s="1640"/>
      <c r="AD44" s="1640"/>
      <c r="AE44" s="1640"/>
      <c r="AF44" s="1640"/>
      <c r="AG44" s="1640"/>
      <c r="AH44" s="1640"/>
      <c r="AI44" s="1640"/>
      <c r="AJ44" s="1640"/>
      <c r="AK44" s="1640"/>
    </row>
    <row r="45" spans="1:37">
      <c r="A45" s="1640"/>
      <c r="B45" s="1798"/>
      <c r="C45" s="1788"/>
      <c r="D45" s="1877"/>
      <c r="E45" s="1877" t="s">
        <v>38</v>
      </c>
      <c r="F45" s="1877"/>
      <c r="G45" s="1896"/>
      <c r="H45" s="909" t="str">
        <f>IF(ISERROR(AVERAGE(H$32:H$41)), "n/a", AVERAGE(H32:H41))</f>
        <v>n/a</v>
      </c>
      <c r="I45" s="909" t="str">
        <f>IF(ISERROR(AVERAGE(I$32:I$41)), "n/a", AVERAGE(I32:I41))</f>
        <v>n/a</v>
      </c>
      <c r="J45" s="909" t="str">
        <f>IF(ISERROR(AVERAGE(J$32:J$41)), "n/a", AVERAGE(J32:J41))</f>
        <v>n/a</v>
      </c>
      <c r="K45" s="1875"/>
      <c r="L45" s="1875"/>
      <c r="M45" s="1875"/>
      <c r="N45" s="909" t="str">
        <f t="shared" ref="N45:S45" si="22">IF(ISERROR(AVERAGE(N$32:N$41)), "n/a", AVERAGE(N32:N41))</f>
        <v>n/a</v>
      </c>
      <c r="O45" s="909" t="str">
        <f t="shared" si="22"/>
        <v>n/a</v>
      </c>
      <c r="P45" s="909" t="str">
        <f t="shared" si="22"/>
        <v>n/a</v>
      </c>
      <c r="Q45" s="909" t="str">
        <f t="shared" si="22"/>
        <v>n/a</v>
      </c>
      <c r="R45" s="909" t="str">
        <f t="shared" si="22"/>
        <v>n/a</v>
      </c>
      <c r="S45" s="909" t="str">
        <f t="shared" si="22"/>
        <v>n/a</v>
      </c>
      <c r="T45" s="1875"/>
      <c r="U45" s="909" t="str">
        <f>IF(ISERROR(AVERAGE(U$32:U$41)), "n/a", AVERAGE(U32:U41))</f>
        <v>n/a</v>
      </c>
      <c r="V45" s="909" t="str">
        <f>IF(ISERROR(AVERAGE(V$32:V$41)), "n/a", AVERAGE(V32:V41))</f>
        <v>n/a</v>
      </c>
      <c r="W45" s="909" t="str">
        <f>IF(ISERROR(AVERAGE(W$32:W$41)), "n/a", AVERAGE(W32:W41))</f>
        <v>n/a</v>
      </c>
      <c r="X45" s="909" t="str">
        <f t="shared" ref="X45:Z45" si="23">IF(ISERROR(AVERAGE(X$32:X$41)), "n/a", AVERAGE(X32:X41))</f>
        <v>n/a</v>
      </c>
      <c r="Y45" s="909" t="str">
        <f t="shared" si="23"/>
        <v>n/a</v>
      </c>
      <c r="Z45" s="909" t="str">
        <f t="shared" si="23"/>
        <v>n/a</v>
      </c>
      <c r="AA45" s="1788"/>
      <c r="AB45" s="1869"/>
      <c r="AC45" s="1640"/>
      <c r="AD45" s="1640"/>
      <c r="AE45" s="1640"/>
      <c r="AF45" s="1640"/>
      <c r="AG45" s="1640"/>
      <c r="AH45" s="1640"/>
      <c r="AI45" s="1640"/>
      <c r="AJ45" s="1640"/>
      <c r="AK45" s="1640"/>
    </row>
    <row r="46" spans="1:37">
      <c r="A46" s="1640"/>
      <c r="B46" s="1788"/>
      <c r="C46" s="1788"/>
      <c r="D46" s="1877"/>
      <c r="E46" s="1877" t="s">
        <v>39</v>
      </c>
      <c r="F46" s="1877"/>
      <c r="G46" s="1896"/>
      <c r="H46" s="909" t="str">
        <f>IF(ISERROR(MEDIAN(H$32:H$41)), "n/a", MEDIAN(H32:H41))</f>
        <v>n/a</v>
      </c>
      <c r="I46" s="909" t="str">
        <f>IF(ISERROR(MEDIAN(I$32:I$41)), "n/a", MEDIAN(I32:I41))</f>
        <v>n/a</v>
      </c>
      <c r="J46" s="909" t="str">
        <f>IF(ISERROR(MEDIAN(J$32:J$41)), "n/a", MEDIAN(J32:J41))</f>
        <v>n/a</v>
      </c>
      <c r="K46" s="1875"/>
      <c r="L46" s="1875"/>
      <c r="M46" s="1875"/>
      <c r="N46" s="909" t="str">
        <f t="shared" ref="N46:S46" si="24">IF(ISERROR(MEDIAN(N$32:N$41)), "n/a", MEDIAN(N32:N41))</f>
        <v>n/a</v>
      </c>
      <c r="O46" s="909" t="str">
        <f t="shared" si="24"/>
        <v>n/a</v>
      </c>
      <c r="P46" s="909" t="str">
        <f t="shared" si="24"/>
        <v>n/a</v>
      </c>
      <c r="Q46" s="909" t="str">
        <f t="shared" si="24"/>
        <v>n/a</v>
      </c>
      <c r="R46" s="909" t="str">
        <f t="shared" si="24"/>
        <v>n/a</v>
      </c>
      <c r="S46" s="909" t="str">
        <f t="shared" si="24"/>
        <v>n/a</v>
      </c>
      <c r="T46" s="1875"/>
      <c r="U46" s="909" t="str">
        <f>IF(ISERROR(MEDIAN(U$32:U$41)), "n/a", MEDIAN(U32:U41))</f>
        <v>n/a</v>
      </c>
      <c r="V46" s="909" t="str">
        <f>IF(ISERROR(MEDIAN(V$32:V$41)), "n/a", MEDIAN(V32:V41))</f>
        <v>n/a</v>
      </c>
      <c r="W46" s="909" t="str">
        <f>IF(ISERROR(MEDIAN(W$32:W$41)), "n/a", MEDIAN(W32:W41))</f>
        <v>n/a</v>
      </c>
      <c r="X46" s="909" t="str">
        <f t="shared" ref="X46:Z46" si="25">IF(ISERROR(MEDIAN(X$32:X$41)), "n/a", MEDIAN(X32:X41))</f>
        <v>n/a</v>
      </c>
      <c r="Y46" s="909" t="str">
        <f t="shared" si="25"/>
        <v>n/a</v>
      </c>
      <c r="Z46" s="909" t="str">
        <f t="shared" si="25"/>
        <v>n/a</v>
      </c>
      <c r="AA46" s="1788"/>
      <c r="AB46" s="1869"/>
      <c r="AC46" s="1640"/>
      <c r="AD46" s="1640"/>
      <c r="AE46" s="1640"/>
      <c r="AF46" s="1640"/>
      <c r="AG46" s="1640"/>
      <c r="AH46" s="1640"/>
      <c r="AI46" s="1640"/>
      <c r="AJ46" s="1640"/>
      <c r="AK46" s="1640"/>
    </row>
    <row r="47" spans="1:37">
      <c r="A47" s="1640"/>
      <c r="B47" s="1788"/>
      <c r="C47" s="1788"/>
      <c r="D47" s="1877"/>
      <c r="E47" s="1877" t="s">
        <v>153</v>
      </c>
      <c r="F47" s="1877"/>
      <c r="G47" s="1640"/>
      <c r="H47" s="909" t="e">
        <f>QUARTILE(H$32:H$41,1)</f>
        <v>#NUM!</v>
      </c>
      <c r="I47" s="909" t="e">
        <f>QUARTILE(I$32:I$41,1)</f>
        <v>#NUM!</v>
      </c>
      <c r="J47" s="909" t="e">
        <f>QUARTILE(J$32:J$41,1)</f>
        <v>#NUM!</v>
      </c>
      <c r="K47" s="1875"/>
      <c r="L47" s="1875"/>
      <c r="M47" s="1875"/>
      <c r="N47" s="909" t="e">
        <f t="shared" ref="N47:S47" si="26">QUARTILE(N$32:N$41,1)</f>
        <v>#NUM!</v>
      </c>
      <c r="O47" s="909" t="e">
        <f t="shared" si="26"/>
        <v>#NUM!</v>
      </c>
      <c r="P47" s="909" t="e">
        <f t="shared" si="26"/>
        <v>#NUM!</v>
      </c>
      <c r="Q47" s="909" t="e">
        <f t="shared" si="26"/>
        <v>#NUM!</v>
      </c>
      <c r="R47" s="909" t="e">
        <f t="shared" si="26"/>
        <v>#NUM!</v>
      </c>
      <c r="S47" s="910" t="e">
        <f t="shared" si="26"/>
        <v>#NUM!</v>
      </c>
      <c r="T47" s="1875"/>
      <c r="U47" s="909" t="e">
        <f>QUARTILE(U$32:U$41,1)</f>
        <v>#NUM!</v>
      </c>
      <c r="V47" s="909" t="e">
        <f>QUARTILE(V$32:V$41,1)</f>
        <v>#NUM!</v>
      </c>
      <c r="W47" s="909" t="e">
        <f>QUARTILE(W$32:W$41,1)</f>
        <v>#NUM!</v>
      </c>
      <c r="X47" s="909" t="e">
        <f t="shared" ref="X47:Z47" si="27">QUARTILE(X$32:X$41,1)</f>
        <v>#NUM!</v>
      </c>
      <c r="Y47" s="909" t="e">
        <f t="shared" si="27"/>
        <v>#NUM!</v>
      </c>
      <c r="Z47" s="909" t="e">
        <f t="shared" si="27"/>
        <v>#NUM!</v>
      </c>
      <c r="AA47" s="1788"/>
      <c r="AB47" s="1869"/>
      <c r="AC47" s="1640"/>
      <c r="AD47" s="1640"/>
      <c r="AE47" s="1640"/>
      <c r="AF47" s="1640"/>
      <c r="AG47" s="1640"/>
      <c r="AH47" s="1640"/>
      <c r="AI47" s="1640"/>
      <c r="AJ47" s="1640"/>
      <c r="AK47" s="1640"/>
    </row>
    <row r="48" spans="1:37">
      <c r="A48" s="1640"/>
      <c r="B48" s="1788"/>
      <c r="C48" s="1788"/>
      <c r="D48" s="1877"/>
      <c r="E48" s="1880" t="s">
        <v>154</v>
      </c>
      <c r="F48" s="1880"/>
      <c r="G48" s="2134"/>
      <c r="H48" s="911">
        <f>IF(ISERROR(MIN(H$32:H$41)), "n/a", MIN(H32:H41))</f>
        <v>0</v>
      </c>
      <c r="I48" s="911">
        <f>IF(ISERROR(MIN(I$32:I$41)), "n/a", MIN(I32:I41))</f>
        <v>0</v>
      </c>
      <c r="J48" s="911">
        <f>IF(ISERROR(MIN(J$32:J$41)), "n/a", MIN(J32:J41))</f>
        <v>0</v>
      </c>
      <c r="K48" s="1881"/>
      <c r="L48" s="1881"/>
      <c r="M48" s="1881"/>
      <c r="N48" s="911">
        <f t="shared" ref="N48:S48" si="28">IF(ISERROR(MIN(N$32:N$41)), "n/a", MIN(N32:N41))</f>
        <v>0</v>
      </c>
      <c r="O48" s="911">
        <f t="shared" si="28"/>
        <v>0</v>
      </c>
      <c r="P48" s="911">
        <f t="shared" si="28"/>
        <v>0</v>
      </c>
      <c r="Q48" s="911">
        <f t="shared" si="28"/>
        <v>0</v>
      </c>
      <c r="R48" s="911">
        <f t="shared" si="28"/>
        <v>0</v>
      </c>
      <c r="S48" s="912">
        <f t="shared" si="28"/>
        <v>0</v>
      </c>
      <c r="T48" s="1881"/>
      <c r="U48" s="911">
        <f>IF(ISERROR(MIN(U$32:U$41)), "n/a", MIN(U32:U41))</f>
        <v>0</v>
      </c>
      <c r="V48" s="911">
        <f>IF(ISERROR(MIN(V$32:V$41)), "n/a", MIN(V32:V41))</f>
        <v>0</v>
      </c>
      <c r="W48" s="911">
        <f>IF(ISERROR(MIN(W$32:W$41)), "n/a", MIN(W32:W41))</f>
        <v>0</v>
      </c>
      <c r="X48" s="911">
        <f t="shared" ref="X48:Z48" si="29">IF(ISERROR(MIN(X$32:X$41)), "n/a", MIN(X32:X41))</f>
        <v>0</v>
      </c>
      <c r="Y48" s="911">
        <f t="shared" si="29"/>
        <v>0</v>
      </c>
      <c r="Z48" s="911">
        <f t="shared" si="29"/>
        <v>0</v>
      </c>
      <c r="AA48" s="1788"/>
      <c r="AB48" s="1869"/>
      <c r="AC48" s="1640"/>
      <c r="AD48" s="1640"/>
      <c r="AE48" s="1640"/>
      <c r="AF48" s="1640"/>
      <c r="AG48" s="1640"/>
      <c r="AH48" s="1640"/>
      <c r="AI48" s="1640"/>
      <c r="AJ48" s="1640"/>
      <c r="AK48" s="1640"/>
    </row>
    <row r="49" spans="1:37" ht="14.4" thickBot="1">
      <c r="A49" s="1640"/>
      <c r="B49" s="1788"/>
      <c r="C49" s="1788"/>
      <c r="D49" s="1877"/>
      <c r="E49" s="1877"/>
      <c r="F49" s="1877"/>
      <c r="G49" s="1864"/>
      <c r="H49" s="1875"/>
      <c r="I49" s="1875"/>
      <c r="J49" s="1875"/>
      <c r="K49" s="1875"/>
      <c r="L49" s="1875"/>
      <c r="M49" s="1875"/>
      <c r="N49" s="1875"/>
      <c r="O49" s="1875"/>
      <c r="P49" s="1875"/>
      <c r="Q49" s="1875"/>
      <c r="R49" s="1875"/>
      <c r="S49" s="1875"/>
      <c r="T49" s="1875"/>
      <c r="U49" s="1875"/>
      <c r="V49" s="1875"/>
      <c r="W49" s="1875"/>
      <c r="X49" s="1875"/>
      <c r="Y49" s="1875"/>
      <c r="Z49" s="1875"/>
      <c r="AA49" s="1788"/>
      <c r="AB49" s="1869"/>
      <c r="AC49" s="1640"/>
      <c r="AD49" s="1640"/>
      <c r="AE49" s="1640"/>
      <c r="AF49" s="1640"/>
      <c r="AG49" s="1640"/>
      <c r="AH49" s="1640"/>
      <c r="AI49" s="1640"/>
      <c r="AJ49" s="1640"/>
      <c r="AK49" s="1640"/>
    </row>
    <row r="50" spans="1:37" ht="14.4" thickBot="1">
      <c r="A50" s="1640"/>
      <c r="B50" s="1788"/>
      <c r="C50" s="913" t="str">
        <f>A2</f>
        <v>MSS</v>
      </c>
      <c r="D50" s="1883"/>
      <c r="E50" s="1884"/>
      <c r="F50" s="1883"/>
      <c r="G50" s="1885"/>
      <c r="H50" s="1885"/>
      <c r="I50" s="1885"/>
      <c r="J50" s="1885"/>
      <c r="K50" s="1885"/>
      <c r="L50" s="1885"/>
      <c r="M50" s="1885"/>
      <c r="N50" s="1885"/>
      <c r="O50" s="1885"/>
      <c r="P50" s="1885"/>
      <c r="Q50" s="1885"/>
      <c r="R50" s="1885"/>
      <c r="S50" s="915">
        <f>DCF_MSS!F60</f>
        <v>5.2654545454545419E-2</v>
      </c>
      <c r="T50" s="1560"/>
      <c r="U50" s="1560" t="s">
        <v>232</v>
      </c>
      <c r="V50" s="1560" t="s">
        <v>232</v>
      </c>
      <c r="W50" s="1560" t="s">
        <v>232</v>
      </c>
      <c r="X50" s="1560"/>
      <c r="Y50" s="1560"/>
      <c r="Z50" s="1560" t="s">
        <v>232</v>
      </c>
      <c r="AA50" s="1788"/>
      <c r="AB50" s="1869"/>
      <c r="AC50" s="1640"/>
      <c r="AD50" s="1640"/>
      <c r="AE50" s="1640"/>
      <c r="AF50" s="1640"/>
      <c r="AG50" s="1640"/>
      <c r="AH50" s="1640"/>
      <c r="AI50" s="1640"/>
      <c r="AJ50" s="1640"/>
      <c r="AK50" s="1640"/>
    </row>
    <row r="51" spans="1:37">
      <c r="A51" s="1640"/>
      <c r="B51" s="1788"/>
      <c r="C51" s="1876"/>
      <c r="D51" s="1866"/>
      <c r="E51" s="2133"/>
      <c r="F51" s="1866"/>
      <c r="G51" s="1560"/>
      <c r="H51" s="1560"/>
      <c r="I51" s="1560"/>
      <c r="J51" s="1560"/>
      <c r="K51" s="1560"/>
      <c r="L51" s="1560"/>
      <c r="M51" s="1560"/>
      <c r="N51" s="1560"/>
      <c r="O51" s="1560"/>
      <c r="P51" s="1560"/>
      <c r="Q51" s="1560"/>
      <c r="R51" s="1560"/>
      <c r="S51" s="1560"/>
      <c r="T51" s="1560"/>
      <c r="U51" s="1560"/>
      <c r="V51" s="1560"/>
      <c r="W51" s="1560"/>
      <c r="X51" s="1560"/>
      <c r="Y51" s="1560"/>
      <c r="Z51" s="1560"/>
      <c r="AA51" s="1788"/>
      <c r="AB51" s="1869"/>
      <c r="AC51" s="1640"/>
      <c r="AD51" s="1640"/>
      <c r="AE51" s="1640"/>
      <c r="AF51" s="1640"/>
      <c r="AG51" s="1640"/>
      <c r="AH51" s="1640"/>
      <c r="AI51" s="1640"/>
      <c r="AJ51" s="1640"/>
      <c r="AK51" s="1640"/>
    </row>
    <row r="52" spans="1:37">
      <c r="A52" s="1640"/>
      <c r="B52" s="1788"/>
      <c r="C52" s="1788"/>
      <c r="D52" s="1877"/>
      <c r="E52" s="1877"/>
      <c r="F52" s="1877"/>
      <c r="G52" s="1864"/>
      <c r="H52" s="1875"/>
      <c r="I52" s="1875"/>
      <c r="J52" s="1875"/>
      <c r="K52" s="1875"/>
      <c r="L52" s="1875"/>
      <c r="M52" s="1875"/>
      <c r="N52" s="1875"/>
      <c r="O52" s="1875"/>
      <c r="P52" s="1875"/>
      <c r="Q52" s="1875"/>
      <c r="R52" s="1875"/>
      <c r="S52" s="1875"/>
      <c r="T52" s="1875"/>
      <c r="U52" s="1875"/>
      <c r="V52" s="1875"/>
      <c r="W52" s="1875"/>
      <c r="X52" s="1875"/>
      <c r="Y52" s="1875"/>
      <c r="Z52" s="1875"/>
      <c r="AA52" s="1788"/>
      <c r="AB52" s="1869"/>
      <c r="AC52" s="1640"/>
      <c r="AD52" s="1640"/>
      <c r="AE52" s="1640"/>
      <c r="AF52" s="1640"/>
      <c r="AG52" s="1640"/>
      <c r="AH52" s="1640"/>
      <c r="AI52" s="1640"/>
      <c r="AJ52" s="1640"/>
      <c r="AK52" s="1640"/>
    </row>
    <row r="53" spans="1:37">
      <c r="A53" s="1640"/>
      <c r="B53" s="1788"/>
      <c r="C53" s="1788"/>
      <c r="D53" s="1877"/>
      <c r="E53" s="1877"/>
      <c r="F53" s="1877"/>
      <c r="G53" s="1864"/>
      <c r="H53" s="1875"/>
      <c r="I53" s="1875"/>
      <c r="J53" s="1875"/>
      <c r="K53" s="1875"/>
      <c r="L53" s="1875"/>
      <c r="M53" s="1875"/>
      <c r="N53" s="1875"/>
      <c r="O53" s="1875"/>
      <c r="P53" s="1875"/>
      <c r="Q53" s="1875"/>
      <c r="R53" s="1875"/>
      <c r="S53" s="1875"/>
      <c r="T53" s="1875"/>
      <c r="U53" s="1875"/>
      <c r="V53" s="1875"/>
      <c r="W53" s="1875"/>
      <c r="X53" s="1875"/>
      <c r="Y53" s="1875"/>
      <c r="Z53" s="1875"/>
      <c r="AA53" s="1788"/>
      <c r="AB53" s="1869"/>
      <c r="AC53" s="1640"/>
      <c r="AD53" s="1640"/>
      <c r="AE53" s="1640"/>
      <c r="AF53" s="1640"/>
      <c r="AG53" s="1640"/>
      <c r="AH53" s="1640"/>
      <c r="AI53" s="1640"/>
      <c r="AJ53" s="1640"/>
      <c r="AK53" s="1640"/>
    </row>
    <row r="54" spans="1:37">
      <c r="A54" s="1640"/>
      <c r="B54" s="1788"/>
      <c r="C54" s="1788"/>
      <c r="D54" s="1877"/>
      <c r="E54" s="1877"/>
      <c r="F54" s="1877"/>
      <c r="G54" s="1864"/>
      <c r="H54" s="1875"/>
      <c r="I54" s="1875"/>
      <c r="J54" s="1875"/>
      <c r="K54" s="1875"/>
      <c r="L54" s="1875"/>
      <c r="M54" s="1875"/>
      <c r="N54" s="1875"/>
      <c r="O54" s="1875"/>
      <c r="P54" s="1875"/>
      <c r="Q54" s="1875"/>
      <c r="R54" s="1875"/>
      <c r="S54" s="1875"/>
      <c r="T54" s="1875"/>
      <c r="U54" s="1875"/>
      <c r="V54" s="1875"/>
      <c r="W54" s="1875"/>
      <c r="X54" s="1875"/>
      <c r="Y54" s="1875"/>
      <c r="Z54" s="1875"/>
      <c r="AA54" s="1788"/>
      <c r="AB54" s="1869"/>
      <c r="AC54" s="1640"/>
      <c r="AD54" s="1640"/>
      <c r="AE54" s="1640"/>
      <c r="AF54" s="1640"/>
      <c r="AG54" s="1640"/>
      <c r="AH54" s="1640"/>
      <c r="AI54" s="1640"/>
      <c r="AJ54" s="1640"/>
      <c r="AK54" s="1640"/>
    </row>
    <row r="55" spans="1:37">
      <c r="A55" s="1640"/>
      <c r="B55" s="1788"/>
      <c r="C55" s="1788"/>
      <c r="D55" s="1877"/>
      <c r="E55" s="1877"/>
      <c r="F55" s="1877"/>
      <c r="G55" s="1864"/>
      <c r="H55" s="1875"/>
      <c r="I55" s="1875"/>
      <c r="J55" s="1875"/>
      <c r="K55" s="1875"/>
      <c r="L55" s="1875"/>
      <c r="M55" s="1875"/>
      <c r="N55" s="1875"/>
      <c r="O55" s="1875"/>
      <c r="P55" s="1875"/>
      <c r="Q55" s="1875"/>
      <c r="R55" s="1875"/>
      <c r="S55" s="1875"/>
      <c r="T55" s="1875"/>
      <c r="U55" s="1875"/>
      <c r="V55" s="1875"/>
      <c r="W55" s="1875"/>
      <c r="X55" s="1875"/>
      <c r="Y55" s="1875"/>
      <c r="Z55" s="1875"/>
      <c r="AA55" s="1788"/>
      <c r="AB55" s="1869"/>
      <c r="AC55" s="1640"/>
      <c r="AD55" s="1640"/>
      <c r="AE55" s="1640"/>
      <c r="AF55" s="1640"/>
      <c r="AG55" s="1640"/>
      <c r="AH55" s="1640"/>
      <c r="AI55" s="1640"/>
      <c r="AJ55" s="1640"/>
      <c r="AK55" s="1640"/>
    </row>
    <row r="56" spans="1:37">
      <c r="A56" s="1640"/>
      <c r="B56" s="1788"/>
      <c r="C56" s="1788"/>
      <c r="D56" s="1877"/>
      <c r="E56" s="1877"/>
      <c r="F56" s="1877"/>
      <c r="G56" s="1864"/>
      <c r="H56" s="1875"/>
      <c r="I56" s="1875"/>
      <c r="J56" s="1875"/>
      <c r="K56" s="1875"/>
      <c r="L56" s="1875"/>
      <c r="M56" s="1875"/>
      <c r="N56" s="1875"/>
      <c r="O56" s="1875"/>
      <c r="P56" s="1875"/>
      <c r="Q56" s="1875"/>
      <c r="R56" s="1875"/>
      <c r="S56" s="1875"/>
      <c r="T56" s="1875"/>
      <c r="U56" s="1875"/>
      <c r="V56" s="1875"/>
      <c r="W56" s="1875"/>
      <c r="X56" s="1875"/>
      <c r="Y56" s="1875"/>
      <c r="Z56" s="1875"/>
      <c r="AA56" s="1788"/>
      <c r="AB56" s="1869"/>
      <c r="AC56" s="1640"/>
      <c r="AD56" s="1640"/>
      <c r="AE56" s="1640"/>
      <c r="AF56" s="1640"/>
      <c r="AG56" s="1640"/>
      <c r="AH56" s="1640"/>
      <c r="AI56" s="1640"/>
      <c r="AJ56" s="1640"/>
      <c r="AK56" s="1640"/>
    </row>
    <row r="57" spans="1:37">
      <c r="A57" s="1640"/>
      <c r="B57" s="1640"/>
      <c r="C57" s="1899"/>
      <c r="D57" s="1899"/>
      <c r="E57" s="1899"/>
      <c r="F57" s="1899"/>
      <c r="G57" s="1560"/>
      <c r="H57" s="1560"/>
      <c r="I57" s="1900"/>
      <c r="J57" s="1900"/>
      <c r="K57" s="1900"/>
      <c r="L57" s="1900"/>
      <c r="M57" s="1640"/>
      <c r="N57" s="1900"/>
      <c r="O57" s="1900"/>
      <c r="P57" s="1900"/>
      <c r="Q57" s="1900"/>
      <c r="R57" s="1900"/>
      <c r="S57" s="1900"/>
      <c r="T57" s="1640"/>
      <c r="U57" s="1900"/>
      <c r="V57" s="1900"/>
      <c r="W57" s="1560"/>
      <c r="X57" s="1560"/>
      <c r="Y57" s="1560"/>
      <c r="Z57" s="1640"/>
      <c r="AA57" s="1901"/>
      <c r="AB57" s="1869"/>
      <c r="AC57" s="1640"/>
      <c r="AD57" s="1640"/>
      <c r="AE57" s="1640"/>
      <c r="AF57" s="1640"/>
      <c r="AG57" s="1640"/>
      <c r="AH57" s="1640"/>
      <c r="AI57" s="1640"/>
      <c r="AJ57" s="1640"/>
      <c r="AK57" s="1640"/>
    </row>
    <row r="58" spans="1:37">
      <c r="A58" s="1902" t="s">
        <v>74</v>
      </c>
      <c r="B58" s="1640"/>
      <c r="C58" s="1530"/>
      <c r="D58" s="1530"/>
      <c r="E58" s="1530"/>
      <c r="F58" s="1530"/>
      <c r="G58" s="1903"/>
      <c r="H58" s="1300"/>
      <c r="I58" s="1300"/>
      <c r="J58" s="1300"/>
      <c r="K58" s="1300"/>
      <c r="L58" s="1300"/>
      <c r="M58" s="1640"/>
      <c r="N58" s="1877"/>
      <c r="O58" s="1877"/>
      <c r="P58" s="1877"/>
      <c r="Q58" s="1877"/>
      <c r="R58" s="1877"/>
      <c r="S58" s="1877"/>
      <c r="T58" s="1640"/>
      <c r="U58" s="1877"/>
      <c r="V58" s="1877"/>
      <c r="W58" s="1640"/>
      <c r="X58" s="1640"/>
      <c r="Y58" s="1640"/>
      <c r="Z58" s="1640"/>
      <c r="AA58" s="1901"/>
      <c r="AB58" s="1869"/>
      <c r="AC58" s="1640"/>
      <c r="AD58" s="1640"/>
      <c r="AE58" s="1640"/>
      <c r="AF58" s="1640"/>
      <c r="AG58" s="1640"/>
      <c r="AH58" s="1640"/>
      <c r="AI58" s="1640"/>
      <c r="AJ58" s="1640"/>
      <c r="AK58" s="1640"/>
    </row>
    <row r="59" spans="1:37">
      <c r="A59" s="1904" t="s">
        <v>212</v>
      </c>
      <c r="B59" s="1241"/>
      <c r="C59" s="1905"/>
      <c r="D59" s="1905"/>
      <c r="E59" s="1905"/>
      <c r="F59" s="1905"/>
      <c r="G59" s="1896"/>
      <c r="H59" s="1896"/>
      <c r="I59" s="1896"/>
      <c r="J59" s="1896"/>
      <c r="K59" s="1896"/>
      <c r="L59" s="1896"/>
      <c r="M59" s="1896"/>
      <c r="N59" s="1896"/>
      <c r="O59" s="1896"/>
      <c r="P59" s="1896"/>
      <c r="Q59" s="1896"/>
      <c r="R59" s="1896"/>
      <c r="S59" s="1896"/>
      <c r="T59" s="1896"/>
      <c r="U59" s="1896"/>
      <c r="V59" s="1896"/>
      <c r="W59" s="1896"/>
      <c r="X59" s="1896"/>
      <c r="Y59" s="1896"/>
      <c r="Z59" s="1896"/>
      <c r="AA59" s="1640"/>
      <c r="AB59" s="1869"/>
      <c r="AC59" s="1640"/>
      <c r="AD59" s="1640"/>
      <c r="AE59" s="1640"/>
      <c r="AF59" s="1640"/>
      <c r="AG59" s="1640"/>
      <c r="AH59" s="1640"/>
      <c r="AI59" s="1640"/>
      <c r="AJ59" s="1640"/>
      <c r="AK59" s="1640"/>
    </row>
    <row r="60" spans="1:37">
      <c r="A60" s="1640" t="s">
        <v>229</v>
      </c>
      <c r="B60" s="1241"/>
      <c r="C60" s="1905"/>
      <c r="D60" s="1905"/>
      <c r="E60" s="1905"/>
      <c r="F60" s="1905"/>
      <c r="G60" s="1896"/>
      <c r="H60" s="1896"/>
      <c r="I60" s="1896"/>
      <c r="J60" s="1896"/>
      <c r="K60" s="1896"/>
      <c r="L60" s="1896"/>
      <c r="M60" s="1896"/>
      <c r="N60" s="1896"/>
      <c r="O60" s="1896"/>
      <c r="P60" s="1896"/>
      <c r="Q60" s="1896"/>
      <c r="R60" s="1896"/>
      <c r="S60" s="1896"/>
      <c r="T60" s="1896"/>
      <c r="U60" s="1896"/>
      <c r="V60" s="1896"/>
      <c r="W60" s="1896"/>
      <c r="X60" s="1896"/>
      <c r="Y60" s="1896"/>
      <c r="Z60" s="1896"/>
      <c r="AA60" s="1640"/>
      <c r="AB60" s="1869"/>
      <c r="AC60" s="1640"/>
      <c r="AD60" s="1640" t="s">
        <v>231</v>
      </c>
      <c r="AE60" s="1640"/>
      <c r="AF60" s="1640"/>
      <c r="AG60" s="1640"/>
      <c r="AH60" s="1640"/>
      <c r="AI60" s="1640"/>
      <c r="AJ60" s="1640"/>
      <c r="AK60" s="1640"/>
    </row>
    <row r="61" spans="1:37">
      <c r="A61" s="1640" t="s">
        <v>230</v>
      </c>
      <c r="B61" s="1241"/>
      <c r="C61" s="1905"/>
      <c r="D61" s="1905"/>
      <c r="E61" s="1905"/>
      <c r="F61" s="1905"/>
      <c r="G61" s="1896"/>
      <c r="H61" s="1896"/>
      <c r="I61" s="1896"/>
      <c r="J61" s="1896"/>
      <c r="K61" s="1896"/>
      <c r="L61" s="1896"/>
      <c r="M61" s="1896"/>
      <c r="N61" s="1896"/>
      <c r="O61" s="1896"/>
      <c r="P61" s="1896"/>
      <c r="Q61" s="1896"/>
      <c r="R61" s="1896"/>
      <c r="S61" s="1896"/>
      <c r="T61" s="1896"/>
      <c r="U61" s="1896"/>
      <c r="V61" s="1896"/>
      <c r="W61" s="1896"/>
      <c r="X61" s="1896"/>
      <c r="Y61" s="1896"/>
      <c r="Z61" s="1896"/>
      <c r="AA61" s="1640"/>
      <c r="AB61" s="1869"/>
      <c r="AC61" s="1640"/>
      <c r="AD61" s="1640"/>
      <c r="AE61" s="1640"/>
      <c r="AF61" s="1640"/>
      <c r="AG61" s="1640"/>
      <c r="AH61" s="1640"/>
      <c r="AI61" s="1640"/>
      <c r="AJ61" s="1640"/>
      <c r="AK61" s="1640"/>
    </row>
    <row r="62" spans="1:37">
      <c r="A62" s="1906"/>
      <c r="B62" s="1906"/>
      <c r="C62" s="1640"/>
      <c r="D62" s="1640"/>
      <c r="E62" s="1640"/>
      <c r="F62" s="1640"/>
      <c r="G62" s="1896"/>
      <c r="H62" s="1896"/>
      <c r="I62" s="1896"/>
      <c r="J62" s="1896"/>
      <c r="K62" s="1896"/>
      <c r="L62" s="1896"/>
      <c r="M62" s="1896"/>
      <c r="N62" s="1896"/>
      <c r="O62" s="1896"/>
      <c r="P62" s="1896"/>
      <c r="Q62" s="1896"/>
      <c r="R62" s="1896"/>
      <c r="S62" s="1896"/>
      <c r="T62" s="1896"/>
      <c r="U62" s="1896"/>
      <c r="V62" s="1896"/>
      <c r="W62" s="1896"/>
      <c r="X62" s="1896"/>
      <c r="Y62" s="1896"/>
      <c r="Z62" s="1896"/>
      <c r="AA62" s="1640"/>
      <c r="AB62" s="1869"/>
      <c r="AC62" s="1640"/>
      <c r="AD62" s="1640"/>
      <c r="AE62" s="1640"/>
      <c r="AF62" s="1640"/>
      <c r="AG62" s="1640"/>
      <c r="AH62" s="1640"/>
      <c r="AI62" s="1640"/>
      <c r="AJ62" s="1640"/>
      <c r="AK62" s="1640"/>
    </row>
    <row r="63" spans="1:37" s="269" customFormat="1">
      <c r="A63" s="1241" t="s">
        <v>130</v>
      </c>
      <c r="B63" s="1241"/>
      <c r="C63" s="1798"/>
      <c r="D63" s="1798"/>
      <c r="E63" s="1798"/>
      <c r="F63" s="1798"/>
      <c r="G63" s="1907"/>
      <c r="H63" s="1907"/>
      <c r="I63" s="1907"/>
      <c r="J63" s="1907"/>
      <c r="K63" s="1907"/>
      <c r="L63" s="1907"/>
      <c r="M63" s="1907"/>
      <c r="N63" s="1907"/>
      <c r="O63" s="1907"/>
      <c r="P63" s="1907"/>
      <c r="Q63" s="1907"/>
      <c r="R63" s="1907"/>
      <c r="S63" s="1907"/>
      <c r="T63" s="1907"/>
      <c r="U63" s="1907"/>
      <c r="V63" s="1907"/>
      <c r="W63" s="1908"/>
      <c r="X63" s="1908"/>
      <c r="Y63" s="1908"/>
      <c r="Z63" s="1907"/>
      <c r="AA63" s="1907"/>
      <c r="AB63" s="1909"/>
      <c r="AC63" s="1788"/>
      <c r="AD63" s="1798"/>
      <c r="AE63" s="1798"/>
      <c r="AF63" s="1798"/>
      <c r="AG63" s="1798"/>
      <c r="AH63" s="1798"/>
      <c r="AI63" s="1798"/>
      <c r="AJ63" s="1798"/>
      <c r="AK63" s="1798"/>
    </row>
    <row r="64" spans="1:37" ht="22.8">
      <c r="A64" s="888" t="str">
        <f>IF(+Draft_Toggle=1,+Draft_Note_1," ")</f>
        <v>Draft Document.</v>
      </c>
      <c r="B64" s="1115"/>
      <c r="C64" s="1115"/>
      <c r="D64" s="1115"/>
      <c r="E64" s="1115"/>
      <c r="F64" s="1115"/>
      <c r="G64" s="1896"/>
      <c r="H64" s="1896"/>
      <c r="I64" s="1896"/>
      <c r="J64" s="1896"/>
      <c r="K64" s="1896"/>
      <c r="L64" s="1896"/>
      <c r="M64" s="1896"/>
      <c r="N64" s="1896"/>
      <c r="O64" s="1896"/>
      <c r="P64" s="1896"/>
      <c r="Q64" s="1896"/>
      <c r="R64" s="1896"/>
      <c r="S64" s="1896"/>
      <c r="T64" s="1896"/>
      <c r="U64" s="1896"/>
      <c r="V64" s="1896"/>
      <c r="W64" s="2135"/>
      <c r="X64" s="2135"/>
      <c r="Y64" s="2135"/>
      <c r="Z64" s="1896"/>
      <c r="AA64" s="1117" t="s">
        <v>55</v>
      </c>
      <c r="AB64" s="1869"/>
      <c r="AC64" s="1640"/>
      <c r="AD64" s="1640"/>
      <c r="AE64" s="1640"/>
      <c r="AF64" s="1640"/>
      <c r="AG64" s="1640"/>
      <c r="AH64" s="1640"/>
      <c r="AI64" s="1640"/>
      <c r="AJ64" s="1640"/>
      <c r="AK64" s="1640"/>
    </row>
    <row r="65" spans="1:37">
      <c r="A65" s="888" t="str">
        <f>IF(+Draft_Toggle=1,+Draft_Note_2," ")</f>
        <v>All data subject to change upon completion of additional analysis.</v>
      </c>
      <c r="B65" s="1115"/>
      <c r="C65" s="1169"/>
      <c r="D65" s="1169"/>
      <c r="E65" s="1169"/>
      <c r="F65" s="1169"/>
      <c r="G65" s="1896"/>
      <c r="H65" s="1896"/>
      <c r="I65" s="1896"/>
      <c r="J65" s="1896"/>
      <c r="K65" s="1896"/>
      <c r="L65" s="1896"/>
      <c r="M65" s="1896"/>
      <c r="N65" s="1896"/>
      <c r="O65" s="1896"/>
      <c r="P65" s="1896"/>
      <c r="Q65" s="1896"/>
      <c r="R65" s="1896"/>
      <c r="S65" s="1896"/>
      <c r="T65" s="1896"/>
      <c r="U65" s="1896"/>
      <c r="V65" s="1896"/>
      <c r="W65" s="2135"/>
      <c r="X65" s="2135"/>
      <c r="Y65" s="2135"/>
      <c r="Z65" s="1896"/>
      <c r="AA65" s="916" t="str">
        <f ca="1">copyright</f>
        <v>© 2017 by Ernst &amp; Young LLP.  All rights reserved.</v>
      </c>
      <c r="AB65" s="1869"/>
      <c r="AC65" s="1640"/>
      <c r="AD65" s="1640"/>
      <c r="AE65" s="1640"/>
      <c r="AF65" s="1640"/>
      <c r="AG65" s="1640"/>
      <c r="AH65" s="1640"/>
      <c r="AI65" s="1640"/>
      <c r="AJ65" s="1640"/>
      <c r="AK65" s="1640"/>
    </row>
    <row r="66" spans="1:37">
      <c r="A66" s="1869"/>
      <c r="B66" s="1869"/>
      <c r="C66" s="1869"/>
      <c r="D66" s="1869"/>
      <c r="E66" s="1869"/>
      <c r="F66" s="1869"/>
      <c r="G66" s="1869"/>
      <c r="H66" s="1869"/>
      <c r="I66" s="1869"/>
      <c r="J66" s="1869"/>
      <c r="K66" s="1869"/>
      <c r="L66" s="1869"/>
      <c r="M66" s="1869"/>
      <c r="N66" s="1869"/>
      <c r="O66" s="1869"/>
      <c r="P66" s="1869"/>
      <c r="Q66" s="1869"/>
      <c r="R66" s="1869"/>
      <c r="S66" s="1869"/>
      <c r="T66" s="1869"/>
      <c r="U66" s="1869"/>
      <c r="V66" s="1869"/>
      <c r="W66" s="1869"/>
      <c r="X66" s="1869"/>
      <c r="Y66" s="1869"/>
      <c r="Z66" s="1869"/>
      <c r="AA66" s="1869"/>
      <c r="AB66" s="1869"/>
      <c r="AC66" s="1640"/>
      <c r="AD66" s="1640"/>
      <c r="AE66" s="1640"/>
      <c r="AF66" s="1640"/>
      <c r="AG66" s="1640"/>
      <c r="AH66" s="1640"/>
      <c r="AI66" s="1640"/>
      <c r="AJ66" s="1640"/>
      <c r="AK66" s="1640"/>
    </row>
    <row r="67" spans="1:37">
      <c r="A67" s="1640"/>
      <c r="B67" s="1640"/>
      <c r="C67" s="1640"/>
      <c r="D67" s="1640"/>
      <c r="E67" s="1640"/>
      <c r="F67" s="1640"/>
      <c r="G67" s="2136"/>
      <c r="H67" s="2136"/>
      <c r="I67" s="2136"/>
      <c r="J67" s="2136"/>
      <c r="K67" s="2136"/>
      <c r="L67" s="2136"/>
      <c r="M67" s="2136"/>
      <c r="N67" s="2136"/>
      <c r="O67" s="2136"/>
      <c r="P67" s="2136"/>
      <c r="Q67" s="2136"/>
      <c r="R67" s="2136"/>
      <c r="S67" s="2136"/>
      <c r="T67" s="2136"/>
      <c r="U67" s="2136"/>
      <c r="V67" s="1896"/>
      <c r="W67" s="1896"/>
      <c r="X67" s="1896"/>
      <c r="Y67" s="1896"/>
      <c r="Z67" s="2136"/>
      <c r="AA67" s="1901"/>
      <c r="AB67" s="1901"/>
      <c r="AC67" s="1640"/>
      <c r="AD67" s="1640"/>
      <c r="AE67" s="1640"/>
      <c r="AF67" s="1640"/>
      <c r="AG67" s="1640"/>
      <c r="AH67" s="1640"/>
      <c r="AI67" s="1640"/>
      <c r="AJ67" s="1640"/>
      <c r="AK67" s="1640"/>
    </row>
    <row r="68" spans="1:37">
      <c r="A68" s="1640"/>
      <c r="B68" s="1640"/>
      <c r="C68" s="1640"/>
      <c r="D68" s="1640"/>
      <c r="E68" s="1640"/>
      <c r="F68" s="1640"/>
      <c r="G68" s="2136"/>
      <c r="H68" s="2136"/>
      <c r="I68" s="2136"/>
      <c r="J68" s="2136"/>
      <c r="K68" s="2136"/>
      <c r="L68" s="2136"/>
      <c r="M68" s="2136"/>
      <c r="N68" s="2136"/>
      <c r="O68" s="2136"/>
      <c r="P68" s="2136"/>
      <c r="Q68" s="2136"/>
      <c r="R68" s="2136"/>
      <c r="S68" s="2136"/>
      <c r="T68" s="2136"/>
      <c r="U68" s="2136"/>
      <c r="V68" s="1896"/>
      <c r="W68" s="1896"/>
      <c r="X68" s="1896"/>
      <c r="Y68" s="1896"/>
      <c r="Z68" s="2136"/>
      <c r="AA68" s="1901"/>
      <c r="AB68" s="1901"/>
      <c r="AC68" s="1640"/>
      <c r="AD68" s="1640"/>
      <c r="AE68" s="1640"/>
      <c r="AF68" s="1640"/>
      <c r="AG68" s="1640"/>
      <c r="AH68" s="1640"/>
      <c r="AI68" s="1640"/>
      <c r="AJ68" s="1640"/>
      <c r="AK68" s="1640"/>
    </row>
    <row r="69" spans="1:37">
      <c r="A69" s="1640"/>
      <c r="B69" s="1640"/>
      <c r="C69" s="1640"/>
      <c r="D69" s="1640"/>
      <c r="E69" s="1640"/>
      <c r="F69" s="1640"/>
      <c r="G69" s="2136"/>
      <c r="H69" s="2136"/>
      <c r="I69" s="2136"/>
      <c r="J69" s="2136"/>
      <c r="K69" s="2136"/>
      <c r="L69" s="2136"/>
      <c r="M69" s="2136"/>
      <c r="N69" s="2136"/>
      <c r="O69" s="2136"/>
      <c r="P69" s="2136"/>
      <c r="Q69" s="2136"/>
      <c r="R69" s="2136"/>
      <c r="S69" s="2136"/>
      <c r="T69" s="2136"/>
      <c r="U69" s="2136"/>
      <c r="V69" s="1896"/>
      <c r="W69" s="1896"/>
      <c r="X69" s="1896"/>
      <c r="Y69" s="1896"/>
      <c r="Z69" s="2136"/>
      <c r="AA69" s="1901"/>
      <c r="AB69" s="1901"/>
      <c r="AC69" s="1640"/>
      <c r="AD69" s="1640"/>
      <c r="AE69" s="1640"/>
      <c r="AF69" s="1640"/>
      <c r="AG69" s="1640"/>
      <c r="AH69" s="1640"/>
      <c r="AI69" s="1640"/>
      <c r="AJ69" s="1640"/>
      <c r="AK69" s="1640"/>
    </row>
    <row r="70" spans="1:37">
      <c r="A70" s="1640"/>
      <c r="B70" s="1640"/>
      <c r="C70" s="1640"/>
      <c r="D70" s="1640"/>
      <c r="E70" s="1640"/>
      <c r="F70" s="1640"/>
      <c r="G70" s="2136"/>
      <c r="H70" s="2136"/>
      <c r="I70" s="2136"/>
      <c r="J70" s="2136"/>
      <c r="K70" s="2136"/>
      <c r="L70" s="2136"/>
      <c r="M70" s="2136"/>
      <c r="N70" s="2136"/>
      <c r="O70" s="2136"/>
      <c r="P70" s="2136"/>
      <c r="Q70" s="2136"/>
      <c r="R70" s="2136"/>
      <c r="S70" s="2136"/>
      <c r="T70" s="2136"/>
      <c r="U70" s="2136"/>
      <c r="V70" s="1896"/>
      <c r="W70" s="1896"/>
      <c r="X70" s="1896"/>
      <c r="Y70" s="1896"/>
      <c r="Z70" s="2136"/>
      <c r="AA70" s="1901"/>
      <c r="AB70" s="1901"/>
      <c r="AC70" s="1640"/>
      <c r="AD70" s="1640"/>
      <c r="AE70" s="1640"/>
      <c r="AF70" s="1640"/>
      <c r="AG70" s="1640"/>
      <c r="AH70" s="1640"/>
      <c r="AI70" s="1640"/>
      <c r="AJ70" s="1640"/>
      <c r="AK70" s="1640"/>
    </row>
    <row r="71" spans="1:37">
      <c r="A71" s="1640"/>
      <c r="B71" s="1640"/>
      <c r="C71" s="1640"/>
      <c r="D71" s="1640"/>
      <c r="E71" s="1640"/>
      <c r="F71" s="1640"/>
      <c r="G71" s="2136"/>
      <c r="H71" s="2136"/>
      <c r="I71" s="2136"/>
      <c r="J71" s="2136"/>
      <c r="K71" s="2136"/>
      <c r="L71" s="2136"/>
      <c r="M71" s="2136"/>
      <c r="N71" s="2136"/>
      <c r="O71" s="2136"/>
      <c r="P71" s="2136"/>
      <c r="Q71" s="2136"/>
      <c r="R71" s="2136"/>
      <c r="S71" s="2136"/>
      <c r="T71" s="2136"/>
      <c r="U71" s="2136"/>
      <c r="V71" s="1896"/>
      <c r="W71" s="1896"/>
      <c r="X71" s="1896"/>
      <c r="Y71" s="1896"/>
      <c r="Z71" s="2136"/>
      <c r="AA71" s="1901"/>
      <c r="AB71" s="1901"/>
      <c r="AC71" s="1640"/>
      <c r="AD71" s="1640"/>
      <c r="AE71" s="1640"/>
      <c r="AF71" s="1640"/>
      <c r="AG71" s="1640"/>
      <c r="AH71" s="1640"/>
      <c r="AI71" s="1640"/>
      <c r="AJ71" s="1640"/>
      <c r="AK71" s="1640"/>
    </row>
    <row r="72" spans="1:37">
      <c r="A72" s="1640"/>
      <c r="B72" s="1640"/>
      <c r="C72" s="1640"/>
      <c r="D72" s="1640"/>
      <c r="E72" s="1640"/>
      <c r="F72" s="1640"/>
      <c r="G72" s="2136"/>
      <c r="H72" s="2136"/>
      <c r="I72" s="2136"/>
      <c r="J72" s="2136"/>
      <c r="K72" s="2136"/>
      <c r="L72" s="2136"/>
      <c r="M72" s="2136"/>
      <c r="N72" s="2136"/>
      <c r="O72" s="2136"/>
      <c r="P72" s="2136"/>
      <c r="Q72" s="2136"/>
      <c r="R72" s="2136"/>
      <c r="S72" s="2136"/>
      <c r="T72" s="2136"/>
      <c r="U72" s="2136"/>
      <c r="V72" s="1896"/>
      <c r="W72" s="1896"/>
      <c r="X72" s="1896"/>
      <c r="Y72" s="1896"/>
      <c r="Z72" s="2136"/>
      <c r="AA72" s="1901"/>
      <c r="AB72" s="1901"/>
      <c r="AC72" s="1640"/>
      <c r="AD72" s="1640"/>
      <c r="AE72" s="1640"/>
      <c r="AF72" s="1640"/>
      <c r="AG72" s="1640"/>
      <c r="AH72" s="1640"/>
      <c r="AI72" s="1640"/>
      <c r="AJ72" s="1640"/>
      <c r="AK72" s="1640"/>
    </row>
    <row r="73" spans="1:37">
      <c r="A73" s="1640"/>
      <c r="B73" s="1640"/>
      <c r="C73" s="1640"/>
      <c r="D73" s="1640"/>
      <c r="E73" s="1640"/>
      <c r="F73" s="1640"/>
      <c r="G73" s="2137"/>
      <c r="H73" s="1896"/>
      <c r="I73" s="1896"/>
      <c r="J73" s="1896"/>
      <c r="K73" s="1896"/>
      <c r="L73" s="1896"/>
      <c r="M73" s="1896"/>
      <c r="N73" s="1896"/>
      <c r="O73" s="1896"/>
      <c r="P73" s="1896"/>
      <c r="Q73" s="1896"/>
      <c r="R73" s="1896"/>
      <c r="S73" s="1896"/>
      <c r="T73" s="1896"/>
      <c r="U73" s="1896"/>
      <c r="V73" s="1896"/>
      <c r="W73" s="1896"/>
      <c r="X73" s="1896"/>
      <c r="Y73" s="1896"/>
      <c r="Z73" s="1896"/>
      <c r="AA73" s="1640"/>
      <c r="AB73" s="1640"/>
      <c r="AC73" s="1640"/>
      <c r="AD73" s="1640"/>
      <c r="AE73" s="1640"/>
      <c r="AF73" s="1640"/>
      <c r="AG73" s="1640"/>
      <c r="AH73" s="1640"/>
      <c r="AI73" s="1640"/>
      <c r="AJ73" s="1640"/>
      <c r="AK73" s="1640"/>
    </row>
    <row r="74" spans="1:37">
      <c r="A74" s="1640"/>
      <c r="B74" s="1640"/>
      <c r="C74" s="1640"/>
      <c r="D74" s="1640"/>
      <c r="E74" s="1640"/>
      <c r="F74" s="1640"/>
      <c r="G74" s="2136"/>
      <c r="H74" s="2136"/>
      <c r="I74" s="2136"/>
      <c r="J74" s="2136"/>
      <c r="K74" s="2136"/>
      <c r="L74" s="2136"/>
      <c r="M74" s="2137"/>
      <c r="N74" s="2137"/>
      <c r="O74" s="2137"/>
      <c r="P74" s="2137"/>
      <c r="Q74" s="2137"/>
      <c r="R74" s="2137"/>
      <c r="S74" s="2137"/>
      <c r="T74" s="2137"/>
      <c r="U74" s="2137"/>
      <c r="V74" s="1896"/>
      <c r="W74" s="1896"/>
      <c r="X74" s="1896"/>
      <c r="Y74" s="1896"/>
      <c r="Z74" s="2136"/>
      <c r="AA74" s="1640"/>
      <c r="AB74" s="1640"/>
      <c r="AC74" s="1640"/>
      <c r="AD74" s="1640"/>
      <c r="AE74" s="1640"/>
      <c r="AF74" s="1640"/>
      <c r="AG74" s="1640"/>
      <c r="AH74" s="1640"/>
      <c r="AI74" s="1640"/>
      <c r="AJ74" s="1640"/>
      <c r="AK74" s="1640"/>
    </row>
    <row r="75" spans="1:37">
      <c r="A75" s="1640"/>
      <c r="B75" s="1640"/>
      <c r="C75" s="1640"/>
      <c r="D75" s="1640"/>
      <c r="E75" s="1640"/>
      <c r="F75" s="1640"/>
      <c r="G75" s="2136"/>
      <c r="H75" s="2136"/>
      <c r="I75" s="2136"/>
      <c r="J75" s="2136"/>
      <c r="K75" s="2136"/>
      <c r="L75" s="2136"/>
      <c r="M75" s="2137"/>
      <c r="N75" s="2137"/>
      <c r="O75" s="2137"/>
      <c r="P75" s="2137"/>
      <c r="Q75" s="2137"/>
      <c r="R75" s="2137"/>
      <c r="S75" s="2137"/>
      <c r="T75" s="2137"/>
      <c r="U75" s="2137"/>
      <c r="V75" s="1896"/>
      <c r="W75" s="1896"/>
      <c r="X75" s="1896"/>
      <c r="Y75" s="1896"/>
      <c r="Z75" s="2136"/>
      <c r="AA75" s="1640"/>
      <c r="AB75" s="1640"/>
      <c r="AC75" s="1640"/>
      <c r="AD75" s="1640"/>
      <c r="AE75" s="1640"/>
      <c r="AF75" s="1640"/>
      <c r="AG75" s="1640"/>
      <c r="AH75" s="1640"/>
      <c r="AI75" s="1640"/>
      <c r="AJ75" s="1640"/>
      <c r="AK75" s="1640"/>
    </row>
    <row r="76" spans="1:37">
      <c r="A76" s="1640"/>
      <c r="B76" s="1640"/>
      <c r="C76" s="1640"/>
      <c r="D76" s="1640"/>
      <c r="E76" s="1640"/>
      <c r="F76" s="1640"/>
      <c r="G76" s="2136"/>
      <c r="H76" s="2136"/>
      <c r="I76" s="2136"/>
      <c r="J76" s="2136"/>
      <c r="K76" s="2136"/>
      <c r="L76" s="2136"/>
      <c r="M76" s="2137"/>
      <c r="N76" s="2137"/>
      <c r="O76" s="2137"/>
      <c r="P76" s="2137"/>
      <c r="Q76" s="2137"/>
      <c r="R76" s="2137"/>
      <c r="S76" s="2137"/>
      <c r="T76" s="2137"/>
      <c r="U76" s="2137"/>
      <c r="V76" s="1896"/>
      <c r="W76" s="1896"/>
      <c r="X76" s="1896"/>
      <c r="Y76" s="1896"/>
      <c r="Z76" s="2136"/>
      <c r="AA76" s="1640"/>
      <c r="AB76" s="1640"/>
      <c r="AC76" s="1640"/>
      <c r="AD76" s="1640"/>
      <c r="AE76" s="1640"/>
      <c r="AF76" s="1640"/>
      <c r="AG76" s="1640"/>
      <c r="AH76" s="1640"/>
      <c r="AI76" s="1640"/>
      <c r="AJ76" s="1640"/>
      <c r="AK76" s="1640"/>
    </row>
    <row r="77" spans="1:37">
      <c r="A77" s="1640"/>
      <c r="B77" s="1640"/>
      <c r="C77" s="1640"/>
      <c r="D77" s="1640"/>
      <c r="E77" s="1640"/>
      <c r="F77" s="1640"/>
      <c r="G77" s="2136"/>
      <c r="H77" s="2136"/>
      <c r="I77" s="2136"/>
      <c r="J77" s="2136"/>
      <c r="K77" s="2136"/>
      <c r="L77" s="2136"/>
      <c r="M77" s="2137"/>
      <c r="N77" s="2137"/>
      <c r="O77" s="2137"/>
      <c r="P77" s="2137"/>
      <c r="Q77" s="2137"/>
      <c r="R77" s="2137"/>
      <c r="S77" s="2137"/>
      <c r="T77" s="2137"/>
      <c r="U77" s="2137"/>
      <c r="V77" s="1896"/>
      <c r="W77" s="1896"/>
      <c r="X77" s="1896"/>
      <c r="Y77" s="1896"/>
      <c r="Z77" s="2136"/>
      <c r="AA77" s="1640"/>
      <c r="AB77" s="1640"/>
      <c r="AC77" s="1640"/>
      <c r="AD77" s="1640"/>
      <c r="AE77" s="1640"/>
      <c r="AF77" s="1640"/>
      <c r="AG77" s="1640"/>
      <c r="AH77" s="1640"/>
      <c r="AI77" s="1640"/>
      <c r="AJ77" s="1640"/>
      <c r="AK77" s="1640"/>
    </row>
    <row r="78" spans="1:37">
      <c r="A78" s="1640"/>
      <c r="B78" s="1640"/>
      <c r="C78" s="1640"/>
      <c r="D78" s="1640"/>
      <c r="E78" s="1640"/>
      <c r="F78" s="1640"/>
      <c r="G78" s="2136"/>
      <c r="H78" s="2136"/>
      <c r="I78" s="2136"/>
      <c r="J78" s="2136"/>
      <c r="K78" s="2136"/>
      <c r="L78" s="2136"/>
      <c r="M78" s="2137"/>
      <c r="N78" s="2137"/>
      <c r="O78" s="2137"/>
      <c r="P78" s="2137"/>
      <c r="Q78" s="2137"/>
      <c r="R78" s="2137"/>
      <c r="S78" s="2137"/>
      <c r="T78" s="2137"/>
      <c r="U78" s="2137"/>
      <c r="V78" s="1896"/>
      <c r="W78" s="1896"/>
      <c r="X78" s="1896"/>
      <c r="Y78" s="1896"/>
      <c r="Z78" s="2136"/>
      <c r="AA78" s="1640"/>
      <c r="AB78" s="1640"/>
      <c r="AC78" s="1640"/>
      <c r="AD78" s="1640"/>
      <c r="AE78" s="1640"/>
      <c r="AF78" s="1640"/>
      <c r="AG78" s="1640"/>
      <c r="AH78" s="1640"/>
      <c r="AI78" s="1640"/>
      <c r="AJ78" s="1640"/>
      <c r="AK78" s="1640"/>
    </row>
    <row r="79" spans="1:37">
      <c r="A79" s="1640"/>
      <c r="B79" s="1640"/>
      <c r="C79" s="1640"/>
      <c r="D79" s="1640"/>
      <c r="E79" s="1640"/>
      <c r="F79" s="1640"/>
      <c r="G79" s="2136"/>
      <c r="H79" s="2136"/>
      <c r="I79" s="2136"/>
      <c r="J79" s="2136"/>
      <c r="K79" s="2136"/>
      <c r="L79" s="2136"/>
      <c r="M79" s="2137"/>
      <c r="N79" s="2137"/>
      <c r="O79" s="2137"/>
      <c r="P79" s="2137"/>
      <c r="Q79" s="2137"/>
      <c r="R79" s="2137"/>
      <c r="S79" s="2137"/>
      <c r="T79" s="2137"/>
      <c r="U79" s="2137"/>
      <c r="V79" s="1896"/>
      <c r="W79" s="1896"/>
      <c r="X79" s="1896"/>
      <c r="Y79" s="1896"/>
      <c r="Z79" s="2136"/>
      <c r="AA79" s="1640"/>
      <c r="AB79" s="1640"/>
      <c r="AC79" s="1640"/>
      <c r="AD79" s="1640"/>
      <c r="AE79" s="1640"/>
      <c r="AF79" s="1640"/>
      <c r="AG79" s="1640"/>
      <c r="AH79" s="1640"/>
      <c r="AI79" s="1640"/>
      <c r="AJ79" s="1640"/>
      <c r="AK79" s="1640"/>
    </row>
    <row r="80" spans="1:37">
      <c r="A80" s="1640"/>
      <c r="B80" s="1640"/>
      <c r="C80" s="1640"/>
      <c r="D80" s="1640"/>
      <c r="E80" s="1640"/>
      <c r="F80" s="1640"/>
      <c r="G80" s="2136"/>
      <c r="H80" s="2136"/>
      <c r="I80" s="2136"/>
      <c r="J80" s="2136"/>
      <c r="K80" s="2136"/>
      <c r="L80" s="2136"/>
      <c r="M80" s="1896"/>
      <c r="N80" s="1896"/>
      <c r="O80" s="1896"/>
      <c r="P80" s="1896"/>
      <c r="Q80" s="1896"/>
      <c r="R80" s="1896"/>
      <c r="S80" s="1896"/>
      <c r="T80" s="1896"/>
      <c r="U80" s="1896"/>
      <c r="V80" s="1896"/>
      <c r="W80" s="1896"/>
      <c r="X80" s="1896"/>
      <c r="Y80" s="1896"/>
      <c r="Z80" s="1896"/>
      <c r="AA80" s="1640"/>
      <c r="AB80" s="1640"/>
      <c r="AC80" s="1640"/>
      <c r="AD80" s="1640"/>
      <c r="AE80" s="1640"/>
      <c r="AF80" s="1640"/>
      <c r="AG80" s="1640"/>
      <c r="AH80" s="1640"/>
      <c r="AI80" s="1640"/>
      <c r="AJ80" s="1640"/>
      <c r="AK80" s="1640"/>
    </row>
    <row r="81" spans="1:37">
      <c r="A81" s="1640"/>
      <c r="B81" s="1640"/>
      <c r="C81" s="1640"/>
      <c r="D81" s="1640"/>
      <c r="E81" s="1640"/>
      <c r="F81" s="1640"/>
      <c r="G81" s="2136"/>
      <c r="H81" s="2136"/>
      <c r="I81" s="2136"/>
      <c r="J81" s="2136"/>
      <c r="K81" s="2136"/>
      <c r="L81" s="2136"/>
      <c r="M81" s="1896"/>
      <c r="N81" s="1896"/>
      <c r="O81" s="1896"/>
      <c r="P81" s="1896"/>
      <c r="Q81" s="1896"/>
      <c r="R81" s="1896"/>
      <c r="S81" s="1896"/>
      <c r="T81" s="1896"/>
      <c r="U81" s="1896"/>
      <c r="V81" s="1896"/>
      <c r="W81" s="1896"/>
      <c r="X81" s="1896"/>
      <c r="Y81" s="1896"/>
      <c r="Z81" s="1896"/>
      <c r="AA81" s="1640"/>
      <c r="AB81" s="1640"/>
      <c r="AC81" s="1640"/>
      <c r="AD81" s="1640"/>
      <c r="AE81" s="1640"/>
      <c r="AF81" s="1640"/>
      <c r="AG81" s="1640"/>
      <c r="AH81" s="1640"/>
      <c r="AI81" s="1640"/>
      <c r="AJ81" s="1640"/>
      <c r="AK81" s="1640"/>
    </row>
    <row r="82" spans="1:37">
      <c r="A82" s="1640"/>
      <c r="B82" s="1640"/>
      <c r="C82" s="1640"/>
      <c r="D82" s="1640"/>
      <c r="E82" s="1640"/>
      <c r="F82" s="1640"/>
      <c r="G82" s="2136"/>
      <c r="H82" s="2136"/>
      <c r="I82" s="2136"/>
      <c r="J82" s="2136"/>
      <c r="K82" s="2136"/>
      <c r="L82" s="2136"/>
      <c r="M82" s="1896"/>
      <c r="N82" s="1896"/>
      <c r="O82" s="1896"/>
      <c r="P82" s="1896"/>
      <c r="Q82" s="1896"/>
      <c r="R82" s="1896"/>
      <c r="S82" s="1896"/>
      <c r="T82" s="1896"/>
      <c r="U82" s="1896"/>
      <c r="V82" s="1896"/>
      <c r="W82" s="1896"/>
      <c r="X82" s="1896"/>
      <c r="Y82" s="1896"/>
      <c r="Z82" s="1896"/>
      <c r="AA82" s="1640"/>
      <c r="AB82" s="1640"/>
      <c r="AC82" s="1640"/>
      <c r="AD82" s="1640"/>
      <c r="AE82" s="1640"/>
      <c r="AF82" s="1640"/>
      <c r="AG82" s="1640"/>
      <c r="AH82" s="1640"/>
      <c r="AI82" s="1640"/>
      <c r="AJ82" s="1640"/>
      <c r="AK82" s="1640"/>
    </row>
    <row r="83" spans="1:37">
      <c r="A83" s="1640"/>
      <c r="B83" s="1640"/>
      <c r="C83" s="1640"/>
      <c r="D83" s="1640"/>
      <c r="E83" s="1640"/>
      <c r="F83" s="1640"/>
      <c r="G83" s="2136"/>
      <c r="H83" s="2136"/>
      <c r="I83" s="2136"/>
      <c r="J83" s="2136"/>
      <c r="K83" s="2136"/>
      <c r="L83" s="2136"/>
      <c r="M83" s="1896"/>
      <c r="N83" s="1896"/>
      <c r="O83" s="1896"/>
      <c r="P83" s="1896"/>
      <c r="Q83" s="1896"/>
      <c r="R83" s="1896"/>
      <c r="S83" s="1896"/>
      <c r="T83" s="1896"/>
      <c r="U83" s="1896"/>
      <c r="V83" s="1896"/>
      <c r="W83" s="1896"/>
      <c r="X83" s="1896"/>
      <c r="Y83" s="1896"/>
      <c r="Z83" s="1896"/>
      <c r="AA83" s="1640"/>
      <c r="AB83" s="1640"/>
      <c r="AC83" s="1640"/>
      <c r="AD83" s="1640"/>
      <c r="AE83" s="1640"/>
      <c r="AF83" s="1640"/>
      <c r="AG83" s="1640"/>
      <c r="AH83" s="1640"/>
      <c r="AI83" s="1640"/>
      <c r="AJ83" s="1640"/>
      <c r="AK83" s="1640"/>
    </row>
    <row r="84" spans="1:37">
      <c r="A84" s="1640"/>
      <c r="B84" s="1640"/>
      <c r="C84" s="1640"/>
      <c r="D84" s="1640"/>
      <c r="E84" s="1640"/>
      <c r="F84" s="1640"/>
      <c r="G84" s="2136"/>
      <c r="H84" s="2136"/>
      <c r="I84" s="2136"/>
      <c r="J84" s="2136"/>
      <c r="K84" s="2136"/>
      <c r="L84" s="2136"/>
      <c r="M84" s="1896"/>
      <c r="N84" s="1896"/>
      <c r="O84" s="1896"/>
      <c r="P84" s="1896"/>
      <c r="Q84" s="1896"/>
      <c r="R84" s="1896"/>
      <c r="S84" s="1896"/>
      <c r="T84" s="1896"/>
      <c r="U84" s="1896"/>
      <c r="V84" s="1896"/>
      <c r="W84" s="1896"/>
      <c r="X84" s="1896"/>
      <c r="Y84" s="1896"/>
      <c r="Z84" s="1896"/>
      <c r="AA84" s="1640"/>
      <c r="AB84" s="1640"/>
      <c r="AC84" s="1640"/>
      <c r="AD84" s="1640"/>
      <c r="AE84" s="1640"/>
      <c r="AF84" s="1640"/>
      <c r="AG84" s="1640"/>
      <c r="AH84" s="1640"/>
      <c r="AI84" s="1640"/>
      <c r="AJ84" s="1640"/>
      <c r="AK84" s="1640"/>
    </row>
    <row r="85" spans="1:37">
      <c r="A85" s="1640"/>
      <c r="B85" s="1640"/>
      <c r="C85" s="1640"/>
      <c r="D85" s="1640"/>
      <c r="E85" s="1640"/>
      <c r="F85" s="1640"/>
      <c r="G85" s="2136"/>
      <c r="H85" s="2136"/>
      <c r="I85" s="2136"/>
      <c r="J85" s="2136"/>
      <c r="K85" s="2136"/>
      <c r="L85" s="2136"/>
      <c r="M85" s="1896"/>
      <c r="N85" s="1896"/>
      <c r="O85" s="1896"/>
      <c r="P85" s="1896"/>
      <c r="Q85" s="1896"/>
      <c r="R85" s="1896"/>
      <c r="S85" s="1896"/>
      <c r="T85" s="1896"/>
      <c r="U85" s="1896"/>
      <c r="V85" s="1896"/>
      <c r="W85" s="1896"/>
      <c r="X85" s="1896"/>
      <c r="Y85" s="1896"/>
      <c r="Z85" s="1896"/>
      <c r="AA85" s="1640"/>
      <c r="AB85" s="1640"/>
      <c r="AC85" s="1640"/>
      <c r="AD85" s="1640"/>
      <c r="AE85" s="1640"/>
      <c r="AF85" s="1640"/>
      <c r="AG85" s="1640"/>
      <c r="AH85" s="1640"/>
      <c r="AI85" s="1640"/>
      <c r="AJ85" s="1640"/>
      <c r="AK85" s="1640"/>
    </row>
  </sheetData>
  <mergeCells count="5">
    <mergeCell ref="G7:J7"/>
    <mergeCell ref="N7:Q7"/>
    <mergeCell ref="U7:Z7"/>
    <mergeCell ref="N30:Q30"/>
    <mergeCell ref="U30:Z30"/>
  </mergeCells>
  <pageMargins left="0.5" right="0.5" top="0.5" bottom="0.5" header="0.3" footer="0.3"/>
  <pageSetup scale="59" fitToHeight="0" orientation="landscape" blackAndWhite="1"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P35"/>
  <sheetViews>
    <sheetView showGridLines="0" view="pageBreakPreview" zoomScale="85" zoomScaleNormal="85" zoomScaleSheetLayoutView="85" workbookViewId="0"/>
  </sheetViews>
  <sheetFormatPr defaultColWidth="9.33203125" defaultRowHeight="13.8" outlineLevelRow="1"/>
  <cols>
    <col min="1" max="2" width="2.88671875" style="226" customWidth="1"/>
    <col min="3" max="3" width="29.6640625" style="226" customWidth="1"/>
    <col min="4" max="4" width="8.33203125" style="226" customWidth="1"/>
    <col min="5" max="5" width="1.33203125" style="226" customWidth="1"/>
    <col min="6" max="13" width="11.6640625" style="226" customWidth="1"/>
    <col min="14" max="16" width="1.33203125" style="226" customWidth="1"/>
    <col min="17" max="16384" width="9.33203125" style="226"/>
  </cols>
  <sheetData>
    <row r="1" spans="1:16" s="905" customFormat="1" ht="24" thickBot="1">
      <c r="A1" s="2112" t="s">
        <v>645</v>
      </c>
      <c r="B1" s="2112"/>
      <c r="C1" s="872" t="str">
        <f>client_name</f>
        <v>AECOM Technology Corporation</v>
      </c>
      <c r="D1" s="2113"/>
      <c r="E1" s="2113"/>
      <c r="F1" s="2113"/>
      <c r="G1" s="2113"/>
      <c r="H1" s="2113"/>
      <c r="I1" s="2113"/>
      <c r="J1" s="2113"/>
      <c r="K1" s="2113"/>
      <c r="L1" s="2113"/>
      <c r="M1" s="2113"/>
      <c r="N1" s="2113"/>
      <c r="O1" s="2113"/>
      <c r="P1" s="1601" t="s">
        <v>664</v>
      </c>
    </row>
    <row r="2" spans="1:16" s="904" customFormat="1" ht="15.6">
      <c r="A2" s="2114"/>
      <c r="B2" s="2114"/>
      <c r="C2" s="878" t="str">
        <f>Subject_Co</f>
        <v>MSS</v>
      </c>
      <c r="D2" s="2115"/>
      <c r="E2" s="2115"/>
      <c r="F2" s="2115"/>
      <c r="G2" s="2115"/>
      <c r="H2" s="2115"/>
      <c r="I2" s="2115"/>
      <c r="J2" s="2115"/>
      <c r="K2" s="2115"/>
      <c r="L2" s="2115"/>
      <c r="M2" s="2115"/>
      <c r="N2" s="2115"/>
      <c r="O2" s="2115"/>
      <c r="P2" s="2116"/>
    </row>
    <row r="3" spans="1:16" s="904" customFormat="1" ht="15.6">
      <c r="A3" s="2114"/>
      <c r="B3" s="2114"/>
      <c r="C3" s="1846" t="s">
        <v>646</v>
      </c>
      <c r="D3" s="2115"/>
      <c r="E3" s="2115"/>
      <c r="F3" s="2115"/>
      <c r="G3" s="2115"/>
      <c r="H3" s="2115"/>
      <c r="I3" s="2115"/>
      <c r="J3" s="2115"/>
      <c r="K3" s="2115"/>
      <c r="L3" s="2115"/>
      <c r="M3" s="2115"/>
      <c r="N3" s="2115"/>
      <c r="O3" s="2115"/>
      <c r="P3" s="2116"/>
    </row>
    <row r="4" spans="1:16" s="904" customFormat="1" ht="15.6">
      <c r="A4" s="2114"/>
      <c r="B4" s="2114"/>
      <c r="C4" s="879" t="str">
        <f>date_heading</f>
        <v>Corroborative valuation as of 30 June 2014</v>
      </c>
      <c r="D4" s="2117"/>
      <c r="E4" s="2117"/>
      <c r="F4" s="2117"/>
      <c r="G4" s="2117"/>
      <c r="H4" s="2117"/>
      <c r="I4" s="2117"/>
      <c r="J4" s="2117"/>
      <c r="K4" s="2117"/>
      <c r="L4" s="2117"/>
      <c r="M4" s="2117"/>
      <c r="N4" s="2117"/>
      <c r="O4" s="2117"/>
      <c r="P4" s="2116"/>
    </row>
    <row r="5" spans="1:16" s="904" customFormat="1" ht="15.6" hidden="1" outlineLevel="1">
      <c r="A5" s="2114"/>
      <c r="B5" s="2114"/>
      <c r="C5" s="880" t="str">
        <f>currency_heading</f>
        <v>(USD in 000s)</v>
      </c>
      <c r="D5" s="2116"/>
      <c r="E5" s="2116"/>
      <c r="F5" s="2116"/>
      <c r="G5" s="2116"/>
      <c r="H5" s="2116"/>
      <c r="I5" s="2116"/>
      <c r="J5" s="2116"/>
      <c r="K5" s="2116"/>
      <c r="L5" s="2116"/>
      <c r="M5" s="2116"/>
      <c r="N5" s="2116"/>
      <c r="O5" s="2116"/>
      <c r="P5" s="2116"/>
    </row>
    <row r="6" spans="1:16" collapsed="1">
      <c r="A6" s="1830"/>
      <c r="B6" s="1830"/>
      <c r="C6" s="1134"/>
      <c r="D6" s="1134"/>
      <c r="E6" s="1134"/>
      <c r="F6" s="1134"/>
      <c r="G6" s="1134"/>
      <c r="H6" s="1134"/>
      <c r="I6" s="1134"/>
      <c r="J6" s="1134"/>
      <c r="K6" s="1134"/>
      <c r="L6" s="1134"/>
      <c r="M6" s="1134"/>
      <c r="N6" s="1134"/>
      <c r="O6" s="1134"/>
      <c r="P6" s="1816"/>
    </row>
    <row r="7" spans="1:16" s="902" customFormat="1">
      <c r="A7" s="1830"/>
      <c r="B7" s="2118"/>
      <c r="C7" s="1134"/>
      <c r="D7" s="1134"/>
      <c r="E7" s="1134"/>
      <c r="F7" s="1134"/>
      <c r="G7" s="1134"/>
      <c r="H7" s="1134"/>
      <c r="I7" s="1134"/>
      <c r="J7" s="1134"/>
      <c r="K7" s="1134"/>
      <c r="L7" s="1134"/>
      <c r="M7" s="1134"/>
      <c r="N7" s="1134"/>
      <c r="O7" s="1134"/>
      <c r="P7" s="1188"/>
    </row>
    <row r="8" spans="1:16">
      <c r="A8" s="1830"/>
      <c r="B8" s="1830"/>
      <c r="C8" s="1134"/>
      <c r="D8" s="1134"/>
      <c r="E8" s="1134"/>
      <c r="F8" s="1134"/>
      <c r="G8" s="1134"/>
      <c r="H8" s="1134"/>
      <c r="I8" s="1134"/>
      <c r="J8" s="1134"/>
      <c r="K8" s="1187"/>
      <c r="L8" s="1187" t="s">
        <v>145</v>
      </c>
      <c r="M8" s="1187" t="s">
        <v>146</v>
      </c>
      <c r="N8" s="1187"/>
      <c r="O8" s="1134"/>
      <c r="P8" s="1816"/>
    </row>
    <row r="9" spans="1:16">
      <c r="A9" s="1830"/>
      <c r="B9" s="1830"/>
      <c r="C9" s="1134"/>
      <c r="D9" s="1134"/>
      <c r="E9" s="1134"/>
      <c r="F9" s="1818" t="s">
        <v>463</v>
      </c>
      <c r="G9" s="1818" t="s">
        <v>464</v>
      </c>
      <c r="H9" s="1818" t="s">
        <v>465</v>
      </c>
      <c r="I9" s="1818" t="s">
        <v>466</v>
      </c>
      <c r="J9" s="1818" t="s">
        <v>147</v>
      </c>
      <c r="K9" s="1818" t="s">
        <v>148</v>
      </c>
      <c r="L9" s="1819" t="s">
        <v>149</v>
      </c>
      <c r="M9" s="1819" t="s">
        <v>149</v>
      </c>
      <c r="N9" s="1820"/>
      <c r="O9" s="1134"/>
      <c r="P9" s="1821"/>
    </row>
    <row r="10" spans="1:16" ht="12.75" customHeight="1">
      <c r="A10" s="1830"/>
      <c r="B10" s="1830"/>
      <c r="C10" s="1140" t="s">
        <v>647</v>
      </c>
      <c r="D10" s="1187" t="s">
        <v>150</v>
      </c>
      <c r="E10" s="1187"/>
      <c r="F10" s="1134"/>
      <c r="G10" s="1134"/>
      <c r="H10" s="1134"/>
      <c r="I10" s="1134"/>
      <c r="J10" s="1134"/>
      <c r="K10" s="1134"/>
      <c r="L10" s="1134"/>
      <c r="M10" s="1134"/>
      <c r="N10" s="1134"/>
      <c r="O10" s="1134"/>
      <c r="P10" s="1823"/>
    </row>
    <row r="11" spans="1:16" ht="12.75" customHeight="1">
      <c r="A11" s="1830"/>
      <c r="B11" s="1830"/>
      <c r="C11" s="1134"/>
      <c r="D11" s="2119"/>
      <c r="E11" s="2119"/>
      <c r="F11" s="1134"/>
      <c r="G11" s="1134"/>
      <c r="H11" s="1134"/>
      <c r="I11" s="1134"/>
      <c r="J11" s="1134"/>
      <c r="K11" s="1134"/>
      <c r="L11" s="1134"/>
      <c r="M11" s="1134"/>
      <c r="N11" s="1134"/>
      <c r="O11" s="1134"/>
      <c r="P11" s="1823"/>
    </row>
    <row r="12" spans="1:16" s="903" customFormat="1" ht="12.75" customHeight="1">
      <c r="A12" s="1830" t="s">
        <v>232</v>
      </c>
      <c r="B12" s="873">
        <v>1</v>
      </c>
      <c r="C12" s="1134"/>
      <c r="D12" s="1825"/>
      <c r="E12" s="1826"/>
      <c r="F12" s="1827"/>
      <c r="G12" s="1827"/>
      <c r="H12" s="1827"/>
      <c r="I12" s="1827"/>
      <c r="J12" s="1827"/>
      <c r="K12" s="1827"/>
      <c r="L12" s="1827"/>
      <c r="M12" s="1827"/>
      <c r="N12" s="1827"/>
      <c r="O12" s="1134"/>
      <c r="P12" s="1828"/>
    </row>
    <row r="13" spans="1:16" ht="12.75" customHeight="1">
      <c r="A13" s="1830" t="s">
        <v>232</v>
      </c>
      <c r="B13" s="873">
        <v>2</v>
      </c>
      <c r="C13" s="1134"/>
      <c r="D13" s="1825"/>
      <c r="E13" s="1826"/>
      <c r="F13" s="1827"/>
      <c r="G13" s="1827"/>
      <c r="H13" s="1827"/>
      <c r="I13" s="1827"/>
      <c r="J13" s="1827"/>
      <c r="K13" s="1827"/>
      <c r="L13" s="1827"/>
      <c r="M13" s="1827"/>
      <c r="N13" s="1827"/>
      <c r="O13" s="1134"/>
      <c r="P13" s="1828"/>
    </row>
    <row r="14" spans="1:16" ht="12.75" customHeight="1">
      <c r="A14" s="1830" t="s">
        <v>232</v>
      </c>
      <c r="B14" s="873">
        <v>3</v>
      </c>
      <c r="C14" s="1134"/>
      <c r="D14" s="1825"/>
      <c r="E14" s="1826"/>
      <c r="F14" s="1827"/>
      <c r="G14" s="1827"/>
      <c r="H14" s="1827"/>
      <c r="I14" s="1827"/>
      <c r="J14" s="1827"/>
      <c r="K14" s="1827"/>
      <c r="L14" s="1827"/>
      <c r="M14" s="1827"/>
      <c r="N14" s="1827"/>
      <c r="O14" s="1134"/>
      <c r="P14" s="1828"/>
    </row>
    <row r="15" spans="1:16" ht="12.75" customHeight="1">
      <c r="A15" s="1830" t="s">
        <v>232</v>
      </c>
      <c r="B15" s="873">
        <v>4</v>
      </c>
      <c r="C15" s="1134"/>
      <c r="D15" s="1825"/>
      <c r="E15" s="1826"/>
      <c r="F15" s="1827"/>
      <c r="G15" s="1827"/>
      <c r="H15" s="1827"/>
      <c r="I15" s="1827"/>
      <c r="J15" s="1827"/>
      <c r="K15" s="1827"/>
      <c r="L15" s="1827"/>
      <c r="M15" s="1827"/>
      <c r="N15" s="1827"/>
      <c r="O15" s="1134"/>
      <c r="P15" s="1828"/>
    </row>
    <row r="16" spans="1:16">
      <c r="A16" s="1830" t="s">
        <v>232</v>
      </c>
      <c r="B16" s="873">
        <v>5</v>
      </c>
      <c r="C16" s="1134"/>
      <c r="D16" s="1825"/>
      <c r="E16" s="1826"/>
      <c r="F16" s="1827"/>
      <c r="G16" s="1827"/>
      <c r="H16" s="1827"/>
      <c r="I16" s="1827"/>
      <c r="J16" s="1827"/>
      <c r="K16" s="1827"/>
      <c r="L16" s="1827"/>
      <c r="M16" s="1827"/>
      <c r="N16" s="1827"/>
      <c r="O16" s="1134"/>
      <c r="P16" s="1829"/>
    </row>
    <row r="17" spans="1:16">
      <c r="A17" s="1830" t="s">
        <v>232</v>
      </c>
      <c r="B17" s="873">
        <v>6</v>
      </c>
      <c r="C17" s="1134"/>
      <c r="D17" s="1825"/>
      <c r="E17" s="1826"/>
      <c r="F17" s="1827"/>
      <c r="G17" s="1827"/>
      <c r="H17" s="1827"/>
      <c r="I17" s="1827"/>
      <c r="J17" s="1827"/>
      <c r="K17" s="1827"/>
      <c r="L17" s="1827"/>
      <c r="M17" s="1827"/>
      <c r="N17" s="1827"/>
      <c r="O17" s="1134"/>
      <c r="P17" s="1829"/>
    </row>
    <row r="18" spans="1:16">
      <c r="A18" s="1830" t="s">
        <v>232</v>
      </c>
      <c r="B18" s="873">
        <v>7</v>
      </c>
      <c r="C18" s="1134"/>
      <c r="D18" s="1825"/>
      <c r="E18" s="1826"/>
      <c r="F18" s="1827"/>
      <c r="G18" s="1827"/>
      <c r="H18" s="1827"/>
      <c r="I18" s="1827"/>
      <c r="J18" s="1827"/>
      <c r="K18" s="1827"/>
      <c r="L18" s="1827"/>
      <c r="M18" s="1827"/>
      <c r="N18" s="1827"/>
      <c r="O18" s="1134"/>
      <c r="P18" s="1821"/>
    </row>
    <row r="19" spans="1:16" ht="12.75" customHeight="1">
      <c r="A19" s="1830" t="s">
        <v>232</v>
      </c>
      <c r="B19" s="873">
        <v>8</v>
      </c>
      <c r="C19" s="1134"/>
      <c r="D19" s="1825"/>
      <c r="E19" s="1826"/>
      <c r="F19" s="1827"/>
      <c r="G19" s="1827"/>
      <c r="H19" s="1827"/>
      <c r="I19" s="1827"/>
      <c r="J19" s="1827"/>
      <c r="K19" s="1827"/>
      <c r="L19" s="1827"/>
      <c r="M19" s="1827"/>
      <c r="N19" s="1827"/>
      <c r="O19" s="1134"/>
      <c r="P19" s="1823"/>
    </row>
    <row r="20" spans="1:16" ht="12.75" customHeight="1">
      <c r="A20" s="1830" t="s">
        <v>232</v>
      </c>
      <c r="B20" s="873">
        <v>9</v>
      </c>
      <c r="C20" s="1134"/>
      <c r="D20" s="1825"/>
      <c r="E20" s="1826"/>
      <c r="F20" s="1827"/>
      <c r="G20" s="1827"/>
      <c r="H20" s="1827"/>
      <c r="I20" s="1827"/>
      <c r="J20" s="1827"/>
      <c r="K20" s="1827"/>
      <c r="L20" s="1827"/>
      <c r="M20" s="1827"/>
      <c r="N20" s="1827"/>
      <c r="O20" s="1134"/>
      <c r="P20" s="1823"/>
    </row>
    <row r="21" spans="1:16" s="903" customFormat="1" ht="12.75" customHeight="1">
      <c r="A21" s="1830" t="s">
        <v>590</v>
      </c>
      <c r="B21" s="873">
        <v>10</v>
      </c>
      <c r="C21" s="1134"/>
      <c r="D21" s="1825"/>
      <c r="E21" s="1826"/>
      <c r="F21" s="1827"/>
      <c r="G21" s="1827"/>
      <c r="H21" s="1827"/>
      <c r="I21" s="1827"/>
      <c r="J21" s="1827"/>
      <c r="K21" s="1827"/>
      <c r="L21" s="1827"/>
      <c r="M21" s="1827"/>
      <c r="N21" s="1827"/>
      <c r="O21" s="1134"/>
      <c r="P21" s="1828"/>
    </row>
    <row r="22" spans="1:16" ht="12.75" customHeight="1">
      <c r="A22" s="1830" t="s">
        <v>590</v>
      </c>
      <c r="B22" s="873">
        <v>11</v>
      </c>
      <c r="C22" s="1134"/>
      <c r="D22" s="1825"/>
      <c r="E22" s="1826"/>
      <c r="F22" s="1827"/>
      <c r="G22" s="1827"/>
      <c r="H22" s="1827"/>
      <c r="I22" s="1827"/>
      <c r="J22" s="1827"/>
      <c r="K22" s="1827"/>
      <c r="L22" s="1827"/>
      <c r="M22" s="1827"/>
      <c r="N22" s="1827"/>
      <c r="O22" s="1134"/>
      <c r="P22" s="1823"/>
    </row>
    <row r="23" spans="1:16" ht="12.75" customHeight="1">
      <c r="A23" s="1830" t="s">
        <v>590</v>
      </c>
      <c r="B23" s="873">
        <v>12</v>
      </c>
      <c r="C23" s="1134"/>
      <c r="D23" s="1825"/>
      <c r="E23" s="1826"/>
      <c r="F23" s="1827"/>
      <c r="G23" s="1827"/>
      <c r="H23" s="1827"/>
      <c r="I23" s="1827"/>
      <c r="J23" s="1827"/>
      <c r="K23" s="1827"/>
      <c r="L23" s="1827"/>
      <c r="M23" s="1827"/>
      <c r="N23" s="1827"/>
      <c r="O23" s="1134"/>
      <c r="P23" s="1823"/>
    </row>
    <row r="24" spans="1:16" ht="12.75" customHeight="1">
      <c r="A24" s="1830"/>
      <c r="B24" s="1830"/>
      <c r="C24" s="1134"/>
      <c r="D24" s="1134"/>
      <c r="E24" s="1134"/>
      <c r="F24" s="1134"/>
      <c r="G24" s="1134"/>
      <c r="H24" s="1134"/>
      <c r="I24" s="1134"/>
      <c r="J24" s="1134"/>
      <c r="K24" s="1134"/>
      <c r="L24" s="1827"/>
      <c r="M24" s="1827"/>
      <c r="N24" s="1586"/>
      <c r="O24" s="1134"/>
      <c r="P24" s="1823"/>
    </row>
    <row r="25" spans="1:16" ht="12.75" customHeight="1">
      <c r="A25" s="1830"/>
      <c r="B25" s="1830"/>
      <c r="C25" s="1134"/>
      <c r="D25" s="1134"/>
      <c r="E25" s="1134"/>
      <c r="F25" s="1134"/>
      <c r="G25" s="1134"/>
      <c r="H25" s="1134"/>
      <c r="I25" s="1134"/>
      <c r="J25" s="1134"/>
      <c r="K25" s="1134"/>
      <c r="L25" s="1134"/>
      <c r="M25" s="1134"/>
      <c r="N25" s="1134"/>
      <c r="O25" s="1134"/>
      <c r="P25" s="1823"/>
    </row>
    <row r="26" spans="1:16">
      <c r="A26" s="1830"/>
      <c r="B26" s="1830"/>
      <c r="C26" s="1134"/>
      <c r="D26" s="1143" t="s">
        <v>151</v>
      </c>
      <c r="E26" s="1831"/>
      <c r="F26" s="875" t="str">
        <f t="shared" ref="F26:M26" si="0">IF(ISERROR(QUARTILE(F$12:F$23,4)),"n/a",QUARTILE(F$12:F$23,4))</f>
        <v>n/a</v>
      </c>
      <c r="G26" s="875" t="str">
        <f t="shared" si="0"/>
        <v>n/a</v>
      </c>
      <c r="H26" s="875" t="str">
        <f t="shared" si="0"/>
        <v>n/a</v>
      </c>
      <c r="I26" s="875" t="str">
        <f t="shared" si="0"/>
        <v>n/a</v>
      </c>
      <c r="J26" s="875" t="str">
        <f t="shared" si="0"/>
        <v>n/a</v>
      </c>
      <c r="K26" s="875" t="str">
        <f t="shared" si="0"/>
        <v>n/a</v>
      </c>
      <c r="L26" s="875" t="str">
        <f t="shared" si="0"/>
        <v>n/a</v>
      </c>
      <c r="M26" s="875" t="str">
        <f t="shared" si="0"/>
        <v>n/a</v>
      </c>
      <c r="N26" s="1832"/>
      <c r="O26" s="1134"/>
      <c r="P26" s="1816"/>
    </row>
    <row r="27" spans="1:16">
      <c r="A27" s="1830"/>
      <c r="B27" s="1830"/>
      <c r="C27" s="1134"/>
      <c r="D27" s="1143" t="s">
        <v>152</v>
      </c>
      <c r="E27" s="1834"/>
      <c r="F27" s="876" t="str">
        <f>IF(ISERROR(QUARTILE(F$12:F$23,3)),"n/a",QUARTILE(F$12:F$23,3))</f>
        <v>n/a</v>
      </c>
      <c r="G27" s="876" t="str">
        <f t="shared" ref="G27:M27" si="1">IF(ISERROR(QUARTILE(G12:G23,3)),"n/a",QUARTILE(G12:G23,3))</f>
        <v>n/a</v>
      </c>
      <c r="H27" s="876" t="str">
        <f t="shared" si="1"/>
        <v>n/a</v>
      </c>
      <c r="I27" s="876" t="str">
        <f t="shared" si="1"/>
        <v>n/a</v>
      </c>
      <c r="J27" s="876" t="str">
        <f t="shared" si="1"/>
        <v>n/a</v>
      </c>
      <c r="K27" s="876" t="str">
        <f t="shared" si="1"/>
        <v>n/a</v>
      </c>
      <c r="L27" s="876" t="str">
        <f t="shared" si="1"/>
        <v>n/a</v>
      </c>
      <c r="M27" s="876" t="str">
        <f t="shared" si="1"/>
        <v>n/a</v>
      </c>
      <c r="N27" s="1835"/>
      <c r="O27" s="1134"/>
      <c r="P27" s="1816"/>
    </row>
    <row r="28" spans="1:16">
      <c r="A28" s="1830"/>
      <c r="B28" s="1830"/>
      <c r="C28" s="1134"/>
      <c r="D28" s="1143" t="s">
        <v>38</v>
      </c>
      <c r="E28" s="1834"/>
      <c r="F28" s="876" t="str">
        <f t="shared" ref="F28:M28" si="2">IF(ISERROR(AVERAGE(F12:F23)),"n/a",AVERAGE(F12:F23))</f>
        <v>n/a</v>
      </c>
      <c r="G28" s="876" t="str">
        <f t="shared" si="2"/>
        <v>n/a</v>
      </c>
      <c r="H28" s="876" t="str">
        <f t="shared" si="2"/>
        <v>n/a</v>
      </c>
      <c r="I28" s="876" t="str">
        <f t="shared" si="2"/>
        <v>n/a</v>
      </c>
      <c r="J28" s="876" t="str">
        <f t="shared" si="2"/>
        <v>n/a</v>
      </c>
      <c r="K28" s="876" t="str">
        <f t="shared" si="2"/>
        <v>n/a</v>
      </c>
      <c r="L28" s="876" t="str">
        <f t="shared" si="2"/>
        <v>n/a</v>
      </c>
      <c r="M28" s="876" t="str">
        <f t="shared" si="2"/>
        <v>n/a</v>
      </c>
      <c r="N28" s="1835"/>
      <c r="O28" s="1134"/>
      <c r="P28" s="1816"/>
    </row>
    <row r="29" spans="1:16">
      <c r="A29" s="1830"/>
      <c r="B29" s="1830"/>
      <c r="C29" s="1134"/>
      <c r="D29" s="1143" t="s">
        <v>39</v>
      </c>
      <c r="E29" s="1834"/>
      <c r="F29" s="876" t="str">
        <f t="shared" ref="F29:M29" si="3">IF(ISERROR(QUARTILE(F$12:F$23,2)),"n/a",QUARTILE(F$12:F$23,2))</f>
        <v>n/a</v>
      </c>
      <c r="G29" s="876" t="str">
        <f t="shared" si="3"/>
        <v>n/a</v>
      </c>
      <c r="H29" s="876" t="str">
        <f t="shared" si="3"/>
        <v>n/a</v>
      </c>
      <c r="I29" s="876" t="str">
        <f t="shared" si="3"/>
        <v>n/a</v>
      </c>
      <c r="J29" s="876" t="str">
        <f t="shared" si="3"/>
        <v>n/a</v>
      </c>
      <c r="K29" s="876" t="str">
        <f t="shared" si="3"/>
        <v>n/a</v>
      </c>
      <c r="L29" s="876" t="str">
        <f t="shared" si="3"/>
        <v>n/a</v>
      </c>
      <c r="M29" s="876" t="str">
        <f t="shared" si="3"/>
        <v>n/a</v>
      </c>
      <c r="N29" s="1835"/>
      <c r="O29" s="1134"/>
      <c r="P29" s="1816"/>
    </row>
    <row r="30" spans="1:16">
      <c r="A30" s="1830"/>
      <c r="B30" s="1830"/>
      <c r="C30" s="1134"/>
      <c r="D30" s="1143" t="s">
        <v>153</v>
      </c>
      <c r="E30" s="1834"/>
      <c r="F30" s="876" t="str">
        <f t="shared" ref="F30:M30" si="4">IF(ISERROR(QUARTILE(F12:F23,1)),"n/a",QUARTILE(F12:F23,1))</f>
        <v>n/a</v>
      </c>
      <c r="G30" s="876" t="str">
        <f t="shared" si="4"/>
        <v>n/a</v>
      </c>
      <c r="H30" s="876" t="str">
        <f t="shared" si="4"/>
        <v>n/a</v>
      </c>
      <c r="I30" s="876" t="str">
        <f t="shared" si="4"/>
        <v>n/a</v>
      </c>
      <c r="J30" s="876" t="str">
        <f t="shared" si="4"/>
        <v>n/a</v>
      </c>
      <c r="K30" s="876" t="str">
        <f t="shared" si="4"/>
        <v>n/a</v>
      </c>
      <c r="L30" s="876" t="str">
        <f t="shared" si="4"/>
        <v>n/a</v>
      </c>
      <c r="M30" s="876" t="str">
        <f t="shared" si="4"/>
        <v>n/a</v>
      </c>
      <c r="N30" s="1835"/>
      <c r="O30" s="1134"/>
      <c r="P30" s="1816"/>
    </row>
    <row r="31" spans="1:16">
      <c r="A31" s="1830"/>
      <c r="B31" s="1830"/>
      <c r="C31" s="1134"/>
      <c r="D31" s="1143" t="s">
        <v>154</v>
      </c>
      <c r="E31" s="1836"/>
      <c r="F31" s="877" t="str">
        <f t="shared" ref="F31:M31" si="5">IF(ISERROR(QUARTILE(F12:F23,0)),"n/a",QUARTILE(F12:F23,0))</f>
        <v>n/a</v>
      </c>
      <c r="G31" s="877" t="str">
        <f t="shared" si="5"/>
        <v>n/a</v>
      </c>
      <c r="H31" s="877" t="str">
        <f t="shared" si="5"/>
        <v>n/a</v>
      </c>
      <c r="I31" s="877" t="str">
        <f t="shared" si="5"/>
        <v>n/a</v>
      </c>
      <c r="J31" s="877" t="str">
        <f t="shared" si="5"/>
        <v>n/a</v>
      </c>
      <c r="K31" s="877" t="str">
        <f t="shared" si="5"/>
        <v>n/a</v>
      </c>
      <c r="L31" s="877" t="str">
        <f t="shared" si="5"/>
        <v>n/a</v>
      </c>
      <c r="M31" s="877" t="str">
        <f t="shared" si="5"/>
        <v>n/a</v>
      </c>
      <c r="N31" s="1837"/>
      <c r="O31" s="1134"/>
      <c r="P31" s="1816"/>
    </row>
    <row r="32" spans="1:16">
      <c r="A32" s="1830"/>
      <c r="B32" s="1830"/>
      <c r="C32" s="1134"/>
      <c r="D32" s="1816"/>
      <c r="E32" s="1816"/>
      <c r="F32" s="1134"/>
      <c r="G32" s="1816"/>
      <c r="H32" s="1816"/>
      <c r="I32" s="1816"/>
      <c r="J32" s="2126"/>
      <c r="K32" s="1134"/>
      <c r="L32" s="1816"/>
      <c r="M32" s="2126"/>
      <c r="N32" s="2126"/>
      <c r="O32" s="2126"/>
      <c r="P32" s="1816"/>
    </row>
    <row r="33" spans="1:16" ht="14.4" thickBot="1">
      <c r="A33" s="1830"/>
      <c r="B33" s="1830"/>
      <c r="C33" s="1829" t="s">
        <v>610</v>
      </c>
      <c r="D33" s="1829"/>
      <c r="E33" s="1829"/>
      <c r="F33" s="1829"/>
      <c r="G33" s="1829"/>
      <c r="H33" s="1829"/>
      <c r="I33" s="1829"/>
      <c r="J33" s="1829"/>
      <c r="K33" s="1829"/>
      <c r="L33" s="1829"/>
      <c r="M33" s="1829"/>
      <c r="N33" s="1829"/>
      <c r="O33" s="1829"/>
      <c r="P33" s="1829"/>
    </row>
    <row r="34" spans="1:16" s="904" customFormat="1" ht="25.2">
      <c r="A34" s="1830"/>
      <c r="B34" s="2114"/>
      <c r="C34" s="1840"/>
      <c r="D34" s="1841"/>
      <c r="E34" s="1841"/>
      <c r="F34" s="1841"/>
      <c r="G34" s="1841"/>
      <c r="H34" s="1841"/>
      <c r="I34" s="1841"/>
      <c r="J34" s="1841"/>
      <c r="K34" s="1842"/>
      <c r="L34" s="1841"/>
      <c r="M34" s="1841"/>
      <c r="N34" s="1841"/>
      <c r="O34" s="1841"/>
      <c r="P34" s="2120" t="s">
        <v>55</v>
      </c>
    </row>
    <row r="35" spans="1:16">
      <c r="A35" s="1830"/>
      <c r="B35" s="1830"/>
      <c r="C35" s="1844"/>
      <c r="D35" s="1816"/>
      <c r="E35" s="1816"/>
      <c r="F35" s="1816"/>
      <c r="G35" s="1816"/>
      <c r="H35" s="1816"/>
      <c r="I35" s="1816"/>
      <c r="J35" s="1816"/>
      <c r="K35" s="1816"/>
      <c r="L35" s="1816"/>
      <c r="M35" s="1816"/>
      <c r="N35" s="1816"/>
      <c r="O35" s="1816"/>
      <c r="P35" s="1586" t="str">
        <f ca="1">"© "&amp;YEAR(TODAY())&amp;" by Ernst &amp; Young  LLP. All rights reserved."</f>
        <v>© 2017 by Ernst &amp; Young  LLP. All rights reserved.</v>
      </c>
    </row>
  </sheetData>
  <pageMargins left="0.5" right="0.5" top="0.5" bottom="0.5" header="0.3" footer="0.3"/>
  <pageSetup scale="94" fitToHeight="0" orientation="landscape" blackAndWhite="1"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P37"/>
  <sheetViews>
    <sheetView showGridLines="0" view="pageBreakPreview" zoomScaleNormal="85" zoomScaleSheetLayoutView="100" workbookViewId="0"/>
  </sheetViews>
  <sheetFormatPr defaultColWidth="8" defaultRowHeight="13.8" outlineLevelRow="1"/>
  <cols>
    <col min="1" max="1" width="2.5546875" style="226" customWidth="1"/>
    <col min="2" max="2" width="3.33203125" style="226" customWidth="1"/>
    <col min="3" max="3" width="29.6640625" style="226" customWidth="1"/>
    <col min="4" max="4" width="8.33203125" style="226" customWidth="1"/>
    <col min="5" max="5" width="1.33203125" style="226" customWidth="1"/>
    <col min="6" max="13" width="11.6640625" style="226" customWidth="1"/>
    <col min="14" max="16" width="1.33203125" style="226" customWidth="1"/>
    <col min="17" max="16384" width="8" style="226"/>
  </cols>
  <sheetData>
    <row r="1" spans="1:16" s="905" customFormat="1" ht="24" thickBot="1">
      <c r="A1" s="2112"/>
      <c r="B1" s="2112"/>
      <c r="C1" s="872" t="str">
        <f>client_name</f>
        <v>AECOM Technology Corporation</v>
      </c>
      <c r="D1" s="2113"/>
      <c r="E1" s="2113"/>
      <c r="F1" s="2113"/>
      <c r="G1" s="2113"/>
      <c r="H1" s="2113"/>
      <c r="I1" s="2113"/>
      <c r="J1" s="2113"/>
      <c r="K1" s="2113"/>
      <c r="L1" s="2113"/>
      <c r="M1" s="2113"/>
      <c r="N1" s="2113"/>
      <c r="O1" s="2113"/>
      <c r="P1" s="1601" t="s">
        <v>665</v>
      </c>
    </row>
    <row r="2" spans="1:16" s="904" customFormat="1" ht="15.6">
      <c r="A2" s="2114"/>
      <c r="B2" s="2114"/>
      <c r="C2" s="878" t="str">
        <f>Subject_Co</f>
        <v>MSS</v>
      </c>
      <c r="D2" s="2115"/>
      <c r="E2" s="2115"/>
      <c r="F2" s="2115"/>
      <c r="G2" s="2115"/>
      <c r="H2" s="2115"/>
      <c r="I2" s="2115"/>
      <c r="J2" s="2115"/>
      <c r="K2" s="2115"/>
      <c r="L2" s="2115"/>
      <c r="M2" s="2115"/>
      <c r="N2" s="2115"/>
      <c r="O2" s="2115"/>
      <c r="P2" s="2116"/>
    </row>
    <row r="3" spans="1:16" s="904" customFormat="1" ht="15.6">
      <c r="A3" s="2114"/>
      <c r="B3" s="2114"/>
      <c r="C3" s="1846" t="s">
        <v>648</v>
      </c>
      <c r="D3" s="2115"/>
      <c r="E3" s="2115"/>
      <c r="F3" s="2115"/>
      <c r="G3" s="2115"/>
      <c r="H3" s="2115"/>
      <c r="I3" s="2115"/>
      <c r="J3" s="2115"/>
      <c r="K3" s="2115"/>
      <c r="L3" s="2115"/>
      <c r="M3" s="2115"/>
      <c r="N3" s="2115"/>
      <c r="O3" s="2115"/>
      <c r="P3" s="2116"/>
    </row>
    <row r="4" spans="1:16" s="904" customFormat="1" ht="15.6">
      <c r="A4" s="2114"/>
      <c r="B4" s="2114"/>
      <c r="C4" s="879" t="str">
        <f>date_heading</f>
        <v>Corroborative valuation as of 30 June 2014</v>
      </c>
      <c r="D4" s="2117"/>
      <c r="E4" s="2117"/>
      <c r="F4" s="2117"/>
      <c r="G4" s="2117"/>
      <c r="H4" s="2117"/>
      <c r="I4" s="2117"/>
      <c r="J4" s="2117"/>
      <c r="K4" s="2117"/>
      <c r="L4" s="2117"/>
      <c r="M4" s="2117"/>
      <c r="N4" s="2117"/>
      <c r="O4" s="2117"/>
      <c r="P4" s="2116"/>
    </row>
    <row r="5" spans="1:16" s="904" customFormat="1" ht="15.6" hidden="1" outlineLevel="1">
      <c r="A5" s="2114"/>
      <c r="B5" s="2114"/>
      <c r="C5" s="880" t="str">
        <f>currency_heading</f>
        <v>(USD in 000s)</v>
      </c>
      <c r="D5" s="2116"/>
      <c r="E5" s="2116"/>
      <c r="F5" s="2116"/>
      <c r="G5" s="2116"/>
      <c r="H5" s="2116"/>
      <c r="I5" s="2116"/>
      <c r="J5" s="2116"/>
      <c r="K5" s="2116"/>
      <c r="L5" s="2116"/>
      <c r="M5" s="2116"/>
      <c r="N5" s="2116"/>
      <c r="O5" s="2116"/>
      <c r="P5" s="2116"/>
    </row>
    <row r="6" spans="1:16" s="902" customFormat="1" collapsed="1">
      <c r="A6" s="1830"/>
      <c r="B6" s="2118"/>
      <c r="C6" s="1134"/>
      <c r="D6" s="1134"/>
      <c r="E6" s="1134"/>
      <c r="F6" s="1134"/>
      <c r="G6" s="1134"/>
      <c r="H6" s="1134"/>
      <c r="I6" s="1134"/>
      <c r="J6" s="1134"/>
      <c r="K6" s="1134"/>
      <c r="L6" s="1134"/>
      <c r="M6" s="1134"/>
      <c r="N6" s="1134"/>
      <c r="O6" s="1134"/>
      <c r="P6" s="1188"/>
    </row>
    <row r="7" spans="1:16" s="902" customFormat="1">
      <c r="A7" s="1830"/>
      <c r="B7" s="2118"/>
      <c r="C7" s="1134"/>
      <c r="D7" s="1134"/>
      <c r="E7" s="1134"/>
      <c r="F7" s="1134"/>
      <c r="G7" s="1134"/>
      <c r="H7" s="1134"/>
      <c r="I7" s="1134"/>
      <c r="J7" s="1134"/>
      <c r="K7" s="1134"/>
      <c r="L7" s="1134"/>
      <c r="M7" s="1134"/>
      <c r="N7" s="1134"/>
      <c r="O7" s="1134"/>
      <c r="P7" s="1188"/>
    </row>
    <row r="8" spans="1:16">
      <c r="A8" s="1830"/>
      <c r="B8" s="1830"/>
      <c r="C8" s="1134"/>
      <c r="D8" s="1134"/>
      <c r="E8" s="1134"/>
      <c r="F8" s="1134"/>
      <c r="G8" s="1134"/>
      <c r="H8" s="1134"/>
      <c r="I8" s="1134"/>
      <c r="J8" s="1134"/>
      <c r="K8" s="1187"/>
      <c r="L8" s="1187" t="s">
        <v>145</v>
      </c>
      <c r="M8" s="1187" t="s">
        <v>146</v>
      </c>
      <c r="N8" s="1187"/>
      <c r="O8" s="1187"/>
      <c r="P8" s="1816"/>
    </row>
    <row r="9" spans="1:16">
      <c r="A9" s="1830"/>
      <c r="B9" s="1830"/>
      <c r="C9" s="1134"/>
      <c r="D9" s="1134"/>
      <c r="E9" s="1134"/>
      <c r="F9" s="1818" t="s">
        <v>463</v>
      </c>
      <c r="G9" s="1818" t="s">
        <v>464</v>
      </c>
      <c r="H9" s="1818" t="s">
        <v>465</v>
      </c>
      <c r="I9" s="1818" t="s">
        <v>466</v>
      </c>
      <c r="J9" s="1818" t="s">
        <v>147</v>
      </c>
      <c r="K9" s="1818" t="s">
        <v>148</v>
      </c>
      <c r="L9" s="1819" t="s">
        <v>149</v>
      </c>
      <c r="M9" s="1819" t="s">
        <v>149</v>
      </c>
      <c r="N9" s="1820"/>
      <c r="O9" s="1820"/>
      <c r="P9" s="1821"/>
    </row>
    <row r="10" spans="1:16">
      <c r="A10" s="1830"/>
      <c r="B10" s="1830"/>
      <c r="C10" s="1140" t="s">
        <v>649</v>
      </c>
      <c r="D10" s="1187" t="s">
        <v>150</v>
      </c>
      <c r="E10" s="1187"/>
      <c r="F10" s="1134"/>
      <c r="G10" s="1134"/>
      <c r="H10" s="1134"/>
      <c r="I10" s="1134"/>
      <c r="J10" s="1134"/>
      <c r="K10" s="1134"/>
      <c r="L10" s="1134"/>
      <c r="M10" s="1134"/>
      <c r="N10" s="1134"/>
      <c r="O10" s="1134"/>
      <c r="P10" s="1823"/>
    </row>
    <row r="11" spans="1:16">
      <c r="A11" s="1830"/>
      <c r="B11" s="1830"/>
      <c r="C11" s="1134"/>
      <c r="D11" s="2119"/>
      <c r="E11" s="2119"/>
      <c r="F11" s="1134"/>
      <c r="G11" s="1134"/>
      <c r="H11" s="1134"/>
      <c r="I11" s="1134"/>
      <c r="J11" s="1134"/>
      <c r="K11" s="1134"/>
      <c r="L11" s="1134"/>
      <c r="M11" s="1134"/>
      <c r="N11" s="1134"/>
      <c r="O11" s="1134"/>
      <c r="P11" s="1823"/>
    </row>
    <row r="12" spans="1:16" s="903" customFormat="1">
      <c r="A12" s="1830" t="s">
        <v>232</v>
      </c>
      <c r="B12" s="873">
        <v>1</v>
      </c>
      <c r="C12" s="1134"/>
      <c r="D12" s="1825"/>
      <c r="E12" s="1826"/>
      <c r="F12" s="1827"/>
      <c r="G12" s="1827"/>
      <c r="H12" s="1827"/>
      <c r="I12" s="1827"/>
      <c r="J12" s="1827"/>
      <c r="K12" s="1827"/>
      <c r="L12" s="1827"/>
      <c r="M12" s="1827"/>
      <c r="N12" s="1827"/>
      <c r="O12" s="1827"/>
      <c r="P12" s="1828"/>
    </row>
    <row r="13" spans="1:16">
      <c r="A13" s="1830" t="s">
        <v>232</v>
      </c>
      <c r="B13" s="873">
        <v>2</v>
      </c>
      <c r="C13" s="1134"/>
      <c r="D13" s="1825"/>
      <c r="E13" s="1826"/>
      <c r="F13" s="1827"/>
      <c r="G13" s="1827"/>
      <c r="H13" s="1827"/>
      <c r="I13" s="1827"/>
      <c r="J13" s="1827"/>
      <c r="K13" s="1827"/>
      <c r="L13" s="1827"/>
      <c r="M13" s="1827"/>
      <c r="N13" s="1827"/>
      <c r="O13" s="1827"/>
      <c r="P13" s="1828"/>
    </row>
    <row r="14" spans="1:16">
      <c r="A14" s="1830" t="s">
        <v>232</v>
      </c>
      <c r="B14" s="873">
        <v>3</v>
      </c>
      <c r="C14" s="1134"/>
      <c r="D14" s="1825"/>
      <c r="E14" s="1826"/>
      <c r="F14" s="1827"/>
      <c r="G14" s="1827"/>
      <c r="H14" s="1827"/>
      <c r="I14" s="1827"/>
      <c r="J14" s="1827"/>
      <c r="K14" s="1827"/>
      <c r="L14" s="1827"/>
      <c r="M14" s="1827"/>
      <c r="N14" s="1827"/>
      <c r="O14" s="1827"/>
      <c r="P14" s="1828"/>
    </row>
    <row r="15" spans="1:16">
      <c r="A15" s="1830" t="s">
        <v>232</v>
      </c>
      <c r="B15" s="873">
        <v>4</v>
      </c>
      <c r="C15" s="1134"/>
      <c r="D15" s="1825"/>
      <c r="E15" s="1826"/>
      <c r="F15" s="1827"/>
      <c r="G15" s="1827"/>
      <c r="H15" s="1827"/>
      <c r="I15" s="1827"/>
      <c r="J15" s="1827"/>
      <c r="K15" s="1827"/>
      <c r="L15" s="1827"/>
      <c r="M15" s="1827"/>
      <c r="N15" s="1827"/>
      <c r="O15" s="1827"/>
      <c r="P15" s="1828"/>
    </row>
    <row r="16" spans="1:16">
      <c r="A16" s="1830" t="s">
        <v>232</v>
      </c>
      <c r="B16" s="873">
        <v>5</v>
      </c>
      <c r="C16" s="1134"/>
      <c r="D16" s="1825"/>
      <c r="E16" s="1826"/>
      <c r="F16" s="1827"/>
      <c r="G16" s="1827"/>
      <c r="H16" s="1827"/>
      <c r="I16" s="1827"/>
      <c r="J16" s="1827"/>
      <c r="K16" s="1827"/>
      <c r="L16" s="1827"/>
      <c r="M16" s="1827"/>
      <c r="N16" s="1827"/>
      <c r="O16" s="1827"/>
      <c r="P16" s="1829"/>
    </row>
    <row r="17" spans="1:16">
      <c r="A17" s="1830" t="s">
        <v>232</v>
      </c>
      <c r="B17" s="873">
        <v>6</v>
      </c>
      <c r="C17" s="1134"/>
      <c r="D17" s="1825"/>
      <c r="E17" s="1826"/>
      <c r="F17" s="1827"/>
      <c r="G17" s="1827"/>
      <c r="H17" s="1827"/>
      <c r="I17" s="1827"/>
      <c r="J17" s="1827"/>
      <c r="K17" s="1827"/>
      <c r="L17" s="1827"/>
      <c r="M17" s="1827"/>
      <c r="N17" s="1827"/>
      <c r="O17" s="1827"/>
      <c r="P17" s="1829"/>
    </row>
    <row r="18" spans="1:16">
      <c r="A18" s="1830" t="s">
        <v>232</v>
      </c>
      <c r="B18" s="873">
        <v>7</v>
      </c>
      <c r="C18" s="1134"/>
      <c r="D18" s="1825"/>
      <c r="E18" s="1826"/>
      <c r="F18" s="1827"/>
      <c r="G18" s="1827"/>
      <c r="H18" s="1827"/>
      <c r="I18" s="1827"/>
      <c r="J18" s="1827"/>
      <c r="K18" s="1827"/>
      <c r="L18" s="1827"/>
      <c r="M18" s="1827"/>
      <c r="N18" s="1827"/>
      <c r="O18" s="1827"/>
      <c r="P18" s="1821"/>
    </row>
    <row r="19" spans="1:16">
      <c r="A19" s="1830" t="s">
        <v>232</v>
      </c>
      <c r="B19" s="873">
        <v>8</v>
      </c>
      <c r="C19" s="1134"/>
      <c r="D19" s="1825"/>
      <c r="E19" s="1826"/>
      <c r="F19" s="1827"/>
      <c r="G19" s="1827"/>
      <c r="H19" s="1827"/>
      <c r="I19" s="1827"/>
      <c r="J19" s="1827"/>
      <c r="K19" s="1827"/>
      <c r="L19" s="1827"/>
      <c r="M19" s="1827"/>
      <c r="N19" s="1827"/>
      <c r="O19" s="1827"/>
      <c r="P19" s="1823"/>
    </row>
    <row r="20" spans="1:16">
      <c r="A20" s="1830" t="s">
        <v>232</v>
      </c>
      <c r="B20" s="873">
        <v>9</v>
      </c>
      <c r="C20" s="1134"/>
      <c r="D20" s="1825"/>
      <c r="E20" s="1826"/>
      <c r="F20" s="1827"/>
      <c r="G20" s="1827"/>
      <c r="H20" s="1827"/>
      <c r="I20" s="1827"/>
      <c r="J20" s="1827"/>
      <c r="K20" s="1827"/>
      <c r="L20" s="1827"/>
      <c r="M20" s="1827"/>
      <c r="N20" s="1827"/>
      <c r="O20" s="1827"/>
      <c r="P20" s="1823"/>
    </row>
    <row r="21" spans="1:16" s="903" customFormat="1">
      <c r="A21" s="1830" t="s">
        <v>590</v>
      </c>
      <c r="B21" s="873">
        <v>10</v>
      </c>
      <c r="C21" s="1134"/>
      <c r="D21" s="1825"/>
      <c r="E21" s="1826"/>
      <c r="F21" s="1827"/>
      <c r="G21" s="1827"/>
      <c r="H21" s="1827"/>
      <c r="I21" s="1827"/>
      <c r="J21" s="1827"/>
      <c r="K21" s="1827"/>
      <c r="L21" s="1827"/>
      <c r="M21" s="1827"/>
      <c r="N21" s="1827"/>
      <c r="O21" s="1827"/>
      <c r="P21" s="1828"/>
    </row>
    <row r="22" spans="1:16">
      <c r="A22" s="1830" t="s">
        <v>590</v>
      </c>
      <c r="B22" s="873">
        <v>11</v>
      </c>
      <c r="C22" s="1134" t="s">
        <v>232</v>
      </c>
      <c r="D22" s="1825" t="s">
        <v>232</v>
      </c>
      <c r="E22" s="1826"/>
      <c r="F22" s="1827" t="s">
        <v>232</v>
      </c>
      <c r="G22" s="1827" t="s">
        <v>232</v>
      </c>
      <c r="H22" s="1827" t="s">
        <v>232</v>
      </c>
      <c r="I22" s="1827" t="s">
        <v>232</v>
      </c>
      <c r="J22" s="1827" t="s">
        <v>232</v>
      </c>
      <c r="K22" s="1827" t="s">
        <v>232</v>
      </c>
      <c r="L22" s="1827" t="s">
        <v>232</v>
      </c>
      <c r="M22" s="1827" t="s">
        <v>232</v>
      </c>
      <c r="N22" s="1827"/>
      <c r="O22" s="1827"/>
      <c r="P22" s="1823"/>
    </row>
    <row r="23" spans="1:16">
      <c r="A23" s="1830" t="s">
        <v>590</v>
      </c>
      <c r="B23" s="873">
        <v>12</v>
      </c>
      <c r="C23" s="1134" t="s">
        <v>232</v>
      </c>
      <c r="D23" s="1825" t="s">
        <v>232</v>
      </c>
      <c r="E23" s="1826"/>
      <c r="F23" s="1827" t="s">
        <v>232</v>
      </c>
      <c r="G23" s="1827" t="s">
        <v>232</v>
      </c>
      <c r="H23" s="1827" t="s">
        <v>232</v>
      </c>
      <c r="I23" s="1827" t="s">
        <v>232</v>
      </c>
      <c r="J23" s="1827" t="s">
        <v>232</v>
      </c>
      <c r="K23" s="1827" t="s">
        <v>232</v>
      </c>
      <c r="L23" s="1827" t="s">
        <v>232</v>
      </c>
      <c r="M23" s="1827" t="s">
        <v>232</v>
      </c>
      <c r="N23" s="1827"/>
      <c r="O23" s="1827"/>
      <c r="P23" s="1823"/>
    </row>
    <row r="24" spans="1:16">
      <c r="A24" s="1830"/>
      <c r="B24" s="1830"/>
      <c r="C24" s="1134"/>
      <c r="D24" s="1134"/>
      <c r="E24" s="1134"/>
      <c r="F24" s="1134"/>
      <c r="G24" s="1134"/>
      <c r="H24" s="1134"/>
      <c r="I24" s="1134"/>
      <c r="J24" s="1134"/>
      <c r="K24" s="1134"/>
      <c r="L24" s="874" t="str">
        <f t="shared" ref="L24" si="0">IF(C24="","",IFERROR(AVERAGEIF(H24:J24,"&lt;&gt;0"),"n/a"))</f>
        <v/>
      </c>
      <c r="M24" s="874" t="str">
        <f t="shared" ref="M24" si="1">IF(C24="","",IFERROR(AVERAGEIF(F24:J24,"&lt;&gt;0"),"n/a"))</f>
        <v/>
      </c>
      <c r="N24" s="1586"/>
      <c r="O24" s="1586"/>
      <c r="P24" s="1823"/>
    </row>
    <row r="25" spans="1:16">
      <c r="A25" s="1830"/>
      <c r="B25" s="1830"/>
      <c r="C25" s="1134"/>
      <c r="D25" s="1134"/>
      <c r="E25" s="1134"/>
      <c r="F25" s="1134"/>
      <c r="G25" s="1134"/>
      <c r="H25" s="1134"/>
      <c r="I25" s="1134"/>
      <c r="J25" s="1134"/>
      <c r="K25" s="1134"/>
      <c r="L25" s="1134"/>
      <c r="M25" s="1134"/>
      <c r="N25" s="1134"/>
      <c r="O25" s="1134"/>
      <c r="P25" s="1823"/>
    </row>
    <row r="26" spans="1:16">
      <c r="A26" s="1830"/>
      <c r="B26" s="1830"/>
      <c r="C26" s="1134"/>
      <c r="D26" s="1143" t="s">
        <v>151</v>
      </c>
      <c r="E26" s="1831"/>
      <c r="F26" s="875" t="str">
        <f t="shared" ref="F26:M26" si="2">IF(ISERROR(QUARTILE(F$12:F$23,4)),"n/a",QUARTILE(F$12:F$23,4))</f>
        <v>n/a</v>
      </c>
      <c r="G26" s="875" t="str">
        <f t="shared" si="2"/>
        <v>n/a</v>
      </c>
      <c r="H26" s="875" t="str">
        <f t="shared" si="2"/>
        <v>n/a</v>
      </c>
      <c r="I26" s="875" t="str">
        <f t="shared" si="2"/>
        <v>n/a</v>
      </c>
      <c r="J26" s="875" t="str">
        <f t="shared" si="2"/>
        <v>n/a</v>
      </c>
      <c r="K26" s="875" t="str">
        <f t="shared" si="2"/>
        <v>n/a</v>
      </c>
      <c r="L26" s="875" t="str">
        <f t="shared" si="2"/>
        <v>n/a</v>
      </c>
      <c r="M26" s="875" t="str">
        <f t="shared" si="2"/>
        <v>n/a</v>
      </c>
      <c r="N26" s="1832"/>
      <c r="O26" s="1833"/>
      <c r="P26" s="1134"/>
    </row>
    <row r="27" spans="1:16">
      <c r="A27" s="1830"/>
      <c r="B27" s="1830"/>
      <c r="C27" s="1134"/>
      <c r="D27" s="1143" t="s">
        <v>152</v>
      </c>
      <c r="E27" s="1834"/>
      <c r="F27" s="876" t="str">
        <f>IF(ISERROR(QUARTILE(F$12:F$23,3)),"n/a",QUARTILE(F$12:F$23,3))</f>
        <v>n/a</v>
      </c>
      <c r="G27" s="876" t="str">
        <f t="shared" ref="G27:M27" si="3">IF(ISERROR(QUARTILE(G12:G23,3)),"n/a",QUARTILE(G12:G23,3))</f>
        <v>n/a</v>
      </c>
      <c r="H27" s="876" t="str">
        <f t="shared" si="3"/>
        <v>n/a</v>
      </c>
      <c r="I27" s="876" t="str">
        <f t="shared" si="3"/>
        <v>n/a</v>
      </c>
      <c r="J27" s="876" t="str">
        <f t="shared" si="3"/>
        <v>n/a</v>
      </c>
      <c r="K27" s="876" t="str">
        <f t="shared" si="3"/>
        <v>n/a</v>
      </c>
      <c r="L27" s="876" t="str">
        <f t="shared" si="3"/>
        <v>n/a</v>
      </c>
      <c r="M27" s="876" t="str">
        <f t="shared" si="3"/>
        <v>n/a</v>
      </c>
      <c r="N27" s="1835"/>
      <c r="O27" s="1833"/>
      <c r="P27" s="1134"/>
    </row>
    <row r="28" spans="1:16">
      <c r="A28" s="1830"/>
      <c r="B28" s="1830"/>
      <c r="C28" s="1134"/>
      <c r="D28" s="1143" t="s">
        <v>38</v>
      </c>
      <c r="E28" s="1834"/>
      <c r="F28" s="876" t="str">
        <f t="shared" ref="F28:M28" si="4">IF(ISERROR(AVERAGE(F12:F23)),"n/a",AVERAGE(F12:F23))</f>
        <v>n/a</v>
      </c>
      <c r="G28" s="876" t="str">
        <f t="shared" si="4"/>
        <v>n/a</v>
      </c>
      <c r="H28" s="876" t="str">
        <f t="shared" si="4"/>
        <v>n/a</v>
      </c>
      <c r="I28" s="876" t="str">
        <f t="shared" si="4"/>
        <v>n/a</v>
      </c>
      <c r="J28" s="876" t="str">
        <f t="shared" si="4"/>
        <v>n/a</v>
      </c>
      <c r="K28" s="876" t="str">
        <f t="shared" si="4"/>
        <v>n/a</v>
      </c>
      <c r="L28" s="876" t="str">
        <f t="shared" si="4"/>
        <v>n/a</v>
      </c>
      <c r="M28" s="876" t="str">
        <f t="shared" si="4"/>
        <v>n/a</v>
      </c>
      <c r="N28" s="1835"/>
      <c r="O28" s="1833"/>
      <c r="P28" s="1134"/>
    </row>
    <row r="29" spans="1:16">
      <c r="A29" s="1830"/>
      <c r="B29" s="1830"/>
      <c r="C29" s="1134"/>
      <c r="D29" s="1143" t="s">
        <v>39</v>
      </c>
      <c r="E29" s="1834"/>
      <c r="F29" s="876" t="str">
        <f t="shared" ref="F29:M29" si="5">IF(ISERROR(QUARTILE(F$12:F$23,2)),"n/a",QUARTILE(F$12:F$23,2))</f>
        <v>n/a</v>
      </c>
      <c r="G29" s="876" t="str">
        <f t="shared" si="5"/>
        <v>n/a</v>
      </c>
      <c r="H29" s="876" t="str">
        <f t="shared" si="5"/>
        <v>n/a</v>
      </c>
      <c r="I29" s="876" t="str">
        <f t="shared" si="5"/>
        <v>n/a</v>
      </c>
      <c r="J29" s="876" t="str">
        <f t="shared" si="5"/>
        <v>n/a</v>
      </c>
      <c r="K29" s="876" t="str">
        <f t="shared" si="5"/>
        <v>n/a</v>
      </c>
      <c r="L29" s="876" t="str">
        <f t="shared" si="5"/>
        <v>n/a</v>
      </c>
      <c r="M29" s="876" t="str">
        <f t="shared" si="5"/>
        <v>n/a</v>
      </c>
      <c r="N29" s="1835"/>
      <c r="O29" s="1833"/>
      <c r="P29" s="1134"/>
    </row>
    <row r="30" spans="1:16">
      <c r="A30" s="1830"/>
      <c r="B30" s="1830"/>
      <c r="C30" s="1134"/>
      <c r="D30" s="1143" t="s">
        <v>153</v>
      </c>
      <c r="E30" s="1834"/>
      <c r="F30" s="876" t="str">
        <f t="shared" ref="F30:M30" si="6">IF(ISERROR(QUARTILE(F12:F23,1)),"n/a",QUARTILE(F12:F23,1))</f>
        <v>n/a</v>
      </c>
      <c r="G30" s="876" t="str">
        <f t="shared" si="6"/>
        <v>n/a</v>
      </c>
      <c r="H30" s="876" t="str">
        <f t="shared" si="6"/>
        <v>n/a</v>
      </c>
      <c r="I30" s="876" t="str">
        <f t="shared" si="6"/>
        <v>n/a</v>
      </c>
      <c r="J30" s="876" t="str">
        <f t="shared" si="6"/>
        <v>n/a</v>
      </c>
      <c r="K30" s="876" t="str">
        <f t="shared" si="6"/>
        <v>n/a</v>
      </c>
      <c r="L30" s="876" t="str">
        <f t="shared" si="6"/>
        <v>n/a</v>
      </c>
      <c r="M30" s="876" t="str">
        <f t="shared" si="6"/>
        <v>n/a</v>
      </c>
      <c r="N30" s="1835"/>
      <c r="O30" s="1833"/>
      <c r="P30" s="1134"/>
    </row>
    <row r="31" spans="1:16">
      <c r="A31" s="1830"/>
      <c r="B31" s="1830"/>
      <c r="C31" s="1134"/>
      <c r="D31" s="1143" t="s">
        <v>154</v>
      </c>
      <c r="E31" s="1836"/>
      <c r="F31" s="877" t="str">
        <f t="shared" ref="F31:M31" si="7">IF(ISERROR(QUARTILE(F12:F23,0)),"n/a",QUARTILE(F12:F23,0))</f>
        <v>n/a</v>
      </c>
      <c r="G31" s="877" t="str">
        <f t="shared" si="7"/>
        <v>n/a</v>
      </c>
      <c r="H31" s="877" t="str">
        <f t="shared" si="7"/>
        <v>n/a</v>
      </c>
      <c r="I31" s="877" t="str">
        <f t="shared" si="7"/>
        <v>n/a</v>
      </c>
      <c r="J31" s="877" t="str">
        <f t="shared" si="7"/>
        <v>n/a</v>
      </c>
      <c r="K31" s="877" t="str">
        <f t="shared" si="7"/>
        <v>n/a</v>
      </c>
      <c r="L31" s="877" t="str">
        <f t="shared" si="7"/>
        <v>n/a</v>
      </c>
      <c r="M31" s="877" t="str">
        <f t="shared" si="7"/>
        <v>n/a</v>
      </c>
      <c r="N31" s="1837"/>
      <c r="O31" s="1833"/>
      <c r="P31" s="1134"/>
    </row>
    <row r="32" spans="1:16">
      <c r="A32" s="1830"/>
      <c r="B32" s="1830"/>
      <c r="C32" s="1143"/>
      <c r="D32" s="1141"/>
      <c r="E32" s="1141"/>
      <c r="F32" s="1134"/>
      <c r="G32" s="1134"/>
      <c r="H32" s="1134"/>
      <c r="I32" s="1134"/>
      <c r="J32" s="1134"/>
      <c r="K32" s="1134"/>
      <c r="L32" s="1134"/>
      <c r="M32" s="1134"/>
      <c r="N32" s="1134"/>
      <c r="O32" s="1134"/>
      <c r="P32" s="1134"/>
    </row>
    <row r="33" spans="1:16" ht="14.4" thickBot="1">
      <c r="A33" s="1830"/>
      <c r="B33" s="1830"/>
      <c r="C33" s="1829" t="s">
        <v>610</v>
      </c>
      <c r="D33" s="1829"/>
      <c r="E33" s="1829"/>
      <c r="F33" s="1829"/>
      <c r="G33" s="1829"/>
      <c r="H33" s="1829"/>
      <c r="I33" s="1829"/>
      <c r="J33" s="1829"/>
      <c r="K33" s="1829"/>
      <c r="L33" s="1829"/>
      <c r="M33" s="1829"/>
      <c r="N33" s="1829"/>
      <c r="O33" s="1829"/>
      <c r="P33" s="1829"/>
    </row>
    <row r="34" spans="1:16" s="904" customFormat="1" ht="25.2">
      <c r="A34" s="1830"/>
      <c r="B34" s="2114"/>
      <c r="C34" s="1840" t="e">
        <f>IF(DraftMode="Y",DraftFooter,"")</f>
        <v>#NAME?</v>
      </c>
      <c r="D34" s="1841"/>
      <c r="E34" s="1841"/>
      <c r="F34" s="1841"/>
      <c r="G34" s="1841"/>
      <c r="H34" s="1841"/>
      <c r="I34" s="1841"/>
      <c r="J34" s="1841"/>
      <c r="K34" s="1842"/>
      <c r="L34" s="1841"/>
      <c r="M34" s="1841"/>
      <c r="N34" s="1841"/>
      <c r="O34" s="1841"/>
      <c r="P34" s="2120" t="s">
        <v>55</v>
      </c>
    </row>
    <row r="35" spans="1:16">
      <c r="A35" s="1830"/>
      <c r="B35" s="1830"/>
      <c r="C35" s="1844" t="e">
        <f>DownloadStamp</f>
        <v>#REF!</v>
      </c>
      <c r="D35" s="1816"/>
      <c r="E35" s="1816"/>
      <c r="F35" s="1816"/>
      <c r="G35" s="1816"/>
      <c r="H35" s="1816"/>
      <c r="I35" s="1816"/>
      <c r="J35" s="1816"/>
      <c r="K35" s="1816"/>
      <c r="L35" s="1816"/>
      <c r="M35" s="1816"/>
      <c r="N35" s="1816"/>
      <c r="O35" s="1816"/>
      <c r="P35" s="1586" t="str">
        <f ca="1">"© "&amp;YEAR(TODAY())&amp;" by Ernst &amp; Young  LLP. All rights reserved."</f>
        <v>© 2017 by Ernst &amp; Young  LLP. All rights reserved.</v>
      </c>
    </row>
    <row r="36" spans="1:16">
      <c r="A36" s="1830"/>
      <c r="B36" s="1830"/>
      <c r="C36" s="2121"/>
      <c r="D36" s="2121"/>
      <c r="E36" s="2121"/>
      <c r="F36" s="2121"/>
      <c r="G36" s="2121"/>
      <c r="H36" s="2121"/>
      <c r="I36" s="2121"/>
      <c r="J36" s="2121"/>
      <c r="K36" s="2121"/>
      <c r="L36" s="2121"/>
      <c r="M36" s="2121"/>
      <c r="N36" s="2121"/>
      <c r="O36" s="2121"/>
      <c r="P36" s="2121"/>
    </row>
    <row r="37" spans="1:16">
      <c r="A37" s="1830"/>
      <c r="B37" s="1830"/>
      <c r="C37" s="2122"/>
      <c r="D37" s="2122"/>
      <c r="E37" s="2122"/>
      <c r="F37" s="2122"/>
      <c r="G37" s="2122"/>
      <c r="H37" s="2122"/>
      <c r="I37" s="2122"/>
      <c r="J37" s="2122"/>
      <c r="K37" s="2122"/>
      <c r="L37" s="2122"/>
      <c r="M37" s="2122"/>
      <c r="N37" s="2122"/>
      <c r="O37" s="2122"/>
      <c r="P37" s="2122"/>
    </row>
  </sheetData>
  <pageMargins left="0.5" right="0.5" top="0.5" bottom="0.5" header="0.3" footer="0.3"/>
  <pageSetup scale="94" fitToHeight="0" orientation="landscape" blackAndWhite="1"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43"/>
  <sheetViews>
    <sheetView view="pageBreakPreview" zoomScale="85" zoomScaleNormal="100" zoomScaleSheetLayoutView="85" workbookViewId="0">
      <selection activeCell="D42" sqref="D42"/>
    </sheetView>
  </sheetViews>
  <sheetFormatPr defaultColWidth="9.109375" defaultRowHeight="13.8"/>
  <cols>
    <col min="1" max="1" width="9.109375" style="169"/>
    <col min="2" max="2" width="17.109375" style="169" customWidth="1"/>
    <col min="3" max="5" width="9.109375" style="169"/>
    <col min="6" max="6" width="10.44140625" style="169" customWidth="1"/>
    <col min="7" max="7" width="10.5546875" style="169" customWidth="1"/>
    <col min="8" max="16384" width="9.109375" style="169"/>
  </cols>
  <sheetData>
    <row r="1" spans="1:14" s="317" customFormat="1" ht="24" thickBot="1">
      <c r="A1" s="274" t="str">
        <f>'NWC calc_Retail'!A1</f>
        <v xml:space="preserve">                 </v>
      </c>
      <c r="B1" s="259"/>
      <c r="C1" s="276"/>
      <c r="D1" s="276"/>
      <c r="E1" s="276"/>
      <c r="F1" s="276"/>
      <c r="G1" s="316"/>
      <c r="H1" s="316"/>
      <c r="I1" s="316"/>
      <c r="J1" s="316"/>
      <c r="K1" s="316"/>
      <c r="L1" s="316"/>
      <c r="M1" s="425" t="s">
        <v>521</v>
      </c>
      <c r="N1" s="354"/>
    </row>
    <row r="2" spans="1:14" s="319" customFormat="1" ht="15.6">
      <c r="A2" s="523">
        <f>'NWC calc_Retail'!A2</f>
        <v>0</v>
      </c>
      <c r="B2" s="318"/>
      <c r="G2" s="320"/>
      <c r="H2" s="320"/>
      <c r="I2" s="320"/>
      <c r="J2" s="320"/>
      <c r="K2" s="320"/>
      <c r="L2" s="320"/>
      <c r="M2" s="320"/>
      <c r="N2" s="354"/>
    </row>
    <row r="3" spans="1:14" s="285" customFormat="1" ht="15.6">
      <c r="A3" s="261">
        <f>'NWC calc_Retail'!A3</f>
        <v>0</v>
      </c>
      <c r="B3" s="261"/>
      <c r="G3" s="321"/>
      <c r="H3" s="321"/>
      <c r="I3" s="321"/>
      <c r="J3" s="321"/>
      <c r="K3" s="321"/>
      <c r="L3" s="321"/>
      <c r="M3" s="321"/>
      <c r="N3" s="354"/>
    </row>
    <row r="4" spans="1:14" s="319" customFormat="1" ht="15.6">
      <c r="A4" s="262">
        <f>'NWC calc_Retail'!A4</f>
        <v>0</v>
      </c>
      <c r="B4" s="262"/>
      <c r="G4" s="320"/>
      <c r="H4" s="320"/>
      <c r="I4" s="320"/>
      <c r="J4" s="320"/>
      <c r="K4" s="320"/>
      <c r="L4" s="320"/>
      <c r="M4" s="320"/>
      <c r="N4" s="354"/>
    </row>
    <row r="5" spans="1:14" s="319" customFormat="1" ht="15.6">
      <c r="A5" s="262" t="s">
        <v>513</v>
      </c>
      <c r="B5" s="263"/>
      <c r="G5" s="322"/>
      <c r="H5" s="322"/>
      <c r="I5" s="320"/>
      <c r="J5" s="320"/>
      <c r="K5" s="320"/>
      <c r="L5" s="320"/>
      <c r="M5" s="320"/>
      <c r="N5" s="354"/>
    </row>
    <row r="6" spans="1:14">
      <c r="N6" s="354"/>
    </row>
    <row r="7" spans="1:14" ht="14.4" thickBot="1">
      <c r="N7" s="354"/>
    </row>
    <row r="8" spans="1:14">
      <c r="B8" s="524"/>
      <c r="C8" s="539">
        <v>2014</v>
      </c>
      <c r="D8" s="525">
        <v>2015</v>
      </c>
      <c r="E8" s="525">
        <v>2016</v>
      </c>
      <c r="F8" s="525">
        <v>2017</v>
      </c>
      <c r="G8" s="525">
        <v>2018</v>
      </c>
      <c r="H8" s="525">
        <v>2019</v>
      </c>
      <c r="I8" s="525">
        <f>H8+1</f>
        <v>2020</v>
      </c>
      <c r="J8" s="526">
        <f>I8+1</f>
        <v>2021</v>
      </c>
      <c r="N8" s="354"/>
    </row>
    <row r="9" spans="1:14">
      <c r="B9" s="527" t="s">
        <v>517</v>
      </c>
      <c r="C9" s="340"/>
      <c r="D9" s="340"/>
      <c r="E9" s="340"/>
      <c r="F9" s="340"/>
      <c r="G9" s="340"/>
      <c r="H9" s="340"/>
      <c r="I9" s="340"/>
      <c r="J9" s="528"/>
      <c r="N9" s="354"/>
    </row>
    <row r="10" spans="1:14">
      <c r="B10" s="529" t="s">
        <v>57</v>
      </c>
      <c r="C10" s="542">
        <v>1750.4659999999999</v>
      </c>
      <c r="D10" s="542">
        <v>1975.8779999999999</v>
      </c>
      <c r="E10" s="543">
        <v>2243.6770000000001</v>
      </c>
      <c r="F10" s="543">
        <v>2517.848</v>
      </c>
      <c r="G10" s="543">
        <v>2875.9670000000001</v>
      </c>
      <c r="H10" s="543">
        <v>3167.0709999999999</v>
      </c>
      <c r="I10" s="542">
        <v>3406.7289999999998</v>
      </c>
      <c r="J10" s="544">
        <v>3577.6979999999999</v>
      </c>
      <c r="N10" s="354"/>
    </row>
    <row r="11" spans="1:14">
      <c r="B11" s="531" t="s">
        <v>514</v>
      </c>
      <c r="C11" s="532"/>
      <c r="D11" s="532">
        <f t="shared" ref="D11:J11" si="0">D10/C10-1</f>
        <v>0.12877256684791361</v>
      </c>
      <c r="E11" s="532">
        <f t="shared" si="0"/>
        <v>0.13553417771745035</v>
      </c>
      <c r="F11" s="532">
        <f t="shared" si="0"/>
        <v>0.12219717900571236</v>
      </c>
      <c r="G11" s="532">
        <f t="shared" si="0"/>
        <v>0.14223217604875282</v>
      </c>
      <c r="H11" s="532">
        <f t="shared" si="0"/>
        <v>0.10121952025179692</v>
      </c>
      <c r="I11" s="532">
        <f t="shared" si="0"/>
        <v>7.5671811588688742E-2</v>
      </c>
      <c r="J11" s="545">
        <f t="shared" si="0"/>
        <v>5.0185676641728794E-2</v>
      </c>
      <c r="N11" s="354"/>
    </row>
    <row r="12" spans="1:14">
      <c r="B12" s="531"/>
      <c r="C12" s="532"/>
      <c r="D12" s="532"/>
      <c r="E12" s="532"/>
      <c r="F12" s="532"/>
      <c r="G12" s="532"/>
      <c r="H12" s="532"/>
      <c r="I12" s="532"/>
      <c r="J12" s="545"/>
      <c r="N12" s="354"/>
    </row>
    <row r="13" spans="1:14">
      <c r="B13" s="529" t="s">
        <v>17</v>
      </c>
      <c r="C13" s="542">
        <v>146.28299999999999</v>
      </c>
      <c r="D13" s="543">
        <v>179.428</v>
      </c>
      <c r="E13" s="543">
        <v>215.02099999999999</v>
      </c>
      <c r="F13" s="543">
        <v>273.54700000000003</v>
      </c>
      <c r="G13" s="543">
        <v>330.38200000000001</v>
      </c>
      <c r="H13" s="543">
        <v>367.21800000000002</v>
      </c>
      <c r="I13" s="542">
        <v>398.56400000000002</v>
      </c>
      <c r="J13" s="544">
        <v>422.21</v>
      </c>
      <c r="N13" s="354"/>
    </row>
    <row r="14" spans="1:14" ht="14.4" thickBot="1">
      <c r="B14" s="533" t="s">
        <v>515</v>
      </c>
      <c r="C14" s="534">
        <f t="shared" ref="C14:J14" si="1">C13/C10</f>
        <v>8.3568032740995821E-2</v>
      </c>
      <c r="D14" s="534">
        <f t="shared" si="1"/>
        <v>9.0809250368696859E-2</v>
      </c>
      <c r="E14" s="534">
        <f t="shared" si="1"/>
        <v>9.5834204299460199E-2</v>
      </c>
      <c r="F14" s="534">
        <f t="shared" si="1"/>
        <v>0.10864317464755618</v>
      </c>
      <c r="G14" s="534">
        <f t="shared" si="1"/>
        <v>0.11487683968557358</v>
      </c>
      <c r="H14" s="534">
        <f t="shared" si="1"/>
        <v>0.11594877411968346</v>
      </c>
      <c r="I14" s="534">
        <f t="shared" si="1"/>
        <v>0.11699316264956797</v>
      </c>
      <c r="J14" s="546">
        <f t="shared" si="1"/>
        <v>0.11801163765080228</v>
      </c>
      <c r="N14" s="354"/>
    </row>
    <row r="15" spans="1:14">
      <c r="N15" s="354"/>
    </row>
    <row r="16" spans="1:14" ht="14.4" thickBot="1">
      <c r="N16" s="354"/>
    </row>
    <row r="17" spans="2:14">
      <c r="B17" s="524"/>
      <c r="C17" s="539">
        <v>2014</v>
      </c>
      <c r="D17" s="539">
        <f>C17+1</f>
        <v>2015</v>
      </c>
      <c r="E17" s="525">
        <f>D17+1</f>
        <v>2016</v>
      </c>
      <c r="F17" s="525">
        <f t="shared" ref="F17:K17" si="2">E17+1</f>
        <v>2017</v>
      </c>
      <c r="G17" s="525">
        <f t="shared" si="2"/>
        <v>2018</v>
      </c>
      <c r="H17" s="525">
        <f t="shared" si="2"/>
        <v>2019</v>
      </c>
      <c r="I17" s="525">
        <f t="shared" si="2"/>
        <v>2020</v>
      </c>
      <c r="J17" s="525">
        <f t="shared" si="2"/>
        <v>2021</v>
      </c>
      <c r="K17" s="526">
        <f t="shared" si="2"/>
        <v>2022</v>
      </c>
      <c r="N17" s="354"/>
    </row>
    <row r="18" spans="2:14">
      <c r="B18" s="527" t="s">
        <v>518</v>
      </c>
      <c r="C18" s="340"/>
      <c r="D18" s="530"/>
      <c r="E18" s="530"/>
      <c r="F18" s="530"/>
      <c r="G18" s="530"/>
      <c r="H18" s="530"/>
      <c r="I18" s="530"/>
      <c r="J18" s="530"/>
      <c r="K18" s="528"/>
      <c r="N18" s="354"/>
    </row>
    <row r="19" spans="2:14">
      <c r="B19" s="529" t="s">
        <v>57</v>
      </c>
      <c r="C19" s="530" t="e">
        <f>DCF_MSS!#REF!/1000</f>
        <v>#REF!</v>
      </c>
      <c r="D19" s="542" t="e">
        <f>DCF_MSS!#REF!/1000</f>
        <v>#REF!</v>
      </c>
      <c r="E19" s="542">
        <f>DCF_MSS!E9/1000</f>
        <v>0.625</v>
      </c>
      <c r="F19" s="542">
        <f>DCF_MSS!F9/1000</f>
        <v>0.6875</v>
      </c>
      <c r="G19" s="542">
        <f>DCF_MSS!G9/1000</f>
        <v>0.79059999999999997</v>
      </c>
      <c r="H19" s="542">
        <f>DCF_MSS!H9/1000</f>
        <v>0.98829999999999996</v>
      </c>
      <c r="I19" s="542">
        <f>DCF_MSS!I9/1000</f>
        <v>1.1859000000000002</v>
      </c>
      <c r="J19" s="542" t="e">
        <f>DCF_MSS!#REF!/1000</f>
        <v>#REF!</v>
      </c>
      <c r="K19" s="544" t="e">
        <f>DCF_MSS!#REF!/1000</f>
        <v>#REF!</v>
      </c>
      <c r="N19" s="354"/>
    </row>
    <row r="20" spans="2:14">
      <c r="B20" s="531" t="s">
        <v>514</v>
      </c>
      <c r="C20" s="340"/>
      <c r="D20" s="589" t="e">
        <f t="shared" ref="D20:K20" si="3">D19/C19-1</f>
        <v>#REF!</v>
      </c>
      <c r="E20" s="589" t="e">
        <f t="shared" si="3"/>
        <v>#REF!</v>
      </c>
      <c r="F20" s="589">
        <f t="shared" si="3"/>
        <v>0.10000000000000009</v>
      </c>
      <c r="G20" s="589">
        <f t="shared" si="3"/>
        <v>0.1499636363636363</v>
      </c>
      <c r="H20" s="589">
        <f t="shared" si="3"/>
        <v>0.2500632431065013</v>
      </c>
      <c r="I20" s="589">
        <f t="shared" si="3"/>
        <v>0.19993928968936592</v>
      </c>
      <c r="J20" s="589" t="e">
        <f t="shared" si="3"/>
        <v>#REF!</v>
      </c>
      <c r="K20" s="591" t="e">
        <f t="shared" si="3"/>
        <v>#REF!</v>
      </c>
      <c r="N20" s="354"/>
    </row>
    <row r="21" spans="2:14">
      <c r="B21" s="588"/>
      <c r="C21" s="587"/>
      <c r="D21" s="589"/>
      <c r="E21" s="589"/>
      <c r="F21" s="589"/>
      <c r="G21" s="589"/>
      <c r="H21" s="589"/>
      <c r="I21" s="589"/>
      <c r="J21" s="589"/>
      <c r="K21" s="591"/>
      <c r="N21" s="354"/>
    </row>
    <row r="22" spans="2:14">
      <c r="B22" s="529" t="s">
        <v>17</v>
      </c>
      <c r="C22" s="530" t="e">
        <f>DCF_MSS!#REF!/1000</f>
        <v>#REF!</v>
      </c>
      <c r="D22" s="543" t="e">
        <f>DCF_MSS!#REF!/1000</f>
        <v>#REF!</v>
      </c>
      <c r="E22" s="543">
        <f>DCF_MSS!E19/1000</f>
        <v>3.0999999999999958E-2</v>
      </c>
      <c r="F22" s="543">
        <f>DCF_MSS!F19/1000</f>
        <v>3.6199999999999975E-2</v>
      </c>
      <c r="G22" s="543">
        <f>DCF_MSS!G19/1000</f>
        <v>4.6199999999999984E-2</v>
      </c>
      <c r="H22" s="543">
        <f>DCF_MSS!H19/1000</f>
        <v>6.509999999999995E-2</v>
      </c>
      <c r="I22" s="543">
        <f>DCF_MSS!I19/1000</f>
        <v>8.4500000000000144E-2</v>
      </c>
      <c r="J22" s="543" t="e">
        <f>DCF_MSS!#REF!/1000</f>
        <v>#REF!</v>
      </c>
      <c r="K22" s="597" t="e">
        <f>DCF_MSS!#REF!/1000</f>
        <v>#REF!</v>
      </c>
      <c r="N22" s="354"/>
    </row>
    <row r="23" spans="2:14" ht="14.4" thickBot="1">
      <c r="B23" s="533" t="s">
        <v>515</v>
      </c>
      <c r="C23" s="534" t="e">
        <f t="shared" ref="C23:K23" si="4">C22/C19</f>
        <v>#REF!</v>
      </c>
      <c r="D23" s="534" t="e">
        <f t="shared" si="4"/>
        <v>#REF!</v>
      </c>
      <c r="E23" s="534">
        <f t="shared" si="4"/>
        <v>4.9599999999999936E-2</v>
      </c>
      <c r="F23" s="534">
        <f t="shared" si="4"/>
        <v>5.2654545454545419E-2</v>
      </c>
      <c r="G23" s="534">
        <f t="shared" si="4"/>
        <v>5.843663040728559E-2</v>
      </c>
      <c r="H23" s="534">
        <f t="shared" si="4"/>
        <v>6.5870687038348627E-2</v>
      </c>
      <c r="I23" s="534">
        <f t="shared" si="4"/>
        <v>7.1253899991567698E-2</v>
      </c>
      <c r="J23" s="534" t="e">
        <f t="shared" si="4"/>
        <v>#REF!</v>
      </c>
      <c r="K23" s="546" t="e">
        <f t="shared" si="4"/>
        <v>#REF!</v>
      </c>
      <c r="N23" s="354"/>
    </row>
    <row r="24" spans="2:14">
      <c r="N24" s="354"/>
    </row>
    <row r="25" spans="2:14" ht="14.4" thickBot="1">
      <c r="N25" s="354"/>
    </row>
    <row r="26" spans="2:14">
      <c r="B26" s="537" t="s">
        <v>57</v>
      </c>
      <c r="C26" s="525"/>
      <c r="D26" s="547">
        <f>D17</f>
        <v>2015</v>
      </c>
      <c r="E26" s="538">
        <f t="shared" ref="E26:J26" si="5">D26+1</f>
        <v>2016</v>
      </c>
      <c r="F26" s="538">
        <f t="shared" si="5"/>
        <v>2017</v>
      </c>
      <c r="G26" s="538">
        <f t="shared" si="5"/>
        <v>2018</v>
      </c>
      <c r="H26" s="538">
        <f t="shared" si="5"/>
        <v>2019</v>
      </c>
      <c r="I26" s="538">
        <f t="shared" si="5"/>
        <v>2020</v>
      </c>
      <c r="J26" s="548">
        <f t="shared" si="5"/>
        <v>2021</v>
      </c>
      <c r="N26" s="354"/>
    </row>
    <row r="27" spans="2:14">
      <c r="B27" s="531" t="s">
        <v>516</v>
      </c>
      <c r="C27" s="340"/>
      <c r="D27" s="532" t="e">
        <f t="shared" ref="D27:J27" si="6">D19/D10-1</f>
        <v>#REF!</v>
      </c>
      <c r="E27" s="532">
        <f t="shared" si="6"/>
        <v>-0.9997214394050481</v>
      </c>
      <c r="F27" s="532">
        <f t="shared" si="6"/>
        <v>-0.99972694936310691</v>
      </c>
      <c r="G27" s="532">
        <f t="shared" si="6"/>
        <v>-0.9997251011572803</v>
      </c>
      <c r="H27" s="532">
        <f t="shared" si="6"/>
        <v>-0.99968794510764047</v>
      </c>
      <c r="I27" s="532">
        <f t="shared" si="6"/>
        <v>-0.99965189482345085</v>
      </c>
      <c r="J27" s="545" t="e">
        <f t="shared" si="6"/>
        <v>#REF!</v>
      </c>
      <c r="N27" s="354"/>
    </row>
    <row r="28" spans="2:14">
      <c r="B28" s="531"/>
      <c r="C28" s="340"/>
      <c r="D28" s="532"/>
      <c r="E28" s="532"/>
      <c r="F28" s="532"/>
      <c r="G28" s="532"/>
      <c r="H28" s="532"/>
      <c r="I28" s="532"/>
      <c r="J28" s="545"/>
      <c r="N28" s="354"/>
    </row>
    <row r="29" spans="2:14">
      <c r="B29" s="527" t="s">
        <v>17</v>
      </c>
      <c r="C29" s="340"/>
      <c r="D29" s="340"/>
      <c r="E29" s="340"/>
      <c r="F29" s="340"/>
      <c r="G29" s="340"/>
      <c r="H29" s="340"/>
      <c r="I29" s="532"/>
      <c r="J29" s="545"/>
      <c r="N29" s="354"/>
    </row>
    <row r="30" spans="2:14" ht="14.4" thickBot="1">
      <c r="B30" s="533" t="s">
        <v>516</v>
      </c>
      <c r="C30" s="535"/>
      <c r="D30" s="534" t="e">
        <f t="shared" ref="D30:J30" si="7">D22/D13-1</f>
        <v>#REF!</v>
      </c>
      <c r="E30" s="534">
        <f t="shared" si="7"/>
        <v>-0.99985582803540118</v>
      </c>
      <c r="F30" s="534">
        <f t="shared" si="7"/>
        <v>-0.99986766442329833</v>
      </c>
      <c r="G30" s="534">
        <f t="shared" si="7"/>
        <v>-0.99986016187322557</v>
      </c>
      <c r="H30" s="534">
        <f t="shared" si="7"/>
        <v>-0.99982272110844239</v>
      </c>
      <c r="I30" s="534">
        <f t="shared" si="7"/>
        <v>-0.99978798888007947</v>
      </c>
      <c r="J30" s="546" t="e">
        <f t="shared" si="7"/>
        <v>#REF!</v>
      </c>
      <c r="N30" s="354"/>
    </row>
    <row r="31" spans="2:14">
      <c r="N31" s="354"/>
    </row>
    <row r="32" spans="2:14">
      <c r="B32" s="340"/>
      <c r="C32" s="340"/>
      <c r="D32" s="340"/>
      <c r="E32" s="340"/>
      <c r="F32" s="2152"/>
      <c r="G32" s="2152"/>
      <c r="H32" s="340"/>
      <c r="I32" s="340"/>
      <c r="N32" s="354"/>
    </row>
    <row r="33" spans="1:14">
      <c r="B33" s="340"/>
      <c r="C33" s="340"/>
      <c r="D33" s="550"/>
      <c r="E33" s="550"/>
      <c r="F33" s="550"/>
      <c r="G33" s="550"/>
      <c r="H33" s="550"/>
      <c r="I33" s="340"/>
      <c r="N33" s="354"/>
    </row>
    <row r="34" spans="1:14">
      <c r="B34" s="550"/>
      <c r="C34" s="340"/>
      <c r="D34" s="542"/>
      <c r="E34" s="542"/>
      <c r="F34" s="541"/>
      <c r="G34" s="541"/>
      <c r="H34" s="340"/>
      <c r="I34" s="340"/>
      <c r="N34" s="354"/>
    </row>
    <row r="35" spans="1:14">
      <c r="B35" s="550"/>
      <c r="C35" s="340"/>
      <c r="D35" s="542"/>
      <c r="E35" s="542"/>
      <c r="F35" s="541"/>
      <c r="G35" s="541"/>
      <c r="H35" s="340"/>
      <c r="I35" s="340"/>
      <c r="N35" s="354"/>
    </row>
    <row r="36" spans="1:14">
      <c r="B36" s="340"/>
      <c r="C36" s="340"/>
      <c r="D36" s="340"/>
      <c r="E36" s="340"/>
      <c r="F36" s="340"/>
      <c r="G36" s="340"/>
      <c r="H36" s="340"/>
      <c r="I36" s="340"/>
      <c r="N36" s="354"/>
    </row>
    <row r="37" spans="1:14" s="268" customFormat="1">
      <c r="C37" s="325"/>
      <c r="D37" s="325"/>
      <c r="E37" s="325"/>
      <c r="F37" s="325"/>
      <c r="G37" s="248"/>
      <c r="H37" s="248"/>
      <c r="I37" s="326"/>
      <c r="J37" s="326"/>
      <c r="K37" s="326"/>
      <c r="L37" s="326"/>
      <c r="N37" s="354"/>
    </row>
    <row r="38" spans="1:14" s="268" customFormat="1">
      <c r="B38" s="327"/>
      <c r="C38" s="273"/>
      <c r="D38" s="328"/>
      <c r="E38" s="328"/>
      <c r="F38" s="328"/>
      <c r="G38" s="329"/>
      <c r="H38" s="329"/>
      <c r="I38" s="329"/>
      <c r="J38" s="329"/>
      <c r="K38" s="329"/>
      <c r="L38" s="329"/>
      <c r="M38" s="329"/>
      <c r="N38" s="354"/>
    </row>
    <row r="39" spans="1:14" s="268" customFormat="1">
      <c r="A39" s="310"/>
      <c r="B39" s="310"/>
      <c r="C39" s="330"/>
      <c r="D39" s="330"/>
      <c r="E39" s="330"/>
      <c r="F39" s="330"/>
      <c r="G39" s="329"/>
      <c r="H39" s="329"/>
      <c r="I39" s="329"/>
      <c r="J39" s="329"/>
      <c r="K39" s="329"/>
      <c r="L39" s="329"/>
      <c r="M39" s="329"/>
      <c r="N39" s="354"/>
    </row>
    <row r="40" spans="1:14" s="269" customFormat="1" ht="28.5" customHeight="1">
      <c r="A40" s="327" t="str">
        <f>General_Note_DCF</f>
        <v>Source: AECOM Technology Corporation.  Some totals may not add due to rounding.  See Statement of Limiting Conditions.</v>
      </c>
      <c r="B40" s="327"/>
      <c r="G40" s="601"/>
      <c r="H40" s="601"/>
      <c r="I40" s="601"/>
      <c r="J40" s="601"/>
      <c r="K40" s="601"/>
      <c r="L40" s="601"/>
      <c r="M40" s="601"/>
      <c r="N40" s="602"/>
    </row>
    <row r="41" spans="1:14" s="268" customFormat="1" ht="22.8">
      <c r="A41" s="180" t="str">
        <f>IF(+Draft_Toggle=1,+Draft_Note_1," ")</f>
        <v>Draft Document.</v>
      </c>
      <c r="B41" s="180"/>
      <c r="C41" s="180"/>
      <c r="D41" s="180"/>
      <c r="E41" s="180"/>
      <c r="F41" s="180"/>
      <c r="G41" s="329"/>
      <c r="H41" s="329"/>
      <c r="I41" s="329"/>
      <c r="J41" s="329"/>
      <c r="K41" s="329"/>
      <c r="L41" s="329"/>
      <c r="M41" s="513" t="s">
        <v>55</v>
      </c>
      <c r="N41" s="354"/>
    </row>
    <row r="42" spans="1:14" s="268" customFormat="1">
      <c r="A42" s="180" t="str">
        <f>IF(+Draft_Toggle=1,+Draft_Note_2," ")</f>
        <v>All data subject to change upon completion of additional analysis.</v>
      </c>
      <c r="B42" s="180"/>
      <c r="C42" s="183"/>
      <c r="D42" s="183"/>
      <c r="E42" s="183"/>
      <c r="F42" s="183"/>
      <c r="G42" s="329"/>
      <c r="H42" s="329"/>
      <c r="I42" s="329"/>
      <c r="J42" s="329"/>
      <c r="K42" s="329"/>
      <c r="L42" s="329"/>
      <c r="M42" s="331" t="str">
        <f ca="1">copyright</f>
        <v>© 2017 by Ernst &amp; Young LLP.  All rights reserved.</v>
      </c>
      <c r="N42" s="354"/>
    </row>
    <row r="43" spans="1:14" s="268" customFormat="1">
      <c r="A43" s="354"/>
      <c r="B43" s="354"/>
      <c r="C43" s="354"/>
      <c r="D43" s="354"/>
      <c r="E43" s="354"/>
      <c r="F43" s="354"/>
      <c r="G43" s="354"/>
      <c r="H43" s="354"/>
      <c r="I43" s="354"/>
      <c r="J43" s="354"/>
      <c r="K43" s="354"/>
      <c r="L43" s="354"/>
      <c r="M43" s="354"/>
      <c r="N43" s="354"/>
    </row>
  </sheetData>
  <mergeCells count="1">
    <mergeCell ref="F32:G32"/>
  </mergeCells>
  <pageMargins left="0.5" right="0.5" top="0.5" bottom="0.5" header="0.3" footer="0.3"/>
  <pageSetup orientation="landscape" blackAndWhite="1"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P79"/>
  <sheetViews>
    <sheetView showGridLines="0" view="pageBreakPreview" zoomScale="70" zoomScaleNormal="100" zoomScaleSheetLayoutView="70" workbookViewId="0"/>
  </sheetViews>
  <sheetFormatPr defaultColWidth="8" defaultRowHeight="13.8" outlineLevelRow="1"/>
  <cols>
    <col min="1" max="1" width="2.5546875" style="226" customWidth="1"/>
    <col min="2" max="2" width="3.33203125" style="226" customWidth="1"/>
    <col min="3" max="3" width="29.6640625" style="226" customWidth="1"/>
    <col min="4" max="4" width="8.33203125" style="226" customWidth="1"/>
    <col min="5" max="5" width="1.33203125" style="226" customWidth="1"/>
    <col min="6" max="13" width="11.6640625" style="226" customWidth="1"/>
    <col min="14" max="16" width="1.33203125" style="226" customWidth="1"/>
    <col min="17" max="16384" width="8" style="226"/>
  </cols>
  <sheetData>
    <row r="1" spans="1:16" s="905" customFormat="1" ht="24" thickBot="1">
      <c r="A1" s="2112"/>
      <c r="B1" s="2112"/>
      <c r="C1" s="872" t="str">
        <f>client_name</f>
        <v>AECOM Technology Corporation</v>
      </c>
      <c r="D1" s="2113"/>
      <c r="E1" s="2113"/>
      <c r="F1" s="2113"/>
      <c r="G1" s="2113"/>
      <c r="H1" s="2113"/>
      <c r="I1" s="2113"/>
      <c r="J1" s="2113"/>
      <c r="K1" s="2113"/>
      <c r="L1" s="2113"/>
      <c r="M1" s="2113"/>
      <c r="N1" s="2113"/>
      <c r="O1" s="2113"/>
      <c r="P1" s="1601" t="s">
        <v>710</v>
      </c>
    </row>
    <row r="2" spans="1:16" s="904" customFormat="1" ht="15.6">
      <c r="A2" s="2114"/>
      <c r="B2" s="2114"/>
      <c r="C2" s="878" t="str">
        <f>Subject_Co</f>
        <v>MSS</v>
      </c>
      <c r="D2" s="2115"/>
      <c r="E2" s="2115"/>
      <c r="F2" s="2115"/>
      <c r="G2" s="2115"/>
      <c r="H2" s="2115"/>
      <c r="I2" s="2115"/>
      <c r="J2" s="2115"/>
      <c r="K2" s="2115"/>
      <c r="L2" s="2115"/>
      <c r="M2" s="2115"/>
      <c r="N2" s="2115"/>
      <c r="O2" s="2115"/>
      <c r="P2" s="2116"/>
    </row>
    <row r="3" spans="1:16" s="904" customFormat="1" ht="15.6">
      <c r="A3" s="2114"/>
      <c r="B3" s="2114"/>
      <c r="C3" s="1846" t="s">
        <v>650</v>
      </c>
      <c r="D3" s="2115"/>
      <c r="E3" s="2115"/>
      <c r="F3" s="2115"/>
      <c r="G3" s="2115"/>
      <c r="H3" s="2115"/>
      <c r="I3" s="2115"/>
      <c r="J3" s="2115"/>
      <c r="K3" s="2115"/>
      <c r="L3" s="2115"/>
      <c r="M3" s="2115"/>
      <c r="N3" s="2115"/>
      <c r="O3" s="2115"/>
      <c r="P3" s="2116"/>
    </row>
    <row r="4" spans="1:16" s="904" customFormat="1" ht="15.6">
      <c r="A4" s="2114"/>
      <c r="B4" s="2114"/>
      <c r="C4" s="879" t="str">
        <f>date_heading</f>
        <v>Corroborative valuation as of 30 June 2014</v>
      </c>
      <c r="D4" s="2117"/>
      <c r="E4" s="2117"/>
      <c r="F4" s="2117"/>
      <c r="G4" s="2117"/>
      <c r="H4" s="2117"/>
      <c r="I4" s="2117"/>
      <c r="J4" s="2117"/>
      <c r="K4" s="2117"/>
      <c r="L4" s="2117"/>
      <c r="M4" s="2117"/>
      <c r="N4" s="2117"/>
      <c r="O4" s="2117"/>
      <c r="P4" s="2116"/>
    </row>
    <row r="5" spans="1:16" s="904" customFormat="1" ht="15.6" hidden="1" outlineLevel="1">
      <c r="A5" s="2114"/>
      <c r="B5" s="2114"/>
      <c r="C5" s="880" t="str">
        <f>currency_heading</f>
        <v>(USD in 000s)</v>
      </c>
      <c r="D5" s="2116"/>
      <c r="E5" s="2116"/>
      <c r="F5" s="2116"/>
      <c r="G5" s="2116"/>
      <c r="H5" s="2116"/>
      <c r="I5" s="2116"/>
      <c r="J5" s="2116"/>
      <c r="K5" s="2116"/>
      <c r="L5" s="2116"/>
      <c r="M5" s="2116"/>
      <c r="N5" s="2116"/>
      <c r="O5" s="2116"/>
      <c r="P5" s="2116"/>
    </row>
    <row r="6" spans="1:16" collapsed="1">
      <c r="A6" s="1830"/>
      <c r="B6" s="1830"/>
      <c r="C6" s="1134"/>
      <c r="D6" s="1134"/>
      <c r="E6" s="1134"/>
      <c r="F6" s="1134"/>
      <c r="G6" s="1134"/>
      <c r="H6" s="1134"/>
      <c r="I6" s="1134"/>
      <c r="J6" s="1134"/>
      <c r="K6" s="1134"/>
      <c r="L6" s="1134"/>
      <c r="M6" s="1134"/>
      <c r="N6" s="1134"/>
      <c r="O6" s="1134"/>
      <c r="P6" s="1816"/>
    </row>
    <row r="7" spans="1:16" s="902" customFormat="1">
      <c r="A7" s="1830"/>
      <c r="B7" s="2118"/>
      <c r="C7" s="1134"/>
      <c r="D7" s="1134"/>
      <c r="E7" s="1134"/>
      <c r="F7" s="1134"/>
      <c r="G7" s="1134"/>
      <c r="H7" s="1134"/>
      <c r="I7" s="1134"/>
      <c r="J7" s="1134"/>
      <c r="K7" s="1134"/>
      <c r="L7" s="1134"/>
      <c r="M7" s="1134"/>
      <c r="N7" s="1134"/>
      <c r="O7" s="1134"/>
      <c r="P7" s="1188"/>
    </row>
    <row r="8" spans="1:16">
      <c r="A8" s="1830"/>
      <c r="B8" s="1830"/>
      <c r="C8" s="1134"/>
      <c r="D8" s="1134"/>
      <c r="E8" s="1134"/>
      <c r="F8" s="1134"/>
      <c r="G8" s="1134"/>
      <c r="H8" s="1134"/>
      <c r="I8" s="1134"/>
      <c r="J8" s="1134"/>
      <c r="K8" s="1187"/>
      <c r="L8" s="1187" t="s">
        <v>145</v>
      </c>
      <c r="M8" s="1187" t="s">
        <v>146</v>
      </c>
      <c r="N8" s="1187"/>
      <c r="O8" s="1187"/>
      <c r="P8" s="1816"/>
    </row>
    <row r="9" spans="1:16">
      <c r="A9" s="1830"/>
      <c r="B9" s="1830"/>
      <c r="C9" s="1134"/>
      <c r="D9" s="1134"/>
      <c r="E9" s="1134"/>
      <c r="F9" s="1818" t="s">
        <v>463</v>
      </c>
      <c r="G9" s="1818" t="s">
        <v>464</v>
      </c>
      <c r="H9" s="1818" t="s">
        <v>465</v>
      </c>
      <c r="I9" s="1818" t="s">
        <v>466</v>
      </c>
      <c r="J9" s="1818" t="s">
        <v>147</v>
      </c>
      <c r="K9" s="1818" t="s">
        <v>148</v>
      </c>
      <c r="L9" s="1819" t="s">
        <v>149</v>
      </c>
      <c r="M9" s="1819" t="s">
        <v>149</v>
      </c>
      <c r="N9" s="1820"/>
      <c r="O9" s="1820"/>
      <c r="P9" s="1821"/>
    </row>
    <row r="10" spans="1:16">
      <c r="A10" s="1830"/>
      <c r="B10" s="1830"/>
      <c r="C10" s="1140" t="s">
        <v>651</v>
      </c>
      <c r="D10" s="1187" t="s">
        <v>150</v>
      </c>
      <c r="E10" s="1187"/>
      <c r="F10" s="1134"/>
      <c r="G10" s="1134"/>
      <c r="H10" s="1134"/>
      <c r="I10" s="1134"/>
      <c r="J10" s="1134"/>
      <c r="K10" s="1134"/>
      <c r="L10" s="1134"/>
      <c r="M10" s="1134"/>
      <c r="N10" s="1134"/>
      <c r="O10" s="1134"/>
      <c r="P10" s="1823"/>
    </row>
    <row r="11" spans="1:16">
      <c r="A11" s="1830"/>
      <c r="B11" s="1830"/>
      <c r="C11" s="1134"/>
      <c r="D11" s="2119"/>
      <c r="E11" s="2119"/>
      <c r="F11" s="1134"/>
      <c r="G11" s="1134"/>
      <c r="H11" s="1134"/>
      <c r="I11" s="1134"/>
      <c r="J11" s="1134"/>
      <c r="K11" s="1134"/>
      <c r="L11" s="1134"/>
      <c r="M11" s="1134"/>
      <c r="N11" s="1134"/>
      <c r="O11" s="1134"/>
      <c r="P11" s="1823"/>
    </row>
    <row r="12" spans="1:16" s="903" customFormat="1">
      <c r="A12" s="1830" t="s">
        <v>232</v>
      </c>
      <c r="B12" s="873">
        <v>1</v>
      </c>
      <c r="C12" s="1134"/>
      <c r="D12" s="1825"/>
      <c r="E12" s="1826"/>
      <c r="F12" s="1827"/>
      <c r="G12" s="1827"/>
      <c r="H12" s="1827"/>
      <c r="I12" s="1827"/>
      <c r="J12" s="1827"/>
      <c r="K12" s="1827"/>
      <c r="L12" s="1827"/>
      <c r="M12" s="1827"/>
      <c r="N12" s="1827"/>
      <c r="O12" s="1827"/>
      <c r="P12" s="1828"/>
    </row>
    <row r="13" spans="1:16">
      <c r="A13" s="1830" t="s">
        <v>232</v>
      </c>
      <c r="B13" s="873">
        <v>2</v>
      </c>
      <c r="C13" s="1134"/>
      <c r="D13" s="1825"/>
      <c r="E13" s="1826"/>
      <c r="F13" s="1827"/>
      <c r="G13" s="1827"/>
      <c r="H13" s="1827"/>
      <c r="I13" s="1827"/>
      <c r="J13" s="1827"/>
      <c r="K13" s="1827"/>
      <c r="L13" s="1827"/>
      <c r="M13" s="1827"/>
      <c r="N13" s="1827"/>
      <c r="O13" s="1827"/>
      <c r="P13" s="1828"/>
    </row>
    <row r="14" spans="1:16">
      <c r="A14" s="1830" t="s">
        <v>232</v>
      </c>
      <c r="B14" s="873">
        <v>3</v>
      </c>
      <c r="C14" s="1134"/>
      <c r="D14" s="1825"/>
      <c r="E14" s="1826"/>
      <c r="F14" s="1827"/>
      <c r="G14" s="1827"/>
      <c r="H14" s="1827"/>
      <c r="I14" s="1827"/>
      <c r="J14" s="1827"/>
      <c r="K14" s="1827"/>
      <c r="L14" s="1827"/>
      <c r="M14" s="1827"/>
      <c r="N14" s="1827"/>
      <c r="O14" s="1827"/>
      <c r="P14" s="1828"/>
    </row>
    <row r="15" spans="1:16">
      <c r="A15" s="1830" t="s">
        <v>232</v>
      </c>
      <c r="B15" s="873">
        <v>4</v>
      </c>
      <c r="C15" s="1134"/>
      <c r="D15" s="1825"/>
      <c r="E15" s="1826"/>
      <c r="F15" s="1827"/>
      <c r="G15" s="1827"/>
      <c r="H15" s="1827"/>
      <c r="I15" s="1827"/>
      <c r="J15" s="1827"/>
      <c r="K15" s="1827"/>
      <c r="L15" s="1827"/>
      <c r="M15" s="1827"/>
      <c r="N15" s="1827"/>
      <c r="O15" s="1827"/>
      <c r="P15" s="1828"/>
    </row>
    <row r="16" spans="1:16">
      <c r="A16" s="1830" t="s">
        <v>232</v>
      </c>
      <c r="B16" s="873">
        <v>5</v>
      </c>
      <c r="C16" s="1134"/>
      <c r="D16" s="1825"/>
      <c r="E16" s="1826"/>
      <c r="F16" s="1827"/>
      <c r="G16" s="1827"/>
      <c r="H16" s="1827"/>
      <c r="I16" s="1827"/>
      <c r="J16" s="1827"/>
      <c r="K16" s="1827"/>
      <c r="L16" s="1827"/>
      <c r="M16" s="1827"/>
      <c r="N16" s="1827"/>
      <c r="O16" s="1827"/>
      <c r="P16" s="1829"/>
    </row>
    <row r="17" spans="1:16">
      <c r="A17" s="1830" t="s">
        <v>232</v>
      </c>
      <c r="B17" s="873">
        <v>6</v>
      </c>
      <c r="C17" s="1134"/>
      <c r="D17" s="1825"/>
      <c r="E17" s="1826"/>
      <c r="F17" s="1827"/>
      <c r="G17" s="1827"/>
      <c r="H17" s="1827"/>
      <c r="I17" s="1827"/>
      <c r="J17" s="1827"/>
      <c r="K17" s="1827"/>
      <c r="L17" s="1827"/>
      <c r="M17" s="1827"/>
      <c r="N17" s="1827"/>
      <c r="O17" s="1827"/>
      <c r="P17" s="1829"/>
    </row>
    <row r="18" spans="1:16">
      <c r="A18" s="1830" t="s">
        <v>232</v>
      </c>
      <c r="B18" s="873">
        <v>7</v>
      </c>
      <c r="C18" s="1134"/>
      <c r="D18" s="1825"/>
      <c r="E18" s="1826"/>
      <c r="F18" s="1827"/>
      <c r="G18" s="1827"/>
      <c r="H18" s="1827"/>
      <c r="I18" s="1827"/>
      <c r="J18" s="1827"/>
      <c r="K18" s="1827"/>
      <c r="L18" s="1827"/>
      <c r="M18" s="1827"/>
      <c r="N18" s="1827"/>
      <c r="O18" s="1827"/>
      <c r="P18" s="1821"/>
    </row>
    <row r="19" spans="1:16">
      <c r="A19" s="1830" t="s">
        <v>232</v>
      </c>
      <c r="B19" s="873">
        <v>8</v>
      </c>
      <c r="C19" s="1134"/>
      <c r="D19" s="1825"/>
      <c r="E19" s="1826"/>
      <c r="F19" s="1827"/>
      <c r="G19" s="1827"/>
      <c r="H19" s="1827"/>
      <c r="I19" s="1827"/>
      <c r="J19" s="1827"/>
      <c r="K19" s="1827"/>
      <c r="L19" s="1827"/>
      <c r="M19" s="1827"/>
      <c r="N19" s="1827"/>
      <c r="O19" s="1827"/>
      <c r="P19" s="1823"/>
    </row>
    <row r="20" spans="1:16">
      <c r="A20" s="1830" t="s">
        <v>232</v>
      </c>
      <c r="B20" s="873">
        <v>9</v>
      </c>
      <c r="C20" s="1134"/>
      <c r="D20" s="1825"/>
      <c r="E20" s="1826"/>
      <c r="F20" s="1827"/>
      <c r="G20" s="1827"/>
      <c r="H20" s="1827"/>
      <c r="I20" s="1827"/>
      <c r="J20" s="1827"/>
      <c r="K20" s="1827"/>
      <c r="L20" s="1827"/>
      <c r="M20" s="1827"/>
      <c r="N20" s="1827"/>
      <c r="O20" s="1827"/>
      <c r="P20" s="1823"/>
    </row>
    <row r="21" spans="1:16" s="903" customFormat="1">
      <c r="A21" s="1830" t="s">
        <v>590</v>
      </c>
      <c r="B21" s="873">
        <v>10</v>
      </c>
      <c r="C21" s="1134"/>
      <c r="D21" s="1825"/>
      <c r="E21" s="1826"/>
      <c r="F21" s="1827"/>
      <c r="G21" s="1827"/>
      <c r="H21" s="1827"/>
      <c r="I21" s="1827"/>
      <c r="J21" s="1827"/>
      <c r="K21" s="1827"/>
      <c r="L21" s="1827"/>
      <c r="M21" s="1827"/>
      <c r="N21" s="1827"/>
      <c r="O21" s="1827"/>
      <c r="P21" s="1828"/>
    </row>
    <row r="22" spans="1:16">
      <c r="A22" s="1830" t="s">
        <v>590</v>
      </c>
      <c r="B22" s="873">
        <v>11</v>
      </c>
      <c r="C22" s="1134" t="s">
        <v>232</v>
      </c>
      <c r="D22" s="1825" t="s">
        <v>232</v>
      </c>
      <c r="E22" s="1826"/>
      <c r="F22" s="1827" t="s">
        <v>232</v>
      </c>
      <c r="G22" s="1827" t="s">
        <v>232</v>
      </c>
      <c r="H22" s="1827" t="s">
        <v>232</v>
      </c>
      <c r="I22" s="1827" t="s">
        <v>232</v>
      </c>
      <c r="J22" s="1827" t="s">
        <v>232</v>
      </c>
      <c r="K22" s="1827" t="s">
        <v>232</v>
      </c>
      <c r="L22" s="1827" t="s">
        <v>232</v>
      </c>
      <c r="M22" s="1827" t="s">
        <v>232</v>
      </c>
      <c r="N22" s="1827"/>
      <c r="O22" s="1827"/>
      <c r="P22" s="1823"/>
    </row>
    <row r="23" spans="1:16">
      <c r="A23" s="1830" t="s">
        <v>590</v>
      </c>
      <c r="B23" s="873">
        <v>12</v>
      </c>
      <c r="C23" s="1134" t="s">
        <v>232</v>
      </c>
      <c r="D23" s="1825" t="s">
        <v>232</v>
      </c>
      <c r="E23" s="1826"/>
      <c r="F23" s="1827" t="s">
        <v>232</v>
      </c>
      <c r="G23" s="1827" t="s">
        <v>232</v>
      </c>
      <c r="H23" s="1827" t="s">
        <v>232</v>
      </c>
      <c r="I23" s="1827" t="s">
        <v>232</v>
      </c>
      <c r="J23" s="1827" t="s">
        <v>232</v>
      </c>
      <c r="K23" s="1827" t="s">
        <v>232</v>
      </c>
      <c r="L23" s="1827" t="s">
        <v>232</v>
      </c>
      <c r="M23" s="1827" t="s">
        <v>232</v>
      </c>
      <c r="N23" s="1827"/>
      <c r="O23" s="1827"/>
      <c r="P23" s="1823"/>
    </row>
    <row r="24" spans="1:16">
      <c r="A24" s="1134"/>
      <c r="B24" s="1134"/>
      <c r="C24" s="1134"/>
      <c r="D24" s="1134"/>
      <c r="E24" s="1134"/>
      <c r="F24" s="1134"/>
      <c r="G24" s="1134"/>
      <c r="H24" s="1134"/>
      <c r="I24" s="1134"/>
      <c r="J24" s="874" t="str">
        <f t="shared" ref="J24" si="0">IF(A24="","",IFERROR(AVERAGEIF(F24:H24,"&lt;&gt;0"),"n/a"))</f>
        <v/>
      </c>
      <c r="K24" s="874" t="str">
        <f t="shared" ref="K24" si="1">IF(A24="","",IFERROR(AVERAGEIF(D24:H24,"&lt;&gt;0"),"n/a"))</f>
        <v/>
      </c>
      <c r="L24" s="1586"/>
      <c r="M24" s="1586"/>
      <c r="N24" s="1823"/>
      <c r="O24" s="1586"/>
      <c r="P24" s="1823"/>
    </row>
    <row r="25" spans="1:16">
      <c r="A25" s="1830"/>
      <c r="B25" s="1830"/>
      <c r="C25" s="1134"/>
      <c r="D25" s="1134"/>
      <c r="E25" s="1134"/>
      <c r="F25" s="1134"/>
      <c r="G25" s="1134"/>
      <c r="H25" s="1134"/>
      <c r="I25" s="1134"/>
      <c r="J25" s="1134"/>
      <c r="K25" s="1134"/>
      <c r="L25" s="1134"/>
      <c r="M25" s="1134"/>
      <c r="N25" s="1134"/>
      <c r="O25" s="1134"/>
      <c r="P25" s="1823"/>
    </row>
    <row r="26" spans="1:16">
      <c r="A26" s="1830"/>
      <c r="B26" s="1830"/>
      <c r="C26" s="1134"/>
      <c r="D26" s="1143" t="s">
        <v>151</v>
      </c>
      <c r="E26" s="1831"/>
      <c r="F26" s="875" t="str">
        <f t="shared" ref="F26:M26" si="2">IF(ISERROR(QUARTILE(F$12:F$23,4)),"n/a",QUARTILE(F$12:F$23,4))</f>
        <v>n/a</v>
      </c>
      <c r="G26" s="875" t="str">
        <f t="shared" si="2"/>
        <v>n/a</v>
      </c>
      <c r="H26" s="875" t="str">
        <f t="shared" si="2"/>
        <v>n/a</v>
      </c>
      <c r="I26" s="875" t="str">
        <f t="shared" si="2"/>
        <v>n/a</v>
      </c>
      <c r="J26" s="875" t="str">
        <f t="shared" si="2"/>
        <v>n/a</v>
      </c>
      <c r="K26" s="875" t="str">
        <f t="shared" si="2"/>
        <v>n/a</v>
      </c>
      <c r="L26" s="875" t="str">
        <f t="shared" si="2"/>
        <v>n/a</v>
      </c>
      <c r="M26" s="875" t="str">
        <f t="shared" si="2"/>
        <v>n/a</v>
      </c>
      <c r="N26" s="1832"/>
      <c r="O26" s="1833"/>
      <c r="P26" s="1816"/>
    </row>
    <row r="27" spans="1:16">
      <c r="A27" s="1830"/>
      <c r="B27" s="1830"/>
      <c r="C27" s="1134"/>
      <c r="D27" s="1143" t="s">
        <v>152</v>
      </c>
      <c r="E27" s="1834"/>
      <c r="F27" s="876" t="str">
        <f>IF(ISERROR(QUARTILE(F$12:F$23,3)),"n/a",QUARTILE(F$12:F$23,3))</f>
        <v>n/a</v>
      </c>
      <c r="G27" s="876" t="str">
        <f t="shared" ref="G27:M27" si="3">IF(ISERROR(QUARTILE(G12:G23,3)),"n/a",QUARTILE(G12:G23,3))</f>
        <v>n/a</v>
      </c>
      <c r="H27" s="876" t="str">
        <f t="shared" si="3"/>
        <v>n/a</v>
      </c>
      <c r="I27" s="876" t="str">
        <f t="shared" si="3"/>
        <v>n/a</v>
      </c>
      <c r="J27" s="876" t="str">
        <f t="shared" si="3"/>
        <v>n/a</v>
      </c>
      <c r="K27" s="876" t="str">
        <f t="shared" si="3"/>
        <v>n/a</v>
      </c>
      <c r="L27" s="876" t="str">
        <f t="shared" si="3"/>
        <v>n/a</v>
      </c>
      <c r="M27" s="876" t="str">
        <f t="shared" si="3"/>
        <v>n/a</v>
      </c>
      <c r="N27" s="1835"/>
      <c r="O27" s="1833"/>
      <c r="P27" s="1816"/>
    </row>
    <row r="28" spans="1:16">
      <c r="A28" s="1830"/>
      <c r="B28" s="1830"/>
      <c r="C28" s="1134"/>
      <c r="D28" s="1143" t="s">
        <v>38</v>
      </c>
      <c r="E28" s="1834"/>
      <c r="F28" s="876" t="str">
        <f t="shared" ref="F28:M28" si="4">IF(ISERROR(AVERAGE(F12:F23)),"n/a",AVERAGE(F12:F23))</f>
        <v>n/a</v>
      </c>
      <c r="G28" s="876" t="str">
        <f t="shared" si="4"/>
        <v>n/a</v>
      </c>
      <c r="H28" s="876" t="str">
        <f t="shared" si="4"/>
        <v>n/a</v>
      </c>
      <c r="I28" s="876" t="str">
        <f t="shared" si="4"/>
        <v>n/a</v>
      </c>
      <c r="J28" s="876" t="str">
        <f t="shared" si="4"/>
        <v>n/a</v>
      </c>
      <c r="K28" s="876" t="str">
        <f t="shared" si="4"/>
        <v>n/a</v>
      </c>
      <c r="L28" s="876" t="str">
        <f t="shared" si="4"/>
        <v>n/a</v>
      </c>
      <c r="M28" s="876" t="str">
        <f t="shared" si="4"/>
        <v>n/a</v>
      </c>
      <c r="N28" s="1835"/>
      <c r="O28" s="1833"/>
      <c r="P28" s="1816"/>
    </row>
    <row r="29" spans="1:16">
      <c r="A29" s="1830"/>
      <c r="B29" s="1830"/>
      <c r="C29" s="1134"/>
      <c r="D29" s="1143" t="s">
        <v>39</v>
      </c>
      <c r="E29" s="1834"/>
      <c r="F29" s="876" t="str">
        <f t="shared" ref="F29:M29" si="5">IF(ISERROR(QUARTILE(F$12:F$23,2)),"n/a",QUARTILE(F$12:F$23,2))</f>
        <v>n/a</v>
      </c>
      <c r="G29" s="876" t="str">
        <f t="shared" si="5"/>
        <v>n/a</v>
      </c>
      <c r="H29" s="876" t="str">
        <f t="shared" si="5"/>
        <v>n/a</v>
      </c>
      <c r="I29" s="876" t="str">
        <f t="shared" si="5"/>
        <v>n/a</v>
      </c>
      <c r="J29" s="876" t="str">
        <f t="shared" si="5"/>
        <v>n/a</v>
      </c>
      <c r="K29" s="876" t="str">
        <f t="shared" si="5"/>
        <v>n/a</v>
      </c>
      <c r="L29" s="876" t="str">
        <f t="shared" si="5"/>
        <v>n/a</v>
      </c>
      <c r="M29" s="876" t="str">
        <f t="shared" si="5"/>
        <v>n/a</v>
      </c>
      <c r="N29" s="1835"/>
      <c r="O29" s="1833"/>
      <c r="P29" s="1816"/>
    </row>
    <row r="30" spans="1:16">
      <c r="A30" s="1830"/>
      <c r="B30" s="1830"/>
      <c r="C30" s="1134"/>
      <c r="D30" s="1143" t="s">
        <v>153</v>
      </c>
      <c r="E30" s="1834"/>
      <c r="F30" s="876" t="str">
        <f t="shared" ref="F30:M30" si="6">IF(ISERROR(QUARTILE(F12:F23,1)),"n/a",QUARTILE(F12:F23,1))</f>
        <v>n/a</v>
      </c>
      <c r="G30" s="876" t="str">
        <f t="shared" si="6"/>
        <v>n/a</v>
      </c>
      <c r="H30" s="876" t="str">
        <f t="shared" si="6"/>
        <v>n/a</v>
      </c>
      <c r="I30" s="876" t="str">
        <f t="shared" si="6"/>
        <v>n/a</v>
      </c>
      <c r="J30" s="876" t="str">
        <f t="shared" si="6"/>
        <v>n/a</v>
      </c>
      <c r="K30" s="876" t="str">
        <f t="shared" si="6"/>
        <v>n/a</v>
      </c>
      <c r="L30" s="876" t="str">
        <f t="shared" si="6"/>
        <v>n/a</v>
      </c>
      <c r="M30" s="876" t="str">
        <f t="shared" si="6"/>
        <v>n/a</v>
      </c>
      <c r="N30" s="1835"/>
      <c r="O30" s="1833"/>
      <c r="P30" s="1816"/>
    </row>
    <row r="31" spans="1:16">
      <c r="A31" s="1830"/>
      <c r="B31" s="1830"/>
      <c r="C31" s="1134"/>
      <c r="D31" s="1143" t="s">
        <v>154</v>
      </c>
      <c r="E31" s="1836"/>
      <c r="F31" s="877" t="str">
        <f t="shared" ref="F31:M31" si="7">IF(ISERROR(QUARTILE(F12:F23,0)),"n/a",QUARTILE(F12:F23,0))</f>
        <v>n/a</v>
      </c>
      <c r="G31" s="877" t="str">
        <f t="shared" si="7"/>
        <v>n/a</v>
      </c>
      <c r="H31" s="877" t="str">
        <f t="shared" si="7"/>
        <v>n/a</v>
      </c>
      <c r="I31" s="877" t="str">
        <f t="shared" si="7"/>
        <v>n/a</v>
      </c>
      <c r="J31" s="877" t="str">
        <f t="shared" si="7"/>
        <v>n/a</v>
      </c>
      <c r="K31" s="877" t="str">
        <f t="shared" si="7"/>
        <v>n/a</v>
      </c>
      <c r="L31" s="877" t="str">
        <f t="shared" si="7"/>
        <v>n/a</v>
      </c>
      <c r="M31" s="877" t="str">
        <f t="shared" si="7"/>
        <v>n/a</v>
      </c>
      <c r="N31" s="1837"/>
      <c r="O31" s="1833"/>
      <c r="P31" s="1816"/>
    </row>
    <row r="32" spans="1:16">
      <c r="A32" s="1830"/>
      <c r="B32" s="1830"/>
      <c r="C32" s="1143"/>
      <c r="D32" s="1141"/>
      <c r="E32" s="1141"/>
      <c r="F32" s="1134"/>
      <c r="G32" s="1134"/>
      <c r="H32" s="1134"/>
      <c r="I32" s="1134"/>
      <c r="J32" s="1134"/>
      <c r="K32" s="1134"/>
      <c r="L32" s="1134"/>
      <c r="M32" s="1134"/>
      <c r="N32" s="1134"/>
      <c r="O32" s="1134"/>
      <c r="P32" s="1816"/>
    </row>
    <row r="33" spans="1:16" ht="14.4" thickBot="1">
      <c r="A33" s="1830"/>
      <c r="B33" s="1830"/>
      <c r="C33" s="1829" t="s">
        <v>610</v>
      </c>
      <c r="D33" s="1829"/>
      <c r="E33" s="1829"/>
      <c r="F33" s="1829"/>
      <c r="G33" s="1829"/>
      <c r="H33" s="1829"/>
      <c r="I33" s="1829"/>
      <c r="J33" s="1829"/>
      <c r="K33" s="1829"/>
      <c r="L33" s="1829"/>
      <c r="M33" s="1829"/>
      <c r="N33" s="1829"/>
      <c r="O33" s="1829"/>
      <c r="P33" s="1829"/>
    </row>
    <row r="34" spans="1:16" s="904" customFormat="1" ht="25.2">
      <c r="A34" s="1830"/>
      <c r="B34" s="2114"/>
      <c r="C34" s="1840" t="e">
        <f>IF(DraftMode="Y",DraftFooter,"")</f>
        <v>#NAME?</v>
      </c>
      <c r="D34" s="1841"/>
      <c r="E34" s="1841"/>
      <c r="F34" s="1841"/>
      <c r="G34" s="1841"/>
      <c r="H34" s="1841"/>
      <c r="I34" s="1841"/>
      <c r="J34" s="1841"/>
      <c r="K34" s="1842"/>
      <c r="L34" s="1841"/>
      <c r="M34" s="1841"/>
      <c r="N34" s="1841"/>
      <c r="O34" s="1841"/>
      <c r="P34" s="2120" t="s">
        <v>55</v>
      </c>
    </row>
    <row r="35" spans="1:16">
      <c r="A35" s="1830"/>
      <c r="B35" s="1830"/>
      <c r="C35" s="1844" t="e">
        <f>DownloadStamp</f>
        <v>#REF!</v>
      </c>
      <c r="D35" s="1816"/>
      <c r="E35" s="1816"/>
      <c r="F35" s="1816"/>
      <c r="G35" s="1816"/>
      <c r="H35" s="1816"/>
      <c r="I35" s="1816"/>
      <c r="J35" s="1816"/>
      <c r="K35" s="1816"/>
      <c r="L35" s="1816"/>
      <c r="M35" s="1816"/>
      <c r="N35" s="1816"/>
      <c r="O35" s="1816"/>
      <c r="P35" s="1586" t="str">
        <f ca="1">"© "&amp;YEAR(TODAY())&amp;" by Ernst &amp; Young  LLP. All rights reserved."</f>
        <v>© 2017 by Ernst &amp; Young  LLP. All rights reserved.</v>
      </c>
    </row>
    <row r="36" spans="1:16">
      <c r="A36" s="1830"/>
      <c r="B36" s="1830"/>
      <c r="C36" s="2121"/>
      <c r="D36" s="2121"/>
      <c r="E36" s="2121"/>
      <c r="F36" s="2121"/>
      <c r="G36" s="2121"/>
      <c r="H36" s="2121"/>
      <c r="I36" s="2121"/>
      <c r="J36" s="2121"/>
      <c r="K36" s="2121"/>
      <c r="L36" s="2121"/>
      <c r="M36" s="2121"/>
      <c r="N36" s="2121"/>
      <c r="O36" s="2121"/>
      <c r="P36" s="2121"/>
    </row>
    <row r="37" spans="1:16">
      <c r="A37" s="1830"/>
      <c r="B37" s="1830"/>
      <c r="C37" s="2122"/>
      <c r="D37" s="2122"/>
      <c r="E37" s="2122"/>
      <c r="F37" s="2122"/>
      <c r="G37" s="2122"/>
      <c r="H37" s="2122"/>
      <c r="I37" s="2122"/>
      <c r="J37" s="2122"/>
      <c r="K37" s="2122"/>
      <c r="L37" s="2122"/>
      <c r="M37" s="2122"/>
      <c r="N37" s="2122"/>
      <c r="O37" s="2122"/>
      <c r="P37" s="2122"/>
    </row>
    <row r="38" spans="1:16">
      <c r="A38" s="1830"/>
      <c r="B38" s="1830"/>
      <c r="C38" s="1134"/>
      <c r="D38" s="1134"/>
      <c r="E38" s="1134"/>
      <c r="F38" s="1134"/>
      <c r="G38" s="1134"/>
      <c r="H38" s="1134"/>
      <c r="I38" s="1134"/>
      <c r="J38" s="1134"/>
      <c r="K38" s="1134"/>
      <c r="L38" s="1134"/>
      <c r="M38" s="1134"/>
      <c r="N38" s="1134"/>
      <c r="O38" s="1134"/>
      <c r="P38" s="1134"/>
    </row>
    <row r="39" spans="1:16">
      <c r="A39" s="1830"/>
      <c r="B39" s="1830"/>
      <c r="C39" s="1134"/>
      <c r="D39" s="1134"/>
      <c r="E39" s="1134"/>
      <c r="F39" s="1134"/>
      <c r="G39" s="1134"/>
      <c r="H39" s="1134"/>
      <c r="I39" s="1134"/>
      <c r="J39" s="1134"/>
      <c r="K39" s="1134"/>
      <c r="L39" s="1134"/>
      <c r="M39" s="1134"/>
      <c r="N39" s="1134"/>
      <c r="O39" s="1134"/>
      <c r="P39" s="1134"/>
    </row>
    <row r="40" spans="1:16">
      <c r="A40" s="1830"/>
      <c r="B40" s="1830"/>
      <c r="C40" s="1134"/>
      <c r="D40" s="1134"/>
      <c r="E40" s="1134"/>
      <c r="F40" s="1134"/>
      <c r="G40" s="1134"/>
      <c r="H40" s="1134"/>
      <c r="I40" s="1134"/>
      <c r="J40" s="1134"/>
      <c r="K40" s="1134"/>
      <c r="L40" s="1134"/>
      <c r="M40" s="1134"/>
      <c r="N40" s="1134"/>
      <c r="O40" s="1134"/>
      <c r="P40" s="1134"/>
    </row>
    <row r="41" spans="1:16">
      <c r="A41" s="1830"/>
      <c r="B41" s="1830"/>
      <c r="C41" s="1134"/>
      <c r="D41" s="1134"/>
      <c r="E41" s="1134"/>
      <c r="F41" s="1134"/>
      <c r="G41" s="1134"/>
      <c r="H41" s="1134"/>
      <c r="I41" s="1134"/>
      <c r="J41" s="1134"/>
      <c r="K41" s="1134"/>
      <c r="L41" s="1134"/>
      <c r="M41" s="1134"/>
      <c r="N41" s="1134"/>
      <c r="O41" s="1134"/>
      <c r="P41" s="1134"/>
    </row>
    <row r="42" spans="1:16">
      <c r="A42" s="1830"/>
      <c r="B42" s="1830"/>
      <c r="C42" s="1134"/>
      <c r="D42" s="1134"/>
      <c r="E42" s="1134"/>
      <c r="F42" s="1134"/>
      <c r="G42" s="1134"/>
      <c r="H42" s="1134"/>
      <c r="I42" s="1134"/>
      <c r="J42" s="1134"/>
      <c r="K42" s="1134"/>
      <c r="L42" s="1134"/>
      <c r="M42" s="1134"/>
      <c r="N42" s="1134"/>
      <c r="O42" s="1134"/>
      <c r="P42" s="1134"/>
    </row>
    <row r="43" spans="1:16">
      <c r="A43" s="1830"/>
      <c r="B43" s="1830"/>
      <c r="C43" s="1134"/>
      <c r="D43" s="1134"/>
      <c r="E43" s="1134"/>
      <c r="F43" s="1818"/>
      <c r="G43" s="1818"/>
      <c r="H43" s="1818"/>
      <c r="I43" s="1818"/>
      <c r="J43" s="1818"/>
      <c r="K43" s="1818"/>
      <c r="L43" s="1134"/>
      <c r="M43" s="1134"/>
      <c r="N43" s="1134"/>
      <c r="O43" s="1134"/>
      <c r="P43" s="1134"/>
    </row>
    <row r="44" spans="1:16">
      <c r="A44" s="1830"/>
      <c r="B44" s="1830"/>
      <c r="C44" s="1134"/>
      <c r="D44" s="1134"/>
      <c r="E44" s="1134"/>
      <c r="F44" s="2123"/>
      <c r="G44" s="2123"/>
      <c r="H44" s="2123"/>
      <c r="I44" s="2123"/>
      <c r="J44" s="2123"/>
      <c r="K44" s="2123"/>
      <c r="L44" s="1134"/>
      <c r="M44" s="1134"/>
      <c r="N44" s="1134"/>
      <c r="O44" s="1134"/>
      <c r="P44" s="1134"/>
    </row>
    <row r="45" spans="1:16">
      <c r="A45" s="1830"/>
      <c r="B45" s="1830"/>
      <c r="C45" s="1134"/>
      <c r="D45" s="1134"/>
      <c r="E45" s="1134"/>
      <c r="F45" s="1134"/>
      <c r="G45" s="1134"/>
      <c r="H45" s="1134"/>
      <c r="I45" s="1134"/>
      <c r="J45" s="1134"/>
      <c r="K45" s="1134"/>
      <c r="L45" s="1134"/>
      <c r="M45" s="1134"/>
      <c r="N45" s="1134"/>
      <c r="O45" s="1134"/>
      <c r="P45" s="1134"/>
    </row>
    <row r="46" spans="1:16">
      <c r="A46" s="1830"/>
      <c r="B46" s="2124"/>
      <c r="C46" s="1134"/>
      <c r="D46" s="1134"/>
      <c r="E46" s="1134"/>
      <c r="F46" s="1586"/>
      <c r="G46" s="1586"/>
      <c r="H46" s="1586"/>
      <c r="I46" s="1586"/>
      <c r="J46" s="1586"/>
      <c r="K46" s="1586"/>
      <c r="L46" s="1134"/>
      <c r="M46" s="1134"/>
      <c r="N46" s="1134"/>
      <c r="O46" s="1134"/>
      <c r="P46" s="1134"/>
    </row>
    <row r="47" spans="1:16">
      <c r="A47" s="1830"/>
      <c r="B47" s="2124"/>
      <c r="C47" s="1134"/>
      <c r="D47" s="1134"/>
      <c r="E47" s="1134"/>
      <c r="F47" s="1586"/>
      <c r="G47" s="1586"/>
      <c r="H47" s="1586"/>
      <c r="I47" s="1586"/>
      <c r="J47" s="1586"/>
      <c r="K47" s="1586"/>
      <c r="L47" s="1134"/>
      <c r="M47" s="1134"/>
      <c r="N47" s="1134"/>
      <c r="O47" s="1134"/>
      <c r="P47" s="1134"/>
    </row>
    <row r="48" spans="1:16">
      <c r="A48" s="1830"/>
      <c r="B48" s="2124"/>
      <c r="C48" s="1134"/>
      <c r="D48" s="1134"/>
      <c r="E48" s="1134"/>
      <c r="F48" s="1586"/>
      <c r="G48" s="1586"/>
      <c r="H48" s="1586"/>
      <c r="I48" s="1586"/>
      <c r="J48" s="1586"/>
      <c r="K48" s="1586"/>
      <c r="L48" s="1134"/>
      <c r="M48" s="1134"/>
      <c r="N48" s="1134"/>
      <c r="O48" s="1134"/>
      <c r="P48" s="1134"/>
    </row>
    <row r="49" spans="1:16">
      <c r="A49" s="1830"/>
      <c r="B49" s="2124"/>
      <c r="C49" s="1134"/>
      <c r="D49" s="1134"/>
      <c r="E49" s="1134"/>
      <c r="F49" s="1586"/>
      <c r="G49" s="1586"/>
      <c r="H49" s="1586"/>
      <c r="I49" s="1586"/>
      <c r="J49" s="1586"/>
      <c r="K49" s="1586"/>
      <c r="L49" s="1134"/>
      <c r="M49" s="1134"/>
      <c r="N49" s="1134"/>
      <c r="O49" s="1134"/>
      <c r="P49" s="1134"/>
    </row>
    <row r="50" spans="1:16">
      <c r="A50" s="1830"/>
      <c r="B50" s="2124"/>
      <c r="C50" s="1134"/>
      <c r="D50" s="1134"/>
      <c r="E50" s="1134"/>
      <c r="F50" s="1586"/>
      <c r="G50" s="1586"/>
      <c r="H50" s="1586"/>
      <c r="I50" s="1586"/>
      <c r="J50" s="1586"/>
      <c r="K50" s="1586"/>
      <c r="L50" s="1134"/>
      <c r="M50" s="1134"/>
      <c r="N50" s="1134"/>
      <c r="O50" s="1134"/>
      <c r="P50" s="1134"/>
    </row>
    <row r="51" spans="1:16">
      <c r="A51" s="1830"/>
      <c r="B51" s="2124"/>
      <c r="C51" s="1134"/>
      <c r="D51" s="1134"/>
      <c r="E51" s="1134"/>
      <c r="F51" s="1586"/>
      <c r="G51" s="1586"/>
      <c r="H51" s="1586"/>
      <c r="I51" s="1586"/>
      <c r="J51" s="1586"/>
      <c r="K51" s="1586"/>
      <c r="L51" s="1134"/>
      <c r="M51" s="1134"/>
      <c r="N51" s="1134"/>
      <c r="O51" s="1134"/>
      <c r="P51" s="1134"/>
    </row>
    <row r="52" spans="1:16">
      <c r="A52" s="1830"/>
      <c r="B52" s="2124"/>
      <c r="C52" s="1134"/>
      <c r="D52" s="1134"/>
      <c r="E52" s="1134"/>
      <c r="F52" s="1586"/>
      <c r="G52" s="1586"/>
      <c r="H52" s="1586"/>
      <c r="I52" s="1586"/>
      <c r="J52" s="1586"/>
      <c r="K52" s="1586"/>
      <c r="L52" s="1134"/>
      <c r="M52" s="1134"/>
      <c r="N52" s="1134"/>
      <c r="O52" s="1134"/>
      <c r="P52" s="1134"/>
    </row>
    <row r="53" spans="1:16">
      <c r="A53" s="1830"/>
      <c r="B53" s="2124"/>
      <c r="C53" s="1134"/>
      <c r="D53" s="1134"/>
      <c r="E53" s="1134"/>
      <c r="F53" s="1586"/>
      <c r="G53" s="1586"/>
      <c r="H53" s="1586"/>
      <c r="I53" s="1586"/>
      <c r="J53" s="1586"/>
      <c r="K53" s="1586"/>
      <c r="L53" s="1134"/>
      <c r="M53" s="1134"/>
      <c r="N53" s="1134"/>
      <c r="O53" s="1134"/>
      <c r="P53" s="1134"/>
    </row>
    <row r="54" spans="1:16">
      <c r="A54" s="1830"/>
      <c r="B54" s="2124"/>
      <c r="C54" s="1134"/>
      <c r="D54" s="1134"/>
      <c r="E54" s="1134"/>
      <c r="F54" s="1586"/>
      <c r="G54" s="1586"/>
      <c r="H54" s="1586"/>
      <c r="I54" s="1586"/>
      <c r="J54" s="1586"/>
      <c r="K54" s="1586"/>
      <c r="L54" s="1134"/>
      <c r="M54" s="1134"/>
      <c r="N54" s="1134"/>
      <c r="O54" s="1134"/>
      <c r="P54" s="1134"/>
    </row>
    <row r="55" spans="1:16">
      <c r="A55" s="1830"/>
      <c r="B55" s="2124"/>
      <c r="C55" s="1134"/>
      <c r="D55" s="1134"/>
      <c r="E55" s="1134"/>
      <c r="F55" s="1586"/>
      <c r="G55" s="1586"/>
      <c r="H55" s="1586"/>
      <c r="I55" s="1586"/>
      <c r="J55" s="1586"/>
      <c r="K55" s="1586"/>
      <c r="L55" s="1134"/>
      <c r="M55" s="1134"/>
      <c r="N55" s="1134"/>
      <c r="O55" s="1134"/>
      <c r="P55" s="1134"/>
    </row>
    <row r="56" spans="1:16">
      <c r="A56" s="1830"/>
      <c r="B56" s="2124"/>
      <c r="C56" s="1134"/>
      <c r="D56" s="1134"/>
      <c r="E56" s="1134"/>
      <c r="F56" s="1586"/>
      <c r="G56" s="1586"/>
      <c r="H56" s="1586"/>
      <c r="I56" s="1586"/>
      <c r="J56" s="1586"/>
      <c r="K56" s="1586"/>
      <c r="L56" s="1134"/>
      <c r="M56" s="1134"/>
      <c r="N56" s="1134"/>
      <c r="O56" s="1134"/>
      <c r="P56" s="1134"/>
    </row>
    <row r="57" spans="1:16">
      <c r="A57" s="1830"/>
      <c r="B57" s="2124"/>
      <c r="C57" s="1134"/>
      <c r="D57" s="1134"/>
      <c r="E57" s="1134"/>
      <c r="F57" s="1586"/>
      <c r="G57" s="1586"/>
      <c r="H57" s="1586"/>
      <c r="I57" s="1586"/>
      <c r="J57" s="1586"/>
      <c r="K57" s="1586"/>
      <c r="L57" s="1134"/>
      <c r="M57" s="1134"/>
      <c r="N57" s="1134"/>
      <c r="O57" s="1134"/>
      <c r="P57" s="1134"/>
    </row>
    <row r="58" spans="1:16">
      <c r="A58" s="1830"/>
      <c r="B58" s="1830"/>
      <c r="C58" s="1134"/>
      <c r="D58" s="1134"/>
      <c r="E58" s="1134"/>
      <c r="F58" s="1134"/>
      <c r="G58" s="1134"/>
      <c r="H58" s="1134"/>
      <c r="I58" s="1134"/>
      <c r="J58" s="1134"/>
      <c r="K58" s="1134"/>
      <c r="L58" s="1134"/>
      <c r="M58" s="1134"/>
      <c r="N58" s="1134"/>
      <c r="O58" s="1134"/>
      <c r="P58" s="1134"/>
    </row>
    <row r="59" spans="1:16">
      <c r="A59" s="1830"/>
      <c r="B59" s="2125"/>
      <c r="C59" s="1134"/>
      <c r="D59" s="1134"/>
      <c r="E59" s="1134"/>
      <c r="F59" s="1134"/>
      <c r="G59" s="1134"/>
      <c r="H59" s="1134"/>
      <c r="I59" s="1134"/>
      <c r="J59" s="1134"/>
      <c r="K59" s="1134"/>
      <c r="L59" s="1134"/>
      <c r="M59" s="1134"/>
      <c r="N59" s="1134"/>
      <c r="O59" s="1134"/>
      <c r="P59" s="1134"/>
    </row>
    <row r="60" spans="1:16">
      <c r="A60" s="1830"/>
      <c r="B60" s="1830"/>
      <c r="C60" s="1134"/>
      <c r="D60" s="1134"/>
      <c r="E60" s="1134"/>
      <c r="F60" s="1134"/>
      <c r="G60" s="1134"/>
      <c r="H60" s="1134"/>
      <c r="I60" s="1134"/>
      <c r="J60" s="1134"/>
      <c r="K60" s="1134"/>
      <c r="L60" s="1134"/>
      <c r="M60" s="1134"/>
      <c r="N60" s="1134"/>
      <c r="O60" s="1134"/>
      <c r="P60" s="1134"/>
    </row>
    <row r="61" spans="1:16">
      <c r="A61" s="1830"/>
      <c r="B61" s="1830"/>
      <c r="C61" s="1134"/>
      <c r="D61" s="1134"/>
      <c r="E61" s="1134"/>
      <c r="F61" s="1134"/>
      <c r="G61" s="1134"/>
      <c r="H61" s="1134"/>
      <c r="I61" s="1134"/>
      <c r="J61" s="1134"/>
      <c r="K61" s="1134"/>
      <c r="L61" s="1134"/>
      <c r="M61" s="1134"/>
      <c r="N61" s="1134"/>
      <c r="O61" s="1134"/>
      <c r="P61" s="1134"/>
    </row>
    <row r="62" spans="1:16">
      <c r="A62" s="1830"/>
      <c r="B62" s="1830"/>
      <c r="C62" s="1134"/>
      <c r="D62" s="1134"/>
      <c r="E62" s="1134"/>
      <c r="F62" s="1134"/>
      <c r="G62" s="1134"/>
      <c r="H62" s="1134"/>
      <c r="I62" s="1134"/>
      <c r="J62" s="1134"/>
      <c r="K62" s="1134"/>
      <c r="L62" s="1134"/>
      <c r="M62" s="1134"/>
      <c r="N62" s="1134"/>
      <c r="O62" s="1134"/>
      <c r="P62" s="1134"/>
    </row>
    <row r="63" spans="1:16">
      <c r="A63" s="1830"/>
      <c r="B63" s="1830"/>
      <c r="C63" s="1134"/>
      <c r="D63" s="1134"/>
      <c r="E63" s="1134"/>
      <c r="F63" s="1818"/>
      <c r="G63" s="1818"/>
      <c r="H63" s="1818"/>
      <c r="I63" s="1818"/>
      <c r="J63" s="1818"/>
      <c r="K63" s="1818"/>
      <c r="L63" s="1134"/>
      <c r="M63" s="1134"/>
      <c r="N63" s="1134"/>
      <c r="O63" s="1134"/>
      <c r="P63" s="1134"/>
    </row>
    <row r="64" spans="1:16">
      <c r="A64" s="1830"/>
      <c r="B64" s="1830"/>
      <c r="C64" s="1134"/>
      <c r="D64" s="1134"/>
      <c r="E64" s="1134"/>
      <c r="F64" s="2123"/>
      <c r="G64" s="2123"/>
      <c r="H64" s="2123"/>
      <c r="I64" s="2123"/>
      <c r="J64" s="2123"/>
      <c r="K64" s="2123"/>
      <c r="L64" s="1134"/>
      <c r="M64" s="1134"/>
      <c r="N64" s="1134"/>
      <c r="O64" s="1134"/>
      <c r="P64" s="1134"/>
    </row>
    <row r="65" spans="1:16">
      <c r="A65" s="1830"/>
      <c r="B65" s="1830"/>
      <c r="C65" s="1134"/>
      <c r="D65" s="1134"/>
      <c r="E65" s="1134"/>
      <c r="F65" s="1134"/>
      <c r="G65" s="1134"/>
      <c r="H65" s="1134"/>
      <c r="I65" s="1134"/>
      <c r="J65" s="1134"/>
      <c r="K65" s="1134"/>
      <c r="L65" s="1134"/>
      <c r="M65" s="1134"/>
      <c r="N65" s="1134"/>
      <c r="O65" s="1134"/>
      <c r="P65" s="1134"/>
    </row>
    <row r="66" spans="1:16">
      <c r="A66" s="1830"/>
      <c r="B66" s="2124"/>
      <c r="C66" s="1134"/>
      <c r="D66" s="1134"/>
      <c r="E66" s="1134"/>
      <c r="F66" s="1586"/>
      <c r="G66" s="1586"/>
      <c r="H66" s="1586"/>
      <c r="I66" s="1586"/>
      <c r="J66" s="1586"/>
      <c r="K66" s="1586"/>
      <c r="L66" s="1134"/>
      <c r="M66" s="1134"/>
      <c r="N66" s="1134"/>
      <c r="O66" s="1134"/>
      <c r="P66" s="1134"/>
    </row>
    <row r="67" spans="1:16">
      <c r="A67" s="1830"/>
      <c r="B67" s="2124"/>
      <c r="C67" s="1134"/>
      <c r="D67" s="1134"/>
      <c r="E67" s="1134"/>
      <c r="F67" s="1586"/>
      <c r="G67" s="1586"/>
      <c r="H67" s="1586"/>
      <c r="I67" s="1586"/>
      <c r="J67" s="1586"/>
      <c r="K67" s="1586"/>
      <c r="L67" s="1134"/>
      <c r="M67" s="1134"/>
      <c r="N67" s="1134"/>
      <c r="O67" s="1134"/>
      <c r="P67" s="1134"/>
    </row>
    <row r="68" spans="1:16">
      <c r="A68" s="1830"/>
      <c r="B68" s="2124"/>
      <c r="C68" s="1134"/>
      <c r="D68" s="1134"/>
      <c r="E68" s="1134"/>
      <c r="F68" s="1586"/>
      <c r="G68" s="1586"/>
      <c r="H68" s="1586"/>
      <c r="I68" s="1586"/>
      <c r="J68" s="1586"/>
      <c r="K68" s="1586"/>
      <c r="L68" s="1134"/>
      <c r="M68" s="1134"/>
      <c r="N68" s="1134"/>
      <c r="O68" s="1134"/>
      <c r="P68" s="1134"/>
    </row>
    <row r="69" spans="1:16">
      <c r="A69" s="1830"/>
      <c r="B69" s="2124"/>
      <c r="C69" s="1134"/>
      <c r="D69" s="1134"/>
      <c r="E69" s="1134"/>
      <c r="F69" s="1586"/>
      <c r="G69" s="1586"/>
      <c r="H69" s="1586"/>
      <c r="I69" s="1586"/>
      <c r="J69" s="1586"/>
      <c r="K69" s="1586"/>
      <c r="L69" s="1134"/>
      <c r="M69" s="1134"/>
      <c r="N69" s="1134"/>
      <c r="O69" s="1134"/>
      <c r="P69" s="1134"/>
    </row>
    <row r="70" spans="1:16">
      <c r="A70" s="1830"/>
      <c r="B70" s="2124"/>
      <c r="C70" s="1134"/>
      <c r="D70" s="1134"/>
      <c r="E70" s="1134"/>
      <c r="F70" s="1586"/>
      <c r="G70" s="1586"/>
      <c r="H70" s="1586"/>
      <c r="I70" s="1586"/>
      <c r="J70" s="1586"/>
      <c r="K70" s="1586"/>
      <c r="L70" s="1134"/>
      <c r="M70" s="1134"/>
      <c r="N70" s="1134"/>
      <c r="O70" s="1134"/>
      <c r="P70" s="1134"/>
    </row>
    <row r="71" spans="1:16">
      <c r="A71" s="1830"/>
      <c r="B71" s="2124"/>
      <c r="C71" s="1134"/>
      <c r="D71" s="1134"/>
      <c r="E71" s="1134"/>
      <c r="F71" s="1586"/>
      <c r="G71" s="1586"/>
      <c r="H71" s="1586"/>
      <c r="I71" s="1586"/>
      <c r="J71" s="1586"/>
      <c r="K71" s="1586"/>
      <c r="L71" s="1134"/>
      <c r="M71" s="1134"/>
      <c r="N71" s="1134"/>
      <c r="O71" s="1134"/>
      <c r="P71" s="1134"/>
    </row>
    <row r="72" spans="1:16">
      <c r="A72" s="1830"/>
      <c r="B72" s="2124"/>
      <c r="C72" s="1134"/>
      <c r="D72" s="1134"/>
      <c r="E72" s="1134"/>
      <c r="F72" s="1586"/>
      <c r="G72" s="1586"/>
      <c r="H72" s="1586"/>
      <c r="I72" s="1586"/>
      <c r="J72" s="1586"/>
      <c r="K72" s="1586"/>
      <c r="L72" s="1134"/>
      <c r="M72" s="1134"/>
      <c r="N72" s="1134"/>
      <c r="O72" s="1134"/>
      <c r="P72" s="1134"/>
    </row>
    <row r="73" spans="1:16">
      <c r="A73" s="1830"/>
      <c r="B73" s="2124"/>
      <c r="C73" s="1134"/>
      <c r="D73" s="1134"/>
      <c r="E73" s="1134"/>
      <c r="F73" s="1586"/>
      <c r="G73" s="1586"/>
      <c r="H73" s="1586"/>
      <c r="I73" s="1586"/>
      <c r="J73" s="1586"/>
      <c r="K73" s="1586"/>
      <c r="L73" s="1134"/>
      <c r="M73" s="1134"/>
      <c r="N73" s="1134"/>
      <c r="O73" s="1134"/>
      <c r="P73" s="1134"/>
    </row>
    <row r="74" spans="1:16">
      <c r="A74" s="1830"/>
      <c r="B74" s="2124"/>
      <c r="C74" s="1134"/>
      <c r="D74" s="1134"/>
      <c r="E74" s="1134"/>
      <c r="F74" s="1586"/>
      <c r="G74" s="1586"/>
      <c r="H74" s="1586"/>
      <c r="I74" s="1586"/>
      <c r="J74" s="1586"/>
      <c r="K74" s="1586"/>
      <c r="L74" s="1134"/>
      <c r="M74" s="1134"/>
      <c r="N74" s="1134"/>
      <c r="O74" s="1134"/>
      <c r="P74" s="1134"/>
    </row>
    <row r="75" spans="1:16">
      <c r="A75" s="1830"/>
      <c r="B75" s="2124"/>
      <c r="C75" s="1134"/>
      <c r="D75" s="1134"/>
      <c r="E75" s="1134"/>
      <c r="F75" s="1586"/>
      <c r="G75" s="1586"/>
      <c r="H75" s="1586"/>
      <c r="I75" s="1586"/>
      <c r="J75" s="1586"/>
      <c r="K75" s="1586"/>
      <c r="L75" s="1134"/>
      <c r="M75" s="1134"/>
      <c r="N75" s="1134"/>
      <c r="O75" s="1134"/>
      <c r="P75" s="1134"/>
    </row>
    <row r="76" spans="1:16">
      <c r="A76" s="1830"/>
      <c r="B76" s="2124"/>
      <c r="C76" s="1134"/>
      <c r="D76" s="1134"/>
      <c r="E76" s="1134"/>
      <c r="F76" s="1586"/>
      <c r="G76" s="1586"/>
      <c r="H76" s="1586"/>
      <c r="I76" s="1586"/>
      <c r="J76" s="1586"/>
      <c r="K76" s="1586"/>
      <c r="L76" s="1134"/>
      <c r="M76" s="1134"/>
      <c r="N76" s="1134"/>
      <c r="O76" s="1134"/>
      <c r="P76" s="1134"/>
    </row>
    <row r="77" spans="1:16">
      <c r="A77" s="1830"/>
      <c r="B77" s="2124"/>
      <c r="C77" s="1134"/>
      <c r="D77" s="1134"/>
      <c r="E77" s="1134"/>
      <c r="F77" s="1586"/>
      <c r="G77" s="1586"/>
      <c r="H77" s="1586"/>
      <c r="I77" s="1586"/>
      <c r="J77" s="1586"/>
      <c r="K77" s="1586"/>
      <c r="L77" s="1134"/>
      <c r="M77" s="1134"/>
      <c r="N77" s="1134"/>
      <c r="O77" s="1134"/>
      <c r="P77" s="1134"/>
    </row>
    <row r="78" spans="1:16">
      <c r="A78" s="1830"/>
      <c r="B78" s="2124"/>
      <c r="C78" s="1134"/>
      <c r="D78" s="1134"/>
      <c r="E78" s="1134"/>
      <c r="F78" s="1134"/>
      <c r="G78" s="1134"/>
      <c r="H78" s="1134"/>
      <c r="I78" s="1134"/>
      <c r="J78" s="1134"/>
      <c r="K78" s="1134"/>
      <c r="L78" s="1134"/>
      <c r="M78" s="1134"/>
      <c r="N78" s="1134"/>
      <c r="O78" s="1134"/>
      <c r="P78" s="1134"/>
    </row>
    <row r="79" spans="1:16">
      <c r="A79" s="1830"/>
      <c r="B79" s="2125"/>
      <c r="C79" s="1134"/>
      <c r="D79" s="1134"/>
      <c r="E79" s="1134"/>
      <c r="F79" s="1134"/>
      <c r="G79" s="1134"/>
      <c r="H79" s="1134"/>
      <c r="I79" s="1134"/>
      <c r="J79" s="1134"/>
      <c r="K79" s="1134"/>
      <c r="L79" s="1134"/>
      <c r="M79" s="1134"/>
      <c r="N79" s="1134"/>
      <c r="O79" s="1134"/>
      <c r="P79" s="1134"/>
    </row>
  </sheetData>
  <pageMargins left="0.5" right="0.5" top="0.5" bottom="0.5" header="0.3" footer="0.3"/>
  <pageSetup scale="94" fitToHeight="0" orientation="landscape" blackAndWhite="1"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1:D21"/>
  <sheetViews>
    <sheetView view="pageBreakPreview" zoomScale="60" zoomScaleNormal="100" workbookViewId="0"/>
  </sheetViews>
  <sheetFormatPr defaultColWidth="9.109375" defaultRowHeight="13.2"/>
  <cols>
    <col min="1" max="16384" width="9.109375" style="152"/>
  </cols>
  <sheetData>
    <row r="21" spans="2:4">
      <c r="B21" s="585"/>
      <c r="C21" s="585"/>
      <c r="D21" s="585"/>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S45"/>
  <sheetViews>
    <sheetView showGridLines="0" view="pageBreakPreview" zoomScaleNormal="85" zoomScaleSheetLayoutView="100" workbookViewId="0"/>
  </sheetViews>
  <sheetFormatPr defaultColWidth="9.109375" defaultRowHeight="13.2"/>
  <cols>
    <col min="1" max="1" width="21.88671875" style="3" customWidth="1"/>
    <col min="2" max="2" width="1.109375" style="3" customWidth="1"/>
    <col min="3" max="3" width="31.5546875" style="5" customWidth="1"/>
    <col min="4" max="4" width="13.6640625" style="3" customWidth="1"/>
    <col min="5" max="5" width="8.6640625" style="3" customWidth="1"/>
    <col min="6" max="6" width="5.109375" style="3" customWidth="1"/>
    <col min="7" max="7" width="4.109375" style="3" customWidth="1"/>
    <col min="8" max="8" width="4" style="3" customWidth="1"/>
    <col min="9" max="9" width="11.88671875" style="3" customWidth="1"/>
    <col min="10" max="10" width="3.44140625" style="3" customWidth="1"/>
    <col min="11" max="11" width="24.33203125" style="3" customWidth="1"/>
    <col min="12" max="12" width="5.44140625" style="152" customWidth="1"/>
    <col min="13" max="17" width="19.109375" style="152" customWidth="1"/>
    <col min="18" max="31" width="8.5546875" style="152" customWidth="1"/>
    <col min="32" max="32" width="4.88671875" style="152" customWidth="1"/>
    <col min="33" max="45" width="9.109375" style="152"/>
    <col min="46" max="16384" width="9.109375" style="3"/>
  </cols>
  <sheetData>
    <row r="1" spans="1:45" s="45" customFormat="1" ht="24" thickBot="1">
      <c r="A1" s="872" t="str">
        <f>client_name</f>
        <v>AECOM Technology Corporation</v>
      </c>
      <c r="B1" s="1120"/>
      <c r="C1" s="969"/>
      <c r="D1" s="1120"/>
      <c r="E1" s="1120"/>
      <c r="F1" s="1120"/>
      <c r="G1" s="1120"/>
      <c r="H1" s="1120"/>
      <c r="I1" s="1120"/>
      <c r="J1" s="1120"/>
      <c r="K1" s="1121" t="s">
        <v>637</v>
      </c>
      <c r="L1" s="1122"/>
      <c r="M1" s="1123"/>
      <c r="N1" s="1123"/>
      <c r="O1" s="1123"/>
      <c r="P1" s="1123"/>
      <c r="Q1" s="1123"/>
      <c r="R1" s="1123"/>
      <c r="S1" s="1123"/>
      <c r="T1" s="1123"/>
      <c r="U1" s="1123"/>
      <c r="V1" s="1123"/>
      <c r="W1" s="1123"/>
      <c r="X1" s="1123"/>
      <c r="Y1" s="1123"/>
      <c r="Z1" s="1123"/>
      <c r="AA1" s="1123"/>
      <c r="AB1" s="1123"/>
      <c r="AC1" s="1123"/>
      <c r="AD1" s="1123"/>
      <c r="AE1" s="1123"/>
      <c r="AF1" s="1123"/>
      <c r="AG1" s="1123"/>
      <c r="AH1" s="1123"/>
      <c r="AI1" s="1123"/>
      <c r="AJ1" s="1123"/>
      <c r="AK1" s="1123"/>
      <c r="AL1" s="1123"/>
      <c r="AM1" s="1123"/>
      <c r="AN1" s="1123"/>
      <c r="AO1" s="1123"/>
      <c r="AP1" s="1123"/>
      <c r="AQ1" s="1123"/>
      <c r="AR1" s="1123"/>
      <c r="AS1" s="1123"/>
    </row>
    <row r="2" spans="1:45" s="8" customFormat="1" ht="15.6">
      <c r="A2" s="946" t="str">
        <f>Subject_Co1</f>
        <v>AsiaPac</v>
      </c>
      <c r="B2" s="1125"/>
      <c r="C2" s="975"/>
      <c r="D2" s="1125"/>
      <c r="E2" s="1125"/>
      <c r="F2" s="1125"/>
      <c r="G2" s="1125"/>
      <c r="H2" s="1125"/>
      <c r="I2" s="1125"/>
      <c r="J2" s="1125"/>
      <c r="K2" s="1126"/>
      <c r="L2" s="1122"/>
      <c r="M2" s="1123"/>
      <c r="N2" s="1123"/>
      <c r="O2" s="1123"/>
      <c r="P2" s="1123"/>
      <c r="Q2" s="1123"/>
      <c r="R2" s="1123"/>
      <c r="S2" s="1123"/>
      <c r="T2" s="1123"/>
      <c r="U2" s="1123"/>
      <c r="V2" s="1123"/>
      <c r="W2" s="1123"/>
      <c r="X2" s="1123"/>
      <c r="Y2" s="1123"/>
      <c r="Z2" s="1123"/>
      <c r="AA2" s="1123"/>
      <c r="AB2" s="1123"/>
      <c r="AC2" s="1123"/>
      <c r="AD2" s="1123"/>
      <c r="AE2" s="1123"/>
      <c r="AF2" s="1123"/>
      <c r="AG2" s="1123"/>
      <c r="AH2" s="1123"/>
      <c r="AI2" s="1123"/>
      <c r="AJ2" s="1123"/>
      <c r="AK2" s="1123"/>
      <c r="AL2" s="1123"/>
      <c r="AM2" s="1123"/>
      <c r="AN2" s="1123"/>
      <c r="AO2" s="1123"/>
      <c r="AP2" s="1123"/>
      <c r="AQ2" s="1123"/>
      <c r="AR2" s="1123"/>
      <c r="AS2" s="1123"/>
    </row>
    <row r="3" spans="1:45" s="8" customFormat="1" ht="15.6">
      <c r="A3" s="1124" t="s">
        <v>319</v>
      </c>
      <c r="B3" s="1125"/>
      <c r="C3" s="975"/>
      <c r="D3" s="1125"/>
      <c r="E3" s="1125"/>
      <c r="F3" s="1125"/>
      <c r="G3" s="1125"/>
      <c r="H3" s="1125"/>
      <c r="I3" s="1125"/>
      <c r="J3" s="1125"/>
      <c r="K3" s="1127"/>
      <c r="L3" s="1122"/>
      <c r="M3" s="1123"/>
      <c r="N3" s="1123"/>
      <c r="O3" s="1123"/>
      <c r="P3" s="1123"/>
      <c r="Q3" s="1123"/>
      <c r="R3" s="1123"/>
      <c r="S3" s="1123"/>
      <c r="T3" s="1123"/>
      <c r="U3" s="1123"/>
      <c r="V3" s="1123"/>
      <c r="W3" s="1123"/>
      <c r="X3" s="1123"/>
      <c r="Y3" s="1123"/>
      <c r="Z3" s="1123"/>
      <c r="AA3" s="1123"/>
      <c r="AB3" s="1123"/>
      <c r="AC3" s="1123"/>
      <c r="AD3" s="1123"/>
      <c r="AE3" s="1123"/>
      <c r="AF3" s="1123"/>
      <c r="AG3" s="1123"/>
      <c r="AH3" s="1123"/>
      <c r="AI3" s="1123"/>
      <c r="AJ3" s="1123"/>
      <c r="AK3" s="1123"/>
      <c r="AL3" s="1123"/>
      <c r="AM3" s="1123"/>
      <c r="AN3" s="1123"/>
      <c r="AO3" s="1123"/>
      <c r="AP3" s="1123"/>
      <c r="AQ3" s="1123"/>
      <c r="AR3" s="1123"/>
      <c r="AS3" s="1123"/>
    </row>
    <row r="4" spans="1:45" s="8" customFormat="1" ht="15.6">
      <c r="A4" s="879" t="str">
        <f>date_heading</f>
        <v>Corroborative valuation as of 30 June 2014</v>
      </c>
      <c r="B4" s="1125"/>
      <c r="C4" s="975"/>
      <c r="D4" s="1125"/>
      <c r="E4" s="1125"/>
      <c r="F4" s="1172"/>
      <c r="G4" s="1125"/>
      <c r="H4" s="1125"/>
      <c r="I4" s="1125"/>
      <c r="J4" s="1125"/>
      <c r="K4" s="1128"/>
      <c r="L4" s="1122"/>
      <c r="M4" s="1123"/>
      <c r="N4" s="1123"/>
      <c r="O4" s="1123"/>
      <c r="P4" s="1123"/>
      <c r="Q4" s="1123"/>
      <c r="R4" s="1123"/>
      <c r="S4" s="1123"/>
      <c r="T4" s="1123"/>
      <c r="U4" s="1123"/>
      <c r="V4" s="1123"/>
      <c r="W4" s="1123"/>
      <c r="X4" s="1123"/>
      <c r="Y4" s="1123"/>
      <c r="Z4" s="1123"/>
      <c r="AA4" s="1123"/>
      <c r="AB4" s="1123"/>
      <c r="AC4" s="1123"/>
      <c r="AD4" s="1123"/>
      <c r="AE4" s="1123"/>
      <c r="AF4" s="1123"/>
      <c r="AG4" s="1123"/>
      <c r="AH4" s="1123"/>
      <c r="AI4" s="1123"/>
      <c r="AJ4" s="1123"/>
      <c r="AK4" s="1123"/>
      <c r="AL4" s="1123"/>
      <c r="AM4" s="1123"/>
      <c r="AN4" s="1123"/>
      <c r="AO4" s="1123"/>
      <c r="AP4" s="1123"/>
      <c r="AQ4" s="1123"/>
      <c r="AR4" s="1123"/>
      <c r="AS4" s="1123"/>
    </row>
    <row r="5" spans="1:45" s="8" customFormat="1" ht="15.6">
      <c r="A5" s="880" t="str">
        <f>currency_heading</f>
        <v>(USD in 000s)</v>
      </c>
      <c r="B5" s="1125"/>
      <c r="C5" s="975"/>
      <c r="D5" s="1173"/>
      <c r="E5" s="1173"/>
      <c r="F5" s="1129"/>
      <c r="G5" s="1129"/>
      <c r="H5" s="1129"/>
      <c r="I5" s="1129"/>
      <c r="J5" s="1130"/>
      <c r="K5" s="1128"/>
      <c r="L5" s="1122"/>
      <c r="M5" s="1123"/>
      <c r="N5" s="1123"/>
      <c r="O5" s="1123"/>
      <c r="P5" s="1123"/>
      <c r="Q5" s="1123"/>
      <c r="R5" s="1123"/>
      <c r="S5" s="1123"/>
      <c r="T5" s="1123"/>
      <c r="U5" s="1123"/>
      <c r="V5" s="1123"/>
      <c r="W5" s="1123"/>
      <c r="X5" s="1123"/>
      <c r="Y5" s="1123"/>
      <c r="Z5" s="1123"/>
      <c r="AA5" s="1123"/>
      <c r="AB5" s="1123"/>
      <c r="AC5" s="1123"/>
      <c r="AD5" s="1123"/>
      <c r="AE5" s="1123"/>
      <c r="AF5" s="1123"/>
      <c r="AG5" s="1123"/>
      <c r="AH5" s="1123"/>
      <c r="AI5" s="1123"/>
      <c r="AJ5" s="1123"/>
      <c r="AK5" s="1123"/>
      <c r="AL5" s="1123"/>
      <c r="AM5" s="1123"/>
      <c r="AN5" s="1123"/>
      <c r="AO5" s="1123"/>
      <c r="AP5" s="1123"/>
      <c r="AQ5" s="1123"/>
      <c r="AR5" s="1123"/>
      <c r="AS5" s="1123"/>
    </row>
    <row r="6" spans="1:45" s="152" customFormat="1" ht="12" customHeight="1">
      <c r="A6" s="1123"/>
      <c r="B6" s="1123"/>
      <c r="C6" s="1131"/>
      <c r="D6" s="1131"/>
      <c r="E6" s="1131"/>
      <c r="F6" s="1131"/>
      <c r="G6" s="1132"/>
      <c r="H6" s="1132"/>
      <c r="I6" s="1131"/>
      <c r="J6" s="1123"/>
      <c r="K6" s="1123"/>
      <c r="L6" s="1122"/>
      <c r="M6" s="1123"/>
      <c r="N6" s="1123"/>
      <c r="O6" s="1123"/>
      <c r="P6" s="1123"/>
      <c r="Q6" s="1123"/>
      <c r="R6" s="1123"/>
      <c r="S6" s="1123"/>
      <c r="T6" s="1123"/>
      <c r="U6" s="1123"/>
      <c r="V6" s="1123"/>
      <c r="W6" s="1123"/>
      <c r="X6" s="1123"/>
      <c r="Y6" s="1123"/>
      <c r="Z6" s="1123"/>
      <c r="AA6" s="1123"/>
      <c r="AB6" s="1123"/>
      <c r="AC6" s="1123"/>
      <c r="AD6" s="1123"/>
      <c r="AE6" s="1123"/>
      <c r="AF6" s="1123"/>
      <c r="AG6" s="1123"/>
      <c r="AH6" s="1123"/>
      <c r="AI6" s="1123"/>
      <c r="AJ6" s="1123"/>
      <c r="AK6" s="1123"/>
      <c r="AL6" s="1123"/>
      <c r="AM6" s="1123"/>
      <c r="AN6" s="1123"/>
      <c r="AO6" s="1123"/>
      <c r="AP6" s="1123"/>
      <c r="AQ6" s="1123"/>
      <c r="AR6" s="1123"/>
      <c r="AS6" s="1123"/>
    </row>
    <row r="7" spans="1:45" s="152" customFormat="1" ht="12" customHeight="1">
      <c r="A7" s="1123"/>
      <c r="B7" s="1123"/>
      <c r="C7" s="1131"/>
      <c r="D7" s="1131"/>
      <c r="E7" s="1131"/>
      <c r="F7" s="1131"/>
      <c r="G7" s="1132"/>
      <c r="H7" s="1132"/>
      <c r="I7" s="1131"/>
      <c r="J7" s="1123"/>
      <c r="K7" s="1123"/>
      <c r="L7" s="1122"/>
      <c r="M7" s="1123"/>
      <c r="N7" s="1123"/>
      <c r="O7" s="1123"/>
      <c r="P7" s="1123"/>
      <c r="Q7" s="1123"/>
      <c r="R7" s="1123"/>
      <c r="S7" s="1123"/>
      <c r="T7" s="1123"/>
      <c r="U7" s="1123"/>
      <c r="V7" s="1123"/>
      <c r="W7" s="1123"/>
      <c r="X7" s="1123"/>
      <c r="Y7" s="1123"/>
      <c r="Z7" s="1123"/>
      <c r="AA7" s="1123"/>
      <c r="AB7" s="1123"/>
      <c r="AC7" s="1123"/>
      <c r="AD7" s="1123"/>
      <c r="AE7" s="1123"/>
      <c r="AF7" s="1123"/>
      <c r="AG7" s="1123"/>
      <c r="AH7" s="1123"/>
      <c r="AI7" s="1123"/>
      <c r="AJ7" s="1123"/>
      <c r="AK7" s="1123"/>
      <c r="AL7" s="1123"/>
      <c r="AM7" s="1123"/>
      <c r="AN7" s="1123"/>
      <c r="AO7" s="1123"/>
      <c r="AP7" s="1123"/>
      <c r="AQ7" s="1123"/>
      <c r="AR7" s="1123"/>
      <c r="AS7" s="1123"/>
    </row>
    <row r="8" spans="1:45" s="152" customFormat="1" ht="14.4">
      <c r="A8" s="1123"/>
      <c r="B8" s="1133"/>
      <c r="C8" s="1134"/>
      <c r="D8" s="1181"/>
      <c r="E8" s="2106" t="s">
        <v>179</v>
      </c>
      <c r="F8" s="1183"/>
      <c r="G8" s="1135"/>
      <c r="H8" s="1135"/>
      <c r="I8" s="1137" t="s">
        <v>180</v>
      </c>
      <c r="J8" s="1136"/>
      <c r="K8" s="1123"/>
      <c r="L8" s="1122"/>
      <c r="M8" s="1123"/>
      <c r="N8" s="1123"/>
      <c r="O8" s="1123"/>
      <c r="P8" s="1123"/>
      <c r="Q8" s="1123"/>
      <c r="R8" s="1123"/>
      <c r="S8" s="1123"/>
      <c r="T8" s="1123"/>
      <c r="U8" s="1123"/>
      <c r="V8" s="1123"/>
      <c r="W8" s="1123"/>
      <c r="X8" s="1123"/>
      <c r="Y8" s="1123"/>
      <c r="Z8" s="1123"/>
      <c r="AA8" s="1123"/>
      <c r="AB8" s="1123"/>
      <c r="AC8" s="1123"/>
      <c r="AD8" s="1123"/>
      <c r="AE8" s="1123"/>
      <c r="AF8" s="1123"/>
      <c r="AG8" s="1123"/>
      <c r="AH8" s="1123"/>
      <c r="AI8" s="1123"/>
      <c r="AJ8" s="1123"/>
      <c r="AK8" s="1123"/>
      <c r="AL8" s="1123"/>
      <c r="AM8" s="1123"/>
      <c r="AN8" s="1123"/>
      <c r="AO8" s="1123"/>
      <c r="AP8" s="1123"/>
      <c r="AQ8" s="1123"/>
      <c r="AR8" s="1123"/>
      <c r="AS8" s="1123"/>
    </row>
    <row r="9" spans="1:45" s="152" customFormat="1" ht="12" customHeight="1">
      <c r="A9" s="1123"/>
      <c r="B9" s="1139"/>
      <c r="C9" s="1140" t="s">
        <v>2</v>
      </c>
      <c r="D9" s="1134"/>
      <c r="E9" s="1134"/>
      <c r="F9" s="1134"/>
      <c r="G9" s="1141"/>
      <c r="H9" s="1141"/>
      <c r="I9" s="1134"/>
      <c r="J9" s="1139"/>
      <c r="K9" s="1123"/>
      <c r="L9" s="1122"/>
      <c r="M9" s="1123"/>
      <c r="N9" s="1123"/>
      <c r="O9" s="1123"/>
      <c r="P9" s="1123"/>
      <c r="Q9" s="1123"/>
      <c r="R9" s="1123"/>
      <c r="S9" s="1123"/>
      <c r="T9" s="1123"/>
      <c r="U9" s="1123"/>
      <c r="V9" s="1123"/>
      <c r="W9" s="1123"/>
      <c r="X9" s="1123"/>
      <c r="Y9" s="1123"/>
      <c r="Z9" s="1123"/>
      <c r="AA9" s="1123"/>
      <c r="AB9" s="1123"/>
      <c r="AC9" s="1123"/>
      <c r="AD9" s="1123"/>
      <c r="AE9" s="1123"/>
      <c r="AF9" s="1123"/>
      <c r="AG9" s="1123"/>
      <c r="AH9" s="1123"/>
      <c r="AI9" s="1123"/>
      <c r="AJ9" s="1123"/>
      <c r="AK9" s="1123"/>
      <c r="AL9" s="1123"/>
      <c r="AM9" s="1123"/>
      <c r="AN9" s="1123"/>
      <c r="AO9" s="1123"/>
      <c r="AP9" s="1123"/>
      <c r="AQ9" s="1123"/>
      <c r="AR9" s="1123"/>
      <c r="AS9" s="1123"/>
    </row>
    <row r="10" spans="1:45" s="152" customFormat="1" ht="12" customHeight="1">
      <c r="A10" s="1123"/>
      <c r="B10" s="1133"/>
      <c r="C10" s="1142" t="s">
        <v>19</v>
      </c>
      <c r="D10" s="1134"/>
      <c r="E10" s="891">
        <f>1-E13-E14</f>
        <v>0.5</v>
      </c>
      <c r="F10" s="1134"/>
      <c r="G10" s="1134"/>
      <c r="H10" s="1134"/>
      <c r="I10" s="854" t="e">
        <f>DCF_Bargain!$D$40</f>
        <v>#DIV/0!</v>
      </c>
      <c r="J10" s="1134"/>
      <c r="K10" s="1123"/>
      <c r="L10" s="1122"/>
      <c r="M10" s="1123"/>
      <c r="N10" s="1123"/>
      <c r="O10" s="1123"/>
      <c r="P10" s="1123"/>
      <c r="Q10" s="1123"/>
      <c r="R10" s="1123"/>
      <c r="S10" s="1123"/>
      <c r="T10" s="1123"/>
      <c r="U10" s="1123"/>
      <c r="V10" s="1123"/>
      <c r="W10" s="1123"/>
      <c r="X10" s="1123"/>
      <c r="Y10" s="1123"/>
      <c r="Z10" s="1123"/>
      <c r="AA10" s="1123"/>
      <c r="AB10" s="1123"/>
      <c r="AC10" s="1123"/>
      <c r="AD10" s="1123"/>
      <c r="AE10" s="1123"/>
      <c r="AF10" s="1123"/>
      <c r="AG10" s="1123"/>
      <c r="AH10" s="1123"/>
      <c r="AI10" s="1123"/>
      <c r="AJ10" s="1123"/>
      <c r="AK10" s="1123"/>
      <c r="AL10" s="1123"/>
      <c r="AM10" s="1123"/>
      <c r="AN10" s="1123"/>
      <c r="AO10" s="1123"/>
      <c r="AP10" s="1123"/>
      <c r="AQ10" s="1123"/>
      <c r="AR10" s="1123"/>
      <c r="AS10" s="1123"/>
    </row>
    <row r="11" spans="1:45" s="152" customFormat="1" ht="12" customHeight="1">
      <c r="A11" s="1123"/>
      <c r="B11" s="1143"/>
      <c r="C11" s="1134"/>
      <c r="D11" s="1134"/>
      <c r="E11" s="1134"/>
      <c r="F11" s="1134"/>
      <c r="G11" s="1134"/>
      <c r="H11" s="1134"/>
      <c r="I11" s="1134"/>
      <c r="J11" s="1134"/>
      <c r="K11" s="1123"/>
      <c r="L11" s="1122"/>
      <c r="M11" s="1123"/>
      <c r="N11" s="1123"/>
      <c r="O11" s="1123"/>
      <c r="P11" s="1123"/>
      <c r="Q11" s="1123"/>
      <c r="R11" s="1123"/>
      <c r="S11" s="1123"/>
      <c r="T11" s="1123"/>
      <c r="U11" s="1123"/>
      <c r="V11" s="1123"/>
      <c r="W11" s="1123"/>
      <c r="X11" s="1123"/>
      <c r="Y11" s="1123"/>
      <c r="Z11" s="1123"/>
      <c r="AA11" s="1123"/>
      <c r="AB11" s="1123"/>
      <c r="AC11" s="1123"/>
      <c r="AD11" s="1123"/>
      <c r="AE11" s="1123"/>
      <c r="AF11" s="1123"/>
      <c r="AG11" s="1123"/>
      <c r="AH11" s="1123"/>
      <c r="AI11" s="1123"/>
      <c r="AJ11" s="1123"/>
      <c r="AK11" s="1123"/>
      <c r="AL11" s="1123"/>
      <c r="AM11" s="1123"/>
      <c r="AN11" s="1123"/>
      <c r="AO11" s="1123"/>
      <c r="AP11" s="1123"/>
      <c r="AQ11" s="1123"/>
      <c r="AR11" s="1123"/>
      <c r="AS11" s="1123"/>
    </row>
    <row r="12" spans="1:45" s="152" customFormat="1" ht="12" customHeight="1">
      <c r="A12" s="1123"/>
      <c r="B12" s="1143"/>
      <c r="C12" s="1140" t="s">
        <v>181</v>
      </c>
      <c r="D12" s="1134"/>
      <c r="E12" s="1134"/>
      <c r="F12" s="1134"/>
      <c r="G12" s="1134"/>
      <c r="H12" s="1134"/>
      <c r="I12" s="1134"/>
      <c r="J12" s="1139"/>
      <c r="K12" s="1123"/>
      <c r="L12" s="1122"/>
      <c r="M12" s="1123"/>
      <c r="N12" s="1123"/>
      <c r="O12" s="1123"/>
      <c r="P12" s="1123"/>
      <c r="Q12" s="1123"/>
      <c r="R12" s="1123"/>
      <c r="S12" s="1123"/>
      <c r="T12" s="1123"/>
      <c r="U12" s="1123"/>
      <c r="V12" s="1123"/>
      <c r="W12" s="1123"/>
      <c r="X12" s="1123"/>
      <c r="Y12" s="1123"/>
      <c r="Z12" s="1123"/>
      <c r="AA12" s="1123"/>
      <c r="AB12" s="1123"/>
      <c r="AC12" s="1123"/>
      <c r="AD12" s="1123"/>
      <c r="AE12" s="1123"/>
      <c r="AF12" s="1123"/>
      <c r="AG12" s="1123"/>
      <c r="AH12" s="1123"/>
      <c r="AI12" s="1123"/>
      <c r="AJ12" s="1123"/>
      <c r="AK12" s="1123"/>
      <c r="AL12" s="1123"/>
      <c r="AM12" s="1123"/>
      <c r="AN12" s="1123"/>
      <c r="AO12" s="1123"/>
      <c r="AP12" s="1123"/>
      <c r="AQ12" s="1123"/>
      <c r="AR12" s="1123"/>
      <c r="AS12" s="1123"/>
    </row>
    <row r="13" spans="1:45" s="152" customFormat="1" ht="12" customHeight="1">
      <c r="A13" s="1123"/>
      <c r="B13" s="1143"/>
      <c r="C13" s="1142" t="s">
        <v>185</v>
      </c>
      <c r="D13" s="1134"/>
      <c r="E13" s="227">
        <v>0.5</v>
      </c>
      <c r="F13" s="1134"/>
      <c r="G13" s="1134"/>
      <c r="H13" s="1134"/>
      <c r="I13" s="856">
        <f>'Guideline company_Bargain'!$H$30</f>
        <v>0</v>
      </c>
      <c r="J13" s="1134"/>
      <c r="K13" s="1123"/>
      <c r="L13" s="1122"/>
      <c r="M13" s="1123"/>
      <c r="N13" s="1123"/>
      <c r="O13" s="1123"/>
      <c r="P13" s="1123"/>
      <c r="Q13" s="1123"/>
      <c r="R13" s="1123"/>
      <c r="S13" s="1123"/>
      <c r="T13" s="1123"/>
      <c r="U13" s="1123"/>
      <c r="V13" s="1123"/>
      <c r="W13" s="1123"/>
      <c r="X13" s="1123"/>
      <c r="Y13" s="1123"/>
      <c r="Z13" s="1123"/>
      <c r="AA13" s="1123"/>
      <c r="AB13" s="1123"/>
      <c r="AC13" s="1123"/>
      <c r="AD13" s="1123"/>
      <c r="AE13" s="1123"/>
      <c r="AF13" s="1123"/>
      <c r="AG13" s="1123"/>
      <c r="AH13" s="1123"/>
      <c r="AI13" s="1123"/>
      <c r="AJ13" s="1123"/>
      <c r="AK13" s="1123"/>
      <c r="AL13" s="1123"/>
      <c r="AM13" s="1123"/>
      <c r="AN13" s="1123"/>
      <c r="AO13" s="1123"/>
      <c r="AP13" s="1123"/>
      <c r="AQ13" s="1123"/>
      <c r="AR13" s="1123"/>
      <c r="AS13" s="1123"/>
    </row>
    <row r="14" spans="1:45" s="152" customFormat="1" ht="12" customHeight="1">
      <c r="A14" s="1123"/>
      <c r="B14" s="1133"/>
      <c r="C14" s="1142" t="s">
        <v>184</v>
      </c>
      <c r="D14" s="1134"/>
      <c r="E14" s="258">
        <v>0</v>
      </c>
      <c r="F14" s="1134"/>
      <c r="G14" s="1134"/>
      <c r="H14" s="1134"/>
      <c r="I14" s="892">
        <f>'Mkt Summary_Transaction_Bargain'!H22</f>
        <v>0</v>
      </c>
      <c r="J14" s="1134"/>
      <c r="K14" s="1123"/>
      <c r="L14" s="1122"/>
      <c r="M14" s="1123"/>
      <c r="N14" s="1123"/>
      <c r="O14" s="1123"/>
      <c r="P14" s="1123"/>
      <c r="Q14" s="1123"/>
      <c r="R14" s="1123"/>
      <c r="S14" s="1123"/>
      <c r="T14" s="1123"/>
      <c r="U14" s="1123"/>
      <c r="V14" s="1123"/>
      <c r="W14" s="1123"/>
      <c r="X14" s="1123"/>
      <c r="Y14" s="1123"/>
      <c r="Z14" s="1123"/>
      <c r="AA14" s="1123"/>
      <c r="AB14" s="1123"/>
      <c r="AC14" s="1123"/>
      <c r="AD14" s="1123"/>
      <c r="AE14" s="1123"/>
      <c r="AF14" s="1123"/>
      <c r="AG14" s="1123"/>
      <c r="AH14" s="1123"/>
      <c r="AI14" s="1123"/>
      <c r="AJ14" s="1123"/>
      <c r="AK14" s="1123"/>
      <c r="AL14" s="1123"/>
      <c r="AM14" s="1123"/>
      <c r="AN14" s="1123"/>
      <c r="AO14" s="1123"/>
      <c r="AP14" s="1123"/>
      <c r="AQ14" s="1123"/>
      <c r="AR14" s="1123"/>
      <c r="AS14" s="1123"/>
    </row>
    <row r="15" spans="1:45" s="152" customFormat="1" ht="12" customHeight="1">
      <c r="A15" s="1123"/>
      <c r="B15" s="1143"/>
      <c r="C15" s="1134"/>
      <c r="D15" s="1134"/>
      <c r="E15" s="1134"/>
      <c r="F15" s="1134"/>
      <c r="G15" s="1134"/>
      <c r="H15" s="1134"/>
      <c r="I15" s="1134"/>
      <c r="J15" s="1139"/>
      <c r="K15" s="1123"/>
      <c r="L15" s="1122"/>
      <c r="M15" s="1123"/>
      <c r="N15" s="1123"/>
      <c r="O15" s="1123"/>
      <c r="P15" s="1123"/>
      <c r="Q15" s="1123"/>
      <c r="R15" s="1123"/>
      <c r="S15" s="1123"/>
      <c r="T15" s="1123"/>
      <c r="U15" s="1123"/>
      <c r="V15" s="1123"/>
      <c r="W15" s="1123"/>
      <c r="X15" s="1123"/>
      <c r="Y15" s="1123"/>
      <c r="Z15" s="1123"/>
      <c r="AA15" s="1123"/>
      <c r="AB15" s="1123"/>
      <c r="AC15" s="1123"/>
      <c r="AD15" s="1123"/>
      <c r="AE15" s="1123"/>
      <c r="AF15" s="1123"/>
      <c r="AG15" s="1123"/>
      <c r="AH15" s="1123"/>
      <c r="AI15" s="1123"/>
      <c r="AJ15" s="1123"/>
      <c r="AK15" s="1123"/>
      <c r="AL15" s="1123"/>
      <c r="AM15" s="1123"/>
      <c r="AN15" s="1123"/>
      <c r="AO15" s="1123"/>
      <c r="AP15" s="1123"/>
      <c r="AQ15" s="1123"/>
      <c r="AR15" s="1123"/>
      <c r="AS15" s="1123"/>
    </row>
    <row r="16" spans="1:45" s="152" customFormat="1" ht="12" customHeight="1">
      <c r="A16" s="1123"/>
      <c r="B16" s="1143"/>
      <c r="C16" s="1144" t="s">
        <v>137</v>
      </c>
      <c r="D16" s="1134"/>
      <c r="E16" s="891">
        <f>E10+E13+E14</f>
        <v>1</v>
      </c>
      <c r="F16" s="1134"/>
      <c r="G16" s="1134"/>
      <c r="H16" s="1134"/>
      <c r="I16" s="882" t="e">
        <f>SUMPRODUCT($E$10:$E$14,I10:I14)</f>
        <v>#DIV/0!</v>
      </c>
      <c r="J16" s="1134"/>
      <c r="K16" s="1123"/>
      <c r="L16" s="1122"/>
      <c r="M16" s="1123"/>
      <c r="N16" s="1123"/>
      <c r="O16" s="1123"/>
      <c r="P16" s="1123"/>
      <c r="Q16" s="1123"/>
      <c r="R16" s="1123"/>
      <c r="S16" s="1123"/>
      <c r="T16" s="1123"/>
      <c r="U16" s="1123"/>
      <c r="V16" s="1123"/>
      <c r="W16" s="1123"/>
      <c r="X16" s="1123"/>
      <c r="Y16" s="1123"/>
      <c r="Z16" s="1123"/>
      <c r="AA16" s="1123"/>
      <c r="AB16" s="1123"/>
      <c r="AC16" s="1123"/>
      <c r="AD16" s="1123"/>
      <c r="AE16" s="1123"/>
      <c r="AF16" s="1123"/>
      <c r="AG16" s="1123"/>
      <c r="AH16" s="1123"/>
      <c r="AI16" s="1123"/>
      <c r="AJ16" s="1123"/>
      <c r="AK16" s="1123"/>
      <c r="AL16" s="1123"/>
      <c r="AM16" s="1123"/>
      <c r="AN16" s="1123"/>
      <c r="AO16" s="1123"/>
      <c r="AP16" s="1123"/>
      <c r="AQ16" s="1123"/>
      <c r="AR16" s="1123"/>
      <c r="AS16" s="1123"/>
    </row>
    <row r="17" spans="1:45" s="152" customFormat="1" ht="12" customHeight="1">
      <c r="A17" s="1123"/>
      <c r="B17" s="1143"/>
      <c r="C17" s="1143"/>
      <c r="D17" s="1143"/>
      <c r="E17" s="1187"/>
      <c r="F17" s="1143"/>
      <c r="G17" s="1143"/>
      <c r="H17" s="1143"/>
      <c r="I17" s="1143"/>
      <c r="J17" s="1143"/>
      <c r="K17" s="1123"/>
      <c r="L17" s="1122"/>
      <c r="M17" s="1123"/>
      <c r="N17" s="1123"/>
      <c r="O17" s="1123"/>
      <c r="P17" s="1123"/>
      <c r="Q17" s="1123"/>
      <c r="R17" s="1123"/>
      <c r="S17" s="1123"/>
      <c r="T17" s="1123"/>
      <c r="U17" s="1123"/>
      <c r="V17" s="1123"/>
      <c r="W17" s="1123"/>
      <c r="X17" s="1123"/>
      <c r="Y17" s="1123"/>
      <c r="Z17" s="1123"/>
      <c r="AA17" s="1123"/>
      <c r="AB17" s="1123"/>
      <c r="AC17" s="1123"/>
      <c r="AD17" s="1123"/>
      <c r="AE17" s="1123"/>
      <c r="AF17" s="1123"/>
      <c r="AG17" s="1123"/>
      <c r="AH17" s="1123"/>
      <c r="AI17" s="1123"/>
      <c r="AJ17" s="1123"/>
      <c r="AK17" s="1123"/>
      <c r="AL17" s="1123"/>
      <c r="AM17" s="1123"/>
      <c r="AN17" s="1123"/>
      <c r="AO17" s="1123"/>
      <c r="AP17" s="1123"/>
      <c r="AQ17" s="1123"/>
      <c r="AR17" s="1123"/>
      <c r="AS17" s="1123"/>
    </row>
    <row r="18" spans="1:45" s="152" customFormat="1" ht="12" customHeight="1">
      <c r="A18" s="1123"/>
      <c r="B18" s="1143"/>
      <c r="C18" s="1189" t="s">
        <v>193</v>
      </c>
      <c r="D18" s="1143"/>
      <c r="E18" s="1143"/>
      <c r="F18" s="1143"/>
      <c r="G18" s="1143"/>
      <c r="H18" s="1143"/>
      <c r="I18" s="894">
        <f>BS_Bargain!D9</f>
        <v>0</v>
      </c>
      <c r="J18" s="1143"/>
      <c r="K18" s="1123"/>
      <c r="L18" s="1122"/>
      <c r="M18" s="1123"/>
      <c r="N18" s="1123"/>
      <c r="O18" s="1123"/>
      <c r="P18" s="1123"/>
      <c r="Q18" s="1123"/>
      <c r="R18" s="1123"/>
      <c r="S18" s="1123"/>
      <c r="T18" s="1123"/>
      <c r="U18" s="1123"/>
      <c r="V18" s="1123"/>
      <c r="W18" s="1123"/>
      <c r="X18" s="1123"/>
      <c r="Y18" s="1123"/>
      <c r="Z18" s="1123"/>
      <c r="AA18" s="1123"/>
      <c r="AB18" s="1123"/>
      <c r="AC18" s="1123"/>
      <c r="AD18" s="1123"/>
      <c r="AE18" s="1123"/>
      <c r="AF18" s="1123"/>
      <c r="AG18" s="1123"/>
      <c r="AH18" s="1123"/>
      <c r="AI18" s="1123"/>
      <c r="AJ18" s="1123"/>
      <c r="AK18" s="1123"/>
      <c r="AL18" s="1123"/>
      <c r="AM18" s="1123"/>
      <c r="AN18" s="1123"/>
      <c r="AO18" s="1123"/>
      <c r="AP18" s="1123"/>
      <c r="AQ18" s="1123"/>
      <c r="AR18" s="1123"/>
      <c r="AS18" s="1123"/>
    </row>
    <row r="19" spans="1:45" s="152" customFormat="1" ht="12" customHeight="1">
      <c r="A19" s="1123"/>
      <c r="B19" s="1143"/>
      <c r="C19" s="1189" t="s">
        <v>484</v>
      </c>
      <c r="D19" s="1143"/>
      <c r="E19" s="1143"/>
      <c r="F19" s="1143"/>
      <c r="G19" s="1143"/>
      <c r="H19" s="1143"/>
      <c r="I19" s="894">
        <f>BS_Bargain!D15</f>
        <v>0</v>
      </c>
      <c r="J19" s="1143"/>
      <c r="K19" s="1123"/>
      <c r="L19" s="1122"/>
      <c r="M19" s="1123"/>
      <c r="N19" s="1123"/>
      <c r="O19" s="1123"/>
      <c r="P19" s="1123"/>
      <c r="Q19" s="1123"/>
      <c r="R19" s="1123"/>
      <c r="S19" s="1123"/>
      <c r="T19" s="1123"/>
      <c r="U19" s="1123"/>
      <c r="V19" s="1123"/>
      <c r="W19" s="1123"/>
      <c r="X19" s="1123"/>
      <c r="Y19" s="1123"/>
      <c r="Z19" s="1123"/>
      <c r="AA19" s="1123"/>
      <c r="AB19" s="1123"/>
      <c r="AC19" s="1123"/>
      <c r="AD19" s="1123"/>
      <c r="AE19" s="1123"/>
      <c r="AF19" s="1123"/>
      <c r="AG19" s="1123"/>
      <c r="AH19" s="1123"/>
      <c r="AI19" s="1123"/>
      <c r="AJ19" s="1123"/>
      <c r="AK19" s="1123"/>
      <c r="AL19" s="1123"/>
      <c r="AM19" s="1123"/>
      <c r="AN19" s="1123"/>
      <c r="AO19" s="1123"/>
      <c r="AP19" s="1123"/>
      <c r="AQ19" s="1123"/>
      <c r="AR19" s="1123"/>
      <c r="AS19" s="1123"/>
    </row>
    <row r="20" spans="1:45" s="152" customFormat="1" ht="12" customHeight="1">
      <c r="A20" s="1123"/>
      <c r="B20" s="1143"/>
      <c r="C20" s="1189" t="s">
        <v>475</v>
      </c>
      <c r="D20" s="1143"/>
      <c r="E20" s="1143"/>
      <c r="F20" s="1143"/>
      <c r="G20" s="1143"/>
      <c r="H20" s="1143"/>
      <c r="I20" s="894">
        <f>(BS_Bargain!D30+BS_Bargain!D31+BS_Bargain!D35+BS_Bargain!D38)*-1</f>
        <v>0</v>
      </c>
      <c r="J20" s="1143"/>
      <c r="K20" s="1123"/>
      <c r="L20" s="1122"/>
      <c r="M20" s="1123"/>
      <c r="N20" s="1123"/>
      <c r="O20" s="1123"/>
      <c r="P20" s="1123"/>
      <c r="Q20" s="1123"/>
      <c r="R20" s="1123"/>
      <c r="S20" s="1123"/>
      <c r="T20" s="1123"/>
      <c r="U20" s="1123"/>
      <c r="V20" s="1123"/>
      <c r="W20" s="1123"/>
      <c r="X20" s="1123"/>
      <c r="Y20" s="1123"/>
      <c r="Z20" s="1123"/>
      <c r="AA20" s="1123"/>
      <c r="AB20" s="1123"/>
      <c r="AC20" s="1123"/>
      <c r="AD20" s="1123"/>
      <c r="AE20" s="1123"/>
      <c r="AF20" s="1123"/>
      <c r="AG20" s="1123"/>
      <c r="AH20" s="1123"/>
      <c r="AI20" s="1123"/>
      <c r="AJ20" s="1123"/>
      <c r="AK20" s="1123"/>
      <c r="AL20" s="1123"/>
      <c r="AM20" s="1123"/>
      <c r="AN20" s="1123"/>
      <c r="AO20" s="1123"/>
      <c r="AP20" s="1123"/>
      <c r="AQ20" s="1123"/>
      <c r="AR20" s="1123"/>
      <c r="AS20" s="1123"/>
    </row>
    <row r="21" spans="1:45" s="152" customFormat="1" ht="12" customHeight="1">
      <c r="A21" s="1123"/>
      <c r="B21" s="1152"/>
      <c r="C21" s="1192"/>
      <c r="D21" s="1152"/>
      <c r="E21" s="1143"/>
      <c r="F21" s="1143"/>
      <c r="G21" s="1143"/>
      <c r="H21" s="1143"/>
      <c r="I21" s="1190"/>
      <c r="J21" s="1143"/>
      <c r="K21" s="1123"/>
      <c r="L21" s="1122"/>
      <c r="M21" s="1123"/>
      <c r="N21" s="1123"/>
      <c r="O21" s="1123"/>
      <c r="P21" s="1123"/>
      <c r="Q21" s="1123"/>
      <c r="R21" s="1123"/>
      <c r="S21" s="1123"/>
      <c r="T21" s="1123"/>
      <c r="U21" s="1123"/>
      <c r="V21" s="1123"/>
      <c r="W21" s="1123"/>
      <c r="X21" s="1123"/>
      <c r="Y21" s="1123"/>
      <c r="Z21" s="1123"/>
      <c r="AA21" s="1123"/>
      <c r="AB21" s="1123"/>
      <c r="AC21" s="1123"/>
      <c r="AD21" s="1123"/>
      <c r="AE21" s="1123"/>
      <c r="AF21" s="1123"/>
      <c r="AG21" s="1123"/>
      <c r="AH21" s="1123"/>
      <c r="AI21" s="1123"/>
      <c r="AJ21" s="1123"/>
      <c r="AK21" s="1123"/>
      <c r="AL21" s="1123"/>
      <c r="AM21" s="1123"/>
      <c r="AN21" s="1123"/>
      <c r="AO21" s="1123"/>
      <c r="AP21" s="1123"/>
      <c r="AQ21" s="1123"/>
      <c r="AR21" s="1123"/>
      <c r="AS21" s="1123"/>
    </row>
    <row r="22" spans="1:45" s="152" customFormat="1" ht="12" customHeight="1">
      <c r="A22" s="1123"/>
      <c r="B22" s="1193"/>
      <c r="C22" s="1194" t="s">
        <v>486</v>
      </c>
      <c r="D22" s="1195"/>
      <c r="E22" s="1195"/>
      <c r="F22" s="1195"/>
      <c r="G22" s="1195"/>
      <c r="H22" s="1196"/>
      <c r="I22" s="950" t="e">
        <f>SUM(I16:I20)</f>
        <v>#DIV/0!</v>
      </c>
      <c r="J22" s="1198"/>
      <c r="K22" s="1123"/>
      <c r="L22" s="1122"/>
      <c r="M22" s="1123"/>
      <c r="N22" s="1123"/>
      <c r="O22" s="1123"/>
      <c r="P22" s="1123"/>
      <c r="Q22" s="1123"/>
      <c r="R22" s="1123"/>
      <c r="S22" s="1123"/>
      <c r="T22" s="1123"/>
      <c r="U22" s="1123"/>
      <c r="V22" s="1123"/>
      <c r="W22" s="1123"/>
      <c r="X22" s="1123"/>
      <c r="Y22" s="1123"/>
      <c r="Z22" s="1123"/>
      <c r="AA22" s="1123"/>
      <c r="AB22" s="1123"/>
      <c r="AC22" s="1123"/>
      <c r="AD22" s="1123"/>
      <c r="AE22" s="1123"/>
      <c r="AF22" s="1123"/>
      <c r="AG22" s="1123"/>
      <c r="AH22" s="1123"/>
      <c r="AI22" s="1123"/>
      <c r="AJ22" s="1123"/>
      <c r="AK22" s="1123"/>
      <c r="AL22" s="1123"/>
      <c r="AM22" s="1123"/>
      <c r="AN22" s="1123"/>
      <c r="AO22" s="1123"/>
      <c r="AP22" s="1123"/>
      <c r="AQ22" s="1123"/>
      <c r="AR22" s="1123"/>
      <c r="AS22" s="1123"/>
    </row>
    <row r="23" spans="1:45" s="152" customFormat="1" ht="12" customHeight="1">
      <c r="A23" s="1123"/>
      <c r="B23" s="2107"/>
      <c r="C23" s="1141"/>
      <c r="D23" s="1141"/>
      <c r="E23" s="1141"/>
      <c r="F23" s="1141"/>
      <c r="G23" s="1141"/>
      <c r="H23" s="1141"/>
      <c r="I23" s="1141"/>
      <c r="J23" s="2108"/>
      <c r="K23" s="1123"/>
      <c r="L23" s="1122"/>
      <c r="M23" s="1123"/>
      <c r="N23" s="1123"/>
      <c r="O23" s="1123"/>
      <c r="P23" s="1123"/>
      <c r="Q23" s="1123"/>
      <c r="R23" s="1123"/>
      <c r="S23" s="1123"/>
      <c r="T23" s="1123"/>
      <c r="U23" s="1123"/>
      <c r="V23" s="1123"/>
      <c r="W23" s="1123"/>
      <c r="X23" s="1123"/>
      <c r="Y23" s="1123"/>
      <c r="Z23" s="1123"/>
      <c r="AA23" s="1123"/>
      <c r="AB23" s="1123"/>
      <c r="AC23" s="1123"/>
      <c r="AD23" s="1123"/>
      <c r="AE23" s="1123"/>
      <c r="AF23" s="1123"/>
      <c r="AG23" s="1123"/>
      <c r="AH23" s="1123"/>
      <c r="AI23" s="1123"/>
      <c r="AJ23" s="1123"/>
      <c r="AK23" s="1123"/>
      <c r="AL23" s="1123"/>
      <c r="AM23" s="1123"/>
      <c r="AN23" s="1123"/>
      <c r="AO23" s="1123"/>
      <c r="AP23" s="1123"/>
      <c r="AQ23" s="1123"/>
      <c r="AR23" s="1123"/>
      <c r="AS23" s="1123"/>
    </row>
    <row r="24" spans="1:45" s="152" customFormat="1" ht="12" customHeight="1">
      <c r="A24" s="1123"/>
      <c r="B24" s="2107"/>
      <c r="C24" s="1201" t="s">
        <v>485</v>
      </c>
      <c r="D24" s="1141"/>
      <c r="E24" s="1141"/>
      <c r="F24" s="1141"/>
      <c r="G24" s="1141"/>
      <c r="H24" s="1143"/>
      <c r="I24" s="896">
        <f>BS_Bargain!D23-BS_Bargain!D40</f>
        <v>0</v>
      </c>
      <c r="J24" s="2108"/>
      <c r="K24" s="1123"/>
      <c r="L24" s="1122"/>
      <c r="M24" s="1123"/>
      <c r="N24" s="1123"/>
      <c r="O24" s="1123"/>
      <c r="P24" s="1123"/>
      <c r="Q24" s="1123"/>
      <c r="R24" s="1123"/>
      <c r="S24" s="1123"/>
      <c r="T24" s="1123"/>
      <c r="U24" s="1123"/>
      <c r="V24" s="1123"/>
      <c r="W24" s="1123"/>
      <c r="X24" s="1123"/>
      <c r="Y24" s="1123"/>
      <c r="Z24" s="1123"/>
      <c r="AA24" s="1123"/>
      <c r="AB24" s="1123"/>
      <c r="AC24" s="1123"/>
      <c r="AD24" s="1123"/>
      <c r="AE24" s="1123"/>
      <c r="AF24" s="1123"/>
      <c r="AG24" s="1123"/>
      <c r="AH24" s="1123"/>
      <c r="AI24" s="1123"/>
      <c r="AJ24" s="1123"/>
      <c r="AK24" s="1123"/>
      <c r="AL24" s="1123"/>
      <c r="AM24" s="1123"/>
      <c r="AN24" s="1123"/>
      <c r="AO24" s="1123"/>
      <c r="AP24" s="1123"/>
      <c r="AQ24" s="1123"/>
      <c r="AR24" s="1123"/>
      <c r="AS24" s="1123"/>
    </row>
    <row r="25" spans="1:45" s="152" customFormat="1" ht="12" customHeight="1">
      <c r="A25" s="1123"/>
      <c r="B25" s="2107"/>
      <c r="C25" s="1141"/>
      <c r="D25" s="1141"/>
      <c r="E25" s="1141"/>
      <c r="F25" s="1141"/>
      <c r="G25" s="1141"/>
      <c r="H25" s="1141"/>
      <c r="I25" s="1141"/>
      <c r="J25" s="2108"/>
      <c r="K25" s="1123"/>
      <c r="L25" s="1122"/>
      <c r="M25" s="1123"/>
      <c r="N25" s="1123"/>
      <c r="O25" s="1123"/>
      <c r="P25" s="1123"/>
      <c r="Q25" s="1123"/>
      <c r="R25" s="1123"/>
      <c r="S25" s="1123"/>
      <c r="T25" s="1123"/>
      <c r="U25" s="1123"/>
      <c r="V25" s="1123"/>
      <c r="W25" s="1123"/>
      <c r="X25" s="1123"/>
      <c r="Y25" s="1123"/>
      <c r="Z25" s="1123"/>
      <c r="AA25" s="1123"/>
      <c r="AB25" s="1123"/>
      <c r="AC25" s="1123"/>
      <c r="AD25" s="1123"/>
      <c r="AE25" s="1123"/>
      <c r="AF25" s="1123"/>
      <c r="AG25" s="1123"/>
      <c r="AH25" s="1123"/>
      <c r="AI25" s="1123"/>
      <c r="AJ25" s="1123"/>
      <c r="AK25" s="1123"/>
      <c r="AL25" s="1123"/>
      <c r="AM25" s="1123"/>
      <c r="AN25" s="1123"/>
      <c r="AO25" s="1123"/>
      <c r="AP25" s="1123"/>
      <c r="AQ25" s="1123"/>
      <c r="AR25" s="1123"/>
      <c r="AS25" s="1123"/>
    </row>
    <row r="26" spans="1:45" s="152" customFormat="1" ht="12" customHeight="1">
      <c r="A26" s="1123"/>
      <c r="B26" s="1202"/>
      <c r="C26" s="2109" t="s">
        <v>487</v>
      </c>
      <c r="D26" s="2110"/>
      <c r="E26" s="2110"/>
      <c r="F26" s="2110"/>
      <c r="G26" s="2110"/>
      <c r="H26" s="2111"/>
      <c r="I26" s="951" t="e">
        <f>IF(I22&gt;I24,"Pass","Fail")</f>
        <v>#DIV/0!</v>
      </c>
      <c r="J26" s="1207"/>
      <c r="K26" s="1123"/>
      <c r="L26" s="1122"/>
      <c r="M26" s="1123"/>
      <c r="N26" s="1123"/>
      <c r="O26" s="1123"/>
      <c r="P26" s="1123"/>
      <c r="Q26" s="1123"/>
      <c r="R26" s="1123"/>
      <c r="S26" s="1123"/>
      <c r="T26" s="1123"/>
      <c r="U26" s="1123"/>
      <c r="V26" s="1123"/>
      <c r="W26" s="1123"/>
      <c r="X26" s="1123"/>
      <c r="Y26" s="1123"/>
      <c r="Z26" s="1123"/>
      <c r="AA26" s="1123"/>
      <c r="AB26" s="1123"/>
      <c r="AC26" s="1123"/>
      <c r="AD26" s="1123"/>
      <c r="AE26" s="1123"/>
      <c r="AF26" s="1123"/>
      <c r="AG26" s="1123"/>
      <c r="AH26" s="1123"/>
      <c r="AI26" s="1123"/>
      <c r="AJ26" s="1123"/>
      <c r="AK26" s="1123"/>
      <c r="AL26" s="1123"/>
      <c r="AM26" s="1123"/>
      <c r="AN26" s="1123"/>
      <c r="AO26" s="1123"/>
      <c r="AP26" s="1123"/>
      <c r="AQ26" s="1123"/>
      <c r="AR26" s="1123"/>
      <c r="AS26" s="1123"/>
    </row>
    <row r="27" spans="1:45" s="152" customFormat="1" ht="12" customHeight="1">
      <c r="A27" s="1123"/>
      <c r="B27" s="1143"/>
      <c r="C27" s="1134"/>
      <c r="D27" s="1134"/>
      <c r="E27" s="1134"/>
      <c r="F27" s="1134"/>
      <c r="G27" s="1134"/>
      <c r="H27" s="1134"/>
      <c r="I27" s="1134"/>
      <c r="J27" s="1134"/>
      <c r="K27" s="1123"/>
      <c r="L27" s="1122"/>
      <c r="M27" s="1123"/>
      <c r="N27" s="1123"/>
      <c r="O27" s="1123"/>
      <c r="P27" s="1123"/>
      <c r="Q27" s="1123"/>
      <c r="R27" s="1123"/>
      <c r="S27" s="1123"/>
      <c r="T27" s="1123"/>
      <c r="U27" s="1123"/>
      <c r="V27" s="1123"/>
      <c r="W27" s="1123"/>
      <c r="X27" s="1123"/>
      <c r="Y27" s="1123"/>
      <c r="Z27" s="1123"/>
      <c r="AA27" s="1123"/>
      <c r="AB27" s="1123"/>
      <c r="AC27" s="1123"/>
      <c r="AD27" s="1123"/>
      <c r="AE27" s="1123"/>
      <c r="AF27" s="1123"/>
      <c r="AG27" s="1123"/>
      <c r="AH27" s="1123"/>
      <c r="AI27" s="1123"/>
      <c r="AJ27" s="1123"/>
      <c r="AK27" s="1123"/>
      <c r="AL27" s="1123"/>
      <c r="AM27" s="1123"/>
      <c r="AN27" s="1123"/>
      <c r="AO27" s="1123"/>
      <c r="AP27" s="1123"/>
      <c r="AQ27" s="1123"/>
      <c r="AR27" s="1123"/>
      <c r="AS27" s="1123"/>
    </row>
    <row r="28" spans="1:45" ht="13.8">
      <c r="A28" s="1131"/>
      <c r="B28" s="1161"/>
      <c r="C28" s="1111"/>
      <c r="D28" s="1161"/>
      <c r="E28" s="1161"/>
      <c r="F28" s="1208"/>
      <c r="G28" s="1161"/>
      <c r="H28" s="1161"/>
      <c r="I28" s="1161"/>
      <c r="J28" s="1161"/>
      <c r="K28" s="1159"/>
      <c r="L28" s="1122"/>
      <c r="M28" s="1123"/>
      <c r="N28" s="1123"/>
      <c r="O28" s="1123"/>
      <c r="P28" s="1123"/>
      <c r="Q28" s="1123"/>
      <c r="R28" s="1123"/>
      <c r="S28" s="1123"/>
      <c r="T28" s="1123"/>
      <c r="U28" s="1123"/>
      <c r="V28" s="1123"/>
      <c r="W28" s="1123"/>
      <c r="X28" s="1123"/>
      <c r="Y28" s="1123"/>
      <c r="Z28" s="1123"/>
      <c r="AA28" s="1123"/>
      <c r="AB28" s="1123"/>
      <c r="AC28" s="1123"/>
      <c r="AD28" s="1123"/>
      <c r="AE28" s="1123"/>
      <c r="AF28" s="1123"/>
      <c r="AG28" s="1123"/>
      <c r="AH28" s="1123"/>
      <c r="AI28" s="1123"/>
      <c r="AJ28" s="1123"/>
      <c r="AK28" s="1123"/>
      <c r="AL28" s="1123"/>
      <c r="AM28" s="1123"/>
      <c r="AN28" s="1123"/>
      <c r="AO28" s="1123"/>
      <c r="AP28" s="1123"/>
      <c r="AQ28" s="1123"/>
      <c r="AR28" s="1123"/>
      <c r="AS28" s="1123"/>
    </row>
    <row r="29" spans="1:45" ht="13.8">
      <c r="A29" s="1131"/>
      <c r="B29" s="1161"/>
      <c r="C29" s="1134" t="s">
        <v>500</v>
      </c>
      <c r="D29" s="1134"/>
      <c r="E29" s="855">
        <f>'Guideline company_Bargain'!D14</f>
        <v>0</v>
      </c>
      <c r="F29" s="1208"/>
      <c r="G29" s="1161"/>
      <c r="H29" s="1161"/>
      <c r="I29" s="1161"/>
      <c r="J29" s="1161"/>
      <c r="K29" s="1159"/>
      <c r="L29" s="1122"/>
      <c r="M29" s="1123"/>
      <c r="N29" s="1123"/>
      <c r="O29" s="1123"/>
      <c r="P29" s="1123"/>
      <c r="Q29" s="1123"/>
      <c r="R29" s="1123"/>
      <c r="S29" s="1123"/>
      <c r="T29" s="1123"/>
      <c r="U29" s="1123"/>
      <c r="V29" s="1123"/>
      <c r="W29" s="1123"/>
      <c r="X29" s="1123"/>
      <c r="Y29" s="1123"/>
      <c r="Z29" s="1123"/>
      <c r="AA29" s="1123"/>
      <c r="AB29" s="1123"/>
      <c r="AC29" s="1123"/>
      <c r="AD29" s="1123"/>
      <c r="AE29" s="1123"/>
      <c r="AF29" s="1123"/>
      <c r="AG29" s="1123"/>
      <c r="AH29" s="1123"/>
      <c r="AI29" s="1123"/>
      <c r="AJ29" s="1123"/>
      <c r="AK29" s="1123"/>
      <c r="AL29" s="1123"/>
      <c r="AM29" s="1123"/>
      <c r="AN29" s="1123"/>
      <c r="AO29" s="1123"/>
      <c r="AP29" s="1123"/>
      <c r="AQ29" s="1123"/>
      <c r="AR29" s="1123"/>
      <c r="AS29" s="1123"/>
    </row>
    <row r="30" spans="1:45" ht="13.8">
      <c r="A30" s="1131"/>
      <c r="B30" s="1161"/>
      <c r="C30" s="1134" t="s">
        <v>519</v>
      </c>
      <c r="D30" s="1134"/>
      <c r="E30" s="855">
        <f>'Guideline company_Bargain'!D18</f>
        <v>0</v>
      </c>
      <c r="F30" s="1208"/>
      <c r="G30" s="1161"/>
      <c r="H30" s="1161"/>
      <c r="I30" s="1161"/>
      <c r="J30" s="1161"/>
      <c r="K30" s="1159"/>
      <c r="L30" s="1122"/>
      <c r="M30" s="1123"/>
      <c r="N30" s="1123"/>
      <c r="O30" s="1123"/>
      <c r="P30" s="1123"/>
      <c r="Q30" s="1123"/>
      <c r="R30" s="1123"/>
      <c r="S30" s="1123"/>
      <c r="T30" s="1123"/>
      <c r="U30" s="1123"/>
      <c r="V30" s="1123"/>
      <c r="W30" s="1123"/>
      <c r="X30" s="1123"/>
      <c r="Y30" s="1123"/>
      <c r="Z30" s="1123"/>
      <c r="AA30" s="1123"/>
      <c r="AB30" s="1123"/>
      <c r="AC30" s="1123"/>
      <c r="AD30" s="1123"/>
      <c r="AE30" s="1123"/>
      <c r="AF30" s="1123"/>
      <c r="AG30" s="1123"/>
      <c r="AH30" s="1123"/>
      <c r="AI30" s="1123"/>
      <c r="AJ30" s="1123"/>
      <c r="AK30" s="1123"/>
      <c r="AL30" s="1123"/>
      <c r="AM30" s="1123"/>
      <c r="AN30" s="1123"/>
      <c r="AO30" s="1123"/>
      <c r="AP30" s="1123"/>
      <c r="AQ30" s="1123"/>
      <c r="AR30" s="1123"/>
      <c r="AS30" s="1123"/>
    </row>
    <row r="31" spans="1:45" ht="13.8">
      <c r="A31" s="1131"/>
      <c r="B31" s="1161"/>
      <c r="C31" s="1134"/>
      <c r="D31" s="1134"/>
      <c r="E31" s="1134"/>
      <c r="F31" s="1208"/>
      <c r="G31" s="1161"/>
      <c r="H31" s="1161"/>
      <c r="I31" s="1161"/>
      <c r="J31" s="1161"/>
      <c r="K31" s="1159"/>
      <c r="L31" s="1122"/>
      <c r="M31" s="1123"/>
      <c r="N31" s="1123"/>
      <c r="O31" s="1123"/>
      <c r="P31" s="1123"/>
      <c r="Q31" s="1123"/>
      <c r="R31" s="1123"/>
      <c r="S31" s="1123"/>
      <c r="T31" s="1123"/>
      <c r="U31" s="1123"/>
      <c r="V31" s="1123"/>
      <c r="W31" s="1123"/>
      <c r="X31" s="1123"/>
      <c r="Y31" s="1123"/>
      <c r="Z31" s="1123"/>
      <c r="AA31" s="1123"/>
      <c r="AB31" s="1123"/>
      <c r="AC31" s="1123"/>
      <c r="AD31" s="1123"/>
      <c r="AE31" s="1123"/>
      <c r="AF31" s="1123"/>
      <c r="AG31" s="1123"/>
      <c r="AH31" s="1123"/>
      <c r="AI31" s="1123"/>
      <c r="AJ31" s="1123"/>
      <c r="AK31" s="1123"/>
      <c r="AL31" s="1123"/>
      <c r="AM31" s="1123"/>
      <c r="AN31" s="1123"/>
      <c r="AO31" s="1123"/>
      <c r="AP31" s="1123"/>
      <c r="AQ31" s="1123"/>
      <c r="AR31" s="1123"/>
      <c r="AS31" s="1123"/>
    </row>
    <row r="32" spans="1:45" ht="13.8">
      <c r="A32" s="1131"/>
      <c r="B32" s="1161"/>
      <c r="C32" s="1140" t="s">
        <v>520</v>
      </c>
      <c r="D32" s="1134"/>
      <c r="E32" s="1123"/>
      <c r="F32" s="1208"/>
      <c r="G32" s="1161"/>
      <c r="H32" s="1161"/>
      <c r="I32" s="1161"/>
      <c r="J32" s="1161"/>
      <c r="K32" s="1159"/>
      <c r="L32" s="1122"/>
      <c r="M32" s="1123"/>
      <c r="N32" s="1123"/>
      <c r="O32" s="1123"/>
      <c r="P32" s="1123"/>
      <c r="Q32" s="1123"/>
      <c r="R32" s="1123"/>
      <c r="S32" s="1123"/>
      <c r="T32" s="1123"/>
      <c r="U32" s="1123"/>
      <c r="V32" s="1123"/>
      <c r="W32" s="1123"/>
      <c r="X32" s="1123"/>
      <c r="Y32" s="1123"/>
      <c r="Z32" s="1123"/>
      <c r="AA32" s="1123"/>
      <c r="AB32" s="1123"/>
      <c r="AC32" s="1123"/>
      <c r="AD32" s="1123"/>
      <c r="AE32" s="1123"/>
      <c r="AF32" s="1123"/>
      <c r="AG32" s="1123"/>
      <c r="AH32" s="1123"/>
      <c r="AI32" s="1123"/>
      <c r="AJ32" s="1123"/>
      <c r="AK32" s="1123"/>
      <c r="AL32" s="1123"/>
      <c r="AM32" s="1123"/>
      <c r="AN32" s="1123"/>
      <c r="AO32" s="1123"/>
      <c r="AP32" s="1123"/>
      <c r="AQ32" s="1123"/>
      <c r="AR32" s="1123"/>
      <c r="AS32" s="1123"/>
    </row>
    <row r="33" spans="1:45" ht="13.8">
      <c r="A33" s="1131"/>
      <c r="B33" s="1161"/>
      <c r="C33" s="1134" t="s">
        <v>500</v>
      </c>
      <c r="D33" s="1134"/>
      <c r="E33" s="952" t="e">
        <f>$I$16/E29</f>
        <v>#DIV/0!</v>
      </c>
      <c r="F33" s="1208"/>
      <c r="G33" s="1161"/>
      <c r="H33" s="1161"/>
      <c r="I33" s="1161"/>
      <c r="J33" s="1161"/>
      <c r="K33" s="1159"/>
      <c r="L33" s="1122"/>
      <c r="M33" s="1123"/>
      <c r="N33" s="1123"/>
      <c r="O33" s="1123"/>
      <c r="P33" s="1123"/>
      <c r="Q33" s="1123"/>
      <c r="R33" s="1123"/>
      <c r="S33" s="1123"/>
      <c r="T33" s="1123"/>
      <c r="U33" s="1123"/>
      <c r="V33" s="1123"/>
      <c r="W33" s="1123"/>
      <c r="X33" s="1123"/>
      <c r="Y33" s="1123"/>
      <c r="Z33" s="1123"/>
      <c r="AA33" s="1123"/>
      <c r="AB33" s="1123"/>
      <c r="AC33" s="1123"/>
      <c r="AD33" s="1123"/>
      <c r="AE33" s="1123"/>
      <c r="AF33" s="1123"/>
      <c r="AG33" s="1123"/>
      <c r="AH33" s="1123"/>
      <c r="AI33" s="1123"/>
      <c r="AJ33" s="1123"/>
      <c r="AK33" s="1123"/>
      <c r="AL33" s="1123"/>
      <c r="AM33" s="1123"/>
      <c r="AN33" s="1123"/>
      <c r="AO33" s="1123"/>
      <c r="AP33" s="1123"/>
      <c r="AQ33" s="1123"/>
      <c r="AR33" s="1123"/>
      <c r="AS33" s="1123"/>
    </row>
    <row r="34" spans="1:45" ht="13.8">
      <c r="A34" s="1131"/>
      <c r="B34" s="1161"/>
      <c r="C34" s="1134" t="s">
        <v>519</v>
      </c>
      <c r="D34" s="1134"/>
      <c r="E34" s="899" t="e">
        <f>$I$16/E30</f>
        <v>#DIV/0!</v>
      </c>
      <c r="F34" s="1208"/>
      <c r="G34" s="1161"/>
      <c r="H34" s="1161"/>
      <c r="I34" s="1155" t="s">
        <v>154</v>
      </c>
      <c r="J34" s="1161"/>
      <c r="K34" s="1159"/>
      <c r="L34" s="1122"/>
      <c r="M34" s="1123"/>
      <c r="N34" s="1123"/>
      <c r="O34" s="1123"/>
      <c r="P34" s="1123"/>
      <c r="Q34" s="1123"/>
      <c r="R34" s="1123"/>
      <c r="S34" s="1123"/>
      <c r="T34" s="1123"/>
      <c r="U34" s="1123"/>
      <c r="V34" s="1123"/>
      <c r="W34" s="1123"/>
      <c r="X34" s="1123"/>
      <c r="Y34" s="1123"/>
      <c r="Z34" s="1123"/>
      <c r="AA34" s="1123"/>
      <c r="AB34" s="1123"/>
      <c r="AC34" s="1123"/>
      <c r="AD34" s="1123"/>
      <c r="AE34" s="1123"/>
      <c r="AF34" s="1123"/>
      <c r="AG34" s="1123"/>
      <c r="AH34" s="1123"/>
      <c r="AI34" s="1123"/>
      <c r="AJ34" s="1123"/>
      <c r="AK34" s="1123"/>
      <c r="AL34" s="1123"/>
      <c r="AM34" s="1123"/>
      <c r="AN34" s="1123"/>
      <c r="AO34" s="1123"/>
      <c r="AP34" s="1123"/>
      <c r="AQ34" s="1123"/>
      <c r="AR34" s="1123"/>
      <c r="AS34" s="1123"/>
    </row>
    <row r="35" spans="1:45" ht="13.8">
      <c r="A35" s="1131"/>
      <c r="B35" s="1161"/>
      <c r="C35" s="1134"/>
      <c r="D35" s="1134"/>
      <c r="E35" s="1134"/>
      <c r="F35" s="1208"/>
      <c r="G35" s="1161"/>
      <c r="H35" s="1161"/>
      <c r="I35" s="1161"/>
      <c r="J35" s="1161"/>
      <c r="K35" s="1159"/>
      <c r="L35" s="1122"/>
      <c r="M35" s="1123"/>
      <c r="N35" s="1123"/>
      <c r="O35" s="1123"/>
      <c r="P35" s="1123"/>
      <c r="Q35" s="1123"/>
      <c r="R35" s="1123"/>
      <c r="S35" s="1123"/>
      <c r="T35" s="1123"/>
      <c r="U35" s="1123"/>
      <c r="V35" s="1123"/>
      <c r="W35" s="1123"/>
      <c r="X35" s="1123"/>
      <c r="Y35" s="1123"/>
      <c r="Z35" s="1123"/>
      <c r="AA35" s="1123"/>
      <c r="AB35" s="1123"/>
      <c r="AC35" s="1123"/>
      <c r="AD35" s="1123"/>
      <c r="AE35" s="1123"/>
      <c r="AF35" s="1123"/>
      <c r="AG35" s="1123"/>
      <c r="AH35" s="1123"/>
      <c r="AI35" s="1123"/>
      <c r="AJ35" s="1123"/>
      <c r="AK35" s="1123"/>
      <c r="AL35" s="1123"/>
      <c r="AM35" s="1123"/>
      <c r="AN35" s="1123"/>
      <c r="AO35" s="1123"/>
      <c r="AP35" s="1123"/>
      <c r="AQ35" s="1123"/>
      <c r="AR35" s="1123"/>
      <c r="AS35" s="1123"/>
    </row>
    <row r="36" spans="1:45" ht="13.8">
      <c r="A36" s="1131"/>
      <c r="B36" s="1161"/>
      <c r="C36" s="1111"/>
      <c r="D36" s="1161"/>
      <c r="E36" s="1161"/>
      <c r="F36" s="1208"/>
      <c r="G36" s="1161"/>
      <c r="H36" s="1161"/>
      <c r="I36" s="1161"/>
      <c r="J36" s="1161"/>
      <c r="K36" s="1159"/>
      <c r="L36" s="1122"/>
      <c r="M36" s="1123"/>
      <c r="N36" s="1123"/>
      <c r="O36" s="1123"/>
      <c r="P36" s="1123"/>
      <c r="Q36" s="1123"/>
      <c r="R36" s="1123"/>
      <c r="S36" s="1123"/>
      <c r="T36" s="1123"/>
      <c r="U36" s="1123"/>
      <c r="V36" s="1123"/>
      <c r="W36" s="1123"/>
      <c r="X36" s="1123"/>
      <c r="Y36" s="1123"/>
      <c r="Z36" s="1123"/>
      <c r="AA36" s="1123"/>
      <c r="AB36" s="1123"/>
      <c r="AC36" s="1123"/>
      <c r="AD36" s="1123"/>
      <c r="AE36" s="1123"/>
      <c r="AF36" s="1123"/>
      <c r="AG36" s="1123"/>
      <c r="AH36" s="1123"/>
      <c r="AI36" s="1123"/>
      <c r="AJ36" s="1123"/>
      <c r="AK36" s="1123"/>
      <c r="AL36" s="1123"/>
      <c r="AM36" s="1123"/>
      <c r="AN36" s="1123"/>
      <c r="AO36" s="1123"/>
      <c r="AP36" s="1123"/>
      <c r="AQ36" s="1123"/>
      <c r="AR36" s="1123"/>
      <c r="AS36" s="1123"/>
    </row>
    <row r="37" spans="1:45" ht="13.8">
      <c r="A37" s="1131"/>
      <c r="B37" s="1161"/>
      <c r="C37" s="1111"/>
      <c r="D37" s="1161"/>
      <c r="E37" s="1161"/>
      <c r="F37" s="1208"/>
      <c r="G37" s="1161"/>
      <c r="H37" s="1161"/>
      <c r="I37" s="1161"/>
      <c r="J37" s="1161"/>
      <c r="K37" s="1159"/>
      <c r="L37" s="1122"/>
      <c r="M37" s="1123"/>
      <c r="N37" s="1123"/>
      <c r="O37" s="1123"/>
      <c r="P37" s="1123"/>
      <c r="Q37" s="1123"/>
      <c r="R37" s="1123"/>
      <c r="S37" s="1123"/>
      <c r="T37" s="1123"/>
      <c r="U37" s="1123"/>
      <c r="V37" s="1123"/>
      <c r="W37" s="1123"/>
      <c r="X37" s="1123"/>
      <c r="Y37" s="1123"/>
      <c r="Z37" s="1123"/>
      <c r="AA37" s="1123"/>
      <c r="AB37" s="1123"/>
      <c r="AC37" s="1123"/>
      <c r="AD37" s="1123"/>
      <c r="AE37" s="1123"/>
      <c r="AF37" s="1123"/>
      <c r="AG37" s="1123"/>
      <c r="AH37" s="1123"/>
      <c r="AI37" s="1123"/>
      <c r="AJ37" s="1123"/>
      <c r="AK37" s="1123"/>
      <c r="AL37" s="1123"/>
      <c r="AM37" s="1123"/>
      <c r="AN37" s="1123"/>
      <c r="AO37" s="1123"/>
      <c r="AP37" s="1123"/>
      <c r="AQ37" s="1123"/>
      <c r="AR37" s="1123"/>
      <c r="AS37" s="1123"/>
    </row>
    <row r="38" spans="1:45" ht="13.8">
      <c r="A38" s="1131"/>
      <c r="B38" s="1161"/>
      <c r="C38" s="1111"/>
      <c r="D38" s="1161"/>
      <c r="E38" s="1161"/>
      <c r="F38" s="1208"/>
      <c r="G38" s="1161"/>
      <c r="H38" s="1161"/>
      <c r="I38" s="1161"/>
      <c r="J38" s="1161"/>
      <c r="K38" s="1159"/>
      <c r="L38" s="1122"/>
      <c r="M38" s="1123"/>
      <c r="N38" s="1123"/>
      <c r="O38" s="1123"/>
      <c r="P38" s="1123"/>
      <c r="Q38" s="1123"/>
      <c r="R38" s="1123"/>
      <c r="S38" s="1123"/>
      <c r="T38" s="1123"/>
      <c r="U38" s="1123"/>
      <c r="V38" s="1123"/>
      <c r="W38" s="1123"/>
      <c r="X38" s="1123"/>
      <c r="Y38" s="1123"/>
      <c r="Z38" s="1123"/>
      <c r="AA38" s="1123"/>
      <c r="AB38" s="1123"/>
      <c r="AC38" s="1123"/>
      <c r="AD38" s="1123"/>
      <c r="AE38" s="1123"/>
      <c r="AF38" s="1123"/>
      <c r="AG38" s="1123"/>
      <c r="AH38" s="1123"/>
      <c r="AI38" s="1123"/>
      <c r="AJ38" s="1123"/>
      <c r="AK38" s="1123"/>
      <c r="AL38" s="1123"/>
      <c r="AM38" s="1123"/>
      <c r="AN38" s="1123"/>
      <c r="AO38" s="1123"/>
      <c r="AP38" s="1123"/>
      <c r="AQ38" s="1123"/>
      <c r="AR38" s="1123"/>
      <c r="AS38" s="1123"/>
    </row>
    <row r="39" spans="1:45" ht="13.8">
      <c r="A39" s="1131"/>
      <c r="B39" s="1161"/>
      <c r="C39" s="1111"/>
      <c r="D39" s="1161"/>
      <c r="E39" s="1161"/>
      <c r="F39" s="1208"/>
      <c r="G39" s="1161"/>
      <c r="H39" s="1161"/>
      <c r="I39" s="1161"/>
      <c r="J39" s="1161"/>
      <c r="K39" s="1159"/>
      <c r="L39" s="1122"/>
      <c r="M39" s="1123"/>
      <c r="N39" s="1123"/>
      <c r="O39" s="1123"/>
      <c r="P39" s="1123"/>
      <c r="Q39" s="1123"/>
      <c r="R39" s="1123"/>
      <c r="S39" s="1123"/>
      <c r="T39" s="1123"/>
      <c r="U39" s="1123"/>
      <c r="V39" s="1123"/>
      <c r="W39" s="1123"/>
      <c r="X39" s="1123"/>
      <c r="Y39" s="1123"/>
      <c r="Z39" s="1123"/>
      <c r="AA39" s="1123"/>
      <c r="AB39" s="1123"/>
      <c r="AC39" s="1123"/>
      <c r="AD39" s="1123"/>
      <c r="AE39" s="1123"/>
      <c r="AF39" s="1123"/>
      <c r="AG39" s="1123"/>
      <c r="AH39" s="1123"/>
      <c r="AI39" s="1123"/>
      <c r="AJ39" s="1123"/>
      <c r="AK39" s="1123"/>
      <c r="AL39" s="1123"/>
      <c r="AM39" s="1123"/>
      <c r="AN39" s="1123"/>
      <c r="AO39" s="1123"/>
      <c r="AP39" s="1123"/>
      <c r="AQ39" s="1123"/>
      <c r="AR39" s="1123"/>
      <c r="AS39" s="1123"/>
    </row>
    <row r="40" spans="1:45" ht="13.8">
      <c r="A40" s="1131"/>
      <c r="B40" s="1161"/>
      <c r="C40" s="1111"/>
      <c r="D40" s="1161"/>
      <c r="E40" s="1161"/>
      <c r="F40" s="1208"/>
      <c r="G40" s="1161"/>
      <c r="H40" s="1161"/>
      <c r="I40" s="1161"/>
      <c r="J40" s="1161"/>
      <c r="K40" s="1159"/>
      <c r="L40" s="1122"/>
      <c r="M40" s="1123"/>
      <c r="N40" s="1123"/>
      <c r="O40" s="1123"/>
      <c r="P40" s="1123"/>
      <c r="Q40" s="1123"/>
      <c r="R40" s="1123"/>
      <c r="S40" s="1123"/>
      <c r="T40" s="1123"/>
      <c r="U40" s="1123"/>
      <c r="V40" s="1123"/>
      <c r="W40" s="1123"/>
      <c r="X40" s="1123"/>
      <c r="Y40" s="1123"/>
      <c r="Z40" s="1123"/>
      <c r="AA40" s="1123"/>
      <c r="AB40" s="1123"/>
      <c r="AC40" s="1123"/>
      <c r="AD40" s="1123"/>
      <c r="AE40" s="1123"/>
      <c r="AF40" s="1123"/>
      <c r="AG40" s="1123"/>
      <c r="AH40" s="1123"/>
      <c r="AI40" s="1123"/>
      <c r="AJ40" s="1123"/>
      <c r="AK40" s="1123"/>
      <c r="AL40" s="1123"/>
      <c r="AM40" s="1123"/>
      <c r="AN40" s="1123"/>
      <c r="AO40" s="1123"/>
      <c r="AP40" s="1123"/>
      <c r="AQ40" s="1123"/>
      <c r="AR40" s="1123"/>
      <c r="AS40" s="1123"/>
    </row>
    <row r="41" spans="1:45" ht="13.8">
      <c r="A41" s="1161"/>
      <c r="B41" s="1161"/>
      <c r="C41" s="1163"/>
      <c r="D41" s="1160"/>
      <c r="E41" s="1160"/>
      <c r="F41" s="1160"/>
      <c r="G41" s="1160"/>
      <c r="H41" s="1160"/>
      <c r="I41" s="1160"/>
      <c r="J41" s="1160"/>
      <c r="K41" s="1164"/>
      <c r="L41" s="1122"/>
      <c r="M41" s="1123"/>
      <c r="N41" s="1123"/>
      <c r="O41" s="1123"/>
      <c r="P41" s="1123"/>
      <c r="Q41" s="1123"/>
      <c r="R41" s="1123"/>
      <c r="S41" s="1123"/>
      <c r="T41" s="1123"/>
      <c r="U41" s="1123"/>
      <c r="V41" s="1123"/>
      <c r="W41" s="1123"/>
      <c r="X41" s="1123"/>
      <c r="Y41" s="1123"/>
      <c r="Z41" s="1123"/>
      <c r="AA41" s="1123"/>
      <c r="AB41" s="1123"/>
      <c r="AC41" s="1123"/>
      <c r="AD41" s="1123"/>
      <c r="AE41" s="1123"/>
      <c r="AF41" s="1123"/>
      <c r="AG41" s="1123"/>
      <c r="AH41" s="1123"/>
      <c r="AI41" s="1123"/>
      <c r="AJ41" s="1123"/>
      <c r="AK41" s="1123"/>
      <c r="AL41" s="1123"/>
      <c r="AM41" s="1123"/>
      <c r="AN41" s="1123"/>
      <c r="AO41" s="1123"/>
      <c r="AP41" s="1123"/>
      <c r="AQ41" s="1123"/>
      <c r="AR41" s="1123"/>
      <c r="AS41" s="1123"/>
    </row>
    <row r="42" spans="1:45" s="598" customFormat="1" ht="20.25" customHeight="1">
      <c r="A42" s="886" t="str">
        <f>General_Note_DCF</f>
        <v>Source: AECOM Technology Corporation.  Some totals may not add due to rounding.  See Statement of Limiting Conditions.</v>
      </c>
      <c r="B42" s="1165"/>
      <c r="C42" s="1165"/>
      <c r="D42" s="1165"/>
      <c r="E42" s="1165"/>
      <c r="F42" s="1165"/>
      <c r="G42" s="1165"/>
      <c r="H42" s="1165"/>
      <c r="I42" s="1165"/>
      <c r="J42" s="1165"/>
      <c r="K42" s="1165"/>
      <c r="L42" s="1166"/>
      <c r="M42" s="1167"/>
      <c r="N42" s="1167"/>
      <c r="O42" s="1167"/>
      <c r="P42" s="1167"/>
      <c r="Q42" s="1167"/>
      <c r="R42" s="1167"/>
      <c r="S42" s="1167"/>
      <c r="T42" s="1167"/>
      <c r="U42" s="1167"/>
      <c r="V42" s="1167"/>
      <c r="W42" s="1167"/>
      <c r="X42" s="1167"/>
      <c r="Y42" s="1167"/>
      <c r="Z42" s="1167"/>
      <c r="AA42" s="1167"/>
      <c r="AB42" s="1167"/>
      <c r="AC42" s="1167"/>
      <c r="AD42" s="1167"/>
      <c r="AE42" s="1167"/>
      <c r="AF42" s="1167"/>
      <c r="AG42" s="1167"/>
      <c r="AH42" s="1167"/>
      <c r="AI42" s="1167"/>
      <c r="AJ42" s="1167"/>
      <c r="AK42" s="1167"/>
      <c r="AL42" s="1167"/>
      <c r="AM42" s="1167"/>
      <c r="AN42" s="1167"/>
      <c r="AO42" s="1167"/>
      <c r="AP42" s="1167"/>
      <c r="AQ42" s="1167"/>
      <c r="AR42" s="1167"/>
      <c r="AS42" s="1167"/>
    </row>
    <row r="43" spans="1:45" ht="22.8">
      <c r="A43" s="887" t="str">
        <f>IF(+Draft_Toggle=1,+Draft_Note_1," ")</f>
        <v>Draft Document.</v>
      </c>
      <c r="B43" s="1115"/>
      <c r="C43" s="1115"/>
      <c r="D43" s="1115"/>
      <c r="E43" s="1115"/>
      <c r="F43" s="1115"/>
      <c r="G43" s="1115"/>
      <c r="H43" s="1168"/>
      <c r="I43" s="1168"/>
      <c r="J43" s="1168"/>
      <c r="K43" s="1117" t="s">
        <v>55</v>
      </c>
      <c r="L43" s="1122"/>
      <c r="M43" s="1123"/>
      <c r="N43" s="1123"/>
      <c r="O43" s="1123"/>
      <c r="P43" s="1123"/>
      <c r="Q43" s="1123"/>
      <c r="R43" s="1123"/>
      <c r="S43" s="1123"/>
      <c r="T43" s="1123"/>
      <c r="U43" s="1123"/>
      <c r="V43" s="1123"/>
      <c r="W43" s="1123"/>
      <c r="X43" s="1123"/>
      <c r="Y43" s="1123"/>
      <c r="Z43" s="1123"/>
      <c r="AA43" s="1123"/>
      <c r="AB43" s="1123"/>
      <c r="AC43" s="1123"/>
      <c r="AD43" s="1123"/>
      <c r="AE43" s="1123"/>
      <c r="AF43" s="1123" t="s">
        <v>55</v>
      </c>
      <c r="AG43" s="1123"/>
      <c r="AH43" s="1123"/>
      <c r="AI43" s="1123"/>
      <c r="AJ43" s="1123"/>
      <c r="AK43" s="1123"/>
      <c r="AL43" s="1123"/>
      <c r="AM43" s="1123"/>
      <c r="AN43" s="1123"/>
      <c r="AO43" s="1123"/>
      <c r="AP43" s="1123"/>
      <c r="AQ43" s="1123"/>
      <c r="AR43" s="1123"/>
      <c r="AS43" s="1123"/>
    </row>
    <row r="44" spans="1:45" ht="13.8">
      <c r="A44" s="888" t="str">
        <f>IF(+Draft_Toggle=1,+Draft_Note_2," ")</f>
        <v>All data subject to change upon completion of additional analysis.</v>
      </c>
      <c r="B44" s="1169"/>
      <c r="C44" s="1115"/>
      <c r="D44" s="1169"/>
      <c r="E44" s="1169"/>
      <c r="F44" s="1169"/>
      <c r="G44" s="1169"/>
      <c r="H44" s="1169"/>
      <c r="I44" s="1169"/>
      <c r="J44" s="1169"/>
      <c r="K44" s="889" t="str">
        <f ca="1">copyright</f>
        <v>© 2017 by Ernst &amp; Young LLP.  All rights reserved.</v>
      </c>
      <c r="L44" s="1122"/>
      <c r="M44" s="1123"/>
      <c r="N44" s="1123"/>
      <c r="O44" s="1123"/>
      <c r="P44" s="1123"/>
      <c r="Q44" s="1123"/>
      <c r="R44" s="1123"/>
      <c r="S44" s="1123"/>
      <c r="T44" s="1123"/>
      <c r="U44" s="1123"/>
      <c r="V44" s="1123"/>
      <c r="W44" s="1123"/>
      <c r="X44" s="1123"/>
      <c r="Y44" s="1123"/>
      <c r="Z44" s="1123"/>
      <c r="AA44" s="1123"/>
      <c r="AB44" s="1123"/>
      <c r="AC44" s="1123"/>
      <c r="AD44" s="1123"/>
      <c r="AE44" s="1123"/>
      <c r="AF44" s="890" t="str">
        <f ca="1">copyright</f>
        <v>© 2017 by Ernst &amp; Young LLP.  All rights reserved.</v>
      </c>
      <c r="AG44" s="1123"/>
      <c r="AH44" s="1123"/>
      <c r="AI44" s="1123"/>
      <c r="AJ44" s="1123"/>
      <c r="AK44" s="1123"/>
      <c r="AL44" s="1123"/>
      <c r="AM44" s="1123"/>
      <c r="AN44" s="1123"/>
      <c r="AO44" s="1123"/>
      <c r="AP44" s="1123"/>
      <c r="AQ44" s="1123"/>
      <c r="AR44" s="1123"/>
      <c r="AS44" s="1123"/>
    </row>
    <row r="45" spans="1:45" s="11" customFormat="1">
      <c r="A45" s="1122"/>
      <c r="B45" s="1122"/>
      <c r="C45" s="1122"/>
      <c r="D45" s="1122"/>
      <c r="E45" s="1122"/>
      <c r="F45" s="1122"/>
      <c r="G45" s="1122"/>
      <c r="H45" s="1122"/>
      <c r="I45" s="1122"/>
      <c r="J45" s="1122"/>
      <c r="K45" s="1122"/>
      <c r="L45" s="1122"/>
      <c r="M45" s="1123"/>
      <c r="N45" s="1123"/>
      <c r="O45" s="1123"/>
      <c r="P45" s="1123"/>
      <c r="Q45" s="1123"/>
      <c r="R45" s="1123"/>
      <c r="S45" s="1123"/>
      <c r="T45" s="1123"/>
      <c r="U45" s="1123"/>
      <c r="V45" s="1123"/>
      <c r="W45" s="1123"/>
      <c r="X45" s="1123"/>
      <c r="Y45" s="1123"/>
      <c r="Z45" s="1123"/>
      <c r="AA45" s="1123"/>
      <c r="AB45" s="1123"/>
      <c r="AC45" s="1123"/>
      <c r="AD45" s="1123"/>
      <c r="AE45" s="1123"/>
      <c r="AF45" s="1123"/>
      <c r="AG45" s="1123"/>
      <c r="AH45" s="1123"/>
      <c r="AI45" s="1123"/>
      <c r="AJ45" s="1123"/>
      <c r="AK45" s="1123"/>
      <c r="AL45" s="1123"/>
      <c r="AM45" s="1123"/>
      <c r="AN45" s="1123"/>
      <c r="AO45" s="1123"/>
      <c r="AP45" s="1123"/>
      <c r="AQ45" s="1123"/>
      <c r="AR45" s="1123"/>
      <c r="AS45" s="1123"/>
    </row>
  </sheetData>
  <pageMargins left="0.5" right="0.5" top="0.5" bottom="0.5" header="0.3" footer="0.3"/>
  <pageSetup fitToHeight="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M61"/>
  <sheetViews>
    <sheetView showGridLines="0" view="pageBreakPreview" zoomScaleNormal="115" zoomScaleSheetLayoutView="100" workbookViewId="0"/>
  </sheetViews>
  <sheetFormatPr defaultColWidth="9.109375" defaultRowHeight="13.8" outlineLevelRow="1"/>
  <cols>
    <col min="1" max="1" width="7.6640625" style="360" customWidth="1"/>
    <col min="2" max="2" width="33.109375" style="360" customWidth="1"/>
    <col min="3" max="3" width="7.109375" style="360" customWidth="1"/>
    <col min="4" max="4" width="33.6640625" style="360" customWidth="1"/>
    <col min="5" max="5" width="10.6640625" style="360" customWidth="1"/>
    <col min="6" max="6" width="33.6640625" style="360" customWidth="1"/>
    <col min="7" max="7" width="31.5546875" style="360" customWidth="1"/>
    <col min="8" max="10" width="9.109375" style="370"/>
    <col min="11" max="16384" width="9.109375" style="360"/>
  </cols>
  <sheetData>
    <row r="1" spans="1:13" ht="24" thickBot="1">
      <c r="A1" s="872" t="str">
        <f>client_name</f>
        <v>AECOM Technology Corporation</v>
      </c>
      <c r="B1" s="1211"/>
      <c r="C1" s="1211"/>
      <c r="D1" s="1211"/>
      <c r="E1" s="1212"/>
      <c r="F1" s="1212"/>
      <c r="G1" s="1121" t="s">
        <v>666</v>
      </c>
      <c r="H1" s="1213"/>
      <c r="I1" s="1214"/>
      <c r="J1" s="1214"/>
      <c r="K1" s="1215"/>
      <c r="L1" s="1215"/>
      <c r="M1" s="1215"/>
    </row>
    <row r="2" spans="1:13" ht="15.6">
      <c r="A2" s="946" t="str">
        <f>Subject_Co1</f>
        <v>AsiaPac</v>
      </c>
      <c r="B2" s="1215"/>
      <c r="C2" s="1215"/>
      <c r="D2" s="1215"/>
      <c r="E2" s="1215"/>
      <c r="F2" s="1215"/>
      <c r="G2" s="1216"/>
      <c r="H2" s="1213"/>
      <c r="I2" s="1214"/>
      <c r="J2" s="1214"/>
      <c r="K2" s="1215"/>
      <c r="L2" s="1215"/>
      <c r="M2" s="1215"/>
    </row>
    <row r="3" spans="1:13" ht="15.6">
      <c r="A3" s="1217" t="s">
        <v>321</v>
      </c>
      <c r="B3" s="1215"/>
      <c r="C3" s="1215"/>
      <c r="D3" s="1215"/>
      <c r="E3" s="1215"/>
      <c r="F3" s="1215"/>
      <c r="G3" s="1218"/>
      <c r="H3" s="1213"/>
      <c r="I3" s="1214"/>
      <c r="J3" s="1214"/>
      <c r="K3" s="1215"/>
      <c r="L3" s="1215"/>
      <c r="M3" s="1215"/>
    </row>
    <row r="4" spans="1:13" ht="15.6">
      <c r="A4" s="879" t="str">
        <f>date_heading</f>
        <v>Corroborative valuation as of 30 June 2014</v>
      </c>
      <c r="B4" s="1215"/>
      <c r="C4" s="1215"/>
      <c r="D4" s="1215"/>
      <c r="E4" s="1215"/>
      <c r="F4" s="1215"/>
      <c r="G4" s="1215"/>
      <c r="H4" s="1213"/>
      <c r="I4" s="1214"/>
      <c r="J4" s="1214"/>
      <c r="K4" s="1215"/>
      <c r="L4" s="1215"/>
      <c r="M4" s="1215"/>
    </row>
    <row r="5" spans="1:13" ht="15.6">
      <c r="A5" s="880" t="str">
        <f>currency_heading</f>
        <v>(USD in 000s)</v>
      </c>
      <c r="B5" s="1215"/>
      <c r="C5" s="1215"/>
      <c r="D5" s="1215"/>
      <c r="E5" s="1215"/>
      <c r="F5" s="1215"/>
      <c r="G5" s="1215"/>
      <c r="H5" s="1213"/>
      <c r="I5" s="1214"/>
      <c r="J5" s="1214"/>
      <c r="K5" s="1215"/>
      <c r="L5" s="1215"/>
      <c r="M5" s="1215"/>
    </row>
    <row r="6" spans="1:13" ht="12" customHeight="1">
      <c r="A6" s="1215"/>
      <c r="B6" s="1219"/>
      <c r="C6" s="1219"/>
      <c r="D6" s="1219"/>
      <c r="E6" s="1220"/>
      <c r="F6" s="1221"/>
      <c r="G6" s="1215"/>
      <c r="H6" s="1213"/>
      <c r="I6" s="1214"/>
      <c r="J6" s="1214"/>
      <c r="K6" s="1215"/>
      <c r="L6" s="1215"/>
      <c r="M6" s="1215"/>
    </row>
    <row r="7" spans="1:13" ht="12" hidden="1" customHeight="1" outlineLevel="1">
      <c r="A7" s="1215"/>
      <c r="B7" s="1222"/>
      <c r="C7" s="1222"/>
      <c r="D7" s="1223"/>
      <c r="E7" s="1222"/>
      <c r="F7" s="1223"/>
      <c r="G7" s="1224"/>
      <c r="H7" s="1213"/>
      <c r="I7" s="1214"/>
      <c r="J7" s="1214"/>
      <c r="K7" s="1224"/>
      <c r="L7" s="1215"/>
      <c r="M7" s="1215"/>
    </row>
    <row r="8" spans="1:13" ht="12" customHeight="1" collapsed="1">
      <c r="A8" s="1215"/>
      <c r="B8" s="1225"/>
      <c r="C8" s="1225"/>
      <c r="D8" s="947">
        <f>valuation_date</f>
        <v>41820</v>
      </c>
      <c r="E8" s="1225"/>
      <c r="F8" s="655">
        <f>D8</f>
        <v>41820</v>
      </c>
      <c r="G8" s="1224"/>
      <c r="H8" s="1213"/>
      <c r="I8" s="1214"/>
      <c r="J8" s="1214"/>
      <c r="K8" s="1224"/>
      <c r="L8" s="1215"/>
      <c r="M8" s="1215"/>
    </row>
    <row r="9" spans="1:13" ht="12" customHeight="1">
      <c r="A9" s="1215"/>
      <c r="B9" s="1226" t="s">
        <v>52</v>
      </c>
      <c r="C9" s="1227"/>
      <c r="D9" s="1228"/>
      <c r="E9" s="1229"/>
      <c r="F9" s="656" t="str">
        <f t="shared" ref="F9:F15" si="0">IF(ISERROR(D9/D$23),"n/a",(D9/D$23))</f>
        <v>n/a</v>
      </c>
      <c r="G9" s="1215"/>
      <c r="H9" s="1213"/>
      <c r="I9" s="1214"/>
      <c r="J9" s="1214"/>
      <c r="K9" s="1215"/>
      <c r="L9" s="1215"/>
      <c r="M9" s="1215"/>
    </row>
    <row r="10" spans="1:13" ht="12" customHeight="1">
      <c r="A10" s="1215"/>
      <c r="B10" s="1226" t="s">
        <v>422</v>
      </c>
      <c r="C10" s="1227"/>
      <c r="D10" s="1230"/>
      <c r="E10" s="1229"/>
      <c r="F10" s="657" t="str">
        <f t="shared" si="0"/>
        <v>n/a</v>
      </c>
      <c r="G10" s="1215"/>
      <c r="H10" s="1213"/>
      <c r="I10" s="1214"/>
      <c r="J10" s="1214"/>
      <c r="K10" s="1215"/>
      <c r="L10" s="1215"/>
      <c r="M10" s="1215"/>
    </row>
    <row r="11" spans="1:13" ht="12" customHeight="1">
      <c r="A11" s="1215"/>
      <c r="B11" s="1226" t="s">
        <v>423</v>
      </c>
      <c r="C11" s="1227"/>
      <c r="D11" s="1230"/>
      <c r="E11" s="1229"/>
      <c r="F11" s="657" t="str">
        <f t="shared" si="0"/>
        <v>n/a</v>
      </c>
      <c r="G11" s="1215"/>
      <c r="H11" s="1213"/>
      <c r="I11" s="1214"/>
      <c r="J11" s="1214"/>
      <c r="K11" s="1215"/>
      <c r="L11" s="1215"/>
      <c r="M11" s="1215"/>
    </row>
    <row r="12" spans="1:13" ht="12" customHeight="1">
      <c r="A12" s="1215"/>
      <c r="B12" s="1226" t="s">
        <v>424</v>
      </c>
      <c r="C12" s="1227"/>
      <c r="D12" s="1230"/>
      <c r="E12" s="1229"/>
      <c r="F12" s="657" t="str">
        <f t="shared" si="0"/>
        <v>n/a</v>
      </c>
      <c r="G12" s="1215"/>
      <c r="H12" s="1213"/>
      <c r="I12" s="1214"/>
      <c r="J12" s="1214"/>
      <c r="K12" s="1215"/>
      <c r="L12" s="1215"/>
      <c r="M12" s="1215"/>
    </row>
    <row r="13" spans="1:13" ht="12" customHeight="1">
      <c r="A13" s="1215"/>
      <c r="B13" s="1226" t="s">
        <v>425</v>
      </c>
      <c r="C13" s="1227"/>
      <c r="D13" s="1230"/>
      <c r="E13" s="1229"/>
      <c r="F13" s="657" t="str">
        <f t="shared" si="0"/>
        <v>n/a</v>
      </c>
      <c r="G13" s="1215"/>
      <c r="H13" s="1213"/>
      <c r="I13" s="1214"/>
      <c r="J13" s="1214"/>
      <c r="K13" s="1215"/>
      <c r="L13" s="1215"/>
      <c r="M13" s="1215"/>
    </row>
    <row r="14" spans="1:13" ht="12" customHeight="1">
      <c r="A14" s="1215"/>
      <c r="B14" s="1226" t="s">
        <v>426</v>
      </c>
      <c r="C14" s="1227"/>
      <c r="D14" s="1230"/>
      <c r="E14" s="1229"/>
      <c r="F14" s="657" t="str">
        <f t="shared" si="0"/>
        <v>n/a</v>
      </c>
      <c r="G14" s="1215"/>
      <c r="H14" s="1213"/>
      <c r="I14" s="1214"/>
      <c r="J14" s="1214"/>
      <c r="K14" s="1215"/>
      <c r="L14" s="1215"/>
      <c r="M14" s="1215"/>
    </row>
    <row r="15" spans="1:13" ht="12" customHeight="1">
      <c r="A15" s="1215"/>
      <c r="B15" s="1226" t="s">
        <v>427</v>
      </c>
      <c r="C15" s="1227"/>
      <c r="D15" s="1230"/>
      <c r="E15" s="1229"/>
      <c r="F15" s="657" t="str">
        <f t="shared" si="0"/>
        <v>n/a</v>
      </c>
      <c r="G15" s="1215"/>
      <c r="H15" s="1213"/>
      <c r="I15" s="1214"/>
      <c r="J15" s="1214"/>
      <c r="K15" s="1215"/>
      <c r="L15" s="1215"/>
      <c r="M15" s="1215"/>
    </row>
    <row r="16" spans="1:13" ht="12" customHeight="1">
      <c r="A16" s="1215"/>
      <c r="B16" s="1226" t="s">
        <v>428</v>
      </c>
      <c r="C16" s="1227"/>
      <c r="D16" s="1231"/>
      <c r="E16" s="1229"/>
      <c r="F16" s="658" t="str">
        <f t="shared" ref="F16:F23" si="1">IF(ISERROR(D16/D$23),"n/a",(D16/D$23))</f>
        <v>n/a</v>
      </c>
      <c r="G16" s="1215"/>
      <c r="H16" s="1213"/>
      <c r="I16" s="1214"/>
      <c r="J16" s="1214"/>
      <c r="K16" s="1215"/>
      <c r="L16" s="1215"/>
      <c r="M16" s="1215"/>
    </row>
    <row r="17" spans="1:13" ht="12" customHeight="1">
      <c r="A17" s="1215"/>
      <c r="B17" s="1232" t="s">
        <v>9</v>
      </c>
      <c r="C17" s="1233"/>
      <c r="D17" s="857">
        <f>SUM(D9:D16)</f>
        <v>0</v>
      </c>
      <c r="E17" s="1229"/>
      <c r="F17" s="659" t="str">
        <f t="shared" si="1"/>
        <v>n/a</v>
      </c>
      <c r="G17" s="1215"/>
      <c r="H17" s="1213"/>
      <c r="I17" s="2102"/>
      <c r="J17" s="1214"/>
      <c r="K17" s="1215"/>
      <c r="L17" s="1215"/>
      <c r="M17" s="1215"/>
    </row>
    <row r="18" spans="1:13" ht="12" customHeight="1">
      <c r="A18" s="1215"/>
      <c r="B18" s="1226" t="s">
        <v>429</v>
      </c>
      <c r="C18" s="1233"/>
      <c r="D18" s="1230"/>
      <c r="E18" s="1229"/>
      <c r="F18" s="657" t="str">
        <f t="shared" si="1"/>
        <v>n/a</v>
      </c>
      <c r="G18" s="1215"/>
      <c r="H18" s="1213"/>
      <c r="I18" s="1214"/>
      <c r="J18" s="1214"/>
      <c r="K18" s="1215"/>
      <c r="L18" s="1234"/>
      <c r="M18" s="1234"/>
    </row>
    <row r="19" spans="1:13" ht="12" customHeight="1">
      <c r="A19" s="1215"/>
      <c r="B19" s="1226" t="s">
        <v>430</v>
      </c>
      <c r="C19" s="1233"/>
      <c r="D19" s="1230"/>
      <c r="E19" s="1229"/>
      <c r="F19" s="657" t="str">
        <f t="shared" si="1"/>
        <v>n/a</v>
      </c>
      <c r="G19" s="1215"/>
      <c r="H19" s="1213"/>
      <c r="I19" s="1214"/>
      <c r="J19" s="1214"/>
      <c r="K19" s="1215"/>
      <c r="L19" s="1234"/>
      <c r="M19" s="1234"/>
    </row>
    <row r="20" spans="1:13" ht="12" customHeight="1">
      <c r="A20" s="1215"/>
      <c r="B20" s="1226" t="s">
        <v>431</v>
      </c>
      <c r="C20" s="1233"/>
      <c r="D20" s="1230"/>
      <c r="E20" s="1229"/>
      <c r="F20" s="657" t="str">
        <f t="shared" si="1"/>
        <v>n/a</v>
      </c>
      <c r="G20" s="1215"/>
      <c r="H20" s="1213"/>
      <c r="I20" s="1214"/>
      <c r="J20" s="1214"/>
      <c r="K20" s="1215"/>
      <c r="L20" s="1234"/>
      <c r="M20" s="1234"/>
    </row>
    <row r="21" spans="1:13" ht="12" customHeight="1">
      <c r="A21" s="1215"/>
      <c r="B21" s="1226" t="s">
        <v>10</v>
      </c>
      <c r="C21" s="1233"/>
      <c r="D21" s="1230"/>
      <c r="E21" s="1229"/>
      <c r="F21" s="657" t="str">
        <f t="shared" si="1"/>
        <v>n/a</v>
      </c>
      <c r="G21" s="1215"/>
      <c r="H21" s="1213"/>
      <c r="I21" s="1214"/>
      <c r="J21" s="1214"/>
      <c r="K21" s="1215"/>
      <c r="L21" s="1234"/>
      <c r="M21" s="1234"/>
    </row>
    <row r="22" spans="1:13" ht="12" customHeight="1">
      <c r="A22" s="1215"/>
      <c r="B22" s="1226" t="s">
        <v>432</v>
      </c>
      <c r="C22" s="1233"/>
      <c r="D22" s="1230"/>
      <c r="E22" s="1229"/>
      <c r="F22" s="657" t="str">
        <f t="shared" si="1"/>
        <v>n/a</v>
      </c>
      <c r="G22" s="1215"/>
      <c r="H22" s="1213"/>
      <c r="I22" s="1214"/>
      <c r="J22" s="1214"/>
      <c r="K22" s="1215"/>
      <c r="L22" s="1234"/>
      <c r="M22" s="1234"/>
    </row>
    <row r="23" spans="1:13" ht="12" customHeight="1" thickBot="1">
      <c r="A23" s="1235"/>
      <c r="B23" s="1236" t="s">
        <v>12</v>
      </c>
      <c r="C23" s="1233"/>
      <c r="D23" s="852">
        <f>SUM(D17:D22)</f>
        <v>0</v>
      </c>
      <c r="E23" s="1229"/>
      <c r="F23" s="661" t="str">
        <f t="shared" si="1"/>
        <v>n/a</v>
      </c>
      <c r="G23" s="1215"/>
      <c r="H23" s="1213"/>
      <c r="I23" s="2103"/>
      <c r="J23" s="1214"/>
      <c r="K23" s="1215"/>
      <c r="L23" s="1234"/>
      <c r="M23" s="1234"/>
    </row>
    <row r="24" spans="1:13" ht="12" customHeight="1" thickTop="1">
      <c r="A24" s="1235"/>
      <c r="B24" s="1237"/>
      <c r="C24" s="1233"/>
      <c r="D24" s="1230"/>
      <c r="E24" s="1229"/>
      <c r="F24" s="1238"/>
      <c r="G24" s="1215"/>
      <c r="H24" s="1213"/>
      <c r="I24" s="1214"/>
      <c r="J24" s="1214"/>
      <c r="K24" s="1215"/>
      <c r="L24" s="1234"/>
      <c r="M24" s="1234"/>
    </row>
    <row r="25" spans="1:13" ht="12" customHeight="1">
      <c r="A25" s="1235"/>
      <c r="B25" s="1237" t="s">
        <v>433</v>
      </c>
      <c r="C25" s="1233"/>
      <c r="D25" s="1230"/>
      <c r="E25" s="1229"/>
      <c r="F25" s="657" t="str">
        <f t="shared" ref="F25:F34" si="2">IF(ISERROR(D25/D$43),"n/a",(D25/D$43))</f>
        <v>n/a</v>
      </c>
      <c r="G25" s="1215"/>
      <c r="H25" s="1213"/>
      <c r="I25" s="1214"/>
      <c r="J25" s="1214"/>
      <c r="K25" s="1215"/>
      <c r="L25" s="1234"/>
      <c r="M25" s="1234"/>
    </row>
    <row r="26" spans="1:13" ht="12" customHeight="1">
      <c r="A26" s="1235"/>
      <c r="B26" s="1237" t="s">
        <v>434</v>
      </c>
      <c r="C26" s="1233"/>
      <c r="D26" s="1230"/>
      <c r="E26" s="1229"/>
      <c r="F26" s="657" t="str">
        <f t="shared" si="2"/>
        <v>n/a</v>
      </c>
      <c r="G26" s="1215"/>
      <c r="H26" s="1213"/>
      <c r="I26" s="1214"/>
      <c r="J26" s="1214"/>
      <c r="K26" s="1215"/>
      <c r="L26" s="1234"/>
      <c r="M26" s="1234"/>
    </row>
    <row r="27" spans="1:13" ht="12" customHeight="1">
      <c r="A27" s="1235"/>
      <c r="B27" s="1237" t="s">
        <v>435</v>
      </c>
      <c r="C27" s="1233"/>
      <c r="D27" s="1230"/>
      <c r="E27" s="1229"/>
      <c r="F27" s="657" t="str">
        <f t="shared" si="2"/>
        <v>n/a</v>
      </c>
      <c r="G27" s="1215"/>
      <c r="H27" s="1213"/>
      <c r="I27" s="1214"/>
      <c r="J27" s="1214"/>
      <c r="K27" s="1215"/>
      <c r="L27" s="1234"/>
      <c r="M27" s="1234"/>
    </row>
    <row r="28" spans="1:13" ht="12" customHeight="1">
      <c r="A28" s="1235"/>
      <c r="B28" s="1237" t="s">
        <v>436</v>
      </c>
      <c r="C28" s="1233"/>
      <c r="D28" s="1230"/>
      <c r="E28" s="1229"/>
      <c r="F28" s="657" t="str">
        <f t="shared" si="2"/>
        <v>n/a</v>
      </c>
      <c r="G28" s="1215"/>
      <c r="H28" s="1213"/>
      <c r="I28" s="1214"/>
      <c r="J28" s="1214"/>
      <c r="K28" s="1215"/>
      <c r="L28" s="1234"/>
      <c r="M28" s="1234"/>
    </row>
    <row r="29" spans="1:13" ht="12" customHeight="1">
      <c r="A29" s="1235"/>
      <c r="B29" s="1237" t="s">
        <v>437</v>
      </c>
      <c r="C29" s="1233"/>
      <c r="D29" s="1230"/>
      <c r="E29" s="1229"/>
      <c r="F29" s="657" t="str">
        <f t="shared" si="2"/>
        <v>n/a</v>
      </c>
      <c r="G29" s="1215"/>
      <c r="H29" s="1213"/>
      <c r="I29" s="1214"/>
      <c r="J29" s="1214"/>
      <c r="K29" s="1215"/>
      <c r="L29" s="1234"/>
      <c r="M29" s="1234"/>
    </row>
    <row r="30" spans="1:13" ht="12" customHeight="1">
      <c r="A30" s="1235"/>
      <c r="B30" s="1237" t="s">
        <v>438</v>
      </c>
      <c r="C30" s="1233"/>
      <c r="D30" s="1230"/>
      <c r="E30" s="1229"/>
      <c r="F30" s="657" t="str">
        <f t="shared" si="2"/>
        <v>n/a</v>
      </c>
      <c r="G30" s="1215"/>
      <c r="H30" s="1213"/>
      <c r="I30" s="1214"/>
      <c r="J30" s="1214"/>
      <c r="K30" s="1215"/>
      <c r="L30" s="1234"/>
      <c r="M30" s="1234"/>
    </row>
    <row r="31" spans="1:13" ht="12" customHeight="1">
      <c r="A31" s="1235"/>
      <c r="B31" s="1237" t="s">
        <v>439</v>
      </c>
      <c r="C31" s="1233"/>
      <c r="D31" s="1230"/>
      <c r="E31" s="1229"/>
      <c r="F31" s="657" t="str">
        <f t="shared" si="2"/>
        <v>n/a</v>
      </c>
      <c r="G31" s="1215"/>
      <c r="H31" s="1213"/>
      <c r="I31" s="1214"/>
      <c r="J31" s="1214"/>
      <c r="K31" s="1215"/>
      <c r="L31" s="1234"/>
      <c r="M31" s="1234"/>
    </row>
    <row r="32" spans="1:13" ht="12" customHeight="1">
      <c r="A32" s="1235"/>
      <c r="B32" s="1236" t="s">
        <v>14</v>
      </c>
      <c r="C32" s="1239"/>
      <c r="D32" s="857">
        <f>SUM(D25:D31)</f>
        <v>0</v>
      </c>
      <c r="E32" s="1229"/>
      <c r="F32" s="663" t="str">
        <f t="shared" si="2"/>
        <v>n/a</v>
      </c>
      <c r="G32" s="1215"/>
      <c r="H32" s="1213"/>
      <c r="I32" s="1248"/>
      <c r="J32" s="1214"/>
      <c r="K32" s="1215"/>
      <c r="L32" s="1234"/>
      <c r="M32" s="1234"/>
    </row>
    <row r="33" spans="1:13" ht="12" customHeight="1">
      <c r="A33" s="1235"/>
      <c r="B33" s="1237" t="s">
        <v>440</v>
      </c>
      <c r="C33" s="1239"/>
      <c r="D33" s="512">
        <v>0</v>
      </c>
      <c r="E33" s="1229"/>
      <c r="F33" s="665" t="str">
        <f t="shared" si="2"/>
        <v>n/a</v>
      </c>
      <c r="G33" s="1215"/>
      <c r="H33" s="1213"/>
      <c r="I33" s="1214"/>
      <c r="J33" s="1214"/>
      <c r="K33" s="1215"/>
      <c r="L33" s="1234"/>
      <c r="M33" s="1234"/>
    </row>
    <row r="34" spans="1:13" ht="12" customHeight="1">
      <c r="A34" s="1235"/>
      <c r="B34" s="1237" t="s">
        <v>441</v>
      </c>
      <c r="C34" s="1239"/>
      <c r="D34" s="512">
        <v>0</v>
      </c>
      <c r="E34" s="1229"/>
      <c r="F34" s="665" t="str">
        <f t="shared" si="2"/>
        <v>n/a</v>
      </c>
      <c r="G34" s="1215"/>
      <c r="H34" s="1213"/>
      <c r="I34" s="1214"/>
      <c r="J34" s="1214"/>
      <c r="K34" s="1215"/>
      <c r="L34" s="1234"/>
      <c r="M34" s="1234"/>
    </row>
    <row r="35" spans="1:13" ht="12" customHeight="1">
      <c r="A35" s="1235"/>
      <c r="B35" s="1237" t="s">
        <v>442</v>
      </c>
      <c r="C35" s="1239"/>
      <c r="D35" s="512">
        <v>0</v>
      </c>
      <c r="E35" s="1229"/>
      <c r="F35" s="2104"/>
      <c r="G35" s="1215"/>
      <c r="H35" s="1213"/>
      <c r="I35" s="1214"/>
      <c r="J35" s="1214"/>
      <c r="K35" s="1215"/>
      <c r="L35" s="1234"/>
      <c r="M35" s="1234"/>
    </row>
    <row r="36" spans="1:13" ht="12" customHeight="1">
      <c r="A36" s="1235"/>
      <c r="B36" s="1237" t="s">
        <v>443</v>
      </c>
      <c r="C36" s="1239"/>
      <c r="D36" s="512">
        <v>0</v>
      </c>
      <c r="E36" s="1229"/>
      <c r="F36" s="665" t="str">
        <f>IF(ISERROR(D36/D$43),"n/a",(D36/D$43))</f>
        <v>n/a</v>
      </c>
      <c r="G36" s="1215"/>
      <c r="H36" s="1213"/>
      <c r="I36" s="1214"/>
      <c r="J36" s="1214"/>
      <c r="K36" s="1215"/>
      <c r="L36" s="1234"/>
      <c r="M36" s="1234"/>
    </row>
    <row r="37" spans="1:13" ht="12" customHeight="1">
      <c r="A37" s="1235"/>
      <c r="B37" s="1237" t="s">
        <v>444</v>
      </c>
      <c r="C37" s="1239"/>
      <c r="D37" s="512">
        <v>0</v>
      </c>
      <c r="E37" s="1229"/>
      <c r="F37" s="665" t="str">
        <f>IF(ISERROR(D37/D$43),"n/a",(D37/D$43))</f>
        <v>n/a</v>
      </c>
      <c r="G37" s="1215"/>
      <c r="H37" s="1213"/>
      <c r="I37" s="1214"/>
      <c r="J37" s="1214"/>
      <c r="K37" s="1215"/>
      <c r="L37" s="1234"/>
      <c r="M37" s="1234"/>
    </row>
    <row r="38" spans="1:13" ht="12" customHeight="1">
      <c r="A38" s="1235"/>
      <c r="B38" s="1237" t="s">
        <v>445</v>
      </c>
      <c r="C38" s="1239"/>
      <c r="D38" s="512">
        <v>0</v>
      </c>
      <c r="E38" s="1229"/>
      <c r="F38" s="665" t="str">
        <f>IF(ISERROR(D38/D$43),"n/a",(D38/D$43))</f>
        <v>n/a</v>
      </c>
      <c r="G38" s="1215"/>
      <c r="H38" s="1213"/>
      <c r="I38" s="1214"/>
      <c r="J38" s="1214"/>
      <c r="K38" s="1215"/>
      <c r="L38" s="1234"/>
      <c r="M38" s="1234"/>
    </row>
    <row r="39" spans="1:13" ht="12" customHeight="1">
      <c r="A39" s="1235"/>
      <c r="B39" s="1237" t="s">
        <v>446</v>
      </c>
      <c r="C39" s="1239"/>
      <c r="D39" s="964">
        <v>0</v>
      </c>
      <c r="E39" s="1229"/>
      <c r="F39" s="658" t="str">
        <f>IF(ISERROR(D39/D$43),"n/a",(D39/D$43))</f>
        <v>n/a</v>
      </c>
      <c r="G39" s="1215"/>
      <c r="H39" s="1213"/>
      <c r="I39" s="1214"/>
      <c r="J39" s="1214"/>
      <c r="K39" s="1215"/>
      <c r="L39" s="1234"/>
      <c r="M39" s="1234"/>
    </row>
    <row r="40" spans="1:13" ht="12" customHeight="1">
      <c r="A40" s="1235"/>
      <c r="B40" s="1236" t="s">
        <v>235</v>
      </c>
      <c r="C40" s="1240"/>
      <c r="D40" s="857">
        <f>SUM(D32:D39)</f>
        <v>0</v>
      </c>
      <c r="E40" s="1229"/>
      <c r="F40" s="659" t="str">
        <f>IF(ISERROR(D40/D$43),"n/a",(D40/D$43))</f>
        <v>n/a</v>
      </c>
      <c r="G40" s="1215"/>
      <c r="H40" s="1213"/>
      <c r="I40" s="2103"/>
      <c r="J40" s="1214"/>
      <c r="K40" s="1215"/>
      <c r="L40" s="1234"/>
      <c r="M40" s="1234"/>
    </row>
    <row r="41" spans="1:13" ht="12" customHeight="1">
      <c r="A41" s="1235"/>
      <c r="B41" s="1237"/>
      <c r="C41" s="1239"/>
      <c r="D41" s="1230"/>
      <c r="E41" s="1229"/>
      <c r="F41" s="1238"/>
      <c r="G41" s="1215"/>
      <c r="H41" s="1213"/>
      <c r="I41" s="1214"/>
      <c r="J41" s="1214"/>
      <c r="K41" s="1215"/>
      <c r="L41" s="1234"/>
      <c r="M41" s="1234"/>
    </row>
    <row r="42" spans="1:13" ht="12" customHeight="1">
      <c r="A42" s="1235"/>
      <c r="B42" s="1237" t="s">
        <v>258</v>
      </c>
      <c r="C42" s="1240"/>
      <c r="D42" s="1230"/>
      <c r="E42" s="1229"/>
      <c r="F42" s="657" t="str">
        <f>IF(ISERROR(D42/D$43),"n/a",(D42/D$43))</f>
        <v>n/a</v>
      </c>
      <c r="G42" s="1215"/>
      <c r="H42" s="1213"/>
      <c r="I42" s="1214"/>
      <c r="J42" s="1214"/>
      <c r="K42" s="1215"/>
      <c r="L42" s="1234"/>
      <c r="M42" s="1234"/>
    </row>
    <row r="43" spans="1:13" ht="12" customHeight="1" thickBot="1">
      <c r="A43" s="1241"/>
      <c r="B43" s="1232" t="s">
        <v>236</v>
      </c>
      <c r="C43" s="1240"/>
      <c r="D43" s="852">
        <f>D40+D42</f>
        <v>0</v>
      </c>
      <c r="E43" s="1229"/>
      <c r="F43" s="661" t="str">
        <f>IF(ISERROR(D43/D$43),"n/a",(D43/D$43))</f>
        <v>n/a</v>
      </c>
      <c r="G43" s="1215"/>
      <c r="H43" s="1213"/>
      <c r="I43" s="1214"/>
      <c r="J43" s="1214"/>
      <c r="K43" s="1215"/>
      <c r="L43" s="1215"/>
      <c r="M43" s="1215"/>
    </row>
    <row r="44" spans="1:13" ht="12" customHeight="1" thickTop="1">
      <c r="A44" s="1241"/>
      <c r="B44" s="1242"/>
      <c r="C44" s="1239"/>
      <c r="D44" s="1243"/>
      <c r="E44" s="1229"/>
      <c r="F44" s="1244"/>
      <c r="G44" s="1215"/>
      <c r="H44" s="1213"/>
      <c r="I44" s="1214"/>
      <c r="J44" s="1214"/>
      <c r="K44" s="1215"/>
      <c r="L44" s="1215"/>
      <c r="M44" s="1215"/>
    </row>
    <row r="45" spans="1:13" ht="12" customHeight="1">
      <c r="A45" s="1241"/>
      <c r="B45" s="1245" t="s">
        <v>234</v>
      </c>
      <c r="C45" s="1246"/>
      <c r="D45" s="853">
        <f>(D17-D9-D10-D15)-(D32-D30-D31)</f>
        <v>0</v>
      </c>
      <c r="E45" s="1229"/>
      <c r="F45" s="1229"/>
      <c r="G45" s="1215"/>
      <c r="H45" s="1213"/>
      <c r="I45" s="1214"/>
      <c r="J45" s="1214"/>
      <c r="K45" s="1215"/>
      <c r="L45" s="1215"/>
      <c r="M45" s="1215"/>
    </row>
    <row r="46" spans="1:13" ht="12" customHeight="1">
      <c r="A46" s="1241"/>
      <c r="B46" s="1245"/>
      <c r="C46" s="1246"/>
      <c r="D46" s="1247"/>
      <c r="E46" s="1229"/>
      <c r="F46" s="1229"/>
      <c r="G46" s="1215"/>
      <c r="H46" s="1213"/>
      <c r="I46" s="1214"/>
      <c r="J46" s="1214"/>
      <c r="K46" s="1215"/>
      <c r="L46" s="1215"/>
      <c r="M46" s="1215"/>
    </row>
    <row r="47" spans="1:13" ht="12" customHeight="1">
      <c r="A47" s="1241"/>
      <c r="B47" s="1245"/>
      <c r="C47" s="1246"/>
      <c r="D47" s="1247"/>
      <c r="E47" s="1229"/>
      <c r="F47" s="1229"/>
      <c r="G47" s="1215"/>
      <c r="H47" s="1213"/>
      <c r="I47" s="1214"/>
      <c r="J47" s="1214"/>
      <c r="K47" s="1215"/>
      <c r="L47" s="1215"/>
      <c r="M47" s="1215"/>
    </row>
    <row r="48" spans="1:13" ht="12" customHeight="1">
      <c r="A48" s="1241"/>
      <c r="B48" s="1245"/>
      <c r="C48" s="1246"/>
      <c r="D48" s="1247"/>
      <c r="E48" s="1229"/>
      <c r="F48" s="1229"/>
      <c r="G48" s="1215"/>
      <c r="H48" s="1213"/>
      <c r="I48" s="1214"/>
      <c r="J48" s="1214"/>
      <c r="K48" s="1215"/>
      <c r="L48" s="1215"/>
      <c r="M48" s="1215"/>
    </row>
    <row r="49" spans="1:13" ht="12" customHeight="1">
      <c r="A49" s="1241"/>
      <c r="B49" s="1245"/>
      <c r="C49" s="1246"/>
      <c r="D49" s="2105"/>
      <c r="E49" s="1229"/>
      <c r="F49" s="1229"/>
      <c r="G49" s="1215"/>
      <c r="H49" s="1213"/>
      <c r="I49" s="1214"/>
      <c r="J49" s="1214"/>
      <c r="K49" s="1215"/>
      <c r="L49" s="1215"/>
      <c r="M49" s="1215"/>
    </row>
    <row r="50" spans="1:13" ht="12" customHeight="1">
      <c r="A50" s="1241"/>
      <c r="B50" s="1249"/>
      <c r="C50" s="1249"/>
      <c r="D50" s="1249"/>
      <c r="E50" s="1250"/>
      <c r="F50" s="1250"/>
      <c r="G50" s="1215"/>
      <c r="H50" s="1213"/>
      <c r="I50" s="1214"/>
      <c r="J50" s="1214"/>
      <c r="K50" s="1215"/>
      <c r="L50" s="1215"/>
      <c r="M50" s="1215"/>
    </row>
    <row r="51" spans="1:13" ht="12" customHeight="1">
      <c r="A51" s="1251" t="s">
        <v>74</v>
      </c>
      <c r="B51" s="1249"/>
      <c r="C51" s="1249"/>
      <c r="D51" s="1249"/>
      <c r="E51" s="1250"/>
      <c r="F51" s="1250"/>
      <c r="G51" s="1215"/>
      <c r="H51" s="1213"/>
      <c r="I51" s="1214"/>
      <c r="J51" s="1214"/>
      <c r="K51" s="1215"/>
      <c r="L51" s="1215"/>
      <c r="M51" s="1215"/>
    </row>
    <row r="52" spans="1:13" ht="12" customHeight="1">
      <c r="A52" s="1215" t="s">
        <v>237</v>
      </c>
      <c r="B52" s="1249"/>
      <c r="C52" s="1249"/>
      <c r="D52" s="1249"/>
      <c r="E52" s="1250"/>
      <c r="F52" s="1250"/>
      <c r="G52" s="1215"/>
      <c r="H52" s="1213"/>
      <c r="I52" s="1214"/>
      <c r="J52" s="1214"/>
      <c r="K52" s="1215"/>
      <c r="L52" s="1215"/>
      <c r="M52" s="1215"/>
    </row>
    <row r="53" spans="1:13" ht="12" customHeight="1">
      <c r="A53" s="1215"/>
      <c r="B53" s="1249"/>
      <c r="C53" s="1249"/>
      <c r="D53" s="1249"/>
      <c r="E53" s="1250"/>
      <c r="F53" s="1250"/>
      <c r="G53" s="1215"/>
      <c r="H53" s="1213"/>
      <c r="I53" s="1214"/>
      <c r="J53" s="1214"/>
      <c r="K53" s="1215"/>
      <c r="L53" s="1215"/>
      <c r="M53" s="1215"/>
    </row>
    <row r="54" spans="1:13" s="599" customFormat="1">
      <c r="A54" s="948" t="str">
        <f>General_Note_DCF</f>
        <v>Source: AECOM Technology Corporation.  Some totals may not add due to rounding.  See Statement of Limiting Conditions.</v>
      </c>
      <c r="B54" s="1253"/>
      <c r="C54" s="1253"/>
      <c r="D54" s="1253"/>
      <c r="E54" s="1253"/>
      <c r="F54" s="1253"/>
      <c r="G54" s="1254"/>
      <c r="H54" s="1255"/>
      <c r="I54" s="1256"/>
      <c r="J54" s="1256"/>
      <c r="K54" s="1254"/>
      <c r="L54" s="1254"/>
      <c r="M54" s="1254"/>
    </row>
    <row r="55" spans="1:13" ht="22.8">
      <c r="A55" s="887" t="str">
        <f>IF(+Draft_Toggle=1,+Draft_Note_1," ")</f>
        <v>Draft Document.</v>
      </c>
      <c r="B55" s="1250"/>
      <c r="C55" s="1250"/>
      <c r="D55" s="1250"/>
      <c r="E55" s="1250"/>
      <c r="F55" s="1250"/>
      <c r="G55" s="1117" t="s">
        <v>55</v>
      </c>
      <c r="H55" s="1213"/>
      <c r="I55" s="1214"/>
      <c r="J55" s="1214"/>
      <c r="K55" s="1215"/>
      <c r="L55" s="1215"/>
      <c r="M55" s="1215"/>
    </row>
    <row r="56" spans="1:13">
      <c r="A56" s="887" t="str">
        <f>IF(+Draft_Toggle=1,+Draft_Note_2," ")</f>
        <v>All data subject to change upon completion of additional analysis.</v>
      </c>
      <c r="B56" s="1250"/>
      <c r="C56" s="1250"/>
      <c r="D56" s="1250"/>
      <c r="E56" s="1215"/>
      <c r="F56" s="1215"/>
      <c r="G56" s="949" t="str">
        <f ca="1">copyright</f>
        <v>© 2017 by Ernst &amp; Young LLP.  All rights reserved.</v>
      </c>
      <c r="H56" s="1213"/>
      <c r="I56" s="1214"/>
      <c r="J56" s="1214"/>
      <c r="K56" s="1215"/>
      <c r="L56" s="1215"/>
      <c r="M56" s="1215"/>
    </row>
    <row r="57" spans="1:13">
      <c r="A57" s="1257"/>
      <c r="B57" s="1257"/>
      <c r="C57" s="1257"/>
      <c r="D57" s="1257"/>
      <c r="E57" s="1257"/>
      <c r="F57" s="1257"/>
      <c r="G57" s="1257"/>
      <c r="H57" s="1213" t="s">
        <v>231</v>
      </c>
      <c r="I57" s="1214"/>
      <c r="J57" s="1214"/>
      <c r="K57" s="1215"/>
      <c r="L57" s="1215"/>
      <c r="M57" s="1215"/>
    </row>
    <row r="58" spans="1:13">
      <c r="A58" s="1215"/>
      <c r="B58" s="1258" t="s">
        <v>238</v>
      </c>
      <c r="C58" s="1215"/>
      <c r="D58" s="667">
        <f>D23-D43</f>
        <v>0</v>
      </c>
      <c r="E58" s="1215"/>
      <c r="F58" s="1215"/>
      <c r="G58" s="1215"/>
      <c r="H58" s="1214"/>
      <c r="I58" s="1214"/>
      <c r="J58" s="1214"/>
      <c r="K58" s="1215"/>
      <c r="L58" s="1215"/>
      <c r="M58" s="1215"/>
    </row>
    <row r="59" spans="1:13">
      <c r="A59" s="1215"/>
      <c r="B59" s="1215"/>
      <c r="C59" s="1215"/>
      <c r="D59" s="1215"/>
      <c r="E59" s="1215"/>
      <c r="F59" s="1215"/>
      <c r="G59" s="1215"/>
      <c r="H59" s="1214"/>
      <c r="I59" s="1214"/>
      <c r="J59" s="1214"/>
      <c r="K59" s="1215"/>
      <c r="L59" s="1215"/>
      <c r="M59" s="1215"/>
    </row>
    <row r="60" spans="1:13">
      <c r="A60" s="1215"/>
      <c r="B60" s="1215"/>
      <c r="C60" s="1215"/>
      <c r="D60" s="1215"/>
      <c r="E60" s="1215"/>
      <c r="F60" s="1215"/>
      <c r="G60" s="1215"/>
      <c r="H60" s="1214"/>
      <c r="I60" s="1214"/>
      <c r="J60" s="1214"/>
      <c r="K60" s="1215"/>
      <c r="L60" s="1215"/>
      <c r="M60" s="1215"/>
    </row>
    <row r="61" spans="1:13">
      <c r="A61" s="1251"/>
      <c r="B61" s="1215"/>
      <c r="C61" s="1215"/>
      <c r="D61" s="1215"/>
      <c r="E61" s="1215"/>
      <c r="F61" s="1215"/>
      <c r="G61" s="1215"/>
      <c r="H61" s="1214"/>
      <c r="I61" s="1214"/>
      <c r="J61" s="1214"/>
      <c r="K61" s="1215"/>
      <c r="L61" s="1215"/>
      <c r="M61" s="1215"/>
    </row>
  </sheetData>
  <pageMargins left="0.5" right="0.5" top="0.5" bottom="0.5" header="0.3" footer="0.3"/>
  <pageSetup scale="83" fitToHeight="0" orientation="landscape" blackAndWhite="1" r:id="rId1"/>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L90"/>
  <sheetViews>
    <sheetView showGridLines="0" view="pageBreakPreview" zoomScale="85" zoomScaleNormal="100" zoomScaleSheetLayoutView="85" workbookViewId="0"/>
  </sheetViews>
  <sheetFormatPr defaultColWidth="9.109375" defaultRowHeight="13.2" outlineLevelRow="1" outlineLevelCol="1"/>
  <cols>
    <col min="1" max="1" width="3.33203125" style="3" customWidth="1"/>
    <col min="2" max="2" width="52.33203125" style="3" customWidth="1"/>
    <col min="3" max="3" width="5.6640625" style="5" customWidth="1" outlineLevel="1"/>
    <col min="4" max="4" width="11.44140625" style="6" customWidth="1"/>
    <col min="5" max="13" width="11.44140625" style="3" customWidth="1"/>
    <col min="14" max="14" width="3" style="140" customWidth="1"/>
    <col min="15" max="15" width="11.44140625" style="3" customWidth="1"/>
    <col min="16" max="16" width="1.44140625" style="3" customWidth="1"/>
    <col min="17" max="17" width="8" style="3" customWidth="1"/>
    <col min="18" max="18" width="8.6640625" style="3" customWidth="1"/>
    <col min="19" max="19" width="9.109375" style="3"/>
    <col min="20" max="20" width="13.109375" style="3" bestFit="1" customWidth="1"/>
    <col min="21" max="21" width="11.44140625" style="3" customWidth="1"/>
    <col min="22" max="22" width="10.88671875" style="3" bestFit="1" customWidth="1"/>
    <col min="23" max="23" width="9.109375" style="3"/>
    <col min="24" max="24" width="9.109375" style="3" customWidth="1"/>
    <col min="25" max="16384" width="9.109375" style="3"/>
  </cols>
  <sheetData>
    <row r="1" spans="1:38" s="45" customFormat="1" ht="24" thickBot="1">
      <c r="A1" s="872" t="str">
        <f>client_name</f>
        <v>AECOM Technology Corporation</v>
      </c>
      <c r="B1" s="1120"/>
      <c r="C1" s="969"/>
      <c r="D1" s="1260"/>
      <c r="E1" s="1120"/>
      <c r="F1" s="1120"/>
      <c r="G1" s="1120"/>
      <c r="H1" s="1120"/>
      <c r="I1" s="1120"/>
      <c r="J1" s="1120"/>
      <c r="K1" s="1120"/>
      <c r="L1" s="1120"/>
      <c r="M1" s="1120"/>
      <c r="N1" s="1120"/>
      <c r="O1" s="1120"/>
      <c r="P1" s="1120"/>
      <c r="Q1" s="1121" t="s">
        <v>667</v>
      </c>
      <c r="R1" s="1261"/>
      <c r="S1" s="1262"/>
      <c r="T1" s="1262"/>
      <c r="U1" s="1262"/>
      <c r="V1" s="1262"/>
      <c r="W1" s="1262"/>
      <c r="X1" s="1262"/>
      <c r="Y1" s="1262"/>
      <c r="Z1" s="1262"/>
      <c r="AA1" s="1262"/>
      <c r="AB1" s="1262"/>
      <c r="AC1" s="1262"/>
      <c r="AD1" s="1262"/>
      <c r="AE1" s="1262"/>
      <c r="AF1" s="1262"/>
      <c r="AG1" s="1262"/>
      <c r="AH1" s="1262"/>
      <c r="AI1" s="1262"/>
      <c r="AJ1" s="1262"/>
      <c r="AK1" s="1262"/>
      <c r="AL1" s="1262"/>
    </row>
    <row r="2" spans="1:38" s="8" customFormat="1" ht="15.6">
      <c r="A2" s="946" t="str">
        <f>Subject_Co1</f>
        <v>AsiaPac</v>
      </c>
      <c r="B2" s="1125"/>
      <c r="C2" s="975"/>
      <c r="D2" s="1264"/>
      <c r="E2" s="1125"/>
      <c r="F2" s="1125"/>
      <c r="G2" s="1125"/>
      <c r="H2" s="1125"/>
      <c r="I2" s="1125"/>
      <c r="J2" s="1125"/>
      <c r="K2" s="1125"/>
      <c r="L2" s="1125"/>
      <c r="M2" s="1125"/>
      <c r="N2" s="1125"/>
      <c r="O2" s="1125"/>
      <c r="P2" s="1125"/>
      <c r="Q2" s="1126"/>
      <c r="R2" s="1265"/>
      <c r="S2" s="1266"/>
      <c r="T2" s="1266"/>
      <c r="U2" s="1266"/>
      <c r="V2" s="1266"/>
      <c r="W2" s="1266"/>
      <c r="X2" s="1266"/>
      <c r="Y2" s="1266"/>
      <c r="Z2" s="1266"/>
      <c r="AA2" s="1266"/>
      <c r="AB2" s="1266"/>
      <c r="AC2" s="1266"/>
      <c r="AD2" s="1266"/>
      <c r="AE2" s="1266"/>
      <c r="AF2" s="1266"/>
      <c r="AG2" s="1266"/>
      <c r="AH2" s="1266"/>
      <c r="AI2" s="1266"/>
      <c r="AJ2" s="1266"/>
      <c r="AK2" s="1266"/>
      <c r="AL2" s="1266"/>
    </row>
    <row r="3" spans="1:38" s="8" customFormat="1" ht="15.6">
      <c r="A3" s="1267" t="s">
        <v>318</v>
      </c>
      <c r="B3" s="1125"/>
      <c r="C3" s="975"/>
      <c r="D3" s="1264"/>
      <c r="E3" s="1125"/>
      <c r="F3" s="1125"/>
      <c r="G3" s="1125"/>
      <c r="H3" s="1125"/>
      <c r="I3" s="1125"/>
      <c r="J3" s="1125"/>
      <c r="K3" s="1125"/>
      <c r="L3" s="1125"/>
      <c r="M3" s="1125"/>
      <c r="N3" s="1125"/>
      <c r="O3" s="1125"/>
      <c r="P3" s="1125"/>
      <c r="Q3" s="1127"/>
      <c r="R3" s="1265"/>
      <c r="S3" s="1266"/>
      <c r="T3" s="1266"/>
      <c r="U3" s="1266"/>
      <c r="V3" s="1266"/>
      <c r="W3" s="1266"/>
      <c r="X3" s="1266"/>
      <c r="Y3" s="1266"/>
      <c r="Z3" s="1266"/>
      <c r="AA3" s="1266"/>
      <c r="AB3" s="1266"/>
      <c r="AC3" s="1266"/>
      <c r="AD3" s="1266"/>
      <c r="AE3" s="1266"/>
      <c r="AF3" s="1266"/>
      <c r="AG3" s="1266"/>
      <c r="AH3" s="1266"/>
      <c r="AI3" s="1266"/>
      <c r="AJ3" s="1266"/>
      <c r="AK3" s="1266"/>
      <c r="AL3" s="1266"/>
    </row>
    <row r="4" spans="1:38" s="8" customFormat="1" ht="15.6">
      <c r="A4" s="879" t="str">
        <f>date_heading</f>
        <v>Corroborative valuation as of 30 June 2014</v>
      </c>
      <c r="B4" s="1125"/>
      <c r="C4" s="975"/>
      <c r="D4" s="1264"/>
      <c r="E4" s="1125"/>
      <c r="F4" s="1172"/>
      <c r="G4" s="1125"/>
      <c r="H4" s="1125"/>
      <c r="I4" s="1125"/>
      <c r="J4" s="1125"/>
      <c r="K4" s="1125"/>
      <c r="L4" s="1125"/>
      <c r="M4" s="1125"/>
      <c r="N4" s="1125"/>
      <c r="O4" s="1125"/>
      <c r="P4" s="1125"/>
      <c r="Q4" s="1128"/>
      <c r="R4" s="1265"/>
      <c r="S4" s="1266"/>
      <c r="T4" s="1266"/>
      <c r="U4" s="1266"/>
      <c r="V4" s="1266"/>
      <c r="W4" s="1266"/>
      <c r="X4" s="1266"/>
      <c r="Y4" s="1266"/>
      <c r="Z4" s="1266"/>
      <c r="AA4" s="1266"/>
      <c r="AB4" s="1266"/>
      <c r="AC4" s="1266"/>
      <c r="AD4" s="1266"/>
      <c r="AE4" s="1266"/>
      <c r="AF4" s="1266"/>
      <c r="AG4" s="1266"/>
      <c r="AH4" s="1266"/>
      <c r="AI4" s="1266"/>
      <c r="AJ4" s="1266"/>
      <c r="AK4" s="1266"/>
      <c r="AL4" s="1266"/>
    </row>
    <row r="5" spans="1:38" s="8" customFormat="1" ht="15.6">
      <c r="A5" s="880" t="str">
        <f>currency_heading</f>
        <v>(USD in 000s)</v>
      </c>
      <c r="B5" s="1125"/>
      <c r="C5" s="975"/>
      <c r="D5" s="1268"/>
      <c r="E5" s="1173"/>
      <c r="F5" s="1129"/>
      <c r="G5" s="1129"/>
      <c r="H5" s="1129"/>
      <c r="I5" s="1129"/>
      <c r="J5" s="1129"/>
      <c r="K5" s="1129"/>
      <c r="L5" s="1129"/>
      <c r="M5" s="1129"/>
      <c r="N5" s="1130"/>
      <c r="O5" s="1129"/>
      <c r="P5" s="1129"/>
      <c r="Q5" s="1128"/>
      <c r="R5" s="1265"/>
      <c r="S5" s="1266"/>
      <c r="T5" s="1266"/>
      <c r="U5" s="1266"/>
      <c r="V5" s="1266"/>
      <c r="W5" s="1266"/>
      <c r="X5" s="1266"/>
      <c r="Y5" s="1266"/>
      <c r="Z5" s="1266"/>
      <c r="AA5" s="1266"/>
      <c r="AB5" s="1266"/>
      <c r="AC5" s="1266"/>
      <c r="AD5" s="1266"/>
      <c r="AE5" s="1266"/>
      <c r="AF5" s="1266"/>
      <c r="AG5" s="1266"/>
      <c r="AH5" s="1266"/>
      <c r="AI5" s="1266"/>
      <c r="AJ5" s="1266"/>
      <c r="AK5" s="1266"/>
      <c r="AL5" s="1266"/>
    </row>
    <row r="6" spans="1:38" s="8" customFormat="1" ht="12" customHeight="1">
      <c r="A6" s="1175"/>
      <c r="B6" s="1269"/>
      <c r="C6" s="1269"/>
      <c r="D6" s="1271"/>
      <c r="E6" s="1269"/>
      <c r="F6" s="1269"/>
      <c r="G6" s="1269"/>
      <c r="H6" s="1269"/>
      <c r="I6" s="1269"/>
      <c r="J6" s="1269"/>
      <c r="K6" s="1269"/>
      <c r="L6" s="1269"/>
      <c r="M6" s="1269"/>
      <c r="N6" s="1272"/>
      <c r="O6" s="1273"/>
      <c r="P6" s="1273"/>
      <c r="Q6" s="977"/>
      <c r="R6" s="1265"/>
      <c r="S6" s="1266"/>
      <c r="T6" s="1266"/>
      <c r="U6" s="1266"/>
      <c r="V6" s="1266"/>
      <c r="W6" s="1266"/>
      <c r="X6" s="1266"/>
      <c r="Y6" s="1266"/>
      <c r="Z6" s="1266"/>
      <c r="AA6" s="1266"/>
      <c r="AB6" s="1266"/>
      <c r="AC6" s="1266"/>
      <c r="AD6" s="1266"/>
      <c r="AE6" s="1266"/>
      <c r="AF6" s="1266"/>
      <c r="AG6" s="1266"/>
      <c r="AH6" s="1266"/>
      <c r="AI6" s="1266"/>
      <c r="AJ6" s="1266"/>
      <c r="AK6" s="1266"/>
      <c r="AL6" s="1266"/>
    </row>
    <row r="7" spans="1:38" s="2" customFormat="1" ht="12" customHeight="1">
      <c r="A7" s="1096"/>
      <c r="B7" s="1274"/>
      <c r="C7" s="1275"/>
      <c r="D7" s="1276" t="s">
        <v>629</v>
      </c>
      <c r="E7" s="1277" t="s">
        <v>635</v>
      </c>
      <c r="F7" s="1277"/>
      <c r="G7" s="1277"/>
      <c r="H7" s="1278"/>
      <c r="I7" s="1278"/>
      <c r="J7" s="1278"/>
      <c r="K7" s="1278"/>
      <c r="L7" s="1278"/>
      <c r="M7" s="1278"/>
      <c r="N7" s="1279"/>
      <c r="O7" s="1140"/>
      <c r="P7" s="1140"/>
      <c r="Q7" s="1280"/>
      <c r="R7" s="1281"/>
      <c r="S7" s="1098"/>
      <c r="T7" s="1098"/>
      <c r="U7" s="1098"/>
      <c r="V7" s="1098"/>
      <c r="W7" s="1098"/>
      <c r="X7" s="1098"/>
      <c r="Y7" s="1098"/>
      <c r="Z7" s="1098"/>
      <c r="AA7" s="1098"/>
      <c r="AB7" s="1098"/>
      <c r="AC7" s="1098"/>
      <c r="AD7" s="1098"/>
      <c r="AE7" s="1098"/>
      <c r="AF7" s="1098"/>
      <c r="AG7" s="1098"/>
      <c r="AH7" s="1098"/>
      <c r="AI7" s="1098"/>
      <c r="AJ7" s="1098"/>
      <c r="AK7" s="1098"/>
      <c r="AL7" s="1098"/>
    </row>
    <row r="8" spans="1:38" ht="12" customHeight="1">
      <c r="A8" s="1160"/>
      <c r="B8" s="1282"/>
      <c r="C8" s="1283"/>
      <c r="D8" s="2027">
        <v>2016</v>
      </c>
      <c r="E8" s="2028">
        <f t="shared" ref="E8:M8" si="0">D8+1</f>
        <v>2017</v>
      </c>
      <c r="F8" s="2028">
        <f t="shared" si="0"/>
        <v>2018</v>
      </c>
      <c r="G8" s="2028">
        <f t="shared" si="0"/>
        <v>2019</v>
      </c>
      <c r="H8" s="2028">
        <f t="shared" si="0"/>
        <v>2020</v>
      </c>
      <c r="I8" s="2028">
        <f t="shared" si="0"/>
        <v>2021</v>
      </c>
      <c r="J8" s="2028">
        <f t="shared" si="0"/>
        <v>2022</v>
      </c>
      <c r="K8" s="2028">
        <f t="shared" si="0"/>
        <v>2023</v>
      </c>
      <c r="L8" s="2028">
        <f t="shared" si="0"/>
        <v>2024</v>
      </c>
      <c r="M8" s="2028">
        <f t="shared" si="0"/>
        <v>2025</v>
      </c>
      <c r="N8" s="1285"/>
      <c r="O8" s="1286" t="s">
        <v>138</v>
      </c>
      <c r="P8" s="1287"/>
      <c r="Q8" s="1288"/>
      <c r="R8" s="1289"/>
      <c r="S8" s="1290"/>
      <c r="T8" s="1290"/>
      <c r="U8" s="1290"/>
      <c r="V8" s="1290"/>
      <c r="W8" s="1290"/>
      <c r="X8" s="1290"/>
      <c r="Y8" s="1290"/>
      <c r="Z8" s="1290"/>
      <c r="AA8" s="1290"/>
      <c r="AB8" s="1290"/>
      <c r="AC8" s="1290"/>
      <c r="AD8" s="1290"/>
      <c r="AE8" s="1290"/>
      <c r="AF8" s="1290"/>
      <c r="AG8" s="1290"/>
      <c r="AH8" s="1290"/>
      <c r="AI8" s="1290"/>
      <c r="AJ8" s="1290"/>
      <c r="AK8" s="1290"/>
      <c r="AL8" s="1290"/>
    </row>
    <row r="9" spans="1:38" ht="12" customHeight="1">
      <c r="A9" s="1160"/>
      <c r="B9" s="1291" t="s">
        <v>57</v>
      </c>
      <c r="C9" s="1111"/>
      <c r="D9" s="1293"/>
      <c r="E9" s="1293"/>
      <c r="F9" s="1293"/>
      <c r="G9" s="1293"/>
      <c r="H9" s="1293"/>
      <c r="I9" s="1293"/>
      <c r="J9" s="1293"/>
      <c r="K9" s="1293"/>
      <c r="L9" s="1293"/>
      <c r="M9" s="1293"/>
      <c r="N9" s="1424"/>
      <c r="O9" s="1425">
        <f>M9*(1+O55)</f>
        <v>0</v>
      </c>
      <c r="P9" s="1295"/>
      <c r="Q9" s="1296"/>
      <c r="R9" s="1289"/>
      <c r="S9" s="1290"/>
      <c r="T9" s="1290"/>
      <c r="U9" s="1290"/>
      <c r="V9" s="1290"/>
      <c r="W9" s="1290"/>
      <c r="X9" s="1432"/>
      <c r="Y9" s="1290"/>
      <c r="Z9" s="1290"/>
      <c r="AA9" s="1290"/>
      <c r="AB9" s="1290"/>
      <c r="AC9" s="1290"/>
      <c r="AD9" s="1290"/>
      <c r="AE9" s="1290"/>
      <c r="AF9" s="1290"/>
      <c r="AG9" s="1290"/>
      <c r="AH9" s="1290"/>
      <c r="AI9" s="1290"/>
      <c r="AJ9" s="1290"/>
      <c r="AK9" s="1290"/>
      <c r="AL9" s="1290"/>
    </row>
    <row r="10" spans="1:38" ht="12" hidden="1" customHeight="1" outlineLevel="1">
      <c r="A10" s="1160"/>
      <c r="B10" s="1297" t="s">
        <v>248</v>
      </c>
      <c r="C10" s="1111"/>
      <c r="D10" s="1298"/>
      <c r="E10" s="1298"/>
      <c r="F10" s="1298"/>
      <c r="G10" s="1298"/>
      <c r="H10" s="1298"/>
      <c r="I10" s="1298"/>
      <c r="J10" s="1298"/>
      <c r="K10" s="1298"/>
      <c r="L10" s="1298"/>
      <c r="M10" s="1298"/>
      <c r="N10" s="1299"/>
      <c r="O10" s="610" t="e">
        <f>$O$9/$M$9*M10</f>
        <v>#DIV/0!</v>
      </c>
      <c r="P10" s="1300"/>
      <c r="Q10" s="1296"/>
      <c r="R10" s="1289"/>
      <c r="S10" s="1290"/>
      <c r="T10" s="1432"/>
      <c r="U10" s="1432"/>
      <c r="V10" s="1290"/>
      <c r="W10" s="1290"/>
      <c r="X10" s="1290"/>
      <c r="Y10" s="1290"/>
      <c r="Z10" s="1290"/>
      <c r="AA10" s="1290"/>
      <c r="AB10" s="1290"/>
      <c r="AC10" s="1290"/>
      <c r="AD10" s="1290"/>
      <c r="AE10" s="1290"/>
      <c r="AF10" s="1290"/>
      <c r="AG10" s="1290"/>
      <c r="AH10" s="1290"/>
      <c r="AI10" s="1290"/>
      <c r="AJ10" s="1290"/>
      <c r="AK10" s="1290"/>
      <c r="AL10" s="1290"/>
    </row>
    <row r="11" spans="1:38" ht="12" hidden="1" customHeight="1" outlineLevel="1">
      <c r="A11" s="1160"/>
      <c r="B11" s="1301" t="s">
        <v>117</v>
      </c>
      <c r="C11" s="1292"/>
      <c r="D11" s="1302"/>
      <c r="E11" s="1302"/>
      <c r="F11" s="1302"/>
      <c r="G11" s="1302"/>
      <c r="H11" s="1302"/>
      <c r="I11" s="1302"/>
      <c r="J11" s="1302"/>
      <c r="K11" s="1302"/>
      <c r="L11" s="1302"/>
      <c r="M11" s="1302"/>
      <c r="N11" s="1303"/>
      <c r="O11" s="611" t="e">
        <f>O9-O10</f>
        <v>#DIV/0!</v>
      </c>
      <c r="P11" s="1302"/>
      <c r="Q11" s="1296"/>
      <c r="R11" s="1289"/>
      <c r="S11" s="1290"/>
      <c r="T11" s="2029"/>
      <c r="U11" s="2029"/>
      <c r="V11" s="2030"/>
      <c r="W11" s="1290"/>
      <c r="X11" s="2030"/>
      <c r="Y11" s="1290"/>
      <c r="Z11" s="1290"/>
      <c r="AA11" s="1290"/>
      <c r="AB11" s="1290"/>
      <c r="AC11" s="1290"/>
      <c r="AD11" s="1290"/>
      <c r="AE11" s="1290"/>
      <c r="AF11" s="1290"/>
      <c r="AG11" s="1290"/>
      <c r="AH11" s="1290"/>
      <c r="AI11" s="1290"/>
      <c r="AJ11" s="1290"/>
      <c r="AK11" s="1290"/>
      <c r="AL11" s="1290"/>
    </row>
    <row r="12" spans="1:38" ht="12" hidden="1" customHeight="1" outlineLevel="1">
      <c r="A12" s="1160"/>
      <c r="B12" s="1301"/>
      <c r="C12" s="1292"/>
      <c r="D12" s="1302"/>
      <c r="E12" s="1302"/>
      <c r="F12" s="1302"/>
      <c r="G12" s="1302"/>
      <c r="H12" s="1302"/>
      <c r="I12" s="1302"/>
      <c r="J12" s="1302"/>
      <c r="K12" s="1302"/>
      <c r="L12" s="1302"/>
      <c r="M12" s="1302"/>
      <c r="N12" s="1303"/>
      <c r="O12" s="1302"/>
      <c r="P12" s="1302"/>
      <c r="Q12" s="1296"/>
      <c r="R12" s="1289"/>
      <c r="S12" s="1290"/>
      <c r="T12" s="1290"/>
      <c r="U12" s="1290"/>
      <c r="V12" s="1290"/>
      <c r="W12" s="1290"/>
      <c r="X12" s="1290"/>
      <c r="Y12" s="1290"/>
      <c r="Z12" s="1290"/>
      <c r="AA12" s="1290"/>
      <c r="AB12" s="1290"/>
      <c r="AC12" s="1290"/>
      <c r="AD12" s="1290"/>
      <c r="AE12" s="1290"/>
      <c r="AF12" s="1290"/>
      <c r="AG12" s="1290"/>
      <c r="AH12" s="1290"/>
      <c r="AI12" s="1290"/>
      <c r="AJ12" s="1290"/>
      <c r="AK12" s="1290"/>
      <c r="AL12" s="1290"/>
    </row>
    <row r="13" spans="1:38" ht="12" hidden="1" customHeight="1" outlineLevel="1">
      <c r="A13" s="1160"/>
      <c r="B13" s="1304" t="s">
        <v>447</v>
      </c>
      <c r="C13" s="1292"/>
      <c r="D13" s="1305"/>
      <c r="E13" s="1305"/>
      <c r="F13" s="1305"/>
      <c r="G13" s="1305"/>
      <c r="H13" s="1305"/>
      <c r="I13" s="1305"/>
      <c r="J13" s="1305"/>
      <c r="K13" s="1305"/>
      <c r="L13" s="1305"/>
      <c r="M13" s="1305"/>
      <c r="N13" s="1303"/>
      <c r="O13" s="612" t="e">
        <f>$O$9/$M$9*M13</f>
        <v>#DIV/0!</v>
      </c>
      <c r="P13" s="1302"/>
      <c r="Q13" s="1296"/>
      <c r="R13" s="1289"/>
      <c r="S13" s="1290"/>
      <c r="T13" s="1432"/>
      <c r="U13" s="1432"/>
      <c r="V13" s="1290"/>
      <c r="W13" s="1290"/>
      <c r="X13" s="1290"/>
      <c r="Y13" s="1290"/>
      <c r="Z13" s="1290"/>
      <c r="AA13" s="1290"/>
      <c r="AB13" s="1290"/>
      <c r="AC13" s="1290"/>
      <c r="AD13" s="1290"/>
      <c r="AE13" s="1290"/>
      <c r="AF13" s="1290"/>
      <c r="AG13" s="1290"/>
      <c r="AH13" s="1290"/>
      <c r="AI13" s="1290"/>
      <c r="AJ13" s="1290"/>
      <c r="AK13" s="1290"/>
      <c r="AL13" s="1290"/>
    </row>
    <row r="14" spans="1:38" ht="12" customHeight="1" collapsed="1">
      <c r="A14" s="1160"/>
      <c r="B14" s="1168" t="s">
        <v>17</v>
      </c>
      <c r="C14" s="1292"/>
      <c r="D14" s="1306"/>
      <c r="E14" s="1306"/>
      <c r="F14" s="1306"/>
      <c r="G14" s="1306"/>
      <c r="H14" s="1306"/>
      <c r="I14" s="1306"/>
      <c r="J14" s="1306"/>
      <c r="K14" s="1306"/>
      <c r="L14" s="1306"/>
      <c r="M14" s="1306"/>
      <c r="N14" s="1307"/>
      <c r="O14" s="613" t="e">
        <f>O9*O59</f>
        <v>#DIV/0!</v>
      </c>
      <c r="P14" s="1308"/>
      <c r="Q14" s="1296"/>
      <c r="R14" s="1289"/>
      <c r="S14" s="1290"/>
      <c r="T14" s="2029"/>
      <c r="U14" s="2029"/>
      <c r="V14" s="2030"/>
      <c r="W14" s="1290"/>
      <c r="X14" s="2030"/>
      <c r="Y14" s="1290"/>
      <c r="Z14" s="1290"/>
      <c r="AA14" s="1290"/>
      <c r="AB14" s="1290"/>
      <c r="AC14" s="1290"/>
      <c r="AD14" s="1290"/>
      <c r="AE14" s="1290"/>
      <c r="AF14" s="1290"/>
      <c r="AG14" s="1290"/>
      <c r="AH14" s="1290"/>
      <c r="AI14" s="1290"/>
      <c r="AJ14" s="1290"/>
      <c r="AK14" s="1290"/>
      <c r="AL14" s="1290"/>
    </row>
    <row r="15" spans="1:38" ht="12" customHeight="1">
      <c r="A15" s="1160"/>
      <c r="B15" s="1309" t="s">
        <v>448</v>
      </c>
      <c r="C15" s="1292"/>
      <c r="D15" s="1310"/>
      <c r="E15" s="1310"/>
      <c r="F15" s="1310"/>
      <c r="G15" s="1310"/>
      <c r="H15" s="1310"/>
      <c r="I15" s="1310"/>
      <c r="J15" s="1310"/>
      <c r="K15" s="1310"/>
      <c r="L15" s="1310"/>
      <c r="M15" s="1310"/>
      <c r="N15" s="1307"/>
      <c r="O15" s="514">
        <v>0</v>
      </c>
      <c r="P15" s="1308"/>
      <c r="Q15" s="1296"/>
      <c r="R15" s="1289"/>
      <c r="S15" s="1290"/>
      <c r="T15" s="2031"/>
      <c r="U15" s="2031"/>
      <c r="V15" s="1290"/>
      <c r="W15" s="1290"/>
      <c r="X15" s="1290"/>
      <c r="Y15" s="1290"/>
      <c r="Z15" s="1290"/>
      <c r="AA15" s="1290"/>
      <c r="AB15" s="1290"/>
      <c r="AC15" s="1290"/>
      <c r="AD15" s="1290"/>
      <c r="AE15" s="1290"/>
      <c r="AF15" s="1290"/>
      <c r="AG15" s="1290"/>
      <c r="AH15" s="1290"/>
      <c r="AI15" s="1290"/>
      <c r="AJ15" s="1290"/>
      <c r="AK15" s="1290"/>
      <c r="AL15" s="1290"/>
    </row>
    <row r="16" spans="1:38" ht="12" customHeight="1">
      <c r="A16" s="1160"/>
      <c r="B16" s="1309" t="s">
        <v>289</v>
      </c>
      <c r="C16" s="1292"/>
      <c r="D16" s="1310"/>
      <c r="E16" s="1310"/>
      <c r="F16" s="1310"/>
      <c r="G16" s="1310"/>
      <c r="H16" s="1310"/>
      <c r="I16" s="1310"/>
      <c r="J16" s="1310"/>
      <c r="K16" s="1310"/>
      <c r="L16" s="1310"/>
      <c r="M16" s="1310"/>
      <c r="N16" s="1311"/>
      <c r="O16" s="614">
        <f>-O23</f>
        <v>0</v>
      </c>
      <c r="P16" s="1300"/>
      <c r="Q16" s="1296"/>
      <c r="R16" s="1289"/>
      <c r="S16" s="1290"/>
      <c r="T16" s="1290"/>
      <c r="U16" s="1290"/>
      <c r="V16" s="1290"/>
      <c r="W16" s="1290"/>
      <c r="X16" s="1290"/>
      <c r="Y16" s="1290"/>
      <c r="Z16" s="1290"/>
      <c r="AA16" s="1290"/>
      <c r="AB16" s="1290"/>
      <c r="AC16" s="1290"/>
      <c r="AD16" s="1290"/>
      <c r="AE16" s="1290"/>
      <c r="AF16" s="1290"/>
      <c r="AG16" s="1290"/>
      <c r="AH16" s="1290"/>
      <c r="AI16" s="1290"/>
      <c r="AJ16" s="1290"/>
      <c r="AK16" s="1290"/>
      <c r="AL16" s="1290"/>
    </row>
    <row r="17" spans="1:38" ht="12" customHeight="1">
      <c r="A17" s="1160"/>
      <c r="B17" s="1168" t="s">
        <v>58</v>
      </c>
      <c r="C17" s="1292"/>
      <c r="D17" s="613">
        <f>D14-D16-D15</f>
        <v>0</v>
      </c>
      <c r="E17" s="613">
        <f t="shared" ref="E17:M17" si="1">E14-E16-E15</f>
        <v>0</v>
      </c>
      <c r="F17" s="613">
        <f t="shared" si="1"/>
        <v>0</v>
      </c>
      <c r="G17" s="613">
        <f t="shared" si="1"/>
        <v>0</v>
      </c>
      <c r="H17" s="613">
        <f t="shared" si="1"/>
        <v>0</v>
      </c>
      <c r="I17" s="613">
        <f t="shared" si="1"/>
        <v>0</v>
      </c>
      <c r="J17" s="613">
        <f t="shared" si="1"/>
        <v>0</v>
      </c>
      <c r="K17" s="613">
        <f t="shared" si="1"/>
        <v>0</v>
      </c>
      <c r="L17" s="613">
        <f t="shared" si="1"/>
        <v>0</v>
      </c>
      <c r="M17" s="613">
        <f t="shared" si="1"/>
        <v>0</v>
      </c>
      <c r="N17" s="1311"/>
      <c r="O17" s="613" t="e">
        <f>O14-O16</f>
        <v>#DIV/0!</v>
      </c>
      <c r="P17" s="1302"/>
      <c r="Q17" s="1296"/>
      <c r="R17" s="1289"/>
      <c r="S17" s="1290"/>
      <c r="T17" s="1290"/>
      <c r="U17" s="1290"/>
      <c r="V17" s="1290"/>
      <c r="W17" s="1290"/>
      <c r="X17" s="1290"/>
      <c r="Y17" s="1290"/>
      <c r="Z17" s="1290"/>
      <c r="AA17" s="1290"/>
      <c r="AB17" s="1290"/>
      <c r="AC17" s="1290"/>
      <c r="AD17" s="1290"/>
      <c r="AE17" s="1290"/>
      <c r="AF17" s="1290"/>
      <c r="AG17" s="1290"/>
      <c r="AH17" s="1290"/>
      <c r="AI17" s="1290"/>
      <c r="AJ17" s="1290"/>
      <c r="AK17" s="1290"/>
      <c r="AL17" s="1290"/>
    </row>
    <row r="18" spans="1:38" ht="12" customHeight="1">
      <c r="A18" s="1160"/>
      <c r="B18" s="1312" t="str">
        <f>"Income tax expense @ "&amp;TEXT('Assumptions and Inputs'!B55,"0.0%")</f>
        <v>Income tax expense @ 36.5%</v>
      </c>
      <c r="C18" s="1313"/>
      <c r="D18" s="1314">
        <f t="shared" ref="D18:M18" si="2">D17*taxrate</f>
        <v>0</v>
      </c>
      <c r="E18" s="1314">
        <f t="shared" si="2"/>
        <v>0</v>
      </c>
      <c r="F18" s="1314">
        <f t="shared" si="2"/>
        <v>0</v>
      </c>
      <c r="G18" s="1314">
        <f t="shared" si="2"/>
        <v>0</v>
      </c>
      <c r="H18" s="1314">
        <f t="shared" si="2"/>
        <v>0</v>
      </c>
      <c r="I18" s="1314">
        <f t="shared" si="2"/>
        <v>0</v>
      </c>
      <c r="J18" s="1314">
        <f t="shared" si="2"/>
        <v>0</v>
      </c>
      <c r="K18" s="1314">
        <f t="shared" si="2"/>
        <v>0</v>
      </c>
      <c r="L18" s="1314">
        <f t="shared" si="2"/>
        <v>0</v>
      </c>
      <c r="M18" s="1314">
        <f t="shared" si="2"/>
        <v>0</v>
      </c>
      <c r="N18" s="1311"/>
      <c r="O18" s="1314" t="e">
        <f>O17*taxrate</f>
        <v>#DIV/0!</v>
      </c>
      <c r="P18" s="1300"/>
      <c r="Q18" s="1296"/>
      <c r="R18" s="1289"/>
      <c r="S18" s="1290"/>
      <c r="T18" s="1290"/>
      <c r="U18" s="1290"/>
      <c r="V18" s="1290"/>
      <c r="W18" s="1290"/>
      <c r="X18" s="1290"/>
      <c r="Y18" s="1290"/>
      <c r="Z18" s="1290"/>
      <c r="AA18" s="1290"/>
      <c r="AB18" s="1290"/>
      <c r="AC18" s="1290"/>
      <c r="AD18" s="1290"/>
      <c r="AE18" s="1290"/>
      <c r="AF18" s="1290"/>
      <c r="AG18" s="1290"/>
      <c r="AH18" s="1290"/>
      <c r="AI18" s="1290"/>
      <c r="AJ18" s="1290"/>
      <c r="AK18" s="1290"/>
      <c r="AL18" s="1290"/>
    </row>
    <row r="19" spans="1:38" ht="12" customHeight="1">
      <c r="A19" s="1160"/>
      <c r="B19" s="1315" t="s">
        <v>53</v>
      </c>
      <c r="C19" s="1316"/>
      <c r="D19" s="615">
        <f t="shared" ref="D19:M19" si="3">D17-D18</f>
        <v>0</v>
      </c>
      <c r="E19" s="615">
        <f t="shared" si="3"/>
        <v>0</v>
      </c>
      <c r="F19" s="615">
        <f t="shared" si="3"/>
        <v>0</v>
      </c>
      <c r="G19" s="615">
        <f t="shared" si="3"/>
        <v>0</v>
      </c>
      <c r="H19" s="615">
        <f t="shared" si="3"/>
        <v>0</v>
      </c>
      <c r="I19" s="615">
        <f t="shared" si="3"/>
        <v>0</v>
      </c>
      <c r="J19" s="615">
        <f t="shared" si="3"/>
        <v>0</v>
      </c>
      <c r="K19" s="615">
        <f t="shared" si="3"/>
        <v>0</v>
      </c>
      <c r="L19" s="615">
        <f t="shared" si="3"/>
        <v>0</v>
      </c>
      <c r="M19" s="615">
        <f t="shared" si="3"/>
        <v>0</v>
      </c>
      <c r="N19" s="1307"/>
      <c r="O19" s="611" t="e">
        <f>O17-SUM(O18)</f>
        <v>#DIV/0!</v>
      </c>
      <c r="P19" s="1302"/>
      <c r="Q19" s="1296"/>
      <c r="R19" s="1289"/>
      <c r="S19" s="1290"/>
      <c r="T19" s="1290"/>
      <c r="U19" s="1290"/>
      <c r="V19" s="1290"/>
      <c r="W19" s="1290"/>
      <c r="X19" s="1290"/>
      <c r="Y19" s="1290"/>
      <c r="Z19" s="1290"/>
      <c r="AA19" s="1290"/>
      <c r="AB19" s="1290"/>
      <c r="AC19" s="1290"/>
      <c r="AD19" s="1290"/>
      <c r="AE19" s="1290"/>
      <c r="AF19" s="1290"/>
      <c r="AG19" s="1290"/>
      <c r="AH19" s="1290"/>
      <c r="AI19" s="1290"/>
      <c r="AJ19" s="1290"/>
      <c r="AK19" s="1290"/>
      <c r="AL19" s="1290"/>
    </row>
    <row r="20" spans="1:38" ht="12" customHeight="1">
      <c r="A20" s="1160"/>
      <c r="B20" s="1301"/>
      <c r="C20" s="1316"/>
      <c r="D20" s="1317"/>
      <c r="E20" s="1303"/>
      <c r="F20" s="1303"/>
      <c r="G20" s="1303"/>
      <c r="H20" s="1303"/>
      <c r="I20" s="1303"/>
      <c r="J20" s="1303"/>
      <c r="K20" s="1303"/>
      <c r="L20" s="1303"/>
      <c r="M20" s="1303"/>
      <c r="N20" s="1311"/>
      <c r="O20" s="1303"/>
      <c r="P20" s="1303"/>
      <c r="Q20" s="1296"/>
      <c r="R20" s="1289"/>
      <c r="S20" s="1290"/>
      <c r="T20" s="1290"/>
      <c r="U20" s="1290"/>
      <c r="V20" s="1290"/>
      <c r="W20" s="1290"/>
      <c r="X20" s="1290"/>
      <c r="Y20" s="1290"/>
      <c r="Z20" s="1290"/>
      <c r="AA20" s="1290"/>
      <c r="AB20" s="1290"/>
      <c r="AC20" s="1290"/>
      <c r="AD20" s="1290"/>
      <c r="AE20" s="1290"/>
      <c r="AF20" s="1290"/>
      <c r="AG20" s="1290"/>
      <c r="AH20" s="1290"/>
      <c r="AI20" s="1290"/>
      <c r="AJ20" s="1290"/>
      <c r="AK20" s="1290"/>
      <c r="AL20" s="1290"/>
    </row>
    <row r="21" spans="1:38" ht="12" customHeight="1">
      <c r="A21" s="1160"/>
      <c r="B21" s="2032" t="s">
        <v>745</v>
      </c>
      <c r="C21" s="1319"/>
      <c r="D21" s="616">
        <f>D16+D15</f>
        <v>0</v>
      </c>
      <c r="E21" s="617">
        <f t="shared" ref="E21:M21" si="4">E16+E15</f>
        <v>0</v>
      </c>
      <c r="F21" s="617">
        <f t="shared" si="4"/>
        <v>0</v>
      </c>
      <c r="G21" s="617">
        <f t="shared" si="4"/>
        <v>0</v>
      </c>
      <c r="H21" s="617">
        <f t="shared" si="4"/>
        <v>0</v>
      </c>
      <c r="I21" s="617">
        <f t="shared" si="4"/>
        <v>0</v>
      </c>
      <c r="J21" s="617">
        <f t="shared" si="4"/>
        <v>0</v>
      </c>
      <c r="K21" s="617">
        <f t="shared" si="4"/>
        <v>0</v>
      </c>
      <c r="L21" s="617">
        <f t="shared" si="4"/>
        <v>0</v>
      </c>
      <c r="M21" s="617">
        <f t="shared" si="4"/>
        <v>0</v>
      </c>
      <c r="N21" s="1311"/>
      <c r="O21" s="617">
        <f>O16</f>
        <v>0</v>
      </c>
      <c r="P21" s="1300"/>
      <c r="Q21" s="1296"/>
      <c r="R21" s="1289"/>
      <c r="S21" s="1290"/>
      <c r="T21" s="1290"/>
      <c r="U21" s="1290"/>
      <c r="V21" s="1290"/>
      <c r="W21" s="1290"/>
      <c r="X21" s="1290"/>
      <c r="Y21" s="1290"/>
      <c r="Z21" s="1290"/>
      <c r="AA21" s="1290"/>
      <c r="AB21" s="1290"/>
      <c r="AC21" s="1290"/>
      <c r="AD21" s="1290"/>
      <c r="AE21" s="1290"/>
      <c r="AF21" s="1290"/>
      <c r="AG21" s="1290"/>
      <c r="AH21" s="1290"/>
      <c r="AI21" s="1290"/>
      <c r="AJ21" s="1290"/>
      <c r="AK21" s="1290"/>
      <c r="AL21" s="1290"/>
    </row>
    <row r="22" spans="1:38" ht="12" customHeight="1">
      <c r="A22" s="1160"/>
      <c r="B22" s="1320" t="s">
        <v>746</v>
      </c>
      <c r="C22" s="1321"/>
      <c r="D22" s="617">
        <f>D86</f>
        <v>0</v>
      </c>
      <c r="E22" s="841">
        <v>-62</v>
      </c>
      <c r="F22" s="617">
        <f t="shared" ref="F22:M22" si="5">F86</f>
        <v>0</v>
      </c>
      <c r="G22" s="617">
        <f t="shared" si="5"/>
        <v>0</v>
      </c>
      <c r="H22" s="617">
        <f t="shared" si="5"/>
        <v>0</v>
      </c>
      <c r="I22" s="617">
        <f t="shared" si="5"/>
        <v>0</v>
      </c>
      <c r="J22" s="617">
        <f t="shared" si="5"/>
        <v>0</v>
      </c>
      <c r="K22" s="617">
        <f t="shared" si="5"/>
        <v>0</v>
      </c>
      <c r="L22" s="617">
        <f t="shared" si="5"/>
        <v>0</v>
      </c>
      <c r="M22" s="617">
        <f t="shared" si="5"/>
        <v>0</v>
      </c>
      <c r="N22" s="1322"/>
      <c r="O22" s="617">
        <f>O86</f>
        <v>0</v>
      </c>
      <c r="P22" s="1300"/>
      <c r="Q22" s="1296"/>
      <c r="R22" s="1289"/>
      <c r="S22" s="1290"/>
      <c r="T22" s="1290"/>
      <c r="U22" s="1290"/>
      <c r="V22" s="1290"/>
      <c r="W22" s="1290"/>
      <c r="X22" s="1290"/>
      <c r="Y22" s="1290"/>
      <c r="Z22" s="1290"/>
      <c r="AA22" s="1290"/>
      <c r="AB22" s="1290"/>
      <c r="AC22" s="1290"/>
      <c r="AD22" s="1290"/>
      <c r="AE22" s="1290"/>
      <c r="AF22" s="1290"/>
      <c r="AG22" s="1290"/>
      <c r="AH22" s="1290"/>
      <c r="AI22" s="1290"/>
      <c r="AJ22" s="1290"/>
      <c r="AK22" s="1290"/>
      <c r="AL22" s="1290"/>
    </row>
    <row r="23" spans="1:38" ht="12" customHeight="1">
      <c r="A23" s="1160"/>
      <c r="B23" s="1323" t="s">
        <v>747</v>
      </c>
      <c r="C23" s="1321"/>
      <c r="D23" s="2033"/>
      <c r="E23" s="2033"/>
      <c r="F23" s="2033"/>
      <c r="G23" s="2033"/>
      <c r="H23" s="2033"/>
      <c r="I23" s="2033"/>
      <c r="J23" s="2033"/>
      <c r="K23" s="2033"/>
      <c r="L23" s="2033"/>
      <c r="M23" s="2033"/>
      <c r="N23" s="1296"/>
      <c r="O23" s="618">
        <f>M23*(1+O55)</f>
        <v>0</v>
      </c>
      <c r="P23" s="1300"/>
      <c r="Q23" s="1288"/>
      <c r="R23" s="1289"/>
      <c r="S23" s="1290"/>
      <c r="T23" s="1290"/>
      <c r="U23" s="1290"/>
      <c r="V23" s="1290"/>
      <c r="W23" s="1290"/>
      <c r="X23" s="1290"/>
      <c r="Y23" s="1290"/>
      <c r="Z23" s="1290"/>
      <c r="AA23" s="1290"/>
      <c r="AB23" s="1290"/>
      <c r="AC23" s="1290"/>
      <c r="AD23" s="1290"/>
      <c r="AE23" s="1290"/>
      <c r="AF23" s="1290"/>
      <c r="AG23" s="1290"/>
      <c r="AH23" s="1290"/>
      <c r="AI23" s="1290"/>
      <c r="AJ23" s="1290"/>
      <c r="AK23" s="1290"/>
      <c r="AL23" s="1290"/>
    </row>
    <row r="24" spans="1:38" ht="12" customHeight="1">
      <c r="A24" s="1160"/>
      <c r="B24" s="1301" t="s">
        <v>54</v>
      </c>
      <c r="C24" s="1316"/>
      <c r="D24" s="619">
        <f t="shared" ref="D24:M24" si="6">D19+SUM(D21:D23)</f>
        <v>0</v>
      </c>
      <c r="E24" s="619">
        <f t="shared" si="6"/>
        <v>-62</v>
      </c>
      <c r="F24" s="619">
        <f t="shared" si="6"/>
        <v>0</v>
      </c>
      <c r="G24" s="619">
        <f t="shared" si="6"/>
        <v>0</v>
      </c>
      <c r="H24" s="619">
        <f t="shared" si="6"/>
        <v>0</v>
      </c>
      <c r="I24" s="619">
        <f t="shared" si="6"/>
        <v>0</v>
      </c>
      <c r="J24" s="619">
        <f t="shared" si="6"/>
        <v>0</v>
      </c>
      <c r="K24" s="619">
        <f t="shared" si="6"/>
        <v>0</v>
      </c>
      <c r="L24" s="619">
        <f t="shared" si="6"/>
        <v>0</v>
      </c>
      <c r="M24" s="619">
        <f t="shared" si="6"/>
        <v>0</v>
      </c>
      <c r="N24" s="1303"/>
      <c r="O24" s="619" t="e">
        <f>O19+SUM(O21:O23)</f>
        <v>#DIV/0!</v>
      </c>
      <c r="P24" s="1317"/>
      <c r="Q24" s="1159"/>
      <c r="R24" s="1289"/>
      <c r="S24" s="1290"/>
      <c r="T24" s="1290"/>
      <c r="U24" s="1290"/>
      <c r="V24" s="1290"/>
      <c r="W24" s="1290"/>
      <c r="X24" s="1290"/>
      <c r="Y24" s="1290"/>
      <c r="Z24" s="1290"/>
      <c r="AA24" s="1290"/>
      <c r="AB24" s="1290"/>
      <c r="AC24" s="1290"/>
      <c r="AD24" s="1290"/>
      <c r="AE24" s="1290"/>
      <c r="AF24" s="1290"/>
      <c r="AG24" s="1290"/>
      <c r="AH24" s="1290"/>
      <c r="AI24" s="1290"/>
      <c r="AJ24" s="1290"/>
      <c r="AK24" s="1290"/>
      <c r="AL24" s="1290"/>
    </row>
    <row r="25" spans="1:38" ht="12" customHeight="1">
      <c r="A25" s="1160"/>
      <c r="B25" s="1301"/>
      <c r="C25" s="1316"/>
      <c r="D25" s="1317"/>
      <c r="E25" s="1317"/>
      <c r="F25" s="1317"/>
      <c r="G25" s="1317"/>
      <c r="H25" s="1317"/>
      <c r="I25" s="1317"/>
      <c r="J25" s="1317"/>
      <c r="K25" s="1317"/>
      <c r="L25" s="1317"/>
      <c r="M25" s="1317"/>
      <c r="N25" s="1296"/>
      <c r="O25" s="1317"/>
      <c r="P25" s="1317"/>
      <c r="Q25" s="1159"/>
      <c r="R25" s="1289"/>
      <c r="S25" s="1290"/>
      <c r="T25" s="1290"/>
      <c r="U25" s="1290"/>
      <c r="V25" s="1290"/>
      <c r="W25" s="1290"/>
      <c r="X25" s="1290"/>
      <c r="Y25" s="1290"/>
      <c r="Z25" s="1290"/>
      <c r="AA25" s="1290"/>
      <c r="AB25" s="1290"/>
      <c r="AC25" s="1290"/>
      <c r="AD25" s="1290"/>
      <c r="AE25" s="1290"/>
      <c r="AF25" s="1290"/>
      <c r="AG25" s="1290"/>
      <c r="AH25" s="1290"/>
      <c r="AI25" s="1290"/>
      <c r="AJ25" s="1290"/>
      <c r="AK25" s="1290"/>
      <c r="AL25" s="1290"/>
    </row>
    <row r="26" spans="1:38" ht="12" customHeight="1">
      <c r="A26" s="1160"/>
      <c r="B26" s="1309" t="s">
        <v>317</v>
      </c>
      <c r="C26" s="1316"/>
      <c r="D26" s="424">
        <v>1</v>
      </c>
      <c r="E26" s="622">
        <f t="shared" ref="E26:M26" si="7">D26</f>
        <v>1</v>
      </c>
      <c r="F26" s="622">
        <f t="shared" si="7"/>
        <v>1</v>
      </c>
      <c r="G26" s="622">
        <f t="shared" si="7"/>
        <v>1</v>
      </c>
      <c r="H26" s="622">
        <f t="shared" si="7"/>
        <v>1</v>
      </c>
      <c r="I26" s="622">
        <f t="shared" si="7"/>
        <v>1</v>
      </c>
      <c r="J26" s="622">
        <f t="shared" si="7"/>
        <v>1</v>
      </c>
      <c r="K26" s="622">
        <f t="shared" si="7"/>
        <v>1</v>
      </c>
      <c r="L26" s="622">
        <f t="shared" si="7"/>
        <v>1</v>
      </c>
      <c r="M26" s="622">
        <f t="shared" si="7"/>
        <v>1</v>
      </c>
      <c r="N26" s="1296"/>
      <c r="O26" s="1317"/>
      <c r="P26" s="1317"/>
      <c r="Q26" s="1159"/>
      <c r="R26" s="1289"/>
      <c r="S26" s="1290"/>
      <c r="T26" s="1290"/>
      <c r="U26" s="1290"/>
      <c r="V26" s="1290"/>
      <c r="W26" s="1290"/>
      <c r="X26" s="1290"/>
      <c r="Y26" s="1290"/>
      <c r="Z26" s="1290"/>
      <c r="AA26" s="1290"/>
      <c r="AB26" s="1290"/>
      <c r="AC26" s="1290"/>
      <c r="AD26" s="1290"/>
      <c r="AE26" s="1290"/>
      <c r="AF26" s="1290"/>
      <c r="AG26" s="1290"/>
      <c r="AH26" s="1290"/>
      <c r="AI26" s="1290"/>
      <c r="AJ26" s="1290"/>
      <c r="AK26" s="1290"/>
      <c r="AL26" s="1290"/>
    </row>
    <row r="27" spans="1:38" ht="12" customHeight="1">
      <c r="A27" s="1160"/>
      <c r="B27" s="1309" t="s">
        <v>260</v>
      </c>
      <c r="C27" s="1316"/>
      <c r="D27" s="596">
        <f>'Assumptions and Inputs'!C48</f>
        <v>0.5</v>
      </c>
      <c r="E27" s="596">
        <f>'Assumptions and Inputs'!D48</f>
        <v>1.5</v>
      </c>
      <c r="F27" s="596">
        <f>'Assumptions and Inputs'!E48</f>
        <v>2.5</v>
      </c>
      <c r="G27" s="596">
        <f>'Assumptions and Inputs'!F48</f>
        <v>3.5</v>
      </c>
      <c r="H27" s="596">
        <f>'Assumptions and Inputs'!G48</f>
        <v>4.5</v>
      </c>
      <c r="I27" s="596">
        <f>'Assumptions and Inputs'!H48</f>
        <v>5.5</v>
      </c>
      <c r="J27" s="596">
        <f>'Assumptions and Inputs'!I48</f>
        <v>6.5</v>
      </c>
      <c r="K27" s="596">
        <f>'Assumptions and Inputs'!J48</f>
        <v>7.5</v>
      </c>
      <c r="L27" s="596">
        <f>'Assumptions and Inputs'!K48</f>
        <v>8.5</v>
      </c>
      <c r="M27" s="596">
        <f>'Assumptions and Inputs'!L48</f>
        <v>9.5</v>
      </c>
      <c r="N27" s="1296"/>
      <c r="O27" s="1317"/>
      <c r="P27" s="1317"/>
      <c r="Q27" s="1159"/>
      <c r="R27" s="1289"/>
      <c r="S27" s="1290"/>
      <c r="T27" s="1290"/>
      <c r="U27" s="1290"/>
      <c r="V27" s="1290"/>
      <c r="W27" s="1290"/>
      <c r="X27" s="1290"/>
      <c r="Y27" s="1290"/>
      <c r="Z27" s="1290"/>
      <c r="AA27" s="1290"/>
      <c r="AB27" s="1290"/>
      <c r="AC27" s="1290"/>
      <c r="AD27" s="1290"/>
      <c r="AE27" s="1290"/>
      <c r="AF27" s="1290"/>
      <c r="AG27" s="1290"/>
      <c r="AH27" s="1290"/>
      <c r="AI27" s="1290"/>
      <c r="AJ27" s="1290"/>
      <c r="AK27" s="1290"/>
      <c r="AL27" s="1290"/>
    </row>
    <row r="28" spans="1:38" ht="12" customHeight="1">
      <c r="A28" s="1160"/>
      <c r="B28" s="1326" t="str">
        <f>"Present value factor @ "&amp;TEXT(wacc1,"0.0%")</f>
        <v>Present value factor @ 0.0%</v>
      </c>
      <c r="C28" s="851">
        <f>WACC_Bargain!T32</f>
        <v>0</v>
      </c>
      <c r="D28" s="624">
        <f>1/(1+$C$28)^D27</f>
        <v>1</v>
      </c>
      <c r="E28" s="624">
        <f t="shared" ref="E28:M28" si="8">1/(1+$C$28)^E27</f>
        <v>1</v>
      </c>
      <c r="F28" s="624">
        <f t="shared" si="8"/>
        <v>1</v>
      </c>
      <c r="G28" s="624">
        <f t="shared" si="8"/>
        <v>1</v>
      </c>
      <c r="H28" s="624">
        <f t="shared" si="8"/>
        <v>1</v>
      </c>
      <c r="I28" s="624">
        <f t="shared" si="8"/>
        <v>1</v>
      </c>
      <c r="J28" s="624">
        <f t="shared" si="8"/>
        <v>1</v>
      </c>
      <c r="K28" s="624">
        <f t="shared" si="8"/>
        <v>1</v>
      </c>
      <c r="L28" s="624">
        <f t="shared" si="8"/>
        <v>1</v>
      </c>
      <c r="M28" s="624">
        <f t="shared" si="8"/>
        <v>1</v>
      </c>
      <c r="N28" s="1328"/>
      <c r="O28" s="1329"/>
      <c r="P28" s="1329"/>
      <c r="Q28" s="1330"/>
      <c r="R28" s="1289"/>
      <c r="S28" s="1290"/>
      <c r="T28" s="1290"/>
      <c r="U28" s="1290"/>
      <c r="V28" s="1290"/>
      <c r="W28" s="1290"/>
      <c r="X28" s="1290"/>
      <c r="Y28" s="1290"/>
      <c r="Z28" s="1290"/>
      <c r="AA28" s="1290"/>
      <c r="AB28" s="1290"/>
      <c r="AC28" s="1290"/>
      <c r="AD28" s="1290"/>
      <c r="AE28" s="1290"/>
      <c r="AF28" s="1290"/>
      <c r="AG28" s="1290"/>
      <c r="AH28" s="1290"/>
      <c r="AI28" s="1290"/>
      <c r="AJ28" s="1290"/>
      <c r="AK28" s="1290"/>
      <c r="AL28" s="1290"/>
    </row>
    <row r="29" spans="1:38" ht="12" customHeight="1">
      <c r="A29" s="1160"/>
      <c r="B29" s="1301" t="s">
        <v>131</v>
      </c>
      <c r="C29" s="1331"/>
      <c r="D29" s="626">
        <f>D24*D28</f>
        <v>0</v>
      </c>
      <c r="E29" s="626">
        <f t="shared" ref="E29:M29" si="9">E28*E24</f>
        <v>-62</v>
      </c>
      <c r="F29" s="626">
        <f t="shared" si="9"/>
        <v>0</v>
      </c>
      <c r="G29" s="626">
        <f t="shared" si="9"/>
        <v>0</v>
      </c>
      <c r="H29" s="626">
        <f t="shared" si="9"/>
        <v>0</v>
      </c>
      <c r="I29" s="626">
        <f t="shared" si="9"/>
        <v>0</v>
      </c>
      <c r="J29" s="626">
        <f t="shared" si="9"/>
        <v>0</v>
      </c>
      <c r="K29" s="626">
        <f t="shared" si="9"/>
        <v>0</v>
      </c>
      <c r="L29" s="626">
        <f t="shared" si="9"/>
        <v>0</v>
      </c>
      <c r="M29" s="626">
        <f t="shared" si="9"/>
        <v>0</v>
      </c>
      <c r="N29" s="1332"/>
      <c r="O29" s="1333"/>
      <c r="P29" s="1333"/>
      <c r="Q29" s="1334"/>
      <c r="R29" s="1289"/>
      <c r="S29" s="1290"/>
      <c r="T29" s="1290"/>
      <c r="U29" s="1290"/>
      <c r="V29" s="1290"/>
      <c r="W29" s="1290"/>
      <c r="X29" s="1290"/>
      <c r="Y29" s="1290"/>
      <c r="Z29" s="1290"/>
      <c r="AA29" s="1290"/>
      <c r="AB29" s="1290"/>
      <c r="AC29" s="1290"/>
      <c r="AD29" s="1290"/>
      <c r="AE29" s="1290"/>
      <c r="AF29" s="1290"/>
      <c r="AG29" s="1290"/>
      <c r="AH29" s="1290"/>
      <c r="AI29" s="1290"/>
      <c r="AJ29" s="1290"/>
      <c r="AK29" s="1290"/>
      <c r="AL29" s="1290"/>
    </row>
    <row r="30" spans="1:38" ht="12" customHeight="1">
      <c r="A30" s="1160"/>
      <c r="B30" s="1301"/>
      <c r="C30" s="1331"/>
      <c r="D30" s="1333"/>
      <c r="E30" s="1333"/>
      <c r="F30" s="1333"/>
      <c r="G30" s="1333"/>
      <c r="H30" s="1333"/>
      <c r="I30" s="1333"/>
      <c r="J30" s="1333"/>
      <c r="K30" s="1333"/>
      <c r="L30" s="1333"/>
      <c r="M30" s="1333"/>
      <c r="N30" s="1332"/>
      <c r="O30" s="1333"/>
      <c r="P30" s="1333"/>
      <c r="Q30" s="1334"/>
      <c r="R30" s="1289"/>
      <c r="S30" s="1290"/>
      <c r="T30" s="1290"/>
      <c r="U30" s="1290"/>
      <c r="V30" s="1290"/>
      <c r="W30" s="1290"/>
      <c r="X30" s="1290"/>
      <c r="Y30" s="1290"/>
      <c r="Z30" s="1290"/>
      <c r="AA30" s="1290"/>
      <c r="AB30" s="1290"/>
      <c r="AC30" s="1290"/>
      <c r="AD30" s="1290"/>
      <c r="AE30" s="1290"/>
      <c r="AF30" s="1290"/>
      <c r="AG30" s="1290"/>
      <c r="AH30" s="1290"/>
      <c r="AI30" s="1290"/>
      <c r="AJ30" s="1290"/>
      <c r="AK30" s="1290"/>
      <c r="AL30" s="1290"/>
    </row>
    <row r="31" spans="1:38" ht="12" customHeight="1">
      <c r="A31" s="1160"/>
      <c r="B31" s="1301"/>
      <c r="C31" s="1331"/>
      <c r="D31" s="1333"/>
      <c r="E31" s="1333"/>
      <c r="F31" s="1333"/>
      <c r="G31" s="1333"/>
      <c r="H31" s="1333"/>
      <c r="I31" s="1333"/>
      <c r="J31" s="1333"/>
      <c r="K31" s="1333"/>
      <c r="L31" s="1333"/>
      <c r="M31" s="1333"/>
      <c r="N31" s="1332"/>
      <c r="O31" s="1333"/>
      <c r="P31" s="1333"/>
      <c r="Q31" s="1334"/>
      <c r="R31" s="1289"/>
      <c r="S31" s="1290"/>
      <c r="T31" s="1290"/>
      <c r="U31" s="1290"/>
      <c r="V31" s="1290"/>
      <c r="W31" s="1290"/>
      <c r="X31" s="1290"/>
      <c r="Y31" s="1290"/>
      <c r="Z31" s="1290"/>
      <c r="AA31" s="1290"/>
      <c r="AB31" s="1290"/>
      <c r="AC31" s="1290"/>
      <c r="AD31" s="1290"/>
      <c r="AE31" s="1290"/>
      <c r="AF31" s="1290"/>
      <c r="AG31" s="1290"/>
      <c r="AH31" s="1290"/>
      <c r="AI31" s="1290"/>
      <c r="AJ31" s="1290"/>
      <c r="AK31" s="1290"/>
      <c r="AL31" s="1290"/>
    </row>
    <row r="32" spans="1:38" ht="12" customHeight="1">
      <c r="A32" s="1160"/>
      <c r="B32" s="1301"/>
      <c r="C32" s="1331"/>
      <c r="D32" s="1333"/>
      <c r="E32" s="1333"/>
      <c r="F32" s="1333"/>
      <c r="G32" s="1333"/>
      <c r="H32" s="1333"/>
      <c r="I32" s="1333"/>
      <c r="J32" s="1333"/>
      <c r="K32" s="1333"/>
      <c r="L32" s="1333"/>
      <c r="M32" s="1333"/>
      <c r="N32" s="1332"/>
      <c r="O32" s="1333"/>
      <c r="P32" s="1333"/>
      <c r="Q32" s="1334"/>
      <c r="R32" s="1289"/>
      <c r="S32" s="1290"/>
      <c r="T32" s="1290"/>
      <c r="U32" s="1290"/>
      <c r="V32" s="1290"/>
      <c r="W32" s="1290"/>
      <c r="X32" s="1290"/>
      <c r="Y32" s="1290"/>
      <c r="Z32" s="1290"/>
      <c r="AA32" s="1290"/>
      <c r="AB32" s="1290"/>
      <c r="AC32" s="1290"/>
      <c r="AD32" s="1290"/>
      <c r="AE32" s="1290"/>
      <c r="AF32" s="1290"/>
      <c r="AG32" s="1290"/>
      <c r="AH32" s="1290"/>
      <c r="AI32" s="1290"/>
      <c r="AJ32" s="1290"/>
      <c r="AK32" s="1290"/>
      <c r="AL32" s="1290"/>
    </row>
    <row r="33" spans="1:38" ht="12" customHeight="1">
      <c r="A33" s="1160"/>
      <c r="B33" s="1208"/>
      <c r="C33" s="1292"/>
      <c r="D33" s="1335"/>
      <c r="E33" s="1208"/>
      <c r="F33" s="1208"/>
      <c r="G33" s="1208"/>
      <c r="H33" s="1208"/>
      <c r="I33" s="1208"/>
      <c r="J33" s="1208"/>
      <c r="K33" s="1208"/>
      <c r="L33" s="1208"/>
      <c r="M33" s="1208"/>
      <c r="N33" s="1336"/>
      <c r="O33" s="1208"/>
      <c r="P33" s="1208"/>
      <c r="Q33" s="1159"/>
      <c r="R33" s="1289"/>
      <c r="S33" s="1290"/>
      <c r="T33" s="1290"/>
      <c r="U33" s="2034" t="e">
        <f>D38</f>
        <v>#DIV/0!</v>
      </c>
      <c r="V33" s="2035">
        <f>W33-1%</f>
        <v>9.9999999999999967E-3</v>
      </c>
      <c r="W33" s="2035">
        <f>X33-1%</f>
        <v>1.9999999999999997E-2</v>
      </c>
      <c r="X33" s="621">
        <v>0.03</v>
      </c>
      <c r="Y33" s="2035">
        <f>X33+1%</f>
        <v>0.04</v>
      </c>
      <c r="Z33" s="2035">
        <f>Y33+1%</f>
        <v>0.05</v>
      </c>
      <c r="AA33" s="1290"/>
      <c r="AB33" s="1290"/>
      <c r="AC33" s="1290"/>
      <c r="AD33" s="1290"/>
      <c r="AE33" s="1290"/>
      <c r="AF33" s="1290"/>
      <c r="AG33" s="1290"/>
      <c r="AH33" s="1290"/>
      <c r="AI33" s="1290"/>
      <c r="AJ33" s="1290"/>
      <c r="AK33" s="1290"/>
      <c r="AL33" s="1290"/>
    </row>
    <row r="34" spans="1:38" ht="12" customHeight="1">
      <c r="A34" s="1160"/>
      <c r="B34" s="1309" t="s">
        <v>71</v>
      </c>
      <c r="C34" s="1316"/>
      <c r="D34" s="627">
        <f>SUM(D29:M29)</f>
        <v>-62</v>
      </c>
      <c r="E34" s="1208"/>
      <c r="F34" s="1208"/>
      <c r="G34" s="1337" t="s">
        <v>328</v>
      </c>
      <c r="H34" s="1338"/>
      <c r="I34" s="1339"/>
      <c r="J34" s="1339"/>
      <c r="K34" s="1339"/>
      <c r="L34" s="1339"/>
      <c r="M34" s="1338"/>
      <c r="N34" s="1340"/>
      <c r="O34" s="1341" t="s">
        <v>271</v>
      </c>
      <c r="P34" s="1208"/>
      <c r="Q34" s="1334"/>
      <c r="R34" s="1289"/>
      <c r="S34" s="1290"/>
      <c r="T34" s="1290"/>
      <c r="U34" s="2036">
        <f>U35-1%</f>
        <v>0.12499999999999999</v>
      </c>
      <c r="V34" s="2037" t="e">
        <f t="dataTable" ref="V34:Z38" dt2D="1" dtr="1" r1="O55" r2="C28" ca="1"/>
        <v>#DIV/0!</v>
      </c>
      <c r="W34" s="2038" t="e">
        <v>#DIV/0!</v>
      </c>
      <c r="X34" s="2038" t="e">
        <v>#DIV/0!</v>
      </c>
      <c r="Y34" s="2038" t="e">
        <v>#DIV/0!</v>
      </c>
      <c r="Z34" s="2038" t="e">
        <v>#DIV/0!</v>
      </c>
      <c r="AA34" s="1290"/>
      <c r="AB34" s="1290"/>
      <c r="AC34" s="1290"/>
      <c r="AD34" s="1290"/>
      <c r="AE34" s="1290"/>
      <c r="AF34" s="1290"/>
      <c r="AG34" s="1290"/>
      <c r="AH34" s="1290"/>
      <c r="AI34" s="1290"/>
      <c r="AJ34" s="1290"/>
      <c r="AK34" s="1290"/>
      <c r="AL34" s="1290"/>
    </row>
    <row r="35" spans="1:38" ht="12" customHeight="1">
      <c r="A35" s="1161"/>
      <c r="B35" s="1309" t="s">
        <v>196</v>
      </c>
      <c r="C35" s="1316"/>
      <c r="D35" s="669" t="e">
        <f>O39</f>
        <v>#DIV/0!</v>
      </c>
      <c r="E35" s="1209"/>
      <c r="F35" s="1276"/>
      <c r="G35" s="2039" t="s">
        <v>267</v>
      </c>
      <c r="H35" s="2040"/>
      <c r="I35" s="2041"/>
      <c r="J35" s="2041"/>
      <c r="K35" s="2041"/>
      <c r="L35" s="2041"/>
      <c r="M35" s="2040"/>
      <c r="N35" s="2042"/>
      <c r="O35" s="2043" t="e">
        <f>O24</f>
        <v>#DIV/0!</v>
      </c>
      <c r="P35" s="1276"/>
      <c r="Q35" s="1346"/>
      <c r="R35" s="1289"/>
      <c r="S35" s="1290"/>
      <c r="T35" s="1290"/>
      <c r="U35" s="2036">
        <f>U36-1%</f>
        <v>0.13499999999999998</v>
      </c>
      <c r="V35" s="2038" t="e">
        <v>#DIV/0!</v>
      </c>
      <c r="W35" s="2044" t="e">
        <v>#DIV/0!</v>
      </c>
      <c r="X35" s="2045" t="e">
        <v>#DIV/0!</v>
      </c>
      <c r="Y35" s="2046" t="e">
        <v>#DIV/0!</v>
      </c>
      <c r="Z35" s="2038" t="e">
        <v>#DIV/0!</v>
      </c>
      <c r="AA35" s="1290"/>
      <c r="AB35" s="1290"/>
      <c r="AC35" s="1290"/>
      <c r="AD35" s="1290"/>
      <c r="AE35" s="1290"/>
      <c r="AF35" s="1290"/>
      <c r="AG35" s="1290"/>
      <c r="AH35" s="1290"/>
      <c r="AI35" s="1290"/>
      <c r="AJ35" s="1290"/>
      <c r="AK35" s="1290"/>
      <c r="AL35" s="1290"/>
    </row>
    <row r="36" spans="1:38" ht="12" customHeight="1">
      <c r="A36" s="1161"/>
      <c r="B36" s="1111" t="s">
        <v>682</v>
      </c>
      <c r="C36" s="1437"/>
      <c r="D36" s="2047">
        <v>0</v>
      </c>
      <c r="E36" s="1161"/>
      <c r="F36" s="1276"/>
      <c r="G36" s="1342" t="s">
        <v>268</v>
      </c>
      <c r="H36" s="1343"/>
      <c r="I36" s="1344"/>
      <c r="J36" s="1344"/>
      <c r="K36" s="1344"/>
      <c r="L36" s="1344"/>
      <c r="M36" s="1343"/>
      <c r="N36" s="1345"/>
      <c r="O36" s="2048">
        <f>C28-O55</f>
        <v>0</v>
      </c>
      <c r="P36" s="1276"/>
      <c r="Q36" s="1346"/>
      <c r="R36" s="1289"/>
      <c r="S36" s="1290"/>
      <c r="T36" s="1290"/>
      <c r="U36" s="625">
        <v>0.14499999999999999</v>
      </c>
      <c r="V36" s="2038" t="e">
        <v>#DIV/0!</v>
      </c>
      <c r="W36" s="2049" t="e">
        <v>#DIV/0!</v>
      </c>
      <c r="X36" s="2050" t="e">
        <v>#DIV/0!</v>
      </c>
      <c r="Y36" s="2051" t="e">
        <v>#DIV/0!</v>
      </c>
      <c r="Z36" s="2038" t="e">
        <v>#DIV/0!</v>
      </c>
      <c r="AA36" s="1290"/>
      <c r="AB36" s="1290"/>
      <c r="AC36" s="1290"/>
      <c r="AD36" s="1290"/>
      <c r="AE36" s="1290"/>
      <c r="AF36" s="1290"/>
      <c r="AG36" s="1290"/>
      <c r="AH36" s="1290"/>
      <c r="AI36" s="1290"/>
      <c r="AJ36" s="1290"/>
      <c r="AK36" s="1290"/>
      <c r="AL36" s="1290"/>
    </row>
    <row r="37" spans="1:38" ht="12" customHeight="1">
      <c r="A37" s="1160"/>
      <c r="B37" s="1161" t="s">
        <v>634</v>
      </c>
      <c r="C37" s="1111"/>
      <c r="D37" s="2052">
        <f>D82</f>
        <v>0</v>
      </c>
      <c r="E37" s="1161"/>
      <c r="F37" s="1161"/>
      <c r="G37" s="1342" t="s">
        <v>269</v>
      </c>
      <c r="H37" s="1343"/>
      <c r="I37" s="1344"/>
      <c r="J37" s="1344"/>
      <c r="K37" s="1344"/>
      <c r="L37" s="1344"/>
      <c r="M37" s="1343"/>
      <c r="N37" s="1345"/>
      <c r="O37" s="2053" t="e">
        <f>O35/O36</f>
        <v>#DIV/0!</v>
      </c>
      <c r="P37" s="1161"/>
      <c r="Q37" s="1349"/>
      <c r="R37" s="1289"/>
      <c r="S37" s="1290"/>
      <c r="T37" s="1290"/>
      <c r="U37" s="2036">
        <f>U36+1%</f>
        <v>0.155</v>
      </c>
      <c r="V37" s="2038" t="e">
        <v>#DIV/0!</v>
      </c>
      <c r="W37" s="2054" t="e">
        <v>#DIV/0!</v>
      </c>
      <c r="X37" s="2055" t="e">
        <v>#DIV/0!</v>
      </c>
      <c r="Y37" s="2056" t="e">
        <v>#DIV/0!</v>
      </c>
      <c r="Z37" s="2038" t="e">
        <v>#DIV/0!</v>
      </c>
      <c r="AA37" s="1290"/>
      <c r="AB37" s="1290"/>
      <c r="AC37" s="1290"/>
      <c r="AD37" s="1290"/>
      <c r="AE37" s="1290"/>
      <c r="AF37" s="1290"/>
      <c r="AG37" s="1290"/>
      <c r="AH37" s="1290"/>
      <c r="AI37" s="1290"/>
      <c r="AJ37" s="1290"/>
      <c r="AK37" s="1290"/>
      <c r="AL37" s="1290"/>
    </row>
    <row r="38" spans="1:38" ht="12" customHeight="1">
      <c r="A38" s="1160"/>
      <c r="B38" s="1155" t="s">
        <v>451</v>
      </c>
      <c r="C38" s="1111"/>
      <c r="D38" s="2057" t="e">
        <f>SUM(D34:D37)</f>
        <v>#DIV/0!</v>
      </c>
      <c r="E38" s="1161"/>
      <c r="F38" s="1161"/>
      <c r="G38" s="1350" t="str">
        <f>"Present value factor @ "&amp;TEXT(wacc1,"0.0%")</f>
        <v>Present value factor @ 0.0%</v>
      </c>
      <c r="H38" s="1343"/>
      <c r="I38" s="1344"/>
      <c r="J38" s="1344"/>
      <c r="K38" s="1344"/>
      <c r="L38" s="1344"/>
      <c r="M38" s="1343"/>
      <c r="N38" s="1345"/>
      <c r="O38" s="2058">
        <f>M28</f>
        <v>1</v>
      </c>
      <c r="P38" s="1161"/>
      <c r="Q38" s="1349"/>
      <c r="R38" s="1289"/>
      <c r="S38" s="1290"/>
      <c r="T38" s="1290"/>
      <c r="U38" s="2036">
        <f>U37+1%</f>
        <v>0.16500000000000001</v>
      </c>
      <c r="V38" s="2038" t="e">
        <v>#DIV/0!</v>
      </c>
      <c r="W38" s="2038" t="e">
        <v>#DIV/0!</v>
      </c>
      <c r="X38" s="2038" t="e">
        <v>#DIV/0!</v>
      </c>
      <c r="Y38" s="2038" t="e">
        <v>#DIV/0!</v>
      </c>
      <c r="Z38" s="2038" t="e">
        <v>#DIV/0!</v>
      </c>
      <c r="AA38" s="1290"/>
      <c r="AB38" s="1290"/>
      <c r="AC38" s="1290"/>
      <c r="AD38" s="1290"/>
      <c r="AE38" s="1290"/>
      <c r="AF38" s="1290"/>
      <c r="AG38" s="1290"/>
      <c r="AH38" s="1290"/>
      <c r="AI38" s="1290"/>
      <c r="AJ38" s="1290"/>
      <c r="AK38" s="1290"/>
      <c r="AL38" s="1290"/>
    </row>
    <row r="39" spans="1:38" ht="12" customHeight="1">
      <c r="A39" s="1160"/>
      <c r="B39" s="1155"/>
      <c r="C39" s="1111"/>
      <c r="D39" s="1351"/>
      <c r="E39" s="1161"/>
      <c r="F39" s="1161"/>
      <c r="G39" s="1352" t="s">
        <v>270</v>
      </c>
      <c r="H39" s="1353"/>
      <c r="I39" s="1354"/>
      <c r="J39" s="1354"/>
      <c r="K39" s="1354"/>
      <c r="L39" s="1354"/>
      <c r="M39" s="1353"/>
      <c r="N39" s="1355"/>
      <c r="O39" s="2059" t="e">
        <f>O37*O38</f>
        <v>#DIV/0!</v>
      </c>
      <c r="P39" s="1161"/>
      <c r="Q39" s="1349"/>
      <c r="R39" s="1289"/>
      <c r="S39" s="1290"/>
      <c r="T39" s="1290"/>
      <c r="U39" s="1290"/>
      <c r="V39" s="1290"/>
      <c r="W39" s="1290"/>
      <c r="X39" s="1290"/>
      <c r="Y39" s="1290"/>
      <c r="Z39" s="1290"/>
      <c r="AA39" s="1290"/>
      <c r="AB39" s="1290"/>
      <c r="AC39" s="1290"/>
      <c r="AD39" s="1290"/>
      <c r="AE39" s="1290"/>
      <c r="AF39" s="1290"/>
      <c r="AG39" s="1290"/>
      <c r="AH39" s="1290"/>
      <c r="AI39" s="1290"/>
      <c r="AJ39" s="1290"/>
      <c r="AK39" s="1290"/>
      <c r="AL39" s="1290"/>
    </row>
    <row r="40" spans="1:38" ht="12" customHeight="1">
      <c r="A40" s="1160"/>
      <c r="B40" s="1356" t="s">
        <v>452</v>
      </c>
      <c r="C40" s="2060"/>
      <c r="D40" s="2061" t="e">
        <f>ROUND(D38,-3)</f>
        <v>#DIV/0!</v>
      </c>
      <c r="E40" s="1161"/>
      <c r="F40" s="1161"/>
      <c r="G40" s="1290"/>
      <c r="H40" s="1290"/>
      <c r="I40" s="1290"/>
      <c r="J40" s="1290"/>
      <c r="K40" s="1290"/>
      <c r="L40" s="1290"/>
      <c r="M40" s="1290"/>
      <c r="N40" s="1336"/>
      <c r="O40" s="1290"/>
      <c r="P40" s="1161"/>
      <c r="Q40" s="1349"/>
      <c r="R40" s="1289"/>
      <c r="S40" s="1290"/>
      <c r="T40" s="1290"/>
      <c r="U40" s="1290"/>
      <c r="V40" s="1290"/>
      <c r="W40" s="1290"/>
      <c r="X40" s="1290"/>
      <c r="Y40" s="1290"/>
      <c r="Z40" s="1290"/>
      <c r="AA40" s="1290"/>
      <c r="AB40" s="1290"/>
      <c r="AC40" s="1290"/>
      <c r="AD40" s="1290"/>
      <c r="AE40" s="1290"/>
      <c r="AF40" s="1290"/>
      <c r="AG40" s="1290"/>
      <c r="AH40" s="1290"/>
      <c r="AI40" s="1290"/>
      <c r="AJ40" s="1290"/>
      <c r="AK40" s="1290"/>
      <c r="AL40" s="1290"/>
    </row>
    <row r="41" spans="1:38" ht="12" customHeight="1">
      <c r="A41" s="1160"/>
      <c r="B41" s="1155"/>
      <c r="C41" s="1111"/>
      <c r="D41" s="1351"/>
      <c r="E41" s="1161"/>
      <c r="F41" s="1161"/>
      <c r="G41" s="1290"/>
      <c r="H41" s="1290"/>
      <c r="I41" s="1290"/>
      <c r="J41" s="1290"/>
      <c r="K41" s="1290"/>
      <c r="L41" s="1290"/>
      <c r="M41" s="1290"/>
      <c r="N41" s="1336"/>
      <c r="O41" s="1290"/>
      <c r="P41" s="1161"/>
      <c r="Q41" s="1349"/>
      <c r="R41" s="1289"/>
      <c r="S41" s="1290"/>
      <c r="T41" s="1290"/>
      <c r="U41" s="1290"/>
      <c r="V41" s="1290"/>
      <c r="W41" s="1290"/>
      <c r="X41" s="1290"/>
      <c r="Y41" s="1290"/>
      <c r="Z41" s="1290"/>
      <c r="AA41" s="1290"/>
      <c r="AB41" s="1290"/>
      <c r="AC41" s="1290"/>
      <c r="AD41" s="1290"/>
      <c r="AE41" s="1290"/>
      <c r="AF41" s="1290"/>
      <c r="AG41" s="1290"/>
      <c r="AH41" s="1290"/>
      <c r="AI41" s="1290"/>
      <c r="AJ41" s="1290"/>
      <c r="AK41" s="1290"/>
      <c r="AL41" s="1290"/>
    </row>
    <row r="42" spans="1:38" ht="12" customHeight="1">
      <c r="A42" s="1160"/>
      <c r="B42" s="1155" t="s">
        <v>640</v>
      </c>
      <c r="C42" s="1292"/>
      <c r="D42" s="1358"/>
      <c r="E42" s="1161"/>
      <c r="F42" s="1161"/>
      <c r="G42" s="1290"/>
      <c r="H42" s="1290"/>
      <c r="I42" s="1290"/>
      <c r="J42" s="1290"/>
      <c r="K42" s="1290"/>
      <c r="L42" s="1290"/>
      <c r="M42" s="1290"/>
      <c r="N42" s="1336"/>
      <c r="O42" s="1290"/>
      <c r="P42" s="1161"/>
      <c r="Q42" s="1349"/>
      <c r="R42" s="1289"/>
      <c r="S42" s="1290"/>
      <c r="T42" s="1290"/>
      <c r="U42" s="1290"/>
      <c r="V42" s="1290"/>
      <c r="W42" s="1290"/>
      <c r="X42" s="1290"/>
      <c r="Y42" s="1290"/>
      <c r="Z42" s="1290"/>
      <c r="AA42" s="1290"/>
      <c r="AB42" s="1290"/>
      <c r="AC42" s="1290"/>
      <c r="AD42" s="1290"/>
      <c r="AE42" s="1290"/>
      <c r="AF42" s="1290"/>
      <c r="AG42" s="1290"/>
      <c r="AH42" s="1290"/>
      <c r="AI42" s="1290"/>
      <c r="AJ42" s="1290"/>
      <c r="AK42" s="1290"/>
      <c r="AL42" s="1290"/>
    </row>
    <row r="43" spans="1:38" ht="12" customHeight="1">
      <c r="A43" s="1160"/>
      <c r="B43" s="1155"/>
      <c r="C43" s="1292"/>
      <c r="D43" s="2062" t="e">
        <f>+D42/D40-1</f>
        <v>#DIV/0!</v>
      </c>
      <c r="E43" s="1161"/>
      <c r="F43" s="1161"/>
      <c r="G43" s="1290"/>
      <c r="H43" s="1290"/>
      <c r="I43" s="1290"/>
      <c r="J43" s="1290"/>
      <c r="K43" s="1290"/>
      <c r="L43" s="1290"/>
      <c r="M43" s="1290"/>
      <c r="N43" s="1336"/>
      <c r="O43" s="1290"/>
      <c r="P43" s="1161"/>
      <c r="Q43" s="1349"/>
      <c r="R43" s="1289"/>
      <c r="S43" s="1290"/>
      <c r="T43" s="1290"/>
      <c r="U43" s="1290"/>
      <c r="V43" s="1290"/>
      <c r="W43" s="1290"/>
      <c r="X43" s="1290"/>
      <c r="Y43" s="1290"/>
      <c r="Z43" s="1290"/>
      <c r="AA43" s="1290"/>
      <c r="AB43" s="1290"/>
      <c r="AC43" s="1290"/>
      <c r="AD43" s="1290"/>
      <c r="AE43" s="1290"/>
      <c r="AF43" s="1290"/>
      <c r="AG43" s="1290"/>
      <c r="AH43" s="1290"/>
      <c r="AI43" s="1290"/>
      <c r="AJ43" s="1290"/>
      <c r="AK43" s="1290"/>
      <c r="AL43" s="1290"/>
    </row>
    <row r="44" spans="1:38" ht="12" customHeight="1">
      <c r="A44" s="1160"/>
      <c r="B44" s="1155"/>
      <c r="C44" s="1292"/>
      <c r="D44" s="2063"/>
      <c r="E44" s="1161"/>
      <c r="F44" s="1161"/>
      <c r="G44" s="1290"/>
      <c r="H44" s="1290"/>
      <c r="I44" s="1290"/>
      <c r="J44" s="1290"/>
      <c r="K44" s="1290"/>
      <c r="L44" s="1290"/>
      <c r="M44" s="1290"/>
      <c r="N44" s="1336"/>
      <c r="O44" s="1290"/>
      <c r="P44" s="1161"/>
      <c r="Q44" s="1349"/>
      <c r="R44" s="1289"/>
      <c r="S44" s="1290"/>
      <c r="T44" s="1290"/>
      <c r="U44" s="1290"/>
      <c r="V44" s="1290"/>
      <c r="W44" s="1290"/>
      <c r="X44" s="1290"/>
      <c r="Y44" s="1290"/>
      <c r="Z44" s="1290"/>
      <c r="AA44" s="1290"/>
      <c r="AB44" s="1290"/>
      <c r="AC44" s="1290"/>
      <c r="AD44" s="1290"/>
      <c r="AE44" s="1290"/>
      <c r="AF44" s="1290"/>
      <c r="AG44" s="1290"/>
      <c r="AH44" s="1290"/>
      <c r="AI44" s="1290"/>
      <c r="AJ44" s="1290"/>
      <c r="AK44" s="1290"/>
      <c r="AL44" s="1290"/>
    </row>
    <row r="45" spans="1:38" ht="12" customHeight="1">
      <c r="A45" s="1160"/>
      <c r="B45" s="1155"/>
      <c r="C45" s="1292"/>
      <c r="D45" s="2063"/>
      <c r="E45" s="1161"/>
      <c r="F45" s="1161"/>
      <c r="G45" s="1290"/>
      <c r="H45" s="1290"/>
      <c r="I45" s="1290"/>
      <c r="J45" s="1290"/>
      <c r="K45" s="1290"/>
      <c r="L45" s="1290"/>
      <c r="M45" s="1290"/>
      <c r="N45" s="1336"/>
      <c r="O45" s="1290"/>
      <c r="P45" s="1161"/>
      <c r="Q45" s="1349"/>
      <c r="R45" s="1289"/>
      <c r="S45" s="1290"/>
      <c r="T45" s="1290"/>
      <c r="U45" s="1290"/>
      <c r="V45" s="1290"/>
      <c r="W45" s="1290"/>
      <c r="X45" s="1290"/>
      <c r="Y45" s="1290"/>
      <c r="Z45" s="1290"/>
      <c r="AA45" s="1290"/>
      <c r="AB45" s="1290"/>
      <c r="AC45" s="1290"/>
      <c r="AD45" s="1290"/>
      <c r="AE45" s="1290"/>
      <c r="AF45" s="1290"/>
      <c r="AG45" s="1290"/>
      <c r="AH45" s="1290"/>
      <c r="AI45" s="1290"/>
      <c r="AJ45" s="1290"/>
      <c r="AK45" s="1290"/>
      <c r="AL45" s="1290"/>
    </row>
    <row r="46" spans="1:38" ht="12" customHeight="1">
      <c r="A46" s="1160"/>
      <c r="B46" s="1155"/>
      <c r="C46" s="1292"/>
      <c r="D46" s="2063"/>
      <c r="E46" s="1161"/>
      <c r="F46" s="1161"/>
      <c r="G46" s="1290"/>
      <c r="H46" s="1290"/>
      <c r="I46" s="1290"/>
      <c r="J46" s="1290"/>
      <c r="K46" s="1290"/>
      <c r="L46" s="1290"/>
      <c r="M46" s="1290"/>
      <c r="N46" s="1336"/>
      <c r="O46" s="1290"/>
      <c r="P46" s="1161"/>
      <c r="Q46" s="1349"/>
      <c r="R46" s="1289"/>
      <c r="S46" s="1290"/>
      <c r="T46" s="1290"/>
      <c r="U46" s="1290"/>
      <c r="V46" s="1290"/>
      <c r="W46" s="1290"/>
      <c r="X46" s="1290"/>
      <c r="Y46" s="1290"/>
      <c r="Z46" s="1290"/>
      <c r="AA46" s="1290"/>
      <c r="AB46" s="1290"/>
      <c r="AC46" s="1290"/>
      <c r="AD46" s="1290"/>
      <c r="AE46" s="1290"/>
      <c r="AF46" s="1290"/>
      <c r="AG46" s="1290"/>
      <c r="AH46" s="1290"/>
      <c r="AI46" s="1290"/>
      <c r="AJ46" s="1290"/>
      <c r="AK46" s="1290"/>
      <c r="AL46" s="1290"/>
    </row>
    <row r="47" spans="1:38" ht="12" customHeight="1">
      <c r="A47" s="1160"/>
      <c r="B47" s="1155"/>
      <c r="C47" s="1292"/>
      <c r="D47" s="2063"/>
      <c r="E47" s="1161"/>
      <c r="F47" s="1161"/>
      <c r="G47" s="1290"/>
      <c r="H47" s="1290"/>
      <c r="I47" s="1290"/>
      <c r="J47" s="1290"/>
      <c r="K47" s="1290"/>
      <c r="L47" s="1290"/>
      <c r="M47" s="1290"/>
      <c r="N47" s="1336"/>
      <c r="O47" s="1290"/>
      <c r="P47" s="1161"/>
      <c r="Q47" s="1349"/>
      <c r="R47" s="1289"/>
      <c r="S47" s="1290"/>
      <c r="T47" s="1290"/>
      <c r="U47" s="1290"/>
      <c r="V47" s="1290"/>
      <c r="W47" s="1290"/>
      <c r="X47" s="1290"/>
      <c r="Y47" s="1290"/>
      <c r="Z47" s="1290"/>
      <c r="AA47" s="1290"/>
      <c r="AB47" s="1290"/>
      <c r="AC47" s="1290"/>
      <c r="AD47" s="1290"/>
      <c r="AE47" s="1290"/>
      <c r="AF47" s="1290"/>
      <c r="AG47" s="1290"/>
      <c r="AH47" s="1290"/>
      <c r="AI47" s="1290"/>
      <c r="AJ47" s="1290"/>
      <c r="AK47" s="1290"/>
      <c r="AL47" s="1290"/>
    </row>
    <row r="48" spans="1:38" ht="12" customHeight="1">
      <c r="A48" s="1160"/>
      <c r="B48" s="1155"/>
      <c r="C48" s="1292"/>
      <c r="D48" s="2063"/>
      <c r="E48" s="1161"/>
      <c r="F48" s="1161"/>
      <c r="G48" s="1290"/>
      <c r="H48" s="1290"/>
      <c r="I48" s="1290"/>
      <c r="J48" s="1290"/>
      <c r="K48" s="1290"/>
      <c r="L48" s="1290"/>
      <c r="M48" s="1290"/>
      <c r="N48" s="1336"/>
      <c r="O48" s="1290"/>
      <c r="P48" s="1161"/>
      <c r="Q48" s="1349"/>
      <c r="R48" s="1289"/>
      <c r="S48" s="1290"/>
      <c r="T48" s="1290"/>
      <c r="U48" s="1290"/>
      <c r="V48" s="1290"/>
      <c r="W48" s="1290"/>
      <c r="X48" s="1290"/>
      <c r="Y48" s="1290"/>
      <c r="Z48" s="1290"/>
      <c r="AA48" s="1290"/>
      <c r="AB48" s="1290"/>
      <c r="AC48" s="1290"/>
      <c r="AD48" s="1290"/>
      <c r="AE48" s="1290"/>
      <c r="AF48" s="1290"/>
      <c r="AG48" s="1290"/>
      <c r="AH48" s="1290"/>
      <c r="AI48" s="1290"/>
      <c r="AJ48" s="1290"/>
      <c r="AK48" s="1290"/>
      <c r="AL48" s="1290"/>
    </row>
    <row r="49" spans="1:38" ht="12" customHeight="1">
      <c r="A49" s="1160"/>
      <c r="B49" s="1155"/>
      <c r="C49" s="1292"/>
      <c r="D49" s="2063"/>
      <c r="E49" s="1161"/>
      <c r="F49" s="1161"/>
      <c r="G49" s="1290"/>
      <c r="H49" s="1290"/>
      <c r="I49" s="1290"/>
      <c r="J49" s="1290"/>
      <c r="K49" s="1290"/>
      <c r="L49" s="1290"/>
      <c r="M49" s="1290"/>
      <c r="N49" s="1336"/>
      <c r="O49" s="1290"/>
      <c r="P49" s="1161"/>
      <c r="Q49" s="1349"/>
      <c r="R49" s="1289"/>
      <c r="S49" s="1290"/>
      <c r="T49" s="1290"/>
      <c r="U49" s="1290"/>
      <c r="V49" s="1290"/>
      <c r="W49" s="1290"/>
      <c r="X49" s="1290"/>
      <c r="Y49" s="1290"/>
      <c r="Z49" s="1290"/>
      <c r="AA49" s="1290"/>
      <c r="AB49" s="1290"/>
      <c r="AC49" s="1290"/>
      <c r="AD49" s="1290"/>
      <c r="AE49" s="1290"/>
      <c r="AF49" s="1290"/>
      <c r="AG49" s="1290"/>
      <c r="AH49" s="1290"/>
      <c r="AI49" s="1290"/>
      <c r="AJ49" s="1290"/>
      <c r="AK49" s="1290"/>
      <c r="AL49" s="1290"/>
    </row>
    <row r="50" spans="1:38" ht="12" customHeight="1">
      <c r="A50" s="1160"/>
      <c r="B50" s="1155"/>
      <c r="C50" s="1292"/>
      <c r="D50" s="2063"/>
      <c r="E50" s="1161"/>
      <c r="F50" s="1161"/>
      <c r="G50" s="1290"/>
      <c r="H50" s="1290"/>
      <c r="I50" s="1290"/>
      <c r="J50" s="1290"/>
      <c r="K50" s="1290"/>
      <c r="L50" s="1290"/>
      <c r="M50" s="1290"/>
      <c r="N50" s="1336"/>
      <c r="O50" s="1290"/>
      <c r="P50" s="1161"/>
      <c r="Q50" s="1349"/>
      <c r="R50" s="1289"/>
      <c r="S50" s="1290"/>
      <c r="T50" s="1290"/>
      <c r="U50" s="1290"/>
      <c r="V50" s="1290"/>
      <c r="W50" s="1290"/>
      <c r="X50" s="1290"/>
      <c r="Y50" s="1290"/>
      <c r="Z50" s="1290"/>
      <c r="AA50" s="1290"/>
      <c r="AB50" s="1290"/>
      <c r="AC50" s="1290"/>
      <c r="AD50" s="1290"/>
      <c r="AE50" s="1290"/>
      <c r="AF50" s="1290"/>
      <c r="AG50" s="1290"/>
      <c r="AH50" s="1290"/>
      <c r="AI50" s="1290"/>
      <c r="AJ50" s="1290"/>
      <c r="AK50" s="1290"/>
      <c r="AL50" s="1290"/>
    </row>
    <row r="51" spans="1:38" ht="12" customHeight="1">
      <c r="A51" s="1160"/>
      <c r="B51" s="1155"/>
      <c r="C51" s="1292"/>
      <c r="D51" s="2063"/>
      <c r="E51" s="1161"/>
      <c r="F51" s="1161"/>
      <c r="G51" s="1290"/>
      <c r="H51" s="1290"/>
      <c r="I51" s="1290"/>
      <c r="J51" s="1290"/>
      <c r="K51" s="1290"/>
      <c r="L51" s="1290"/>
      <c r="M51" s="1290"/>
      <c r="N51" s="1336"/>
      <c r="O51" s="1290"/>
      <c r="P51" s="1161"/>
      <c r="Q51" s="1349"/>
      <c r="R51" s="1289"/>
      <c r="S51" s="1290"/>
      <c r="T51" s="1290"/>
      <c r="U51" s="1290"/>
      <c r="V51" s="1290"/>
      <c r="W51" s="1290"/>
      <c r="X51" s="1290"/>
      <c r="Y51" s="1290"/>
      <c r="Z51" s="1290"/>
      <c r="AA51" s="1290"/>
      <c r="AB51" s="1290"/>
      <c r="AC51" s="1290"/>
      <c r="AD51" s="1290"/>
      <c r="AE51" s="1290"/>
      <c r="AF51" s="1290"/>
      <c r="AG51" s="1290"/>
      <c r="AH51" s="1290"/>
      <c r="AI51" s="1290"/>
      <c r="AJ51" s="1290"/>
      <c r="AK51" s="1290"/>
      <c r="AL51" s="1290"/>
    </row>
    <row r="52" spans="1:38" ht="12" customHeight="1">
      <c r="A52" s="1160"/>
      <c r="B52" s="1155"/>
      <c r="C52" s="1292"/>
      <c r="D52" s="2063"/>
      <c r="E52" s="1161"/>
      <c r="F52" s="1161"/>
      <c r="G52" s="1290"/>
      <c r="H52" s="1290"/>
      <c r="I52" s="1290"/>
      <c r="J52" s="1290"/>
      <c r="K52" s="1290"/>
      <c r="L52" s="1290"/>
      <c r="M52" s="1290"/>
      <c r="N52" s="1336"/>
      <c r="O52" s="1290"/>
      <c r="P52" s="1161"/>
      <c r="Q52" s="1349"/>
      <c r="R52" s="1289"/>
      <c r="S52" s="1290"/>
      <c r="T52" s="1290"/>
      <c r="U52" s="1290"/>
      <c r="V52" s="1290"/>
      <c r="W52" s="1290"/>
      <c r="X52" s="1290"/>
      <c r="Y52" s="1290"/>
      <c r="Z52" s="1290"/>
      <c r="AA52" s="1290"/>
      <c r="AB52" s="1290"/>
      <c r="AC52" s="1290"/>
      <c r="AD52" s="1290"/>
      <c r="AE52" s="1290"/>
      <c r="AF52" s="1290"/>
      <c r="AG52" s="1290"/>
      <c r="AH52" s="1290"/>
      <c r="AI52" s="1290"/>
      <c r="AJ52" s="1290"/>
      <c r="AK52" s="1290"/>
      <c r="AL52" s="1290"/>
    </row>
    <row r="53" spans="1:38" ht="12" customHeight="1">
      <c r="A53" s="1160"/>
      <c r="B53" s="1155"/>
      <c r="C53" s="1111"/>
      <c r="D53" s="1351"/>
      <c r="E53" s="1161"/>
      <c r="F53" s="1161"/>
      <c r="G53" s="1161"/>
      <c r="H53" s="1161"/>
      <c r="I53" s="1161"/>
      <c r="J53" s="1161"/>
      <c r="K53" s="1161"/>
      <c r="L53" s="1161"/>
      <c r="M53" s="1161"/>
      <c r="N53" s="1336"/>
      <c r="O53" s="1161"/>
      <c r="P53" s="1161"/>
      <c r="Q53" s="1349"/>
      <c r="R53" s="1289"/>
      <c r="S53" s="1290"/>
      <c r="T53" s="1290"/>
      <c r="U53" s="1290"/>
      <c r="V53" s="1290"/>
      <c r="W53" s="1290"/>
      <c r="X53" s="1290"/>
      <c r="Y53" s="1290"/>
      <c r="Z53" s="1290"/>
      <c r="AA53" s="1290"/>
      <c r="AB53" s="1290"/>
      <c r="AC53" s="1290"/>
      <c r="AD53" s="1290"/>
      <c r="AE53" s="1290"/>
      <c r="AF53" s="1290"/>
      <c r="AG53" s="1290"/>
      <c r="AH53" s="1290"/>
      <c r="AI53" s="1290"/>
      <c r="AJ53" s="1290"/>
      <c r="AK53" s="1290"/>
      <c r="AL53" s="1290"/>
    </row>
    <row r="54" spans="1:38" ht="12" customHeight="1">
      <c r="A54" s="1160"/>
      <c r="B54" s="1361" t="s">
        <v>221</v>
      </c>
      <c r="C54" s="1362"/>
      <c r="D54" s="1290"/>
      <c r="E54" s="1290"/>
      <c r="F54" s="1161"/>
      <c r="G54" s="1161"/>
      <c r="H54" s="1161"/>
      <c r="I54" s="1161"/>
      <c r="J54" s="1161"/>
      <c r="K54" s="1161"/>
      <c r="L54" s="1161"/>
      <c r="M54" s="1161"/>
      <c r="N54" s="1336"/>
      <c r="O54" s="1161"/>
      <c r="P54" s="1161"/>
      <c r="Q54" s="1349"/>
      <c r="R54" s="1289"/>
      <c r="S54" s="1290"/>
      <c r="T54" s="1290"/>
      <c r="U54" s="1290"/>
      <c r="V54" s="1290"/>
      <c r="W54" s="1290"/>
      <c r="X54" s="1290"/>
      <c r="Y54" s="1290"/>
      <c r="Z54" s="1290"/>
      <c r="AA54" s="1290"/>
      <c r="AB54" s="1290"/>
      <c r="AC54" s="1290"/>
      <c r="AD54" s="1290"/>
      <c r="AE54" s="1290"/>
      <c r="AF54" s="1290"/>
      <c r="AG54" s="1290"/>
      <c r="AH54" s="1290"/>
      <c r="AI54" s="1290"/>
      <c r="AJ54" s="1290"/>
      <c r="AK54" s="1290"/>
      <c r="AL54" s="1290"/>
    </row>
    <row r="55" spans="1:38" ht="12" customHeight="1">
      <c r="A55" s="1160"/>
      <c r="B55" s="1365" t="s">
        <v>73</v>
      </c>
      <c r="C55" s="1466"/>
      <c r="D55" s="1366" t="s">
        <v>59</v>
      </c>
      <c r="E55" s="637" t="e">
        <f>E9/D90-1</f>
        <v>#DIV/0!</v>
      </c>
      <c r="F55" s="637" t="e">
        <f t="shared" ref="F55:M55" si="10">F9/E9-1</f>
        <v>#DIV/0!</v>
      </c>
      <c r="G55" s="637" t="e">
        <f t="shared" si="10"/>
        <v>#DIV/0!</v>
      </c>
      <c r="H55" s="637" t="e">
        <f t="shared" si="10"/>
        <v>#DIV/0!</v>
      </c>
      <c r="I55" s="637" t="e">
        <f t="shared" si="10"/>
        <v>#DIV/0!</v>
      </c>
      <c r="J55" s="637" t="e">
        <f t="shared" si="10"/>
        <v>#DIV/0!</v>
      </c>
      <c r="K55" s="637" t="e">
        <f t="shared" si="10"/>
        <v>#DIV/0!</v>
      </c>
      <c r="L55" s="637" t="e">
        <f t="shared" si="10"/>
        <v>#DIV/0!</v>
      </c>
      <c r="M55" s="637" t="e">
        <f t="shared" si="10"/>
        <v>#DIV/0!</v>
      </c>
      <c r="N55" s="1370"/>
      <c r="O55" s="592">
        <f>growth_rate1</f>
        <v>0</v>
      </c>
      <c r="P55" s="1161"/>
      <c r="Q55" s="1349"/>
      <c r="R55" s="1289"/>
      <c r="S55" s="1290"/>
      <c r="T55" s="1363"/>
      <c r="U55" s="1364"/>
      <c r="V55" s="2064"/>
      <c r="W55" s="2064"/>
      <c r="X55" s="2064"/>
      <c r="Y55" s="2064"/>
      <c r="Z55" s="2064"/>
      <c r="AA55" s="2064"/>
      <c r="AB55" s="2064"/>
      <c r="AC55" s="2064"/>
      <c r="AD55" s="2064"/>
      <c r="AE55" s="2065"/>
      <c r="AF55" s="1408"/>
      <c r="AG55" s="1408"/>
      <c r="AH55" s="1408"/>
      <c r="AI55" s="1408"/>
      <c r="AJ55" s="1408"/>
      <c r="AK55" s="1408"/>
      <c r="AL55" s="1409"/>
    </row>
    <row r="56" spans="1:38" ht="12" hidden="1" customHeight="1" outlineLevel="1">
      <c r="A56" s="1160"/>
      <c r="B56" s="1365" t="s">
        <v>249</v>
      </c>
      <c r="C56" s="1466"/>
      <c r="D56" s="637" t="e">
        <f>D10/D9</f>
        <v>#DIV/0!</v>
      </c>
      <c r="E56" s="637" t="e">
        <f t="shared" ref="E56:O56" si="11">E10/E9</f>
        <v>#DIV/0!</v>
      </c>
      <c r="F56" s="637" t="e">
        <f t="shared" si="11"/>
        <v>#DIV/0!</v>
      </c>
      <c r="G56" s="637" t="e">
        <f t="shared" si="11"/>
        <v>#DIV/0!</v>
      </c>
      <c r="H56" s="637" t="e">
        <f t="shared" si="11"/>
        <v>#DIV/0!</v>
      </c>
      <c r="I56" s="637" t="e">
        <f t="shared" si="11"/>
        <v>#DIV/0!</v>
      </c>
      <c r="J56" s="1370"/>
      <c r="K56" s="1370"/>
      <c r="L56" s="1370"/>
      <c r="M56" s="637" t="e">
        <f t="shared" si="11"/>
        <v>#DIV/0!</v>
      </c>
      <c r="N56" s="1370"/>
      <c r="O56" s="637" t="e">
        <f t="shared" si="11"/>
        <v>#DIV/0!</v>
      </c>
      <c r="P56" s="1161"/>
      <c r="Q56" s="1349"/>
      <c r="R56" s="1289"/>
      <c r="S56" s="1290"/>
      <c r="T56" s="1369"/>
      <c r="U56" s="1275"/>
      <c r="V56" s="2066">
        <v>2016</v>
      </c>
      <c r="W56" s="2067">
        <f>E8</f>
        <v>2017</v>
      </c>
      <c r="X56" s="2067">
        <f>F8</f>
        <v>2018</v>
      </c>
      <c r="Y56" s="2067">
        <f>G8</f>
        <v>2019</v>
      </c>
      <c r="Z56" s="2067">
        <f>H8</f>
        <v>2020</v>
      </c>
      <c r="AA56" s="2067">
        <f>I8</f>
        <v>2021</v>
      </c>
      <c r="AB56" s="2067">
        <f>M8</f>
        <v>2025</v>
      </c>
      <c r="AC56" s="2067">
        <f>AB56+1</f>
        <v>2026</v>
      </c>
      <c r="AD56" s="2067">
        <f>AC56+1</f>
        <v>2027</v>
      </c>
      <c r="AE56" s="2067">
        <f t="shared" ref="AE56:AL56" si="12">AD56+1</f>
        <v>2028</v>
      </c>
      <c r="AF56" s="2067">
        <f>AE56+1</f>
        <v>2029</v>
      </c>
      <c r="AG56" s="2067">
        <f t="shared" si="12"/>
        <v>2030</v>
      </c>
      <c r="AH56" s="2067">
        <f t="shared" si="12"/>
        <v>2031</v>
      </c>
      <c r="AI56" s="2067">
        <f t="shared" si="12"/>
        <v>2032</v>
      </c>
      <c r="AJ56" s="2067">
        <f t="shared" si="12"/>
        <v>2033</v>
      </c>
      <c r="AK56" s="2067">
        <f t="shared" si="12"/>
        <v>2034</v>
      </c>
      <c r="AL56" s="2068">
        <f t="shared" si="12"/>
        <v>2035</v>
      </c>
    </row>
    <row r="57" spans="1:38" ht="12" hidden="1" customHeight="1" outlineLevel="1">
      <c r="A57" s="1160"/>
      <c r="B57" s="1365" t="s">
        <v>250</v>
      </c>
      <c r="C57" s="1466"/>
      <c r="D57" s="637" t="e">
        <f>1-D56</f>
        <v>#DIV/0!</v>
      </c>
      <c r="E57" s="637" t="e">
        <f t="shared" ref="E57:O57" si="13">1-E56</f>
        <v>#DIV/0!</v>
      </c>
      <c r="F57" s="637" t="e">
        <f t="shared" si="13"/>
        <v>#DIV/0!</v>
      </c>
      <c r="G57" s="637" t="e">
        <f t="shared" si="13"/>
        <v>#DIV/0!</v>
      </c>
      <c r="H57" s="637" t="e">
        <f t="shared" si="13"/>
        <v>#DIV/0!</v>
      </c>
      <c r="I57" s="637" t="e">
        <f t="shared" si="13"/>
        <v>#DIV/0!</v>
      </c>
      <c r="J57" s="1370"/>
      <c r="K57" s="1370"/>
      <c r="L57" s="1370"/>
      <c r="M57" s="637" t="e">
        <f t="shared" si="13"/>
        <v>#DIV/0!</v>
      </c>
      <c r="N57" s="1370"/>
      <c r="O57" s="637" t="e">
        <f t="shared" si="13"/>
        <v>#DIV/0!</v>
      </c>
      <c r="P57" s="1161"/>
      <c r="Q57" s="1349"/>
      <c r="R57" s="1289"/>
      <c r="S57" s="1290"/>
      <c r="T57" s="1369" t="s">
        <v>561</v>
      </c>
      <c r="U57" s="1275"/>
      <c r="V57" s="638">
        <f>M15</f>
        <v>0</v>
      </c>
      <c r="W57" s="638">
        <f t="shared" ref="W57:AC57" si="14">V57</f>
        <v>0</v>
      </c>
      <c r="X57" s="638">
        <f t="shared" si="14"/>
        <v>0</v>
      </c>
      <c r="Y57" s="638">
        <f t="shared" si="14"/>
        <v>0</v>
      </c>
      <c r="Z57" s="638">
        <f t="shared" si="14"/>
        <v>0</v>
      </c>
      <c r="AA57" s="638">
        <f t="shared" si="14"/>
        <v>0</v>
      </c>
      <c r="AB57" s="638">
        <f t="shared" si="14"/>
        <v>0</v>
      </c>
      <c r="AC57" s="638">
        <f t="shared" si="14"/>
        <v>0</v>
      </c>
      <c r="AD57" s="578">
        <v>1568</v>
      </c>
      <c r="AE57" s="1372"/>
      <c r="AF57" s="1372"/>
      <c r="AG57" s="1372"/>
      <c r="AH57" s="1372"/>
      <c r="AI57" s="1372"/>
      <c r="AJ57" s="1372"/>
      <c r="AK57" s="1372"/>
      <c r="AL57" s="1409"/>
    </row>
    <row r="58" spans="1:38" ht="12" hidden="1" customHeight="1" outlineLevel="1">
      <c r="A58" s="1160"/>
      <c r="B58" s="1365" t="s">
        <v>449</v>
      </c>
      <c r="C58" s="1466"/>
      <c r="D58" s="637" t="e">
        <f>D13/D9</f>
        <v>#DIV/0!</v>
      </c>
      <c r="E58" s="637" t="e">
        <f t="shared" ref="E58:O58" si="15">E13/E9</f>
        <v>#DIV/0!</v>
      </c>
      <c r="F58" s="637" t="e">
        <f t="shared" si="15"/>
        <v>#DIV/0!</v>
      </c>
      <c r="G58" s="637" t="e">
        <f t="shared" si="15"/>
        <v>#DIV/0!</v>
      </c>
      <c r="H58" s="637" t="e">
        <f t="shared" si="15"/>
        <v>#DIV/0!</v>
      </c>
      <c r="I58" s="637" t="e">
        <f t="shared" si="15"/>
        <v>#DIV/0!</v>
      </c>
      <c r="J58" s="1370"/>
      <c r="K58" s="1370"/>
      <c r="L58" s="1370"/>
      <c r="M58" s="637" t="e">
        <f t="shared" si="15"/>
        <v>#DIV/0!</v>
      </c>
      <c r="N58" s="1370"/>
      <c r="O58" s="637" t="e">
        <f t="shared" si="15"/>
        <v>#DIV/0!</v>
      </c>
      <c r="P58" s="1161"/>
      <c r="Q58" s="1349"/>
      <c r="R58" s="1289"/>
      <c r="S58" s="1290"/>
      <c r="T58" s="1369" t="s">
        <v>679</v>
      </c>
      <c r="U58" s="1275"/>
      <c r="V58" s="638">
        <f t="shared" ref="V58:AB58" si="16">SUM(V57:V57)</f>
        <v>0</v>
      </c>
      <c r="W58" s="638">
        <f t="shared" si="16"/>
        <v>0</v>
      </c>
      <c r="X58" s="638">
        <f t="shared" si="16"/>
        <v>0</v>
      </c>
      <c r="Y58" s="638">
        <f t="shared" si="16"/>
        <v>0</v>
      </c>
      <c r="Z58" s="638">
        <f t="shared" si="16"/>
        <v>0</v>
      </c>
      <c r="AA58" s="638">
        <f t="shared" si="16"/>
        <v>0</v>
      </c>
      <c r="AB58" s="638">
        <f t="shared" si="16"/>
        <v>0</v>
      </c>
      <c r="AC58" s="638">
        <f t="shared" ref="AC58:AL58" si="17">SUM(AC57:AC57)</f>
        <v>0</v>
      </c>
      <c r="AD58" s="638">
        <f t="shared" si="17"/>
        <v>1568</v>
      </c>
      <c r="AE58" s="2069">
        <f>SUM(AE57:AE57)</f>
        <v>0</v>
      </c>
      <c r="AF58" s="638">
        <f t="shared" si="17"/>
        <v>0</v>
      </c>
      <c r="AG58" s="638">
        <f t="shared" si="17"/>
        <v>0</v>
      </c>
      <c r="AH58" s="638">
        <f t="shared" si="17"/>
        <v>0</v>
      </c>
      <c r="AI58" s="638">
        <f t="shared" si="17"/>
        <v>0</v>
      </c>
      <c r="AJ58" s="638">
        <f t="shared" si="17"/>
        <v>0</v>
      </c>
      <c r="AK58" s="638">
        <f t="shared" si="17"/>
        <v>0</v>
      </c>
      <c r="AL58" s="644">
        <f t="shared" si="17"/>
        <v>0</v>
      </c>
    </row>
    <row r="59" spans="1:38" ht="12" customHeight="1" collapsed="1">
      <c r="A59" s="1160"/>
      <c r="B59" s="1365" t="s">
        <v>213</v>
      </c>
      <c r="C59" s="1466"/>
      <c r="D59" s="637" t="e">
        <f>D14/D9</f>
        <v>#DIV/0!</v>
      </c>
      <c r="E59" s="637" t="e">
        <f t="shared" ref="E59:M59" si="18">E14/E9</f>
        <v>#DIV/0!</v>
      </c>
      <c r="F59" s="637" t="e">
        <f t="shared" si="18"/>
        <v>#DIV/0!</v>
      </c>
      <c r="G59" s="637" t="e">
        <f t="shared" si="18"/>
        <v>#DIV/0!</v>
      </c>
      <c r="H59" s="637" t="e">
        <f t="shared" si="18"/>
        <v>#DIV/0!</v>
      </c>
      <c r="I59" s="637" t="e">
        <f t="shared" si="18"/>
        <v>#DIV/0!</v>
      </c>
      <c r="J59" s="637" t="e">
        <f t="shared" si="18"/>
        <v>#DIV/0!</v>
      </c>
      <c r="K59" s="637" t="e">
        <f t="shared" si="18"/>
        <v>#DIV/0!</v>
      </c>
      <c r="L59" s="637" t="e">
        <f t="shared" si="18"/>
        <v>#DIV/0!</v>
      </c>
      <c r="M59" s="637" t="e">
        <f t="shared" si="18"/>
        <v>#DIV/0!</v>
      </c>
      <c r="N59" s="1370"/>
      <c r="O59" s="637" t="e">
        <f>M59</f>
        <v>#DIV/0!</v>
      </c>
      <c r="P59" s="1161"/>
      <c r="Q59" s="1378"/>
      <c r="R59" s="1289"/>
      <c r="S59" s="1290"/>
      <c r="T59" s="2070" t="str">
        <f>"Tax Benefits @ "&amp;TEXT('Assumptions and Inputs'!B55,"0.0%")</f>
        <v>Tax Benefits @ 36.5%</v>
      </c>
      <c r="U59" s="1275"/>
      <c r="V59" s="2071">
        <f t="shared" ref="V59:AB59" si="19">taxrate*V58</f>
        <v>0</v>
      </c>
      <c r="W59" s="2071">
        <f t="shared" si="19"/>
        <v>0</v>
      </c>
      <c r="X59" s="2071">
        <f t="shared" si="19"/>
        <v>0</v>
      </c>
      <c r="Y59" s="2071">
        <f t="shared" si="19"/>
        <v>0</v>
      </c>
      <c r="Z59" s="2071">
        <f t="shared" si="19"/>
        <v>0</v>
      </c>
      <c r="AA59" s="2071">
        <f t="shared" si="19"/>
        <v>0</v>
      </c>
      <c r="AB59" s="2071">
        <f t="shared" si="19"/>
        <v>0</v>
      </c>
      <c r="AC59" s="2071">
        <f t="shared" ref="AC59:AL59" si="20">taxrate*AC58</f>
        <v>0</v>
      </c>
      <c r="AD59" s="2071">
        <f t="shared" si="20"/>
        <v>572.31999999999994</v>
      </c>
      <c r="AE59" s="2071">
        <f t="shared" si="20"/>
        <v>0</v>
      </c>
      <c r="AF59" s="2071">
        <f t="shared" si="20"/>
        <v>0</v>
      </c>
      <c r="AG59" s="2071">
        <f t="shared" si="20"/>
        <v>0</v>
      </c>
      <c r="AH59" s="2071">
        <f t="shared" si="20"/>
        <v>0</v>
      </c>
      <c r="AI59" s="2071">
        <f t="shared" si="20"/>
        <v>0</v>
      </c>
      <c r="AJ59" s="2071">
        <f t="shared" si="20"/>
        <v>0</v>
      </c>
      <c r="AK59" s="2071">
        <f t="shared" si="20"/>
        <v>0</v>
      </c>
      <c r="AL59" s="2072">
        <f t="shared" si="20"/>
        <v>0</v>
      </c>
    </row>
    <row r="60" spans="1:38" ht="12" customHeight="1">
      <c r="A60" s="1160"/>
      <c r="B60" s="1365" t="s">
        <v>450</v>
      </c>
      <c r="C60" s="1466"/>
      <c r="D60" s="637" t="e">
        <f>D15/D9</f>
        <v>#DIV/0!</v>
      </c>
      <c r="E60" s="637" t="e">
        <f t="shared" ref="E60:O60" si="21">E15/E9</f>
        <v>#DIV/0!</v>
      </c>
      <c r="F60" s="637" t="e">
        <f t="shared" si="21"/>
        <v>#DIV/0!</v>
      </c>
      <c r="G60" s="637" t="e">
        <f t="shared" si="21"/>
        <v>#DIV/0!</v>
      </c>
      <c r="H60" s="637" t="e">
        <f t="shared" si="21"/>
        <v>#DIV/0!</v>
      </c>
      <c r="I60" s="637" t="e">
        <f t="shared" si="21"/>
        <v>#DIV/0!</v>
      </c>
      <c r="J60" s="637" t="e">
        <f t="shared" si="21"/>
        <v>#DIV/0!</v>
      </c>
      <c r="K60" s="637" t="e">
        <f t="shared" si="21"/>
        <v>#DIV/0!</v>
      </c>
      <c r="L60" s="637" t="e">
        <f t="shared" si="21"/>
        <v>#DIV/0!</v>
      </c>
      <c r="M60" s="637" t="e">
        <f t="shared" si="21"/>
        <v>#DIV/0!</v>
      </c>
      <c r="N60" s="1370"/>
      <c r="O60" s="637" t="e">
        <f t="shared" si="21"/>
        <v>#DIV/0!</v>
      </c>
      <c r="P60" s="1161"/>
      <c r="Q60" s="1349"/>
      <c r="R60" s="1289"/>
      <c r="S60" s="1290"/>
      <c r="T60" s="1375"/>
      <c r="U60" s="1275"/>
      <c r="V60" s="2073"/>
      <c r="W60" s="2073"/>
      <c r="X60" s="2073"/>
      <c r="Y60" s="2073"/>
      <c r="Z60" s="2073"/>
      <c r="AA60" s="2073"/>
      <c r="AB60" s="2073"/>
      <c r="AC60" s="2073"/>
      <c r="AD60" s="2073"/>
      <c r="AE60" s="2073"/>
      <c r="AF60" s="2073"/>
      <c r="AG60" s="2073"/>
      <c r="AH60" s="2073"/>
      <c r="AI60" s="2073"/>
      <c r="AJ60" s="2073"/>
      <c r="AK60" s="2073"/>
      <c r="AL60" s="2074"/>
    </row>
    <row r="61" spans="1:38" ht="12" customHeight="1">
      <c r="A61" s="1160"/>
      <c r="B61" s="1365" t="s">
        <v>251</v>
      </c>
      <c r="C61" s="1466"/>
      <c r="D61" s="637" t="e">
        <f>D16/D9</f>
        <v>#DIV/0!</v>
      </c>
      <c r="E61" s="637" t="e">
        <f t="shared" ref="E61:M61" si="22">E16/E9</f>
        <v>#DIV/0!</v>
      </c>
      <c r="F61" s="637" t="e">
        <f t="shared" si="22"/>
        <v>#DIV/0!</v>
      </c>
      <c r="G61" s="637" t="e">
        <f t="shared" si="22"/>
        <v>#DIV/0!</v>
      </c>
      <c r="H61" s="637" t="e">
        <f t="shared" si="22"/>
        <v>#DIV/0!</v>
      </c>
      <c r="I61" s="637" t="e">
        <f t="shared" si="22"/>
        <v>#DIV/0!</v>
      </c>
      <c r="J61" s="637" t="e">
        <f t="shared" si="22"/>
        <v>#DIV/0!</v>
      </c>
      <c r="K61" s="637" t="e">
        <f t="shared" si="22"/>
        <v>#DIV/0!</v>
      </c>
      <c r="L61" s="637" t="e">
        <f t="shared" si="22"/>
        <v>#DIV/0!</v>
      </c>
      <c r="M61" s="637" t="e">
        <f t="shared" si="22"/>
        <v>#DIV/0!</v>
      </c>
      <c r="N61" s="1370"/>
      <c r="O61" s="637" t="e">
        <f>M61</f>
        <v>#DIV/0!</v>
      </c>
      <c r="P61" s="1161"/>
      <c r="Q61" s="1349"/>
      <c r="R61" s="1289"/>
      <c r="S61" s="1290"/>
      <c r="T61" s="1369" t="s">
        <v>680</v>
      </c>
      <c r="U61" s="1275"/>
      <c r="V61" s="2075">
        <f>1/((1+$C$28)^'Assumptions and Inputs'!C48)</f>
        <v>1</v>
      </c>
      <c r="W61" s="2075">
        <f>1/((1+wacc1)^'Assumptions and Inputs'!D48)</f>
        <v>1</v>
      </c>
      <c r="X61" s="2075">
        <f>1/((1+wacc1)^'Assumptions and Inputs'!E48)</f>
        <v>1</v>
      </c>
      <c r="Y61" s="2075">
        <f>1/((1+wacc1)^'Assumptions and Inputs'!F48)</f>
        <v>1</v>
      </c>
      <c r="Z61" s="2075">
        <f>1/((1+wacc1)^'Assumptions and Inputs'!G48)</f>
        <v>1</v>
      </c>
      <c r="AA61" s="2075">
        <f>1/((1+wacc1)^'Assumptions and Inputs'!H48)</f>
        <v>1</v>
      </c>
      <c r="AB61" s="2075">
        <f>1/((1+wacc1)^'Assumptions and Inputs'!I48)</f>
        <v>1</v>
      </c>
      <c r="AC61" s="2076">
        <f>1/((1+wacc1)^'Assumptions and Inputs'!J48)</f>
        <v>1</v>
      </c>
      <c r="AD61" s="2076">
        <f>1/((1+wacc1)^'Assumptions and Inputs'!K48)</f>
        <v>1</v>
      </c>
      <c r="AE61" s="2076">
        <f>1/((1+wacc1)^'Assumptions and Inputs'!L48)</f>
        <v>1</v>
      </c>
      <c r="AF61" s="2076">
        <f>1/((1+wacc1)^'Assumptions and Inputs'!M48)</f>
        <v>1</v>
      </c>
      <c r="AG61" s="2076">
        <f>1/((1+wacc1)^'Assumptions and Inputs'!N48)</f>
        <v>1</v>
      </c>
      <c r="AH61" s="2076">
        <f>1/((1+wacc1)^'Assumptions and Inputs'!O48)</f>
        <v>1</v>
      </c>
      <c r="AI61" s="2076">
        <f>1/((1+wacc1)^'Assumptions and Inputs'!P48)</f>
        <v>1</v>
      </c>
      <c r="AJ61" s="2076">
        <f>1/((1+wacc1)^'Assumptions and Inputs'!Q48)</f>
        <v>1</v>
      </c>
      <c r="AK61" s="2076">
        <f>1/((1+wacc1)^'Assumptions and Inputs'!R48)</f>
        <v>1</v>
      </c>
      <c r="AL61" s="2077">
        <f>1/((1+wacc1)^'Assumptions and Inputs'!S48)</f>
        <v>1</v>
      </c>
    </row>
    <row r="62" spans="1:38" ht="12" customHeight="1">
      <c r="A62" s="1160"/>
      <c r="B62" s="1365" t="s">
        <v>216</v>
      </c>
      <c r="C62" s="1466"/>
      <c r="D62" s="637" t="e">
        <f>D17/D9</f>
        <v>#DIV/0!</v>
      </c>
      <c r="E62" s="637" t="e">
        <f t="shared" ref="E62:M62" si="23">E17/E9</f>
        <v>#DIV/0!</v>
      </c>
      <c r="F62" s="637" t="e">
        <f t="shared" si="23"/>
        <v>#DIV/0!</v>
      </c>
      <c r="G62" s="637" t="e">
        <f t="shared" si="23"/>
        <v>#DIV/0!</v>
      </c>
      <c r="H62" s="637" t="e">
        <f t="shared" si="23"/>
        <v>#DIV/0!</v>
      </c>
      <c r="I62" s="637" t="e">
        <f t="shared" si="23"/>
        <v>#DIV/0!</v>
      </c>
      <c r="J62" s="637" t="e">
        <f t="shared" si="23"/>
        <v>#DIV/0!</v>
      </c>
      <c r="K62" s="637" t="e">
        <f t="shared" si="23"/>
        <v>#DIV/0!</v>
      </c>
      <c r="L62" s="637" t="e">
        <f t="shared" si="23"/>
        <v>#DIV/0!</v>
      </c>
      <c r="M62" s="637" t="e">
        <f t="shared" si="23"/>
        <v>#DIV/0!</v>
      </c>
      <c r="N62" s="1370"/>
      <c r="O62" s="637" t="e">
        <f>O17/O9</f>
        <v>#DIV/0!</v>
      </c>
      <c r="P62" s="1161"/>
      <c r="Q62" s="1349"/>
      <c r="R62" s="1289"/>
      <c r="S62" s="1290"/>
      <c r="T62" s="1369" t="s">
        <v>681</v>
      </c>
      <c r="U62" s="1380"/>
      <c r="V62" s="638">
        <f t="shared" ref="V62:AB62" si="24">V59*V61</f>
        <v>0</v>
      </c>
      <c r="W62" s="638">
        <f t="shared" si="24"/>
        <v>0</v>
      </c>
      <c r="X62" s="638">
        <f t="shared" si="24"/>
        <v>0</v>
      </c>
      <c r="Y62" s="638">
        <f t="shared" si="24"/>
        <v>0</v>
      </c>
      <c r="Z62" s="638">
        <f t="shared" si="24"/>
        <v>0</v>
      </c>
      <c r="AA62" s="638">
        <f t="shared" si="24"/>
        <v>0</v>
      </c>
      <c r="AB62" s="638">
        <f t="shared" si="24"/>
        <v>0</v>
      </c>
      <c r="AC62" s="638">
        <f t="shared" ref="AC62:AL62" si="25">AC59*AC61</f>
        <v>0</v>
      </c>
      <c r="AD62" s="638">
        <f t="shared" si="25"/>
        <v>572.31999999999994</v>
      </c>
      <c r="AE62" s="638">
        <f t="shared" si="25"/>
        <v>0</v>
      </c>
      <c r="AF62" s="638">
        <f t="shared" si="25"/>
        <v>0</v>
      </c>
      <c r="AG62" s="638">
        <f t="shared" si="25"/>
        <v>0</v>
      </c>
      <c r="AH62" s="638">
        <f t="shared" si="25"/>
        <v>0</v>
      </c>
      <c r="AI62" s="638">
        <f t="shared" si="25"/>
        <v>0</v>
      </c>
      <c r="AJ62" s="638">
        <f t="shared" si="25"/>
        <v>0</v>
      </c>
      <c r="AK62" s="638">
        <f t="shared" si="25"/>
        <v>0</v>
      </c>
      <c r="AL62" s="644">
        <f t="shared" si="25"/>
        <v>0</v>
      </c>
    </row>
    <row r="63" spans="1:38" ht="12" customHeight="1">
      <c r="A63" s="1162"/>
      <c r="B63" s="1365" t="s">
        <v>252</v>
      </c>
      <c r="C63" s="1466"/>
      <c r="D63" s="637" t="e">
        <f>-D23/D9</f>
        <v>#DIV/0!</v>
      </c>
      <c r="E63" s="637" t="e">
        <f t="shared" ref="E63:O63" si="26">-E23/E9</f>
        <v>#DIV/0!</v>
      </c>
      <c r="F63" s="637" t="e">
        <f t="shared" si="26"/>
        <v>#DIV/0!</v>
      </c>
      <c r="G63" s="637" t="e">
        <f t="shared" si="26"/>
        <v>#DIV/0!</v>
      </c>
      <c r="H63" s="637" t="e">
        <f t="shared" si="26"/>
        <v>#DIV/0!</v>
      </c>
      <c r="I63" s="637" t="e">
        <f t="shared" si="26"/>
        <v>#DIV/0!</v>
      </c>
      <c r="J63" s="637" t="e">
        <f t="shared" si="26"/>
        <v>#DIV/0!</v>
      </c>
      <c r="K63" s="637" t="e">
        <f t="shared" si="26"/>
        <v>#DIV/0!</v>
      </c>
      <c r="L63" s="637" t="e">
        <f t="shared" si="26"/>
        <v>#DIV/0!</v>
      </c>
      <c r="M63" s="637" t="e">
        <f t="shared" si="26"/>
        <v>#DIV/0!</v>
      </c>
      <c r="N63" s="1370"/>
      <c r="O63" s="637" t="e">
        <f t="shared" si="26"/>
        <v>#DIV/0!</v>
      </c>
      <c r="P63" s="1161"/>
      <c r="Q63" s="1159"/>
      <c r="R63" s="1289"/>
      <c r="S63" s="1290"/>
      <c r="T63" s="1369" t="s">
        <v>560</v>
      </c>
      <c r="U63" s="1380"/>
      <c r="V63" s="2078">
        <f>SUM(AC62:AL62)</f>
        <v>572.31999999999994</v>
      </c>
      <c r="W63" s="2079"/>
      <c r="X63" s="2079"/>
      <c r="Y63" s="2079"/>
      <c r="Z63" s="2079"/>
      <c r="AA63" s="2079"/>
      <c r="AB63" s="2079"/>
      <c r="AC63" s="2079"/>
      <c r="AD63" s="2079"/>
      <c r="AE63" s="2079"/>
      <c r="AF63" s="2079"/>
      <c r="AG63" s="2079"/>
      <c r="AH63" s="2079"/>
      <c r="AI63" s="2079"/>
      <c r="AJ63" s="2079"/>
      <c r="AK63" s="2079"/>
      <c r="AL63" s="2080"/>
    </row>
    <row r="64" spans="1:38" ht="12" customHeight="1">
      <c r="A64" s="1386"/>
      <c r="B64" s="1208"/>
      <c r="C64" s="1111"/>
      <c r="D64" s="1387"/>
      <c r="E64" s="1161"/>
      <c r="F64" s="1208"/>
      <c r="G64" s="1161"/>
      <c r="H64" s="1161"/>
      <c r="I64" s="1161"/>
      <c r="J64" s="1161"/>
      <c r="K64" s="1161"/>
      <c r="L64" s="1161"/>
      <c r="M64" s="1161"/>
      <c r="N64" s="1161"/>
      <c r="O64" s="1161"/>
      <c r="P64" s="1161"/>
      <c r="Q64" s="1159"/>
      <c r="R64" s="1289"/>
      <c r="S64" s="1290"/>
      <c r="T64" s="2081"/>
      <c r="U64" s="1389"/>
      <c r="V64" s="2082"/>
      <c r="W64" s="2082"/>
      <c r="X64" s="2082"/>
      <c r="Y64" s="2082"/>
      <c r="Z64" s="2082"/>
      <c r="AA64" s="2082"/>
      <c r="AB64" s="2082"/>
      <c r="AC64" s="2082"/>
      <c r="AD64" s="2082"/>
      <c r="AE64" s="2082"/>
      <c r="AF64" s="2082"/>
      <c r="AG64" s="2082"/>
      <c r="AH64" s="2082"/>
      <c r="AI64" s="2082"/>
      <c r="AJ64" s="2082"/>
      <c r="AK64" s="2082"/>
      <c r="AL64" s="2083"/>
    </row>
    <row r="65" spans="1:38" ht="12" customHeight="1">
      <c r="A65" s="1386"/>
      <c r="B65" s="1208"/>
      <c r="C65" s="1111"/>
      <c r="D65" s="1387"/>
      <c r="E65" s="1161"/>
      <c r="F65" s="1208"/>
      <c r="G65" s="1161"/>
      <c r="H65" s="1161"/>
      <c r="I65" s="1161"/>
      <c r="J65" s="1161"/>
      <c r="K65" s="1161"/>
      <c r="L65" s="1161"/>
      <c r="M65" s="1161"/>
      <c r="N65" s="1161"/>
      <c r="O65" s="1161"/>
      <c r="P65" s="1161"/>
      <c r="Q65" s="1159"/>
      <c r="R65" s="1289"/>
      <c r="S65" s="1290"/>
      <c r="T65" s="1290"/>
      <c r="U65" s="1290"/>
      <c r="V65" s="2084"/>
      <c r="W65" s="2085"/>
      <c r="X65" s="1290"/>
      <c r="Y65" s="2086"/>
      <c r="Z65" s="2085"/>
      <c r="AA65" s="1290"/>
      <c r="AB65" s="1290"/>
      <c r="AC65" s="1290"/>
      <c r="AD65" s="1290"/>
      <c r="AE65" s="1290"/>
      <c r="AF65" s="1290"/>
      <c r="AG65" s="1290"/>
      <c r="AH65" s="1290"/>
      <c r="AI65" s="1290"/>
      <c r="AJ65" s="1290"/>
      <c r="AK65" s="1290"/>
      <c r="AL65" s="1290"/>
    </row>
    <row r="66" spans="1:38" ht="12" customHeight="1">
      <c r="A66" s="1386"/>
      <c r="B66" s="1208"/>
      <c r="C66" s="1111"/>
      <c r="D66" s="1387"/>
      <c r="E66" s="1161"/>
      <c r="F66" s="1208"/>
      <c r="G66" s="1161"/>
      <c r="H66" s="1161"/>
      <c r="I66" s="1161"/>
      <c r="J66" s="1161"/>
      <c r="K66" s="1161"/>
      <c r="L66" s="1161"/>
      <c r="M66" s="1161"/>
      <c r="N66" s="1161"/>
      <c r="O66" s="1161"/>
      <c r="P66" s="1161"/>
      <c r="Q66" s="1159"/>
      <c r="R66" s="1289"/>
      <c r="S66" s="1290"/>
      <c r="T66" s="1290"/>
      <c r="U66" s="1290"/>
      <c r="V66" s="2084"/>
      <c r="W66" s="2085"/>
      <c r="X66" s="1290"/>
      <c r="Y66" s="2086"/>
      <c r="Z66" s="2085"/>
      <c r="AA66" s="1290"/>
      <c r="AB66" s="1290"/>
      <c r="AC66" s="1290"/>
      <c r="AD66" s="1290"/>
      <c r="AE66" s="1290"/>
      <c r="AF66" s="1290"/>
      <c r="AG66" s="1290"/>
      <c r="AH66" s="1290"/>
      <c r="AI66" s="1290"/>
      <c r="AJ66" s="1290"/>
      <c r="AK66" s="1290"/>
      <c r="AL66" s="1290"/>
    </row>
    <row r="67" spans="1:38" ht="12" customHeight="1">
      <c r="A67" s="1386"/>
      <c r="B67" s="1208"/>
      <c r="C67" s="1111"/>
      <c r="D67" s="1387"/>
      <c r="E67" s="1161"/>
      <c r="F67" s="1208"/>
      <c r="G67" s="1161"/>
      <c r="H67" s="1161"/>
      <c r="I67" s="1161"/>
      <c r="J67" s="1161"/>
      <c r="K67" s="1161"/>
      <c r="L67" s="1161"/>
      <c r="M67" s="1161"/>
      <c r="N67" s="1161"/>
      <c r="O67" s="1161"/>
      <c r="P67" s="1161"/>
      <c r="Q67" s="1159"/>
      <c r="R67" s="1289"/>
      <c r="S67" s="1290"/>
      <c r="T67" s="1290"/>
      <c r="U67" s="1290"/>
      <c r="V67" s="2084"/>
      <c r="W67" s="2085"/>
      <c r="X67" s="1290"/>
      <c r="Y67" s="2086"/>
      <c r="Z67" s="2085"/>
      <c r="AA67" s="1290"/>
      <c r="AB67" s="1290"/>
      <c r="AC67" s="1290"/>
      <c r="AD67" s="1290"/>
      <c r="AE67" s="1290"/>
      <c r="AF67" s="1290"/>
      <c r="AG67" s="1290"/>
      <c r="AH67" s="1290"/>
      <c r="AI67" s="1290"/>
      <c r="AJ67" s="1290"/>
      <c r="AK67" s="1290"/>
      <c r="AL67" s="1290"/>
    </row>
    <row r="68" spans="1:38" ht="12" customHeight="1">
      <c r="A68" s="1386"/>
      <c r="B68" s="1208"/>
      <c r="C68" s="1111"/>
      <c r="D68" s="1387"/>
      <c r="E68" s="1161"/>
      <c r="F68" s="1208"/>
      <c r="G68" s="1161"/>
      <c r="H68" s="1161"/>
      <c r="I68" s="1161"/>
      <c r="J68" s="1161"/>
      <c r="K68" s="1161"/>
      <c r="L68" s="1161"/>
      <c r="M68" s="1161"/>
      <c r="N68" s="1161"/>
      <c r="O68" s="1161"/>
      <c r="P68" s="1161"/>
      <c r="Q68" s="1159"/>
      <c r="R68" s="1289"/>
      <c r="S68" s="1290"/>
      <c r="T68" s="1290"/>
      <c r="U68" s="1290"/>
      <c r="V68" s="2084"/>
      <c r="W68" s="2085"/>
      <c r="X68" s="1290"/>
      <c r="Y68" s="2086"/>
      <c r="Z68" s="2085"/>
      <c r="AA68" s="1290"/>
      <c r="AB68" s="1290"/>
      <c r="AC68" s="1290"/>
      <c r="AD68" s="1290"/>
      <c r="AE68" s="1290"/>
      <c r="AF68" s="1290"/>
      <c r="AG68" s="1290"/>
      <c r="AH68" s="1290"/>
      <c r="AI68" s="1290"/>
      <c r="AJ68" s="1290"/>
      <c r="AK68" s="1290"/>
      <c r="AL68" s="1290"/>
    </row>
    <row r="69" spans="1:38" ht="12" customHeight="1">
      <c r="A69" s="1386"/>
      <c r="B69" s="1208"/>
      <c r="C69" s="1111"/>
      <c r="D69" s="1387"/>
      <c r="E69" s="1161"/>
      <c r="F69" s="1208"/>
      <c r="G69" s="1161"/>
      <c r="H69" s="1161"/>
      <c r="I69" s="1161"/>
      <c r="J69" s="1161"/>
      <c r="K69" s="1161"/>
      <c r="L69" s="1161"/>
      <c r="M69" s="1161"/>
      <c r="N69" s="1161"/>
      <c r="O69" s="1161"/>
      <c r="P69" s="1161"/>
      <c r="Q69" s="1159"/>
      <c r="R69" s="1289"/>
      <c r="S69" s="1290"/>
      <c r="T69" s="1290"/>
      <c r="U69" s="1290"/>
      <c r="V69" s="2084"/>
      <c r="W69" s="2085"/>
      <c r="X69" s="1290"/>
      <c r="Y69" s="2086"/>
      <c r="Z69" s="2085"/>
      <c r="AA69" s="1290"/>
      <c r="AB69" s="1290"/>
      <c r="AC69" s="1290"/>
      <c r="AD69" s="1290"/>
      <c r="AE69" s="1290"/>
      <c r="AF69" s="1290"/>
      <c r="AG69" s="1290"/>
      <c r="AH69" s="1290"/>
      <c r="AI69" s="1290"/>
      <c r="AJ69" s="1290"/>
      <c r="AK69" s="1290"/>
      <c r="AL69" s="1290"/>
    </row>
    <row r="70" spans="1:38" ht="12" customHeight="1">
      <c r="A70" s="1386"/>
      <c r="B70" s="1208"/>
      <c r="C70" s="1111"/>
      <c r="D70" s="1387"/>
      <c r="E70" s="1161"/>
      <c r="F70" s="1208"/>
      <c r="G70" s="1161"/>
      <c r="H70" s="1161"/>
      <c r="I70" s="1161"/>
      <c r="J70" s="1161"/>
      <c r="K70" s="1161"/>
      <c r="L70" s="1161"/>
      <c r="M70" s="1161"/>
      <c r="N70" s="1161"/>
      <c r="O70" s="1161"/>
      <c r="P70" s="1161"/>
      <c r="Q70" s="1159"/>
      <c r="R70" s="1289"/>
      <c r="S70" s="1290"/>
      <c r="T70" s="1290"/>
      <c r="U70" s="1290"/>
      <c r="V70" s="2084"/>
      <c r="W70" s="2085"/>
      <c r="X70" s="1290"/>
      <c r="Y70" s="2086"/>
      <c r="Z70" s="2085"/>
      <c r="AA70" s="1290"/>
      <c r="AB70" s="1290"/>
      <c r="AC70" s="1290"/>
      <c r="AD70" s="1290"/>
      <c r="AE70" s="1290"/>
      <c r="AF70" s="1290"/>
      <c r="AG70" s="1290"/>
      <c r="AH70" s="1290"/>
      <c r="AI70" s="1290"/>
      <c r="AJ70" s="1290"/>
      <c r="AK70" s="1290"/>
      <c r="AL70" s="1290"/>
    </row>
    <row r="71" spans="1:38" ht="12" customHeight="1">
      <c r="A71" s="1386"/>
      <c r="B71" s="1208"/>
      <c r="C71" s="1111"/>
      <c r="D71" s="1387"/>
      <c r="E71" s="1161"/>
      <c r="F71" s="1208"/>
      <c r="G71" s="1161"/>
      <c r="H71" s="1161"/>
      <c r="I71" s="1161"/>
      <c r="J71" s="1161"/>
      <c r="K71" s="1161"/>
      <c r="L71" s="1161"/>
      <c r="M71" s="1161"/>
      <c r="N71" s="1161"/>
      <c r="O71" s="1161"/>
      <c r="P71" s="1161"/>
      <c r="Q71" s="1159"/>
      <c r="R71" s="1289"/>
      <c r="S71" s="1290"/>
      <c r="T71" s="1290"/>
      <c r="U71" s="1290"/>
      <c r="V71" s="2084"/>
      <c r="W71" s="2085"/>
      <c r="X71" s="1290"/>
      <c r="Y71" s="2086"/>
      <c r="Z71" s="2085"/>
      <c r="AA71" s="1290"/>
      <c r="AB71" s="1290"/>
      <c r="AC71" s="1290"/>
      <c r="AD71" s="1290"/>
      <c r="AE71" s="1290"/>
      <c r="AF71" s="1290"/>
      <c r="AG71" s="1290"/>
      <c r="AH71" s="1290"/>
      <c r="AI71" s="1290"/>
      <c r="AJ71" s="1290"/>
      <c r="AK71" s="1290"/>
      <c r="AL71" s="1290"/>
    </row>
    <row r="72" spans="1:38" ht="12" customHeight="1">
      <c r="A72" s="1386"/>
      <c r="B72" s="1208"/>
      <c r="C72" s="1111"/>
      <c r="D72" s="1387"/>
      <c r="E72" s="1161"/>
      <c r="F72" s="1208"/>
      <c r="G72" s="1161"/>
      <c r="H72" s="1161"/>
      <c r="I72" s="1161"/>
      <c r="J72" s="1161"/>
      <c r="K72" s="1161"/>
      <c r="L72" s="1161"/>
      <c r="M72" s="1161"/>
      <c r="N72" s="1161"/>
      <c r="O72" s="1161"/>
      <c r="P72" s="1161"/>
      <c r="Q72" s="1159"/>
      <c r="R72" s="1289"/>
      <c r="S72" s="1290"/>
      <c r="T72" s="1290"/>
      <c r="U72" s="1290"/>
      <c r="V72" s="2084"/>
      <c r="W72" s="2085"/>
      <c r="X72" s="1290"/>
      <c r="Y72" s="2086"/>
      <c r="Z72" s="2085"/>
      <c r="AA72" s="1290"/>
      <c r="AB72" s="1290"/>
      <c r="AC72" s="1290"/>
      <c r="AD72" s="1290"/>
      <c r="AE72" s="1290"/>
      <c r="AF72" s="1290"/>
      <c r="AG72" s="1290"/>
      <c r="AH72" s="1290"/>
      <c r="AI72" s="1290"/>
      <c r="AJ72" s="1290"/>
      <c r="AK72" s="1290"/>
      <c r="AL72" s="1290"/>
    </row>
    <row r="73" spans="1:38" ht="12" customHeight="1">
      <c r="A73" s="1161"/>
      <c r="B73" s="1161"/>
      <c r="C73" s="1163"/>
      <c r="D73" s="1392"/>
      <c r="E73" s="1160"/>
      <c r="F73" s="1160"/>
      <c r="G73" s="1160"/>
      <c r="H73" s="1160"/>
      <c r="I73" s="1160"/>
      <c r="J73" s="1160"/>
      <c r="K73" s="1160"/>
      <c r="L73" s="1160"/>
      <c r="M73" s="1160"/>
      <c r="N73" s="1160"/>
      <c r="O73" s="1160"/>
      <c r="P73" s="1160"/>
      <c r="Q73" s="1164"/>
      <c r="R73" s="1289"/>
      <c r="S73" s="1290"/>
      <c r="T73" s="1290"/>
      <c r="U73" s="1290"/>
      <c r="V73" s="2084"/>
      <c r="W73" s="2085"/>
      <c r="X73" s="1290"/>
      <c r="Y73" s="2086"/>
      <c r="Z73" s="2085"/>
      <c r="AA73" s="1290"/>
      <c r="AB73" s="1290"/>
      <c r="AC73" s="1290"/>
      <c r="AD73" s="1290"/>
      <c r="AE73" s="1290"/>
      <c r="AF73" s="1290"/>
      <c r="AG73" s="1290"/>
      <c r="AH73" s="1290"/>
      <c r="AI73" s="1290"/>
      <c r="AJ73" s="1290"/>
      <c r="AK73" s="1290"/>
      <c r="AL73" s="1290"/>
    </row>
    <row r="74" spans="1:38" s="598" customFormat="1" ht="15" customHeight="1">
      <c r="A74" s="886" t="str">
        <f>General_Note_DCF</f>
        <v>Source: AECOM Technology Corporation.  Some totals may not add due to rounding.  See Statement of Limiting Conditions.</v>
      </c>
      <c r="B74" s="1165"/>
      <c r="C74" s="1165"/>
      <c r="D74" s="1394"/>
      <c r="E74" s="1165"/>
      <c r="F74" s="1165"/>
      <c r="G74" s="1165"/>
      <c r="H74" s="1165"/>
      <c r="I74" s="1165"/>
      <c r="J74" s="1165"/>
      <c r="K74" s="1165"/>
      <c r="L74" s="1165"/>
      <c r="M74" s="1165"/>
      <c r="N74" s="1165"/>
      <c r="O74" s="1165"/>
      <c r="P74" s="1165"/>
      <c r="Q74" s="1165"/>
      <c r="R74" s="1166"/>
      <c r="S74" s="1167"/>
      <c r="T74" s="1167"/>
      <c r="U74" s="1343"/>
      <c r="V74" s="2087"/>
      <c r="W74" s="2088"/>
      <c r="X74" s="1167"/>
      <c r="Y74" s="2089"/>
      <c r="Z74" s="2088"/>
      <c r="AA74" s="1167"/>
      <c r="AB74" s="1167"/>
      <c r="AC74" s="1167"/>
      <c r="AD74" s="1167"/>
      <c r="AE74" s="1167"/>
      <c r="AF74" s="1167"/>
      <c r="AG74" s="1167"/>
      <c r="AH74" s="1167"/>
      <c r="AI74" s="1167"/>
      <c r="AJ74" s="1167"/>
      <c r="AK74" s="1167"/>
      <c r="AL74" s="1167"/>
    </row>
    <row r="75" spans="1:38" ht="22.8">
      <c r="A75" s="887" t="str">
        <f>IF(+Draft_Toggle=1,+Draft_Note_1," ")</f>
        <v>Draft Document.</v>
      </c>
      <c r="B75" s="1115"/>
      <c r="C75" s="1115"/>
      <c r="D75" s="1395"/>
      <c r="E75" s="1115"/>
      <c r="F75" s="1115"/>
      <c r="G75" s="1115"/>
      <c r="H75" s="1168"/>
      <c r="I75" s="1168"/>
      <c r="J75" s="1168"/>
      <c r="K75" s="1168"/>
      <c r="L75" s="1168"/>
      <c r="M75" s="1168"/>
      <c r="N75" s="1168"/>
      <c r="O75" s="1168"/>
      <c r="P75" s="1168"/>
      <c r="Q75" s="1117" t="s">
        <v>55</v>
      </c>
      <c r="R75" s="1289"/>
      <c r="S75" s="1290"/>
      <c r="T75" s="1290"/>
      <c r="U75" s="1290"/>
      <c r="V75" s="1290"/>
      <c r="W75" s="1290"/>
      <c r="X75" s="1290"/>
      <c r="Y75" s="1290"/>
      <c r="Z75" s="1290"/>
      <c r="AA75" s="1290"/>
      <c r="AB75" s="1290"/>
      <c r="AC75" s="1290"/>
      <c r="AD75" s="1290"/>
      <c r="AE75" s="1290"/>
      <c r="AF75" s="1290"/>
      <c r="AG75" s="1290"/>
      <c r="AH75" s="1290"/>
      <c r="AI75" s="1290"/>
      <c r="AJ75" s="1290"/>
      <c r="AK75" s="1290"/>
      <c r="AL75" s="1290"/>
    </row>
    <row r="76" spans="1:38" ht="13.8">
      <c r="A76" s="888" t="str">
        <f>IF(+Draft_Toggle=1,+Draft_Note_2," ")</f>
        <v>All data subject to change upon completion of additional analysis.</v>
      </c>
      <c r="B76" s="1169"/>
      <c r="C76" s="1115"/>
      <c r="D76" s="1395"/>
      <c r="E76" s="1169"/>
      <c r="F76" s="1169"/>
      <c r="G76" s="1169"/>
      <c r="H76" s="1169"/>
      <c r="I76" s="1169"/>
      <c r="J76" s="1169"/>
      <c r="K76" s="1169"/>
      <c r="L76" s="1169"/>
      <c r="M76" s="1169"/>
      <c r="N76" s="1169"/>
      <c r="O76" s="1169"/>
      <c r="P76" s="1169"/>
      <c r="Q76" s="889" t="str">
        <f ca="1">copyright</f>
        <v>© 2017 by Ernst &amp; Young LLP.  All rights reserved.</v>
      </c>
      <c r="R76" s="1289"/>
      <c r="S76" s="1290"/>
      <c r="T76" s="1290"/>
      <c r="U76" s="1290"/>
      <c r="V76" s="2084"/>
      <c r="W76" s="2085"/>
      <c r="X76" s="1290"/>
      <c r="Y76" s="2086"/>
      <c r="Z76" s="2085"/>
      <c r="AA76" s="1290"/>
      <c r="AB76" s="1290"/>
      <c r="AC76" s="1290"/>
      <c r="AD76" s="1290"/>
      <c r="AE76" s="1290"/>
      <c r="AF76" s="1290"/>
      <c r="AG76" s="1290"/>
      <c r="AH76" s="1290"/>
      <c r="AI76" s="1290"/>
      <c r="AJ76" s="1290"/>
      <c r="AK76" s="1290"/>
      <c r="AL76" s="1290"/>
    </row>
    <row r="77" spans="1:38" s="152" customFormat="1">
      <c r="A77" s="1289"/>
      <c r="B77" s="1289"/>
      <c r="C77" s="1289"/>
      <c r="D77" s="1289"/>
      <c r="E77" s="1289"/>
      <c r="F77" s="1289"/>
      <c r="G77" s="1289"/>
      <c r="H77" s="1289"/>
      <c r="I77" s="1289"/>
      <c r="J77" s="1289"/>
      <c r="K77" s="1289"/>
      <c r="L77" s="1289"/>
      <c r="M77" s="1289"/>
      <c r="N77" s="1289"/>
      <c r="O77" s="1289"/>
      <c r="P77" s="1289"/>
      <c r="Q77" s="1289"/>
      <c r="R77" s="1289"/>
      <c r="S77" s="1123"/>
      <c r="T77" s="1123"/>
      <c r="U77" s="1290"/>
      <c r="V77" s="2084"/>
      <c r="W77" s="2085"/>
      <c r="X77" s="1123"/>
      <c r="Y77" s="2086"/>
      <c r="Z77" s="2085"/>
      <c r="AA77" s="1123"/>
      <c r="AB77" s="1123"/>
      <c r="AC77" s="1123"/>
      <c r="AD77" s="1123"/>
      <c r="AE77" s="1123"/>
      <c r="AF77" s="1123"/>
      <c r="AG77" s="1123"/>
      <c r="AH77" s="1123"/>
      <c r="AI77" s="1123"/>
      <c r="AJ77" s="1123"/>
      <c r="AK77" s="1123"/>
      <c r="AL77" s="1123"/>
    </row>
    <row r="78" spans="1:38" s="4" customFormat="1" ht="13.8">
      <c r="A78" s="1396"/>
      <c r="B78" s="1396"/>
      <c r="C78" s="1321"/>
      <c r="D78" s="1397"/>
      <c r="E78" s="1396"/>
      <c r="F78" s="1396"/>
      <c r="G78" s="1396"/>
      <c r="H78" s="1396"/>
      <c r="I78" s="1396"/>
      <c r="J78" s="1396"/>
      <c r="K78" s="1396"/>
      <c r="L78" s="1396"/>
      <c r="M78" s="1396"/>
      <c r="N78" s="1396"/>
      <c r="O78" s="1396"/>
      <c r="P78" s="1396"/>
      <c r="Q78" s="1159"/>
      <c r="R78" s="1386"/>
      <c r="S78" s="1386"/>
      <c r="T78" s="1386"/>
      <c r="U78" s="1386"/>
      <c r="V78" s="1386"/>
      <c r="W78" s="1386"/>
      <c r="X78" s="1386"/>
      <c r="Y78" s="1386"/>
      <c r="Z78" s="1360"/>
      <c r="AA78" s="1386"/>
      <c r="AB78" s="1386"/>
      <c r="AC78" s="1386"/>
      <c r="AD78" s="1386"/>
      <c r="AE78" s="1386"/>
      <c r="AF78" s="1386"/>
      <c r="AG78" s="1386"/>
      <c r="AH78" s="1386"/>
      <c r="AI78" s="1386"/>
      <c r="AJ78" s="1386"/>
      <c r="AK78" s="1386"/>
      <c r="AL78" s="1386"/>
    </row>
    <row r="79" spans="1:38" ht="13.8">
      <c r="A79" s="1290"/>
      <c r="B79" s="1132"/>
      <c r="C79" s="1132"/>
      <c r="D79" s="1132"/>
      <c r="E79" s="1386"/>
      <c r="F79" s="1386"/>
      <c r="G79" s="1386"/>
      <c r="H79" s="1386"/>
      <c r="I79" s="1386"/>
      <c r="J79" s="1386"/>
      <c r="K79" s="1386"/>
      <c r="L79" s="1386"/>
      <c r="M79" s="1386"/>
      <c r="N79" s="1386"/>
      <c r="O79" s="1386"/>
      <c r="P79" s="1386"/>
      <c r="Q79" s="1386"/>
      <c r="R79" s="1386"/>
      <c r="S79" s="1290"/>
      <c r="T79" s="1290"/>
      <c r="U79" s="1290"/>
      <c r="V79" s="1290"/>
      <c r="W79" s="1290"/>
      <c r="X79" s="1290"/>
      <c r="Y79" s="1290"/>
      <c r="Z79" s="1290"/>
      <c r="AA79" s="1290"/>
      <c r="AB79" s="1290"/>
      <c r="AC79" s="1290"/>
      <c r="AD79" s="1290"/>
      <c r="AE79" s="1290"/>
      <c r="AF79" s="1290"/>
      <c r="AG79" s="1290"/>
      <c r="AH79" s="1290"/>
      <c r="AI79" s="1290"/>
      <c r="AJ79" s="1290"/>
      <c r="AK79" s="1290"/>
      <c r="AL79" s="1290"/>
    </row>
    <row r="80" spans="1:38" ht="13.8">
      <c r="A80" s="1290"/>
      <c r="B80" s="2090" t="s">
        <v>261</v>
      </c>
      <c r="C80" s="1406"/>
      <c r="D80" s="2091">
        <f>BS_Bargain!$D$45</f>
        <v>0</v>
      </c>
      <c r="E80" s="2092"/>
      <c r="F80" s="2092"/>
      <c r="G80" s="2092"/>
      <c r="H80" s="2092"/>
      <c r="I80" s="2092"/>
      <c r="J80" s="2092"/>
      <c r="K80" s="2092"/>
      <c r="L80" s="2092"/>
      <c r="M80" s="2092"/>
      <c r="N80" s="2092"/>
      <c r="O80" s="2093"/>
      <c r="P80" s="1413"/>
      <c r="Q80" s="1386"/>
      <c r="R80" s="1386"/>
      <c r="S80" s="1290"/>
      <c r="T80" s="1290"/>
      <c r="U80" s="1290"/>
      <c r="V80" s="1290"/>
      <c r="W80" s="1290"/>
      <c r="X80" s="1290"/>
      <c r="Y80" s="1290"/>
      <c r="Z80" s="1290"/>
      <c r="AA80" s="1290"/>
      <c r="AB80" s="1290"/>
      <c r="AC80" s="1290"/>
      <c r="AD80" s="1290"/>
      <c r="AE80" s="1290"/>
      <c r="AF80" s="1290"/>
      <c r="AG80" s="1290"/>
      <c r="AH80" s="1290"/>
      <c r="AI80" s="1290"/>
      <c r="AJ80" s="1290"/>
      <c r="AK80" s="1290"/>
      <c r="AL80" s="1290"/>
    </row>
    <row r="81" spans="1:38" ht="13.8">
      <c r="A81" s="1290"/>
      <c r="B81" s="1383" t="s">
        <v>262</v>
      </c>
      <c r="C81" s="1132"/>
      <c r="D81" s="2094">
        <f>D90*D84</f>
        <v>0</v>
      </c>
      <c r="E81" s="1411"/>
      <c r="F81" s="1411"/>
      <c r="G81" s="1411"/>
      <c r="H81" s="1411"/>
      <c r="I81" s="1411"/>
      <c r="J81" s="1411"/>
      <c r="K81" s="1411"/>
      <c r="L81" s="1411"/>
      <c r="M81" s="1411"/>
      <c r="N81" s="1411"/>
      <c r="O81" s="1412"/>
      <c r="P81" s="1413"/>
      <c r="Q81" s="1386"/>
      <c r="R81" s="1386"/>
      <c r="S81" s="1290"/>
      <c r="T81" s="1290"/>
      <c r="U81" s="1290"/>
      <c r="V81" s="1290"/>
      <c r="W81" s="1290"/>
      <c r="X81" s="1290"/>
      <c r="Y81" s="1290"/>
      <c r="Z81" s="1290"/>
      <c r="AA81" s="1290"/>
      <c r="AB81" s="1290"/>
      <c r="AC81" s="1290"/>
      <c r="AD81" s="1290"/>
      <c r="AE81" s="1290"/>
      <c r="AF81" s="1290"/>
      <c r="AG81" s="1290"/>
      <c r="AH81" s="1290"/>
      <c r="AI81" s="1290"/>
      <c r="AJ81" s="1290"/>
      <c r="AK81" s="1290"/>
      <c r="AL81" s="1290"/>
    </row>
    <row r="82" spans="1:38" ht="13.8">
      <c r="A82" s="1290"/>
      <c r="B82" s="1383" t="s">
        <v>263</v>
      </c>
      <c r="C82" s="1132"/>
      <c r="D82" s="2095">
        <f>D80-D81</f>
        <v>0</v>
      </c>
      <c r="E82" s="1411"/>
      <c r="F82" s="1411"/>
      <c r="G82" s="1411"/>
      <c r="H82" s="1411"/>
      <c r="I82" s="1411"/>
      <c r="J82" s="1411"/>
      <c r="K82" s="1411"/>
      <c r="L82" s="1411"/>
      <c r="M82" s="1411"/>
      <c r="N82" s="1411"/>
      <c r="O82" s="1412"/>
      <c r="P82" s="1413"/>
      <c r="Q82" s="1386"/>
      <c r="R82" s="1386"/>
      <c r="S82" s="1290"/>
      <c r="T82" s="1290"/>
      <c r="U82" s="1290"/>
      <c r="V82" s="1290"/>
      <c r="W82" s="1290"/>
      <c r="X82" s="1290"/>
      <c r="Y82" s="1290"/>
      <c r="Z82" s="1290"/>
      <c r="AA82" s="1290"/>
      <c r="AB82" s="1290"/>
      <c r="AC82" s="1290"/>
      <c r="AD82" s="1290"/>
      <c r="AE82" s="1290"/>
      <c r="AF82" s="1290"/>
      <c r="AG82" s="1290"/>
      <c r="AH82" s="1290"/>
      <c r="AI82" s="1290"/>
      <c r="AJ82" s="1290"/>
      <c r="AK82" s="1290"/>
      <c r="AL82" s="1290"/>
    </row>
    <row r="83" spans="1:38" ht="13.8">
      <c r="A83" s="1290"/>
      <c r="B83" s="1383"/>
      <c r="C83" s="1132"/>
      <c r="D83" s="1414"/>
      <c r="E83" s="1411"/>
      <c r="F83" s="1411"/>
      <c r="G83" s="1411"/>
      <c r="H83" s="1411"/>
      <c r="I83" s="1411"/>
      <c r="J83" s="1411"/>
      <c r="K83" s="1411"/>
      <c r="L83" s="1411"/>
      <c r="M83" s="1411"/>
      <c r="N83" s="1411"/>
      <c r="O83" s="1412"/>
      <c r="P83" s="1413"/>
      <c r="Q83" s="1386"/>
      <c r="R83" s="1386"/>
      <c r="S83" s="1290"/>
      <c r="T83" s="1290"/>
      <c r="U83" s="1290"/>
      <c r="V83" s="1290"/>
      <c r="W83" s="1290"/>
      <c r="X83" s="1290"/>
      <c r="Y83" s="1290"/>
      <c r="Z83" s="1290"/>
      <c r="AA83" s="1290"/>
      <c r="AB83" s="1290"/>
      <c r="AC83" s="1290"/>
      <c r="AD83" s="1290"/>
      <c r="AE83" s="1290"/>
      <c r="AF83" s="1290"/>
      <c r="AG83" s="1290"/>
      <c r="AH83" s="1290"/>
      <c r="AI83" s="1290"/>
      <c r="AJ83" s="1290"/>
      <c r="AK83" s="1290"/>
      <c r="AL83" s="1290"/>
    </row>
    <row r="84" spans="1:38" ht="13.8">
      <c r="A84" s="1290"/>
      <c r="B84" s="1383" t="s">
        <v>265</v>
      </c>
      <c r="C84" s="1132"/>
      <c r="D84" s="549">
        <v>7.0000000000000007E-2</v>
      </c>
      <c r="E84" s="2096">
        <f t="shared" ref="E84:M84" si="27">D84</f>
        <v>7.0000000000000007E-2</v>
      </c>
      <c r="F84" s="2096">
        <f t="shared" si="27"/>
        <v>7.0000000000000007E-2</v>
      </c>
      <c r="G84" s="2096">
        <f t="shared" si="27"/>
        <v>7.0000000000000007E-2</v>
      </c>
      <c r="H84" s="2096">
        <f t="shared" si="27"/>
        <v>7.0000000000000007E-2</v>
      </c>
      <c r="I84" s="2096">
        <f t="shared" si="27"/>
        <v>7.0000000000000007E-2</v>
      </c>
      <c r="J84" s="2096">
        <f t="shared" si="27"/>
        <v>7.0000000000000007E-2</v>
      </c>
      <c r="K84" s="2096">
        <f t="shared" si="27"/>
        <v>7.0000000000000007E-2</v>
      </c>
      <c r="L84" s="2096">
        <f t="shared" si="27"/>
        <v>7.0000000000000007E-2</v>
      </c>
      <c r="M84" s="2096">
        <f t="shared" si="27"/>
        <v>7.0000000000000007E-2</v>
      </c>
      <c r="N84" s="1360"/>
      <c r="O84" s="2097">
        <f>M84</f>
        <v>7.0000000000000007E-2</v>
      </c>
      <c r="P84" s="1386"/>
      <c r="Q84" s="1386"/>
      <c r="R84" s="1386"/>
      <c r="S84" s="1290"/>
      <c r="T84" s="1290"/>
      <c r="U84" s="1290"/>
      <c r="V84" s="1290"/>
      <c r="W84" s="1290"/>
      <c r="X84" s="1290"/>
      <c r="Y84" s="1290"/>
      <c r="Z84" s="1290"/>
      <c r="AA84" s="1290"/>
      <c r="AB84" s="1290"/>
      <c r="AC84" s="1290"/>
      <c r="AD84" s="1290"/>
      <c r="AE84" s="1290"/>
      <c r="AF84" s="1290"/>
      <c r="AG84" s="1290"/>
      <c r="AH84" s="1290"/>
      <c r="AI84" s="1290"/>
      <c r="AJ84" s="1290"/>
      <c r="AK84" s="1290"/>
      <c r="AL84" s="1290"/>
    </row>
    <row r="85" spans="1:38" ht="13.8">
      <c r="A85" s="1290"/>
      <c r="B85" s="1383" t="s">
        <v>266</v>
      </c>
      <c r="C85" s="1132"/>
      <c r="D85" s="2098">
        <f>D81</f>
        <v>0</v>
      </c>
      <c r="E85" s="2098">
        <f t="shared" ref="E85:M85" si="28">E84*E9</f>
        <v>0</v>
      </c>
      <c r="F85" s="2098">
        <f t="shared" si="28"/>
        <v>0</v>
      </c>
      <c r="G85" s="2098">
        <f t="shared" si="28"/>
        <v>0</v>
      </c>
      <c r="H85" s="2098">
        <f t="shared" si="28"/>
        <v>0</v>
      </c>
      <c r="I85" s="2098">
        <f t="shared" si="28"/>
        <v>0</v>
      </c>
      <c r="J85" s="2098">
        <f t="shared" si="28"/>
        <v>0</v>
      </c>
      <c r="K85" s="2098">
        <f t="shared" si="28"/>
        <v>0</v>
      </c>
      <c r="L85" s="2098">
        <f t="shared" si="28"/>
        <v>0</v>
      </c>
      <c r="M85" s="2098">
        <f t="shared" si="28"/>
        <v>0</v>
      </c>
      <c r="N85" s="1360"/>
      <c r="O85" s="2099">
        <f>O84*O9</f>
        <v>0</v>
      </c>
      <c r="P85" s="1386"/>
      <c r="Q85" s="1386"/>
      <c r="R85" s="1386"/>
      <c r="S85" s="1290"/>
      <c r="T85" s="1290"/>
      <c r="U85" s="1290"/>
      <c r="V85" s="1290"/>
      <c r="W85" s="1290"/>
      <c r="X85" s="1290"/>
      <c r="Y85" s="1290"/>
      <c r="Z85" s="1290"/>
      <c r="AA85" s="1290"/>
      <c r="AB85" s="1290"/>
      <c r="AC85" s="1290"/>
      <c r="AD85" s="1290"/>
      <c r="AE85" s="1290"/>
      <c r="AF85" s="1290"/>
      <c r="AG85" s="1290"/>
      <c r="AH85" s="1290"/>
      <c r="AI85" s="1290"/>
      <c r="AJ85" s="1290"/>
      <c r="AK85" s="1290"/>
      <c r="AL85" s="1290"/>
    </row>
    <row r="86" spans="1:38" ht="13.8">
      <c r="A86" s="1290"/>
      <c r="B86" s="2081" t="s">
        <v>264</v>
      </c>
      <c r="C86" s="2100"/>
      <c r="D86" s="2098">
        <f>D81-D85</f>
        <v>0</v>
      </c>
      <c r="E86" s="2098">
        <f t="shared" ref="E86:M86" si="29">D85-E85</f>
        <v>0</v>
      </c>
      <c r="F86" s="2098">
        <f t="shared" si="29"/>
        <v>0</v>
      </c>
      <c r="G86" s="2098">
        <f t="shared" si="29"/>
        <v>0</v>
      </c>
      <c r="H86" s="2098">
        <f t="shared" si="29"/>
        <v>0</v>
      </c>
      <c r="I86" s="2098">
        <f t="shared" si="29"/>
        <v>0</v>
      </c>
      <c r="J86" s="2098">
        <f t="shared" si="29"/>
        <v>0</v>
      </c>
      <c r="K86" s="2098">
        <f t="shared" si="29"/>
        <v>0</v>
      </c>
      <c r="L86" s="2098">
        <f t="shared" si="29"/>
        <v>0</v>
      </c>
      <c r="M86" s="2098">
        <f t="shared" si="29"/>
        <v>0</v>
      </c>
      <c r="N86" s="1390"/>
      <c r="O86" s="2099">
        <f>M85-O85</f>
        <v>0</v>
      </c>
      <c r="P86" s="1386"/>
      <c r="Q86" s="1386"/>
      <c r="R86" s="1386"/>
      <c r="S86" s="1290"/>
      <c r="T86" s="1290"/>
      <c r="U86" s="1290"/>
      <c r="V86" s="1290"/>
      <c r="W86" s="1290"/>
      <c r="X86" s="1290"/>
      <c r="Y86" s="1290"/>
      <c r="Z86" s="1290"/>
      <c r="AA86" s="1290"/>
      <c r="AB86" s="1290"/>
      <c r="AC86" s="1290"/>
      <c r="AD86" s="1290"/>
      <c r="AE86" s="1290"/>
      <c r="AF86" s="1290"/>
      <c r="AG86" s="1290"/>
      <c r="AH86" s="1290"/>
      <c r="AI86" s="1290"/>
      <c r="AJ86" s="1290"/>
      <c r="AK86" s="1290"/>
      <c r="AL86" s="1290"/>
    </row>
    <row r="87" spans="1:38">
      <c r="A87" s="1290"/>
      <c r="B87" s="1290"/>
      <c r="C87" s="1476"/>
      <c r="D87" s="1098"/>
      <c r="E87" s="1290"/>
      <c r="F87" s="1290"/>
      <c r="G87" s="1290"/>
      <c r="H87" s="1290"/>
      <c r="I87" s="1290"/>
      <c r="J87" s="1290"/>
      <c r="K87" s="1290"/>
      <c r="L87" s="1290"/>
      <c r="M87" s="1290"/>
      <c r="N87" s="1290"/>
      <c r="O87" s="1290"/>
      <c r="P87" s="1290"/>
      <c r="Q87" s="1290"/>
      <c r="R87" s="1290"/>
      <c r="S87" s="1290"/>
      <c r="T87" s="1290"/>
      <c r="U87" s="1290"/>
      <c r="V87" s="1290"/>
      <c r="W87" s="1290"/>
      <c r="X87" s="1290"/>
      <c r="Y87" s="1290"/>
      <c r="Z87" s="1290"/>
      <c r="AA87" s="1290"/>
      <c r="AB87" s="1290"/>
      <c r="AC87" s="1290"/>
      <c r="AD87" s="1290"/>
      <c r="AE87" s="1290"/>
      <c r="AF87" s="1290"/>
      <c r="AG87" s="1290"/>
      <c r="AH87" s="1290"/>
      <c r="AI87" s="1290"/>
      <c r="AJ87" s="1290"/>
      <c r="AK87" s="1290"/>
      <c r="AL87" s="1290"/>
    </row>
    <row r="88" spans="1:38">
      <c r="A88" s="1290"/>
      <c r="B88" s="1290"/>
      <c r="C88" s="1476"/>
      <c r="D88" s="1098"/>
      <c r="E88" s="1290"/>
      <c r="F88" s="1290"/>
      <c r="G88" s="1290"/>
      <c r="H88" s="1290"/>
      <c r="I88" s="1290"/>
      <c r="J88" s="1290"/>
      <c r="K88" s="1290"/>
      <c r="L88" s="1290"/>
      <c r="M88" s="1290"/>
      <c r="N88" s="1290"/>
      <c r="O88" s="1290"/>
      <c r="P88" s="1290"/>
      <c r="Q88" s="1290"/>
      <c r="R88" s="1290"/>
      <c r="S88" s="1290"/>
      <c r="T88" s="1290"/>
      <c r="U88" s="1290"/>
      <c r="V88" s="1290"/>
      <c r="W88" s="1290"/>
      <c r="X88" s="1290"/>
      <c r="Y88" s="1290"/>
      <c r="Z88" s="1290"/>
      <c r="AA88" s="1290"/>
      <c r="AB88" s="1290"/>
      <c r="AC88" s="1290"/>
      <c r="AD88" s="1290"/>
      <c r="AE88" s="1290"/>
      <c r="AF88" s="1290"/>
      <c r="AG88" s="1290"/>
      <c r="AH88" s="1290"/>
      <c r="AI88" s="1290"/>
      <c r="AJ88" s="1290"/>
      <c r="AK88" s="1290"/>
      <c r="AL88" s="1290"/>
    </row>
    <row r="89" spans="1:38">
      <c r="A89" s="1290"/>
      <c r="B89" s="1290"/>
      <c r="C89" s="1476"/>
      <c r="D89" s="1418"/>
      <c r="E89" s="1290"/>
      <c r="F89" s="1290"/>
      <c r="G89" s="1290"/>
      <c r="H89" s="1290"/>
      <c r="I89" s="1290"/>
      <c r="J89" s="1290"/>
      <c r="K89" s="1290"/>
      <c r="L89" s="1290"/>
      <c r="M89" s="1290"/>
      <c r="N89" s="1290"/>
      <c r="O89" s="1290"/>
      <c r="P89" s="1290"/>
      <c r="Q89" s="1290"/>
      <c r="R89" s="1290"/>
      <c r="S89" s="1290"/>
      <c r="T89" s="1290"/>
      <c r="U89" s="1290"/>
      <c r="V89" s="1290"/>
      <c r="W89" s="1290"/>
      <c r="X89" s="1290"/>
      <c r="Y89" s="1290"/>
      <c r="Z89" s="1290"/>
      <c r="AA89" s="1290"/>
      <c r="AB89" s="1290"/>
      <c r="AC89" s="1290"/>
      <c r="AD89" s="1290"/>
      <c r="AE89" s="1290"/>
      <c r="AF89" s="1290"/>
      <c r="AG89" s="1290"/>
      <c r="AH89" s="1290"/>
      <c r="AI89" s="1290"/>
      <c r="AJ89" s="1290"/>
      <c r="AK89" s="1290"/>
      <c r="AL89" s="1290"/>
    </row>
    <row r="90" spans="1:38" ht="13.8">
      <c r="A90" s="1290"/>
      <c r="B90" s="1290" t="s">
        <v>633</v>
      </c>
      <c r="C90" s="1476"/>
      <c r="D90" s="2101">
        <f>D9/stub_period</f>
        <v>0</v>
      </c>
      <c r="E90" s="1290"/>
      <c r="F90" s="1290"/>
      <c r="G90" s="1290"/>
      <c r="H90" s="1290"/>
      <c r="I90" s="1290"/>
      <c r="J90" s="1290"/>
      <c r="K90" s="1290"/>
      <c r="L90" s="1290"/>
      <c r="M90" s="1290"/>
      <c r="N90" s="1290"/>
      <c r="O90" s="1290"/>
      <c r="P90" s="1290"/>
      <c r="Q90" s="1290"/>
      <c r="R90" s="1290"/>
      <c r="S90" s="1290"/>
      <c r="T90" s="1290"/>
      <c r="U90" s="1290"/>
      <c r="V90" s="1290"/>
      <c r="W90" s="1290"/>
      <c r="X90" s="1290"/>
      <c r="Y90" s="1290"/>
      <c r="Z90" s="1290"/>
      <c r="AA90" s="1290"/>
      <c r="AB90" s="1290"/>
      <c r="AC90" s="1290"/>
      <c r="AD90" s="1290"/>
      <c r="AE90" s="1290"/>
      <c r="AF90" s="1290"/>
      <c r="AG90" s="1290"/>
      <c r="AH90" s="1290"/>
      <c r="AI90" s="1290"/>
      <c r="AJ90" s="1290"/>
      <c r="AK90" s="1290"/>
      <c r="AL90" s="1290"/>
    </row>
  </sheetData>
  <pageMargins left="0.5" right="0.5" top="0.5" bottom="0.5" header="0.3" footer="0.3"/>
  <pageSetup scale="65" fitToHeight="0" orientation="landscape" blackAndWhite="1"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indexed="17"/>
  </sheetPr>
  <dimension ref="A1:B1"/>
  <sheetViews>
    <sheetView workbookViewId="0"/>
  </sheetViews>
  <sheetFormatPr defaultRowHeight="13.2"/>
  <sheetData>
    <row r="1" spans="1:2">
      <c r="B1" t="s">
        <v>18</v>
      </c>
    </row>
  </sheetData>
  <phoneticPr fontId="59" type="noConversion"/>
  <pageMargins left="0.75" right="0.75" top="1" bottom="1" header="0.5" footer="0.5"/>
  <headerFooter alignWithMargins="0"/>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fitToPage="1"/>
  </sheetPr>
  <dimension ref="A1:P70"/>
  <sheetViews>
    <sheetView showGridLines="0" view="pageBreakPreview" topLeftCell="A8" zoomScale="85" zoomScaleNormal="75" zoomScaleSheetLayoutView="85" workbookViewId="0">
      <selection activeCell="H44" sqref="H44"/>
    </sheetView>
  </sheetViews>
  <sheetFormatPr defaultColWidth="9.109375" defaultRowHeight="13.2"/>
  <cols>
    <col min="1" max="1" width="4.6640625" style="52" customWidth="1"/>
    <col min="2" max="2" width="46.6640625" style="52" customWidth="1"/>
    <col min="3" max="3" width="6.88671875" style="52" customWidth="1"/>
    <col min="4" max="8" width="12.6640625" style="52" customWidth="1"/>
    <col min="9" max="10" width="2.6640625" style="52" customWidth="1"/>
    <col min="11" max="14" width="12.6640625" style="52" customWidth="1"/>
    <col min="15" max="15" width="5" style="52" customWidth="1"/>
    <col min="16" max="16" width="11.44140625" style="52" bestFit="1" customWidth="1"/>
    <col min="17" max="16384" width="9.109375" style="52"/>
  </cols>
  <sheetData>
    <row r="1" spans="1:15" ht="23.4" thickBot="1">
      <c r="A1" s="71" t="e">
        <f>Client_Co</f>
        <v>#NAME?</v>
      </c>
      <c r="B1" s="57"/>
      <c r="C1" s="57"/>
      <c r="D1" s="57"/>
      <c r="E1" s="57"/>
      <c r="F1" s="57"/>
      <c r="G1" s="57"/>
      <c r="H1" s="57"/>
      <c r="I1" s="57"/>
      <c r="J1" s="57"/>
      <c r="K1" s="57"/>
      <c r="L1" s="57"/>
      <c r="M1" s="57"/>
      <c r="N1" s="57"/>
      <c r="O1" s="42" t="e">
        <f>#REF!</f>
        <v>#REF!</v>
      </c>
    </row>
    <row r="2" spans="1:15" ht="15.6">
      <c r="A2" s="72" t="str">
        <f>Subject_Co</f>
        <v>MSS</v>
      </c>
    </row>
    <row r="3" spans="1:15" ht="15.6">
      <c r="A3" s="139">
        <f>'Assumptions and Inputs'!I18</f>
        <v>0</v>
      </c>
    </row>
    <row r="4" spans="1:15" ht="15.6">
      <c r="A4" s="73" t="e">
        <f>'Assumptions and Inputs'!#REF!</f>
        <v>#REF!</v>
      </c>
    </row>
    <row r="5" spans="1:15" ht="15.6">
      <c r="A5" s="53" t="str">
        <f>"Valuation as of "&amp;TEXT(valuation_date,"dd mmmm yyy")</f>
        <v>Valuation as of 30 June 2014</v>
      </c>
      <c r="E5" s="110"/>
      <c r="F5" s="110"/>
      <c r="G5" s="110"/>
      <c r="H5" s="110"/>
    </row>
    <row r="6" spans="1:15" ht="15.6">
      <c r="A6" s="62" t="str">
        <f>currency_heading</f>
        <v>(USD in 000s)</v>
      </c>
      <c r="E6" s="127"/>
      <c r="F6" s="127"/>
      <c r="G6" s="127"/>
      <c r="H6" s="127"/>
    </row>
    <row r="7" spans="1:15" ht="15.6">
      <c r="B7" s="86"/>
      <c r="C7" s="87"/>
      <c r="D7" s="87"/>
      <c r="E7" s="98"/>
      <c r="F7" s="98"/>
      <c r="G7" s="98"/>
      <c r="H7" s="98"/>
      <c r="I7" s="97"/>
      <c r="J7" s="97"/>
      <c r="K7" s="151" t="s">
        <v>7</v>
      </c>
      <c r="L7" s="63"/>
      <c r="M7" s="63"/>
      <c r="N7" s="63"/>
    </row>
    <row r="8" spans="1:15" ht="13.8" thickBot="1">
      <c r="B8" s="121" t="s">
        <v>6</v>
      </c>
      <c r="C8" s="122"/>
      <c r="D8" s="123" t="s">
        <v>4</v>
      </c>
      <c r="E8" s="123" t="s">
        <v>4</v>
      </c>
      <c r="F8" s="123" t="s">
        <v>4</v>
      </c>
      <c r="G8" s="123" t="s">
        <v>107</v>
      </c>
      <c r="H8" s="123" t="s">
        <v>108</v>
      </c>
      <c r="I8" s="122"/>
      <c r="J8" s="122"/>
      <c r="K8" s="123" t="s">
        <v>4</v>
      </c>
      <c r="L8" s="123" t="s">
        <v>4</v>
      </c>
      <c r="M8" s="123" t="s">
        <v>4</v>
      </c>
      <c r="N8" s="123" t="s">
        <v>108</v>
      </c>
    </row>
    <row r="9" spans="1:15">
      <c r="B9" s="120"/>
      <c r="C9" s="120"/>
      <c r="D9" s="124">
        <v>39813</v>
      </c>
      <c r="E9" s="124">
        <v>40178</v>
      </c>
      <c r="F9" s="124">
        <v>40237</v>
      </c>
      <c r="G9" s="124">
        <f>F9</f>
        <v>40237</v>
      </c>
      <c r="H9" s="124">
        <f>G9</f>
        <v>40237</v>
      </c>
      <c r="I9" s="125"/>
      <c r="J9" s="125"/>
      <c r="K9" s="124">
        <f>D9</f>
        <v>39813</v>
      </c>
      <c r="L9" s="124">
        <f>E9</f>
        <v>40178</v>
      </c>
      <c r="M9" s="124">
        <f>F9</f>
        <v>40237</v>
      </c>
      <c r="N9" s="124">
        <f>G9</f>
        <v>40237</v>
      </c>
    </row>
    <row r="10" spans="1:15">
      <c r="B10" s="120" t="s">
        <v>8</v>
      </c>
      <c r="C10" s="120"/>
      <c r="D10" s="124"/>
      <c r="E10" s="124"/>
      <c r="F10" s="120"/>
      <c r="G10" s="120"/>
      <c r="H10" s="120"/>
      <c r="I10" s="125"/>
      <c r="J10" s="125"/>
      <c r="K10" s="126"/>
      <c r="L10" s="126"/>
      <c r="M10" s="126"/>
      <c r="N10" s="126"/>
    </row>
    <row r="11" spans="1:15" ht="4.5" customHeight="1"/>
    <row r="12" spans="1:15">
      <c r="B12" s="99" t="s">
        <v>52</v>
      </c>
      <c r="D12" s="60" t="e">
        <f>#REF!/1000000</f>
        <v>#REF!</v>
      </c>
      <c r="E12" s="60" t="e">
        <f>#REF!/1000000</f>
        <v>#REF!</v>
      </c>
      <c r="F12" s="60" t="e">
        <f>#REF!/1000000</f>
        <v>#REF!</v>
      </c>
      <c r="G12" s="60"/>
      <c r="H12" s="60" t="e">
        <f t="shared" ref="H12:H17" si="0">SUM(F12:G12)</f>
        <v>#REF!</v>
      </c>
      <c r="I12" s="90"/>
      <c r="J12" s="90"/>
      <c r="K12" s="55" t="e">
        <f t="shared" ref="K12:M17" si="1">+D12/D$27</f>
        <v>#REF!</v>
      </c>
      <c r="L12" s="55" t="e">
        <f t="shared" si="1"/>
        <v>#REF!</v>
      </c>
      <c r="M12" s="55" t="e">
        <f t="shared" si="1"/>
        <v>#REF!</v>
      </c>
      <c r="N12" s="55" t="e">
        <f t="shared" ref="N12:N17" si="2">+H12/H$27</f>
        <v>#REF!</v>
      </c>
    </row>
    <row r="13" spans="1:15">
      <c r="B13" s="100" t="s">
        <v>83</v>
      </c>
      <c r="D13" s="90" t="e">
        <f>#REF!/1000000</f>
        <v>#REF!</v>
      </c>
      <c r="E13" s="90" t="e">
        <f>#REF!/1000000</f>
        <v>#REF!</v>
      </c>
      <c r="F13" s="90" t="e">
        <f>#REF!/1000000</f>
        <v>#REF!</v>
      </c>
      <c r="G13" s="90"/>
      <c r="H13" s="90" t="e">
        <f t="shared" si="0"/>
        <v>#REF!</v>
      </c>
      <c r="I13" s="90"/>
      <c r="J13" s="90"/>
      <c r="K13" s="55" t="e">
        <f t="shared" si="1"/>
        <v>#REF!</v>
      </c>
      <c r="L13" s="55" t="e">
        <f t="shared" si="1"/>
        <v>#REF!</v>
      </c>
      <c r="M13" s="55" t="e">
        <f t="shared" si="1"/>
        <v>#REF!</v>
      </c>
      <c r="N13" s="55" t="e">
        <f t="shared" si="2"/>
        <v>#REF!</v>
      </c>
    </row>
    <row r="14" spans="1:15">
      <c r="B14" s="100" t="s">
        <v>84</v>
      </c>
      <c r="D14" s="90" t="e">
        <f>#REF!/1000000</f>
        <v>#REF!</v>
      </c>
      <c r="E14" s="90" t="e">
        <f>#REF!/1000000</f>
        <v>#REF!</v>
      </c>
      <c r="F14" s="90" t="e">
        <f>#REF!/1000000</f>
        <v>#REF!</v>
      </c>
      <c r="G14" s="90"/>
      <c r="H14" s="90" t="e">
        <f t="shared" si="0"/>
        <v>#REF!</v>
      </c>
      <c r="I14" s="90"/>
      <c r="J14" s="90"/>
      <c r="K14" s="55" t="e">
        <f t="shared" si="1"/>
        <v>#REF!</v>
      </c>
      <c r="L14" s="55" t="e">
        <f t="shared" si="1"/>
        <v>#REF!</v>
      </c>
      <c r="M14" s="55" t="e">
        <f t="shared" si="1"/>
        <v>#REF!</v>
      </c>
      <c r="N14" s="55" t="e">
        <f t="shared" si="2"/>
        <v>#REF!</v>
      </c>
    </row>
    <row r="15" spans="1:15">
      <c r="B15" s="100" t="s">
        <v>85</v>
      </c>
      <c r="D15" s="90" t="e">
        <f>#REF!/1000000</f>
        <v>#REF!</v>
      </c>
      <c r="E15" s="90" t="e">
        <f>#REF!/1000000</f>
        <v>#REF!</v>
      </c>
      <c r="F15" s="90" t="e">
        <f>#REF!/1000000</f>
        <v>#REF!</v>
      </c>
      <c r="G15" s="90"/>
      <c r="H15" s="90" t="e">
        <f t="shared" si="0"/>
        <v>#REF!</v>
      </c>
      <c r="I15" s="90"/>
      <c r="J15" s="90"/>
      <c r="K15" s="55" t="e">
        <f t="shared" si="1"/>
        <v>#REF!</v>
      </c>
      <c r="L15" s="55" t="e">
        <f t="shared" si="1"/>
        <v>#REF!</v>
      </c>
      <c r="M15" s="55" t="e">
        <f t="shared" si="1"/>
        <v>#REF!</v>
      </c>
      <c r="N15" s="55" t="e">
        <f t="shared" si="2"/>
        <v>#REF!</v>
      </c>
    </row>
    <row r="16" spans="1:15">
      <c r="B16" s="99" t="s">
        <v>86</v>
      </c>
      <c r="D16" s="90" t="e">
        <f>#REF!/1000000</f>
        <v>#REF!</v>
      </c>
      <c r="E16" s="90" t="e">
        <f>#REF!/1000000</f>
        <v>#REF!</v>
      </c>
      <c r="F16" s="90" t="e">
        <f>#REF!/1000000</f>
        <v>#REF!</v>
      </c>
      <c r="G16" s="90"/>
      <c r="H16" s="90" t="e">
        <f t="shared" si="0"/>
        <v>#REF!</v>
      </c>
      <c r="I16" s="90"/>
      <c r="J16" s="90"/>
      <c r="K16" s="55" t="e">
        <f t="shared" si="1"/>
        <v>#REF!</v>
      </c>
      <c r="L16" s="55" t="e">
        <f t="shared" si="1"/>
        <v>#REF!</v>
      </c>
      <c r="M16" s="55" t="e">
        <f t="shared" si="1"/>
        <v>#REF!</v>
      </c>
      <c r="N16" s="55" t="e">
        <f t="shared" si="2"/>
        <v>#REF!</v>
      </c>
    </row>
    <row r="17" spans="2:16">
      <c r="B17" s="99" t="s">
        <v>87</v>
      </c>
      <c r="D17" s="91" t="e">
        <f>#REF!/1000000</f>
        <v>#REF!</v>
      </c>
      <c r="E17" s="91" t="e">
        <f>#REF!/1000000</f>
        <v>#REF!</v>
      </c>
      <c r="F17" s="91" t="e">
        <f>#REF!/1000000</f>
        <v>#REF!</v>
      </c>
      <c r="G17" s="91"/>
      <c r="H17" s="91" t="e">
        <f t="shared" si="0"/>
        <v>#REF!</v>
      </c>
      <c r="I17" s="90"/>
      <c r="J17" s="90"/>
      <c r="K17" s="94" t="e">
        <f t="shared" si="1"/>
        <v>#REF!</v>
      </c>
      <c r="L17" s="94" t="e">
        <f t="shared" si="1"/>
        <v>#REF!</v>
      </c>
      <c r="M17" s="94" t="e">
        <f t="shared" si="1"/>
        <v>#REF!</v>
      </c>
      <c r="N17" s="94" t="e">
        <f t="shared" si="2"/>
        <v>#REF!</v>
      </c>
    </row>
    <row r="18" spans="2:16">
      <c r="B18" s="88" t="s">
        <v>9</v>
      </c>
      <c r="D18" s="56" t="e">
        <f>SUM(D12:D17)</f>
        <v>#REF!</v>
      </c>
      <c r="E18" s="56" t="e">
        <f>SUM(E12:E17)</f>
        <v>#REF!</v>
      </c>
      <c r="F18" s="56" t="e">
        <f>SUM(F12:F17)</f>
        <v>#REF!</v>
      </c>
      <c r="G18" s="56">
        <f>SUM(G12:G17)</f>
        <v>0</v>
      </c>
      <c r="H18" s="56" t="e">
        <f>SUM(H12:H17)</f>
        <v>#REF!</v>
      </c>
      <c r="I18" s="90"/>
      <c r="J18" s="90"/>
      <c r="K18" s="95" t="e">
        <f>SUM(K12:K17)</f>
        <v>#REF!</v>
      </c>
      <c r="L18" s="95" t="e">
        <f>SUM(L12:L17)</f>
        <v>#REF!</v>
      </c>
      <c r="M18" s="95" t="e">
        <f>SUM(M12:M17)</f>
        <v>#REF!</v>
      </c>
      <c r="N18" s="95" t="e">
        <f>SUM(N12:N17)</f>
        <v>#REF!</v>
      </c>
      <c r="P18" s="60"/>
    </row>
    <row r="19" spans="2:16" ht="4.5" customHeight="1"/>
    <row r="20" spans="2:16" ht="12" customHeight="1">
      <c r="B20" s="99" t="s">
        <v>88</v>
      </c>
      <c r="D20" s="90" t="e">
        <f>#REF!/1000000</f>
        <v>#REF!</v>
      </c>
      <c r="E20" s="90" t="e">
        <f>#REF!/1000000</f>
        <v>#REF!</v>
      </c>
      <c r="F20" s="90" t="e">
        <f>#REF!/1000000</f>
        <v>#REF!</v>
      </c>
      <c r="G20" s="90"/>
      <c r="H20" s="90" t="e">
        <f>SUM(F20:G20)</f>
        <v>#REF!</v>
      </c>
      <c r="K20" s="55" t="e">
        <f t="shared" ref="K20:M24" si="3">+D20/D$27</f>
        <v>#REF!</v>
      </c>
      <c r="L20" s="55" t="e">
        <f t="shared" si="3"/>
        <v>#REF!</v>
      </c>
      <c r="M20" s="55" t="e">
        <f t="shared" si="3"/>
        <v>#REF!</v>
      </c>
      <c r="N20" s="55" t="e">
        <f>+H20/H$27</f>
        <v>#REF!</v>
      </c>
    </row>
    <row r="21" spans="2:16">
      <c r="B21" s="99" t="s">
        <v>87</v>
      </c>
      <c r="C21" s="90"/>
      <c r="D21" s="90" t="e">
        <f>#REF!/1000000</f>
        <v>#REF!</v>
      </c>
      <c r="E21" s="90" t="e">
        <f>#REF!/1000000</f>
        <v>#REF!</v>
      </c>
      <c r="F21" s="90" t="e">
        <f>#REF!/1000000</f>
        <v>#REF!</v>
      </c>
      <c r="G21" s="90"/>
      <c r="H21" s="90" t="e">
        <f>SUM(F21:G21)</f>
        <v>#REF!</v>
      </c>
      <c r="I21" s="90"/>
      <c r="J21" s="90"/>
      <c r="K21" s="55" t="e">
        <f t="shared" si="3"/>
        <v>#REF!</v>
      </c>
      <c r="L21" s="55" t="e">
        <f t="shared" si="3"/>
        <v>#REF!</v>
      </c>
      <c r="M21" s="55" t="e">
        <f t="shared" si="3"/>
        <v>#REF!</v>
      </c>
      <c r="N21" s="55" t="e">
        <f>+H21/H$27</f>
        <v>#REF!</v>
      </c>
    </row>
    <row r="22" spans="2:16">
      <c r="B22" s="150" t="s">
        <v>110</v>
      </c>
      <c r="D22" s="90" t="e">
        <f>#REF!/1000000</f>
        <v>#REF!</v>
      </c>
      <c r="E22" s="90" t="e">
        <f>#REF!/1000000</f>
        <v>#REF!</v>
      </c>
      <c r="F22" s="90" t="e">
        <f>#REF!/1000000</f>
        <v>#REF!</v>
      </c>
      <c r="G22" s="90"/>
      <c r="H22" s="90" t="e">
        <f>SUM(F22:G22)</f>
        <v>#REF!</v>
      </c>
      <c r="I22" s="90"/>
      <c r="J22" s="90"/>
      <c r="K22" s="55" t="e">
        <f t="shared" si="3"/>
        <v>#REF!</v>
      </c>
      <c r="L22" s="55" t="e">
        <f t="shared" si="3"/>
        <v>#REF!</v>
      </c>
      <c r="M22" s="55" t="e">
        <f t="shared" si="3"/>
        <v>#REF!</v>
      </c>
      <c r="N22" s="55" t="e">
        <f>+H22/H$27</f>
        <v>#REF!</v>
      </c>
    </row>
    <row r="23" spans="2:16">
      <c r="B23" s="99" t="s">
        <v>89</v>
      </c>
      <c r="D23" s="90" t="e">
        <f>#REF!/1000000</f>
        <v>#REF!</v>
      </c>
      <c r="E23" s="90" t="e">
        <f>#REF!/1000000</f>
        <v>#REF!</v>
      </c>
      <c r="F23" s="90" t="e">
        <f>#REF!/1000000</f>
        <v>#REF!</v>
      </c>
      <c r="G23" s="90"/>
      <c r="H23" s="90" t="e">
        <f>SUM(F23:G23)</f>
        <v>#REF!</v>
      </c>
      <c r="I23" s="90"/>
      <c r="J23" s="90"/>
      <c r="K23" s="55" t="e">
        <f t="shared" si="3"/>
        <v>#REF!</v>
      </c>
      <c r="L23" s="55" t="e">
        <f t="shared" si="3"/>
        <v>#REF!</v>
      </c>
      <c r="M23" s="55" t="e">
        <f t="shared" si="3"/>
        <v>#REF!</v>
      </c>
      <c r="N23" s="55" t="e">
        <f>+H23/H$27</f>
        <v>#REF!</v>
      </c>
    </row>
    <row r="24" spans="2:16">
      <c r="B24" s="99" t="s">
        <v>10</v>
      </c>
      <c r="D24" s="91" t="e">
        <f>#REF!/1000000</f>
        <v>#REF!</v>
      </c>
      <c r="E24" s="91" t="e">
        <f>#REF!/1000000</f>
        <v>#REF!</v>
      </c>
      <c r="F24" s="91" t="e">
        <f>#REF!/1000000</f>
        <v>#REF!</v>
      </c>
      <c r="G24" s="91"/>
      <c r="H24" s="91" t="e">
        <f>SUM(F24:G24)</f>
        <v>#REF!</v>
      </c>
      <c r="I24" s="90"/>
      <c r="J24" s="90"/>
      <c r="K24" s="94" t="e">
        <f t="shared" si="3"/>
        <v>#REF!</v>
      </c>
      <c r="L24" s="94" t="e">
        <f t="shared" si="3"/>
        <v>#REF!</v>
      </c>
      <c r="M24" s="94" t="e">
        <f t="shared" si="3"/>
        <v>#REF!</v>
      </c>
      <c r="N24" s="94" t="e">
        <f>+H24/H$27</f>
        <v>#REF!</v>
      </c>
    </row>
    <row r="25" spans="2:16">
      <c r="B25" s="88" t="s">
        <v>11</v>
      </c>
      <c r="D25" s="56" t="e">
        <f>SUM(D20:D24)</f>
        <v>#REF!</v>
      </c>
      <c r="E25" s="56" t="e">
        <f>SUM(E20:E24)</f>
        <v>#REF!</v>
      </c>
      <c r="F25" s="56" t="e">
        <f>SUM(F20:F24)</f>
        <v>#REF!</v>
      </c>
      <c r="G25" s="56">
        <f>SUM(G20:G24)</f>
        <v>0</v>
      </c>
      <c r="H25" s="56" t="e">
        <f>SUM(H20:H24)</f>
        <v>#REF!</v>
      </c>
      <c r="I25" s="90"/>
      <c r="J25" s="90"/>
      <c r="K25" s="95" t="e">
        <f>SUM(K20:K24)</f>
        <v>#REF!</v>
      </c>
      <c r="L25" s="95" t="e">
        <f>SUM(L20:L24)</f>
        <v>#REF!</v>
      </c>
      <c r="M25" s="95" t="e">
        <f>SUM(M20:M24)</f>
        <v>#REF!</v>
      </c>
      <c r="N25" s="95" t="e">
        <f>SUM(N20:N24)</f>
        <v>#REF!</v>
      </c>
    </row>
    <row r="26" spans="2:16" ht="4.5" customHeight="1"/>
    <row r="27" spans="2:16" ht="13.8" thickBot="1">
      <c r="B27" s="88" t="s">
        <v>12</v>
      </c>
      <c r="D27" s="92" t="e">
        <f>D25+D18</f>
        <v>#REF!</v>
      </c>
      <c r="E27" s="92" t="e">
        <f>E25+E18</f>
        <v>#REF!</v>
      </c>
      <c r="F27" s="92" t="e">
        <f>F25+F18</f>
        <v>#REF!</v>
      </c>
      <c r="G27" s="92">
        <f>G25+G18</f>
        <v>0</v>
      </c>
      <c r="H27" s="92" t="e">
        <f>H25+H18</f>
        <v>#REF!</v>
      </c>
      <c r="I27" s="90"/>
      <c r="J27" s="90"/>
      <c r="K27" s="96" t="e">
        <f>K18+K25</f>
        <v>#REF!</v>
      </c>
      <c r="L27" s="96" t="e">
        <f>L18+L25</f>
        <v>#REF!</v>
      </c>
      <c r="M27" s="96" t="e">
        <f>M18+M25</f>
        <v>#REF!</v>
      </c>
      <c r="N27" s="96" t="e">
        <f>N18+N25</f>
        <v>#REF!</v>
      </c>
    </row>
    <row r="28" spans="2:16" ht="9.75" customHeight="1" thickTop="1"/>
    <row r="29" spans="2:16">
      <c r="B29" s="120" t="s">
        <v>13</v>
      </c>
      <c r="D29" s="90"/>
      <c r="E29" s="90"/>
      <c r="F29" s="90"/>
      <c r="G29" s="90"/>
      <c r="H29" s="90"/>
      <c r="I29" s="90"/>
      <c r="J29" s="90"/>
      <c r="K29" s="55"/>
      <c r="L29" s="55"/>
      <c r="M29" s="55"/>
      <c r="N29" s="55"/>
    </row>
    <row r="30" spans="2:16" ht="4.5" customHeight="1">
      <c r="B30" s="89"/>
      <c r="D30" s="90"/>
      <c r="E30" s="90"/>
      <c r="F30" s="90"/>
      <c r="G30" s="90"/>
      <c r="H30" s="90"/>
      <c r="I30" s="90"/>
      <c r="J30" s="90"/>
      <c r="K30" s="55"/>
      <c r="L30" s="55"/>
      <c r="M30" s="55"/>
      <c r="N30" s="55"/>
    </row>
    <row r="31" spans="2:16">
      <c r="B31" s="100" t="s">
        <v>90</v>
      </c>
      <c r="D31" s="60" t="e">
        <f>-#REF!/1000000</f>
        <v>#REF!</v>
      </c>
      <c r="E31" s="60" t="e">
        <f>-#REF!/1000000</f>
        <v>#REF!</v>
      </c>
      <c r="F31" s="60" t="e">
        <f>-#REF!/1000000</f>
        <v>#REF!</v>
      </c>
      <c r="G31" s="60"/>
      <c r="H31" s="60" t="e">
        <f>SUM(F31:G31)</f>
        <v>#REF!</v>
      </c>
      <c r="I31" s="90"/>
      <c r="J31" s="90"/>
      <c r="K31" s="55" t="e">
        <f t="shared" ref="K31:M35" si="4">+D31/D$27</f>
        <v>#REF!</v>
      </c>
      <c r="L31" s="55" t="e">
        <f t="shared" si="4"/>
        <v>#REF!</v>
      </c>
      <c r="M31" s="55" t="e">
        <f t="shared" si="4"/>
        <v>#REF!</v>
      </c>
      <c r="N31" s="55" t="e">
        <f>+H31/H$27</f>
        <v>#REF!</v>
      </c>
    </row>
    <row r="32" spans="2:16">
      <c r="B32" s="100" t="s">
        <v>91</v>
      </c>
      <c r="D32" s="90" t="e">
        <f>-#REF!/1000000</f>
        <v>#REF!</v>
      </c>
      <c r="E32" s="90" t="e">
        <f>-#REF!/1000000</f>
        <v>#REF!</v>
      </c>
      <c r="F32" s="90" t="e">
        <f>-#REF!/1000000</f>
        <v>#REF!</v>
      </c>
      <c r="G32" s="90"/>
      <c r="H32" s="90" t="e">
        <f>SUM(F32:G32)</f>
        <v>#REF!</v>
      </c>
      <c r="I32" s="90"/>
      <c r="J32" s="90"/>
      <c r="K32" s="55" t="e">
        <f t="shared" si="4"/>
        <v>#REF!</v>
      </c>
      <c r="L32" s="55" t="e">
        <f t="shared" si="4"/>
        <v>#REF!</v>
      </c>
      <c r="M32" s="55" t="e">
        <f t="shared" si="4"/>
        <v>#REF!</v>
      </c>
      <c r="N32" s="55" t="e">
        <f>+H32/H$27</f>
        <v>#REF!</v>
      </c>
    </row>
    <row r="33" spans="2:16">
      <c r="B33" s="99" t="s">
        <v>92</v>
      </c>
      <c r="D33" s="90" t="e">
        <f>-#REF!/1000000</f>
        <v>#REF!</v>
      </c>
      <c r="E33" s="90" t="e">
        <f>-#REF!/1000000</f>
        <v>#REF!</v>
      </c>
      <c r="F33" s="90" t="e">
        <f>-#REF!/1000000</f>
        <v>#REF!</v>
      </c>
      <c r="G33" s="90"/>
      <c r="H33" s="90" t="e">
        <f>SUM(F33:G33)</f>
        <v>#REF!</v>
      </c>
      <c r="I33" s="90"/>
      <c r="J33" s="90"/>
      <c r="K33" s="55" t="e">
        <f t="shared" si="4"/>
        <v>#REF!</v>
      </c>
      <c r="L33" s="55" t="e">
        <f t="shared" si="4"/>
        <v>#REF!</v>
      </c>
      <c r="M33" s="55" t="e">
        <f t="shared" si="4"/>
        <v>#REF!</v>
      </c>
      <c r="N33" s="55" t="e">
        <f>+H33/H$27</f>
        <v>#REF!</v>
      </c>
      <c r="P33" s="109"/>
    </row>
    <row r="34" spans="2:16">
      <c r="B34" s="129" t="s">
        <v>80</v>
      </c>
      <c r="C34" s="128"/>
      <c r="D34" s="130" t="e">
        <f>-#REF!/1000000</f>
        <v>#REF!</v>
      </c>
      <c r="E34" s="130" t="e">
        <f>-#REF!/1000000</f>
        <v>#REF!</v>
      </c>
      <c r="F34" s="130" t="e">
        <f>-#REF!/1000000</f>
        <v>#REF!</v>
      </c>
      <c r="G34" s="130"/>
      <c r="H34" s="130" t="e">
        <f>SUM(F34:G34)</f>
        <v>#REF!</v>
      </c>
      <c r="I34" s="130"/>
      <c r="J34" s="130"/>
      <c r="K34" s="131" t="e">
        <f t="shared" si="4"/>
        <v>#REF!</v>
      </c>
      <c r="L34" s="131" t="e">
        <f t="shared" si="4"/>
        <v>#REF!</v>
      </c>
      <c r="M34" s="131" t="e">
        <f t="shared" si="4"/>
        <v>#REF!</v>
      </c>
      <c r="N34" s="131" t="e">
        <f>+H34/H$27</f>
        <v>#REF!</v>
      </c>
      <c r="P34" s="109"/>
    </row>
    <row r="35" spans="2:16">
      <c r="B35" s="132" t="s">
        <v>93</v>
      </c>
      <c r="C35" s="128"/>
      <c r="D35" s="133" t="e">
        <f>-#REF!/1000000</f>
        <v>#REF!</v>
      </c>
      <c r="E35" s="133" t="e">
        <f>-#REF!/1000000</f>
        <v>#REF!</v>
      </c>
      <c r="F35" s="133" t="e">
        <f>-#REF!/1000000</f>
        <v>#REF!</v>
      </c>
      <c r="G35" s="133"/>
      <c r="H35" s="133" t="e">
        <f>SUM(F35:G35)</f>
        <v>#REF!</v>
      </c>
      <c r="I35" s="130"/>
      <c r="J35" s="130"/>
      <c r="K35" s="134" t="e">
        <f t="shared" si="4"/>
        <v>#REF!</v>
      </c>
      <c r="L35" s="134" t="e">
        <f t="shared" si="4"/>
        <v>#REF!</v>
      </c>
      <c r="M35" s="134" t="e">
        <f t="shared" si="4"/>
        <v>#REF!</v>
      </c>
      <c r="N35" s="134" t="e">
        <f>+H35/H$27</f>
        <v>#REF!</v>
      </c>
      <c r="P35" s="109"/>
    </row>
    <row r="36" spans="2:16">
      <c r="B36" s="135" t="s">
        <v>14</v>
      </c>
      <c r="C36" s="128"/>
      <c r="D36" s="136" t="e">
        <f>SUM(D31:D35)</f>
        <v>#REF!</v>
      </c>
      <c r="E36" s="136" t="e">
        <f>SUM(E31:E35)</f>
        <v>#REF!</v>
      </c>
      <c r="F36" s="136" t="e">
        <f>SUM(F31:F35)</f>
        <v>#REF!</v>
      </c>
      <c r="G36" s="136">
        <f>SUM(G31:G35)</f>
        <v>0</v>
      </c>
      <c r="H36" s="136" t="e">
        <f>SUM(H31:H35)</f>
        <v>#REF!</v>
      </c>
      <c r="I36" s="130"/>
      <c r="J36" s="130"/>
      <c r="K36" s="137" t="e">
        <f>SUM(K31:K35)</f>
        <v>#REF!</v>
      </c>
      <c r="L36" s="137" t="e">
        <f>SUM(L31:L35)</f>
        <v>#REF!</v>
      </c>
      <c r="M36" s="137" t="e">
        <f>SUM(M31:M35)</f>
        <v>#REF!</v>
      </c>
      <c r="N36" s="137" t="e">
        <f>SUM(N31:N35)</f>
        <v>#REF!</v>
      </c>
      <c r="P36" s="109"/>
    </row>
    <row r="37" spans="2:16" ht="4.5" customHeight="1">
      <c r="P37" s="109"/>
    </row>
    <row r="38" spans="2:16" ht="12" customHeight="1">
      <c r="B38" s="99" t="s">
        <v>94</v>
      </c>
      <c r="D38" s="90" t="e">
        <f>-#REF!/1000000</f>
        <v>#REF!</v>
      </c>
      <c r="E38" s="130" t="e">
        <f>-#REF!/1000000</f>
        <v>#REF!</v>
      </c>
      <c r="F38" s="130" t="e">
        <f>-#REF!/1000000</f>
        <v>#REF!</v>
      </c>
      <c r="G38" s="130"/>
      <c r="H38" s="130" t="e">
        <f>SUM(F38:G38)</f>
        <v>#REF!</v>
      </c>
      <c r="K38" s="55" t="e">
        <f t="shared" ref="K38:M41" si="5">+D38/D$27</f>
        <v>#REF!</v>
      </c>
      <c r="L38" s="55" t="e">
        <f t="shared" si="5"/>
        <v>#REF!</v>
      </c>
      <c r="M38" s="55" t="e">
        <f t="shared" si="5"/>
        <v>#REF!</v>
      </c>
      <c r="N38" s="55" t="e">
        <f>+H38/H$27</f>
        <v>#REF!</v>
      </c>
      <c r="P38" s="109"/>
    </row>
    <row r="39" spans="2:16" ht="12" customHeight="1">
      <c r="B39" s="99" t="s">
        <v>95</v>
      </c>
      <c r="D39" s="90" t="e">
        <f>-#REF!/1000000</f>
        <v>#REF!</v>
      </c>
      <c r="E39" s="90" t="e">
        <f>-#REF!/1000000</f>
        <v>#REF!</v>
      </c>
      <c r="F39" s="90" t="e">
        <f>-#REF!/1000000</f>
        <v>#REF!</v>
      </c>
      <c r="G39" s="90"/>
      <c r="H39" s="90" t="e">
        <f>SUM(F39:G39)</f>
        <v>#REF!</v>
      </c>
      <c r="K39" s="55" t="e">
        <f t="shared" si="5"/>
        <v>#REF!</v>
      </c>
      <c r="L39" s="55" t="e">
        <f t="shared" si="5"/>
        <v>#REF!</v>
      </c>
      <c r="M39" s="55" t="e">
        <f t="shared" si="5"/>
        <v>#REF!</v>
      </c>
      <c r="N39" s="55" t="e">
        <f>+H39/H$27</f>
        <v>#REF!</v>
      </c>
      <c r="P39" s="109"/>
    </row>
    <row r="40" spans="2:16" ht="12" customHeight="1">
      <c r="B40" s="99" t="s">
        <v>109</v>
      </c>
      <c r="D40" s="90" t="e">
        <f>D39</f>
        <v>#REF!</v>
      </c>
      <c r="E40" s="90" t="e">
        <f>E39</f>
        <v>#REF!</v>
      </c>
      <c r="F40" s="90" t="e">
        <f>F39</f>
        <v>#REF!</v>
      </c>
      <c r="G40" s="90"/>
      <c r="H40" s="90" t="e">
        <f>SUM(F40:G40)</f>
        <v>#REF!</v>
      </c>
      <c r="K40" s="55" t="e">
        <f t="shared" si="5"/>
        <v>#REF!</v>
      </c>
      <c r="L40" s="55" t="e">
        <f t="shared" si="5"/>
        <v>#REF!</v>
      </c>
      <c r="M40" s="55" t="e">
        <f t="shared" si="5"/>
        <v>#REF!</v>
      </c>
      <c r="N40" s="55" t="e">
        <f>+H40/H$27</f>
        <v>#REF!</v>
      </c>
      <c r="P40" s="109"/>
    </row>
    <row r="41" spans="2:16">
      <c r="B41" s="99" t="s">
        <v>96</v>
      </c>
      <c r="D41" s="91" t="e">
        <f>-#REF!/1000000</f>
        <v>#REF!</v>
      </c>
      <c r="E41" s="91" t="e">
        <f>-#REF!/1000000</f>
        <v>#REF!</v>
      </c>
      <c r="F41" s="91" t="e">
        <f>-#REF!/1000000</f>
        <v>#REF!</v>
      </c>
      <c r="G41" s="91"/>
      <c r="H41" s="91" t="e">
        <f>SUM(F41:G41)</f>
        <v>#REF!</v>
      </c>
      <c r="I41" s="90"/>
      <c r="J41" s="90"/>
      <c r="K41" s="94" t="e">
        <f t="shared" si="5"/>
        <v>#REF!</v>
      </c>
      <c r="L41" s="94" t="e">
        <f t="shared" si="5"/>
        <v>#REF!</v>
      </c>
      <c r="M41" s="94" t="e">
        <f t="shared" si="5"/>
        <v>#REF!</v>
      </c>
      <c r="N41" s="94" t="e">
        <f>+H41/H$27</f>
        <v>#REF!</v>
      </c>
    </row>
    <row r="42" spans="2:16">
      <c r="B42" s="88" t="s">
        <v>15</v>
      </c>
      <c r="D42" s="56" t="e">
        <f>SUM(D38:D41)</f>
        <v>#REF!</v>
      </c>
      <c r="E42" s="56" t="e">
        <f>SUM(E38:E41)</f>
        <v>#REF!</v>
      </c>
      <c r="F42" s="56" t="e">
        <f>SUM(F38:F41)</f>
        <v>#REF!</v>
      </c>
      <c r="G42" s="56">
        <f>SUM(G38:G41)</f>
        <v>0</v>
      </c>
      <c r="H42" s="56" t="e">
        <f>SUM(H38:H41)</f>
        <v>#REF!</v>
      </c>
      <c r="I42" s="90"/>
      <c r="J42" s="90"/>
      <c r="K42" s="95" t="e">
        <f>SUM(K38:K41)</f>
        <v>#REF!</v>
      </c>
      <c r="L42" s="95" t="e">
        <f>SUM(L38:L41)</f>
        <v>#REF!</v>
      </c>
      <c r="M42" s="95" t="e">
        <f>SUM(M38:M41)</f>
        <v>#REF!</v>
      </c>
      <c r="N42" s="95" t="e">
        <f>SUM(N38:N41)</f>
        <v>#REF!</v>
      </c>
    </row>
    <row r="43" spans="2:16" ht="4.5" customHeight="1"/>
    <row r="44" spans="2:16">
      <c r="B44" s="88" t="s">
        <v>72</v>
      </c>
      <c r="D44" s="56" t="e">
        <f>-#REF!/1000000</f>
        <v>#REF!</v>
      </c>
      <c r="E44" s="56" t="e">
        <f>-#REF!/1000000</f>
        <v>#REF!</v>
      </c>
      <c r="F44" s="56" t="e">
        <f>-#REF!/1000000</f>
        <v>#REF!</v>
      </c>
      <c r="G44" s="56"/>
      <c r="H44" s="56" t="e">
        <f>SUM(F44:G44)</f>
        <v>#REF!</v>
      </c>
      <c r="I44" s="90"/>
      <c r="J44" s="90"/>
      <c r="K44" s="95" t="e">
        <f>+D44/D$27</f>
        <v>#REF!</v>
      </c>
      <c r="L44" s="95" t="e">
        <f>+E44/E$27</f>
        <v>#REF!</v>
      </c>
      <c r="M44" s="95" t="e">
        <f>+F44/F$27</f>
        <v>#REF!</v>
      </c>
      <c r="N44" s="95" t="e">
        <f>+H44/H$27</f>
        <v>#REF!</v>
      </c>
    </row>
    <row r="45" spans="2:16" ht="4.5" customHeight="1"/>
    <row r="46" spans="2:16" ht="13.8" thickBot="1">
      <c r="B46" s="88" t="s">
        <v>16</v>
      </c>
      <c r="D46" s="92" t="e">
        <f>D44+D42+D36</f>
        <v>#REF!</v>
      </c>
      <c r="E46" s="92" t="e">
        <f>E44+E42+E36</f>
        <v>#REF!</v>
      </c>
      <c r="F46" s="92" t="e">
        <f>F44+F42+F36</f>
        <v>#REF!</v>
      </c>
      <c r="G46" s="92">
        <f>G44+G42+G36</f>
        <v>0</v>
      </c>
      <c r="H46" s="92" t="e">
        <f>H44+H42+H36</f>
        <v>#REF!</v>
      </c>
      <c r="I46" s="90"/>
      <c r="J46" s="90"/>
      <c r="K46" s="96" t="e">
        <f>K44+K42+K36</f>
        <v>#REF!</v>
      </c>
      <c r="L46" s="96" t="e">
        <f>L44+L42+L36</f>
        <v>#REF!</v>
      </c>
      <c r="M46" s="96" t="e">
        <f>M44+M42+M36</f>
        <v>#REF!</v>
      </c>
      <c r="N46" s="96" t="e">
        <f>N44+N42+N36</f>
        <v>#REF!</v>
      </c>
    </row>
    <row r="47" spans="2:16" ht="9" customHeight="1" thickTop="1">
      <c r="B47" s="88"/>
      <c r="D47" s="74"/>
      <c r="E47" s="74"/>
      <c r="F47" s="74"/>
      <c r="G47" s="74"/>
      <c r="H47" s="74"/>
      <c r="I47" s="90"/>
      <c r="J47" s="90"/>
      <c r="K47" s="106"/>
      <c r="L47" s="106"/>
      <c r="M47" s="106"/>
      <c r="N47" s="106"/>
    </row>
    <row r="48" spans="2:16" ht="9" customHeight="1">
      <c r="B48" s="88"/>
      <c r="D48" s="74"/>
      <c r="E48" s="74"/>
      <c r="F48" s="74"/>
      <c r="G48" s="74"/>
      <c r="H48" s="74"/>
      <c r="I48" s="90"/>
      <c r="J48" s="90"/>
      <c r="K48" s="106"/>
      <c r="L48" s="106"/>
      <c r="M48" s="106"/>
      <c r="N48" s="106"/>
    </row>
    <row r="49" spans="1:14" ht="12" customHeight="1">
      <c r="B49" s="119" t="s">
        <v>76</v>
      </c>
      <c r="D49" s="74"/>
      <c r="E49" s="74"/>
      <c r="F49" s="74"/>
      <c r="G49" s="74"/>
      <c r="H49" s="74"/>
      <c r="I49" s="90"/>
      <c r="J49" s="90"/>
      <c r="K49" s="106"/>
      <c r="L49" s="106"/>
      <c r="M49" s="106"/>
      <c r="N49" s="106"/>
    </row>
    <row r="50" spans="1:14" ht="12" customHeight="1">
      <c r="B50" s="99" t="s">
        <v>77</v>
      </c>
      <c r="C50" s="51"/>
      <c r="D50" s="76" t="e">
        <f>+D18-D12</f>
        <v>#REF!</v>
      </c>
      <c r="E50" s="76" t="e">
        <f>+E18-E12</f>
        <v>#REF!</v>
      </c>
      <c r="F50" s="76" t="e">
        <f>+F18-F12</f>
        <v>#REF!</v>
      </c>
      <c r="G50" s="76">
        <f>+G18-G12</f>
        <v>0</v>
      </c>
      <c r="H50" s="76" t="e">
        <f>+H18-H12</f>
        <v>#REF!</v>
      </c>
      <c r="I50" s="90"/>
      <c r="J50" s="90"/>
      <c r="K50" s="106"/>
      <c r="L50" s="106"/>
      <c r="M50" s="106"/>
      <c r="N50" s="106"/>
    </row>
    <row r="51" spans="1:14" ht="12" customHeight="1">
      <c r="A51" s="67"/>
      <c r="B51" s="99" t="s">
        <v>78</v>
      </c>
      <c r="C51" s="51"/>
      <c r="D51" s="64" t="e">
        <f>+D36-D33</f>
        <v>#REF!</v>
      </c>
      <c r="E51" s="64" t="e">
        <f>+E36-E33</f>
        <v>#REF!</v>
      </c>
      <c r="F51" s="64" t="e">
        <f>+F36-F33</f>
        <v>#REF!</v>
      </c>
      <c r="G51" s="64">
        <f>+G36-G33</f>
        <v>0</v>
      </c>
      <c r="H51" s="64" t="e">
        <f>+H36-H33</f>
        <v>#REF!</v>
      </c>
      <c r="I51" s="90"/>
      <c r="J51" s="90"/>
      <c r="K51" s="106"/>
      <c r="L51" s="106"/>
      <c r="M51" s="106"/>
      <c r="N51" s="106"/>
    </row>
    <row r="52" spans="1:14" ht="12" customHeight="1">
      <c r="A52" s="51"/>
      <c r="B52" s="88" t="s">
        <v>79</v>
      </c>
      <c r="D52" s="74" t="e">
        <f>+D50-D51</f>
        <v>#REF!</v>
      </c>
      <c r="E52" s="74" t="e">
        <f>+E50-E51</f>
        <v>#REF!</v>
      </c>
      <c r="F52" s="74" t="e">
        <f>+F50-F51</f>
        <v>#REF!</v>
      </c>
      <c r="G52" s="74">
        <f>+G50-G51</f>
        <v>0</v>
      </c>
      <c r="H52" s="74" t="e">
        <f>+H50-H51</f>
        <v>#REF!</v>
      </c>
      <c r="I52" s="90"/>
      <c r="J52" s="90"/>
      <c r="K52" s="106"/>
      <c r="L52" s="106"/>
      <c r="M52" s="106"/>
      <c r="N52" s="106"/>
    </row>
    <row r="53" spans="1:14" ht="12" customHeight="1">
      <c r="A53" s="51"/>
      <c r="B53" s="99"/>
      <c r="D53" s="74"/>
      <c r="E53" s="74"/>
      <c r="F53" s="74"/>
      <c r="G53" s="74"/>
      <c r="H53" s="74"/>
      <c r="I53" s="90"/>
      <c r="J53" s="90"/>
      <c r="K53" s="106"/>
      <c r="L53" s="106"/>
      <c r="M53" s="106"/>
      <c r="N53" s="106"/>
    </row>
    <row r="54" spans="1:14" ht="12" customHeight="1">
      <c r="A54" s="51"/>
      <c r="B54" s="54"/>
      <c r="C54" s="54"/>
      <c r="D54" s="54"/>
      <c r="E54" s="95"/>
      <c r="F54" s="146"/>
      <c r="G54" s="147"/>
      <c r="H54" s="147"/>
      <c r="I54" s="90"/>
      <c r="J54" s="90"/>
    </row>
    <row r="55" spans="1:14" ht="12" customHeight="1">
      <c r="A55" s="51"/>
      <c r="B55" s="54"/>
      <c r="C55" s="54"/>
      <c r="D55" s="54"/>
      <c r="E55" s="95"/>
      <c r="F55" s="148"/>
      <c r="G55" s="148"/>
      <c r="H55" s="148"/>
      <c r="I55" s="90"/>
      <c r="J55" s="90"/>
    </row>
    <row r="56" spans="1:14" ht="12" customHeight="1">
      <c r="A56" s="51"/>
      <c r="B56" s="54"/>
      <c r="C56" s="54"/>
      <c r="D56" s="54"/>
      <c r="E56" s="95"/>
      <c r="F56" s="148"/>
      <c r="G56" s="148"/>
      <c r="H56" s="148"/>
      <c r="I56" s="90"/>
      <c r="J56" s="90"/>
    </row>
    <row r="57" spans="1:14" ht="12" customHeight="1">
      <c r="A57" s="51"/>
      <c r="B57" s="54"/>
      <c r="C57" s="54"/>
      <c r="D57" s="54"/>
      <c r="E57" s="95"/>
      <c r="F57" s="148"/>
      <c r="G57" s="148"/>
      <c r="H57" s="148"/>
      <c r="I57" s="90"/>
      <c r="J57" s="90"/>
    </row>
    <row r="58" spans="1:14" ht="12" customHeight="1">
      <c r="A58" s="51"/>
      <c r="B58" s="54"/>
      <c r="C58" s="54"/>
      <c r="D58" s="54"/>
      <c r="E58" s="95"/>
      <c r="F58" s="148"/>
      <c r="G58" s="148"/>
      <c r="H58" s="148"/>
      <c r="I58" s="90"/>
      <c r="J58" s="90"/>
    </row>
    <row r="59" spans="1:14" ht="12" customHeight="1">
      <c r="A59" s="51"/>
      <c r="B59" s="54"/>
      <c r="C59" s="54"/>
      <c r="D59" s="54"/>
      <c r="E59" s="95"/>
      <c r="F59" s="148"/>
      <c r="G59" s="148"/>
      <c r="H59" s="148"/>
      <c r="I59" s="90"/>
      <c r="J59" s="90"/>
    </row>
    <row r="60" spans="1:14" ht="12" customHeight="1">
      <c r="A60" s="51"/>
      <c r="B60" s="54"/>
      <c r="C60" s="54"/>
      <c r="D60" s="54"/>
      <c r="E60" s="95"/>
      <c r="F60" s="148"/>
      <c r="G60" s="148"/>
      <c r="H60" s="148"/>
      <c r="I60" s="90"/>
      <c r="J60" s="90"/>
    </row>
    <row r="61" spans="1:14" ht="12" customHeight="1">
      <c r="A61" s="51"/>
      <c r="B61" s="54"/>
      <c r="C61" s="54"/>
      <c r="D61" s="54"/>
      <c r="E61" s="95"/>
      <c r="F61" s="148"/>
      <c r="G61" s="148"/>
      <c r="H61" s="148"/>
      <c r="I61" s="90"/>
      <c r="J61" s="90"/>
    </row>
    <row r="62" spans="1:14" ht="12" customHeight="1">
      <c r="A62" s="51"/>
      <c r="B62" s="54"/>
      <c r="C62" s="54"/>
      <c r="D62" s="54"/>
      <c r="E62" s="95"/>
      <c r="F62" s="148"/>
      <c r="G62" s="148"/>
      <c r="H62" s="148"/>
      <c r="I62" s="90"/>
      <c r="J62" s="90"/>
    </row>
    <row r="63" spans="1:14" ht="12" customHeight="1">
      <c r="A63" s="51"/>
      <c r="B63" s="54"/>
      <c r="C63" s="54"/>
      <c r="D63" s="54"/>
      <c r="E63" s="95"/>
      <c r="F63" s="148"/>
      <c r="G63" s="148"/>
      <c r="H63" s="148"/>
      <c r="I63" s="90"/>
      <c r="J63" s="90"/>
    </row>
    <row r="64" spans="1:14" ht="12" customHeight="1">
      <c r="A64" s="51"/>
      <c r="B64" s="54"/>
      <c r="C64" s="54"/>
      <c r="D64" s="54"/>
      <c r="E64" s="95"/>
      <c r="F64" s="148"/>
      <c r="G64" s="148"/>
      <c r="H64" s="148"/>
      <c r="I64" s="90"/>
      <c r="J64" s="90"/>
    </row>
    <row r="65" spans="1:15" ht="12" customHeight="1">
      <c r="A65" s="67" t="s">
        <v>74</v>
      </c>
      <c r="B65" s="54"/>
      <c r="C65" s="54"/>
      <c r="D65" s="54"/>
      <c r="E65" s="95"/>
      <c r="F65" s="146"/>
      <c r="G65" s="147"/>
      <c r="H65" s="147"/>
      <c r="I65" s="90"/>
      <c r="J65" s="90"/>
    </row>
    <row r="66" spans="1:15" ht="12" customHeight="1">
      <c r="A66" s="149" t="s">
        <v>111</v>
      </c>
      <c r="B66" s="127"/>
      <c r="C66" s="127"/>
      <c r="D66" s="127"/>
      <c r="E66" s="128"/>
      <c r="F66" s="128"/>
      <c r="G66" s="128"/>
      <c r="H66" s="128"/>
      <c r="I66" s="128"/>
      <c r="J66" s="128"/>
      <c r="K66" s="128"/>
      <c r="L66" s="128"/>
      <c r="M66" s="128"/>
      <c r="N66" s="128"/>
    </row>
    <row r="67" spans="1:15" ht="12" customHeight="1">
      <c r="A67" s="51"/>
      <c r="B67" s="54"/>
      <c r="C67" s="54"/>
      <c r="D67" s="54"/>
      <c r="E67" s="95"/>
      <c r="F67" s="146"/>
      <c r="G67" s="147"/>
      <c r="H67" s="147"/>
      <c r="I67" s="90"/>
      <c r="J67" s="90"/>
    </row>
    <row r="68" spans="1:15" ht="13.8" thickBot="1">
      <c r="A68" s="32" t="str">
        <f>General_Note_DCF</f>
        <v>Source: AECOM Technology Corporation.  Some totals may not add due to rounding.  See Statement of Limiting Conditions.</v>
      </c>
      <c r="B68" s="57"/>
      <c r="C68" s="57"/>
      <c r="D68" s="57"/>
      <c r="E68" s="93"/>
      <c r="F68" s="93"/>
      <c r="G68" s="93"/>
      <c r="H68" s="93"/>
      <c r="I68" s="57"/>
      <c r="J68" s="57"/>
      <c r="K68" s="57"/>
      <c r="L68" s="57"/>
      <c r="M68" s="57"/>
      <c r="N68" s="57"/>
      <c r="O68" s="57"/>
    </row>
    <row r="69" spans="1:15" ht="28.8">
      <c r="A69" s="58" t="str">
        <f>IF(+Draft_Toggle=1,+Draft_Note_1," ")</f>
        <v>Draft Document.</v>
      </c>
      <c r="E69" s="90"/>
      <c r="F69" s="90"/>
      <c r="G69" s="90"/>
      <c r="H69" s="90"/>
      <c r="O69" s="75" t="s">
        <v>55</v>
      </c>
    </row>
    <row r="70" spans="1:15">
      <c r="A70" s="58" t="str">
        <f>IF(+Draft_Toggle=1,+Draft_Note_2," ")</f>
        <v>All data subject to change upon completion of additional analysis.</v>
      </c>
      <c r="E70" s="90"/>
      <c r="F70" s="90"/>
      <c r="G70" s="90"/>
      <c r="H70" s="90"/>
      <c r="O70" s="59" t="str">
        <f ca="1">copyright</f>
        <v>© 2017 by Ernst &amp; Young LLP.  All rights reserved.</v>
      </c>
    </row>
  </sheetData>
  <printOptions horizontalCentered="1"/>
  <pageMargins left="0.5" right="0.5" top="0.5" bottom="0.5" header="0.5" footer="0.5"/>
  <pageSetup scale="64"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fitToPage="1"/>
  </sheetPr>
  <dimension ref="A1:J44"/>
  <sheetViews>
    <sheetView showGridLines="0" view="pageBreakPreview" zoomScale="70" zoomScaleNormal="75" zoomScaleSheetLayoutView="70" workbookViewId="0">
      <selection activeCell="D12" sqref="D12"/>
    </sheetView>
  </sheetViews>
  <sheetFormatPr defaultColWidth="9.109375" defaultRowHeight="13.2"/>
  <cols>
    <col min="1" max="1" width="4" style="3" customWidth="1"/>
    <col min="2" max="2" width="31.88671875" style="3" customWidth="1"/>
    <col min="3" max="3" width="22.5546875" style="5" customWidth="1"/>
    <col min="4" max="4" width="10.44140625" style="3" customWidth="1"/>
    <col min="5" max="6" width="14.6640625" style="3" customWidth="1"/>
    <col min="7" max="7" width="26.44140625" style="3" customWidth="1"/>
    <col min="8" max="9" width="2.6640625" style="3" customWidth="1"/>
    <col min="10" max="10" width="4.6640625" style="3" customWidth="1"/>
    <col min="11" max="11" width="5.44140625" style="3" customWidth="1"/>
    <col min="12" max="16384" width="9.109375" style="3"/>
  </cols>
  <sheetData>
    <row r="1" spans="1:10" s="45" customFormat="1" ht="23.4" thickBot="1">
      <c r="A1" s="1" t="e">
        <f>Client_Co</f>
        <v>#NAME?</v>
      </c>
      <c r="B1" s="9"/>
      <c r="C1" s="10"/>
      <c r="D1" s="9"/>
      <c r="E1" s="9"/>
      <c r="F1" s="9"/>
      <c r="G1" s="9"/>
      <c r="H1" s="9"/>
      <c r="I1" s="9"/>
      <c r="J1" s="42" t="e">
        <f>#REF!</f>
        <v>#REF!</v>
      </c>
    </row>
    <row r="2" spans="1:10" s="8" customFormat="1" ht="15.6">
      <c r="A2" s="12" t="str">
        <f>Subject_Co</f>
        <v>MSS</v>
      </c>
      <c r="B2" s="13"/>
      <c r="C2" s="14"/>
      <c r="D2" s="13"/>
      <c r="E2" s="13"/>
      <c r="F2" s="13"/>
      <c r="G2" s="13"/>
      <c r="H2" s="13"/>
      <c r="I2" s="13"/>
      <c r="J2" s="15"/>
    </row>
    <row r="3" spans="1:10" s="8" customFormat="1" ht="15.6">
      <c r="A3" s="139">
        <f>'Assumptions and Inputs'!I18</f>
        <v>0</v>
      </c>
      <c r="B3" s="13"/>
      <c r="C3" s="14"/>
      <c r="D3" s="13"/>
      <c r="E3" s="13"/>
      <c r="F3" s="13"/>
      <c r="G3" s="13"/>
      <c r="H3" s="13"/>
      <c r="I3" s="13"/>
      <c r="J3" s="15"/>
    </row>
    <row r="4" spans="1:10" s="8" customFormat="1" ht="15.6">
      <c r="A4" s="16" t="e">
        <f>'Assumptions and Inputs'!#REF!</f>
        <v>#REF!</v>
      </c>
      <c r="B4" s="13"/>
      <c r="C4" s="14"/>
      <c r="D4" s="13"/>
      <c r="E4" s="13"/>
      <c r="F4" s="13"/>
      <c r="G4" s="13"/>
      <c r="H4" s="13"/>
      <c r="I4" s="13"/>
      <c r="J4" s="15"/>
    </row>
    <row r="5" spans="1:10" s="8" customFormat="1" ht="15.6">
      <c r="A5" s="16" t="str">
        <f>"Valuation as of "&amp;TEXT(valuation_date,"dd mmmm yyy")</f>
        <v>Valuation as of 30 June 2014</v>
      </c>
      <c r="B5" s="13"/>
      <c r="C5" s="14"/>
      <c r="D5" s="13"/>
      <c r="E5" s="13"/>
      <c r="F5" s="13"/>
      <c r="G5" s="13"/>
      <c r="H5" s="13"/>
      <c r="I5" s="13"/>
      <c r="J5" s="15"/>
    </row>
    <row r="6" spans="1:10" s="8" customFormat="1" ht="15.6">
      <c r="A6" s="17" t="str">
        <f>currency_heading</f>
        <v>(USD in 000s)</v>
      </c>
      <c r="B6" s="13"/>
      <c r="C6" s="14"/>
      <c r="D6" s="18"/>
      <c r="E6" s="18"/>
      <c r="F6" s="138"/>
      <c r="G6" s="19"/>
      <c r="H6" s="19"/>
      <c r="I6" s="19"/>
      <c r="J6" s="15"/>
    </row>
    <row r="7" spans="1:10" s="8" customFormat="1" ht="12.75" customHeight="1">
      <c r="A7" s="17"/>
      <c r="G7" s="103"/>
      <c r="H7" s="103"/>
      <c r="I7" s="103"/>
      <c r="J7" s="15"/>
    </row>
    <row r="8" spans="1:10" ht="12.75" customHeight="1" thickBot="1">
      <c r="A8" s="21"/>
      <c r="B8" s="141" t="s">
        <v>97</v>
      </c>
      <c r="C8" s="141"/>
      <c r="D8" s="2153" t="s">
        <v>3</v>
      </c>
      <c r="E8" s="2153"/>
      <c r="F8" s="2153"/>
      <c r="G8" s="61"/>
      <c r="H8" s="61"/>
      <c r="I8" s="61"/>
      <c r="J8" s="22"/>
    </row>
    <row r="9" spans="1:10" ht="12.75" customHeight="1">
      <c r="A9" s="21"/>
      <c r="B9" s="142"/>
      <c r="C9" s="142"/>
      <c r="D9" s="143" t="s">
        <v>4</v>
      </c>
      <c r="E9" s="143" t="s">
        <v>4</v>
      </c>
      <c r="F9" s="143" t="s">
        <v>81</v>
      </c>
      <c r="G9" s="61"/>
      <c r="H9" s="61"/>
      <c r="I9" s="61"/>
      <c r="J9" s="22"/>
    </row>
    <row r="10" spans="1:10">
      <c r="A10" s="21"/>
      <c r="B10" s="116"/>
      <c r="C10" s="117"/>
      <c r="D10" s="118">
        <v>2008</v>
      </c>
      <c r="E10" s="118">
        <v>2009</v>
      </c>
      <c r="F10" s="118">
        <f>D10+2</f>
        <v>2010</v>
      </c>
      <c r="G10" s="104"/>
      <c r="H10" s="104"/>
      <c r="I10" s="104"/>
      <c r="J10" s="23"/>
    </row>
    <row r="11" spans="1:10" ht="19.5" customHeight="1">
      <c r="A11" s="21"/>
      <c r="B11" s="68" t="s">
        <v>100</v>
      </c>
      <c r="D11" s="66" t="e">
        <f>#REF!/1000000</f>
        <v>#REF!</v>
      </c>
      <c r="E11" s="66" t="e">
        <f>#REF!/1000000</f>
        <v>#REF!</v>
      </c>
      <c r="F11" s="66" t="e">
        <f>#REF!/1000000</f>
        <v>#REF!</v>
      </c>
      <c r="G11" s="105"/>
      <c r="H11" s="105"/>
      <c r="I11" s="105"/>
      <c r="J11" s="25"/>
    </row>
    <row r="12" spans="1:10" ht="12.75" customHeight="1">
      <c r="A12" s="21"/>
      <c r="B12" s="69" t="s">
        <v>98</v>
      </c>
      <c r="D12" s="79" t="e">
        <f>-#REF!/1000000</f>
        <v>#REF!</v>
      </c>
      <c r="E12" s="79" t="e">
        <f>-#REF!/1000000</f>
        <v>#REF!</v>
      </c>
      <c r="F12" s="79" t="e">
        <f>-#REF!/1000000</f>
        <v>#REF!</v>
      </c>
      <c r="G12" s="105"/>
      <c r="H12" s="105"/>
      <c r="I12" s="105"/>
      <c r="J12" s="25"/>
    </row>
    <row r="13" spans="1:10" ht="12.75" customHeight="1">
      <c r="A13" s="21"/>
      <c r="B13" s="68" t="s">
        <v>101</v>
      </c>
      <c r="D13" s="78" t="e">
        <f>D11-D12</f>
        <v>#REF!</v>
      </c>
      <c r="E13" s="78" t="e">
        <f>E11-E12</f>
        <v>#REF!</v>
      </c>
      <c r="F13" s="78" t="e">
        <f>F11-F12</f>
        <v>#REF!</v>
      </c>
      <c r="G13" s="105"/>
      <c r="H13" s="105"/>
      <c r="I13" s="105"/>
      <c r="J13" s="25"/>
    </row>
    <row r="14" spans="1:10">
      <c r="A14" s="21"/>
      <c r="B14" s="69" t="s">
        <v>75</v>
      </c>
      <c r="C14" s="24"/>
      <c r="D14" s="79" t="e">
        <f>#REF!/1000000</f>
        <v>#REF!</v>
      </c>
      <c r="E14" s="79" t="e">
        <f>#REF!/1000000</f>
        <v>#REF!</v>
      </c>
      <c r="F14" s="79" t="e">
        <f>#REF!/1000000</f>
        <v>#REF!</v>
      </c>
      <c r="G14" s="77"/>
      <c r="H14" s="77"/>
      <c r="I14" s="77"/>
      <c r="J14" s="25"/>
    </row>
    <row r="15" spans="1:10">
      <c r="A15" s="21"/>
      <c r="B15" s="41" t="s">
        <v>58</v>
      </c>
      <c r="C15" s="30"/>
      <c r="D15" s="78" t="e">
        <f>D13-D14</f>
        <v>#REF!</v>
      </c>
      <c r="E15" s="78" t="e">
        <f>E13-E14</f>
        <v>#REF!</v>
      </c>
      <c r="F15" s="78" t="e">
        <f>F13-F14</f>
        <v>#REF!</v>
      </c>
      <c r="G15" s="77"/>
      <c r="H15" s="77"/>
      <c r="I15" s="77"/>
      <c r="J15" s="25"/>
    </row>
    <row r="16" spans="1:10">
      <c r="A16" s="21"/>
      <c r="B16" s="69" t="s">
        <v>99</v>
      </c>
      <c r="C16" s="30"/>
      <c r="D16" s="144" t="e">
        <f>#REF!/1000000</f>
        <v>#REF!</v>
      </c>
      <c r="E16" s="144" t="e">
        <f>#REF!/1000000</f>
        <v>#REF!</v>
      </c>
      <c r="F16" s="144" t="e">
        <f>#REF!/1000000</f>
        <v>#REF!</v>
      </c>
      <c r="G16" s="77"/>
      <c r="H16" s="77"/>
      <c r="I16" s="77"/>
      <c r="J16" s="25"/>
    </row>
    <row r="17" spans="1:10">
      <c r="A17" s="21"/>
      <c r="B17" s="69" t="s">
        <v>0</v>
      </c>
      <c r="C17" s="24"/>
      <c r="D17" s="145" t="e">
        <f>#REF!/1000000</f>
        <v>#REF!</v>
      </c>
      <c r="E17" s="145" t="e">
        <f>#REF!/1000000</f>
        <v>#REF!</v>
      </c>
      <c r="F17" s="145" t="e">
        <f>#REF!/1000000</f>
        <v>#REF!</v>
      </c>
      <c r="G17" s="70"/>
      <c r="H17" s="70"/>
      <c r="I17" s="70"/>
      <c r="J17" s="25"/>
    </row>
    <row r="18" spans="1:10">
      <c r="A18" s="21"/>
      <c r="B18" s="41" t="s">
        <v>102</v>
      </c>
      <c r="C18" s="26"/>
      <c r="D18" s="80" t="e">
        <f>D15-SUM(D16:D17)</f>
        <v>#REF!</v>
      </c>
      <c r="E18" s="80" t="e">
        <f>E15-SUM(E16:E17)</f>
        <v>#REF!</v>
      </c>
      <c r="F18" s="80" t="e">
        <f>F15-SUM(F16:F17)</f>
        <v>#REF!</v>
      </c>
      <c r="G18" s="78"/>
      <c r="H18" s="78"/>
      <c r="I18" s="78"/>
      <c r="J18" s="25"/>
    </row>
    <row r="19" spans="1:10">
      <c r="A19" s="21"/>
      <c r="B19" s="50" t="s">
        <v>82</v>
      </c>
      <c r="C19" s="26"/>
      <c r="D19" s="145" t="e">
        <f>#REF!/1000000</f>
        <v>#REF!</v>
      </c>
      <c r="E19" s="145" t="e">
        <f>#REF!/1000000</f>
        <v>#REF!</v>
      </c>
      <c r="F19" s="145" t="e">
        <f>#REF!/1000000</f>
        <v>#REF!</v>
      </c>
      <c r="G19" s="78"/>
      <c r="H19" s="78"/>
      <c r="I19" s="78"/>
      <c r="J19" s="25"/>
    </row>
    <row r="20" spans="1:10">
      <c r="A20" s="21"/>
      <c r="B20" s="41" t="s">
        <v>103</v>
      </c>
      <c r="C20" s="26"/>
      <c r="D20" s="80" t="e">
        <f>D18-D19</f>
        <v>#REF!</v>
      </c>
      <c r="E20" s="80" t="e">
        <f>E18-E19</f>
        <v>#REF!</v>
      </c>
      <c r="F20" s="80" t="e">
        <f>F18-F19</f>
        <v>#REF!</v>
      </c>
      <c r="G20" s="78"/>
      <c r="H20" s="78"/>
      <c r="I20" s="78"/>
      <c r="J20" s="25"/>
    </row>
    <row r="21" spans="1:10">
      <c r="A21" s="21"/>
      <c r="B21" s="41"/>
      <c r="C21" s="26"/>
      <c r="D21" s="107"/>
      <c r="E21" s="107"/>
      <c r="F21" s="107"/>
      <c r="G21" s="78"/>
      <c r="H21" s="78"/>
      <c r="I21" s="78"/>
      <c r="J21" s="25"/>
    </row>
    <row r="22" spans="1:10">
      <c r="A22" s="21"/>
      <c r="B22" s="41" t="s">
        <v>106</v>
      </c>
      <c r="C22" s="26"/>
      <c r="D22" s="107"/>
      <c r="E22" s="107"/>
      <c r="F22" s="107"/>
      <c r="G22" s="78"/>
      <c r="H22" s="78"/>
      <c r="I22" s="78"/>
      <c r="J22" s="25"/>
    </row>
    <row r="23" spans="1:10">
      <c r="A23" s="21"/>
      <c r="B23" s="69" t="s">
        <v>104</v>
      </c>
      <c r="C23" s="26"/>
      <c r="D23" s="144" t="e">
        <f>#REF!/1000000</f>
        <v>#REF!</v>
      </c>
      <c r="E23" s="144" t="e">
        <f>#REF!/1000000</f>
        <v>#REF!</v>
      </c>
      <c r="F23" s="144" t="e">
        <f>#REF!/1000000</f>
        <v>#REF!</v>
      </c>
      <c r="G23" s="78"/>
      <c r="H23" s="78"/>
      <c r="I23" s="78"/>
      <c r="J23" s="25"/>
    </row>
    <row r="24" spans="1:10">
      <c r="A24" s="21"/>
      <c r="B24" s="69" t="s">
        <v>105</v>
      </c>
      <c r="C24" s="24"/>
      <c r="D24" s="144" t="e">
        <f>#REF!/1000000</f>
        <v>#REF!</v>
      </c>
      <c r="E24" s="144" t="e">
        <f>#REF!/1000000</f>
        <v>#REF!</v>
      </c>
      <c r="F24" s="144" t="e">
        <f>#REF!/1000000</f>
        <v>#REF!</v>
      </c>
      <c r="G24" s="77"/>
      <c r="H24" s="77"/>
      <c r="I24" s="77"/>
      <c r="J24" s="27"/>
    </row>
    <row r="25" spans="1:10">
      <c r="A25" s="21"/>
      <c r="B25" s="69"/>
      <c r="C25" s="24"/>
      <c r="D25" s="144"/>
      <c r="E25" s="144"/>
      <c r="F25" s="144"/>
      <c r="G25" s="77"/>
      <c r="H25" s="77"/>
      <c r="I25" s="77"/>
      <c r="J25" s="27"/>
    </row>
    <row r="26" spans="1:10">
      <c r="A26" s="21"/>
      <c r="B26" s="69"/>
      <c r="C26" s="24"/>
      <c r="D26" s="144"/>
      <c r="E26" s="144"/>
      <c r="F26" s="144"/>
      <c r="G26" s="77"/>
      <c r="H26" s="77"/>
      <c r="I26" s="77"/>
      <c r="J26" s="27"/>
    </row>
    <row r="27" spans="1:10">
      <c r="A27" s="21"/>
      <c r="B27" s="69"/>
      <c r="C27" s="24"/>
      <c r="D27" s="144"/>
      <c r="E27" s="144"/>
      <c r="F27" s="144"/>
      <c r="G27" s="77"/>
      <c r="H27" s="77"/>
      <c r="I27" s="77"/>
      <c r="J27" s="27"/>
    </row>
    <row r="28" spans="1:10">
      <c r="A28" s="21"/>
      <c r="B28" s="69"/>
      <c r="C28" s="24"/>
      <c r="D28" s="144"/>
      <c r="E28" s="144"/>
      <c r="F28" s="144"/>
      <c r="G28" s="77"/>
      <c r="H28" s="77"/>
      <c r="I28" s="77"/>
      <c r="J28" s="27"/>
    </row>
    <row r="29" spans="1:10">
      <c r="A29" s="21"/>
      <c r="B29" s="111"/>
      <c r="C29" s="24"/>
      <c r="D29" s="82"/>
      <c r="E29" s="82"/>
      <c r="F29" s="81"/>
      <c r="G29" s="80"/>
      <c r="H29" s="80"/>
      <c r="I29" s="80"/>
      <c r="J29" s="23"/>
    </row>
    <row r="30" spans="1:10">
      <c r="A30" s="21"/>
      <c r="B30" s="35"/>
      <c r="D30" s="112"/>
      <c r="E30" s="112"/>
      <c r="F30" s="112"/>
      <c r="J30" s="31"/>
    </row>
    <row r="31" spans="1:10">
      <c r="A31" s="21"/>
      <c r="C31" s="3"/>
      <c r="G31" s="101"/>
      <c r="H31" s="101"/>
      <c r="I31" s="101"/>
      <c r="J31" s="29"/>
    </row>
    <row r="32" spans="1:10">
      <c r="A32" s="21"/>
      <c r="C32" s="3"/>
      <c r="G32" s="101"/>
      <c r="H32" s="101"/>
      <c r="I32" s="101"/>
      <c r="J32" s="29"/>
    </row>
    <row r="33" spans="1:10">
      <c r="C33" s="3"/>
      <c r="G33" s="102"/>
      <c r="H33" s="102"/>
      <c r="I33" s="102"/>
    </row>
    <row r="34" spans="1:10">
      <c r="A34" s="146"/>
      <c r="D34" s="21"/>
      <c r="E34" s="21"/>
      <c r="F34" s="21"/>
      <c r="G34" s="21"/>
      <c r="H34" s="21"/>
      <c r="I34" s="21"/>
      <c r="J34" s="29"/>
    </row>
    <row r="35" spans="1:10">
      <c r="A35" s="146"/>
      <c r="B35" s="114"/>
      <c r="J35" s="29"/>
    </row>
    <row r="36" spans="1:10">
      <c r="A36" s="146"/>
      <c r="B36" s="115"/>
      <c r="C36" s="113"/>
      <c r="D36" s="113"/>
      <c r="E36" s="113"/>
      <c r="F36" s="113"/>
      <c r="G36" s="113"/>
      <c r="H36" s="113"/>
      <c r="I36" s="113"/>
      <c r="J36" s="29"/>
    </row>
    <row r="37" spans="1:10">
      <c r="A37" s="46"/>
      <c r="B37" s="7"/>
      <c r="C37" s="24"/>
      <c r="D37" s="21"/>
      <c r="E37" s="21"/>
      <c r="F37" s="21"/>
      <c r="G37" s="21"/>
      <c r="H37" s="21"/>
      <c r="I37" s="21"/>
      <c r="J37" s="28"/>
    </row>
    <row r="38" spans="1:10">
      <c r="A38" s="46" t="s">
        <v>5</v>
      </c>
      <c r="C38" s="24"/>
      <c r="D38" s="21"/>
      <c r="E38" s="21"/>
      <c r="F38" s="21"/>
      <c r="G38" s="21"/>
      <c r="H38" s="21"/>
      <c r="I38" s="21"/>
      <c r="J38" s="28"/>
    </row>
    <row r="39" spans="1:10" s="146" customFormat="1" ht="15" customHeight="1" thickBot="1">
      <c r="A39" s="108" t="str">
        <f>General_Note_DCF</f>
        <v>Source: AECOM Technology Corporation.  Some totals may not add due to rounding.  See Statement of Limiting Conditions.</v>
      </c>
      <c r="B39" s="65"/>
      <c r="C39" s="65"/>
      <c r="D39" s="65"/>
      <c r="E39" s="65"/>
      <c r="F39" s="65"/>
      <c r="G39" s="65"/>
      <c r="H39" s="65"/>
      <c r="I39" s="65"/>
      <c r="J39" s="65"/>
    </row>
    <row r="40" spans="1:10" ht="28.8">
      <c r="A40" s="58" t="str">
        <f>IF(+Draft_Toggle=1,+Draft_Note_1," ")</f>
        <v>Draft Document.</v>
      </c>
      <c r="B40" s="33"/>
      <c r="C40" s="33"/>
      <c r="D40" s="33"/>
      <c r="E40" s="33"/>
      <c r="F40" s="33"/>
      <c r="G40" s="34"/>
      <c r="H40" s="34"/>
      <c r="I40" s="34"/>
      <c r="J40" s="36" t="s">
        <v>55</v>
      </c>
    </row>
    <row r="41" spans="1:10">
      <c r="A41" s="33" t="str">
        <f>IF(+Draft_Toggle=1,+Draft_Note_2," ")</f>
        <v>All data subject to change upon completion of additional analysis.</v>
      </c>
      <c r="B41" s="20"/>
      <c r="C41" s="33"/>
      <c r="D41" s="20"/>
      <c r="E41" s="20"/>
      <c r="F41" s="20"/>
      <c r="G41" s="20"/>
      <c r="H41" s="20"/>
      <c r="I41" s="20"/>
      <c r="J41" s="37" t="str">
        <f ca="1">copyright</f>
        <v>© 2017 by Ernst &amp; Young LLP.  All rights reserved.</v>
      </c>
    </row>
    <row r="42" spans="1:10" s="11" customFormat="1">
      <c r="A42" s="38"/>
      <c r="B42" s="39"/>
      <c r="C42" s="38"/>
      <c r="D42" s="39"/>
      <c r="E42" s="39"/>
      <c r="F42" s="39"/>
      <c r="G42" s="39"/>
      <c r="H42" s="39"/>
      <c r="I42" s="39"/>
      <c r="J42" s="40"/>
    </row>
    <row r="44" spans="1:10">
      <c r="B44" s="49"/>
    </row>
  </sheetData>
  <mergeCells count="1">
    <mergeCell ref="D8:F8"/>
  </mergeCells>
  <printOptions horizontalCentered="1" verticalCentered="1"/>
  <pageMargins left="0.5" right="0.5" top="0.5" bottom="0.5" header="0.25" footer="0.25"/>
  <pageSetup scale="96" orientation="landscape" r:id="rId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K88"/>
  <sheetViews>
    <sheetView showGridLines="0" view="pageBreakPreview" zoomScaleNormal="115" zoomScaleSheetLayoutView="100" workbookViewId="0"/>
  </sheetViews>
  <sheetFormatPr defaultColWidth="9.109375" defaultRowHeight="13.2" outlineLevelRow="1"/>
  <cols>
    <col min="1" max="1" width="3.109375" style="84" customWidth="1"/>
    <col min="2" max="2" width="27.5546875" style="84" customWidth="1"/>
    <col min="3" max="3" width="1.44140625" style="84" customWidth="1"/>
    <col min="4" max="4" width="13.33203125" style="84" bestFit="1" customWidth="1"/>
    <col min="5" max="5" width="1.44140625" style="84" customWidth="1"/>
    <col min="6" max="6" width="10.6640625" style="84" customWidth="1"/>
    <col min="7" max="7" width="1.44140625" style="84" customWidth="1"/>
    <col min="8" max="8" width="10.6640625" style="84" customWidth="1"/>
    <col min="9" max="9" width="1.44140625" style="84" customWidth="1"/>
    <col min="10" max="10" width="10.6640625" style="84" customWidth="1"/>
    <col min="11" max="11" width="1.44140625" style="84" customWidth="1"/>
    <col min="12" max="12" width="10.6640625" style="84" customWidth="1"/>
    <col min="13" max="13" width="1.44140625" style="84" customWidth="1"/>
    <col min="14" max="14" width="10.6640625" style="84" customWidth="1"/>
    <col min="15" max="15" width="1.44140625" style="84" customWidth="1"/>
    <col min="16" max="16" width="10.6640625" style="84" customWidth="1"/>
    <col min="17" max="17" width="1.44140625" style="84" customWidth="1"/>
    <col min="18" max="18" width="10.6640625" style="84" customWidth="1"/>
    <col min="19" max="19" width="1.44140625" style="84" customWidth="1"/>
    <col min="20" max="20" width="10.6640625" style="84" customWidth="1"/>
    <col min="21" max="21" width="3.33203125" style="84" customWidth="1"/>
    <col min="22" max="22" width="13.88671875" style="84" customWidth="1"/>
    <col min="23" max="23" width="13.88671875" style="84" bestFit="1" customWidth="1"/>
    <col min="24" max="24" width="21.44140625" style="84" customWidth="1"/>
    <col min="25" max="27" width="10.6640625" style="84" customWidth="1"/>
    <col min="28" max="28" width="1.5546875" style="84" customWidth="1"/>
    <col min="29" max="31" width="10.6640625" style="84" customWidth="1"/>
    <col min="32" max="32" width="1.5546875" style="84" customWidth="1"/>
    <col min="33" max="35" width="10.6640625" style="84" customWidth="1"/>
    <col min="36" max="36" width="1.5546875" style="84" customWidth="1"/>
    <col min="37" max="16384" width="9.109375" style="84"/>
  </cols>
  <sheetData>
    <row r="1" spans="1:37" s="85" customFormat="1" ht="24" thickBot="1">
      <c r="A1" s="872" t="str">
        <f>client_name</f>
        <v>AECOM Technology Corporation</v>
      </c>
      <c r="B1" s="968"/>
      <c r="C1" s="968"/>
      <c r="D1" s="968"/>
      <c r="E1" s="969"/>
      <c r="F1" s="968"/>
      <c r="G1" s="968"/>
      <c r="H1" s="968"/>
      <c r="I1" s="968"/>
      <c r="J1" s="968"/>
      <c r="K1" s="968"/>
      <c r="L1" s="968"/>
      <c r="M1" s="968"/>
      <c r="N1" s="1477"/>
      <c r="O1" s="1477"/>
      <c r="P1" s="1478"/>
      <c r="Q1" s="1478"/>
      <c r="R1" s="1478"/>
      <c r="S1" s="1478"/>
      <c r="T1" s="1478"/>
      <c r="U1" s="1121" t="s">
        <v>668</v>
      </c>
      <c r="V1" s="1479"/>
      <c r="W1" s="1480"/>
      <c r="X1" s="1480"/>
      <c r="Y1" s="1480"/>
      <c r="Z1" s="1480"/>
      <c r="AA1" s="1480"/>
      <c r="AB1" s="1480"/>
      <c r="AC1" s="1480"/>
      <c r="AD1" s="1480"/>
      <c r="AE1" s="1480"/>
      <c r="AF1" s="1480"/>
      <c r="AG1" s="1480"/>
      <c r="AH1" s="1480"/>
      <c r="AI1" s="1480"/>
      <c r="AJ1" s="1480"/>
      <c r="AK1" s="1480"/>
    </row>
    <row r="2" spans="1:37" s="83" customFormat="1" ht="15.6">
      <c r="A2" s="946" t="str">
        <f>Subject_Co1</f>
        <v>AsiaPac</v>
      </c>
      <c r="B2" s="974"/>
      <c r="C2" s="974"/>
      <c r="D2" s="974"/>
      <c r="E2" s="975"/>
      <c r="F2" s="974"/>
      <c r="G2" s="974"/>
      <c r="H2" s="974"/>
      <c r="I2" s="974"/>
      <c r="J2" s="977"/>
      <c r="K2" s="977"/>
      <c r="L2" s="977"/>
      <c r="M2" s="977"/>
      <c r="N2" s="1481"/>
      <c r="O2" s="1481"/>
      <c r="P2" s="1481"/>
      <c r="Q2" s="1481"/>
      <c r="R2" s="1481"/>
      <c r="S2" s="1481"/>
      <c r="T2" s="1481"/>
      <c r="U2" s="1126"/>
      <c r="V2" s="1482"/>
      <c r="W2" s="1483"/>
      <c r="X2" s="1483"/>
      <c r="Y2" s="1483"/>
      <c r="Z2" s="1483"/>
      <c r="AA2" s="1483"/>
      <c r="AB2" s="1483"/>
      <c r="AC2" s="1483"/>
      <c r="AD2" s="1483"/>
      <c r="AE2" s="1483"/>
      <c r="AF2" s="1483"/>
      <c r="AG2" s="1483"/>
      <c r="AH2" s="1483"/>
      <c r="AI2" s="1483"/>
      <c r="AJ2" s="1483"/>
      <c r="AK2" s="1483"/>
    </row>
    <row r="3" spans="1:37" s="83" customFormat="1" ht="15.6">
      <c r="A3" s="1484" t="s">
        <v>112</v>
      </c>
      <c r="B3" s="974"/>
      <c r="C3" s="974"/>
      <c r="D3" s="974"/>
      <c r="E3" s="975"/>
      <c r="F3" s="974"/>
      <c r="G3" s="974"/>
      <c r="H3" s="974"/>
      <c r="I3" s="974"/>
      <c r="J3" s="977"/>
      <c r="K3" s="977"/>
      <c r="L3" s="977"/>
      <c r="M3" s="977"/>
      <c r="N3" s="1485"/>
      <c r="O3" s="1485"/>
      <c r="P3" s="1485"/>
      <c r="Q3" s="1485"/>
      <c r="R3" s="1485"/>
      <c r="S3" s="1485"/>
      <c r="T3" s="1485"/>
      <c r="U3" s="1127"/>
      <c r="V3" s="1482"/>
      <c r="W3" s="1483"/>
      <c r="X3" s="1483"/>
      <c r="Y3" s="1483"/>
      <c r="Z3" s="1483"/>
      <c r="AA3" s="1483"/>
      <c r="AB3" s="1483"/>
      <c r="AC3" s="1483"/>
      <c r="AD3" s="1483"/>
      <c r="AE3" s="1483"/>
      <c r="AF3" s="1483"/>
      <c r="AG3" s="1483"/>
      <c r="AH3" s="1483"/>
      <c r="AI3" s="1483"/>
      <c r="AJ3" s="1483"/>
      <c r="AK3" s="1483"/>
    </row>
    <row r="4" spans="1:37" s="83" customFormat="1" ht="15.6">
      <c r="A4" s="879" t="str">
        <f>date_heading</f>
        <v>Corroborative valuation as of 30 June 2014</v>
      </c>
      <c r="B4" s="974"/>
      <c r="C4" s="974"/>
      <c r="D4" s="974"/>
      <c r="E4" s="975"/>
      <c r="F4" s="974"/>
      <c r="G4" s="974"/>
      <c r="H4" s="974"/>
      <c r="I4" s="974"/>
      <c r="J4" s="977"/>
      <c r="K4" s="977"/>
      <c r="L4" s="977"/>
      <c r="M4" s="977"/>
      <c r="N4" s="1485"/>
      <c r="O4" s="1485"/>
      <c r="P4" s="1485"/>
      <c r="Q4" s="1485"/>
      <c r="R4" s="1485"/>
      <c r="S4" s="1485"/>
      <c r="T4" s="1485"/>
      <c r="U4" s="1485"/>
      <c r="V4" s="1482"/>
      <c r="W4" s="1483"/>
      <c r="X4" s="1483"/>
      <c r="Y4" s="1483"/>
      <c r="Z4" s="1483"/>
      <c r="AA4" s="1483"/>
      <c r="AB4" s="1483"/>
      <c r="AC4" s="1483"/>
      <c r="AD4" s="1483"/>
      <c r="AE4" s="1483"/>
      <c r="AF4" s="1483"/>
      <c r="AG4" s="1483"/>
      <c r="AH4" s="1483"/>
      <c r="AI4" s="1483"/>
      <c r="AJ4" s="1483"/>
      <c r="AK4" s="1483"/>
    </row>
    <row r="5" spans="1:37" s="83" customFormat="1" ht="16.2" thickBot="1">
      <c r="A5" s="880" t="str">
        <f>currency_heading</f>
        <v>(USD in 000s)</v>
      </c>
      <c r="B5" s="974"/>
      <c r="C5" s="974"/>
      <c r="D5" s="974"/>
      <c r="E5" s="975"/>
      <c r="F5" s="1130"/>
      <c r="G5" s="1130"/>
      <c r="H5" s="1130"/>
      <c r="I5" s="1130"/>
      <c r="J5" s="1130"/>
      <c r="K5" s="1130"/>
      <c r="L5" s="1130"/>
      <c r="M5" s="1130"/>
      <c r="N5" s="1485"/>
      <c r="O5" s="1485"/>
      <c r="P5" s="1485"/>
      <c r="Q5" s="1485"/>
      <c r="R5" s="1485"/>
      <c r="S5" s="1485"/>
      <c r="T5" s="1485"/>
      <c r="U5" s="1485"/>
      <c r="V5" s="1482"/>
      <c r="W5" s="1483"/>
      <c r="X5" s="1483"/>
      <c r="Y5" s="1483"/>
      <c r="Z5" s="1483"/>
      <c r="AA5" s="1483"/>
      <c r="AB5" s="1483"/>
      <c r="AC5" s="1483"/>
      <c r="AD5" s="1483"/>
      <c r="AE5" s="1483"/>
      <c r="AF5" s="1483"/>
      <c r="AG5" s="1483"/>
      <c r="AH5" s="1483"/>
      <c r="AI5" s="1483"/>
      <c r="AJ5" s="1483"/>
      <c r="AK5" s="1483"/>
    </row>
    <row r="6" spans="1:37" s="83" customFormat="1" ht="12" customHeight="1" thickBot="1">
      <c r="A6" s="978"/>
      <c r="B6" s="974"/>
      <c r="C6" s="974"/>
      <c r="D6" s="974"/>
      <c r="E6" s="975"/>
      <c r="F6" s="1130"/>
      <c r="G6" s="1130"/>
      <c r="H6" s="1130"/>
      <c r="I6" s="1130"/>
      <c r="J6" s="1130"/>
      <c r="K6" s="1130"/>
      <c r="L6" s="1130"/>
      <c r="M6" s="1130"/>
      <c r="N6" s="1485"/>
      <c r="O6" s="1485"/>
      <c r="P6" s="1485"/>
      <c r="Q6" s="1485"/>
      <c r="R6" s="1485"/>
      <c r="S6" s="1485"/>
      <c r="T6" s="1485"/>
      <c r="U6" s="1485"/>
      <c r="V6" s="1482"/>
      <c r="W6" s="1123"/>
      <c r="X6" s="1489" t="s">
        <v>292</v>
      </c>
      <c r="Y6" s="1956">
        <f>WACC_Retail!Y6</f>
        <v>1</v>
      </c>
      <c r="Z6" s="1490"/>
      <c r="AA6" s="1490"/>
      <c r="AB6" s="1490"/>
      <c r="AC6" s="1490"/>
      <c r="AD6" s="1491"/>
      <c r="AE6" s="1492"/>
      <c r="AF6" s="1490"/>
      <c r="AG6" s="1123"/>
      <c r="AH6" s="1123"/>
      <c r="AI6" s="1123"/>
      <c r="AJ6" s="1490"/>
      <c r="AK6" s="1123"/>
    </row>
    <row r="7" spans="1:37" ht="12" customHeight="1">
      <c r="A7" s="1487"/>
      <c r="B7" s="1493"/>
      <c r="C7" s="1493"/>
      <c r="D7" s="1493"/>
      <c r="E7" s="1494"/>
      <c r="F7" s="1494"/>
      <c r="G7" s="1494"/>
      <c r="H7" s="1494"/>
      <c r="I7" s="1494"/>
      <c r="J7" s="1495"/>
      <c r="K7" s="1495"/>
      <c r="L7" s="1495"/>
      <c r="M7" s="1495"/>
      <c r="N7" s="1495"/>
      <c r="O7" s="1495"/>
      <c r="P7" s="1495"/>
      <c r="Q7" s="1495"/>
      <c r="R7" s="1495"/>
      <c r="S7" s="1495"/>
      <c r="T7" s="1495"/>
      <c r="U7" s="1496"/>
      <c r="V7" s="1488"/>
      <c r="W7" s="1123"/>
      <c r="X7" s="1497"/>
      <c r="Y7" s="1498"/>
      <c r="Z7" s="1499"/>
      <c r="AA7" s="1499"/>
      <c r="AB7" s="1499"/>
      <c r="AC7" s="1499"/>
      <c r="AD7" s="1500"/>
      <c r="AE7" s="1501"/>
      <c r="AF7" s="1499"/>
      <c r="AG7" s="1167"/>
      <c r="AH7" s="1123"/>
      <c r="AI7" s="1123"/>
      <c r="AJ7" s="1490"/>
      <c r="AK7" s="1123"/>
    </row>
    <row r="8" spans="1:37" s="44" customFormat="1" ht="12" customHeight="1">
      <c r="A8" s="1502"/>
      <c r="B8" s="1503"/>
      <c r="C8" s="1503"/>
      <c r="D8" s="1503"/>
      <c r="E8" s="1504"/>
      <c r="F8" s="1504"/>
      <c r="G8" s="1504"/>
      <c r="H8" s="1505" t="s">
        <v>70</v>
      </c>
      <c r="I8" s="1504"/>
      <c r="J8" s="1504"/>
      <c r="K8" s="1504"/>
      <c r="L8" s="1504"/>
      <c r="M8" s="1504"/>
      <c r="N8" s="1506" t="s">
        <v>148</v>
      </c>
      <c r="O8" s="1506"/>
      <c r="P8" s="1506" t="s">
        <v>148</v>
      </c>
      <c r="Q8" s="1504"/>
      <c r="R8" s="1504"/>
      <c r="S8" s="1504"/>
      <c r="T8" s="1504"/>
      <c r="U8" s="1496"/>
      <c r="V8" s="1507"/>
      <c r="W8" s="1123"/>
      <c r="X8" s="1508"/>
      <c r="Y8" s="1508"/>
      <c r="Z8" s="1508"/>
      <c r="AA8" s="1123"/>
      <c r="AB8" s="1123"/>
      <c r="AC8" s="1508"/>
      <c r="AD8" s="1508"/>
      <c r="AE8" s="1508"/>
      <c r="AF8" s="1123"/>
      <c r="AG8" s="1508"/>
      <c r="AH8" s="1123"/>
      <c r="AI8" s="1123"/>
      <c r="AJ8" s="1123"/>
      <c r="AK8" s="1123"/>
    </row>
    <row r="9" spans="1:37" s="44" customFormat="1" ht="12" customHeight="1">
      <c r="A9" s="1502"/>
      <c r="B9" s="1509"/>
      <c r="C9" s="1509"/>
      <c r="D9" s="1510" t="s">
        <v>290</v>
      </c>
      <c r="E9" s="1504"/>
      <c r="F9" s="1504" t="s">
        <v>69</v>
      </c>
      <c r="G9" s="1504"/>
      <c r="H9" s="1505" t="s">
        <v>166</v>
      </c>
      <c r="I9" s="1504"/>
      <c r="J9" s="1504" t="s">
        <v>419</v>
      </c>
      <c r="K9" s="1504"/>
      <c r="L9" s="1504" t="s">
        <v>35</v>
      </c>
      <c r="M9" s="1504"/>
      <c r="N9" s="1506" t="s">
        <v>170</v>
      </c>
      <c r="O9" s="1506"/>
      <c r="P9" s="1506" t="s">
        <v>171</v>
      </c>
      <c r="Q9" s="1504"/>
      <c r="R9" s="1504" t="s">
        <v>34</v>
      </c>
      <c r="S9" s="1504"/>
      <c r="T9" s="1504" t="s">
        <v>36</v>
      </c>
      <c r="U9" s="1496"/>
      <c r="V9" s="1507"/>
      <c r="W9" s="1406"/>
      <c r="X9" s="1406"/>
      <c r="Y9" s="1511" t="s">
        <v>293</v>
      </c>
      <c r="Z9" s="1512"/>
      <c r="AA9" s="1511" t="s">
        <v>294</v>
      </c>
      <c r="AB9" s="1123"/>
      <c r="AC9" s="1511" t="s">
        <v>295</v>
      </c>
      <c r="AD9" s="1512"/>
      <c r="AE9" s="1511" t="s">
        <v>294</v>
      </c>
      <c r="AF9" s="1123"/>
      <c r="AG9" s="1511" t="s">
        <v>295</v>
      </c>
      <c r="AH9" s="1512"/>
      <c r="AI9" s="1511" t="s">
        <v>294</v>
      </c>
      <c r="AJ9" s="1123"/>
      <c r="AK9" s="1512" t="s">
        <v>175</v>
      </c>
    </row>
    <row r="10" spans="1:37" s="44" customFormat="1" ht="12" customHeight="1">
      <c r="A10" s="1502"/>
      <c r="B10" s="1513" t="s">
        <v>48</v>
      </c>
      <c r="C10" s="1509"/>
      <c r="D10" s="1514" t="s">
        <v>291</v>
      </c>
      <c r="E10" s="1505"/>
      <c r="F10" s="1515" t="s">
        <v>37</v>
      </c>
      <c r="G10" s="1505"/>
      <c r="H10" s="1515" t="s">
        <v>243</v>
      </c>
      <c r="I10" s="1505"/>
      <c r="J10" s="1515" t="s">
        <v>420</v>
      </c>
      <c r="K10" s="1505"/>
      <c r="L10" s="1515" t="s">
        <v>167</v>
      </c>
      <c r="M10" s="1505"/>
      <c r="N10" s="1516" t="s">
        <v>172</v>
      </c>
      <c r="O10" s="1506"/>
      <c r="P10" s="1516" t="s">
        <v>170</v>
      </c>
      <c r="Q10" s="1505"/>
      <c r="R10" s="1515" t="s">
        <v>168</v>
      </c>
      <c r="S10" s="1505"/>
      <c r="T10" s="1515" t="s">
        <v>169</v>
      </c>
      <c r="U10" s="1517"/>
      <c r="V10" s="1507"/>
      <c r="W10" s="1518" t="s">
        <v>296</v>
      </c>
      <c r="X10" s="1519" t="s">
        <v>297</v>
      </c>
      <c r="Y10" s="1516" t="s">
        <v>176</v>
      </c>
      <c r="Z10" s="1516" t="s">
        <v>177</v>
      </c>
      <c r="AA10" s="1516" t="s">
        <v>298</v>
      </c>
      <c r="AB10" s="1123"/>
      <c r="AC10" s="1516" t="s">
        <v>176</v>
      </c>
      <c r="AD10" s="1516" t="s">
        <v>177</v>
      </c>
      <c r="AE10" s="1516" t="s">
        <v>298</v>
      </c>
      <c r="AF10" s="1123"/>
      <c r="AG10" s="1516" t="s">
        <v>178</v>
      </c>
      <c r="AH10" s="1516" t="s">
        <v>177</v>
      </c>
      <c r="AI10" s="1516" t="s">
        <v>298</v>
      </c>
      <c r="AJ10" s="1123"/>
      <c r="AK10" s="1514" t="s">
        <v>299</v>
      </c>
    </row>
    <row r="11" spans="1:37" s="43" customFormat="1" ht="12" customHeight="1">
      <c r="A11" s="1520"/>
      <c r="B11" s="1957"/>
      <c r="C11" s="1509"/>
      <c r="D11" s="1958"/>
      <c r="E11" s="1520"/>
      <c r="F11" s="1959"/>
      <c r="G11" s="1496"/>
      <c r="H11" s="1960"/>
      <c r="I11" s="1496"/>
      <c r="J11" s="1960"/>
      <c r="K11" s="1496"/>
      <c r="L11" s="1559"/>
      <c r="M11" s="1559"/>
      <c r="N11" s="1961"/>
      <c r="O11" s="1962"/>
      <c r="P11" s="1961"/>
      <c r="Q11" s="1525"/>
      <c r="R11" s="1559"/>
      <c r="S11" s="1496"/>
      <c r="T11" s="1525"/>
      <c r="U11" s="1520"/>
      <c r="V11" s="1526"/>
      <c r="W11" s="1527"/>
      <c r="X11" s="1555"/>
      <c r="Y11" s="1963"/>
      <c r="Z11" s="1963"/>
      <c r="AA11" s="1964"/>
      <c r="AB11" s="1528"/>
      <c r="AC11" s="1963"/>
      <c r="AD11" s="1963"/>
      <c r="AE11" s="1964"/>
      <c r="AF11" s="1528"/>
      <c r="AG11" s="1963"/>
      <c r="AH11" s="1963"/>
      <c r="AI11" s="1964"/>
      <c r="AJ11" s="1123"/>
      <c r="AK11" s="1529"/>
    </row>
    <row r="12" spans="1:37" s="43" customFormat="1" ht="12" customHeight="1">
      <c r="A12" s="1520"/>
      <c r="B12" s="1957"/>
      <c r="C12" s="1530"/>
      <c r="D12" s="1958"/>
      <c r="E12" s="1556"/>
      <c r="F12" s="1959"/>
      <c r="G12" s="1496"/>
      <c r="H12" s="1539"/>
      <c r="I12" s="1532"/>
      <c r="J12" s="1539"/>
      <c r="K12" s="1496"/>
      <c r="L12" s="1559"/>
      <c r="M12" s="1559"/>
      <c r="N12" s="1961"/>
      <c r="O12" s="1962"/>
      <c r="P12" s="1961"/>
      <c r="Q12" s="1525"/>
      <c r="R12" s="1559"/>
      <c r="S12" s="1496"/>
      <c r="T12" s="1525"/>
      <c r="U12" s="1554"/>
      <c r="V12" s="1535"/>
      <c r="W12" s="1527"/>
      <c r="X12" s="1555"/>
      <c r="Y12" s="1963"/>
      <c r="Z12" s="1965"/>
      <c r="AA12" s="1966"/>
      <c r="AB12" s="1528"/>
      <c r="AC12" s="1963"/>
      <c r="AD12" s="1963"/>
      <c r="AE12" s="1966"/>
      <c r="AF12" s="1528"/>
      <c r="AG12" s="1963"/>
      <c r="AH12" s="1965"/>
      <c r="AI12" s="1966"/>
      <c r="AJ12" s="1123"/>
      <c r="AK12" s="1529"/>
    </row>
    <row r="13" spans="1:37" s="43" customFormat="1" ht="12" customHeight="1">
      <c r="A13" s="1520"/>
      <c r="B13" s="1957"/>
      <c r="C13" s="1530"/>
      <c r="D13" s="1958"/>
      <c r="E13" s="1556"/>
      <c r="F13" s="1959"/>
      <c r="G13" s="1496"/>
      <c r="H13" s="1539"/>
      <c r="I13" s="1532"/>
      <c r="J13" s="1539"/>
      <c r="K13" s="1496"/>
      <c r="L13" s="1967"/>
      <c r="M13" s="1559"/>
      <c r="N13" s="1961"/>
      <c r="O13" s="1962"/>
      <c r="P13" s="1961"/>
      <c r="Q13" s="1525"/>
      <c r="R13" s="1967"/>
      <c r="S13" s="1496"/>
      <c r="T13" s="1553"/>
      <c r="U13" s="1554"/>
      <c r="V13" s="1535"/>
      <c r="W13" s="1527"/>
      <c r="X13" s="1968"/>
      <c r="Y13" s="1542"/>
      <c r="Z13" s="1543"/>
      <c r="AA13" s="1544"/>
      <c r="AB13" s="1528"/>
      <c r="AC13" s="1542"/>
      <c r="AD13" s="1542"/>
      <c r="AE13" s="1544"/>
      <c r="AF13" s="1528"/>
      <c r="AG13" s="1542"/>
      <c r="AH13" s="1543"/>
      <c r="AI13" s="1544"/>
      <c r="AJ13" s="1123"/>
      <c r="AK13" s="1546"/>
    </row>
    <row r="14" spans="1:37" s="43" customFormat="1" ht="12" customHeight="1">
      <c r="A14" s="1520"/>
      <c r="B14" s="1957"/>
      <c r="C14" s="1530"/>
      <c r="D14" s="1958"/>
      <c r="E14" s="1556"/>
      <c r="F14" s="1969"/>
      <c r="G14" s="1496"/>
      <c r="H14" s="1539"/>
      <c r="I14" s="1532"/>
      <c r="J14" s="1539"/>
      <c r="K14" s="1496"/>
      <c r="L14" s="1970"/>
      <c r="M14" s="1559"/>
      <c r="N14" s="1961"/>
      <c r="O14" s="1962"/>
      <c r="P14" s="1961"/>
      <c r="Q14" s="1525"/>
      <c r="R14" s="1970"/>
      <c r="S14" s="1496"/>
      <c r="T14" s="1538"/>
      <c r="U14" s="1554"/>
      <c r="V14" s="1535"/>
      <c r="W14" s="1123"/>
      <c r="X14" s="1555" t="s">
        <v>38</v>
      </c>
      <c r="Y14" s="1971" t="e">
        <f>AVERAGE(Y11:Y13)</f>
        <v>#DIV/0!</v>
      </c>
      <c r="Z14" s="1971" t="e">
        <f>AVERAGE(Z11:Z13)</f>
        <v>#DIV/0!</v>
      </c>
      <c r="AA14" s="1556"/>
      <c r="AB14" s="1556"/>
      <c r="AC14" s="1971" t="e">
        <f>AVERAGE(AC11:AC13)</f>
        <v>#DIV/0!</v>
      </c>
      <c r="AD14" s="1971" t="e">
        <f>AVERAGE(AD11:AD13)</f>
        <v>#DIV/0!</v>
      </c>
      <c r="AE14" s="1529"/>
      <c r="AF14" s="1528"/>
      <c r="AG14" s="1971" t="e">
        <f>AVERAGE(AG11:AG13)</f>
        <v>#DIV/0!</v>
      </c>
      <c r="AH14" s="1971" t="e">
        <f>AVERAGE(AH11:AH13)</f>
        <v>#DIV/0!</v>
      </c>
      <c r="AI14" s="1131"/>
      <c r="AJ14" s="1123"/>
      <c r="AK14" s="1131"/>
    </row>
    <row r="15" spans="1:37" s="43" customFormat="1" ht="12" customHeight="1">
      <c r="A15" s="1520"/>
      <c r="B15" s="1496"/>
      <c r="C15" s="1557"/>
      <c r="D15" s="1496" t="s">
        <v>38</v>
      </c>
      <c r="E15" s="1531"/>
      <c r="F15" s="929" t="e">
        <f>AVERAGE(F11:F13)</f>
        <v>#DIV/0!</v>
      </c>
      <c r="G15" s="1549"/>
      <c r="H15" s="1550"/>
      <c r="I15" s="1550"/>
      <c r="J15" s="1550"/>
      <c r="K15" s="1549"/>
      <c r="L15" s="1972" t="e">
        <f>AVERAGE(L11:L13)</f>
        <v>#DIV/0!</v>
      </c>
      <c r="M15" s="1551"/>
      <c r="N15" s="1552"/>
      <c r="O15" s="1552"/>
      <c r="P15" s="1552"/>
      <c r="Q15" s="1553"/>
      <c r="R15" s="930" t="e">
        <f>AVERAGE(R11:R13)</f>
        <v>#DIV/0!</v>
      </c>
      <c r="S15" s="1549"/>
      <c r="T15" s="929" t="e">
        <f>AVERAGE(T11:T13)</f>
        <v>#DIV/0!</v>
      </c>
      <c r="U15" s="1554"/>
      <c r="V15" s="1535"/>
      <c r="W15" s="1558"/>
      <c r="X15" s="1555" t="s">
        <v>149</v>
      </c>
      <c r="Y15" s="1973" t="e">
        <f>MEDIAN(Y11:Y13)</f>
        <v>#NUM!</v>
      </c>
      <c r="Z15" s="1973" t="e">
        <f>MEDIAN(Z11:Z13)</f>
        <v>#NUM!</v>
      </c>
      <c r="AA15" s="1556"/>
      <c r="AB15" s="1556"/>
      <c r="AC15" s="1973" t="e">
        <f>MEDIAN(AC11:AC13)</f>
        <v>#NUM!</v>
      </c>
      <c r="AD15" s="1973" t="e">
        <f>MEDIAN(AD11:AD13)</f>
        <v>#NUM!</v>
      </c>
      <c r="AE15" s="1529"/>
      <c r="AF15" s="1528"/>
      <c r="AG15" s="1973" t="e">
        <f>MEDIAN(AG11:AG13)</f>
        <v>#NUM!</v>
      </c>
      <c r="AH15" s="1973" t="e">
        <f>MEDIAN(AH11:AH13)</f>
        <v>#NUM!</v>
      </c>
      <c r="AI15" s="1131"/>
      <c r="AJ15" s="1123"/>
      <c r="AK15" s="1558"/>
    </row>
    <row r="16" spans="1:37" s="43" customFormat="1" ht="12" customHeight="1">
      <c r="A16" s="1520"/>
      <c r="B16" s="1496"/>
      <c r="C16" s="1557"/>
      <c r="D16" s="1496" t="s">
        <v>39</v>
      </c>
      <c r="E16" s="1531"/>
      <c r="F16" s="929" t="e">
        <f>MEDIAN(F11:F13)</f>
        <v>#NUM!</v>
      </c>
      <c r="G16" s="1549"/>
      <c r="H16" s="1550"/>
      <c r="I16" s="1550"/>
      <c r="J16" s="1550"/>
      <c r="K16" s="1549"/>
      <c r="L16" s="1972" t="e">
        <f>MEDIAN(L11:L13)</f>
        <v>#NUM!</v>
      </c>
      <c r="M16" s="1551"/>
      <c r="N16" s="1552"/>
      <c r="O16" s="1552"/>
      <c r="P16" s="1552"/>
      <c r="Q16" s="1553"/>
      <c r="R16" s="930" t="e">
        <f>MEDIAN(R11:R13)</f>
        <v>#NUM!</v>
      </c>
      <c r="S16" s="1549"/>
      <c r="T16" s="929" t="e">
        <f>MEDIAN(T11:T13)</f>
        <v>#NUM!</v>
      </c>
      <c r="U16" s="1554"/>
      <c r="V16" s="1535"/>
      <c r="W16" s="1558"/>
      <c r="X16" s="1555"/>
      <c r="Y16" s="1561"/>
      <c r="Z16" s="1561"/>
      <c r="AA16" s="1556"/>
      <c r="AB16" s="1556"/>
      <c r="AC16" s="1561"/>
      <c r="AD16" s="1561"/>
      <c r="AE16" s="1529"/>
      <c r="AF16" s="1528"/>
      <c r="AG16" s="1561"/>
      <c r="AH16" s="1561"/>
      <c r="AI16" s="1131"/>
      <c r="AJ16" s="1123"/>
      <c r="AK16" s="1558"/>
    </row>
    <row r="17" spans="1:37" s="43" customFormat="1" ht="12" customHeight="1" thickBot="1">
      <c r="A17" s="1520"/>
      <c r="B17" s="1496"/>
      <c r="C17" s="1557"/>
      <c r="D17" s="1496"/>
      <c r="E17" s="1531"/>
      <c r="F17" s="1553"/>
      <c r="G17" s="1549"/>
      <c r="H17" s="1550"/>
      <c r="I17" s="1550"/>
      <c r="J17" s="1550"/>
      <c r="K17" s="1549"/>
      <c r="L17" s="1559"/>
      <c r="M17" s="1551"/>
      <c r="N17" s="1552"/>
      <c r="O17" s="1552"/>
      <c r="P17" s="1552"/>
      <c r="Q17" s="1553"/>
      <c r="R17" s="1560"/>
      <c r="S17" s="1549"/>
      <c r="T17" s="1553"/>
      <c r="U17" s="1554"/>
      <c r="V17" s="1535"/>
      <c r="W17" s="1558"/>
      <c r="X17" s="1558"/>
      <c r="Y17" s="1558"/>
      <c r="Z17" s="1558"/>
      <c r="AA17" s="1558"/>
      <c r="AB17" s="1558"/>
      <c r="AC17" s="1558"/>
      <c r="AD17" s="1558"/>
      <c r="AE17" s="1558"/>
      <c r="AF17" s="1558"/>
      <c r="AG17" s="1558"/>
      <c r="AH17" s="1558"/>
      <c r="AI17" s="1558"/>
      <c r="AJ17" s="1558"/>
      <c r="AK17" s="1558"/>
    </row>
    <row r="18" spans="1:37" s="43" customFormat="1" ht="12" customHeight="1" thickBot="1">
      <c r="A18" s="1520"/>
      <c r="B18" s="1530"/>
      <c r="C18" s="1530"/>
      <c r="D18" s="1530"/>
      <c r="E18" s="1556"/>
      <c r="F18" s="1554"/>
      <c r="G18" s="1520"/>
      <c r="H18" s="1562"/>
      <c r="I18" s="1563"/>
      <c r="J18" s="1562"/>
      <c r="K18" s="1520"/>
      <c r="L18" s="1559"/>
      <c r="M18" s="1559"/>
      <c r="N18" s="1564"/>
      <c r="O18" s="1520"/>
      <c r="P18" s="1525"/>
      <c r="Q18" s="1525"/>
      <c r="R18" s="1525"/>
      <c r="S18" s="1525"/>
      <c r="T18" s="1525"/>
      <c r="U18" s="1554"/>
      <c r="V18" s="1535"/>
      <c r="W18" s="1558"/>
      <c r="X18" s="1974" t="s">
        <v>301</v>
      </c>
      <c r="Y18" s="1975"/>
      <c r="Z18" s="1975"/>
      <c r="AA18" s="1976"/>
      <c r="AB18" s="1558"/>
      <c r="AC18" s="1558"/>
      <c r="AD18" s="1558"/>
      <c r="AE18" s="1558"/>
      <c r="AF18" s="1558"/>
      <c r="AG18" s="1558"/>
      <c r="AH18" s="1558"/>
      <c r="AI18" s="1558"/>
      <c r="AJ18" s="1558"/>
      <c r="AK18" s="1558"/>
    </row>
    <row r="19" spans="1:37" s="43" customFormat="1" ht="12" customHeight="1" thickBot="1">
      <c r="A19" s="1520"/>
      <c r="B19" s="1565" t="s">
        <v>174</v>
      </c>
      <c r="C19" s="1566"/>
      <c r="D19" s="1566"/>
      <c r="E19" s="1566"/>
      <c r="F19" s="1566"/>
      <c r="G19" s="1566"/>
      <c r="H19" s="1566"/>
      <c r="I19" s="1520"/>
      <c r="J19" s="1520"/>
      <c r="K19" s="1520"/>
      <c r="L19" s="1565" t="s">
        <v>173</v>
      </c>
      <c r="M19" s="1566"/>
      <c r="N19" s="1566"/>
      <c r="O19" s="1566"/>
      <c r="P19" s="1566"/>
      <c r="Q19" s="1566"/>
      <c r="R19" s="1566"/>
      <c r="S19" s="1566"/>
      <c r="T19" s="1566"/>
      <c r="U19" s="1554"/>
      <c r="V19" s="1526"/>
      <c r="W19" s="1558"/>
      <c r="X19" s="1977" t="s">
        <v>512</v>
      </c>
      <c r="Y19" s="1978"/>
      <c r="Z19" s="1978"/>
      <c r="AA19" s="1979"/>
      <c r="AB19" s="1558"/>
      <c r="AC19" s="1558"/>
      <c r="AD19" s="1558"/>
      <c r="AE19" s="1558"/>
      <c r="AF19" s="1558"/>
      <c r="AG19" s="1558"/>
      <c r="AH19" s="1558"/>
      <c r="AI19" s="1558"/>
      <c r="AJ19" s="1558"/>
      <c r="AK19" s="1558"/>
    </row>
    <row r="20" spans="1:37" s="48" customFormat="1" ht="12" customHeight="1">
      <c r="A20" s="1520"/>
      <c r="B20" s="1520" t="s">
        <v>567</v>
      </c>
      <c r="C20" s="1520"/>
      <c r="D20" s="1520"/>
      <c r="E20" s="1520"/>
      <c r="F20" s="1520"/>
      <c r="G20" s="1520"/>
      <c r="H20" s="1980" t="e">
        <f>T16</f>
        <v>#NUM!</v>
      </c>
      <c r="I20" s="1520"/>
      <c r="J20" s="1520"/>
      <c r="K20" s="1567"/>
      <c r="L20" s="1520" t="s">
        <v>302</v>
      </c>
      <c r="M20" s="1520"/>
      <c r="N20" s="1520"/>
      <c r="O20" s="1520"/>
      <c r="P20" s="1520"/>
      <c r="Q20" s="1520"/>
      <c r="R20" s="1520"/>
      <c r="S20" s="1520"/>
      <c r="T20" s="934">
        <f>VLOOKUP(valuation_date,BAA!A:B,2,TRUE)/100</f>
        <v>4.7100000000000003E-2</v>
      </c>
      <c r="U20" s="1520"/>
      <c r="V20" s="1570"/>
      <c r="W20" s="1558"/>
      <c r="X20" s="1981"/>
      <c r="Y20" s="1982"/>
      <c r="Z20" s="1982"/>
      <c r="AA20" s="1983"/>
      <c r="AB20" s="1558"/>
      <c r="AC20" s="1571"/>
      <c r="AD20" s="1571"/>
      <c r="AE20" s="1571"/>
      <c r="AF20" s="1571"/>
      <c r="AG20" s="1571"/>
      <c r="AH20" s="1571"/>
      <c r="AI20" s="1571"/>
      <c r="AJ20" s="1571"/>
      <c r="AK20" s="1571"/>
    </row>
    <row r="21" spans="1:37" s="43" customFormat="1" ht="12" customHeight="1">
      <c r="A21" s="1556"/>
      <c r="B21" s="1568" t="s">
        <v>502</v>
      </c>
      <c r="C21" s="1520"/>
      <c r="D21" s="1520"/>
      <c r="E21" s="1520"/>
      <c r="F21" s="1520"/>
      <c r="G21" s="1520"/>
      <c r="H21" s="1984" t="e">
        <f>L15</f>
        <v>#DIV/0!</v>
      </c>
      <c r="I21" s="1520"/>
      <c r="J21" s="1520"/>
      <c r="K21" s="1567"/>
      <c r="L21" s="1520" t="s">
        <v>303</v>
      </c>
      <c r="M21" s="1520"/>
      <c r="N21" s="1520"/>
      <c r="O21" s="1520"/>
      <c r="P21" s="1520"/>
      <c r="Q21" s="1520"/>
      <c r="R21" s="1520"/>
      <c r="S21" s="1520"/>
      <c r="T21" s="1985">
        <f>H22</f>
        <v>0.36499999999999999</v>
      </c>
      <c r="U21" s="1569"/>
      <c r="V21" s="1526"/>
      <c r="W21" s="1558"/>
      <c r="X21" s="1986"/>
      <c r="Y21" s="1982" t="s">
        <v>272</v>
      </c>
      <c r="Z21" s="1982" t="s">
        <v>273</v>
      </c>
      <c r="AA21" s="1983" t="s">
        <v>274</v>
      </c>
      <c r="AB21" s="1558"/>
      <c r="AC21" s="1558"/>
      <c r="AD21" s="1558"/>
      <c r="AE21" s="1558"/>
      <c r="AF21" s="1558"/>
      <c r="AG21" s="1558"/>
      <c r="AH21" s="1558"/>
      <c r="AI21" s="1558"/>
      <c r="AJ21" s="1558"/>
      <c r="AK21" s="1558"/>
    </row>
    <row r="22" spans="1:37" s="43" customFormat="1" ht="12" customHeight="1">
      <c r="A22" s="1520"/>
      <c r="B22" s="1987" t="s">
        <v>304</v>
      </c>
      <c r="C22" s="1988"/>
      <c r="D22" s="1988"/>
      <c r="E22" s="1520"/>
      <c r="F22" s="1520"/>
      <c r="G22" s="1520"/>
      <c r="H22" s="1989">
        <f>taxrate</f>
        <v>0.36499999999999999</v>
      </c>
      <c r="I22" s="1520"/>
      <c r="J22" s="1520"/>
      <c r="K22" s="1567"/>
      <c r="L22" s="1520" t="s">
        <v>305</v>
      </c>
      <c r="M22" s="1520"/>
      <c r="N22" s="1520"/>
      <c r="O22" s="1520"/>
      <c r="P22" s="1520"/>
      <c r="Q22" s="1520"/>
      <c r="R22" s="1520"/>
      <c r="S22" s="1520"/>
      <c r="T22" s="1990">
        <f>T20*(1-T21)</f>
        <v>2.9908500000000001E-2</v>
      </c>
      <c r="U22" s="1520"/>
      <c r="V22" s="1526"/>
      <c r="W22" s="1558"/>
      <c r="X22" s="1986"/>
      <c r="Y22" s="1982"/>
      <c r="Z22" s="1982"/>
      <c r="AA22" s="1983"/>
      <c r="AB22" s="1558"/>
      <c r="AC22" s="1558"/>
      <c r="AD22" s="1558"/>
      <c r="AE22" s="1558"/>
      <c r="AF22" s="1558"/>
      <c r="AG22" s="1558"/>
      <c r="AH22" s="1558"/>
      <c r="AI22" s="1558"/>
      <c r="AJ22" s="1558"/>
      <c r="AK22" s="1558"/>
    </row>
    <row r="23" spans="1:37" s="43" customFormat="1" ht="12" customHeight="1">
      <c r="A23" s="1520"/>
      <c r="B23" s="1520"/>
      <c r="C23" s="1520"/>
      <c r="D23" s="1520"/>
      <c r="E23" s="1520"/>
      <c r="F23" s="1520"/>
      <c r="G23" s="1520"/>
      <c r="H23" s="1520"/>
      <c r="I23" s="1520"/>
      <c r="J23" s="1520"/>
      <c r="K23" s="1567"/>
      <c r="L23" s="1123"/>
      <c r="M23" s="1123"/>
      <c r="N23" s="1123"/>
      <c r="O23" s="1123"/>
      <c r="P23" s="1123"/>
      <c r="Q23" s="1123"/>
      <c r="R23" s="1123"/>
      <c r="S23" s="1123"/>
      <c r="T23" s="1123"/>
      <c r="U23" s="1520"/>
      <c r="V23" s="1526"/>
      <c r="W23" s="1558"/>
      <c r="X23" s="1977" t="s">
        <v>275</v>
      </c>
      <c r="Y23" s="1991" t="s">
        <v>276</v>
      </c>
      <c r="Z23" s="1991" t="s">
        <v>276</v>
      </c>
      <c r="AA23" s="1992" t="s">
        <v>277</v>
      </c>
      <c r="AB23" s="1558"/>
      <c r="AC23" s="1558"/>
      <c r="AD23" s="1558"/>
      <c r="AE23" s="1558"/>
      <c r="AF23" s="1558"/>
      <c r="AG23" s="1558"/>
      <c r="AH23" s="1558"/>
      <c r="AI23" s="1558"/>
      <c r="AJ23" s="1558"/>
      <c r="AK23" s="1558"/>
    </row>
    <row r="24" spans="1:37" s="43" customFormat="1" ht="12" customHeight="1" thickBot="1">
      <c r="A24" s="1520"/>
      <c r="B24" s="1568" t="s">
        <v>306</v>
      </c>
      <c r="C24" s="1520"/>
      <c r="D24" s="1520"/>
      <c r="E24" s="1520"/>
      <c r="F24" s="1520"/>
      <c r="G24" s="1520"/>
      <c r="H24" s="1980" t="str">
        <f>IF(ISERROR(H20*(1+(H21*(1-H22)))),"n/a",H20*(1+(H21*(1-H22))))</f>
        <v>n/a</v>
      </c>
      <c r="I24" s="1520"/>
      <c r="J24" s="1487"/>
      <c r="K24" s="1487"/>
      <c r="L24" s="1565" t="s">
        <v>112</v>
      </c>
      <c r="M24" s="1566"/>
      <c r="N24" s="1566"/>
      <c r="O24" s="1566"/>
      <c r="P24" s="1566"/>
      <c r="Q24" s="1566"/>
      <c r="R24" s="1566"/>
      <c r="S24" s="1566"/>
      <c r="T24" s="1566"/>
      <c r="U24" s="1574"/>
      <c r="V24" s="1526"/>
      <c r="W24" s="1558"/>
      <c r="X24" s="1993" t="s">
        <v>278</v>
      </c>
      <c r="Y24" s="1994">
        <v>2432888</v>
      </c>
      <c r="Z24" s="1994">
        <v>9196480</v>
      </c>
      <c r="AA24" s="1995">
        <v>1.11E-2</v>
      </c>
      <c r="AB24" s="1558"/>
      <c r="AC24" s="1558"/>
      <c r="AD24" s="1558"/>
      <c r="AE24" s="1558"/>
      <c r="AF24" s="1558"/>
      <c r="AG24" s="1558"/>
      <c r="AH24" s="1558"/>
      <c r="AI24" s="1558"/>
      <c r="AJ24" s="1558"/>
      <c r="AK24" s="1558"/>
    </row>
    <row r="25" spans="1:37" s="43" customFormat="1" ht="12" customHeight="1">
      <c r="A25" s="1520"/>
      <c r="B25" s="1568" t="s">
        <v>307</v>
      </c>
      <c r="C25" s="1520"/>
      <c r="D25" s="1520"/>
      <c r="E25" s="1520"/>
      <c r="F25" s="1520"/>
      <c r="G25" s="1520"/>
      <c r="H25" s="1575"/>
      <c r="I25" s="1520"/>
      <c r="J25" s="1520"/>
      <c r="K25" s="1520"/>
      <c r="L25" s="1508"/>
      <c r="M25" s="1576"/>
      <c r="N25" s="1576"/>
      <c r="O25" s="1576"/>
      <c r="P25" s="1576"/>
      <c r="Q25" s="1576"/>
      <c r="R25" s="1576"/>
      <c r="S25" s="1576"/>
      <c r="T25" s="1576"/>
      <c r="U25" s="1576"/>
      <c r="V25" s="1526"/>
      <c r="W25" s="1558"/>
      <c r="X25" s="1993" t="s">
        <v>279</v>
      </c>
      <c r="Y25" s="1994">
        <v>636747</v>
      </c>
      <c r="Z25" s="1994">
        <v>2431229</v>
      </c>
      <c r="AA25" s="1995">
        <v>1.9800000000000002E-2</v>
      </c>
      <c r="AB25" s="1558"/>
      <c r="AC25" s="1558"/>
      <c r="AD25" s="1558"/>
      <c r="AE25" s="1558"/>
      <c r="AF25" s="1558"/>
      <c r="AG25" s="1558"/>
      <c r="AH25" s="1558"/>
      <c r="AI25" s="1558"/>
      <c r="AJ25" s="1558"/>
      <c r="AK25" s="1558"/>
    </row>
    <row r="26" spans="1:37" s="43" customFormat="1" ht="12" customHeight="1">
      <c r="A26" s="1520"/>
      <c r="B26" s="1568" t="s">
        <v>308</v>
      </c>
      <c r="C26" s="1520"/>
      <c r="D26" s="1520"/>
      <c r="E26" s="1520"/>
      <c r="F26" s="1520"/>
      <c r="G26" s="1520"/>
      <c r="H26" s="934">
        <f>VLOOKUP(valuation_date,RfR!A:B,2,TRUE)/100</f>
        <v>3.0800000000000001E-2</v>
      </c>
      <c r="I26" s="1520"/>
      <c r="J26" s="1520"/>
      <c r="K26" s="1520"/>
      <c r="L26" s="1520" t="s">
        <v>70</v>
      </c>
      <c r="M26" s="1520"/>
      <c r="N26" s="1520"/>
      <c r="O26" s="1520"/>
      <c r="P26" s="1984" t="str">
        <f>IF(ISERROR(MROUND($H$21/(1+$H$21),1%)),"n/a",MROUND($H$21/(1+$H$21),1%))</f>
        <v>n/a</v>
      </c>
      <c r="Q26" s="1496"/>
      <c r="R26" s="1984">
        <f>$T$22</f>
        <v>2.9908500000000001E-2</v>
      </c>
      <c r="S26" s="1496"/>
      <c r="T26" s="1984" t="str">
        <f>IF(ISERROR($P26*$R26),"n/a",$P26*$R26)</f>
        <v>n/a</v>
      </c>
      <c r="U26" s="1520"/>
      <c r="V26" s="1526"/>
      <c r="W26" s="1558"/>
      <c r="X26" s="1993"/>
      <c r="Y26" s="1996"/>
      <c r="Z26" s="1996"/>
      <c r="AA26" s="1997"/>
      <c r="AB26" s="1558"/>
      <c r="AC26" s="1558"/>
      <c r="AD26" s="1558"/>
      <c r="AE26" s="1558"/>
      <c r="AF26" s="1558"/>
      <c r="AG26" s="1558"/>
      <c r="AH26" s="1558"/>
      <c r="AI26" s="1558"/>
      <c r="AJ26" s="1558"/>
      <c r="AK26" s="1558"/>
    </row>
    <row r="27" spans="1:37" s="43" customFormat="1" ht="12" customHeight="1">
      <c r="A27" s="1520"/>
      <c r="B27" s="1568" t="s">
        <v>309</v>
      </c>
      <c r="C27" s="1520"/>
      <c r="D27" s="1520"/>
      <c r="E27" s="1520"/>
      <c r="F27" s="1520"/>
      <c r="G27" s="1520"/>
      <c r="H27" s="1575"/>
      <c r="I27" s="1520"/>
      <c r="J27" s="1520"/>
      <c r="K27" s="1520"/>
      <c r="L27" s="1520" t="s">
        <v>69</v>
      </c>
      <c r="M27" s="1520"/>
      <c r="N27" s="1520"/>
      <c r="O27" s="1520"/>
      <c r="P27" s="1984" t="str">
        <f>IF(ISERROR(1-P26),"n/a",1-P26)</f>
        <v>n/a</v>
      </c>
      <c r="Q27" s="1496"/>
      <c r="R27" s="1984" t="str">
        <f>$H$30</f>
        <v>n/a</v>
      </c>
      <c r="S27" s="1496"/>
      <c r="T27" s="1998" t="str">
        <f>IF(ISERROR($P27*$R27),"n/a",$P27*$R27)</f>
        <v>n/a</v>
      </c>
      <c r="U27" s="1575"/>
      <c r="V27" s="1526"/>
      <c r="W27" s="1558"/>
      <c r="X27" s="1993"/>
      <c r="Y27" s="1996"/>
      <c r="Z27" s="1996"/>
      <c r="AA27" s="1997"/>
      <c r="AB27" s="1558"/>
      <c r="AC27" s="1558"/>
      <c r="AD27" s="1558"/>
      <c r="AE27" s="1558"/>
      <c r="AF27" s="1558"/>
      <c r="AG27" s="1558"/>
      <c r="AH27" s="1558"/>
      <c r="AI27" s="1558"/>
      <c r="AJ27" s="1558"/>
      <c r="AK27" s="1558"/>
    </row>
    <row r="28" spans="1:37" s="43" customFormat="1" ht="12" customHeight="1">
      <c r="A28" s="1520"/>
      <c r="B28" s="1568" t="s">
        <v>310</v>
      </c>
      <c r="C28" s="1520"/>
      <c r="D28" s="1520"/>
      <c r="E28" s="1520"/>
      <c r="F28" s="1520"/>
      <c r="G28" s="1520"/>
      <c r="H28" s="1575"/>
      <c r="I28" s="1520"/>
      <c r="J28" s="1520"/>
      <c r="K28" s="1520"/>
      <c r="L28" s="1520" t="s">
        <v>119</v>
      </c>
      <c r="M28" s="1520"/>
      <c r="N28" s="1520"/>
      <c r="O28" s="1520"/>
      <c r="P28" s="1496"/>
      <c r="Q28" s="1496"/>
      <c r="R28" s="1496"/>
      <c r="S28" s="1496"/>
      <c r="T28" s="1999" t="str">
        <f>IF(ISERROR(T26+T27),"n/a",T26+T27)</f>
        <v>n/a</v>
      </c>
      <c r="U28" s="1520"/>
      <c r="V28" s="1526"/>
      <c r="W28" s="1558"/>
      <c r="X28" s="1993"/>
      <c r="Y28" s="1996"/>
      <c r="Z28" s="1996"/>
      <c r="AA28" s="1997"/>
      <c r="AB28" s="1558"/>
      <c r="AC28" s="1558"/>
      <c r="AD28" s="1558"/>
      <c r="AE28" s="1558"/>
      <c r="AF28" s="1558"/>
      <c r="AG28" s="1558"/>
      <c r="AH28" s="1558"/>
      <c r="AI28" s="1558"/>
      <c r="AJ28" s="1558"/>
      <c r="AK28" s="1558"/>
    </row>
    <row r="29" spans="1:37" s="43" customFormat="1" ht="12" customHeight="1">
      <c r="A29" s="1520"/>
      <c r="B29" s="1568" t="s">
        <v>311</v>
      </c>
      <c r="C29" s="1520"/>
      <c r="D29" s="1520"/>
      <c r="E29" s="1520"/>
      <c r="F29" s="1520"/>
      <c r="G29" s="1520"/>
      <c r="H29" s="1985">
        <f>AA86</f>
        <v>8.9399999999999993E-2</v>
      </c>
      <c r="I29" s="1520"/>
      <c r="J29" s="1520"/>
      <c r="K29" s="1520"/>
      <c r="L29" s="1123"/>
      <c r="M29" s="1123"/>
      <c r="N29" s="1123"/>
      <c r="O29" s="1123"/>
      <c r="P29" s="1123"/>
      <c r="Q29" s="1123"/>
      <c r="R29" s="1123"/>
      <c r="S29" s="1123"/>
      <c r="T29" s="1572"/>
      <c r="U29" s="1520"/>
      <c r="V29" s="1526"/>
      <c r="W29" s="1558"/>
      <c r="X29" s="2000" t="s">
        <v>280</v>
      </c>
      <c r="Y29" s="1994">
        <v>21753411</v>
      </c>
      <c r="Z29" s="1994">
        <v>428699798</v>
      </c>
      <c r="AA29" s="2001">
        <v>-3.7000000000000002E-3</v>
      </c>
      <c r="AB29" s="1558"/>
      <c r="AC29" s="1558"/>
      <c r="AD29" s="1558"/>
      <c r="AE29" s="1558"/>
      <c r="AF29" s="1558"/>
      <c r="AG29" s="1558"/>
      <c r="AH29" s="1558"/>
      <c r="AI29" s="1558"/>
      <c r="AJ29" s="1558"/>
      <c r="AK29" s="1558"/>
    </row>
    <row r="30" spans="1:37" s="43" customFormat="1" ht="12" customHeight="1">
      <c r="A30" s="1520"/>
      <c r="B30" s="1580" t="s">
        <v>312</v>
      </c>
      <c r="C30" s="1580"/>
      <c r="D30" s="1580"/>
      <c r="E30" s="1580"/>
      <c r="F30" s="1580"/>
      <c r="G30" s="1580"/>
      <c r="H30" s="2002" t="str">
        <f>IF(ISERROR((H24*H25)+SUM(H26:H29)),"n/a",(H24*H25)+SUM(H26:H29))</f>
        <v>n/a</v>
      </c>
      <c r="I30" s="1520"/>
      <c r="J30" s="1520"/>
      <c r="K30" s="1520"/>
      <c r="L30" s="1581" t="s">
        <v>1</v>
      </c>
      <c r="M30" s="1582"/>
      <c r="N30" s="1582"/>
      <c r="O30" s="1582"/>
      <c r="P30" s="1582"/>
      <c r="Q30" s="1582"/>
      <c r="R30" s="1582"/>
      <c r="S30" s="1582"/>
      <c r="T30" s="2003" t="str">
        <f>IF(ISERROR(MROUND($T$28,0.5%)),"n/a",MROUND($T$28,0.5%))</f>
        <v>n/a</v>
      </c>
      <c r="U30" s="1520"/>
      <c r="V30" s="1526"/>
      <c r="W30" s="1558"/>
      <c r="X30" s="2004">
        <v>2</v>
      </c>
      <c r="Y30" s="1994">
        <v>9196656</v>
      </c>
      <c r="Z30" s="1994">
        <v>21739006</v>
      </c>
      <c r="AA30" s="2001">
        <v>7.4999999999999997E-3</v>
      </c>
      <c r="AB30" s="1558"/>
      <c r="AC30" s="1558"/>
      <c r="AD30" s="1558"/>
      <c r="AE30" s="1558"/>
      <c r="AF30" s="1558"/>
      <c r="AG30" s="1558"/>
      <c r="AH30" s="1558"/>
      <c r="AI30" s="1558"/>
      <c r="AJ30" s="1558"/>
      <c r="AK30" s="1558"/>
    </row>
    <row r="31" spans="1:37" s="43" customFormat="1" ht="12" customHeight="1">
      <c r="A31" s="1520"/>
      <c r="B31" s="1123"/>
      <c r="C31" s="1123"/>
      <c r="D31" s="1123"/>
      <c r="E31" s="1123"/>
      <c r="F31" s="1123"/>
      <c r="G31" s="1123"/>
      <c r="H31" s="1123"/>
      <c r="I31" s="1520"/>
      <c r="J31" s="1520"/>
      <c r="K31" s="1520"/>
      <c r="L31" s="1131"/>
      <c r="M31" s="1131"/>
      <c r="N31" s="1131"/>
      <c r="O31" s="1131"/>
      <c r="P31" s="1131"/>
      <c r="Q31" s="1131"/>
      <c r="R31" s="1131"/>
      <c r="S31" s="1131"/>
      <c r="T31" s="1583"/>
      <c r="U31" s="1520"/>
      <c r="V31" s="1526"/>
      <c r="W31" s="1558"/>
      <c r="X31" s="2004">
        <v>3</v>
      </c>
      <c r="Y31" s="1994">
        <v>5572648</v>
      </c>
      <c r="Z31" s="1994">
        <v>9196480</v>
      </c>
      <c r="AA31" s="2001">
        <v>8.6E-3</v>
      </c>
      <c r="AB31" s="1558"/>
      <c r="AC31" s="1558"/>
      <c r="AD31" s="1558"/>
      <c r="AE31" s="1558"/>
      <c r="AF31" s="1558"/>
      <c r="AG31" s="1558"/>
      <c r="AH31" s="1558"/>
      <c r="AI31" s="1558"/>
      <c r="AJ31" s="1558"/>
      <c r="AK31" s="1558"/>
    </row>
    <row r="32" spans="1:37" s="43" customFormat="1" ht="12" customHeight="1">
      <c r="A32" s="1584"/>
      <c r="B32" s="1580" t="s">
        <v>313</v>
      </c>
      <c r="C32" s="1580"/>
      <c r="D32" s="1580"/>
      <c r="E32" s="1580"/>
      <c r="F32" s="1580"/>
      <c r="G32" s="1580"/>
      <c r="H32" s="2005"/>
      <c r="I32" s="1520"/>
      <c r="J32" s="1520"/>
      <c r="K32" s="1520"/>
      <c r="L32" s="1581" t="s">
        <v>314</v>
      </c>
      <c r="M32" s="1582"/>
      <c r="N32" s="1582"/>
      <c r="O32" s="1582"/>
      <c r="P32" s="1582"/>
      <c r="Q32" s="1582"/>
      <c r="R32" s="1582"/>
      <c r="S32" s="1582"/>
      <c r="T32" s="861">
        <f>MROUND(wacc1,0.5%)</f>
        <v>0</v>
      </c>
      <c r="U32" s="1520"/>
      <c r="V32" s="1526"/>
      <c r="W32" s="1558"/>
      <c r="X32" s="2004">
        <v>4</v>
      </c>
      <c r="Y32" s="1994">
        <v>3581547</v>
      </c>
      <c r="Z32" s="1994">
        <v>5569840</v>
      </c>
      <c r="AA32" s="2001">
        <v>1.1599999999999999E-2</v>
      </c>
      <c r="AB32" s="1558"/>
      <c r="AC32" s="1558"/>
      <c r="AD32" s="1558"/>
      <c r="AE32" s="1558"/>
      <c r="AF32" s="1558"/>
      <c r="AG32" s="1558"/>
      <c r="AH32" s="1558"/>
      <c r="AI32" s="1558"/>
      <c r="AJ32" s="1558"/>
      <c r="AK32" s="1558"/>
    </row>
    <row r="33" spans="1:37" s="43" customFormat="1" ht="12" customHeight="1">
      <c r="A33" s="1134"/>
      <c r="B33" s="1134"/>
      <c r="C33" s="1134"/>
      <c r="D33" s="1134"/>
      <c r="E33" s="1134"/>
      <c r="F33" s="1134"/>
      <c r="G33" s="1134"/>
      <c r="H33" s="1558"/>
      <c r="I33" s="1134"/>
      <c r="J33" s="1558"/>
      <c r="K33" s="1520"/>
      <c r="L33" s="1520"/>
      <c r="M33" s="1520"/>
      <c r="N33" s="1520"/>
      <c r="O33" s="1520"/>
      <c r="P33" s="1520"/>
      <c r="Q33" s="1520"/>
      <c r="R33" s="1520"/>
      <c r="S33" s="1520"/>
      <c r="T33" s="1520"/>
      <c r="U33" s="1520"/>
      <c r="V33" s="1526"/>
      <c r="W33" s="1558"/>
      <c r="X33" s="2000"/>
      <c r="Y33" s="1996"/>
      <c r="Z33" s="1996"/>
      <c r="AA33" s="2006"/>
      <c r="AB33" s="1558"/>
      <c r="AC33" s="1558"/>
      <c r="AD33" s="1558"/>
      <c r="AE33" s="1558"/>
      <c r="AF33" s="1558"/>
      <c r="AG33" s="1558"/>
      <c r="AH33" s="1558"/>
      <c r="AI33" s="1558"/>
      <c r="AJ33" s="1558"/>
      <c r="AK33" s="1558"/>
    </row>
    <row r="34" spans="1:37" s="43" customFormat="1" ht="12" customHeight="1">
      <c r="A34" s="1134"/>
      <c r="B34" s="1134"/>
      <c r="C34" s="1134"/>
      <c r="D34" s="1134"/>
      <c r="E34" s="1134"/>
      <c r="F34" s="1134"/>
      <c r="G34" s="1134"/>
      <c r="H34" s="1558"/>
      <c r="I34" s="1134"/>
      <c r="J34" s="1558"/>
      <c r="K34" s="1520"/>
      <c r="L34" s="1520"/>
      <c r="M34" s="1520"/>
      <c r="N34" s="1520"/>
      <c r="O34" s="1520"/>
      <c r="P34" s="1520"/>
      <c r="Q34" s="1520"/>
      <c r="R34" s="1520"/>
      <c r="S34" s="1520"/>
      <c r="T34" s="1520"/>
      <c r="U34" s="1520"/>
      <c r="V34" s="1526"/>
      <c r="W34" s="1558"/>
      <c r="X34" s="2000"/>
      <c r="Y34" s="1996"/>
      <c r="Z34" s="1996"/>
      <c r="AA34" s="2006"/>
      <c r="AB34" s="1558"/>
      <c r="AC34" s="1558"/>
      <c r="AD34" s="1558"/>
      <c r="AE34" s="1558"/>
      <c r="AF34" s="1558"/>
      <c r="AG34" s="1558"/>
      <c r="AH34" s="1558"/>
      <c r="AI34" s="1558"/>
      <c r="AJ34" s="1558"/>
      <c r="AK34" s="1558"/>
    </row>
    <row r="35" spans="1:37" s="43" customFormat="1" ht="12" customHeight="1">
      <c r="A35" s="1134"/>
      <c r="B35" s="1134"/>
      <c r="C35" s="1134"/>
      <c r="D35" s="1134"/>
      <c r="E35" s="1134"/>
      <c r="F35" s="1134"/>
      <c r="G35" s="1134"/>
      <c r="H35" s="1558"/>
      <c r="I35" s="1134"/>
      <c r="J35" s="1558"/>
      <c r="K35" s="1520"/>
      <c r="L35" s="1520"/>
      <c r="M35" s="1520"/>
      <c r="N35" s="1520"/>
      <c r="O35" s="1520"/>
      <c r="P35" s="1520"/>
      <c r="Q35" s="1520"/>
      <c r="R35" s="1520"/>
      <c r="S35" s="1520"/>
      <c r="T35" s="1520"/>
      <c r="U35" s="1520"/>
      <c r="V35" s="1526"/>
      <c r="W35" s="1558"/>
      <c r="X35" s="2000"/>
      <c r="Y35" s="1996"/>
      <c r="Z35" s="1996"/>
      <c r="AA35" s="2006"/>
      <c r="AB35" s="1558"/>
      <c r="AC35" s="1558"/>
      <c r="AD35" s="1558"/>
      <c r="AE35" s="1558"/>
      <c r="AF35" s="1558"/>
      <c r="AG35" s="1558"/>
      <c r="AH35" s="1558"/>
      <c r="AI35" s="1558"/>
      <c r="AJ35" s="1558"/>
      <c r="AK35" s="1558"/>
    </row>
    <row r="36" spans="1:37" s="43" customFormat="1" ht="12" customHeight="1">
      <c r="A36" s="1134"/>
      <c r="B36" s="1134"/>
      <c r="C36" s="1134"/>
      <c r="D36" s="1134"/>
      <c r="E36" s="1134"/>
      <c r="F36" s="1134"/>
      <c r="G36" s="1134"/>
      <c r="H36" s="1558"/>
      <c r="I36" s="1134"/>
      <c r="J36" s="1558"/>
      <c r="K36" s="1520"/>
      <c r="L36" s="1520"/>
      <c r="M36" s="1520"/>
      <c r="N36" s="1520"/>
      <c r="O36" s="1520"/>
      <c r="P36" s="1520"/>
      <c r="Q36" s="1520"/>
      <c r="R36" s="1520"/>
      <c r="S36" s="1520"/>
      <c r="T36" s="1520"/>
      <c r="U36" s="1520"/>
      <c r="V36" s="1526"/>
      <c r="W36" s="1558"/>
      <c r="X36" s="2000"/>
      <c r="Y36" s="1996"/>
      <c r="Z36" s="1996"/>
      <c r="AA36" s="2006"/>
      <c r="AB36" s="1558"/>
      <c r="AC36" s="1558"/>
      <c r="AD36" s="1558"/>
      <c r="AE36" s="1558"/>
      <c r="AF36" s="1558"/>
      <c r="AG36" s="1558"/>
      <c r="AH36" s="1558"/>
      <c r="AI36" s="1558"/>
      <c r="AJ36" s="1558"/>
      <c r="AK36" s="1558"/>
    </row>
    <row r="37" spans="1:37" s="43" customFormat="1" ht="12" customHeight="1">
      <c r="A37" s="1134"/>
      <c r="B37" s="1134"/>
      <c r="C37" s="1134"/>
      <c r="D37" s="1134"/>
      <c r="E37" s="1134"/>
      <c r="F37" s="1134"/>
      <c r="G37" s="1134"/>
      <c r="H37" s="1558"/>
      <c r="I37" s="1134"/>
      <c r="J37" s="1558"/>
      <c r="K37" s="1520"/>
      <c r="L37" s="1520"/>
      <c r="M37" s="1520"/>
      <c r="N37" s="1520"/>
      <c r="O37" s="1520"/>
      <c r="P37" s="1520"/>
      <c r="Q37" s="1520"/>
      <c r="R37" s="1520"/>
      <c r="S37" s="1520"/>
      <c r="T37" s="1520"/>
      <c r="U37" s="1520"/>
      <c r="V37" s="1526"/>
      <c r="W37" s="1558"/>
      <c r="X37" s="2000"/>
      <c r="Y37" s="1996"/>
      <c r="Z37" s="1996"/>
      <c r="AA37" s="2006"/>
      <c r="AB37" s="1558"/>
      <c r="AC37" s="1558"/>
      <c r="AD37" s="1558"/>
      <c r="AE37" s="1558"/>
      <c r="AF37" s="1558"/>
      <c r="AG37" s="1558"/>
      <c r="AH37" s="1558"/>
      <c r="AI37" s="1558"/>
      <c r="AJ37" s="1558"/>
      <c r="AK37" s="1558"/>
    </row>
    <row r="38" spans="1:37" s="43" customFormat="1" ht="12" customHeight="1">
      <c r="A38" s="1134"/>
      <c r="B38" s="1134"/>
      <c r="C38" s="1134"/>
      <c r="D38" s="1134"/>
      <c r="E38" s="1134"/>
      <c r="F38" s="1134"/>
      <c r="G38" s="1134"/>
      <c r="H38" s="1558"/>
      <c r="I38" s="1134"/>
      <c r="J38" s="1558"/>
      <c r="K38" s="1520"/>
      <c r="L38" s="1520"/>
      <c r="M38" s="1520"/>
      <c r="N38" s="1520"/>
      <c r="O38" s="1520"/>
      <c r="P38" s="1520"/>
      <c r="Q38" s="1520"/>
      <c r="R38" s="1520"/>
      <c r="S38" s="1520"/>
      <c r="T38" s="1520"/>
      <c r="U38" s="1520"/>
      <c r="V38" s="1526"/>
      <c r="W38" s="1558"/>
      <c r="X38" s="2000"/>
      <c r="Y38" s="1996"/>
      <c r="Z38" s="1996"/>
      <c r="AA38" s="2006"/>
      <c r="AB38" s="1558"/>
      <c r="AC38" s="1558"/>
      <c r="AD38" s="1558"/>
      <c r="AE38" s="1558"/>
      <c r="AF38" s="1558"/>
      <c r="AG38" s="1558"/>
      <c r="AH38" s="1558"/>
      <c r="AI38" s="1558"/>
      <c r="AJ38" s="1558"/>
      <c r="AK38" s="1558"/>
    </row>
    <row r="39" spans="1:37" s="43" customFormat="1" ht="12" customHeight="1">
      <c r="A39" s="1134"/>
      <c r="B39" s="1134"/>
      <c r="C39" s="1134"/>
      <c r="D39" s="1134"/>
      <c r="E39" s="1134"/>
      <c r="F39" s="1134"/>
      <c r="G39" s="1134"/>
      <c r="H39" s="1558"/>
      <c r="I39" s="1134"/>
      <c r="J39" s="1558"/>
      <c r="K39" s="1520"/>
      <c r="L39" s="1520"/>
      <c r="M39" s="1520"/>
      <c r="N39" s="1520"/>
      <c r="O39" s="1520"/>
      <c r="P39" s="1520"/>
      <c r="Q39" s="1520"/>
      <c r="R39" s="1520"/>
      <c r="S39" s="1520"/>
      <c r="T39" s="1520"/>
      <c r="U39" s="1520"/>
      <c r="V39" s="1526"/>
      <c r="W39" s="1558"/>
      <c r="X39" s="2000"/>
      <c r="Y39" s="1996"/>
      <c r="Z39" s="1996"/>
      <c r="AA39" s="2006"/>
      <c r="AB39" s="1558"/>
      <c r="AC39" s="1558"/>
      <c r="AD39" s="1558"/>
      <c r="AE39" s="1558"/>
      <c r="AF39" s="1558"/>
      <c r="AG39" s="1558"/>
      <c r="AH39" s="1558"/>
      <c r="AI39" s="1558"/>
      <c r="AJ39" s="1558"/>
      <c r="AK39" s="1558"/>
    </row>
    <row r="40" spans="1:37" s="43" customFormat="1" ht="12" customHeight="1">
      <c r="A40" s="1134"/>
      <c r="B40" s="1134"/>
      <c r="C40" s="1134"/>
      <c r="D40" s="1134"/>
      <c r="E40" s="1134"/>
      <c r="F40" s="1134"/>
      <c r="G40" s="1134"/>
      <c r="H40" s="1558"/>
      <c r="I40" s="1134"/>
      <c r="J40" s="1558"/>
      <c r="K40" s="1520"/>
      <c r="L40" s="1520"/>
      <c r="M40" s="1520"/>
      <c r="N40" s="1520"/>
      <c r="O40" s="1520"/>
      <c r="P40" s="1520"/>
      <c r="Q40" s="1520"/>
      <c r="R40" s="1520"/>
      <c r="S40" s="1520"/>
      <c r="T40" s="1520"/>
      <c r="U40" s="1520"/>
      <c r="V40" s="1526"/>
      <c r="W40" s="1558"/>
      <c r="X40" s="2000"/>
      <c r="Y40" s="1996"/>
      <c r="Z40" s="1996"/>
      <c r="AA40" s="2006"/>
      <c r="AB40" s="1558"/>
      <c r="AC40" s="1558"/>
      <c r="AD40" s="1558"/>
      <c r="AE40" s="1558"/>
      <c r="AF40" s="1558"/>
      <c r="AG40" s="1558"/>
      <c r="AH40" s="1558"/>
      <c r="AI40" s="1558"/>
      <c r="AJ40" s="1558"/>
      <c r="AK40" s="1558"/>
    </row>
    <row r="41" spans="1:37" s="43" customFormat="1" ht="12" customHeight="1">
      <c r="A41" s="1134"/>
      <c r="B41" s="1134"/>
      <c r="C41" s="1134"/>
      <c r="D41" s="1134"/>
      <c r="E41" s="1134"/>
      <c r="F41" s="1134"/>
      <c r="G41" s="1134"/>
      <c r="H41" s="1558"/>
      <c r="I41" s="1134"/>
      <c r="J41" s="1558"/>
      <c r="K41" s="1520"/>
      <c r="L41" s="1520"/>
      <c r="M41" s="1520"/>
      <c r="N41" s="1520"/>
      <c r="O41" s="1520"/>
      <c r="P41" s="1520"/>
      <c r="Q41" s="1520"/>
      <c r="R41" s="1520"/>
      <c r="S41" s="1520"/>
      <c r="T41" s="1520"/>
      <c r="U41" s="1520"/>
      <c r="V41" s="1526"/>
      <c r="W41" s="1558"/>
      <c r="X41" s="2004">
        <v>5</v>
      </c>
      <c r="Y41" s="1994">
        <v>2432888</v>
      </c>
      <c r="Z41" s="1994">
        <v>3573079</v>
      </c>
      <c r="AA41" s="2001">
        <v>1.7500000000000002E-2</v>
      </c>
      <c r="AB41" s="1558"/>
      <c r="AC41" s="1558"/>
      <c r="AD41" s="1558"/>
      <c r="AE41" s="1558"/>
      <c r="AF41" s="1558"/>
      <c r="AG41" s="1558"/>
      <c r="AH41" s="1558"/>
      <c r="AI41" s="1558"/>
      <c r="AJ41" s="1558"/>
      <c r="AK41" s="1558"/>
    </row>
    <row r="42" spans="1:37" s="43" customFormat="1" ht="12" customHeight="1" outlineLevel="1">
      <c r="A42" s="1134"/>
      <c r="B42" s="1134"/>
      <c r="C42" s="1134"/>
      <c r="D42" s="1134"/>
      <c r="E42" s="1134"/>
      <c r="F42" s="1134"/>
      <c r="G42" s="1134"/>
      <c r="H42" s="1558"/>
      <c r="I42" s="1134"/>
      <c r="J42" s="1558"/>
      <c r="K42" s="1520"/>
      <c r="L42" s="1520"/>
      <c r="M42" s="1520"/>
      <c r="N42" s="1520"/>
      <c r="O42" s="1520"/>
      <c r="P42" s="1520"/>
      <c r="Q42" s="1520"/>
      <c r="R42" s="1520"/>
      <c r="S42" s="1520"/>
      <c r="T42" s="1520"/>
      <c r="U42" s="1520"/>
      <c r="V42" s="1526"/>
      <c r="W42" s="1558"/>
      <c r="X42" s="2004">
        <v>6</v>
      </c>
      <c r="Y42" s="1994">
        <v>1626386</v>
      </c>
      <c r="Z42" s="1994">
        <v>2431229</v>
      </c>
      <c r="AA42" s="2001">
        <v>1.8599999999999998E-2</v>
      </c>
      <c r="AB42" s="1558"/>
      <c r="AC42" s="1558"/>
      <c r="AD42" s="1558"/>
      <c r="AE42" s="1558"/>
      <c r="AF42" s="1558"/>
      <c r="AG42" s="1558"/>
      <c r="AH42" s="1558"/>
      <c r="AI42" s="1558"/>
      <c r="AJ42" s="1558"/>
      <c r="AK42" s="1558"/>
    </row>
    <row r="43" spans="1:37" s="47" customFormat="1" ht="12" customHeight="1">
      <c r="A43" s="1585" t="s">
        <v>74</v>
      </c>
      <c r="B43" s="1134"/>
      <c r="C43" s="1134"/>
      <c r="D43" s="1586"/>
      <c r="E43" s="1586"/>
      <c r="F43" s="1586"/>
      <c r="G43" s="1586"/>
      <c r="H43" s="1586"/>
      <c r="I43" s="1586"/>
      <c r="J43" s="1134"/>
      <c r="K43" s="1520"/>
      <c r="L43" s="1520"/>
      <c r="M43" s="1520"/>
      <c r="N43" s="1520"/>
      <c r="O43" s="1520"/>
      <c r="P43" s="1520"/>
      <c r="Q43" s="1520"/>
      <c r="R43" s="1520"/>
      <c r="S43" s="1520"/>
      <c r="T43" s="1520"/>
      <c r="U43" s="1520"/>
      <c r="V43" s="1526"/>
      <c r="W43" s="1589"/>
      <c r="X43" s="2004">
        <v>7</v>
      </c>
      <c r="Y43" s="1994">
        <v>1056204</v>
      </c>
      <c r="Z43" s="1994">
        <v>1621792</v>
      </c>
      <c r="AA43" s="2001">
        <v>1.9400000000000001E-2</v>
      </c>
      <c r="AB43" s="1589"/>
      <c r="AC43" s="1589"/>
      <c r="AD43" s="1589"/>
      <c r="AE43" s="1589"/>
      <c r="AF43" s="1589"/>
      <c r="AG43" s="1589"/>
      <c r="AH43" s="1589"/>
      <c r="AI43" s="1589"/>
      <c r="AJ43" s="1589"/>
      <c r="AK43" s="1589"/>
    </row>
    <row r="44" spans="1:37" s="47" customFormat="1" ht="12" customHeight="1">
      <c r="A44" s="945" t="str">
        <f>"(a) "&amp;CHOOSE(Y6,Y9&amp;Y10,AC9&amp;AC10,AG9,AG10)&amp;" betas for the period ending "&amp;TEXT(valuation_date,"d mmmm yyy")&amp;", calculated against local indices. Source: Capital IQ."</f>
        <v>(a) 2-year adjweekly betas for the period ending 30 June 2014, calculated against local indices. Source: Capital IQ.</v>
      </c>
      <c r="B44" s="1587"/>
      <c r="C44" s="1587"/>
      <c r="D44" s="1587"/>
      <c r="E44" s="1531"/>
      <c r="F44" s="1531"/>
      <c r="G44" s="1531"/>
      <c r="H44" s="1531"/>
      <c r="I44" s="1588"/>
      <c r="J44" s="1587"/>
      <c r="K44" s="1531"/>
      <c r="L44" s="1531"/>
      <c r="M44" s="1531"/>
      <c r="N44" s="1531"/>
      <c r="O44" s="1531"/>
      <c r="P44" s="1531"/>
      <c r="Q44" s="1531"/>
      <c r="R44" s="1531"/>
      <c r="S44" s="1531"/>
      <c r="T44" s="1531"/>
      <c r="U44" s="1531"/>
      <c r="V44" s="1526"/>
      <c r="W44" s="1589"/>
      <c r="X44" s="2004">
        <v>8</v>
      </c>
      <c r="Y44" s="1994">
        <v>636747</v>
      </c>
      <c r="Z44" s="1994">
        <v>1055320</v>
      </c>
      <c r="AA44" s="2001">
        <v>2.3599999999999999E-2</v>
      </c>
      <c r="AB44" s="1589"/>
      <c r="AC44" s="1589"/>
      <c r="AD44" s="1589"/>
      <c r="AE44" s="1589"/>
      <c r="AF44" s="1589"/>
      <c r="AG44" s="1589"/>
      <c r="AH44" s="1589"/>
      <c r="AI44" s="1589"/>
      <c r="AJ44" s="1589"/>
      <c r="AK44" s="1589"/>
    </row>
    <row r="45" spans="1:37" s="47" customFormat="1" ht="12" customHeight="1">
      <c r="A45" s="1590" t="s">
        <v>315</v>
      </c>
      <c r="B45" s="1587"/>
      <c r="C45" s="1587"/>
      <c r="D45" s="1587"/>
      <c r="E45" s="1531"/>
      <c r="F45" s="1531"/>
      <c r="G45" s="1531"/>
      <c r="H45" s="1531"/>
      <c r="I45" s="1588"/>
      <c r="J45" s="1587"/>
      <c r="K45" s="1531"/>
      <c r="L45" s="1531"/>
      <c r="M45" s="1531"/>
      <c r="N45" s="1531"/>
      <c r="O45" s="1531"/>
      <c r="P45" s="1531"/>
      <c r="Q45" s="1531"/>
      <c r="R45" s="1531"/>
      <c r="S45" s="1531"/>
      <c r="T45" s="1531"/>
      <c r="U45" s="1531"/>
      <c r="V45" s="1526"/>
      <c r="W45" s="1589"/>
      <c r="X45" s="2004">
        <v>9</v>
      </c>
      <c r="Y45" s="1994">
        <v>339987</v>
      </c>
      <c r="Z45" s="1994">
        <v>632770</v>
      </c>
      <c r="AA45" s="2001">
        <v>2.81E-2</v>
      </c>
      <c r="AB45" s="1589"/>
      <c r="AC45" s="1589"/>
      <c r="AD45" s="1589"/>
      <c r="AE45" s="1589"/>
      <c r="AF45" s="1589"/>
      <c r="AG45" s="1589"/>
      <c r="AH45" s="1589"/>
      <c r="AI45" s="1589"/>
      <c r="AJ45" s="1589"/>
      <c r="AK45" s="1589"/>
    </row>
    <row r="46" spans="1:37" s="47" customFormat="1" ht="12" customHeight="1">
      <c r="A46" s="1590" t="s">
        <v>316</v>
      </c>
      <c r="B46" s="1587"/>
      <c r="C46" s="1587"/>
      <c r="D46" s="1587"/>
      <c r="E46" s="1531"/>
      <c r="F46" s="1531"/>
      <c r="G46" s="1531"/>
      <c r="H46" s="1531"/>
      <c r="I46" s="1588"/>
      <c r="J46" s="1587"/>
      <c r="K46" s="1531"/>
      <c r="L46" s="1531"/>
      <c r="M46" s="1531"/>
      <c r="N46" s="1531"/>
      <c r="O46" s="1531"/>
      <c r="P46" s="1531"/>
      <c r="Q46" s="1531"/>
      <c r="R46" s="1531"/>
      <c r="S46" s="1531"/>
      <c r="T46" s="1531"/>
      <c r="U46" s="1531"/>
      <c r="V46" s="1526"/>
      <c r="W46" s="1589"/>
      <c r="X46" s="2000" t="s">
        <v>281</v>
      </c>
      <c r="Y46" s="1994">
        <v>2395</v>
      </c>
      <c r="Z46" s="1994">
        <v>338829</v>
      </c>
      <c r="AA46" s="2001">
        <v>5.9900000000000002E-2</v>
      </c>
      <c r="AB46" s="1589"/>
      <c r="AC46" s="1589"/>
      <c r="AD46" s="1589"/>
      <c r="AE46" s="1589"/>
      <c r="AF46" s="1589"/>
      <c r="AG46" s="1589"/>
      <c r="AH46" s="1589"/>
      <c r="AI46" s="1589"/>
      <c r="AJ46" s="1589"/>
      <c r="AK46" s="1589"/>
    </row>
    <row r="47" spans="1:37" s="47" customFormat="1" ht="12" customHeight="1">
      <c r="A47" s="945" t="str">
        <f>"(d) Yield of the US Treasury composite with 20-years to maturity as of "&amp;TEXT(valuation_date," dd mmmm yyyy")&amp;".  Source: Federal Reserve Statistical Release."</f>
        <v>(d) Yield of the US Treasury composite with 20-years to maturity as of  30 June 2014.  Source: Federal Reserve Statistical Release.</v>
      </c>
      <c r="B47" s="1587"/>
      <c r="C47" s="1587"/>
      <c r="D47" s="1587"/>
      <c r="E47" s="1531"/>
      <c r="F47" s="1531"/>
      <c r="G47" s="1531"/>
      <c r="H47" s="1531"/>
      <c r="I47" s="1588"/>
      <c r="J47" s="1587"/>
      <c r="K47" s="1531"/>
      <c r="L47" s="1531"/>
      <c r="M47" s="1531"/>
      <c r="N47" s="1531"/>
      <c r="O47" s="1531"/>
      <c r="P47" s="1531"/>
      <c r="Q47" s="1531"/>
      <c r="R47" s="1531"/>
      <c r="S47" s="1531"/>
      <c r="T47" s="1531"/>
      <c r="U47" s="1531"/>
      <c r="V47" s="1526"/>
      <c r="W47" s="1589"/>
      <c r="X47" s="1993"/>
      <c r="Y47" s="1996"/>
      <c r="Z47" s="1996"/>
      <c r="AA47" s="2007"/>
      <c r="AB47" s="1589"/>
      <c r="AC47" s="1589"/>
      <c r="AD47" s="1589"/>
      <c r="AE47" s="1589"/>
      <c r="AF47" s="1589"/>
      <c r="AG47" s="1589"/>
      <c r="AH47" s="1589"/>
      <c r="AI47" s="1589"/>
      <c r="AJ47" s="1589"/>
      <c r="AK47" s="1589"/>
    </row>
    <row r="48" spans="1:37" s="43" customFormat="1" ht="12" customHeight="1">
      <c r="A48" s="1590" t="str">
        <f>"(e) Small Stock/Unsystematic Risk Premium of the detailed breakdown of the 10th decile, based on the 2015 Valuation Handbook by Duff and Phelps ."</f>
        <v>(e) Small Stock/Unsystematic Risk Premium of the detailed breakdown of the 10th decile, based on the 2015 Valuation Handbook by Duff and Phelps .</v>
      </c>
      <c r="B48" s="1587"/>
      <c r="C48" s="1587"/>
      <c r="D48" s="1587"/>
      <c r="E48" s="1531"/>
      <c r="F48" s="1531"/>
      <c r="G48" s="1531"/>
      <c r="H48" s="1588"/>
      <c r="I48" s="1531"/>
      <c r="J48" s="1531"/>
      <c r="K48" s="1531"/>
      <c r="L48" s="1531"/>
      <c r="M48" s="1531"/>
      <c r="N48" s="1531"/>
      <c r="O48" s="1531"/>
      <c r="P48" s="1531"/>
      <c r="Q48" s="1531"/>
      <c r="R48" s="1531"/>
      <c r="S48" s="1531"/>
      <c r="T48" s="1531"/>
      <c r="U48" s="1531"/>
      <c r="V48" s="1526"/>
      <c r="W48" s="1558"/>
      <c r="X48" s="1993"/>
      <c r="Y48" s="1996"/>
      <c r="Z48" s="1996"/>
      <c r="AA48" s="2007"/>
      <c r="AB48" s="1558"/>
      <c r="AC48" s="1558"/>
      <c r="AD48" s="1558"/>
      <c r="AE48" s="1558"/>
      <c r="AF48" s="1558"/>
      <c r="AG48" s="1558"/>
      <c r="AH48" s="1558"/>
      <c r="AI48" s="1558"/>
      <c r="AJ48" s="1558"/>
      <c r="AK48" s="1558"/>
    </row>
    <row r="49" spans="1:37" s="600" customFormat="1" ht="12" customHeight="1">
      <c r="A49" s="1590" t="str">
        <f>"(f) Yield of the Moody's Baa Corporate Bond as of "&amp;TEXT(valuation_date,"dd mmmm yyyy")&amp;". Source: Federal Reserve Board Statistical Release."</f>
        <v>(f) Yield of the Moody's Baa Corporate Bond as of 30 June 2014. Source: Federal Reserve Board Statistical Release.</v>
      </c>
      <c r="B49" s="1591"/>
      <c r="C49" s="1591"/>
      <c r="D49" s="1591"/>
      <c r="E49" s="1520"/>
      <c r="F49" s="1520"/>
      <c r="G49" s="1520"/>
      <c r="H49" s="1520"/>
      <c r="I49" s="1520"/>
      <c r="J49" s="1520"/>
      <c r="K49" s="1520"/>
      <c r="L49" s="1520"/>
      <c r="M49" s="1520"/>
      <c r="N49" s="1520"/>
      <c r="O49" s="1520"/>
      <c r="P49" s="1520"/>
      <c r="Q49" s="1520"/>
      <c r="R49" s="1520"/>
      <c r="S49" s="1520"/>
      <c r="T49" s="1520"/>
      <c r="U49" s="1520"/>
      <c r="V49" s="1592"/>
      <c r="W49" s="1593"/>
      <c r="X49" s="2008" t="s">
        <v>282</v>
      </c>
      <c r="Y49" s="1996"/>
      <c r="Z49" s="1996"/>
      <c r="AA49" s="2009"/>
      <c r="AB49" s="1593"/>
      <c r="AC49" s="1593"/>
      <c r="AD49" s="1593"/>
      <c r="AE49" s="1593"/>
      <c r="AF49" s="1593"/>
      <c r="AG49" s="1593"/>
      <c r="AH49" s="1593"/>
      <c r="AI49" s="1593"/>
      <c r="AJ49" s="1593"/>
      <c r="AK49" s="1593"/>
    </row>
    <row r="50" spans="1:37" s="83" customFormat="1" ht="15.6">
      <c r="A50" s="1574"/>
      <c r="B50" s="1574"/>
      <c r="C50" s="1574"/>
      <c r="D50" s="1574"/>
      <c r="E50" s="1574"/>
      <c r="F50" s="1574"/>
      <c r="G50" s="1574"/>
      <c r="H50" s="1574"/>
      <c r="I50" s="1574"/>
      <c r="J50" s="1574"/>
      <c r="K50" s="1574"/>
      <c r="L50" s="1574"/>
      <c r="M50" s="1574"/>
      <c r="N50" s="1574"/>
      <c r="O50" s="1574"/>
      <c r="P50" s="1574"/>
      <c r="Q50" s="1574"/>
      <c r="R50" s="1574"/>
      <c r="S50" s="1574"/>
      <c r="T50" s="1574"/>
      <c r="U50" s="1574"/>
      <c r="V50" s="1482"/>
      <c r="W50" s="1483"/>
      <c r="X50" s="1993" t="s">
        <v>283</v>
      </c>
      <c r="Y50" s="1994">
        <v>184928</v>
      </c>
      <c r="Z50" s="1994">
        <v>338829</v>
      </c>
      <c r="AA50" s="2001">
        <v>4.3999999999999997E-2</v>
      </c>
      <c r="AB50" s="1483"/>
      <c r="AC50" s="1483"/>
      <c r="AD50" s="1483"/>
      <c r="AE50" s="1483"/>
      <c r="AF50" s="1483"/>
      <c r="AG50" s="1483"/>
      <c r="AH50" s="1483"/>
      <c r="AI50" s="1483"/>
      <c r="AJ50" s="1483"/>
      <c r="AK50" s="1483"/>
    </row>
    <row r="51" spans="1:37" s="83" customFormat="1" ht="11.25" customHeight="1">
      <c r="A51" s="888" t="str">
        <f>IF(+Draft_Toggle=1,+Draft_Note_1," ")</f>
        <v>Draft Document.</v>
      </c>
      <c r="B51" s="1115"/>
      <c r="C51" s="1115"/>
      <c r="D51" s="1115"/>
      <c r="E51" s="1485"/>
      <c r="F51" s="1485"/>
      <c r="G51" s="1485"/>
      <c r="H51" s="1485"/>
      <c r="I51" s="1485"/>
      <c r="J51" s="1485"/>
      <c r="K51" s="1485"/>
      <c r="L51" s="1485"/>
      <c r="M51" s="1485"/>
      <c r="N51" s="1485"/>
      <c r="O51" s="1485"/>
      <c r="P51" s="1594"/>
      <c r="Q51" s="1594"/>
      <c r="R51" s="1594"/>
      <c r="S51" s="1594"/>
      <c r="T51" s="1594"/>
      <c r="U51" s="1595" t="s">
        <v>55</v>
      </c>
      <c r="V51" s="1482"/>
      <c r="W51" s="1483"/>
      <c r="X51" s="2000" t="s">
        <v>284</v>
      </c>
      <c r="Y51" s="1994">
        <v>250656</v>
      </c>
      <c r="Z51" s="1994">
        <v>338829</v>
      </c>
      <c r="AA51" s="2001">
        <v>3.5200000000000002E-2</v>
      </c>
      <c r="AB51" s="1483"/>
      <c r="AC51" s="1483"/>
      <c r="AD51" s="1483"/>
      <c r="AE51" s="1483"/>
      <c r="AF51" s="1483"/>
      <c r="AG51" s="1483"/>
      <c r="AH51" s="1483"/>
      <c r="AI51" s="1483"/>
      <c r="AJ51" s="1483"/>
      <c r="AK51" s="1483"/>
    </row>
    <row r="52" spans="1:37" ht="18">
      <c r="A52" s="888" t="str">
        <f>IF(+Draft_Toggle=1,+Draft_Note_2," ")</f>
        <v>All data subject to change upon completion of additional analysis.</v>
      </c>
      <c r="B52" s="1118"/>
      <c r="C52" s="1118"/>
      <c r="D52" s="1118"/>
      <c r="E52" s="1485"/>
      <c r="F52" s="1485"/>
      <c r="G52" s="1485"/>
      <c r="H52" s="1485"/>
      <c r="I52" s="1485"/>
      <c r="J52" s="1485"/>
      <c r="K52" s="1485"/>
      <c r="L52" s="1485"/>
      <c r="M52" s="1485"/>
      <c r="N52" s="1485"/>
      <c r="O52" s="1485"/>
      <c r="P52" s="1596"/>
      <c r="Q52" s="1596"/>
      <c r="R52" s="1596"/>
      <c r="S52" s="1596"/>
      <c r="T52" s="1596"/>
      <c r="U52" s="889" t="str">
        <f ca="1">copyright</f>
        <v>© 2017 by Ernst &amp; Young LLP.  All rights reserved.</v>
      </c>
      <c r="V52" s="1488"/>
      <c r="W52" s="1597"/>
      <c r="X52" s="2010" t="s">
        <v>285</v>
      </c>
      <c r="Y52" s="2011">
        <v>184928</v>
      </c>
      <c r="Z52" s="2011">
        <v>250532</v>
      </c>
      <c r="AA52" s="2012">
        <v>5.67E-2</v>
      </c>
      <c r="AB52" s="1597"/>
      <c r="AC52" s="1597"/>
      <c r="AD52" s="1597"/>
      <c r="AE52" s="1597"/>
      <c r="AF52" s="1597"/>
      <c r="AG52" s="1597"/>
      <c r="AH52" s="1597"/>
      <c r="AI52" s="1597"/>
      <c r="AJ52" s="1597"/>
      <c r="AK52" s="1597"/>
    </row>
    <row r="53" spans="1:37" ht="13.8">
      <c r="A53" s="1488"/>
      <c r="B53" s="1488"/>
      <c r="C53" s="1488"/>
      <c r="D53" s="1488"/>
      <c r="E53" s="1488"/>
      <c r="F53" s="1488"/>
      <c r="G53" s="1488"/>
      <c r="H53" s="1488"/>
      <c r="I53" s="1488"/>
      <c r="J53" s="1488"/>
      <c r="K53" s="1488"/>
      <c r="L53" s="1488"/>
      <c r="M53" s="1488"/>
      <c r="N53" s="1488"/>
      <c r="O53" s="1488"/>
      <c r="P53" s="1488"/>
      <c r="Q53" s="1488"/>
      <c r="R53" s="1488"/>
      <c r="S53" s="1488"/>
      <c r="T53" s="1488"/>
      <c r="U53" s="1488"/>
      <c r="V53" s="1597"/>
      <c r="W53" s="1597"/>
      <c r="X53" s="1993" t="s">
        <v>286</v>
      </c>
      <c r="Y53" s="1994">
        <v>2395</v>
      </c>
      <c r="Z53" s="1994">
        <v>184865</v>
      </c>
      <c r="AA53" s="2001">
        <v>8.9899999999999994E-2</v>
      </c>
      <c r="AB53" s="1597"/>
      <c r="AC53" s="1597"/>
      <c r="AD53" s="1597"/>
      <c r="AE53" s="1597"/>
      <c r="AF53" s="1597"/>
      <c r="AG53" s="1597"/>
      <c r="AH53" s="1597"/>
      <c r="AI53" s="1597"/>
      <c r="AJ53" s="1597"/>
      <c r="AK53" s="1597"/>
    </row>
    <row r="54" spans="1:37" ht="13.8">
      <c r="A54" s="1597"/>
      <c r="B54" s="1597"/>
      <c r="C54" s="1597"/>
      <c r="D54" s="1597"/>
      <c r="E54" s="1597"/>
      <c r="F54" s="1597"/>
      <c r="G54" s="1597"/>
      <c r="H54" s="1597"/>
      <c r="I54" s="1597"/>
      <c r="J54" s="1597"/>
      <c r="K54" s="1597"/>
      <c r="L54" s="1597"/>
      <c r="M54" s="1597"/>
      <c r="N54" s="1597"/>
      <c r="O54" s="1597"/>
      <c r="P54" s="1597"/>
      <c r="Q54" s="1597"/>
      <c r="R54" s="1597"/>
      <c r="S54" s="1597"/>
      <c r="T54" s="1597"/>
      <c r="U54" s="1597"/>
      <c r="V54" s="1597"/>
      <c r="W54" s="1597"/>
      <c r="X54" s="2000" t="s">
        <v>287</v>
      </c>
      <c r="Y54" s="1994">
        <v>100933</v>
      </c>
      <c r="Z54" s="1994">
        <v>184865</v>
      </c>
      <c r="AA54" s="2001">
        <v>7.5499999999999998E-2</v>
      </c>
      <c r="AB54" s="1597"/>
      <c r="AC54" s="1597"/>
      <c r="AD54" s="1597"/>
      <c r="AE54" s="1597"/>
      <c r="AF54" s="1597"/>
      <c r="AG54" s="1597"/>
      <c r="AH54" s="1597"/>
      <c r="AI54" s="1597"/>
      <c r="AJ54" s="1597"/>
      <c r="AK54" s="1597"/>
    </row>
    <row r="55" spans="1:37" ht="14.4" thickBot="1">
      <c r="A55" s="1597"/>
      <c r="B55" s="1597"/>
      <c r="C55" s="1597"/>
      <c r="D55" s="1597"/>
      <c r="E55" s="1597"/>
      <c r="F55" s="1597"/>
      <c r="G55" s="1597"/>
      <c r="H55" s="1597"/>
      <c r="I55" s="1597"/>
      <c r="J55" s="1597"/>
      <c r="K55" s="1597"/>
      <c r="L55" s="1597"/>
      <c r="M55" s="1597"/>
      <c r="N55" s="1597"/>
      <c r="O55" s="1597"/>
      <c r="P55" s="1597"/>
      <c r="Q55" s="1597"/>
      <c r="R55" s="1597"/>
      <c r="S55" s="1597"/>
      <c r="T55" s="1597"/>
      <c r="U55" s="1597"/>
      <c r="V55" s="1597"/>
      <c r="W55" s="1597"/>
      <c r="X55" s="2013" t="s">
        <v>288</v>
      </c>
      <c r="Y55" s="2014">
        <v>2395</v>
      </c>
      <c r="Z55" s="2014">
        <v>100821</v>
      </c>
      <c r="AA55" s="2015">
        <v>0.1212</v>
      </c>
      <c r="AB55" s="1597"/>
      <c r="AC55" s="1597"/>
      <c r="AD55" s="1597"/>
      <c r="AE55" s="1597"/>
      <c r="AF55" s="1597"/>
      <c r="AG55" s="1597"/>
      <c r="AH55" s="1597"/>
      <c r="AI55" s="1597"/>
      <c r="AJ55" s="1597"/>
      <c r="AK55" s="1597"/>
    </row>
    <row r="56" spans="1:37">
      <c r="A56" s="1597"/>
      <c r="B56" s="1597"/>
      <c r="C56" s="1597"/>
      <c r="D56" s="1597"/>
      <c r="E56" s="1597"/>
      <c r="F56" s="1597"/>
      <c r="G56" s="1597"/>
      <c r="H56" s="1597"/>
      <c r="I56" s="1597"/>
      <c r="J56" s="1597"/>
      <c r="K56" s="1597"/>
      <c r="L56" s="1597"/>
      <c r="M56" s="1597"/>
      <c r="N56" s="1597"/>
      <c r="O56" s="1597"/>
      <c r="P56" s="1597"/>
      <c r="Q56" s="1597"/>
      <c r="R56" s="1597"/>
      <c r="S56" s="1597"/>
      <c r="T56" s="1597"/>
      <c r="U56" s="1597"/>
      <c r="V56" s="1597"/>
      <c r="W56" s="1597"/>
      <c r="X56" s="1597"/>
      <c r="Y56" s="1597"/>
      <c r="Z56" s="1597"/>
      <c r="AA56" s="1597"/>
      <c r="AB56" s="1597"/>
      <c r="AC56" s="1597"/>
      <c r="AD56" s="1597"/>
      <c r="AE56" s="1597"/>
      <c r="AF56" s="1597"/>
      <c r="AG56" s="1597"/>
      <c r="AH56" s="1597"/>
      <c r="AI56" s="1597"/>
      <c r="AJ56" s="1597"/>
      <c r="AK56" s="1597"/>
    </row>
    <row r="57" spans="1:37" ht="13.8" thickBot="1">
      <c r="A57" s="1597"/>
      <c r="B57" s="1597"/>
      <c r="C57" s="1597"/>
      <c r="D57" s="1597"/>
      <c r="E57" s="1597"/>
      <c r="F57" s="1597"/>
      <c r="G57" s="1597"/>
      <c r="H57" s="1597"/>
      <c r="I57" s="1597"/>
      <c r="J57" s="1597"/>
      <c r="K57" s="1597"/>
      <c r="L57" s="1597"/>
      <c r="M57" s="1597"/>
      <c r="N57" s="1597"/>
      <c r="O57" s="1597"/>
      <c r="P57" s="1597"/>
      <c r="Q57" s="1597"/>
      <c r="R57" s="1597"/>
      <c r="S57" s="1597"/>
      <c r="T57" s="1597"/>
      <c r="U57" s="1597"/>
      <c r="V57" s="1597"/>
      <c r="W57" s="1597"/>
      <c r="X57" s="1597"/>
      <c r="Y57" s="1597"/>
      <c r="Z57" s="1597"/>
      <c r="AA57" s="1597"/>
      <c r="AB57" s="1597"/>
      <c r="AC57" s="1597"/>
      <c r="AD57" s="1597"/>
      <c r="AE57" s="1597"/>
      <c r="AF57" s="1597"/>
      <c r="AG57" s="1597"/>
      <c r="AH57" s="1597"/>
      <c r="AI57" s="1597"/>
      <c r="AJ57" s="1597"/>
      <c r="AK57" s="1597"/>
    </row>
    <row r="58" spans="1:37" ht="14.4" thickBot="1">
      <c r="A58" s="1597"/>
      <c r="B58" s="1597"/>
      <c r="C58" s="1597"/>
      <c r="D58" s="1597"/>
      <c r="E58" s="1597"/>
      <c r="F58" s="1597"/>
      <c r="G58" s="1597"/>
      <c r="H58" s="1597"/>
      <c r="I58" s="1597"/>
      <c r="J58" s="1597"/>
      <c r="K58" s="1597"/>
      <c r="L58" s="1597"/>
      <c r="M58" s="1597"/>
      <c r="N58" s="1597"/>
      <c r="O58" s="1597"/>
      <c r="P58" s="1597"/>
      <c r="Q58" s="1597"/>
      <c r="R58" s="1597"/>
      <c r="S58" s="1597"/>
      <c r="T58" s="1597"/>
      <c r="U58" s="1597"/>
      <c r="V58" s="1597"/>
      <c r="W58" s="1597"/>
      <c r="X58" s="2016" t="s">
        <v>301</v>
      </c>
      <c r="Y58" s="2017"/>
      <c r="Z58" s="2017"/>
      <c r="AA58" s="1976"/>
      <c r="AB58" s="1597"/>
      <c r="AC58" s="1597"/>
      <c r="AD58" s="1597"/>
      <c r="AE58" s="1597"/>
      <c r="AF58" s="1597"/>
      <c r="AG58" s="1597"/>
      <c r="AH58" s="1597"/>
      <c r="AI58" s="1597"/>
      <c r="AJ58" s="1597"/>
      <c r="AK58" s="1597"/>
    </row>
    <row r="59" spans="1:37" ht="13.8">
      <c r="A59" s="1597"/>
      <c r="B59" s="1597"/>
      <c r="C59" s="1597"/>
      <c r="D59" s="1597"/>
      <c r="E59" s="1597"/>
      <c r="F59" s="1597"/>
      <c r="G59" s="1597"/>
      <c r="H59" s="1597"/>
      <c r="I59" s="1597"/>
      <c r="J59" s="1597"/>
      <c r="K59" s="1597"/>
      <c r="L59" s="1597"/>
      <c r="M59" s="1597"/>
      <c r="N59" s="1597"/>
      <c r="O59" s="1597"/>
      <c r="P59" s="1597"/>
      <c r="Q59" s="1597"/>
      <c r="R59" s="1597"/>
      <c r="S59" s="1597"/>
      <c r="T59" s="1597"/>
      <c r="U59" s="1597"/>
      <c r="V59" s="1597"/>
      <c r="W59" s="1597"/>
      <c r="X59" s="1977" t="s">
        <v>630</v>
      </c>
      <c r="Y59" s="1978"/>
      <c r="Z59" s="1978"/>
      <c r="AA59" s="1979"/>
      <c r="AB59" s="1597"/>
      <c r="AC59" s="1597"/>
      <c r="AD59" s="1597"/>
      <c r="AE59" s="1597"/>
      <c r="AF59" s="1597"/>
      <c r="AG59" s="1597"/>
      <c r="AH59" s="1597"/>
      <c r="AI59" s="1597"/>
      <c r="AJ59" s="1597"/>
      <c r="AK59" s="1597"/>
    </row>
    <row r="60" spans="1:37" ht="13.8">
      <c r="A60" s="1597"/>
      <c r="B60" s="1597"/>
      <c r="C60" s="1597"/>
      <c r="D60" s="1597"/>
      <c r="E60" s="1597"/>
      <c r="F60" s="1597"/>
      <c r="G60" s="1597"/>
      <c r="H60" s="1597"/>
      <c r="I60" s="1597"/>
      <c r="J60" s="1597"/>
      <c r="K60" s="1597"/>
      <c r="L60" s="1597"/>
      <c r="M60" s="1597"/>
      <c r="N60" s="1597"/>
      <c r="O60" s="1597"/>
      <c r="P60" s="1597"/>
      <c r="Q60" s="1597"/>
      <c r="R60" s="1597"/>
      <c r="S60" s="1597"/>
      <c r="T60" s="1597"/>
      <c r="U60" s="1597"/>
      <c r="V60" s="1597"/>
      <c r="W60" s="1597"/>
      <c r="X60" s="1981"/>
      <c r="Y60" s="1982"/>
      <c r="Z60" s="1982"/>
      <c r="AA60" s="1983"/>
      <c r="AB60" s="1597"/>
      <c r="AC60" s="1597"/>
      <c r="AD60" s="1597"/>
      <c r="AE60" s="1597"/>
      <c r="AF60" s="1597"/>
      <c r="AG60" s="1597"/>
      <c r="AH60" s="1597"/>
      <c r="AI60" s="1597"/>
      <c r="AJ60" s="1597"/>
      <c r="AK60" s="1597"/>
    </row>
    <row r="61" spans="1:37" ht="13.8">
      <c r="A61" s="1597"/>
      <c r="B61" s="1597"/>
      <c r="C61" s="1597"/>
      <c r="D61" s="1597"/>
      <c r="E61" s="1597"/>
      <c r="F61" s="1597"/>
      <c r="G61" s="1597"/>
      <c r="H61" s="1597"/>
      <c r="I61" s="1597"/>
      <c r="J61" s="1597"/>
      <c r="K61" s="1597"/>
      <c r="L61" s="1597"/>
      <c r="M61" s="1597"/>
      <c r="N61" s="1597"/>
      <c r="O61" s="1597"/>
      <c r="P61" s="1597"/>
      <c r="Q61" s="1597"/>
      <c r="R61" s="1597"/>
      <c r="S61" s="1597"/>
      <c r="T61" s="1597"/>
      <c r="U61" s="1597"/>
      <c r="V61" s="1597"/>
      <c r="W61" s="1597"/>
      <c r="X61" s="1986"/>
      <c r="Y61" s="1982" t="s">
        <v>272</v>
      </c>
      <c r="Z61" s="1982" t="s">
        <v>273</v>
      </c>
      <c r="AA61" s="1983" t="s">
        <v>274</v>
      </c>
      <c r="AB61" s="1597"/>
      <c r="AC61" s="1597"/>
      <c r="AD61" s="1597"/>
      <c r="AE61" s="1597"/>
      <c r="AF61" s="1597"/>
      <c r="AG61" s="1597"/>
      <c r="AH61" s="1597"/>
      <c r="AI61" s="1597"/>
      <c r="AJ61" s="1597"/>
      <c r="AK61" s="1597"/>
    </row>
    <row r="62" spans="1:37" ht="13.8">
      <c r="A62" s="1597"/>
      <c r="B62" s="1597"/>
      <c r="C62" s="1597"/>
      <c r="D62" s="1597"/>
      <c r="E62" s="1597"/>
      <c r="F62" s="1597"/>
      <c r="G62" s="1597"/>
      <c r="H62" s="1597"/>
      <c r="I62" s="1597"/>
      <c r="J62" s="1597"/>
      <c r="K62" s="1597"/>
      <c r="L62" s="1597"/>
      <c r="M62" s="1597"/>
      <c r="N62" s="1597"/>
      <c r="O62" s="1597"/>
      <c r="P62" s="1597"/>
      <c r="Q62" s="1597"/>
      <c r="R62" s="1597"/>
      <c r="S62" s="1597"/>
      <c r="T62" s="1597"/>
      <c r="U62" s="1597"/>
      <c r="V62" s="1597"/>
      <c r="W62" s="1597"/>
      <c r="X62" s="1977"/>
      <c r="Y62" s="1991"/>
      <c r="Z62" s="1991"/>
      <c r="AA62" s="1992"/>
      <c r="AB62" s="1597"/>
      <c r="AC62" s="1597"/>
      <c r="AD62" s="1597"/>
      <c r="AE62" s="1597"/>
      <c r="AF62" s="1597"/>
      <c r="AG62" s="1597"/>
      <c r="AH62" s="1597"/>
      <c r="AI62" s="1597"/>
      <c r="AJ62" s="1597"/>
      <c r="AK62" s="1597"/>
    </row>
    <row r="63" spans="1:37" ht="13.8">
      <c r="A63" s="1597"/>
      <c r="B63" s="1597"/>
      <c r="C63" s="1597"/>
      <c r="D63" s="1597"/>
      <c r="E63" s="1597"/>
      <c r="F63" s="1597"/>
      <c r="G63" s="1597"/>
      <c r="H63" s="1597"/>
      <c r="I63" s="1597"/>
      <c r="J63" s="1597"/>
      <c r="K63" s="1597"/>
      <c r="L63" s="1597"/>
      <c r="M63" s="1597"/>
      <c r="N63" s="1597"/>
      <c r="O63" s="1597"/>
      <c r="P63" s="1597"/>
      <c r="Q63" s="1597"/>
      <c r="R63" s="1597"/>
      <c r="S63" s="1597"/>
      <c r="T63" s="1597"/>
      <c r="U63" s="1597"/>
      <c r="V63" s="1597"/>
      <c r="W63" s="1597"/>
      <c r="X63" s="1993" t="s">
        <v>275</v>
      </c>
      <c r="Y63" s="1996" t="s">
        <v>276</v>
      </c>
      <c r="Z63" s="1996" t="s">
        <v>276</v>
      </c>
      <c r="AA63" s="2018" t="s">
        <v>277</v>
      </c>
      <c r="AB63" s="1597"/>
      <c r="AC63" s="1597"/>
      <c r="AD63" s="1597"/>
      <c r="AE63" s="1597"/>
      <c r="AF63" s="1597"/>
      <c r="AG63" s="1597"/>
      <c r="AH63" s="1597"/>
      <c r="AI63" s="1597"/>
      <c r="AJ63" s="1597"/>
      <c r="AK63" s="1597"/>
    </row>
    <row r="64" spans="1:37" ht="13.8">
      <c r="A64" s="1597"/>
      <c r="B64" s="1597"/>
      <c r="C64" s="1597"/>
      <c r="D64" s="1597"/>
      <c r="E64" s="1597"/>
      <c r="F64" s="1597"/>
      <c r="G64" s="1597"/>
      <c r="H64" s="1597"/>
      <c r="I64" s="1597"/>
      <c r="J64" s="1597"/>
      <c r="K64" s="1597"/>
      <c r="L64" s="1597"/>
      <c r="M64" s="1597"/>
      <c r="N64" s="1597"/>
      <c r="O64" s="1597"/>
      <c r="P64" s="1597"/>
      <c r="Q64" s="1597"/>
      <c r="R64" s="1597"/>
      <c r="S64" s="1597"/>
      <c r="T64" s="1597"/>
      <c r="U64" s="1597"/>
      <c r="V64" s="1597"/>
      <c r="W64" s="1597"/>
      <c r="X64" s="1993" t="s">
        <v>278</v>
      </c>
      <c r="Y64" s="1994">
        <v>2552.4409999999998</v>
      </c>
      <c r="Z64" s="1994">
        <v>10105.621999999999</v>
      </c>
      <c r="AA64" s="1995">
        <v>1.0699999999999999E-2</v>
      </c>
      <c r="AB64" s="1597"/>
      <c r="AC64" s="1597"/>
      <c r="AD64" s="1597"/>
      <c r="AE64" s="1597"/>
      <c r="AF64" s="1597"/>
      <c r="AG64" s="1597"/>
      <c r="AH64" s="1597"/>
      <c r="AI64" s="1597"/>
      <c r="AJ64" s="1597"/>
      <c r="AK64" s="1597"/>
    </row>
    <row r="65" spans="1:37" ht="13.8">
      <c r="A65" s="1597"/>
      <c r="B65" s="1597"/>
      <c r="C65" s="1597"/>
      <c r="D65" s="1597"/>
      <c r="E65" s="1597"/>
      <c r="F65" s="1597"/>
      <c r="G65" s="1597"/>
      <c r="H65" s="1597"/>
      <c r="I65" s="1597"/>
      <c r="J65" s="1597"/>
      <c r="K65" s="1597"/>
      <c r="L65" s="1597"/>
      <c r="M65" s="1597"/>
      <c r="N65" s="1597"/>
      <c r="O65" s="1597"/>
      <c r="P65" s="1597"/>
      <c r="Q65" s="1597"/>
      <c r="R65" s="1597"/>
      <c r="S65" s="1597"/>
      <c r="T65" s="1597"/>
      <c r="U65" s="1597"/>
      <c r="V65" s="1597"/>
      <c r="W65" s="1597"/>
      <c r="X65" s="1993" t="s">
        <v>279</v>
      </c>
      <c r="Y65" s="1994">
        <v>549.05600000000004</v>
      </c>
      <c r="Z65" s="1994">
        <v>2542.913</v>
      </c>
      <c r="AA65" s="1995">
        <v>1.7999999999999999E-2</v>
      </c>
      <c r="AB65" s="1597"/>
      <c r="AC65" s="1597"/>
      <c r="AD65" s="1597"/>
      <c r="AE65" s="1597"/>
      <c r="AF65" s="1597"/>
      <c r="AG65" s="1597"/>
      <c r="AH65" s="1597"/>
      <c r="AI65" s="1597"/>
      <c r="AJ65" s="1597"/>
      <c r="AK65" s="1597"/>
    </row>
    <row r="66" spans="1:37" ht="13.8">
      <c r="A66" s="1597"/>
      <c r="B66" s="1597"/>
      <c r="C66" s="1597"/>
      <c r="D66" s="1597"/>
      <c r="E66" s="1597"/>
      <c r="F66" s="1597"/>
      <c r="G66" s="1597"/>
      <c r="H66" s="1597"/>
      <c r="I66" s="1597"/>
      <c r="J66" s="1597"/>
      <c r="K66" s="1597"/>
      <c r="L66" s="1597"/>
      <c r="M66" s="1597"/>
      <c r="N66" s="1597"/>
      <c r="O66" s="1597"/>
      <c r="P66" s="1597"/>
      <c r="Q66" s="1597"/>
      <c r="R66" s="1597"/>
      <c r="S66" s="1597"/>
      <c r="T66" s="1597"/>
      <c r="U66" s="1597"/>
      <c r="V66" s="1597"/>
      <c r="W66" s="1597"/>
      <c r="X66" s="1993" t="s">
        <v>631</v>
      </c>
      <c r="Y66" s="1994">
        <v>3.0369999999999999</v>
      </c>
      <c r="Z66" s="1994">
        <v>548.83900000000006</v>
      </c>
      <c r="AA66" s="2019">
        <v>3.7400000000000003E-2</v>
      </c>
      <c r="AB66" s="1597"/>
      <c r="AC66" s="1597"/>
      <c r="AD66" s="1597"/>
      <c r="AE66" s="1597"/>
      <c r="AF66" s="1597"/>
      <c r="AG66" s="1597"/>
      <c r="AH66" s="1597"/>
      <c r="AI66" s="1597"/>
      <c r="AJ66" s="1597"/>
      <c r="AK66" s="1597"/>
    </row>
    <row r="67" spans="1:37" ht="13.8">
      <c r="A67" s="1597"/>
      <c r="B67" s="1597"/>
      <c r="C67" s="1597"/>
      <c r="D67" s="1597"/>
      <c r="E67" s="1597"/>
      <c r="F67" s="1597"/>
      <c r="G67" s="1597"/>
      <c r="H67" s="1597"/>
      <c r="I67" s="1597"/>
      <c r="J67" s="1597"/>
      <c r="K67" s="1597"/>
      <c r="L67" s="1597"/>
      <c r="M67" s="1597"/>
      <c r="N67" s="1597"/>
      <c r="O67" s="1597"/>
      <c r="P67" s="1597"/>
      <c r="Q67" s="1597"/>
      <c r="R67" s="1597"/>
      <c r="S67" s="1597"/>
      <c r="T67" s="1597"/>
      <c r="U67" s="1597"/>
      <c r="V67" s="1597"/>
      <c r="W67" s="1597"/>
      <c r="X67" s="1993"/>
      <c r="Y67" s="1996"/>
      <c r="Z67" s="1996"/>
      <c r="AA67" s="1997"/>
      <c r="AB67" s="1597"/>
      <c r="AC67" s="1597"/>
      <c r="AD67" s="1597"/>
      <c r="AE67" s="1597"/>
      <c r="AF67" s="1597"/>
      <c r="AG67" s="1597"/>
      <c r="AH67" s="1597"/>
      <c r="AI67" s="1597"/>
      <c r="AJ67" s="1597"/>
      <c r="AK67" s="1597"/>
    </row>
    <row r="68" spans="1:37" ht="13.8">
      <c r="A68" s="1597"/>
      <c r="B68" s="1597"/>
      <c r="C68" s="1597"/>
      <c r="D68" s="1597"/>
      <c r="E68" s="1597"/>
      <c r="F68" s="1597"/>
      <c r="G68" s="1597"/>
      <c r="H68" s="1597"/>
      <c r="I68" s="1597"/>
      <c r="J68" s="1597"/>
      <c r="K68" s="1597"/>
      <c r="L68" s="1597"/>
      <c r="M68" s="1597"/>
      <c r="N68" s="1597"/>
      <c r="O68" s="1597"/>
      <c r="P68" s="1597"/>
      <c r="Q68" s="1597"/>
      <c r="R68" s="1597"/>
      <c r="S68" s="1597"/>
      <c r="T68" s="1597"/>
      <c r="U68" s="1597"/>
      <c r="V68" s="1597"/>
      <c r="W68" s="1597"/>
      <c r="X68" s="2020"/>
      <c r="Y68" s="2021"/>
      <c r="Z68" s="2021"/>
      <c r="AA68" s="2022"/>
      <c r="AB68" s="1597"/>
      <c r="AC68" s="1597"/>
      <c r="AD68" s="1597"/>
      <c r="AE68" s="1597"/>
      <c r="AF68" s="1597"/>
      <c r="AG68" s="1597"/>
      <c r="AH68" s="1597"/>
      <c r="AI68" s="1597"/>
      <c r="AJ68" s="1597"/>
      <c r="AK68" s="1597"/>
    </row>
    <row r="69" spans="1:37" ht="13.8">
      <c r="A69" s="1597"/>
      <c r="B69" s="1597"/>
      <c r="C69" s="1597"/>
      <c r="D69" s="1597"/>
      <c r="E69" s="1597"/>
      <c r="F69" s="1597"/>
      <c r="G69" s="1597"/>
      <c r="H69" s="1597"/>
      <c r="I69" s="1597"/>
      <c r="J69" s="1597"/>
      <c r="K69" s="1597"/>
      <c r="L69" s="1597"/>
      <c r="M69" s="1597"/>
      <c r="N69" s="1597"/>
      <c r="O69" s="1597"/>
      <c r="P69" s="1597"/>
      <c r="Q69" s="1597"/>
      <c r="R69" s="1597"/>
      <c r="S69" s="1597"/>
      <c r="T69" s="1597"/>
      <c r="U69" s="1597"/>
      <c r="V69" s="1597"/>
      <c r="W69" s="1597"/>
      <c r="X69" s="2000" t="s">
        <v>632</v>
      </c>
      <c r="Y69" s="1996"/>
      <c r="Z69" s="1996"/>
      <c r="AA69" s="2006"/>
      <c r="AB69" s="1597"/>
      <c r="AC69" s="1597"/>
      <c r="AD69" s="1597"/>
      <c r="AE69" s="1597"/>
      <c r="AF69" s="1597"/>
      <c r="AG69" s="1597"/>
      <c r="AH69" s="1597"/>
      <c r="AI69" s="1597"/>
      <c r="AJ69" s="1597"/>
      <c r="AK69" s="1597"/>
    </row>
    <row r="70" spans="1:37" ht="13.8">
      <c r="A70" s="1597"/>
      <c r="B70" s="1597"/>
      <c r="C70" s="1597"/>
      <c r="D70" s="1597"/>
      <c r="E70" s="1597"/>
      <c r="F70" s="1597"/>
      <c r="G70" s="1597"/>
      <c r="H70" s="1597"/>
      <c r="I70" s="1597"/>
      <c r="J70" s="1597"/>
      <c r="K70" s="1597"/>
      <c r="L70" s="1597"/>
      <c r="M70" s="1597"/>
      <c r="N70" s="1597"/>
      <c r="O70" s="1597"/>
      <c r="P70" s="1597"/>
      <c r="Q70" s="1597"/>
      <c r="R70" s="1597"/>
      <c r="S70" s="1597"/>
      <c r="T70" s="1597"/>
      <c r="U70" s="1597"/>
      <c r="V70" s="1597"/>
      <c r="W70" s="1597"/>
      <c r="X70" s="2000" t="s">
        <v>280</v>
      </c>
      <c r="Y70" s="1994">
        <v>24428.848000000002</v>
      </c>
      <c r="Z70" s="1994">
        <v>591015.72100000002</v>
      </c>
      <c r="AA70" s="2001">
        <v>-3.5999999999999999E-3</v>
      </c>
      <c r="AB70" s="1597"/>
      <c r="AC70" s="1597"/>
      <c r="AD70" s="1597"/>
      <c r="AE70" s="1597"/>
      <c r="AF70" s="1597"/>
      <c r="AG70" s="1597"/>
      <c r="AH70" s="1597"/>
      <c r="AI70" s="1597"/>
      <c r="AJ70" s="1597"/>
      <c r="AK70" s="1597"/>
    </row>
    <row r="71" spans="1:37" ht="13.8">
      <c r="A71" s="1597"/>
      <c r="B71" s="1597"/>
      <c r="C71" s="1597"/>
      <c r="D71" s="1597"/>
      <c r="E71" s="1597"/>
      <c r="F71" s="1597"/>
      <c r="G71" s="1597"/>
      <c r="H71" s="1597"/>
      <c r="I71" s="1597"/>
      <c r="J71" s="1597"/>
      <c r="K71" s="1597"/>
      <c r="L71" s="1597"/>
      <c r="M71" s="1597"/>
      <c r="N71" s="1597"/>
      <c r="O71" s="1597"/>
      <c r="P71" s="1597"/>
      <c r="Q71" s="1597"/>
      <c r="R71" s="1597"/>
      <c r="S71" s="1597"/>
      <c r="T71" s="1597"/>
      <c r="U71" s="1597"/>
      <c r="V71" s="1597"/>
      <c r="W71" s="1597"/>
      <c r="X71" s="2004">
        <v>2</v>
      </c>
      <c r="Y71" s="1994">
        <v>10170.7467</v>
      </c>
      <c r="Z71" s="1994">
        <v>24272.837</v>
      </c>
      <c r="AA71" s="2001">
        <v>6.3E-3</v>
      </c>
      <c r="AB71" s="1597"/>
      <c r="AC71" s="1597"/>
      <c r="AD71" s="1597"/>
      <c r="AE71" s="1597"/>
      <c r="AF71" s="1597"/>
      <c r="AG71" s="1597"/>
      <c r="AH71" s="1597"/>
      <c r="AI71" s="1597"/>
      <c r="AJ71" s="1597"/>
      <c r="AK71" s="1597"/>
    </row>
    <row r="72" spans="1:37" ht="13.8">
      <c r="A72" s="1597"/>
      <c r="B72" s="1597"/>
      <c r="C72" s="1597"/>
      <c r="D72" s="1597"/>
      <c r="E72" s="1597"/>
      <c r="F72" s="1597"/>
      <c r="G72" s="1597"/>
      <c r="H72" s="1597"/>
      <c r="I72" s="1597"/>
      <c r="J72" s="1597"/>
      <c r="K72" s="1597"/>
      <c r="L72" s="1597"/>
      <c r="M72" s="1597"/>
      <c r="N72" s="1597"/>
      <c r="O72" s="1597"/>
      <c r="P72" s="1597"/>
      <c r="Q72" s="1597"/>
      <c r="R72" s="1597"/>
      <c r="S72" s="1597"/>
      <c r="T72" s="1597"/>
      <c r="U72" s="1597"/>
      <c r="V72" s="1597"/>
      <c r="W72" s="1597"/>
      <c r="X72" s="2004">
        <v>3</v>
      </c>
      <c r="Y72" s="1994">
        <v>5864.2659999999996</v>
      </c>
      <c r="Z72" s="1994">
        <v>10105.621999999999</v>
      </c>
      <c r="AA72" s="2001">
        <v>9.1000000000000004E-3</v>
      </c>
      <c r="AB72" s="1597"/>
      <c r="AC72" s="1597"/>
      <c r="AD72" s="1597"/>
      <c r="AE72" s="1597"/>
      <c r="AF72" s="1597"/>
      <c r="AG72" s="1597"/>
      <c r="AH72" s="1597"/>
      <c r="AI72" s="1597"/>
      <c r="AJ72" s="1597"/>
      <c r="AK72" s="1597"/>
    </row>
    <row r="73" spans="1:37" ht="13.8">
      <c r="A73" s="1597"/>
      <c r="B73" s="1597"/>
      <c r="C73" s="1597"/>
      <c r="D73" s="1597"/>
      <c r="E73" s="1597"/>
      <c r="F73" s="1597"/>
      <c r="G73" s="1597"/>
      <c r="H73" s="1597"/>
      <c r="I73" s="1597"/>
      <c r="J73" s="1597"/>
      <c r="K73" s="1597"/>
      <c r="L73" s="1597"/>
      <c r="M73" s="1597"/>
      <c r="N73" s="1597"/>
      <c r="O73" s="1597"/>
      <c r="P73" s="1597"/>
      <c r="Q73" s="1597"/>
      <c r="R73" s="1597"/>
      <c r="S73" s="1597"/>
      <c r="T73" s="1597"/>
      <c r="U73" s="1597"/>
      <c r="V73" s="1597"/>
      <c r="W73" s="1597"/>
      <c r="X73" s="2004">
        <v>4</v>
      </c>
      <c r="Y73" s="1994">
        <v>3724.6239999999998</v>
      </c>
      <c r="Z73" s="1994">
        <v>5844.5919999999996</v>
      </c>
      <c r="AA73" s="2001">
        <v>1.06E-2</v>
      </c>
      <c r="AB73" s="1597"/>
      <c r="AC73" s="1597"/>
      <c r="AD73" s="1597"/>
      <c r="AE73" s="1597"/>
      <c r="AF73" s="1597"/>
      <c r="AG73" s="1597"/>
      <c r="AH73" s="1597"/>
      <c r="AI73" s="1597"/>
      <c r="AJ73" s="1597"/>
      <c r="AK73" s="1597"/>
    </row>
    <row r="74" spans="1:37" ht="13.8">
      <c r="A74" s="1597"/>
      <c r="B74" s="1597"/>
      <c r="C74" s="1597"/>
      <c r="D74" s="1597"/>
      <c r="E74" s="1597"/>
      <c r="F74" s="1597"/>
      <c r="G74" s="1597"/>
      <c r="H74" s="1597"/>
      <c r="I74" s="1597"/>
      <c r="J74" s="1597"/>
      <c r="K74" s="1597"/>
      <c r="L74" s="1597"/>
      <c r="M74" s="1597"/>
      <c r="N74" s="1597"/>
      <c r="O74" s="1597"/>
      <c r="P74" s="1597"/>
      <c r="Q74" s="1597"/>
      <c r="R74" s="1597"/>
      <c r="S74" s="1597"/>
      <c r="T74" s="1597"/>
      <c r="U74" s="1597"/>
      <c r="V74" s="1597"/>
      <c r="W74" s="1597"/>
      <c r="X74" s="2004">
        <v>5</v>
      </c>
      <c r="Y74" s="1994">
        <v>2552.4409999999998</v>
      </c>
      <c r="Z74" s="1994">
        <v>3724.1860000000001</v>
      </c>
      <c r="AA74" s="2001">
        <v>1.6E-2</v>
      </c>
      <c r="AB74" s="1597"/>
      <c r="AC74" s="1597"/>
      <c r="AD74" s="1597"/>
      <c r="AE74" s="1597"/>
      <c r="AF74" s="1597"/>
      <c r="AG74" s="1597"/>
      <c r="AH74" s="1597"/>
      <c r="AI74" s="1597"/>
      <c r="AJ74" s="1597"/>
      <c r="AK74" s="1597"/>
    </row>
    <row r="75" spans="1:37" ht="13.8">
      <c r="A75" s="1597"/>
      <c r="B75" s="1597"/>
      <c r="C75" s="1597"/>
      <c r="D75" s="1597"/>
      <c r="E75" s="1597"/>
      <c r="F75" s="1597"/>
      <c r="G75" s="1597"/>
      <c r="H75" s="1597"/>
      <c r="I75" s="1597"/>
      <c r="J75" s="1597"/>
      <c r="K75" s="1597"/>
      <c r="L75" s="1597"/>
      <c r="M75" s="1597"/>
      <c r="N75" s="1597"/>
      <c r="O75" s="1597"/>
      <c r="P75" s="1597"/>
      <c r="Q75" s="1597"/>
      <c r="R75" s="1597"/>
      <c r="S75" s="1597"/>
      <c r="T75" s="1597"/>
      <c r="U75" s="1597"/>
      <c r="V75" s="1597"/>
      <c r="W75" s="1597"/>
      <c r="X75" s="2004">
        <v>6</v>
      </c>
      <c r="Y75" s="1994">
        <v>1688.895</v>
      </c>
      <c r="Z75" s="1994">
        <v>2542.913</v>
      </c>
      <c r="AA75" s="2001">
        <v>1.7399999999999999E-2</v>
      </c>
      <c r="AB75" s="1597"/>
      <c r="AC75" s="1597"/>
      <c r="AD75" s="1597"/>
      <c r="AE75" s="1597"/>
      <c r="AF75" s="1597"/>
      <c r="AG75" s="1597"/>
      <c r="AH75" s="1597"/>
      <c r="AI75" s="1597"/>
      <c r="AJ75" s="1597"/>
      <c r="AK75" s="1597"/>
    </row>
    <row r="76" spans="1:37" ht="13.8">
      <c r="A76" s="1597"/>
      <c r="B76" s="1597"/>
      <c r="C76" s="1597"/>
      <c r="D76" s="1597"/>
      <c r="E76" s="1597"/>
      <c r="F76" s="1597"/>
      <c r="G76" s="1597"/>
      <c r="H76" s="1597"/>
      <c r="I76" s="1597"/>
      <c r="J76" s="1597"/>
      <c r="K76" s="1597"/>
      <c r="L76" s="1597"/>
      <c r="M76" s="1597"/>
      <c r="N76" s="1597"/>
      <c r="O76" s="1597"/>
      <c r="P76" s="1597"/>
      <c r="Q76" s="1597"/>
      <c r="R76" s="1597"/>
      <c r="S76" s="1597"/>
      <c r="T76" s="1597"/>
      <c r="U76" s="1597"/>
      <c r="V76" s="1597"/>
      <c r="W76" s="1597"/>
      <c r="X76" s="2000"/>
      <c r="Y76" s="1996"/>
      <c r="Z76" s="1996"/>
      <c r="AA76" s="2006"/>
      <c r="AB76" s="1597"/>
      <c r="AC76" s="1597"/>
      <c r="AD76" s="1597"/>
      <c r="AE76" s="1597"/>
      <c r="AF76" s="1597"/>
      <c r="AG76" s="1597"/>
      <c r="AH76" s="1597"/>
      <c r="AI76" s="1597"/>
      <c r="AJ76" s="1597"/>
      <c r="AK76" s="1597"/>
    </row>
    <row r="77" spans="1:37" ht="13.8">
      <c r="A77" s="1597"/>
      <c r="B77" s="1597"/>
      <c r="C77" s="1597"/>
      <c r="D77" s="1597"/>
      <c r="E77" s="1597"/>
      <c r="F77" s="1597"/>
      <c r="G77" s="1597"/>
      <c r="H77" s="1597"/>
      <c r="I77" s="1597"/>
      <c r="J77" s="1597"/>
      <c r="K77" s="1597"/>
      <c r="L77" s="1597"/>
      <c r="M77" s="1597"/>
      <c r="N77" s="1597"/>
      <c r="O77" s="1597"/>
      <c r="P77" s="1597"/>
      <c r="Q77" s="1597"/>
      <c r="R77" s="1597"/>
      <c r="S77" s="1597"/>
      <c r="T77" s="1597"/>
      <c r="U77" s="1597"/>
      <c r="V77" s="1597"/>
      <c r="W77" s="1597"/>
      <c r="X77" s="2004">
        <v>7</v>
      </c>
      <c r="Y77" s="1994">
        <v>1011.278</v>
      </c>
      <c r="Z77" s="1994">
        <v>1686.86</v>
      </c>
      <c r="AA77" s="2001">
        <v>1.7100000000000001E-2</v>
      </c>
      <c r="AB77" s="1597"/>
      <c r="AC77" s="1597"/>
      <c r="AD77" s="1597"/>
      <c r="AE77" s="1597"/>
      <c r="AF77" s="1597"/>
      <c r="AG77" s="1597"/>
      <c r="AH77" s="1597"/>
      <c r="AI77" s="1597"/>
      <c r="AJ77" s="1597"/>
      <c r="AK77" s="1597"/>
    </row>
    <row r="78" spans="1:37" ht="13.8">
      <c r="A78" s="1597"/>
      <c r="B78" s="1597"/>
      <c r="C78" s="1597"/>
      <c r="D78" s="1597"/>
      <c r="E78" s="1597"/>
      <c r="F78" s="1597"/>
      <c r="G78" s="1597"/>
      <c r="H78" s="1597"/>
      <c r="I78" s="1597"/>
      <c r="J78" s="1597"/>
      <c r="K78" s="1597"/>
      <c r="L78" s="1597"/>
      <c r="M78" s="1597"/>
      <c r="N78" s="1597"/>
      <c r="O78" s="1597"/>
      <c r="P78" s="1597"/>
      <c r="Q78" s="1597"/>
      <c r="R78" s="1597"/>
      <c r="S78" s="1597"/>
      <c r="T78" s="1597"/>
      <c r="U78" s="1597"/>
      <c r="V78" s="1597"/>
      <c r="W78" s="1597"/>
      <c r="X78" s="2004">
        <v>8</v>
      </c>
      <c r="Y78" s="1994">
        <v>549.05600000000004</v>
      </c>
      <c r="Z78" s="1994">
        <v>1010.634</v>
      </c>
      <c r="AA78" s="2001">
        <v>2.1499999999999998E-2</v>
      </c>
      <c r="AB78" s="1597"/>
      <c r="AC78" s="1597"/>
      <c r="AD78" s="1597"/>
      <c r="AE78" s="1597"/>
      <c r="AF78" s="1597"/>
      <c r="AG78" s="1597"/>
      <c r="AH78" s="1597"/>
      <c r="AI78" s="1597"/>
      <c r="AJ78" s="1597"/>
      <c r="AK78" s="1597"/>
    </row>
    <row r="79" spans="1:37" ht="13.8">
      <c r="A79" s="1597"/>
      <c r="B79" s="1597"/>
      <c r="C79" s="1597"/>
      <c r="D79" s="1597"/>
      <c r="E79" s="1597"/>
      <c r="F79" s="1597"/>
      <c r="G79" s="1597"/>
      <c r="H79" s="1597"/>
      <c r="I79" s="1597"/>
      <c r="J79" s="1597"/>
      <c r="K79" s="1597"/>
      <c r="L79" s="1597"/>
      <c r="M79" s="1597"/>
      <c r="N79" s="1597"/>
      <c r="O79" s="1597"/>
      <c r="P79" s="1597"/>
      <c r="Q79" s="1597"/>
      <c r="R79" s="1597"/>
      <c r="S79" s="1597"/>
      <c r="T79" s="1597"/>
      <c r="U79" s="1597"/>
      <c r="V79" s="1597"/>
      <c r="W79" s="1597"/>
      <c r="X79" s="2004">
        <v>9</v>
      </c>
      <c r="Y79" s="1994">
        <v>300.75200000000001</v>
      </c>
      <c r="Z79" s="1994">
        <v>548.83900000000006</v>
      </c>
      <c r="AA79" s="2001">
        <v>2.69E-2</v>
      </c>
      <c r="AB79" s="1597"/>
      <c r="AC79" s="1597"/>
      <c r="AD79" s="1597"/>
      <c r="AE79" s="1597"/>
      <c r="AF79" s="1597"/>
      <c r="AG79" s="1597"/>
      <c r="AH79" s="1597"/>
      <c r="AI79" s="1597"/>
      <c r="AJ79" s="1597"/>
      <c r="AK79" s="1597"/>
    </row>
    <row r="80" spans="1:37" ht="13.8">
      <c r="A80" s="1597"/>
      <c r="B80" s="1597"/>
      <c r="C80" s="1597"/>
      <c r="D80" s="1597"/>
      <c r="E80" s="1597"/>
      <c r="F80" s="1597"/>
      <c r="G80" s="1597"/>
      <c r="H80" s="1597"/>
      <c r="I80" s="1597"/>
      <c r="J80" s="1597"/>
      <c r="K80" s="1597"/>
      <c r="L80" s="1597"/>
      <c r="M80" s="1597"/>
      <c r="N80" s="1597"/>
      <c r="O80" s="1597"/>
      <c r="P80" s="1597"/>
      <c r="Q80" s="1597"/>
      <c r="R80" s="1597"/>
      <c r="S80" s="1597"/>
      <c r="T80" s="1597"/>
      <c r="U80" s="1597"/>
      <c r="V80" s="1597"/>
      <c r="W80" s="1597"/>
      <c r="X80" s="1993" t="s">
        <v>281</v>
      </c>
      <c r="Y80" s="1994">
        <v>3.0369999999999999</v>
      </c>
      <c r="Z80" s="1994">
        <v>300.72500000000002</v>
      </c>
      <c r="AA80" s="2023">
        <v>5.7799999999999997E-2</v>
      </c>
      <c r="AB80" s="1597"/>
      <c r="AC80" s="1597"/>
      <c r="AD80" s="1597"/>
      <c r="AE80" s="1597"/>
      <c r="AF80" s="1597"/>
      <c r="AG80" s="1597"/>
      <c r="AH80" s="1597"/>
      <c r="AI80" s="1597"/>
      <c r="AJ80" s="1597"/>
      <c r="AK80" s="1597"/>
    </row>
    <row r="81" spans="1:37" ht="13.8">
      <c r="A81" s="1597"/>
      <c r="B81" s="1597"/>
      <c r="C81" s="1597"/>
      <c r="D81" s="1597"/>
      <c r="E81" s="1597"/>
      <c r="F81" s="1597"/>
      <c r="G81" s="1597"/>
      <c r="H81" s="1597"/>
      <c r="I81" s="1597"/>
      <c r="J81" s="1597"/>
      <c r="K81" s="1597"/>
      <c r="L81" s="1597"/>
      <c r="M81" s="1597"/>
      <c r="N81" s="1597"/>
      <c r="O81" s="1597"/>
      <c r="P81" s="1597"/>
      <c r="Q81" s="1597"/>
      <c r="R81" s="1597"/>
      <c r="S81" s="1597"/>
      <c r="T81" s="1597"/>
      <c r="U81" s="1597"/>
      <c r="V81" s="1597"/>
      <c r="W81" s="1597"/>
      <c r="X81" s="2020"/>
      <c r="Y81" s="2021"/>
      <c r="Z81" s="2021"/>
      <c r="AA81" s="2024"/>
      <c r="AB81" s="1597"/>
      <c r="AC81" s="1597"/>
      <c r="AD81" s="1597"/>
      <c r="AE81" s="1597"/>
      <c r="AF81" s="1597"/>
      <c r="AG81" s="1597"/>
      <c r="AH81" s="1597"/>
      <c r="AI81" s="1597"/>
      <c r="AJ81" s="1597"/>
      <c r="AK81" s="1597"/>
    </row>
    <row r="82" spans="1:37" ht="13.8">
      <c r="A82" s="1597"/>
      <c r="B82" s="1597"/>
      <c r="C82" s="1597"/>
      <c r="D82" s="1597"/>
      <c r="E82" s="1597"/>
      <c r="F82" s="1597"/>
      <c r="G82" s="1597"/>
      <c r="H82" s="1597"/>
      <c r="I82" s="1597"/>
      <c r="J82" s="1597"/>
      <c r="K82" s="1597"/>
      <c r="L82" s="1597"/>
      <c r="M82" s="1597"/>
      <c r="N82" s="1597"/>
      <c r="O82" s="1597"/>
      <c r="P82" s="1597"/>
      <c r="Q82" s="1597"/>
      <c r="R82" s="1597"/>
      <c r="S82" s="1597"/>
      <c r="T82" s="1597"/>
      <c r="U82" s="1597"/>
      <c r="V82" s="1597"/>
      <c r="W82" s="1597"/>
      <c r="X82" s="1993" t="s">
        <v>282</v>
      </c>
      <c r="Y82" s="1996"/>
      <c r="Z82" s="1996"/>
      <c r="AA82" s="2006"/>
      <c r="AB82" s="1597"/>
      <c r="AC82" s="1597"/>
      <c r="AD82" s="1597"/>
      <c r="AE82" s="1597"/>
      <c r="AF82" s="1597"/>
      <c r="AG82" s="1597"/>
      <c r="AH82" s="1597"/>
      <c r="AI82" s="1597"/>
      <c r="AJ82" s="1597"/>
      <c r="AK82" s="1597"/>
    </row>
    <row r="83" spans="1:37" ht="13.8">
      <c r="A83" s="1597"/>
      <c r="B83" s="1597"/>
      <c r="C83" s="1597"/>
      <c r="D83" s="1597"/>
      <c r="E83" s="1597"/>
      <c r="F83" s="1597"/>
      <c r="G83" s="1597"/>
      <c r="H83" s="1597"/>
      <c r="I83" s="1597"/>
      <c r="J83" s="1597"/>
      <c r="K83" s="1597"/>
      <c r="L83" s="1597"/>
      <c r="M83" s="1597"/>
      <c r="N83" s="1597"/>
      <c r="O83" s="1597"/>
      <c r="P83" s="1597"/>
      <c r="Q83" s="1597"/>
      <c r="R83" s="1597"/>
      <c r="S83" s="1597"/>
      <c r="T83" s="1597"/>
      <c r="U83" s="1597"/>
      <c r="V83" s="1597"/>
      <c r="W83" s="1597"/>
      <c r="X83" s="2000" t="s">
        <v>283</v>
      </c>
      <c r="Y83" s="1994">
        <v>190.86</v>
      </c>
      <c r="Z83" s="1994">
        <v>300.72500000000002</v>
      </c>
      <c r="AA83" s="2001">
        <v>4.2200000000000001E-2</v>
      </c>
      <c r="AB83" s="1597"/>
      <c r="AC83" s="1597"/>
      <c r="AD83" s="1597"/>
      <c r="AE83" s="1597"/>
      <c r="AF83" s="1597"/>
      <c r="AG83" s="1597"/>
      <c r="AH83" s="1597"/>
      <c r="AI83" s="1597"/>
      <c r="AJ83" s="1597"/>
      <c r="AK83" s="1597"/>
    </row>
    <row r="84" spans="1:37" ht="13.8">
      <c r="A84" s="1597"/>
      <c r="B84" s="1597"/>
      <c r="C84" s="1597"/>
      <c r="D84" s="1597"/>
      <c r="E84" s="1597"/>
      <c r="F84" s="1597"/>
      <c r="G84" s="1597"/>
      <c r="H84" s="1597"/>
      <c r="I84" s="1597"/>
      <c r="J84" s="1597"/>
      <c r="K84" s="1597"/>
      <c r="L84" s="1597"/>
      <c r="M84" s="1597"/>
      <c r="N84" s="1597"/>
      <c r="O84" s="1597"/>
      <c r="P84" s="1597"/>
      <c r="Q84" s="1597"/>
      <c r="R84" s="1597"/>
      <c r="S84" s="1597"/>
      <c r="T84" s="1597"/>
      <c r="U84" s="1597"/>
      <c r="V84" s="1597"/>
      <c r="W84" s="1597"/>
      <c r="X84" s="2010" t="s">
        <v>284</v>
      </c>
      <c r="Y84" s="2011">
        <v>231.97499999999999</v>
      </c>
      <c r="Z84" s="2011">
        <v>300.72500000000002</v>
      </c>
      <c r="AA84" s="2012">
        <v>3.1800000000000002E-2</v>
      </c>
      <c r="AB84" s="1597"/>
      <c r="AC84" s="1597"/>
      <c r="AD84" s="1597"/>
      <c r="AE84" s="1597"/>
      <c r="AF84" s="1597"/>
      <c r="AG84" s="1597"/>
      <c r="AH84" s="1597"/>
      <c r="AI84" s="1597"/>
      <c r="AJ84" s="1597"/>
      <c r="AK84" s="1597"/>
    </row>
    <row r="85" spans="1:37" ht="13.8">
      <c r="A85" s="1597"/>
      <c r="B85" s="1597"/>
      <c r="C85" s="1597"/>
      <c r="D85" s="1597"/>
      <c r="E85" s="1597"/>
      <c r="F85" s="1597"/>
      <c r="G85" s="1597"/>
      <c r="H85" s="1597"/>
      <c r="I85" s="1597"/>
      <c r="J85" s="1597"/>
      <c r="K85" s="1597"/>
      <c r="L85" s="1597"/>
      <c r="M85" s="1597"/>
      <c r="N85" s="1597"/>
      <c r="O85" s="1597"/>
      <c r="P85" s="1597"/>
      <c r="Q85" s="1597"/>
      <c r="R85" s="1597"/>
      <c r="S85" s="1597"/>
      <c r="T85" s="1597"/>
      <c r="U85" s="1597"/>
      <c r="V85" s="1597"/>
      <c r="W85" s="1597"/>
      <c r="X85" s="1993" t="s">
        <v>285</v>
      </c>
      <c r="Y85" s="1994">
        <v>190.86</v>
      </c>
      <c r="Z85" s="1994">
        <v>231.84</v>
      </c>
      <c r="AA85" s="2001">
        <v>5.5399999999999998E-2</v>
      </c>
      <c r="AB85" s="1597"/>
      <c r="AC85" s="1597"/>
      <c r="AD85" s="1597"/>
      <c r="AE85" s="1597"/>
      <c r="AF85" s="1597"/>
      <c r="AG85" s="1597"/>
      <c r="AH85" s="1597"/>
      <c r="AI85" s="1597"/>
      <c r="AJ85" s="1597"/>
      <c r="AK85" s="1597"/>
    </row>
    <row r="86" spans="1:37" ht="13.8">
      <c r="A86" s="1597"/>
      <c r="B86" s="1597"/>
      <c r="C86" s="1597"/>
      <c r="D86" s="1597"/>
      <c r="E86" s="1597"/>
      <c r="F86" s="1597"/>
      <c r="G86" s="1597"/>
      <c r="H86" s="1597"/>
      <c r="I86" s="1597"/>
      <c r="J86" s="1597"/>
      <c r="K86" s="1597"/>
      <c r="L86" s="1597"/>
      <c r="M86" s="1597"/>
      <c r="N86" s="1597"/>
      <c r="O86" s="1597"/>
      <c r="P86" s="1597"/>
      <c r="Q86" s="1597"/>
      <c r="R86" s="1597"/>
      <c r="S86" s="1597"/>
      <c r="T86" s="1597"/>
      <c r="U86" s="1597"/>
      <c r="V86" s="1597"/>
      <c r="W86" s="1597"/>
      <c r="X86" s="2000" t="s">
        <v>286</v>
      </c>
      <c r="Y86" s="1994">
        <v>3.0369999999999999</v>
      </c>
      <c r="Z86" s="1994">
        <v>190.529</v>
      </c>
      <c r="AA86" s="2001">
        <v>8.9399999999999993E-2</v>
      </c>
      <c r="AB86" s="1597"/>
      <c r="AC86" s="1597"/>
      <c r="AD86" s="1597"/>
      <c r="AE86" s="1597"/>
      <c r="AF86" s="1597"/>
      <c r="AG86" s="1597"/>
      <c r="AH86" s="1597"/>
      <c r="AI86" s="1597"/>
      <c r="AJ86" s="1597"/>
      <c r="AK86" s="1597"/>
    </row>
    <row r="87" spans="1:37" ht="14.4" thickBot="1">
      <c r="A87" s="1597"/>
      <c r="B87" s="1597"/>
      <c r="C87" s="1597"/>
      <c r="D87" s="1597"/>
      <c r="E87" s="1597"/>
      <c r="F87" s="1597"/>
      <c r="G87" s="1597"/>
      <c r="H87" s="1597"/>
      <c r="I87" s="1597"/>
      <c r="J87" s="1597"/>
      <c r="K87" s="1597"/>
      <c r="L87" s="1597"/>
      <c r="M87" s="1597"/>
      <c r="N87" s="1597"/>
      <c r="O87" s="1597"/>
      <c r="P87" s="1597"/>
      <c r="Q87" s="1597"/>
      <c r="R87" s="1597"/>
      <c r="S87" s="1597"/>
      <c r="T87" s="1597"/>
      <c r="U87" s="1597"/>
      <c r="V87" s="1597"/>
      <c r="W87" s="1597"/>
      <c r="X87" s="2013" t="s">
        <v>287</v>
      </c>
      <c r="Y87" s="2014">
        <v>116.33</v>
      </c>
      <c r="Z87" s="2014">
        <v>190.529</v>
      </c>
      <c r="AA87" s="2015">
        <v>7.51E-2</v>
      </c>
      <c r="AB87" s="1597"/>
      <c r="AC87" s="1597"/>
      <c r="AD87" s="1597"/>
      <c r="AE87" s="1597"/>
      <c r="AF87" s="1597"/>
      <c r="AG87" s="1597"/>
      <c r="AH87" s="1597"/>
      <c r="AI87" s="1597"/>
      <c r="AJ87" s="1597"/>
      <c r="AK87" s="1597"/>
    </row>
    <row r="88" spans="1:37">
      <c r="A88" s="1597"/>
      <c r="B88" s="1597"/>
      <c r="C88" s="1597"/>
      <c r="D88" s="1597"/>
      <c r="E88" s="1597"/>
      <c r="F88" s="1597"/>
      <c r="G88" s="1597"/>
      <c r="H88" s="1597"/>
      <c r="I88" s="1597"/>
      <c r="J88" s="1597"/>
      <c r="K88" s="1597"/>
      <c r="L88" s="1597"/>
      <c r="M88" s="1597"/>
      <c r="N88" s="1597"/>
      <c r="O88" s="1597"/>
      <c r="P88" s="1597"/>
      <c r="Q88" s="1597"/>
      <c r="R88" s="1597"/>
      <c r="S88" s="1597"/>
      <c r="T88" s="1597"/>
      <c r="U88" s="1597"/>
      <c r="V88" s="1597"/>
      <c r="W88" s="1597"/>
      <c r="X88" s="2025" t="s">
        <v>288</v>
      </c>
      <c r="Y88" s="2026">
        <v>3.0369999999999999</v>
      </c>
      <c r="Z88" s="2026">
        <v>115.92</v>
      </c>
      <c r="AA88" s="2026">
        <v>0.1198</v>
      </c>
      <c r="AB88" s="1597"/>
      <c r="AC88" s="1597"/>
      <c r="AD88" s="1597"/>
      <c r="AE88" s="1597"/>
      <c r="AF88" s="1597"/>
      <c r="AG88" s="1597"/>
      <c r="AH88" s="1597"/>
      <c r="AI88" s="1597"/>
      <c r="AJ88" s="1597"/>
      <c r="AK88" s="1597"/>
    </row>
  </sheetData>
  <conditionalFormatting sqref="AA11:AA13">
    <cfRule type="cellIs" dxfId="98" priority="5" operator="lessThan">
      <formula>104</formula>
    </cfRule>
  </conditionalFormatting>
  <conditionalFormatting sqref="AE11:AE13">
    <cfRule type="cellIs" dxfId="97" priority="4" operator="lessThan">
      <formula>260</formula>
    </cfRule>
  </conditionalFormatting>
  <conditionalFormatting sqref="AI11:AI13">
    <cfRule type="cellIs" dxfId="96" priority="3" operator="lessThan">
      <formula>60</formula>
    </cfRule>
  </conditionalFormatting>
  <conditionalFormatting sqref="W11:W13">
    <cfRule type="cellIs" dxfId="95" priority="1" operator="equal">
      <formula>"Y"</formula>
    </cfRule>
    <cfRule type="cellIs" dxfId="94" priority="2" operator="equal">
      <formula>"N"</formula>
    </cfRule>
  </conditionalFormatting>
  <pageMargins left="0.5" right="0.5" top="0.5" bottom="0.5" header="0.3" footer="0.3"/>
  <pageSetup scale="89" fitToHeight="0" orientation="landscape" blackAndWhite="1" r:id="rId1"/>
  <headerFooter alignWithMargins="0"/>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M49"/>
  <sheetViews>
    <sheetView showGridLines="0" view="pageBreakPreview" zoomScaleNormal="85" zoomScaleSheetLayoutView="100" workbookViewId="0"/>
  </sheetViews>
  <sheetFormatPr defaultColWidth="9.109375" defaultRowHeight="13.2" outlineLevelRow="1"/>
  <cols>
    <col min="1" max="1" width="6.33203125" style="152" customWidth="1"/>
    <col min="2" max="2" width="22.5546875" style="152" customWidth="1"/>
    <col min="3" max="3" width="2" style="152" customWidth="1"/>
    <col min="4" max="4" width="12.88671875" style="152" customWidth="1"/>
    <col min="5" max="5" width="2" style="152" customWidth="1"/>
    <col min="6" max="6" width="25.6640625" style="152" customWidth="1"/>
    <col min="7" max="7" width="2" style="152" customWidth="1"/>
    <col min="8" max="8" width="25.6640625" style="152" customWidth="1"/>
    <col min="9" max="9" width="2.109375" style="152" customWidth="1"/>
    <col min="10" max="10" width="2" style="152" customWidth="1"/>
    <col min="11" max="11" width="12.5546875" style="152" customWidth="1"/>
    <col min="12" max="12" width="16.33203125" style="152" customWidth="1"/>
    <col min="13" max="13" width="6.109375" style="152" customWidth="1"/>
    <col min="14" max="16384" width="9.109375" style="152"/>
  </cols>
  <sheetData>
    <row r="1" spans="1:13" ht="24" thickBot="1">
      <c r="A1" s="872" t="str">
        <f>client_name</f>
        <v>AECOM Technology Corporation</v>
      </c>
      <c r="B1" s="1648"/>
      <c r="C1" s="1648"/>
      <c r="D1" s="1648"/>
      <c r="E1" s="1648"/>
      <c r="F1" s="1648"/>
      <c r="G1" s="1648"/>
      <c r="H1" s="1648"/>
      <c r="I1" s="1648"/>
      <c r="J1" s="1648"/>
      <c r="K1" s="1648"/>
      <c r="L1" s="1121" t="s">
        <v>669</v>
      </c>
      <c r="M1" s="1122"/>
    </row>
    <row r="2" spans="1:13" ht="15.6">
      <c r="A2" s="946" t="str">
        <f>Subject_Co1</f>
        <v>AsiaPac</v>
      </c>
      <c r="B2" s="1649"/>
      <c r="C2" s="1649"/>
      <c r="D2" s="1649"/>
      <c r="E2" s="1649"/>
      <c r="F2" s="1649"/>
      <c r="G2" s="1649"/>
      <c r="H2" s="1649"/>
      <c r="I2" s="1649"/>
      <c r="J2" s="1649"/>
      <c r="K2" s="1649"/>
      <c r="L2" s="1607"/>
      <c r="M2" s="1122"/>
    </row>
    <row r="3" spans="1:13" ht="15.6">
      <c r="A3" s="1217" t="s">
        <v>482</v>
      </c>
      <c r="B3" s="1649"/>
      <c r="C3" s="1649"/>
      <c r="D3" s="1649"/>
      <c r="E3" s="1649"/>
      <c r="F3" s="1649"/>
      <c r="G3" s="1649"/>
      <c r="H3" s="1649"/>
      <c r="I3" s="1649"/>
      <c r="J3" s="1649"/>
      <c r="K3" s="1649"/>
      <c r="L3" s="1218"/>
      <c r="M3" s="1122"/>
    </row>
    <row r="4" spans="1:13" ht="15.6">
      <c r="A4" s="879" t="str">
        <f>date_heading</f>
        <v>Corroborative valuation as of 30 June 2014</v>
      </c>
      <c r="B4" s="1649"/>
      <c r="C4" s="1649"/>
      <c r="D4" s="1649"/>
      <c r="E4" s="1649"/>
      <c r="F4" s="1649"/>
      <c r="G4" s="1649"/>
      <c r="H4" s="1649"/>
      <c r="I4" s="1649"/>
      <c r="J4" s="1649"/>
      <c r="K4" s="1649"/>
      <c r="L4" s="1649"/>
      <c r="M4" s="1122"/>
    </row>
    <row r="5" spans="1:13" ht="15.6">
      <c r="A5" s="880" t="str">
        <f>currency_heading</f>
        <v>(USD in 000s)</v>
      </c>
      <c r="B5" s="1649"/>
      <c r="C5" s="1649"/>
      <c r="D5" s="1649"/>
      <c r="E5" s="1649"/>
      <c r="F5" s="1649"/>
      <c r="G5" s="1649"/>
      <c r="H5" s="1649"/>
      <c r="I5" s="1649"/>
      <c r="J5" s="1649"/>
      <c r="K5" s="1649"/>
      <c r="L5" s="1649"/>
      <c r="M5" s="1122"/>
    </row>
    <row r="6" spans="1:13" ht="13.8">
      <c r="A6" s="1649"/>
      <c r="B6" s="1649"/>
      <c r="C6" s="1649"/>
      <c r="D6" s="1649"/>
      <c r="E6" s="1649"/>
      <c r="F6" s="1649"/>
      <c r="G6" s="1649"/>
      <c r="H6" s="1649"/>
      <c r="I6" s="1649"/>
      <c r="J6" s="1649"/>
      <c r="K6" s="1649"/>
      <c r="L6" s="1649"/>
      <c r="M6" s="1122"/>
    </row>
    <row r="7" spans="1:13" ht="13.8">
      <c r="A7" s="1649"/>
      <c r="B7" s="1649"/>
      <c r="C7" s="1649"/>
      <c r="D7" s="1649"/>
      <c r="E7" s="1649"/>
      <c r="F7" s="1649"/>
      <c r="G7" s="1649"/>
      <c r="H7" s="1649"/>
      <c r="I7" s="1649"/>
      <c r="J7" s="1649"/>
      <c r="K7" s="1649"/>
      <c r="L7" s="1649"/>
      <c r="M7" s="1122"/>
    </row>
    <row r="8" spans="1:13" ht="13.8">
      <c r="A8" s="1649"/>
      <c r="B8" s="1649"/>
      <c r="C8" s="1649"/>
      <c r="D8" s="1649"/>
      <c r="E8" s="1649"/>
      <c r="F8" s="1649"/>
      <c r="G8" s="1649"/>
      <c r="H8" s="1649"/>
      <c r="I8" s="1649"/>
      <c r="J8" s="1649"/>
      <c r="K8" s="1649"/>
      <c r="L8" s="1649"/>
      <c r="M8" s="1122"/>
    </row>
    <row r="9" spans="1:13" ht="13.8">
      <c r="A9" s="1649"/>
      <c r="B9" s="1649"/>
      <c r="C9" s="1649"/>
      <c r="D9" s="1649"/>
      <c r="E9" s="1649"/>
      <c r="F9" s="1649"/>
      <c r="G9" s="1649"/>
      <c r="H9" s="1649"/>
      <c r="I9" s="1649"/>
      <c r="J9" s="1649"/>
      <c r="K9" s="1649"/>
      <c r="L9" s="1649"/>
      <c r="M9" s="1122"/>
    </row>
    <row r="10" spans="1:13" ht="13.8">
      <c r="A10" s="1649"/>
      <c r="B10" s="1650" t="s">
        <v>473</v>
      </c>
      <c r="C10" s="1650"/>
      <c r="D10" s="1650"/>
      <c r="E10" s="1650"/>
      <c r="F10" s="1651"/>
      <c r="G10" s="1649"/>
      <c r="H10" s="1651"/>
      <c r="I10" s="1649"/>
      <c r="J10" s="1649"/>
      <c r="K10" s="1652"/>
      <c r="L10" s="1649"/>
      <c r="M10" s="1122"/>
    </row>
    <row r="11" spans="1:13" ht="13.8">
      <c r="A11" s="1649"/>
      <c r="B11" s="1653" t="s">
        <v>185</v>
      </c>
      <c r="C11" s="1650"/>
      <c r="D11" s="1653" t="s">
        <v>326</v>
      </c>
      <c r="E11" s="1650"/>
      <c r="F11" s="1654" t="s">
        <v>327</v>
      </c>
      <c r="G11" s="1649"/>
      <c r="H11" s="1654" t="s">
        <v>478</v>
      </c>
      <c r="I11" s="1649"/>
      <c r="J11" s="1649"/>
      <c r="K11" s="1694" t="s">
        <v>179</v>
      </c>
      <c r="L11" s="1649"/>
      <c r="M11" s="1122"/>
    </row>
    <row r="12" spans="1:13" ht="13.8">
      <c r="A12" s="1649"/>
      <c r="B12" s="1649"/>
      <c r="C12" s="1650"/>
      <c r="D12" s="1650"/>
      <c r="E12" s="1650"/>
      <c r="F12" s="1649"/>
      <c r="G12" s="1649"/>
      <c r="H12" s="1649"/>
      <c r="I12" s="1649"/>
      <c r="J12" s="1649"/>
      <c r="K12" s="1649"/>
      <c r="L12" s="1649"/>
      <c r="M12" s="1122"/>
    </row>
    <row r="13" spans="1:13" ht="13.8">
      <c r="A13" s="1649"/>
      <c r="B13" s="1656" t="s">
        <v>468</v>
      </c>
      <c r="C13" s="1650"/>
      <c r="D13" s="1650"/>
      <c r="E13" s="1650"/>
      <c r="F13" s="1649"/>
      <c r="G13" s="1649"/>
      <c r="H13" s="1649"/>
      <c r="I13" s="1649"/>
      <c r="J13" s="1649"/>
      <c r="K13" s="1649"/>
      <c r="L13" s="1649"/>
      <c r="M13" s="1122"/>
    </row>
    <row r="14" spans="1:13" ht="13.8">
      <c r="A14" s="1649"/>
      <c r="B14" s="1657" t="s">
        <v>470</v>
      </c>
      <c r="C14" s="1650"/>
      <c r="D14" s="1662"/>
      <c r="E14" s="1650"/>
      <c r="F14" s="1659"/>
      <c r="G14" s="1649"/>
      <c r="H14" s="1949">
        <f>$D14*F14</f>
        <v>0</v>
      </c>
      <c r="I14" s="1664"/>
      <c r="J14" s="1649"/>
      <c r="K14" s="426">
        <v>0.5</v>
      </c>
      <c r="L14" s="1649"/>
      <c r="M14" s="1122"/>
    </row>
    <row r="15" spans="1:13" ht="13.8" hidden="1" outlineLevel="1">
      <c r="A15" s="1649"/>
      <c r="B15" s="1657" t="s">
        <v>471</v>
      </c>
      <c r="C15" s="1650"/>
      <c r="D15" s="1665"/>
      <c r="E15" s="1650"/>
      <c r="F15" s="1659"/>
      <c r="G15" s="1649"/>
      <c r="H15" s="1663">
        <f>$D15*F15</f>
        <v>0</v>
      </c>
      <c r="I15" s="1664"/>
      <c r="J15" s="1649"/>
      <c r="K15" s="426">
        <v>0</v>
      </c>
      <c r="L15" s="1649"/>
      <c r="M15" s="1122"/>
    </row>
    <row r="16" spans="1:13" ht="13.8" collapsed="1">
      <c r="A16" s="1649"/>
      <c r="B16" s="1649"/>
      <c r="C16" s="1650"/>
      <c r="D16" s="1665"/>
      <c r="E16" s="1650"/>
      <c r="F16" s="1649"/>
      <c r="G16" s="1649"/>
      <c r="H16" s="1664"/>
      <c r="I16" s="1664"/>
      <c r="J16" s="1649"/>
      <c r="K16" s="1649"/>
      <c r="L16" s="1649"/>
      <c r="M16" s="1122"/>
    </row>
    <row r="17" spans="1:13" ht="13.8">
      <c r="A17" s="1649"/>
      <c r="B17" s="1656" t="s">
        <v>472</v>
      </c>
      <c r="C17" s="1650"/>
      <c r="D17" s="1665"/>
      <c r="E17" s="1650"/>
      <c r="F17" s="1649"/>
      <c r="G17" s="1649"/>
      <c r="H17" s="1664"/>
      <c r="I17" s="1664"/>
      <c r="J17" s="1649"/>
      <c r="K17" s="1649"/>
      <c r="L17" s="1649"/>
      <c r="M17" s="1122"/>
    </row>
    <row r="18" spans="1:13" ht="13.8">
      <c r="A18" s="1649"/>
      <c r="B18" s="1657" t="s">
        <v>470</v>
      </c>
      <c r="C18" s="1650"/>
      <c r="D18" s="1662"/>
      <c r="E18" s="1650"/>
      <c r="F18" s="1659"/>
      <c r="G18" s="1649"/>
      <c r="H18" s="1663">
        <f>$D18*F18</f>
        <v>0</v>
      </c>
      <c r="I18" s="1664"/>
      <c r="J18" s="1649"/>
      <c r="K18" s="426">
        <v>0.5</v>
      </c>
      <c r="L18" s="1649"/>
      <c r="M18" s="1122"/>
    </row>
    <row r="19" spans="1:13" ht="13.8" hidden="1" outlineLevel="1">
      <c r="A19" s="1649"/>
      <c r="B19" s="1657" t="s">
        <v>471</v>
      </c>
      <c r="C19" s="1650"/>
      <c r="D19" s="1665"/>
      <c r="E19" s="1650"/>
      <c r="F19" s="1659"/>
      <c r="G19" s="1670"/>
      <c r="H19" s="1663">
        <f>$D19*F19</f>
        <v>0</v>
      </c>
      <c r="I19" s="1664"/>
      <c r="J19" s="1649"/>
      <c r="K19" s="426">
        <v>0</v>
      </c>
      <c r="L19" s="1649"/>
      <c r="M19" s="1122"/>
    </row>
    <row r="20" spans="1:13" ht="13.8" collapsed="1">
      <c r="A20" s="1649"/>
      <c r="B20" s="1657"/>
      <c r="C20" s="1650"/>
      <c r="D20" s="1665"/>
      <c r="E20" s="1650"/>
      <c r="F20" s="1670"/>
      <c r="G20" s="1670"/>
      <c r="H20" s="1671"/>
      <c r="I20" s="1671"/>
      <c r="J20" s="1649"/>
      <c r="K20" s="1670"/>
      <c r="L20" s="1649"/>
      <c r="M20" s="1122"/>
    </row>
    <row r="21" spans="1:13" ht="13.8">
      <c r="A21" s="1649"/>
      <c r="B21" s="1950"/>
      <c r="C21" s="1668"/>
      <c r="D21" s="1668"/>
      <c r="E21" s="1650"/>
      <c r="F21" s="1670"/>
      <c r="G21" s="1670"/>
      <c r="H21" s="1670"/>
      <c r="I21" s="1670"/>
      <c r="J21" s="1670"/>
      <c r="K21" s="1670"/>
      <c r="L21" s="1649"/>
      <c r="M21" s="1122"/>
    </row>
    <row r="22" spans="1:13" ht="13.8">
      <c r="A22" s="1673"/>
      <c r="B22" s="1674" t="s">
        <v>474</v>
      </c>
      <c r="C22" s="1673"/>
      <c r="D22" s="1673"/>
      <c r="E22" s="1673"/>
      <c r="F22" s="1673"/>
      <c r="G22" s="1673"/>
      <c r="H22" s="1951">
        <f>SUMPRODUCT(H14:H19,K14:K19)</f>
        <v>0</v>
      </c>
      <c r="I22" s="1673"/>
      <c r="J22" s="1673"/>
      <c r="K22" s="1952" t="str">
        <f>IF(SUM(K14:K21)=1,"","Check weights")</f>
        <v/>
      </c>
      <c r="L22" s="1649"/>
      <c r="M22" s="1122"/>
    </row>
    <row r="23" spans="1:13" ht="13.8">
      <c r="A23" s="1649"/>
      <c r="B23" s="1649" t="s">
        <v>475</v>
      </c>
      <c r="C23" s="1649"/>
      <c r="D23" s="1649"/>
      <c r="E23" s="1649"/>
      <c r="F23" s="1649"/>
      <c r="G23" s="1649"/>
      <c r="H23" s="1953">
        <f>BS_Bargain!$D$31+BS_Bargain!$D$30+BS_Bargain!$D$35+BS_Bargain!$D$38</f>
        <v>0</v>
      </c>
      <c r="I23" s="1649"/>
      <c r="J23" s="1649"/>
      <c r="K23" s="1649"/>
      <c r="L23" s="1649"/>
      <c r="M23" s="1122"/>
    </row>
    <row r="24" spans="1:13" ht="13.8">
      <c r="A24" s="1677"/>
      <c r="B24" s="1677"/>
      <c r="C24" s="1677"/>
      <c r="D24" s="1677"/>
      <c r="E24" s="1677"/>
      <c r="F24" s="1677"/>
      <c r="G24" s="1677"/>
      <c r="H24" s="1663">
        <f>H22-H23</f>
        <v>0</v>
      </c>
      <c r="I24" s="1677"/>
      <c r="J24" s="1677"/>
      <c r="K24" s="1677"/>
      <c r="L24" s="1649"/>
      <c r="M24" s="1122"/>
    </row>
    <row r="25" spans="1:13" ht="13.8">
      <c r="A25" s="1649"/>
      <c r="B25" s="1649" t="s">
        <v>476</v>
      </c>
      <c r="C25" s="1649"/>
      <c r="D25" s="1649"/>
      <c r="E25" s="1649"/>
      <c r="F25" s="520">
        <v>0.185</v>
      </c>
      <c r="G25" s="1649"/>
      <c r="H25" s="1678">
        <f>$F$25*H24</f>
        <v>0</v>
      </c>
      <c r="I25" s="1649"/>
      <c r="J25" s="1649"/>
      <c r="K25" s="1649"/>
      <c r="L25" s="1649"/>
      <c r="M25" s="1122"/>
    </row>
    <row r="26" spans="1:13" s="353" customFormat="1" ht="13.8">
      <c r="A26" s="1679"/>
      <c r="B26" s="1679" t="s">
        <v>477</v>
      </c>
      <c r="C26" s="1679"/>
      <c r="D26" s="1679"/>
      <c r="E26" s="1679"/>
      <c r="F26" s="1679"/>
      <c r="G26" s="1679"/>
      <c r="H26" s="1680">
        <f>SUM(H24:H25)</f>
        <v>0</v>
      </c>
      <c r="I26" s="1679"/>
      <c r="J26" s="1679"/>
      <c r="K26" s="1679"/>
      <c r="L26" s="1681"/>
      <c r="M26" s="1122"/>
    </row>
    <row r="27" spans="1:13" s="353" customFormat="1" ht="13.8">
      <c r="A27" s="1681"/>
      <c r="B27" s="1681" t="s">
        <v>479</v>
      </c>
      <c r="C27" s="1681"/>
      <c r="D27" s="1681"/>
      <c r="E27" s="1681"/>
      <c r="F27" s="1681"/>
      <c r="G27" s="1681"/>
      <c r="H27" s="1678">
        <f>H23</f>
        <v>0</v>
      </c>
      <c r="I27" s="1681"/>
      <c r="J27" s="1681"/>
      <c r="K27" s="1681"/>
      <c r="L27" s="1681"/>
      <c r="M27" s="1122"/>
    </row>
    <row r="28" spans="1:13" s="353" customFormat="1" ht="13.8">
      <c r="A28" s="1681"/>
      <c r="B28" s="1682" t="s">
        <v>480</v>
      </c>
      <c r="C28" s="1681"/>
      <c r="D28" s="1681"/>
      <c r="E28" s="1681"/>
      <c r="F28" s="1681"/>
      <c r="G28" s="1681"/>
      <c r="H28" s="1683">
        <f>SUM(H26:H27)</f>
        <v>0</v>
      </c>
      <c r="I28" s="1681"/>
      <c r="J28" s="1681"/>
      <c r="K28" s="1681"/>
      <c r="L28" s="1681"/>
      <c r="M28" s="1122"/>
    </row>
    <row r="29" spans="1:13" s="353" customFormat="1" ht="13.8">
      <c r="A29" s="1681"/>
      <c r="B29" s="1684"/>
      <c r="C29" s="1684"/>
      <c r="D29" s="1684"/>
      <c r="E29" s="1684"/>
      <c r="F29" s="1681"/>
      <c r="G29" s="1685"/>
      <c r="H29" s="1685"/>
      <c r="I29" s="1685"/>
      <c r="J29" s="1685"/>
      <c r="K29" s="1685"/>
      <c r="L29" s="1681"/>
      <c r="M29" s="1122"/>
    </row>
    <row r="30" spans="1:13" ht="13.8">
      <c r="A30" s="1649"/>
      <c r="B30" s="1686" t="s">
        <v>481</v>
      </c>
      <c r="C30" s="1687"/>
      <c r="D30" s="1687"/>
      <c r="E30" s="1687"/>
      <c r="F30" s="1687"/>
      <c r="G30" s="1687"/>
      <c r="H30" s="1954">
        <f>MROUND(H28,100)</f>
        <v>0</v>
      </c>
      <c r="I30" s="1649"/>
      <c r="J30" s="1649"/>
      <c r="K30" s="1649"/>
      <c r="L30" s="1649"/>
      <c r="M30" s="1122"/>
    </row>
    <row r="31" spans="1:13" ht="13.8">
      <c r="A31" s="1649"/>
      <c r="B31" s="1649"/>
      <c r="C31" s="1649"/>
      <c r="D31" s="1649"/>
      <c r="E31" s="1649"/>
      <c r="F31" s="1649"/>
      <c r="G31" s="1649"/>
      <c r="H31" s="1649"/>
      <c r="I31" s="1649"/>
      <c r="J31" s="1649"/>
      <c r="K31" s="1649"/>
      <c r="L31" s="1649"/>
      <c r="M31" s="1122"/>
    </row>
    <row r="32" spans="1:13" ht="13.8">
      <c r="A32" s="1649"/>
      <c r="B32" s="1656" t="s">
        <v>640</v>
      </c>
      <c r="C32" s="1649"/>
      <c r="D32" s="1649"/>
      <c r="E32" s="1649"/>
      <c r="F32" s="1649"/>
      <c r="G32" s="1649"/>
      <c r="H32" s="1689"/>
      <c r="I32" s="1649"/>
      <c r="J32" s="1649"/>
      <c r="K32" s="1649"/>
      <c r="L32" s="1649"/>
      <c r="M32" s="1122"/>
    </row>
    <row r="33" spans="1:13" ht="13.8">
      <c r="A33" s="1649"/>
      <c r="B33" s="1649"/>
      <c r="C33" s="1649"/>
      <c r="D33" s="1649"/>
      <c r="E33" s="1649"/>
      <c r="F33" s="1649"/>
      <c r="G33" s="1649"/>
      <c r="H33" s="1649"/>
      <c r="I33" s="1649"/>
      <c r="J33" s="1649"/>
      <c r="K33" s="1649"/>
      <c r="L33" s="1649"/>
      <c r="M33" s="1122"/>
    </row>
    <row r="34" spans="1:13" ht="13.8">
      <c r="A34" s="1649"/>
      <c r="B34" s="1649"/>
      <c r="C34" s="1649"/>
      <c r="D34" s="1649"/>
      <c r="E34" s="1649"/>
      <c r="F34" s="1649"/>
      <c r="G34" s="1649"/>
      <c r="H34" s="1649"/>
      <c r="I34" s="1649"/>
      <c r="J34" s="1649"/>
      <c r="K34" s="1649"/>
      <c r="L34" s="1649"/>
      <c r="M34" s="1122"/>
    </row>
    <row r="35" spans="1:13" ht="13.8">
      <c r="A35" s="1649"/>
      <c r="B35" s="1649"/>
      <c r="C35" s="1649"/>
      <c r="D35" s="1649"/>
      <c r="E35" s="1649"/>
      <c r="F35" s="1649"/>
      <c r="G35" s="1649"/>
      <c r="H35" s="1649"/>
      <c r="I35" s="1649"/>
      <c r="J35" s="1649"/>
      <c r="K35" s="1649"/>
      <c r="L35" s="1649"/>
      <c r="M35" s="1122"/>
    </row>
    <row r="36" spans="1:13" ht="13.8">
      <c r="A36" s="1649"/>
      <c r="B36" s="1649"/>
      <c r="C36" s="1649"/>
      <c r="D36" s="1649"/>
      <c r="E36" s="1649"/>
      <c r="F36" s="1649"/>
      <c r="G36" s="1649"/>
      <c r="H36" s="1649"/>
      <c r="I36" s="1649"/>
      <c r="J36" s="1649"/>
      <c r="K36" s="1649"/>
      <c r="L36" s="1649"/>
      <c r="M36" s="1122"/>
    </row>
    <row r="37" spans="1:13" ht="13.8">
      <c r="A37" s="1649"/>
      <c r="B37" s="1649"/>
      <c r="C37" s="1649"/>
      <c r="D37" s="1649"/>
      <c r="E37" s="1649"/>
      <c r="F37" s="1649"/>
      <c r="G37" s="1649"/>
      <c r="H37" s="1649"/>
      <c r="I37" s="1649"/>
      <c r="J37" s="1649"/>
      <c r="K37" s="1649"/>
      <c r="L37" s="1649"/>
      <c r="M37" s="1122"/>
    </row>
    <row r="38" spans="1:13" ht="13.8">
      <c r="A38" s="1649"/>
      <c r="B38" s="1649"/>
      <c r="C38" s="1649"/>
      <c r="D38" s="1649"/>
      <c r="E38" s="1649"/>
      <c r="F38" s="1649"/>
      <c r="G38" s="1649"/>
      <c r="H38" s="1649"/>
      <c r="I38" s="1649"/>
      <c r="J38" s="1649"/>
      <c r="K38" s="1649"/>
      <c r="L38" s="1649"/>
      <c r="M38" s="1122"/>
    </row>
    <row r="39" spans="1:13" ht="13.8">
      <c r="A39" s="1649"/>
      <c r="B39" s="1649"/>
      <c r="C39" s="1649"/>
      <c r="D39" s="1649"/>
      <c r="E39" s="1649"/>
      <c r="F39" s="1649"/>
      <c r="G39" s="1649"/>
      <c r="H39" s="1649"/>
      <c r="I39" s="1649"/>
      <c r="J39" s="1649"/>
      <c r="K39" s="1649"/>
      <c r="L39" s="1649"/>
      <c r="M39" s="1122"/>
    </row>
    <row r="40" spans="1:13" ht="13.8">
      <c r="A40" s="1690"/>
      <c r="B40" s="1649"/>
      <c r="C40" s="1649"/>
      <c r="D40" s="1649"/>
      <c r="E40" s="1649"/>
      <c r="F40" s="1649"/>
      <c r="G40" s="1649"/>
      <c r="H40" s="1649"/>
      <c r="I40" s="1649"/>
      <c r="J40" s="1649"/>
      <c r="K40" s="1649"/>
      <c r="L40" s="1649"/>
      <c r="M40" s="1122"/>
    </row>
    <row r="41" spans="1:13" ht="13.8">
      <c r="A41" s="1649"/>
      <c r="B41" s="1649"/>
      <c r="C41" s="1649"/>
      <c r="D41" s="1649"/>
      <c r="E41" s="1649"/>
      <c r="F41" s="1649"/>
      <c r="G41" s="1649"/>
      <c r="H41" s="1649"/>
      <c r="I41" s="1649"/>
      <c r="J41" s="1649"/>
      <c r="K41" s="1649"/>
      <c r="L41" s="1649"/>
      <c r="M41" s="1122"/>
    </row>
    <row r="42" spans="1:13" ht="13.8">
      <c r="A42" s="1635"/>
      <c r="B42" s="1649"/>
      <c r="C42" s="1649"/>
      <c r="D42" s="1649"/>
      <c r="E42" s="1649"/>
      <c r="F42" s="1649"/>
      <c r="G42" s="1649"/>
      <c r="H42" s="1649"/>
      <c r="I42" s="1649"/>
      <c r="J42" s="1649"/>
      <c r="K42" s="1649"/>
      <c r="L42" s="1649"/>
      <c r="M42" s="1122"/>
    </row>
    <row r="43" spans="1:13" s="598" customFormat="1" ht="21.75" customHeight="1">
      <c r="A43" s="1691" t="str">
        <f>General_Note_DCF</f>
        <v>Source: AECOM Technology Corporation.  Some totals may not add due to rounding.  See Statement of Limiting Conditions.</v>
      </c>
      <c r="B43" s="1692"/>
      <c r="C43" s="1692"/>
      <c r="D43" s="1692"/>
      <c r="E43" s="1692"/>
      <c r="F43" s="1692"/>
      <c r="G43" s="1692"/>
      <c r="H43" s="1692"/>
      <c r="I43" s="1692"/>
      <c r="J43" s="1692"/>
      <c r="K43" s="1692"/>
      <c r="L43" s="1692"/>
      <c r="M43" s="1166"/>
    </row>
    <row r="44" spans="1:13" ht="22.5" customHeight="1">
      <c r="A44" s="887" t="str">
        <f>IF(+Draft_Toggle=1,+Draft_Note_1," ")</f>
        <v>Draft Document.</v>
      </c>
      <c r="B44" s="1649"/>
      <c r="C44" s="1649"/>
      <c r="D44" s="1649"/>
      <c r="E44" s="1649"/>
      <c r="F44" s="1649"/>
      <c r="G44" s="1649"/>
      <c r="H44" s="1649"/>
      <c r="I44" s="1649"/>
      <c r="J44" s="1649"/>
      <c r="K44" s="1649"/>
      <c r="L44" s="1646" t="s">
        <v>55</v>
      </c>
      <c r="M44" s="1122"/>
    </row>
    <row r="45" spans="1:13" ht="13.8">
      <c r="A45" s="887" t="str">
        <f>IF(+Draft_Toggle=1,+Draft_Note_2," ")</f>
        <v>All data subject to change upon completion of additional analysis.</v>
      </c>
      <c r="B45" s="1649"/>
      <c r="C45" s="1649"/>
      <c r="D45" s="1649"/>
      <c r="E45" s="1649"/>
      <c r="F45" s="1649"/>
      <c r="G45" s="1649"/>
      <c r="H45" s="1649"/>
      <c r="I45" s="1649"/>
      <c r="J45" s="1649"/>
      <c r="K45" s="1649"/>
      <c r="L45" s="1647"/>
      <c r="M45" s="1122"/>
    </row>
    <row r="46" spans="1:13">
      <c r="A46" s="1122"/>
      <c r="B46" s="1122"/>
      <c r="C46" s="1122"/>
      <c r="D46" s="1122"/>
      <c r="E46" s="1122"/>
      <c r="F46" s="1122"/>
      <c r="G46" s="1122"/>
      <c r="H46" s="1122"/>
      <c r="I46" s="1122"/>
      <c r="J46" s="1122"/>
      <c r="K46" s="1122"/>
      <c r="L46" s="1122"/>
      <c r="M46" s="1122"/>
    </row>
    <row r="47" spans="1:13">
      <c r="A47" s="1123"/>
      <c r="B47" s="1123"/>
      <c r="C47" s="1123"/>
      <c r="D47" s="1123"/>
      <c r="E47" s="1123"/>
      <c r="F47" s="1123"/>
      <c r="G47" s="1123"/>
      <c r="H47" s="1123"/>
      <c r="I47" s="1123"/>
      <c r="J47" s="1123"/>
      <c r="K47" s="1123"/>
      <c r="L47" s="1123"/>
      <c r="M47" s="1123"/>
    </row>
    <row r="48" spans="1:13">
      <c r="A48" s="1123"/>
      <c r="B48" s="1123"/>
      <c r="C48" s="1123"/>
      <c r="D48" s="1123"/>
      <c r="E48" s="1123"/>
      <c r="F48" s="1123"/>
      <c r="G48" s="1123"/>
      <c r="H48" s="1123"/>
      <c r="I48" s="1123"/>
      <c r="J48" s="1123"/>
      <c r="K48" s="1123"/>
      <c r="L48" s="1123"/>
      <c r="M48" s="1123"/>
    </row>
    <row r="49" spans="1:13">
      <c r="A49" s="1123"/>
      <c r="B49" s="1123"/>
      <c r="C49" s="1123"/>
      <c r="D49" s="1123"/>
      <c r="E49" s="1123"/>
      <c r="F49" s="1123"/>
      <c r="G49" s="1123"/>
      <c r="H49" s="1955"/>
      <c r="I49" s="1123"/>
      <c r="J49" s="1123"/>
      <c r="K49" s="1955"/>
      <c r="L49" s="1123"/>
      <c r="M49" s="1123"/>
    </row>
  </sheetData>
  <pageMargins left="0.5" right="0.5" top="0.5" bottom="0.5" header="0.3" footer="0.3"/>
  <pageSetup scale="97" fitToHeight="0" orientation="landscape"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O44"/>
  <sheetViews>
    <sheetView showGridLines="0" view="pageBreakPreview" zoomScaleNormal="85" zoomScaleSheetLayoutView="100" workbookViewId="0"/>
  </sheetViews>
  <sheetFormatPr defaultColWidth="9.109375" defaultRowHeight="13.2"/>
  <cols>
    <col min="1" max="1" width="6.33203125" style="152" customWidth="1"/>
    <col min="2" max="2" width="22.5546875" style="152" customWidth="1"/>
    <col min="3" max="3" width="5.109375" style="152" customWidth="1"/>
    <col min="4" max="4" width="12.88671875" style="152" customWidth="1"/>
    <col min="5" max="5" width="4.6640625" style="152" customWidth="1"/>
    <col min="6" max="6" width="20.6640625" style="152" customWidth="1"/>
    <col min="7" max="7" width="3.88671875" style="152" customWidth="1"/>
    <col min="8" max="8" width="20.6640625" style="152" customWidth="1"/>
    <col min="9" max="9" width="2" style="152" customWidth="1"/>
    <col min="10" max="10" width="2.5546875" style="152" customWidth="1"/>
    <col min="11" max="11" width="20.6640625" style="152" customWidth="1"/>
    <col min="12" max="12" width="4.109375" style="152" customWidth="1"/>
    <col min="13" max="13" width="4.88671875" style="152" customWidth="1"/>
    <col min="14" max="14" width="9.109375" style="152"/>
    <col min="15" max="15" width="10.6640625" style="152" bestFit="1" customWidth="1"/>
    <col min="16" max="16" width="11.5546875" style="152" bestFit="1" customWidth="1"/>
    <col min="17" max="16384" width="9.109375" style="152"/>
  </cols>
  <sheetData>
    <row r="1" spans="1:15" ht="24" thickBot="1">
      <c r="A1" s="872" t="str">
        <f>client_name</f>
        <v>AECOM Technology Corporation</v>
      </c>
      <c r="B1" s="1648"/>
      <c r="C1" s="1648"/>
      <c r="D1" s="1648"/>
      <c r="E1" s="1648"/>
      <c r="F1" s="1648"/>
      <c r="G1" s="1648"/>
      <c r="H1" s="1648"/>
      <c r="I1" s="1648"/>
      <c r="J1" s="1648"/>
      <c r="K1" s="1648"/>
      <c r="L1" s="1121" t="s">
        <v>670</v>
      </c>
      <c r="M1" s="1122"/>
      <c r="N1" s="1123"/>
      <c r="O1" s="1123"/>
    </row>
    <row r="2" spans="1:15" ht="15.6">
      <c r="A2" s="946" t="str">
        <f>Subject_Co1</f>
        <v>AsiaPac</v>
      </c>
      <c r="B2" s="1649"/>
      <c r="C2" s="1649"/>
      <c r="D2" s="1649"/>
      <c r="E2" s="1649"/>
      <c r="F2" s="1649"/>
      <c r="G2" s="1649"/>
      <c r="H2" s="1649"/>
      <c r="I2" s="1649"/>
      <c r="J2" s="1649"/>
      <c r="K2" s="1649"/>
      <c r="L2" s="1607"/>
      <c r="M2" s="1122"/>
      <c r="N2" s="1123"/>
      <c r="O2" s="1123"/>
    </row>
    <row r="3" spans="1:15" ht="15.6">
      <c r="A3" s="1217" t="s">
        <v>483</v>
      </c>
      <c r="B3" s="1649"/>
      <c r="C3" s="1649"/>
      <c r="D3" s="1649"/>
      <c r="E3" s="1649"/>
      <c r="F3" s="1649"/>
      <c r="G3" s="1649"/>
      <c r="H3" s="1649"/>
      <c r="I3" s="1649"/>
      <c r="J3" s="1649"/>
      <c r="K3" s="1649"/>
      <c r="L3" s="1218"/>
      <c r="M3" s="1122"/>
      <c r="N3" s="1123"/>
      <c r="O3" s="1123"/>
    </row>
    <row r="4" spans="1:15" ht="15.6">
      <c r="A4" s="879" t="str">
        <f>date_heading</f>
        <v>Corroborative valuation as of 30 June 2014</v>
      </c>
      <c r="B4" s="1649"/>
      <c r="C4" s="1649"/>
      <c r="D4" s="1649"/>
      <c r="E4" s="1649"/>
      <c r="F4" s="1649"/>
      <c r="G4" s="1649"/>
      <c r="H4" s="1649"/>
      <c r="I4" s="1649"/>
      <c r="J4" s="1649"/>
      <c r="K4" s="1649"/>
      <c r="L4" s="1649"/>
      <c r="M4" s="1122"/>
      <c r="N4" s="1123"/>
      <c r="O4" s="1123"/>
    </row>
    <row r="5" spans="1:15" ht="15.6">
      <c r="A5" s="880" t="str">
        <f>currency_heading</f>
        <v>(USD in 000s)</v>
      </c>
      <c r="B5" s="1649"/>
      <c r="C5" s="1649"/>
      <c r="D5" s="1649"/>
      <c r="E5" s="1649"/>
      <c r="F5" s="1649"/>
      <c r="G5" s="1649"/>
      <c r="H5" s="1649"/>
      <c r="I5" s="1649"/>
      <c r="J5" s="1649"/>
      <c r="K5" s="1649"/>
      <c r="L5" s="1649"/>
      <c r="M5" s="1122"/>
      <c r="N5" s="1123"/>
      <c r="O5" s="1123"/>
    </row>
    <row r="6" spans="1:15" ht="13.8">
      <c r="A6" s="1649"/>
      <c r="B6" s="1649"/>
      <c r="C6" s="1649"/>
      <c r="D6" s="1649"/>
      <c r="E6" s="1649"/>
      <c r="F6" s="1649"/>
      <c r="G6" s="1649"/>
      <c r="H6" s="1649"/>
      <c r="I6" s="1649"/>
      <c r="J6" s="1649"/>
      <c r="K6" s="1649"/>
      <c r="L6" s="1649"/>
      <c r="M6" s="1122"/>
      <c r="N6" s="1123"/>
      <c r="O6" s="1123"/>
    </row>
    <row r="7" spans="1:15" ht="13.8">
      <c r="A7" s="1649"/>
      <c r="B7" s="1649"/>
      <c r="C7" s="1649"/>
      <c r="D7" s="1649"/>
      <c r="E7" s="1649"/>
      <c r="F7" s="1649"/>
      <c r="G7" s="1649"/>
      <c r="H7" s="1649"/>
      <c r="I7" s="1649"/>
      <c r="J7" s="1649"/>
      <c r="K7" s="1649"/>
      <c r="L7" s="1649"/>
      <c r="M7" s="1122"/>
      <c r="N7" s="1123"/>
      <c r="O7" s="1123"/>
    </row>
    <row r="8" spans="1:15" ht="13.8">
      <c r="A8" s="1649"/>
      <c r="B8" s="1649"/>
      <c r="C8" s="1649"/>
      <c r="D8" s="1649"/>
      <c r="E8" s="1649"/>
      <c r="F8" s="1649"/>
      <c r="G8" s="1649"/>
      <c r="H8" s="1649"/>
      <c r="I8" s="1649"/>
      <c r="J8" s="1649"/>
      <c r="K8" s="1649"/>
      <c r="L8" s="1649"/>
      <c r="M8" s="1122"/>
      <c r="N8" s="1123"/>
      <c r="O8" s="1123"/>
    </row>
    <row r="9" spans="1:15" ht="13.8">
      <c r="A9" s="1649"/>
      <c r="B9" s="1692"/>
      <c r="C9" s="1649"/>
      <c r="D9" s="1649"/>
      <c r="E9" s="1649"/>
      <c r="F9" s="1649"/>
      <c r="G9" s="1649"/>
      <c r="H9" s="1649"/>
      <c r="I9" s="1649"/>
      <c r="J9" s="1649"/>
      <c r="K9" s="1649"/>
      <c r="L9" s="1649"/>
      <c r="M9" s="1122"/>
      <c r="N9" s="1123"/>
      <c r="O9" s="1123"/>
    </row>
    <row r="10" spans="1:15" ht="13.8">
      <c r="A10" s="1649"/>
      <c r="B10" s="1682" t="s">
        <v>473</v>
      </c>
      <c r="C10" s="1650"/>
      <c r="D10" s="1682"/>
      <c r="E10" s="1650"/>
      <c r="F10" s="1651"/>
      <c r="G10" s="1649"/>
      <c r="H10" s="1651"/>
      <c r="I10" s="1649"/>
      <c r="J10" s="1649"/>
      <c r="K10" s="1947"/>
      <c r="L10" s="1649"/>
      <c r="M10" s="1122"/>
      <c r="N10" s="1123"/>
      <c r="O10" s="1123"/>
    </row>
    <row r="11" spans="1:15" ht="13.8">
      <c r="A11" s="1649"/>
      <c r="B11" s="1653" t="s">
        <v>185</v>
      </c>
      <c r="C11" s="1650"/>
      <c r="D11" s="1653" t="s">
        <v>326</v>
      </c>
      <c r="E11" s="1650"/>
      <c r="F11" s="1654" t="s">
        <v>327</v>
      </c>
      <c r="G11" s="1649"/>
      <c r="H11" s="1654" t="s">
        <v>478</v>
      </c>
      <c r="I11" s="1649"/>
      <c r="J11" s="1649"/>
      <c r="K11" s="1694" t="s">
        <v>179</v>
      </c>
      <c r="L11" s="1649"/>
      <c r="M11" s="1122"/>
      <c r="N11" s="1123"/>
      <c r="O11" s="1123"/>
    </row>
    <row r="12" spans="1:15" ht="13.8">
      <c r="A12" s="1649"/>
      <c r="B12" s="1649"/>
      <c r="C12" s="1650"/>
      <c r="D12" s="1650"/>
      <c r="E12" s="1650"/>
      <c r="F12" s="1649"/>
      <c r="G12" s="1649"/>
      <c r="H12" s="1649"/>
      <c r="I12" s="1649"/>
      <c r="J12" s="1649"/>
      <c r="K12" s="1649"/>
      <c r="L12" s="1649"/>
      <c r="M12" s="1122"/>
      <c r="N12" s="1123"/>
      <c r="O12" s="1123"/>
    </row>
    <row r="13" spans="1:15" ht="13.8">
      <c r="A13" s="1649"/>
      <c r="B13" s="1656" t="s">
        <v>468</v>
      </c>
      <c r="C13" s="1650"/>
      <c r="D13" s="1650"/>
      <c r="E13" s="1650"/>
      <c r="F13" s="1649"/>
      <c r="G13" s="1649"/>
      <c r="H13" s="1649"/>
      <c r="I13" s="1649"/>
      <c r="J13" s="1649"/>
      <c r="K13" s="1649"/>
      <c r="L13" s="1649"/>
      <c r="M13" s="1122"/>
      <c r="N13" s="1123"/>
      <c r="O13" s="1123"/>
    </row>
    <row r="14" spans="1:15" ht="13.8">
      <c r="A14" s="1649"/>
      <c r="B14" s="1657" t="s">
        <v>469</v>
      </c>
      <c r="C14" s="1650"/>
      <c r="D14" s="1658"/>
      <c r="E14" s="1650"/>
      <c r="F14" s="1659"/>
      <c r="G14" s="1649"/>
      <c r="H14" s="1660">
        <f>$D14*F14</f>
        <v>0</v>
      </c>
      <c r="I14" s="1661"/>
      <c r="J14" s="1649"/>
      <c r="K14" s="426">
        <v>0</v>
      </c>
      <c r="L14" s="1649"/>
      <c r="M14" s="1122"/>
      <c r="N14" s="1696"/>
      <c r="O14" s="1697"/>
    </row>
    <row r="15" spans="1:15" ht="13.8">
      <c r="A15" s="1649"/>
      <c r="B15" s="1657" t="s">
        <v>470</v>
      </c>
      <c r="C15" s="1650"/>
      <c r="D15" s="858">
        <f>'Guideline company_Bargain'!D14</f>
        <v>0</v>
      </c>
      <c r="E15" s="1650"/>
      <c r="F15" s="1659"/>
      <c r="G15" s="1649"/>
      <c r="H15" s="1663">
        <f>$D15*F15</f>
        <v>0</v>
      </c>
      <c r="I15" s="1664"/>
      <c r="J15" s="1649"/>
      <c r="K15" s="426">
        <v>1</v>
      </c>
      <c r="L15" s="1649"/>
      <c r="M15" s="1122"/>
      <c r="N15" s="1696"/>
      <c r="O15" s="1697"/>
    </row>
    <row r="16" spans="1:15" ht="13.8">
      <c r="A16" s="1649"/>
      <c r="B16" s="1657" t="s">
        <v>471</v>
      </c>
      <c r="C16" s="1650"/>
      <c r="D16" s="1662"/>
      <c r="E16" s="1650"/>
      <c r="F16" s="1659"/>
      <c r="G16" s="1649"/>
      <c r="H16" s="1663">
        <f>$D16*F16</f>
        <v>0</v>
      </c>
      <c r="I16" s="1664"/>
      <c r="J16" s="1649"/>
      <c r="K16" s="426">
        <v>0</v>
      </c>
      <c r="L16" s="1649"/>
      <c r="M16" s="1122"/>
      <c r="N16" s="1696"/>
      <c r="O16" s="1697"/>
    </row>
    <row r="17" spans="1:15" ht="13.8">
      <c r="A17" s="1649"/>
      <c r="B17" s="1649"/>
      <c r="C17" s="1650"/>
      <c r="D17" s="1665"/>
      <c r="E17" s="1650"/>
      <c r="F17" s="1649"/>
      <c r="G17" s="1649"/>
      <c r="H17" s="1664"/>
      <c r="I17" s="1664"/>
      <c r="J17" s="1649"/>
      <c r="K17" s="1649"/>
      <c r="L17" s="1649"/>
      <c r="M17" s="1122"/>
      <c r="N17" s="1123"/>
      <c r="O17" s="1123"/>
    </row>
    <row r="18" spans="1:15" ht="13.8">
      <c r="A18" s="1649"/>
      <c r="B18" s="1657"/>
      <c r="C18" s="1650"/>
      <c r="D18" s="1665"/>
      <c r="E18" s="1650"/>
      <c r="F18" s="1670"/>
      <c r="G18" s="1670"/>
      <c r="H18" s="1671"/>
      <c r="I18" s="1671"/>
      <c r="J18" s="1649"/>
      <c r="K18" s="1670"/>
      <c r="L18" s="1649"/>
      <c r="M18" s="1122"/>
      <c r="N18" s="1123"/>
      <c r="O18" s="1123"/>
    </row>
    <row r="19" spans="1:15" ht="13.8">
      <c r="A19" s="1649"/>
      <c r="B19" s="1672"/>
      <c r="C19" s="1650"/>
      <c r="D19" s="1650"/>
      <c r="E19" s="1650"/>
      <c r="F19" s="1670"/>
      <c r="G19" s="1670"/>
      <c r="H19" s="1670"/>
      <c r="I19" s="1670"/>
      <c r="J19" s="1670"/>
      <c r="K19" s="1670"/>
      <c r="L19" s="1649"/>
      <c r="M19" s="1122"/>
      <c r="N19" s="1123"/>
      <c r="O19" s="1123"/>
    </row>
    <row r="20" spans="1:15" s="353" customFormat="1" ht="13.8">
      <c r="A20" s="1681"/>
      <c r="B20" s="1682" t="s">
        <v>480</v>
      </c>
      <c r="C20" s="1681"/>
      <c r="D20" s="1681"/>
      <c r="E20" s="1681"/>
      <c r="F20" s="1681"/>
      <c r="G20" s="1681"/>
      <c r="H20" s="1948">
        <f>SUMPRODUCT(H14:H16,K14:K16)</f>
        <v>0</v>
      </c>
      <c r="I20" s="1681"/>
      <c r="J20" s="1681"/>
      <c r="K20" s="1681"/>
      <c r="L20" s="1681"/>
      <c r="M20" s="1122"/>
      <c r="N20" s="1210"/>
      <c r="O20" s="1210"/>
    </row>
    <row r="21" spans="1:15" s="353" customFormat="1" ht="13.8">
      <c r="A21" s="1681"/>
      <c r="B21" s="1699"/>
      <c r="C21" s="1699"/>
      <c r="D21" s="1699"/>
      <c r="E21" s="1684"/>
      <c r="F21" s="1681"/>
      <c r="G21" s="1685"/>
      <c r="H21" s="1685"/>
      <c r="I21" s="1685"/>
      <c r="J21" s="1685"/>
      <c r="K21" s="1685"/>
      <c r="L21" s="1681"/>
      <c r="M21" s="1122"/>
      <c r="N21" s="1210"/>
      <c r="O21" s="1210"/>
    </row>
    <row r="22" spans="1:15" ht="13.8">
      <c r="A22" s="1649"/>
      <c r="B22" s="1686" t="s">
        <v>481</v>
      </c>
      <c r="C22" s="1687"/>
      <c r="D22" s="1687"/>
      <c r="E22" s="1687"/>
      <c r="F22" s="1687"/>
      <c r="G22" s="1687"/>
      <c r="H22" s="1700">
        <f>ROUND(H20,-3)</f>
        <v>0</v>
      </c>
      <c r="I22" s="1649"/>
      <c r="J22" s="1649"/>
      <c r="K22" s="1649"/>
      <c r="L22" s="1649"/>
      <c r="M22" s="1122"/>
      <c r="N22" s="1123"/>
      <c r="O22" s="1123"/>
    </row>
    <row r="23" spans="1:15" ht="13.8">
      <c r="A23" s="1649"/>
      <c r="B23" s="1649"/>
      <c r="C23" s="1649"/>
      <c r="D23" s="1649"/>
      <c r="E23" s="1649"/>
      <c r="F23" s="1649"/>
      <c r="G23" s="1649"/>
      <c r="H23" s="1649"/>
      <c r="I23" s="1649"/>
      <c r="J23" s="1649"/>
      <c r="K23" s="1649"/>
      <c r="L23" s="1649"/>
      <c r="M23" s="1122"/>
      <c r="N23" s="1123"/>
      <c r="O23" s="1123"/>
    </row>
    <row r="24" spans="1:15" ht="13.8">
      <c r="A24" s="1690"/>
      <c r="B24" s="1649"/>
      <c r="C24" s="1649"/>
      <c r="D24" s="1649"/>
      <c r="E24" s="1649"/>
      <c r="F24" s="1649"/>
      <c r="G24" s="1649"/>
      <c r="H24" s="1649"/>
      <c r="I24" s="1649"/>
      <c r="J24" s="1649"/>
      <c r="K24" s="1649"/>
      <c r="L24" s="1649"/>
      <c r="M24" s="1122"/>
      <c r="N24" s="1123"/>
      <c r="O24" s="1123"/>
    </row>
    <row r="25" spans="1:15" ht="13.8">
      <c r="A25" s="1690"/>
      <c r="B25" s="1649"/>
      <c r="C25" s="1649"/>
      <c r="D25" s="1649"/>
      <c r="E25" s="1649"/>
      <c r="F25" s="1649"/>
      <c r="G25" s="1649"/>
      <c r="H25" s="1649"/>
      <c r="I25" s="1649"/>
      <c r="J25" s="1649"/>
      <c r="K25" s="1649"/>
      <c r="L25" s="1649"/>
      <c r="M25" s="1122"/>
      <c r="N25" s="1123"/>
      <c r="O25" s="1123"/>
    </row>
    <row r="26" spans="1:15" ht="13.8">
      <c r="A26" s="1690"/>
      <c r="B26" s="1649"/>
      <c r="C26" s="1649"/>
      <c r="D26" s="1649"/>
      <c r="E26" s="1649"/>
      <c r="F26" s="1649"/>
      <c r="G26" s="1649"/>
      <c r="H26" s="1649"/>
      <c r="I26" s="1649"/>
      <c r="J26" s="1649"/>
      <c r="K26" s="1649"/>
      <c r="L26" s="1649"/>
      <c r="M26" s="1122"/>
      <c r="N26" s="1123"/>
      <c r="O26" s="1123"/>
    </row>
    <row r="27" spans="1:15" ht="13.8">
      <c r="A27" s="1690"/>
      <c r="B27" s="1649"/>
      <c r="C27" s="1649"/>
      <c r="D27" s="1649"/>
      <c r="E27" s="1649"/>
      <c r="F27" s="1649"/>
      <c r="G27" s="1649"/>
      <c r="H27" s="1649"/>
      <c r="I27" s="1649"/>
      <c r="J27" s="1649"/>
      <c r="K27" s="1649"/>
      <c r="L27" s="1649"/>
      <c r="M27" s="1122"/>
      <c r="N27" s="1123"/>
      <c r="O27" s="1123"/>
    </row>
    <row r="28" spans="1:15" ht="13.8">
      <c r="A28" s="1690"/>
      <c r="B28" s="1649"/>
      <c r="C28" s="1649"/>
      <c r="D28" s="1649"/>
      <c r="E28" s="1649"/>
      <c r="F28" s="1649"/>
      <c r="G28" s="1649"/>
      <c r="H28" s="1649"/>
      <c r="I28" s="1649"/>
      <c r="J28" s="1649"/>
      <c r="K28" s="1649"/>
      <c r="L28" s="1649"/>
      <c r="M28" s="1122"/>
      <c r="N28" s="1123"/>
      <c r="O28" s="1123"/>
    </row>
    <row r="29" spans="1:15" ht="13.8">
      <c r="A29" s="1690"/>
      <c r="B29" s="1649"/>
      <c r="C29" s="1649"/>
      <c r="D29" s="1649"/>
      <c r="E29" s="1649"/>
      <c r="F29" s="1649"/>
      <c r="G29" s="1649"/>
      <c r="H29" s="1649"/>
      <c r="I29" s="1649"/>
      <c r="J29" s="1649"/>
      <c r="K29" s="1649"/>
      <c r="L29" s="1649"/>
      <c r="M29" s="1122"/>
      <c r="N29" s="1123"/>
      <c r="O29" s="1123"/>
    </row>
    <row r="30" spans="1:15" ht="13.8">
      <c r="A30" s="1690"/>
      <c r="B30" s="1649"/>
      <c r="C30" s="1649"/>
      <c r="D30" s="1649"/>
      <c r="E30" s="1649"/>
      <c r="F30" s="1649"/>
      <c r="G30" s="1649"/>
      <c r="H30" s="1649"/>
      <c r="I30" s="1649"/>
      <c r="J30" s="1649"/>
      <c r="K30" s="1649"/>
      <c r="L30" s="1649"/>
      <c r="M30" s="1122"/>
      <c r="N30" s="1123"/>
      <c r="O30" s="1123"/>
    </row>
    <row r="31" spans="1:15" ht="13.8">
      <c r="A31" s="1690"/>
      <c r="B31" s="1649"/>
      <c r="C31" s="1649"/>
      <c r="D31" s="1649"/>
      <c r="E31" s="1649"/>
      <c r="F31" s="1649"/>
      <c r="G31" s="1649"/>
      <c r="H31" s="1649"/>
      <c r="I31" s="1649"/>
      <c r="J31" s="1649"/>
      <c r="K31" s="1649"/>
      <c r="L31" s="1649"/>
      <c r="M31" s="1122"/>
      <c r="N31" s="1123"/>
      <c r="O31" s="1123"/>
    </row>
    <row r="32" spans="1:15" ht="13.8">
      <c r="A32" s="1690"/>
      <c r="B32" s="1649"/>
      <c r="C32" s="1649"/>
      <c r="D32" s="1649"/>
      <c r="E32" s="1649"/>
      <c r="F32" s="1649"/>
      <c r="G32" s="1649"/>
      <c r="H32" s="1649"/>
      <c r="I32" s="1649"/>
      <c r="J32" s="1649"/>
      <c r="K32" s="1649"/>
      <c r="L32" s="1649"/>
      <c r="M32" s="1122"/>
      <c r="N32" s="1123"/>
      <c r="O32" s="1123"/>
    </row>
    <row r="33" spans="1:15" ht="13.8">
      <c r="A33" s="1690"/>
      <c r="B33" s="1649"/>
      <c r="C33" s="1649"/>
      <c r="D33" s="1649"/>
      <c r="E33" s="1649"/>
      <c r="F33" s="1649"/>
      <c r="G33" s="1649"/>
      <c r="H33" s="1649"/>
      <c r="I33" s="1649"/>
      <c r="J33" s="1649"/>
      <c r="K33" s="1649"/>
      <c r="L33" s="1649"/>
      <c r="M33" s="1122"/>
      <c r="N33" s="1123"/>
      <c r="O33" s="1123"/>
    </row>
    <row r="34" spans="1:15" ht="13.8">
      <c r="A34" s="1690"/>
      <c r="B34" s="1649"/>
      <c r="C34" s="1649"/>
      <c r="D34" s="1649"/>
      <c r="E34" s="1649"/>
      <c r="F34" s="1649"/>
      <c r="G34" s="1649"/>
      <c r="H34" s="1649"/>
      <c r="I34" s="1649"/>
      <c r="J34" s="1649"/>
      <c r="K34" s="1649"/>
      <c r="L34" s="1649"/>
      <c r="M34" s="1122"/>
      <c r="N34" s="1123"/>
      <c r="O34" s="1123"/>
    </row>
    <row r="35" spans="1:15" ht="13.8">
      <c r="A35" s="1690"/>
      <c r="B35" s="1649"/>
      <c r="C35" s="1649"/>
      <c r="D35" s="1649"/>
      <c r="E35" s="1649"/>
      <c r="F35" s="1649"/>
      <c r="G35" s="1649"/>
      <c r="H35" s="1649"/>
      <c r="I35" s="1649"/>
      <c r="J35" s="1649"/>
      <c r="K35" s="1649"/>
      <c r="L35" s="1649"/>
      <c r="M35" s="1122"/>
      <c r="N35" s="1123"/>
      <c r="O35" s="1123"/>
    </row>
    <row r="36" spans="1:15" ht="13.8">
      <c r="A36" s="1690"/>
      <c r="B36" s="1649"/>
      <c r="C36" s="1649"/>
      <c r="D36" s="1649"/>
      <c r="E36" s="1649"/>
      <c r="F36" s="1649"/>
      <c r="G36" s="1649"/>
      <c r="H36" s="1649"/>
      <c r="I36" s="1649"/>
      <c r="J36" s="1649"/>
      <c r="K36" s="1649"/>
      <c r="L36" s="1649"/>
      <c r="M36" s="1122"/>
      <c r="N36" s="1123"/>
      <c r="O36" s="1123"/>
    </row>
    <row r="37" spans="1:15" ht="13.8">
      <c r="A37" s="1690"/>
      <c r="B37" s="1649"/>
      <c r="C37" s="1649"/>
      <c r="D37" s="1649"/>
      <c r="E37" s="1649"/>
      <c r="F37" s="1649"/>
      <c r="G37" s="1649"/>
      <c r="H37" s="1649"/>
      <c r="I37" s="1649"/>
      <c r="J37" s="1649"/>
      <c r="K37" s="1649"/>
      <c r="L37" s="1649"/>
      <c r="M37" s="1122"/>
      <c r="N37" s="1123"/>
      <c r="O37" s="1123"/>
    </row>
    <row r="38" spans="1:15" ht="13.8">
      <c r="A38" s="1690"/>
      <c r="B38" s="1649"/>
      <c r="C38" s="1649"/>
      <c r="D38" s="1649"/>
      <c r="E38" s="1649"/>
      <c r="F38" s="1649"/>
      <c r="G38" s="1649"/>
      <c r="H38" s="1649"/>
      <c r="I38" s="1649"/>
      <c r="J38" s="1649"/>
      <c r="K38" s="1649"/>
      <c r="L38" s="1649"/>
      <c r="M38" s="1122"/>
      <c r="N38" s="1123"/>
      <c r="O38" s="1123"/>
    </row>
    <row r="39" spans="1:15" ht="13.8">
      <c r="A39" s="1649"/>
      <c r="B39" s="1649"/>
      <c r="C39" s="1649"/>
      <c r="D39" s="1649"/>
      <c r="E39" s="1649"/>
      <c r="F39" s="1649"/>
      <c r="G39" s="1649"/>
      <c r="H39" s="1649"/>
      <c r="I39" s="1649"/>
      <c r="J39" s="1649"/>
      <c r="K39" s="1649"/>
      <c r="L39" s="1649"/>
      <c r="M39" s="1122"/>
      <c r="N39" s="1123"/>
      <c r="O39" s="1123"/>
    </row>
    <row r="40" spans="1:15" ht="13.8">
      <c r="A40" s="1635"/>
      <c r="B40" s="1649"/>
      <c r="C40" s="1649"/>
      <c r="D40" s="1649"/>
      <c r="E40" s="1649"/>
      <c r="F40" s="1649"/>
      <c r="G40" s="1649"/>
      <c r="H40" s="1649"/>
      <c r="I40" s="1649"/>
      <c r="J40" s="1649"/>
      <c r="K40" s="1649"/>
      <c r="L40" s="1649"/>
      <c r="M40" s="1122"/>
      <c r="N40" s="1123"/>
      <c r="O40" s="1123"/>
    </row>
    <row r="41" spans="1:15" s="598" customFormat="1" ht="21" customHeight="1">
      <c r="A41" s="1691" t="str">
        <f>General_Note_DCF</f>
        <v>Source: AECOM Technology Corporation.  Some totals may not add due to rounding.  See Statement of Limiting Conditions.</v>
      </c>
      <c r="B41" s="1692"/>
      <c r="C41" s="1692"/>
      <c r="D41" s="1692"/>
      <c r="E41" s="1692"/>
      <c r="F41" s="1692"/>
      <c r="G41" s="1692"/>
      <c r="H41" s="1692"/>
      <c r="I41" s="1692"/>
      <c r="J41" s="1692"/>
      <c r="K41" s="1692"/>
      <c r="L41" s="1692"/>
      <c r="M41" s="1166"/>
      <c r="N41" s="1167"/>
      <c r="O41" s="1167"/>
    </row>
    <row r="42" spans="1:15" ht="22.5" customHeight="1">
      <c r="A42" s="887" t="str">
        <f>IF(+Draft_Toggle=1,+Draft_Note_1," ")</f>
        <v>Draft Document.</v>
      </c>
      <c r="B42" s="1649"/>
      <c r="C42" s="1649"/>
      <c r="D42" s="1649"/>
      <c r="E42" s="1649"/>
      <c r="F42" s="1649"/>
      <c r="G42" s="1649"/>
      <c r="H42" s="1649"/>
      <c r="I42" s="1649"/>
      <c r="J42" s="1649"/>
      <c r="K42" s="1649"/>
      <c r="L42" s="1646" t="s">
        <v>55</v>
      </c>
      <c r="M42" s="1122"/>
      <c r="N42" s="1123"/>
      <c r="O42" s="1123"/>
    </row>
    <row r="43" spans="1:15" ht="13.8">
      <c r="A43" s="887" t="str">
        <f>IF(+Draft_Toggle=1,+Draft_Note_2," ")</f>
        <v>All data subject to change upon completion of additional analysis.</v>
      </c>
      <c r="B43" s="1649"/>
      <c r="C43" s="1649"/>
      <c r="D43" s="1649"/>
      <c r="E43" s="1649"/>
      <c r="F43" s="1649"/>
      <c r="G43" s="1649"/>
      <c r="H43" s="1649"/>
      <c r="I43" s="1649"/>
      <c r="J43" s="1649"/>
      <c r="K43" s="1649"/>
      <c r="L43" s="1647" t="e">
        <f>'NWC calc_Bargain'!#REF!</f>
        <v>#REF!</v>
      </c>
      <c r="M43" s="1122"/>
      <c r="N43" s="1123"/>
      <c r="O43" s="1123"/>
    </row>
    <row r="44" spans="1:15">
      <c r="A44" s="1122"/>
      <c r="B44" s="1122"/>
      <c r="C44" s="1122"/>
      <c r="D44" s="1122"/>
      <c r="E44" s="1122"/>
      <c r="F44" s="1122"/>
      <c r="G44" s="1122"/>
      <c r="H44" s="1122"/>
      <c r="I44" s="1122"/>
      <c r="J44" s="1122"/>
      <c r="K44" s="1122"/>
      <c r="L44" s="1122"/>
      <c r="M44" s="1122"/>
      <c r="N44" s="1123"/>
      <c r="O44" s="1123"/>
    </row>
  </sheetData>
  <pageMargins left="0.5" right="0.5" top="0.5" bottom="0.5" header="0.3" footer="0.3"/>
  <pageSetup fitToHeight="0" orientation="landscape"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V76"/>
  <sheetViews>
    <sheetView zoomScaleNormal="100" workbookViewId="0"/>
  </sheetViews>
  <sheetFormatPr defaultColWidth="10.33203125" defaultRowHeight="13.8" outlineLevelRow="1" outlineLevelCol="1"/>
  <cols>
    <col min="1" max="1" width="2.6640625" style="865" customWidth="1"/>
    <col min="2" max="2" width="10.6640625" style="865" customWidth="1"/>
    <col min="3" max="3" width="20.6640625" style="865" customWidth="1"/>
    <col min="4" max="4" width="25.33203125" style="865" customWidth="1"/>
    <col min="5" max="5" width="9.6640625" style="865" customWidth="1"/>
    <col min="6" max="14" width="10.6640625" style="865" customWidth="1"/>
    <col min="15" max="17" width="10.6640625" style="865" customWidth="1" outlineLevel="1"/>
    <col min="18" max="18" width="8.33203125" style="865" customWidth="1"/>
    <col min="19" max="19" width="10.33203125" style="865"/>
    <col min="20" max="20" width="12.109375" style="865" customWidth="1"/>
    <col min="21" max="16384" width="10.33203125" style="865"/>
  </cols>
  <sheetData>
    <row r="1" spans="1:22" s="863" customFormat="1" ht="24" thickBot="1">
      <c r="A1" s="872" t="str">
        <f>client_name</f>
        <v>AECOM Technology Corporation</v>
      </c>
      <c r="B1" s="1701"/>
      <c r="C1" s="1701"/>
      <c r="D1" s="1702"/>
      <c r="E1" s="1702"/>
      <c r="F1" s="1702"/>
      <c r="G1" s="1702"/>
      <c r="H1" s="1702"/>
      <c r="I1" s="1702"/>
      <c r="J1" s="1701"/>
      <c r="K1" s="1702"/>
      <c r="L1" s="1701"/>
      <c r="M1" s="1701"/>
      <c r="N1" s="1703"/>
      <c r="O1" s="1703"/>
      <c r="P1" s="1703"/>
      <c r="Q1" s="1121"/>
      <c r="R1" s="1121" t="s">
        <v>671</v>
      </c>
      <c r="S1" s="1705"/>
      <c r="T1" s="1705"/>
      <c r="U1" s="1705"/>
      <c r="V1" s="1705"/>
    </row>
    <row r="2" spans="1:22" s="864" customFormat="1" ht="15.6">
      <c r="A2" s="946" t="str">
        <f>Subject_Co1</f>
        <v>AsiaPac</v>
      </c>
      <c r="B2" s="1602"/>
      <c r="C2" s="1603"/>
      <c r="D2" s="1604"/>
      <c r="E2" s="1604"/>
      <c r="F2" s="1604"/>
      <c r="G2" s="1604"/>
      <c r="H2" s="1604"/>
      <c r="I2" s="1604"/>
      <c r="J2" s="1603"/>
      <c r="K2" s="1604"/>
      <c r="L2" s="1603"/>
      <c r="M2" s="1603"/>
      <c r="N2" s="1706"/>
      <c r="O2" s="1707"/>
      <c r="P2" s="1707"/>
      <c r="Q2" s="1707"/>
      <c r="R2" s="1707"/>
      <c r="S2" s="1707"/>
      <c r="T2" s="1707"/>
      <c r="U2" s="1707"/>
      <c r="V2" s="1707"/>
    </row>
    <row r="3" spans="1:22" s="864" customFormat="1" ht="15.6">
      <c r="A3" s="1608" t="s">
        <v>683</v>
      </c>
      <c r="B3" s="1602"/>
      <c r="C3" s="1603"/>
      <c r="D3" s="1604"/>
      <c r="E3" s="1604"/>
      <c r="F3" s="1604"/>
      <c r="G3" s="1604"/>
      <c r="H3" s="1604"/>
      <c r="I3" s="1604"/>
      <c r="J3" s="1603"/>
      <c r="K3" s="1609"/>
      <c r="L3" s="1603"/>
      <c r="M3" s="1603"/>
      <c r="N3" s="1708"/>
      <c r="O3" s="1707"/>
      <c r="P3" s="1707"/>
      <c r="Q3" s="1707"/>
      <c r="R3" s="1707"/>
      <c r="S3" s="1707"/>
      <c r="T3" s="1707"/>
      <c r="U3" s="1707"/>
      <c r="V3" s="1707"/>
    </row>
    <row r="4" spans="1:22" s="864" customFormat="1" ht="15.6">
      <c r="A4" s="879" t="str">
        <f>date_heading</f>
        <v>Corroborative valuation as of 30 June 2014</v>
      </c>
      <c r="B4" s="1610"/>
      <c r="C4" s="1603"/>
      <c r="D4" s="1604"/>
      <c r="E4" s="1604"/>
      <c r="F4" s="1604"/>
      <c r="G4" s="1604"/>
      <c r="H4" s="1604"/>
      <c r="I4" s="1604"/>
      <c r="J4" s="1603"/>
      <c r="K4" s="1604"/>
      <c r="L4" s="1603"/>
      <c r="M4" s="1603"/>
      <c r="N4" s="1603"/>
      <c r="O4" s="1707"/>
      <c r="P4" s="1707"/>
      <c r="Q4" s="1707"/>
      <c r="R4" s="1707"/>
      <c r="S4" s="1707"/>
      <c r="T4" s="1707"/>
      <c r="U4" s="1707"/>
      <c r="V4" s="1707"/>
    </row>
    <row r="5" spans="1:22" s="864" customFormat="1" ht="15.6">
      <c r="A5" s="880" t="str">
        <f>currency_heading</f>
        <v>(USD in 000s)</v>
      </c>
      <c r="B5" s="1610"/>
      <c r="C5" s="1603"/>
      <c r="D5" s="1604"/>
      <c r="E5" s="1604"/>
      <c r="F5" s="1604"/>
      <c r="G5" s="1604"/>
      <c r="H5" s="1604"/>
      <c r="I5" s="1604"/>
      <c r="J5" s="1603"/>
      <c r="K5" s="1604"/>
      <c r="L5" s="1603"/>
      <c r="M5" s="1603"/>
      <c r="N5" s="1603"/>
      <c r="O5" s="1707"/>
      <c r="P5" s="1707"/>
      <c r="Q5" s="1707"/>
      <c r="R5" s="1707"/>
      <c r="S5" s="1707"/>
      <c r="T5" s="1707"/>
      <c r="U5" s="1707"/>
      <c r="V5" s="1707"/>
    </row>
    <row r="6" spans="1:22" ht="12.75" customHeight="1">
      <c r="A6" s="1621"/>
      <c r="B6" s="1709"/>
      <c r="C6" s="1710"/>
      <c r="D6" s="1711"/>
      <c r="E6" s="1712"/>
      <c r="F6" s="1713"/>
      <c r="G6" s="1713"/>
      <c r="H6" s="1713"/>
      <c r="I6" s="1713"/>
      <c r="J6" s="1714"/>
      <c r="K6" s="1713"/>
      <c r="L6" s="1714"/>
      <c r="M6" s="1709"/>
      <c r="N6" s="1709"/>
      <c r="O6" s="1715"/>
      <c r="P6" s="1715"/>
      <c r="Q6" s="1715"/>
      <c r="R6" s="1715"/>
      <c r="S6" s="1715"/>
      <c r="T6" s="1715"/>
      <c r="U6" s="1715"/>
      <c r="V6" s="1715"/>
    </row>
    <row r="7" spans="1:22" s="866" customFormat="1" ht="15.6">
      <c r="A7" s="1716"/>
      <c r="B7" s="1717"/>
      <c r="C7" s="1718"/>
      <c r="D7" s="1718"/>
      <c r="E7" s="1719"/>
      <c r="F7" s="1719"/>
      <c r="G7" s="1719"/>
      <c r="H7" s="1719"/>
      <c r="I7" s="1720"/>
      <c r="J7" s="1720"/>
      <c r="K7" s="1721" t="s">
        <v>684</v>
      </c>
      <c r="L7" s="1721"/>
      <c r="M7" s="1721"/>
      <c r="N7" s="1722"/>
      <c r="O7" s="1721" t="s">
        <v>685</v>
      </c>
      <c r="P7" s="1721"/>
      <c r="Q7" s="1721"/>
      <c r="R7" s="1723"/>
      <c r="S7" s="1946"/>
      <c r="T7" s="1724"/>
      <c r="U7" s="1724"/>
      <c r="V7" s="1724"/>
    </row>
    <row r="8" spans="1:22" ht="31.2">
      <c r="A8" s="1621"/>
      <c r="B8" s="1725" t="s">
        <v>686</v>
      </c>
      <c r="C8" s="1726" t="s">
        <v>687</v>
      </c>
      <c r="D8" s="1726" t="s">
        <v>688</v>
      </c>
      <c r="E8" s="1725" t="s">
        <v>689</v>
      </c>
      <c r="F8" s="1725" t="s">
        <v>690</v>
      </c>
      <c r="G8" s="1725" t="s">
        <v>12</v>
      </c>
      <c r="H8" s="1725" t="s">
        <v>57</v>
      </c>
      <c r="I8" s="1725" t="s">
        <v>17</v>
      </c>
      <c r="J8" s="1725" t="s">
        <v>58</v>
      </c>
      <c r="K8" s="1725" t="s">
        <v>691</v>
      </c>
      <c r="L8" s="1725" t="s">
        <v>692</v>
      </c>
      <c r="M8" s="1725" t="s">
        <v>693</v>
      </c>
      <c r="N8" s="1725" t="s">
        <v>694</v>
      </c>
      <c r="O8" s="1725" t="s">
        <v>695</v>
      </c>
      <c r="P8" s="1725" t="s">
        <v>696</v>
      </c>
      <c r="Q8" s="1725" t="s">
        <v>697</v>
      </c>
      <c r="R8" s="1727"/>
      <c r="S8" s="1704"/>
      <c r="T8" s="1728" t="s">
        <v>698</v>
      </c>
      <c r="U8" s="1728" t="s">
        <v>699</v>
      </c>
      <c r="V8" s="1728" t="s">
        <v>700</v>
      </c>
    </row>
    <row r="9" spans="1:22" ht="15.6">
      <c r="A9" s="1621"/>
      <c r="B9" s="1729"/>
      <c r="C9" s="1718"/>
      <c r="D9" s="1718"/>
      <c r="E9" s="1719"/>
      <c r="F9" s="1719"/>
      <c r="G9" s="1719"/>
      <c r="H9" s="1719"/>
      <c r="I9" s="1719"/>
      <c r="J9" s="1719"/>
      <c r="K9" s="1719"/>
      <c r="L9" s="1719"/>
      <c r="M9" s="1719"/>
      <c r="N9" s="1719"/>
      <c r="O9" s="1719"/>
      <c r="P9" s="1719"/>
      <c r="Q9" s="1719"/>
      <c r="R9" s="1727"/>
      <c r="S9" s="1704"/>
      <c r="T9" s="1728"/>
      <c r="U9" s="1728"/>
      <c r="V9" s="1728"/>
    </row>
    <row r="10" spans="1:22">
      <c r="A10" s="1621"/>
      <c r="B10" s="1730">
        <f>IF(T10="","",_xll.ciqfunctions.udf.CIQ(T10,"IQ_TR_CLOSED_DATE"))</f>
        <v>42100</v>
      </c>
      <c r="C10" s="1731" t="str">
        <f>IF(T10="","",_xll.ciqfunctions.udf.CIQ(T10,"IQ_TR_TARGETNAME"))</f>
        <v>Del Monte Meat Company, Inc.</v>
      </c>
      <c r="D10" s="1731" t="str">
        <f>IF(T10="","",_xll.ciqfunctions.udf.CIQ(T10, "IQ_TR_BUYERNAME"))</f>
        <v>The Chefs' Warehouse, Inc.</v>
      </c>
      <c r="E10" s="1732">
        <f>IF(T10="","",_xll.ciqfunctions.udf.CIQ(T10, "IQ_TR_PCT_SOUGHT")/100)</f>
        <v>1</v>
      </c>
      <c r="F10" s="1733">
        <f>IF(T10="","",_xll.ciqfunctions.udf.CIQ(T10, "IQ_TR_IMPLIED_EV", , "USD"))</f>
        <v>189.39599999999999</v>
      </c>
      <c r="G10" s="1733">
        <f>IF(T10="","",_xll.ciqfunctions.udf.CIQ(T10, "IQ_TOTAL_ASSETS", IQ_LTM))</f>
        <v>66.027000000000001</v>
      </c>
      <c r="H10" s="1733">
        <f>IF(T10="","",(_xll.ciqfunctions.udf.CIQ(T10, "IQ_TR_TARGET_TOTAL_REV", , "USD")))</f>
        <v>218.56100000000001</v>
      </c>
      <c r="I10" s="1733">
        <f>IF(T10="","",(_xll.ciqfunctions.udf.CIQ(T10, "IQ_TR_TARGET_EBITDA_EQ_INC", , "USD")))</f>
        <v>23.238</v>
      </c>
      <c r="J10" s="1733">
        <f>IF(T10="","",(_xll.ciqfunctions.udf.CIQ(T10, "IQ_TR_TARGET_EBIT_EQ_INC", , "USD")))</f>
        <v>21.911000000000001</v>
      </c>
      <c r="K10" s="1734">
        <f>IF(T10="","",IF(_xll.ciqfunctions.udf.CIQ(T10, "IQ_TR_IMPLIED_EV_Rev")&gt;0,_xll.ciqfunctions.udf.CIQ(T10, "IQ_TR_IMPLIED_EV_Rev"),"n/a"))</f>
        <v>0.86656</v>
      </c>
      <c r="L10" s="1734">
        <f>IF(T10="","",IF(_xll.ciqfunctions.udf.CIQ(T10, "IQ_TR_IMPLIED_EV_EBITDA")&gt;0,_xll.ciqfunctions.udf.CIQ(T10, "IQ_TR_IMPLIED_EV_EBITDA"),"n/a"))</f>
        <v>8.1502700000000008</v>
      </c>
      <c r="M10" s="1734">
        <f>IF(T10="","",IF(_xll.ciqfunctions.udf.CIQ(T10, "IQ_TR_IMPLIED_EV_EBIT")&gt;0,_xll.ciqfunctions.udf.CIQ(T10, "IQ_TR_IMPLIED_EV_EBIT"),"n/a"))</f>
        <v>8.6438799999999993</v>
      </c>
      <c r="N10" s="1732">
        <f>IF(T10="","",IFERROR(IF(I10/H10=0%,"n/a",I10/H10),"n/a"))</f>
        <v>0.10632271997291373</v>
      </c>
      <c r="O10" s="1732" t="str">
        <f>IF(T10="","",IF(IFERROR(_xll.ciqfunctions.udf.CIQ(T10, "IQ_TR_TARGET_STOCKPREMIUM_1D")/100,"n/a")=0%,"n/a",_xll.ciqfunctions.udf.CIQ(T10, "IQ_TR_TARGET_STOCKPREMIUM_1D")/100))</f>
        <v>n/a</v>
      </c>
      <c r="P10" s="1732" t="str">
        <f>IF(T10="","",IF(IFERROR(_xll.ciqfunctions.udf.CIQ(T10, "IQ_TR_TARGET_STOCKPREMIUM_1W")/100,"n/a")=0%,"n/a",_xll.ciqfunctions.udf.CIQ(T10, "IQ_TR_TARGET_STOCKPREMIUM_1W")/100))</f>
        <v>n/a</v>
      </c>
      <c r="Q10" s="1732" t="str">
        <f>IF(T10="","",IF(IFERROR(_xll.ciqfunctions.udf.CIQ(T10, "IQ_TR_TARGET_STOCKPREMIUM_1M")/100,"n/a")=0%,"n/a",_xll.ciqfunctions.udf.CIQ(T10, "IQ_TR_TARGET_STOCKPREMIUM_1M")/100))</f>
        <v>n/a</v>
      </c>
      <c r="R10" s="1735"/>
      <c r="S10" s="1736"/>
      <c r="T10" s="1123" t="s">
        <v>701</v>
      </c>
      <c r="U10" s="1737" t="str">
        <f>_xll.ciqfunctions.udf.CIQ(T10, "IQ_TR_TARGET_ID")</f>
        <v>IQ4369807</v>
      </c>
      <c r="V10" s="1737" t="str">
        <f>_xll.ciqfunctions.udf.CIQ(U10, "IQ_SHORT_BUSINESS_DESCRIPTION")</f>
        <v>Del Monte Meat Company, Inc. distributes meat products in Northern California.</v>
      </c>
    </row>
    <row r="11" spans="1:22">
      <c r="A11" s="1621"/>
      <c r="B11" s="1730">
        <f>IF(T11="","",_xll.ciqfunctions.udf.CIQ(T11,"IQ_TR_CLOSED_DATE"))</f>
        <v>41973</v>
      </c>
      <c r="C11" s="1731" t="str">
        <f>IF(T11="","",_xll.ciqfunctions.udf.CIQ(T11,"IQ_TR_TARGETNAME"))</f>
        <v>Associated Wholesalers, Inc.</v>
      </c>
      <c r="D11" s="1731" t="str">
        <f>IF(T11="","",_xll.ciqfunctions.udf.CIQ(T11, "IQ_TR_BUYERNAME"))</f>
        <v>C&amp;S Wholesale Grocers, Inc.</v>
      </c>
      <c r="E11" s="1732">
        <f>IF(T11="","",_xll.ciqfunctions.udf.CIQ(T11, "IQ_TR_PCT_SOUGHT")/100)</f>
        <v>1</v>
      </c>
      <c r="F11" s="1733">
        <f>IF(T11="","",_xll.ciqfunctions.udf.CIQ(T11, "IQ_TR_IMPLIED_EV", , "USD"))</f>
        <v>256.62</v>
      </c>
      <c r="G11" s="1733">
        <f>IF(T11="","",_xll.ciqfunctions.udf.CIQ(T11, "IQ_TOTAL_ASSETS", IQ_LTM))</f>
        <v>0</v>
      </c>
      <c r="H11" s="1733">
        <f>IF(T11="","",(_xll.ciqfunctions.udf.CIQ(T11, "IQ_TR_TARGET_TOTAL_REV", , "USD")))</f>
        <v>1100</v>
      </c>
      <c r="I11" s="1733">
        <f>IF(T11="","",(_xll.ciqfunctions.udf.CIQ(T11, "IQ_TR_TARGET_EBITDA_EQ_INC", , "USD")))</f>
        <v>0</v>
      </c>
      <c r="J11" s="1733">
        <f>IF(T11="","",(_xll.ciqfunctions.udf.CIQ(T11, "IQ_TR_TARGET_EBIT_EQ_INC", , "USD")))</f>
        <v>0</v>
      </c>
      <c r="K11" s="1734">
        <f>IF(T11="","",IF(_xll.ciqfunctions.udf.CIQ(T11, "IQ_TR_IMPLIED_EV_Rev")&gt;0,_xll.ciqfunctions.udf.CIQ(T11, "IQ_TR_IMPLIED_EV_Rev"),"n/a"))</f>
        <v>0.23329</v>
      </c>
      <c r="L11" s="1734" t="str">
        <f>IF(T11="","",IF(_xll.ciqfunctions.udf.CIQ(T11, "IQ_TR_IMPLIED_EV_EBITDA")&gt;0,_xll.ciqfunctions.udf.CIQ(T11, "IQ_TR_IMPLIED_EV_EBITDA"),"n/a"))</f>
        <v>n/a</v>
      </c>
      <c r="M11" s="1734" t="str">
        <f>IF(T11="","",IF(_xll.ciqfunctions.udf.CIQ(T11, "IQ_TR_IMPLIED_EV_EBIT")&gt;0,_xll.ciqfunctions.udf.CIQ(T11, "IQ_TR_IMPLIED_EV_EBIT"),"n/a"))</f>
        <v>n/a</v>
      </c>
      <c r="N11" s="1732" t="str">
        <f t="shared" ref="N11:N38" si="0">IF(T11="","",IFERROR(IF(I11/H11=0%,"n/a",I11/H11),"n/a"))</f>
        <v>n/a</v>
      </c>
      <c r="O11" s="1732" t="str">
        <f>IF(T11="","",IF(IFERROR(_xll.ciqfunctions.udf.CIQ(T11, "IQ_TR_TARGET_STOCKPREMIUM_1D")/100,"n/a")=0%,"n/a",_xll.ciqfunctions.udf.CIQ(T11, "IQ_TR_TARGET_STOCKPREMIUM_1D")/100))</f>
        <v>n/a</v>
      </c>
      <c r="P11" s="1732" t="str">
        <f>IF(T11="","",IF(IFERROR(_xll.ciqfunctions.udf.CIQ(T11, "IQ_TR_TARGET_STOCKPREMIUM_1W")/100,"n/a")=0%,"n/a",_xll.ciqfunctions.udf.CIQ(T11, "IQ_TR_TARGET_STOCKPREMIUM_1W")/100))</f>
        <v>n/a</v>
      </c>
      <c r="Q11" s="1732" t="str">
        <f>IF(T11="","",IF(IFERROR(_xll.ciqfunctions.udf.CIQ(T11, "IQ_TR_TARGET_STOCKPREMIUM_1M")/100,"n/a")=0%,"n/a",_xll.ciqfunctions.udf.CIQ(T11, "IQ_TR_TARGET_STOCKPREMIUM_1M")/100))</f>
        <v>n/a</v>
      </c>
      <c r="R11" s="1735"/>
      <c r="S11" s="1736"/>
      <c r="T11" s="1123" t="s">
        <v>702</v>
      </c>
      <c r="U11" s="1737" t="str">
        <f>_xll.ciqfunctions.udf.CIQ(T11, "IQ_TR_TARGET_ID")</f>
        <v>IQ1004120</v>
      </c>
      <c r="V11" s="1737" t="str">
        <f>_xll.ciqfunctions.udf.CIQ(U11, "IQ_SHORT_BUSINESS_DESCRIPTION")</f>
        <v>Associated Wholesalers, Inc., a cooperative food distributor, offers distribution and retail services to supermarkets and convenience stores in Pennsylvania, Delaware, Maryland, Virginia, West Virginia, New York, and New Jersey.</v>
      </c>
    </row>
    <row r="12" spans="1:22">
      <c r="A12" s="1621"/>
      <c r="B12" s="1730">
        <f>IF(T12="","",_xll.ciqfunctions.udf.CIQ(T12,"IQ_TR_CLOSED_DATE"))</f>
        <v>41899</v>
      </c>
      <c r="C12" s="1731" t="str">
        <f>IF(T12="","",_xll.ciqfunctions.udf.CIQ(T12,"IQ_TR_TARGETNAME"))</f>
        <v>Tri-Ed Distribution, Inc.</v>
      </c>
      <c r="D12" s="1731" t="str">
        <f>IF(T12="","",_xll.ciqfunctions.udf.CIQ(T12, "IQ_TR_BUYERNAME"))</f>
        <v>Anixter Inc.</v>
      </c>
      <c r="E12" s="1732">
        <f>IF(T12="","",_xll.ciqfunctions.udf.CIQ(T12, "IQ_TR_PCT_SOUGHT")/100)</f>
        <v>1</v>
      </c>
      <c r="F12" s="1733">
        <f>IF(T12="","",_xll.ciqfunctions.udf.CIQ(T12, "IQ_TR_IMPLIED_EV", , "USD"))</f>
        <v>420</v>
      </c>
      <c r="G12" s="1733">
        <f>IF(T12="","",_xll.ciqfunctions.udf.CIQ(T12, "IQ_TOTAL_ASSETS", IQ_LTM))</f>
        <v>0</v>
      </c>
      <c r="H12" s="1733">
        <f>IF(T12="","",(_xll.ciqfunctions.udf.CIQ(T12, "IQ_TR_TARGET_TOTAL_REV", , "USD")))</f>
        <v>570</v>
      </c>
      <c r="I12" s="1733">
        <f>IF(T12="","",(_xll.ciqfunctions.udf.CIQ(T12, "IQ_TR_TARGET_EBITDA_EQ_INC", , "USD")))</f>
        <v>36</v>
      </c>
      <c r="J12" s="1733">
        <f>IF(T12="","",(_xll.ciqfunctions.udf.CIQ(T12, "IQ_TR_TARGET_EBIT_EQ_INC", , "USD")))</f>
        <v>0</v>
      </c>
      <c r="K12" s="1734">
        <f>IF(T12="","",IF(_xll.ciqfunctions.udf.CIQ(T12, "IQ_TR_IMPLIED_EV_Rev")&gt;0,_xll.ciqfunctions.udf.CIQ(T12, "IQ_TR_IMPLIED_EV_Rev"),"n/a"))</f>
        <v>0.73684000000000005</v>
      </c>
      <c r="L12" s="1734">
        <f>IF(T12="","",IF(_xll.ciqfunctions.udf.CIQ(T12, "IQ_TR_IMPLIED_EV_EBITDA")&gt;0,_xll.ciqfunctions.udf.CIQ(T12, "IQ_TR_IMPLIED_EV_EBITDA"),"n/a"))</f>
        <v>11.66667</v>
      </c>
      <c r="M12" s="1734" t="str">
        <f>IF(T12="","",IF(_xll.ciqfunctions.udf.CIQ(T12, "IQ_TR_IMPLIED_EV_EBIT")&gt;0,_xll.ciqfunctions.udf.CIQ(T12, "IQ_TR_IMPLIED_EV_EBIT"),"n/a"))</f>
        <v>n/a</v>
      </c>
      <c r="N12" s="1732">
        <f t="shared" si="0"/>
        <v>6.3157894736842107E-2</v>
      </c>
      <c r="O12" s="1732" t="str">
        <f>IF(T12="","",IF(IFERROR(_xll.ciqfunctions.udf.CIQ(T12, "IQ_TR_TARGET_STOCKPREMIUM_1D")/100,"n/a")=0%,"n/a",_xll.ciqfunctions.udf.CIQ(T12, "IQ_TR_TARGET_STOCKPREMIUM_1D")/100))</f>
        <v>n/a</v>
      </c>
      <c r="P12" s="1732" t="str">
        <f>IF(T12="","",IF(IFERROR(_xll.ciqfunctions.udf.CIQ(T12, "IQ_TR_TARGET_STOCKPREMIUM_1W")/100,"n/a")=0%,"n/a",_xll.ciqfunctions.udf.CIQ(T12, "IQ_TR_TARGET_STOCKPREMIUM_1W")/100))</f>
        <v>n/a</v>
      </c>
      <c r="Q12" s="1732" t="str">
        <f>IF(T12="","",IF(IFERROR(_xll.ciqfunctions.udf.CIQ(T12, "IQ_TR_TARGET_STOCKPREMIUM_1M")/100,"n/a")=0%,"n/a",_xll.ciqfunctions.udf.CIQ(T12, "IQ_TR_TARGET_STOCKPREMIUM_1M")/100))</f>
        <v>n/a</v>
      </c>
      <c r="R12" s="1735"/>
      <c r="S12" s="1736"/>
      <c r="T12" s="1123" t="s">
        <v>703</v>
      </c>
      <c r="U12" s="1737" t="str">
        <f>_xll.ciqfunctions.udf.CIQ(T12, "IQ_TR_TARGET_ID")</f>
        <v>IQ4361929</v>
      </c>
      <c r="V12" s="1737" t="str">
        <f>_xll.ciqfunctions.udf.CIQ(U12, "IQ_SHORT_BUSINESS_DESCRIPTION")</f>
        <v>Tri-Ed Distribution, Inc. distributes security products in North America.</v>
      </c>
    </row>
    <row r="13" spans="1:22">
      <c r="A13" s="1621"/>
      <c r="B13" s="1730">
        <f>IF(T13="","",_xll.ciqfunctions.udf.CIQ(T13,"IQ_TR_CLOSED_DATE"))</f>
        <v>41835</v>
      </c>
      <c r="C13" s="1731" t="str">
        <f>IF(T13="","",_xll.ciqfunctions.udf.CIQ(T13,"IQ_TR_TARGETNAME"))</f>
        <v>Tony's Fine Foods Inc.</v>
      </c>
      <c r="D13" s="1731" t="str">
        <f>IF(T13="","",_xll.ciqfunctions.udf.CIQ(T13, "IQ_TR_BUYERNAME"))</f>
        <v>United Natural Foods West, Inc.</v>
      </c>
      <c r="E13" s="1732">
        <f>IF(T13="","",_xll.ciqfunctions.udf.CIQ(T13, "IQ_TR_PCT_SOUGHT")/100)</f>
        <v>1</v>
      </c>
      <c r="F13" s="1733">
        <f>IF(T13="","",_xll.ciqfunctions.udf.CIQ(T13, "IQ_TR_IMPLIED_EV", , "USD"))</f>
        <v>195.27264</v>
      </c>
      <c r="G13" s="1733">
        <f>IF(T13="","",_xll.ciqfunctions.udf.CIQ(T13, "IQ_TOTAL_ASSETS", IQ_LTM))</f>
        <v>0</v>
      </c>
      <c r="H13" s="1733">
        <f>IF(T13="","",(_xll.ciqfunctions.udf.CIQ(T13, "IQ_TR_TARGET_TOTAL_REV", , "USD")))</f>
        <v>714</v>
      </c>
      <c r="I13" s="1733">
        <f>IF(T13="","",(_xll.ciqfunctions.udf.CIQ(T13, "IQ_TR_TARGET_EBITDA_EQ_INC", , "USD")))</f>
        <v>0</v>
      </c>
      <c r="J13" s="1733">
        <f>IF(T13="","",(_xll.ciqfunctions.udf.CIQ(T13, "IQ_TR_TARGET_EBIT_EQ_INC", , "USD")))</f>
        <v>0</v>
      </c>
      <c r="K13" s="1734">
        <f>IF(T13="","",IF(_xll.ciqfunctions.udf.CIQ(T13, "IQ_TR_IMPLIED_EV_Rev")&gt;0,_xll.ciqfunctions.udf.CIQ(T13, "IQ_TR_IMPLIED_EV_Rev"),"n/a"))</f>
        <v>0.27349000000000001</v>
      </c>
      <c r="L13" s="1734" t="str">
        <f>IF(T13="","",IF(_xll.ciqfunctions.udf.CIQ(T13, "IQ_TR_IMPLIED_EV_EBITDA")&gt;0,_xll.ciqfunctions.udf.CIQ(T13, "IQ_TR_IMPLIED_EV_EBITDA"),"n/a"))</f>
        <v>n/a</v>
      </c>
      <c r="M13" s="1734" t="str">
        <f>IF(T13="","",IF(_xll.ciqfunctions.udf.CIQ(T13, "IQ_TR_IMPLIED_EV_EBIT")&gt;0,_xll.ciqfunctions.udf.CIQ(T13, "IQ_TR_IMPLIED_EV_EBIT"),"n/a"))</f>
        <v>n/a</v>
      </c>
      <c r="N13" s="1732" t="str">
        <f t="shared" si="0"/>
        <v>n/a</v>
      </c>
      <c r="O13" s="1732" t="str">
        <f>IF(T13="","",IF(IFERROR(_xll.ciqfunctions.udf.CIQ(T13, "IQ_TR_TARGET_STOCKPREMIUM_1D")/100,"n/a")=0%,"n/a",_xll.ciqfunctions.udf.CIQ(T13, "IQ_TR_TARGET_STOCKPREMIUM_1D")/100))</f>
        <v>n/a</v>
      </c>
      <c r="P13" s="1732" t="str">
        <f>IF(T13="","",IF(IFERROR(_xll.ciqfunctions.udf.CIQ(T13, "IQ_TR_TARGET_STOCKPREMIUM_1W")/100,"n/a")=0%,"n/a",_xll.ciqfunctions.udf.CIQ(T13, "IQ_TR_TARGET_STOCKPREMIUM_1W")/100))</f>
        <v>n/a</v>
      </c>
      <c r="Q13" s="1732" t="str">
        <f>IF(T13="","",IF(IFERROR(_xll.ciqfunctions.udf.CIQ(T13, "IQ_TR_TARGET_STOCKPREMIUM_1M")/100,"n/a")=0%,"n/a",_xll.ciqfunctions.udf.CIQ(T13, "IQ_TR_TARGET_STOCKPREMIUM_1M")/100))</f>
        <v>n/a</v>
      </c>
      <c r="R13" s="1735"/>
      <c r="S13" s="1736"/>
      <c r="T13" s="1123" t="s">
        <v>704</v>
      </c>
      <c r="U13" s="1737" t="str">
        <f>_xll.ciqfunctions.udf.CIQ(T13, "IQ_TR_TARGET_ID")</f>
        <v>IQ4258211</v>
      </c>
      <c r="V13" s="1737" t="str">
        <f>_xll.ciqfunctions.udf.CIQ(U13, "IQ_SHORT_BUSINESS_DESCRIPTION")</f>
        <v>Tony's Fine Foods Inc. distributes deli, bakery, food service, specialty, and perishable products to retail and foodservice businesses in Northern California.</v>
      </c>
    </row>
    <row r="14" spans="1:22">
      <c r="A14" s="1621"/>
      <c r="B14" s="1730">
        <f>IF(T14="","",_xll.ciqfunctions.udf.CIQ(T14,"IQ_TR_CLOSED_DATE"))</f>
        <v>41597</v>
      </c>
      <c r="C14" s="1731" t="str">
        <f>IF(T14="","",_xll.ciqfunctions.udf.CIQ(T14,"IQ_TR_TARGETNAME"))</f>
        <v>Nash-Finch Company</v>
      </c>
      <c r="D14" s="1731" t="str">
        <f>IF(T14="","",_xll.ciqfunctions.udf.CIQ(T14, "IQ_TR_BUYERNAME"))</f>
        <v>Spartan Stores Inc. (nka:SpartanNash Company)</v>
      </c>
      <c r="E14" s="1732">
        <f>IF(T14="","",_xll.ciqfunctions.udf.CIQ(T14, "IQ_TR_PCT_SOUGHT")/100)</f>
        <v>1</v>
      </c>
      <c r="F14" s="1733">
        <f>IF(T14="","",_xll.ciqfunctions.udf.CIQ(T14, "IQ_TR_IMPLIED_EV", , "USD"))</f>
        <v>796.04088000000002</v>
      </c>
      <c r="G14" s="1733">
        <f>IF(T14="","",_xll.ciqfunctions.udf.CIQ(T14, "IQ_TOTAL_ASSETS", IQ_LTM))</f>
        <v>1093.684</v>
      </c>
      <c r="H14" s="1733">
        <f>IF(T14="","",(_xll.ciqfunctions.udf.CIQ(T14, "IQ_TR_TARGET_TOTAL_REV", , "USD")))</f>
        <v>4945.7030000000004</v>
      </c>
      <c r="I14" s="1733">
        <f>IF(T14="","",(_xll.ciqfunctions.udf.CIQ(T14, "IQ_TR_TARGET_EBITDA_EQ_INC", , "USD")))</f>
        <v>112.08199999999999</v>
      </c>
      <c r="J14" s="1733">
        <f>IF(T14="","",(_xll.ciqfunctions.udf.CIQ(T14, "IQ_TR_TARGET_EBIT_EQ_INC", , "USD")))</f>
        <v>73.263999999999996</v>
      </c>
      <c r="K14" s="1734">
        <f>IF(T14="","",IF(_xll.ciqfunctions.udf.CIQ(T14, "IQ_TR_IMPLIED_EV_Rev")&gt;0,_xll.ciqfunctions.udf.CIQ(T14, "IQ_TR_IMPLIED_EV_Rev"),"n/a"))</f>
        <v>0.16095999999999999</v>
      </c>
      <c r="L14" s="1734">
        <f>IF(T14="","",IF(_xll.ciqfunctions.udf.CIQ(T14, "IQ_TR_IMPLIED_EV_EBITDA")&gt;0,_xll.ciqfunctions.udf.CIQ(T14, "IQ_TR_IMPLIED_EV_EBITDA"),"n/a"))</f>
        <v>7.1023100000000001</v>
      </c>
      <c r="M14" s="1734">
        <f>IF(T14="","",IF(_xll.ciqfunctions.udf.CIQ(T14, "IQ_TR_IMPLIED_EV_EBIT")&gt;0,_xll.ciqfunctions.udf.CIQ(T14, "IQ_TR_IMPLIED_EV_EBIT"),"n/a"))</f>
        <v>10.86538</v>
      </c>
      <c r="N14" s="1732">
        <f t="shared" si="0"/>
        <v>2.2662501165152858E-2</v>
      </c>
      <c r="O14" s="1732">
        <f>IF(T14="","",IF(IFERROR(_xll.ciqfunctions.udf.CIQ(T14, "IQ_TR_TARGET_STOCKPREMIUM_1D")/100,"n/a")=0%,"n/a",_xll.ciqfunctions.udf.CIQ(T14, "IQ_TR_TARGET_STOCKPREMIUM_1D")/100))</f>
        <v>3.9300000000000001E-4</v>
      </c>
      <c r="P14" s="1732">
        <f>IF(T14="","",IF(IFERROR(_xll.ciqfunctions.udf.CIQ(T14, "IQ_TR_TARGET_STOCKPREMIUM_1W")/100,"n/a")=0%,"n/a",_xll.ciqfunctions.udf.CIQ(T14, "IQ_TR_TARGET_STOCKPREMIUM_1W")/100))</f>
        <v>1.9231000000000002E-2</v>
      </c>
      <c r="Q14" s="1732">
        <f>IF(T14="","",IF(IFERROR(_xll.ciqfunctions.udf.CIQ(T14, "IQ_TR_TARGET_STOCKPREMIUM_1M")/100,"n/a")=0%,"n/a",_xll.ciqfunctions.udf.CIQ(T14, "IQ_TR_TARGET_STOCKPREMIUM_1M")/100))</f>
        <v>0.14388500000000001</v>
      </c>
      <c r="R14" s="1735"/>
      <c r="S14" s="1736"/>
      <c r="T14" s="1123" t="s">
        <v>705</v>
      </c>
      <c r="U14" s="1737" t="str">
        <f>_xll.ciqfunctions.udf.CIQ(T14, "IQ_TR_TARGET_ID")</f>
        <v>IQ289834</v>
      </c>
      <c r="V14" s="1737" t="str">
        <f>_xll.ciqfunctions.udf.CIQ(U14, "IQ_SHORT_BUSINESS_DESCRIPTION")</f>
        <v>Nash-Finch Company operates as a food distributor in the United States.</v>
      </c>
    </row>
    <row r="15" spans="1:22">
      <c r="A15" s="1621"/>
      <c r="B15" s="1730">
        <f>IF(T15="","",_xll.ciqfunctions.udf.CIQ(T15,"IQ_TR_CLOSED_DATE"))</f>
        <v>41667</v>
      </c>
      <c r="C15" s="1731" t="str">
        <f>IF(T15="","",_xll.ciqfunctions.udf.CIQ(T15,"IQ_TR_TARGETNAME"))</f>
        <v>Harris Teeter Supermarkets, Inc.</v>
      </c>
      <c r="D15" s="1731" t="str">
        <f>IF(T15="","",_xll.ciqfunctions.udf.CIQ(T15, "IQ_TR_BUYERNAME"))</f>
        <v>The Kroger Co.</v>
      </c>
      <c r="E15" s="1732">
        <f>IF(T15="","",_xll.ciqfunctions.udf.CIQ(T15, "IQ_TR_PCT_SOUGHT")/100)</f>
        <v>1</v>
      </c>
      <c r="F15" s="1733">
        <f>IF(T15="","",_xll.ciqfunctions.udf.CIQ(T15, "IQ_TR_IMPLIED_EV", , "USD"))</f>
        <v>2447.75423</v>
      </c>
      <c r="G15" s="1733">
        <f>IF(T15="","",_xll.ciqfunctions.udf.CIQ(T15, "IQ_TOTAL_ASSETS", IQ_LTM))</f>
        <v>2013.2370000000001</v>
      </c>
      <c r="H15" s="1733">
        <f>IF(T15="","",(_xll.ciqfunctions.udf.CIQ(T15, "IQ_TR_TARGET_TOTAL_REV", , "USD")))</f>
        <v>4658.8029999999999</v>
      </c>
      <c r="I15" s="1733">
        <f>IF(T15="","",(_xll.ciqfunctions.udf.CIQ(T15, "IQ_TR_TARGET_EBITDA_EQ_INC", , "USD")))</f>
        <v>366.75900000000001</v>
      </c>
      <c r="J15" s="1733">
        <f>IF(T15="","",(_xll.ciqfunctions.udf.CIQ(T15, "IQ_TR_TARGET_EBIT_EQ_INC", , "USD")))</f>
        <v>221.29900000000001</v>
      </c>
      <c r="K15" s="1734">
        <f>IF(T15="","",IF(_xll.ciqfunctions.udf.CIQ(T15, "IQ_TR_IMPLIED_EV_Rev")&gt;0,_xll.ciqfunctions.udf.CIQ(T15, "IQ_TR_IMPLIED_EV_Rev"),"n/a"))</f>
        <v>0.52539999999999998</v>
      </c>
      <c r="L15" s="1734">
        <f>IF(T15="","",IF(_xll.ciqfunctions.udf.CIQ(T15, "IQ_TR_IMPLIED_EV_EBITDA")&gt;0,_xll.ciqfunctions.udf.CIQ(T15, "IQ_TR_IMPLIED_EV_EBITDA"),"n/a"))</f>
        <v>6.67401</v>
      </c>
      <c r="M15" s="1734">
        <f>IF(T15="","",IF(_xll.ciqfunctions.udf.CIQ(T15, "IQ_TR_IMPLIED_EV_EBIT")&gt;0,_xll.ciqfunctions.udf.CIQ(T15, "IQ_TR_IMPLIED_EV_EBIT"),"n/a"))</f>
        <v>11.06085</v>
      </c>
      <c r="N15" s="1732">
        <f t="shared" si="0"/>
        <v>7.8723869629172993E-2</v>
      </c>
      <c r="O15" s="1732">
        <f>IF(T15="","",IF(IFERROR(_xll.ciqfunctions.udf.CIQ(T15, "IQ_TR_TARGET_STOCKPREMIUM_1D")/100,"n/a")=0%,"n/a",_xll.ciqfunctions.udf.CIQ(T15, "IQ_TR_TARGET_STOCKPREMIUM_1D")/100))</f>
        <v>1.7725000000000001E-2</v>
      </c>
      <c r="P15" s="1732">
        <f>IF(T15="","",IF(IFERROR(_xll.ciqfunctions.udf.CIQ(T15, "IQ_TR_TARGET_STOCKPREMIUM_1W")/100,"n/a")=0%,"n/a",_xll.ciqfunctions.udf.CIQ(T15, "IQ_TR_TARGET_STOCKPREMIUM_1W")/100))</f>
        <v>3.1974999999999996E-2</v>
      </c>
      <c r="Q15" s="1732">
        <f>IF(T15="","",IF(IFERROR(_xll.ciqfunctions.udf.CIQ(T15, "IQ_TR_TARGET_STOCKPREMIUM_1M")/100,"n/a")=0%,"n/a",_xll.ciqfunctions.udf.CIQ(T15, "IQ_TR_TARGET_STOCKPREMIUM_1M")/100))</f>
        <v>5.1980999999999999E-2</v>
      </c>
      <c r="R15" s="1735"/>
      <c r="S15" s="1736"/>
      <c r="T15" s="1123" t="s">
        <v>706</v>
      </c>
      <c r="U15" s="1737" t="str">
        <f>_xll.ciqfunctions.udf.CIQ(T15, "IQ_TR_TARGET_ID")</f>
        <v>IQ142703</v>
      </c>
      <c r="V15" s="1737" t="str">
        <f>_xll.ciqfunctions.udf.CIQ(U15, "IQ_SHORT_BUSINESS_DESCRIPTION")</f>
        <v>Harris Teeter Supermarkets, Inc., through its subsidiaries, operates a regional chain of supermarkets primarily in the southeastern and mid-Atlantic United States, and the District of Columbia.</v>
      </c>
    </row>
    <row r="16" spans="1:22">
      <c r="A16" s="1621"/>
      <c r="B16" s="1730">
        <f>IF(T16="","",_xll.ciqfunctions.udf.CIQ(T16,"IQ_TR_CLOSED_DATE"))</f>
        <v>40921</v>
      </c>
      <c r="C16" s="1731" t="str">
        <f>IF(T16="","",_xll.ciqfunctions.udf.CIQ(T16,"IQ_TR_TARGETNAME"))</f>
        <v>99 Cents only Stores LLC</v>
      </c>
      <c r="D16" s="1731" t="str">
        <f>IF(T16="","",_xll.ciqfunctions.udf.CIQ(T16, "IQ_TR_BUYERNAME"))</f>
        <v>Canada Pension Plan Investment Board; Ares Corporate Opportunities Fund III, L.P.; Ares Private Equity Group</v>
      </c>
      <c r="E16" s="1732">
        <f>IF(T16="","",_xll.ciqfunctions.udf.CIQ(T16, "IQ_TR_PCT_SOUGHT")/100)</f>
        <v>1</v>
      </c>
      <c r="F16" s="1733">
        <f>IF(T16="","",_xll.ciqfunctions.udf.CIQ(T16, "IQ_TR_IMPLIED_EV", , "USD"))</f>
        <v>1366.1193000000001</v>
      </c>
      <c r="G16" s="1733">
        <f>IF(T16="","",_xll.ciqfunctions.udf.CIQ(T16, "IQ_TOTAL_ASSETS", IQ_LTM))</f>
        <v>1541.788</v>
      </c>
      <c r="H16" s="1733">
        <f>IF(T16="","",(_xll.ciqfunctions.udf.CIQ(T16, "IQ_TR_TARGET_TOTAL_REV", , "USD")))</f>
        <v>1475.222</v>
      </c>
      <c r="I16" s="1733">
        <f>IF(T16="","",(_xll.ciqfunctions.udf.CIQ(T16, "IQ_TR_TARGET_EBITDA_EQ_INC", , "USD")))</f>
        <v>148.52000000000001</v>
      </c>
      <c r="J16" s="1733">
        <f>IF(T16="","",(_xll.ciqfunctions.udf.CIQ(T16, "IQ_TR_TARGET_EBIT_EQ_INC", , "USD")))</f>
        <v>120.71299999999999</v>
      </c>
      <c r="K16" s="1734">
        <f>IF(T16="","",IF(_xll.ciqfunctions.udf.CIQ(T16, "IQ_TR_IMPLIED_EV_Rev")&gt;0,_xll.ciqfunctions.udf.CIQ(T16, "IQ_TR_IMPLIED_EV_Rev"),"n/a"))</f>
        <v>0.92603999999999997</v>
      </c>
      <c r="L16" s="1734">
        <f>IF(T16="","",IF(_xll.ciqfunctions.udf.CIQ(T16, "IQ_TR_IMPLIED_EV_EBITDA")&gt;0,_xll.ciqfunctions.udf.CIQ(T16, "IQ_TR_IMPLIED_EV_EBITDA"),"n/a"))</f>
        <v>9.1982199999999992</v>
      </c>
      <c r="M16" s="1734">
        <f>IF(T16="","",IF(_xll.ciqfunctions.udf.CIQ(T16, "IQ_TR_IMPLIED_EV_EBIT")&gt;0,_xll.ciqfunctions.udf.CIQ(T16, "IQ_TR_IMPLIED_EV_EBIT"),"n/a"))</f>
        <v>11.31709</v>
      </c>
      <c r="N16" s="1732">
        <f t="shared" si="0"/>
        <v>0.10067637277643637</v>
      </c>
      <c r="O16" s="1732">
        <f>IF(T16="","",IF(IFERROR(_xll.ciqfunctions.udf.CIQ(T16, "IQ_TR_TARGET_STOCKPREMIUM_1D")/100,"n/a")=0%,"n/a",_xll.ciqfunctions.udf.CIQ(T16, "IQ_TR_TARGET_STOCKPREMIUM_1D")/100))</f>
        <v>7.3693999999999996E-2</v>
      </c>
      <c r="P16" s="1732">
        <f>IF(T16="","",IF(IFERROR(_xll.ciqfunctions.udf.CIQ(T16, "IQ_TR_TARGET_STOCKPREMIUM_1W")/100,"n/a")=0%,"n/a",_xll.ciqfunctions.udf.CIQ(T16, "IQ_TR_TARGET_STOCKPREMIUM_1W")/100))</f>
        <v>0.18662400000000001</v>
      </c>
      <c r="Q16" s="1732">
        <f>IF(T16="","",IF(IFERROR(_xll.ciqfunctions.udf.CIQ(T16, "IQ_TR_TARGET_STOCKPREMIUM_1M")/100,"n/a")=0%,"n/a",_xll.ciqfunctions.udf.CIQ(T16, "IQ_TR_TARGET_STOCKPREMIUM_1M")/100))</f>
        <v>0.18279599999999999</v>
      </c>
      <c r="R16" s="1735"/>
      <c r="S16" s="1736"/>
      <c r="T16" s="1123" t="s">
        <v>707</v>
      </c>
      <c r="U16" s="1737" t="str">
        <f>_xll.ciqfunctions.udf.CIQ(T16, "IQ_TR_TARGET_ID")</f>
        <v>IQ350185</v>
      </c>
      <c r="V16" s="1737" t="str">
        <f>_xll.ciqfunctions.udf.CIQ(U16, "IQ_SHORT_BUSINESS_DESCRIPTION")</f>
        <v>99 Cents Only Stores LLC operates retail stores in the United States.</v>
      </c>
    </row>
    <row r="17" spans="1:22">
      <c r="A17" s="1621"/>
      <c r="B17" s="1730" t="str">
        <f>IF(T17="","",_xll.ciqfunctions.udf.CIQ(T17,"IQ_TR_CLOSED_DATE"))</f>
        <v/>
      </c>
      <c r="C17" s="1731" t="str">
        <f>IF(T17="","",_xll.ciqfunctions.udf.CIQ(T17,"IQ_TR_TARGETNAME"))</f>
        <v/>
      </c>
      <c r="D17" s="1731" t="str">
        <f>IF(T17="","",_xll.ciqfunctions.udf.CIQ(T17, "IQ_TR_BUYERNAME"))</f>
        <v/>
      </c>
      <c r="E17" s="1732" t="str">
        <f>IF(T17="","",_xll.ciqfunctions.udf.CIQ(T17, "IQ_TR_PCT_SOUGHT")/100)</f>
        <v/>
      </c>
      <c r="F17" s="1733" t="str">
        <f>IF(T17="","",_xll.ciqfunctions.udf.CIQ(T17, "IQ_TR_IMPLIED_EV", , "USD"))</f>
        <v/>
      </c>
      <c r="G17" s="1733" t="str">
        <f>IF(T17="","",_xll.ciqfunctions.udf.CIQ(T17, "IQ_TOTAL_ASSETS", IQ_LTM))</f>
        <v/>
      </c>
      <c r="H17" s="1733" t="str">
        <f>IF(T17="","",(_xll.ciqfunctions.udf.CIQ(T17, "IQ_TR_TARGET_TOTAL_REV", , "USD")))</f>
        <v/>
      </c>
      <c r="I17" s="1733" t="str">
        <f>IF(T17="","",(_xll.ciqfunctions.udf.CIQ(T17, "IQ_TR_TARGET_EBITDA_EQ_INC", , "USD")))</f>
        <v/>
      </c>
      <c r="J17" s="1733" t="str">
        <f>IF(T17="","",(_xll.ciqfunctions.udf.CIQ(T17, "IQ_TR_TARGET_EBIT_EQ_INC", , "USD")))</f>
        <v/>
      </c>
      <c r="K17" s="1734" t="str">
        <f>IF(T17="","",IF(_xll.ciqfunctions.udf.CIQ(T17, "IQ_TR_IMPLIED_EV_Rev")&gt;0,_xll.ciqfunctions.udf.CIQ(T17, "IQ_TR_IMPLIED_EV_Rev"),"n/a"))</f>
        <v/>
      </c>
      <c r="L17" s="1734" t="str">
        <f>IF(T17="","",IF(_xll.ciqfunctions.udf.CIQ(T17, "IQ_TR_IMPLIED_EV_EBITDA")&gt;0,_xll.ciqfunctions.udf.CIQ(T17, "IQ_TR_IMPLIED_EV_EBITDA"),"n/a"))</f>
        <v/>
      </c>
      <c r="M17" s="1734" t="str">
        <f>IF(T17="","",IF(_xll.ciqfunctions.udf.CIQ(T17, "IQ_TR_IMPLIED_EV_EBIT")&gt;0,_xll.ciqfunctions.udf.CIQ(T17, "IQ_TR_IMPLIED_EV_EBIT"),"n/a"))</f>
        <v/>
      </c>
      <c r="N17" s="1732" t="str">
        <f t="shared" si="0"/>
        <v/>
      </c>
      <c r="O17" s="1732" t="str">
        <f>IF(T17="","",IF(IFERROR(_xll.ciqfunctions.udf.CIQ(T17, "IQ_TR_TARGET_STOCKPREMIUM_1D")/100,"n/a")=0%,"n/a",_xll.ciqfunctions.udf.CIQ(T17, "IQ_TR_TARGET_STOCKPREMIUM_1D")/100))</f>
        <v/>
      </c>
      <c r="P17" s="1732" t="str">
        <f>IF(T17="","",IF(IFERROR(_xll.ciqfunctions.udf.CIQ(T17, "IQ_TR_TARGET_STOCKPREMIUM_1W")/100,"n/a")=0%,"n/a",_xll.ciqfunctions.udf.CIQ(T17, "IQ_TR_TARGET_STOCKPREMIUM_1W")/100))</f>
        <v/>
      </c>
      <c r="Q17" s="1732" t="str">
        <f>IF(T17="","",IF(IFERROR(_xll.ciqfunctions.udf.CIQ(T17, "IQ_TR_TARGET_STOCKPREMIUM_1M")/100,"n/a")=0%,"n/a",_xll.ciqfunctions.udf.CIQ(T17, "IQ_TR_TARGET_STOCKPREMIUM_1M")/100))</f>
        <v/>
      </c>
      <c r="R17" s="1735"/>
      <c r="S17" s="1736"/>
      <c r="T17" s="1735"/>
      <c r="U17" s="1735"/>
      <c r="V17" s="1735"/>
    </row>
    <row r="18" spans="1:22">
      <c r="A18" s="1621"/>
      <c r="B18" s="1730" t="str">
        <f>IF(T18="","",_xll.ciqfunctions.udf.CIQ(T18,"IQ_TR_CLOSED_DATE"))</f>
        <v/>
      </c>
      <c r="C18" s="1731" t="str">
        <f>IF(T18="","",_xll.ciqfunctions.udf.CIQ(T18,"IQ_TR_TARGETNAME"))</f>
        <v/>
      </c>
      <c r="D18" s="1731" t="str">
        <f>IF(T18="","",_xll.ciqfunctions.udf.CIQ(T18, "IQ_TR_BUYERNAME"))</f>
        <v/>
      </c>
      <c r="E18" s="1732" t="str">
        <f>IF(T18="","",_xll.ciqfunctions.udf.CIQ(T18, "IQ_TR_PCT_SOUGHT")/100)</f>
        <v/>
      </c>
      <c r="F18" s="1733" t="str">
        <f>IF(T18="","",_xll.ciqfunctions.udf.CIQ(T18, "IQ_TR_IMPLIED_EV", , "USD"))</f>
        <v/>
      </c>
      <c r="G18" s="1733" t="str">
        <f>IF(T18="","",_xll.ciqfunctions.udf.CIQ(T18, "IQ_TOTAL_ASSETS", IQ_LTM))</f>
        <v/>
      </c>
      <c r="H18" s="1733" t="str">
        <f>IF(T18="","",(_xll.ciqfunctions.udf.CIQ(T18, "IQ_TR_TARGET_TOTAL_REV", , "USD")))</f>
        <v/>
      </c>
      <c r="I18" s="1733" t="str">
        <f>IF(T18="","",(_xll.ciqfunctions.udf.CIQ(T18, "IQ_TR_TARGET_EBITDA_EQ_INC", , "USD")))</f>
        <v/>
      </c>
      <c r="J18" s="1733" t="str">
        <f>IF(T18="","",(_xll.ciqfunctions.udf.CIQ(T18, "IQ_TR_TARGET_EBIT_EQ_INC", , "USD")))</f>
        <v/>
      </c>
      <c r="K18" s="1734" t="str">
        <f>IF(T18="","",IF(_xll.ciqfunctions.udf.CIQ(T18, "IQ_TR_IMPLIED_EV_Rev")&gt;0,_xll.ciqfunctions.udf.CIQ(T18, "IQ_TR_IMPLIED_EV_Rev"),"n/a"))</f>
        <v/>
      </c>
      <c r="L18" s="1734" t="str">
        <f>IF(T18="","",IF(_xll.ciqfunctions.udf.CIQ(T18, "IQ_TR_IMPLIED_EV_EBITDA")&gt;0,_xll.ciqfunctions.udf.CIQ(T18, "IQ_TR_IMPLIED_EV_EBITDA"),"n/a"))</f>
        <v/>
      </c>
      <c r="M18" s="1734" t="str">
        <f>IF(T18="","",IF(_xll.ciqfunctions.udf.CIQ(T18, "IQ_TR_IMPLIED_EV_EBIT")&gt;0,_xll.ciqfunctions.udf.CIQ(T18, "IQ_TR_IMPLIED_EV_EBIT"),"n/a"))</f>
        <v/>
      </c>
      <c r="N18" s="1732" t="str">
        <f t="shared" si="0"/>
        <v/>
      </c>
      <c r="O18" s="1732" t="str">
        <f>IF(T18="","",IF(IFERROR(_xll.ciqfunctions.udf.CIQ(T18, "IQ_TR_TARGET_STOCKPREMIUM_1D")/100,"n/a")=0%,"n/a",_xll.ciqfunctions.udf.CIQ(T18, "IQ_TR_TARGET_STOCKPREMIUM_1D")/100))</f>
        <v/>
      </c>
      <c r="P18" s="1732" t="str">
        <f>IF(T18="","",IF(IFERROR(_xll.ciqfunctions.udf.CIQ(T18, "IQ_TR_TARGET_STOCKPREMIUM_1W")/100,"n/a")=0%,"n/a",_xll.ciqfunctions.udf.CIQ(T18, "IQ_TR_TARGET_STOCKPREMIUM_1W")/100))</f>
        <v/>
      </c>
      <c r="Q18" s="1732" t="str">
        <f>IF(T18="","",IF(IFERROR(_xll.ciqfunctions.udf.CIQ(T18, "IQ_TR_TARGET_STOCKPREMIUM_1M")/100,"n/a")=0%,"n/a",_xll.ciqfunctions.udf.CIQ(T18, "IQ_TR_TARGET_STOCKPREMIUM_1M")/100))</f>
        <v/>
      </c>
      <c r="R18" s="1735"/>
      <c r="S18" s="1736"/>
      <c r="T18" s="1735"/>
      <c r="U18" s="1735"/>
      <c r="V18" s="1735"/>
    </row>
    <row r="19" spans="1:22">
      <c r="A19" s="1621"/>
      <c r="B19" s="1730" t="str">
        <f>IF(T19="","",_xll.ciqfunctions.udf.CIQ(T19,"IQ_TR_CLOSED_DATE"))</f>
        <v/>
      </c>
      <c r="C19" s="1731" t="str">
        <f>IF(T19="","",_xll.ciqfunctions.udf.CIQ(T19,"IQ_TR_TARGETNAME"))</f>
        <v/>
      </c>
      <c r="D19" s="1731" t="str">
        <f>IF(T19="","",_xll.ciqfunctions.udf.CIQ(T19, "IQ_TR_BUYERNAME"))</f>
        <v/>
      </c>
      <c r="E19" s="1732" t="str">
        <f>IF(T19="","",_xll.ciqfunctions.udf.CIQ(T19, "IQ_TR_PCT_SOUGHT")/100)</f>
        <v/>
      </c>
      <c r="F19" s="1733" t="str">
        <f>IF(T19="","",_xll.ciqfunctions.udf.CIQ(T19, "IQ_TR_IMPLIED_EV", , "USD"))</f>
        <v/>
      </c>
      <c r="G19" s="1733" t="str">
        <f>IF(T19="","",_xll.ciqfunctions.udf.CIQ(T19, "IQ_TOTAL_ASSETS", IQ_LTM))</f>
        <v/>
      </c>
      <c r="H19" s="1733" t="str">
        <f>IF(T19="","",(_xll.ciqfunctions.udf.CIQ(T19, "IQ_TR_TARGET_TOTAL_REV", , "USD")))</f>
        <v/>
      </c>
      <c r="I19" s="1733" t="str">
        <f>IF(T19="","",(_xll.ciqfunctions.udf.CIQ(T19, "IQ_TR_TARGET_EBITDA_EQ_INC", , "USD")))</f>
        <v/>
      </c>
      <c r="J19" s="1733" t="str">
        <f>IF(T19="","",(_xll.ciqfunctions.udf.CIQ(T19, "IQ_TR_TARGET_EBIT_EQ_INC", , "USD")))</f>
        <v/>
      </c>
      <c r="K19" s="1734" t="str">
        <f>IF(T19="","",IF(_xll.ciqfunctions.udf.CIQ(T19, "IQ_TR_IMPLIED_EV_Rev")&gt;0,_xll.ciqfunctions.udf.CIQ(T19, "IQ_TR_IMPLIED_EV_Rev"),"n/a"))</f>
        <v/>
      </c>
      <c r="L19" s="1734" t="str">
        <f>IF(T19="","",IF(_xll.ciqfunctions.udf.CIQ(T19, "IQ_TR_IMPLIED_EV_EBITDA")&gt;0,_xll.ciqfunctions.udf.CIQ(T19, "IQ_TR_IMPLIED_EV_EBITDA"),"n/a"))</f>
        <v/>
      </c>
      <c r="M19" s="1734" t="str">
        <f>IF(T19="","",IF(_xll.ciqfunctions.udf.CIQ(T19, "IQ_TR_IMPLIED_EV_EBIT")&gt;0,_xll.ciqfunctions.udf.CIQ(T19, "IQ_TR_IMPLIED_EV_EBIT"),"n/a"))</f>
        <v/>
      </c>
      <c r="N19" s="1732" t="str">
        <f t="shared" si="0"/>
        <v/>
      </c>
      <c r="O19" s="1732" t="str">
        <f>IF(T19="","",IF(IFERROR(_xll.ciqfunctions.udf.CIQ(T19, "IQ_TR_TARGET_STOCKPREMIUM_1D")/100,"n/a")=0%,"n/a",_xll.ciqfunctions.udf.CIQ(T19, "IQ_TR_TARGET_STOCKPREMIUM_1D")/100))</f>
        <v/>
      </c>
      <c r="P19" s="1732" t="str">
        <f>IF(T19="","",IF(IFERROR(_xll.ciqfunctions.udf.CIQ(T19, "IQ_TR_TARGET_STOCKPREMIUM_1W")/100,"n/a")=0%,"n/a",_xll.ciqfunctions.udf.CIQ(T19, "IQ_TR_TARGET_STOCKPREMIUM_1W")/100))</f>
        <v/>
      </c>
      <c r="Q19" s="1732" t="str">
        <f>IF(T19="","",IF(IFERROR(_xll.ciqfunctions.udf.CIQ(T19, "IQ_TR_TARGET_STOCKPREMIUM_1M")/100,"n/a")=0%,"n/a",_xll.ciqfunctions.udf.CIQ(T19, "IQ_TR_TARGET_STOCKPREMIUM_1M")/100))</f>
        <v/>
      </c>
      <c r="R19" s="1735"/>
      <c r="S19" s="1736"/>
      <c r="T19" s="1735"/>
      <c r="U19" s="1735"/>
      <c r="V19" s="1735"/>
    </row>
    <row r="20" spans="1:22">
      <c r="A20" s="1621"/>
      <c r="B20" s="1730" t="str">
        <f>IF(T20="","",_xll.ciqfunctions.udf.CIQ(T20,"IQ_TR_CLOSED_DATE"))</f>
        <v/>
      </c>
      <c r="C20" s="1731" t="str">
        <f>IF(T20="","",_xll.ciqfunctions.udf.CIQ(T20,"IQ_TR_TARGETNAME"))</f>
        <v/>
      </c>
      <c r="D20" s="1731" t="str">
        <f>IF(T20="","",_xll.ciqfunctions.udf.CIQ(T20, "IQ_TR_BUYERNAME"))</f>
        <v/>
      </c>
      <c r="E20" s="1732" t="str">
        <f>IF(T20="","",_xll.ciqfunctions.udf.CIQ(T20, "IQ_TR_PCT_SOUGHT")/100)</f>
        <v/>
      </c>
      <c r="F20" s="1733" t="str">
        <f>IF(T20="","",_xll.ciqfunctions.udf.CIQ(T20, "IQ_TR_IMPLIED_EV", , "USD"))</f>
        <v/>
      </c>
      <c r="G20" s="1733" t="str">
        <f>IF(T20="","",_xll.ciqfunctions.udf.CIQ(T20, "IQ_TOTAL_ASSETS", IQ_LTM))</f>
        <v/>
      </c>
      <c r="H20" s="1733" t="str">
        <f>IF(T20="","",(_xll.ciqfunctions.udf.CIQ(T20, "IQ_TR_TARGET_TOTAL_REV", , "USD")))</f>
        <v/>
      </c>
      <c r="I20" s="1733" t="str">
        <f>IF(T20="","",(_xll.ciqfunctions.udf.CIQ(T20, "IQ_TR_TARGET_EBITDA_EQ_INC", , "USD")))</f>
        <v/>
      </c>
      <c r="J20" s="1733" t="str">
        <f>IF(T20="","",(_xll.ciqfunctions.udf.CIQ(T20, "IQ_TR_TARGET_EBIT_EQ_INC", , "USD")))</f>
        <v/>
      </c>
      <c r="K20" s="1734" t="str">
        <f>IF(T20="","",IF(_xll.ciqfunctions.udf.CIQ(T20, "IQ_TR_IMPLIED_EV_Rev")&gt;0,_xll.ciqfunctions.udf.CIQ(T20, "IQ_TR_IMPLIED_EV_Rev"),"n/a"))</f>
        <v/>
      </c>
      <c r="L20" s="1734" t="str">
        <f>IF(T20="","",IF(_xll.ciqfunctions.udf.CIQ(T20, "IQ_TR_IMPLIED_EV_EBITDA")&gt;0,_xll.ciqfunctions.udf.CIQ(T20, "IQ_TR_IMPLIED_EV_EBITDA"),"n/a"))</f>
        <v/>
      </c>
      <c r="M20" s="1734" t="str">
        <f>IF(T20="","",IF(_xll.ciqfunctions.udf.CIQ(T20, "IQ_TR_IMPLIED_EV_EBIT")&gt;0,_xll.ciqfunctions.udf.CIQ(T20, "IQ_TR_IMPLIED_EV_EBIT"),"n/a"))</f>
        <v/>
      </c>
      <c r="N20" s="1732" t="str">
        <f t="shared" si="0"/>
        <v/>
      </c>
      <c r="O20" s="1732" t="str">
        <f>IF(T20="","",IF(IFERROR(_xll.ciqfunctions.udf.CIQ(T20, "IQ_TR_TARGET_STOCKPREMIUM_1D")/100,"n/a")=0%,"n/a",_xll.ciqfunctions.udf.CIQ(T20, "IQ_TR_TARGET_STOCKPREMIUM_1D")/100))</f>
        <v/>
      </c>
      <c r="P20" s="1732" t="str">
        <f>IF(T20="","",IF(IFERROR(_xll.ciqfunctions.udf.CIQ(T20, "IQ_TR_TARGET_STOCKPREMIUM_1W")/100,"n/a")=0%,"n/a",_xll.ciqfunctions.udf.CIQ(T20, "IQ_TR_TARGET_STOCKPREMIUM_1W")/100))</f>
        <v/>
      </c>
      <c r="Q20" s="1732" t="str">
        <f>IF(T20="","",IF(IFERROR(_xll.ciqfunctions.udf.CIQ(T20, "IQ_TR_TARGET_STOCKPREMIUM_1M")/100,"n/a")=0%,"n/a",_xll.ciqfunctions.udf.CIQ(T20, "IQ_TR_TARGET_STOCKPREMIUM_1M")/100))</f>
        <v/>
      </c>
      <c r="R20" s="1735"/>
      <c r="S20" s="1736"/>
      <c r="T20" s="1735"/>
      <c r="U20" s="1735"/>
      <c r="V20" s="1735"/>
    </row>
    <row r="21" spans="1:22">
      <c r="A21" s="1621"/>
      <c r="B21" s="1730" t="str">
        <f>IF(T21="","",_xll.ciqfunctions.udf.CIQ(T21,"IQ_TR_CLOSED_DATE"))</f>
        <v/>
      </c>
      <c r="C21" s="1731" t="str">
        <f>IF(T21="","",_xll.ciqfunctions.udf.CIQ(T21,"IQ_TR_TARGETNAME"))</f>
        <v/>
      </c>
      <c r="D21" s="1731" t="str">
        <f>IF(T21="","",_xll.ciqfunctions.udf.CIQ(T21, "IQ_TR_BUYERNAME"))</f>
        <v/>
      </c>
      <c r="E21" s="1732" t="str">
        <f>IF(T21="","",_xll.ciqfunctions.udf.CIQ(T21, "IQ_TR_PCT_SOUGHT")/100)</f>
        <v/>
      </c>
      <c r="F21" s="1733" t="str">
        <f>IF(T21="","",_xll.ciqfunctions.udf.CIQ(T21, "IQ_TR_IMPLIED_EV", , "USD"))</f>
        <v/>
      </c>
      <c r="G21" s="1733" t="str">
        <f>IF(T21="","",_xll.ciqfunctions.udf.CIQ(T21, "IQ_TOTAL_ASSETS", IQ_LTM))</f>
        <v/>
      </c>
      <c r="H21" s="1733" t="str">
        <f>IF(T21="","",(_xll.ciqfunctions.udf.CIQ(T21, "IQ_TR_TARGET_TOTAL_REV", , "USD")))</f>
        <v/>
      </c>
      <c r="I21" s="1733" t="str">
        <f>IF(T21="","",(_xll.ciqfunctions.udf.CIQ(T21, "IQ_TR_TARGET_EBITDA_EQ_INC", , "USD")))</f>
        <v/>
      </c>
      <c r="J21" s="1733" t="str">
        <f>IF(T21="","",(_xll.ciqfunctions.udf.CIQ(T21, "IQ_TR_TARGET_EBIT_EQ_INC", , "USD")))</f>
        <v/>
      </c>
      <c r="K21" s="1734" t="str">
        <f>IF(T21="","",IF(_xll.ciqfunctions.udf.CIQ(T21, "IQ_TR_IMPLIED_EV_Rev")&gt;0,_xll.ciqfunctions.udf.CIQ(T21, "IQ_TR_IMPLIED_EV_Rev"),"n/a"))</f>
        <v/>
      </c>
      <c r="L21" s="1734" t="str">
        <f>IF(T21="","",IF(_xll.ciqfunctions.udf.CIQ(T21, "IQ_TR_IMPLIED_EV_EBITDA")&gt;0,_xll.ciqfunctions.udf.CIQ(T21, "IQ_TR_IMPLIED_EV_EBITDA"),"n/a"))</f>
        <v/>
      </c>
      <c r="M21" s="1734" t="str">
        <f>IF(T21="","",IF(_xll.ciqfunctions.udf.CIQ(T21, "IQ_TR_IMPLIED_EV_EBIT")&gt;0,_xll.ciqfunctions.udf.CIQ(T21, "IQ_TR_IMPLIED_EV_EBIT"),"n/a"))</f>
        <v/>
      </c>
      <c r="N21" s="1732" t="str">
        <f t="shared" si="0"/>
        <v/>
      </c>
      <c r="O21" s="1732" t="str">
        <f>IF(T21="","",IF(IFERROR(_xll.ciqfunctions.udf.CIQ(T21, "IQ_TR_TARGET_STOCKPREMIUM_1D")/100,"n/a")=0%,"n/a",_xll.ciqfunctions.udf.CIQ(T21, "IQ_TR_TARGET_STOCKPREMIUM_1D")/100))</f>
        <v/>
      </c>
      <c r="P21" s="1732" t="str">
        <f>IF(T21="","",IF(IFERROR(_xll.ciqfunctions.udf.CIQ(T21, "IQ_TR_TARGET_STOCKPREMIUM_1W")/100,"n/a")=0%,"n/a",_xll.ciqfunctions.udf.CIQ(T21, "IQ_TR_TARGET_STOCKPREMIUM_1W")/100))</f>
        <v/>
      </c>
      <c r="Q21" s="1732" t="str">
        <f>IF(T21="","",IF(IFERROR(_xll.ciqfunctions.udf.CIQ(T21, "IQ_TR_TARGET_STOCKPREMIUM_1M")/100,"n/a")=0%,"n/a",_xll.ciqfunctions.udf.CIQ(T21, "IQ_TR_TARGET_STOCKPREMIUM_1M")/100))</f>
        <v/>
      </c>
      <c r="R21" s="1735"/>
      <c r="S21" s="1736"/>
      <c r="T21" s="1735"/>
      <c r="U21" s="1735"/>
      <c r="V21" s="1735"/>
    </row>
    <row r="22" spans="1:22" hidden="1" outlineLevel="1">
      <c r="A22" s="1621"/>
      <c r="B22" s="1730" t="str">
        <f>IF(T22="","",_xll.ciqfunctions.udf.CIQ(T22,"IQ_TR_CLOSED_DATE"))</f>
        <v/>
      </c>
      <c r="C22" s="1731" t="str">
        <f>IF(T22="","",_xll.ciqfunctions.udf.CIQ(T22,"IQ_TR_TARGETNAME"))</f>
        <v/>
      </c>
      <c r="D22" s="1731" t="str">
        <f>IF(T22="","",_xll.ciqfunctions.udf.CIQ(T22, "IQ_TR_BUYERNAME"))</f>
        <v/>
      </c>
      <c r="E22" s="1732" t="str">
        <f>IF(T22="","",_xll.ciqfunctions.udf.CIQ(T22, "IQ_TR_PCT_SOUGHT")/100)</f>
        <v/>
      </c>
      <c r="F22" s="1733" t="str">
        <f>IF(T22="","",_xll.ciqfunctions.udf.CIQ(T22, "IQ_TR_IMPLIED_EV", , "USD"))</f>
        <v/>
      </c>
      <c r="G22" s="1733" t="str">
        <f>IF(T22="","",_xll.ciqfunctions.udf.CIQ(T22, "IQ_TOTAL_ASSETS", IQ_LTM))</f>
        <v/>
      </c>
      <c r="H22" s="1733" t="str">
        <f>IF(T22="","",(_xll.ciqfunctions.udf.CIQ(T22, "IQ_TR_TARGET_TOTAL_REV", , "USD")))</f>
        <v/>
      </c>
      <c r="I22" s="1733" t="str">
        <f>IF(T22="","",(_xll.ciqfunctions.udf.CIQ(T22, "IQ_TR_TARGET_EBITDA_EQ_INC", , "USD")))</f>
        <v/>
      </c>
      <c r="J22" s="1733" t="str">
        <f>IF(T22="","",(_xll.ciqfunctions.udf.CIQ(T22, "IQ_TR_TARGET_EBIT_EQ_INC", , "USD")))</f>
        <v/>
      </c>
      <c r="K22" s="1734" t="str">
        <f>IF(T22="","",IF(_xll.ciqfunctions.udf.CIQ(T22, "IQ_TR_IMPLIED_EV_Rev")&gt;0,_xll.ciqfunctions.udf.CIQ(T22, "IQ_TR_IMPLIED_EV_Rev"),"n/a"))</f>
        <v/>
      </c>
      <c r="L22" s="1734" t="str">
        <f>IF(T22="","",IF(_xll.ciqfunctions.udf.CIQ(T22, "IQ_TR_IMPLIED_EV_EBITDA")&gt;0,_xll.ciqfunctions.udf.CIQ(T22, "IQ_TR_IMPLIED_EV_EBITDA"),"n/a"))</f>
        <v/>
      </c>
      <c r="M22" s="1734" t="str">
        <f>IF(T22="","",IF(_xll.ciqfunctions.udf.CIQ(T22, "IQ_TR_IMPLIED_EV_EBIT")&gt;0,_xll.ciqfunctions.udf.CIQ(T22, "IQ_TR_IMPLIED_EV_EBIT"),"n/a"))</f>
        <v/>
      </c>
      <c r="N22" s="1732" t="str">
        <f t="shared" si="0"/>
        <v/>
      </c>
      <c r="O22" s="1732" t="str">
        <f>IF(T22="","",IF(IFERROR(_xll.ciqfunctions.udf.CIQ(T22, "IQ_TR_TARGET_STOCKPREMIUM_1D")/100,"n/a")=0%,"n/a",_xll.ciqfunctions.udf.CIQ(T22, "IQ_TR_TARGET_STOCKPREMIUM_1D")/100))</f>
        <v/>
      </c>
      <c r="P22" s="1732" t="str">
        <f>IF(T22="","",IF(IFERROR(_xll.ciqfunctions.udf.CIQ(T22, "IQ_TR_TARGET_STOCKPREMIUM_1W")/100,"n/a")=0%,"n/a",_xll.ciqfunctions.udf.CIQ(T22, "IQ_TR_TARGET_STOCKPREMIUM_1W")/100))</f>
        <v/>
      </c>
      <c r="Q22" s="1732" t="str">
        <f>IF(T22="","",IF(IFERROR(_xll.ciqfunctions.udf.CIQ(T22, "IQ_TR_TARGET_STOCKPREMIUM_1M")/100,"n/a")=0%,"n/a",_xll.ciqfunctions.udf.CIQ(T22, "IQ_TR_TARGET_STOCKPREMIUM_1M")/100))</f>
        <v/>
      </c>
      <c r="R22" s="1735"/>
      <c r="S22" s="1736"/>
      <c r="T22" s="1735"/>
      <c r="U22" s="1735"/>
      <c r="V22" s="1735"/>
    </row>
    <row r="23" spans="1:22" hidden="1" outlineLevel="1">
      <c r="A23" s="1621"/>
      <c r="B23" s="1730" t="str">
        <f>IF(T23="","",_xll.ciqfunctions.udf.CIQ(T23,"IQ_TR_CLOSED_DATE"))</f>
        <v/>
      </c>
      <c r="C23" s="1731" t="str">
        <f>IF(T23="","",_xll.ciqfunctions.udf.CIQ(T23,"IQ_TR_TARGETNAME"))</f>
        <v/>
      </c>
      <c r="D23" s="1731" t="str">
        <f>IF(T23="","",_xll.ciqfunctions.udf.CIQ(T23, "IQ_TR_BUYERNAME"))</f>
        <v/>
      </c>
      <c r="E23" s="1732" t="str">
        <f>IF(T23="","",_xll.ciqfunctions.udf.CIQ(T23, "IQ_TR_PCT_SOUGHT")/100)</f>
        <v/>
      </c>
      <c r="F23" s="1733" t="str">
        <f>IF(T23="","",_xll.ciqfunctions.udf.CIQ(T23, "IQ_TR_IMPLIED_EV", , "USD"))</f>
        <v/>
      </c>
      <c r="G23" s="1733" t="str">
        <f>IF(T23="","",_xll.ciqfunctions.udf.CIQ(T23, "IQ_TOTAL_ASSETS", IQ_LTM))</f>
        <v/>
      </c>
      <c r="H23" s="1733" t="str">
        <f>IF(T23="","",(_xll.ciqfunctions.udf.CIQ(T23, "IQ_TR_TARGET_TOTAL_REV", , "USD")))</f>
        <v/>
      </c>
      <c r="I23" s="1733" t="str">
        <f>IF(T23="","",(_xll.ciqfunctions.udf.CIQ(T23, "IQ_TR_TARGET_EBITDA_EQ_INC", , "USD")))</f>
        <v/>
      </c>
      <c r="J23" s="1733" t="str">
        <f>IF(T23="","",(_xll.ciqfunctions.udf.CIQ(T23, "IQ_TR_TARGET_EBIT_EQ_INC", , "USD")))</f>
        <v/>
      </c>
      <c r="K23" s="1734" t="str">
        <f>IF(T23="","",IF(_xll.ciqfunctions.udf.CIQ(T23, "IQ_TR_IMPLIED_EV_Rev")&gt;0,_xll.ciqfunctions.udf.CIQ(T23, "IQ_TR_IMPLIED_EV_Rev"),"n/a"))</f>
        <v/>
      </c>
      <c r="L23" s="1734" t="str">
        <f>IF(T23="","",IF(_xll.ciqfunctions.udf.CIQ(T23, "IQ_TR_IMPLIED_EV_EBITDA")&gt;0,_xll.ciqfunctions.udf.CIQ(T23, "IQ_TR_IMPLIED_EV_EBITDA"),"n/a"))</f>
        <v/>
      </c>
      <c r="M23" s="1734" t="str">
        <f>IF(T23="","",IF(_xll.ciqfunctions.udf.CIQ(T23, "IQ_TR_IMPLIED_EV_EBIT")&gt;0,_xll.ciqfunctions.udf.CIQ(T23, "IQ_TR_IMPLIED_EV_EBIT"),"n/a"))</f>
        <v/>
      </c>
      <c r="N23" s="1732" t="str">
        <f t="shared" si="0"/>
        <v/>
      </c>
      <c r="O23" s="1732" t="str">
        <f>IF(T23="","",IF(IFERROR(_xll.ciqfunctions.udf.CIQ(T23, "IQ_TR_TARGET_STOCKPREMIUM_1D")/100,"n/a")=0%,"n/a",_xll.ciqfunctions.udf.CIQ(T23, "IQ_TR_TARGET_STOCKPREMIUM_1D")/100))</f>
        <v/>
      </c>
      <c r="P23" s="1732" t="str">
        <f>IF(T23="","",IF(IFERROR(_xll.ciqfunctions.udf.CIQ(T23, "IQ_TR_TARGET_STOCKPREMIUM_1W")/100,"n/a")=0%,"n/a",_xll.ciqfunctions.udf.CIQ(T23, "IQ_TR_TARGET_STOCKPREMIUM_1W")/100))</f>
        <v/>
      </c>
      <c r="Q23" s="1732" t="str">
        <f>IF(T23="","",IF(IFERROR(_xll.ciqfunctions.udf.CIQ(T23, "IQ_TR_TARGET_STOCKPREMIUM_1M")/100,"n/a")=0%,"n/a",_xll.ciqfunctions.udf.CIQ(T23, "IQ_TR_TARGET_STOCKPREMIUM_1M")/100))</f>
        <v/>
      </c>
      <c r="R23" s="1735"/>
      <c r="S23" s="1736"/>
      <c r="T23" s="1735"/>
      <c r="U23" s="1735"/>
      <c r="V23" s="1735"/>
    </row>
    <row r="24" spans="1:22" hidden="1" outlineLevel="1">
      <c r="A24" s="1621"/>
      <c r="B24" s="1730" t="str">
        <f>IF(T24="","",_xll.ciqfunctions.udf.CIQ(T24,"IQ_TR_CLOSED_DATE"))</f>
        <v/>
      </c>
      <c r="C24" s="1731" t="str">
        <f>IF(T24="","",_xll.ciqfunctions.udf.CIQ(T24,"IQ_TR_TARGETNAME"))</f>
        <v/>
      </c>
      <c r="D24" s="1731" t="str">
        <f>IF(T24="","",_xll.ciqfunctions.udf.CIQ(T24, "IQ_TR_BUYERNAME"))</f>
        <v/>
      </c>
      <c r="E24" s="1732" t="str">
        <f>IF(T24="","",_xll.ciqfunctions.udf.CIQ(T24, "IQ_TR_PCT_SOUGHT")/100)</f>
        <v/>
      </c>
      <c r="F24" s="1733" t="str">
        <f>IF(T24="","",_xll.ciqfunctions.udf.CIQ(T24, "IQ_TR_IMPLIED_EV", , "USD"))</f>
        <v/>
      </c>
      <c r="G24" s="1733" t="str">
        <f>IF(T24="","",_xll.ciqfunctions.udf.CIQ(T24, "IQ_TOTAL_ASSETS", IQ_LTM))</f>
        <v/>
      </c>
      <c r="H24" s="1733" t="str">
        <f>IF(T24="","",(_xll.ciqfunctions.udf.CIQ(T24, "IQ_TR_TARGET_TOTAL_REV", , "USD")))</f>
        <v/>
      </c>
      <c r="I24" s="1733" t="str">
        <f>IF(T24="","",(_xll.ciqfunctions.udf.CIQ(T24, "IQ_TR_TARGET_EBITDA_EQ_INC", , "USD")))</f>
        <v/>
      </c>
      <c r="J24" s="1733" t="str">
        <f>IF(T24="","",(_xll.ciqfunctions.udf.CIQ(T24, "IQ_TR_TARGET_EBIT_EQ_INC", , "USD")))</f>
        <v/>
      </c>
      <c r="K24" s="1734" t="str">
        <f>IF(T24="","",IF(_xll.ciqfunctions.udf.CIQ(T24, "IQ_TR_IMPLIED_EV_Rev")&gt;0,_xll.ciqfunctions.udf.CIQ(T24, "IQ_TR_IMPLIED_EV_Rev"),"n/a"))</f>
        <v/>
      </c>
      <c r="L24" s="1734" t="str">
        <f>IF(T24="","",IF(_xll.ciqfunctions.udf.CIQ(T24, "IQ_TR_IMPLIED_EV_EBITDA")&gt;0,_xll.ciqfunctions.udf.CIQ(T24, "IQ_TR_IMPLIED_EV_EBITDA"),"n/a"))</f>
        <v/>
      </c>
      <c r="M24" s="1734" t="str">
        <f>IF(T24="","",IF(_xll.ciqfunctions.udf.CIQ(T24, "IQ_TR_IMPLIED_EV_EBIT")&gt;0,_xll.ciqfunctions.udf.CIQ(T24, "IQ_TR_IMPLIED_EV_EBIT"),"n/a"))</f>
        <v/>
      </c>
      <c r="N24" s="1732" t="str">
        <f t="shared" si="0"/>
        <v/>
      </c>
      <c r="O24" s="1732" t="str">
        <f>IF(T24="","",IF(IFERROR(_xll.ciqfunctions.udf.CIQ(T24, "IQ_TR_TARGET_STOCKPREMIUM_1D")/100,"n/a")=0%,"n/a",_xll.ciqfunctions.udf.CIQ(T24, "IQ_TR_TARGET_STOCKPREMIUM_1D")/100))</f>
        <v/>
      </c>
      <c r="P24" s="1732" t="str">
        <f>IF(T24="","",IF(IFERROR(_xll.ciqfunctions.udf.CIQ(T24, "IQ_TR_TARGET_STOCKPREMIUM_1W")/100,"n/a")=0%,"n/a",_xll.ciqfunctions.udf.CIQ(T24, "IQ_TR_TARGET_STOCKPREMIUM_1W")/100))</f>
        <v/>
      </c>
      <c r="Q24" s="1732" t="str">
        <f>IF(T24="","",IF(IFERROR(_xll.ciqfunctions.udf.CIQ(T24, "IQ_TR_TARGET_STOCKPREMIUM_1M")/100,"n/a")=0%,"n/a",_xll.ciqfunctions.udf.CIQ(T24, "IQ_TR_TARGET_STOCKPREMIUM_1M")/100))</f>
        <v/>
      </c>
      <c r="R24" s="1735"/>
      <c r="S24" s="1736"/>
      <c r="T24" s="1735"/>
      <c r="U24" s="1735"/>
      <c r="V24" s="1735"/>
    </row>
    <row r="25" spans="1:22" hidden="1" outlineLevel="1">
      <c r="A25" s="1621"/>
      <c r="B25" s="1730" t="str">
        <f>IF(T25="","",_xll.ciqfunctions.udf.CIQ(T25,"IQ_TR_CLOSED_DATE"))</f>
        <v/>
      </c>
      <c r="C25" s="1731" t="str">
        <f>IF(T25="","",_xll.ciqfunctions.udf.CIQ(T25,"IQ_TR_TARGETNAME"))</f>
        <v/>
      </c>
      <c r="D25" s="1731" t="str">
        <f>IF(T25="","",_xll.ciqfunctions.udf.CIQ(T25, "IQ_TR_BUYERNAME"))</f>
        <v/>
      </c>
      <c r="E25" s="1732" t="str">
        <f>IF(T25="","",_xll.ciqfunctions.udf.CIQ(T25, "IQ_TR_PCT_SOUGHT")/100)</f>
        <v/>
      </c>
      <c r="F25" s="1733" t="str">
        <f>IF(T25="","",_xll.ciqfunctions.udf.CIQ(T25, "IQ_TR_IMPLIED_EV", , "USD"))</f>
        <v/>
      </c>
      <c r="G25" s="1733" t="str">
        <f>IF(T25="","",_xll.ciqfunctions.udf.CIQ(T25, "IQ_TOTAL_ASSETS", IQ_LTM))</f>
        <v/>
      </c>
      <c r="H25" s="1733" t="str">
        <f>IF(T25="","",(_xll.ciqfunctions.udf.CIQ(T25, "IQ_TR_TARGET_TOTAL_REV", , "USD")))</f>
        <v/>
      </c>
      <c r="I25" s="1733" t="str">
        <f>IF(T25="","",(_xll.ciqfunctions.udf.CIQ(T25, "IQ_TR_TARGET_EBITDA_EQ_INC", , "USD")))</f>
        <v/>
      </c>
      <c r="J25" s="1733" t="str">
        <f>IF(T25="","",(_xll.ciqfunctions.udf.CIQ(T25, "IQ_TR_TARGET_EBIT_EQ_INC", , "USD")))</f>
        <v/>
      </c>
      <c r="K25" s="1734" t="str">
        <f>IF(T25="","",IF(_xll.ciqfunctions.udf.CIQ(T25, "IQ_TR_IMPLIED_EV_Rev")&gt;0,_xll.ciqfunctions.udf.CIQ(T25, "IQ_TR_IMPLIED_EV_Rev"),"n/a"))</f>
        <v/>
      </c>
      <c r="L25" s="1734" t="str">
        <f>IF(T25="","",IF(_xll.ciqfunctions.udf.CIQ(T25, "IQ_TR_IMPLIED_EV_EBITDA")&gt;0,_xll.ciqfunctions.udf.CIQ(T25, "IQ_TR_IMPLIED_EV_EBITDA"),"n/a"))</f>
        <v/>
      </c>
      <c r="M25" s="1734" t="str">
        <f>IF(T25="","",IF(_xll.ciqfunctions.udf.CIQ(T25, "IQ_TR_IMPLIED_EV_EBIT")&gt;0,_xll.ciqfunctions.udf.CIQ(T25, "IQ_TR_IMPLIED_EV_EBIT"),"n/a"))</f>
        <v/>
      </c>
      <c r="N25" s="1732" t="str">
        <f t="shared" si="0"/>
        <v/>
      </c>
      <c r="O25" s="1732" t="str">
        <f>IF(T25="","",IF(IFERROR(_xll.ciqfunctions.udf.CIQ(T25, "IQ_TR_TARGET_STOCKPREMIUM_1D")/100,"n/a")=0%,"n/a",_xll.ciqfunctions.udf.CIQ(T25, "IQ_TR_TARGET_STOCKPREMIUM_1D")/100))</f>
        <v/>
      </c>
      <c r="P25" s="1732" t="str">
        <f>IF(T25="","",IF(IFERROR(_xll.ciqfunctions.udf.CIQ(T25, "IQ_TR_TARGET_STOCKPREMIUM_1W")/100,"n/a")=0%,"n/a",_xll.ciqfunctions.udf.CIQ(T25, "IQ_TR_TARGET_STOCKPREMIUM_1W")/100))</f>
        <v/>
      </c>
      <c r="Q25" s="1732" t="str">
        <f>IF(T25="","",IF(IFERROR(_xll.ciqfunctions.udf.CIQ(T25, "IQ_TR_TARGET_STOCKPREMIUM_1M")/100,"n/a")=0%,"n/a",_xll.ciqfunctions.udf.CIQ(T25, "IQ_TR_TARGET_STOCKPREMIUM_1M")/100))</f>
        <v/>
      </c>
      <c r="R25" s="1735"/>
      <c r="S25" s="1736"/>
      <c r="T25" s="1735"/>
      <c r="U25" s="1735"/>
      <c r="V25" s="1735"/>
    </row>
    <row r="26" spans="1:22" hidden="1" outlineLevel="1">
      <c r="A26" s="1621"/>
      <c r="B26" s="1730" t="str">
        <f>IF(T26="","",_xll.ciqfunctions.udf.CIQ(T26,"IQ_TR_CLOSED_DATE"))</f>
        <v/>
      </c>
      <c r="C26" s="1731" t="str">
        <f>IF(T26="","",_xll.ciqfunctions.udf.CIQ(T26,"IQ_TR_TARGETNAME"))</f>
        <v/>
      </c>
      <c r="D26" s="1731" t="str">
        <f>IF(T26="","",_xll.ciqfunctions.udf.CIQ(T26, "IQ_TR_BUYERNAME"))</f>
        <v/>
      </c>
      <c r="E26" s="1732" t="str">
        <f>IF(T26="","",_xll.ciqfunctions.udf.CIQ(T26, "IQ_TR_PCT_SOUGHT")/100)</f>
        <v/>
      </c>
      <c r="F26" s="1733" t="str">
        <f>IF(T26="","",_xll.ciqfunctions.udf.CIQ(T26, "IQ_TR_IMPLIED_EV", , "USD"))</f>
        <v/>
      </c>
      <c r="G26" s="1733" t="str">
        <f>IF(T26="","",_xll.ciqfunctions.udf.CIQ(T26, "IQ_TOTAL_ASSETS", IQ_LTM))</f>
        <v/>
      </c>
      <c r="H26" s="1733" t="str">
        <f>IF(T26="","",(_xll.ciqfunctions.udf.CIQ(T26, "IQ_TR_TARGET_TOTAL_REV", , "USD")))</f>
        <v/>
      </c>
      <c r="I26" s="1733" t="str">
        <f>IF(T26="","",(_xll.ciqfunctions.udf.CIQ(T26, "IQ_TR_TARGET_EBITDA_EQ_INC", , "USD")))</f>
        <v/>
      </c>
      <c r="J26" s="1733" t="str">
        <f>IF(T26="","",(_xll.ciqfunctions.udf.CIQ(T26, "IQ_TR_TARGET_EBIT_EQ_INC", , "USD")))</f>
        <v/>
      </c>
      <c r="K26" s="1734" t="str">
        <f>IF(T26="","",IF(_xll.ciqfunctions.udf.CIQ(T26, "IQ_TR_IMPLIED_EV_Rev")&gt;0,_xll.ciqfunctions.udf.CIQ(T26, "IQ_TR_IMPLIED_EV_Rev"),"n/a"))</f>
        <v/>
      </c>
      <c r="L26" s="1734" t="str">
        <f>IF(T26="","",IF(_xll.ciqfunctions.udf.CIQ(T26, "IQ_TR_IMPLIED_EV_EBITDA")&gt;0,_xll.ciqfunctions.udf.CIQ(T26, "IQ_TR_IMPLIED_EV_EBITDA"),"n/a"))</f>
        <v/>
      </c>
      <c r="M26" s="1734" t="str">
        <f>IF(T26="","",IF(_xll.ciqfunctions.udf.CIQ(T26, "IQ_TR_IMPLIED_EV_EBIT")&gt;0,_xll.ciqfunctions.udf.CIQ(T26, "IQ_TR_IMPLIED_EV_EBIT"),"n/a"))</f>
        <v/>
      </c>
      <c r="N26" s="1732" t="str">
        <f t="shared" si="0"/>
        <v/>
      </c>
      <c r="O26" s="1732" t="str">
        <f>IF(T26="","",IF(IFERROR(_xll.ciqfunctions.udf.CIQ(T26, "IQ_TR_TARGET_STOCKPREMIUM_1D")/100,"n/a")=0%,"n/a",_xll.ciqfunctions.udf.CIQ(T26, "IQ_TR_TARGET_STOCKPREMIUM_1D")/100))</f>
        <v/>
      </c>
      <c r="P26" s="1732" t="str">
        <f>IF(T26="","",IF(IFERROR(_xll.ciqfunctions.udf.CIQ(T26, "IQ_TR_TARGET_STOCKPREMIUM_1W")/100,"n/a")=0%,"n/a",_xll.ciqfunctions.udf.CIQ(T26, "IQ_TR_TARGET_STOCKPREMIUM_1W")/100))</f>
        <v/>
      </c>
      <c r="Q26" s="1732" t="str">
        <f>IF(T26="","",IF(IFERROR(_xll.ciqfunctions.udf.CIQ(T26, "IQ_TR_TARGET_STOCKPREMIUM_1M")/100,"n/a")=0%,"n/a",_xll.ciqfunctions.udf.CIQ(T26, "IQ_TR_TARGET_STOCKPREMIUM_1M")/100))</f>
        <v/>
      </c>
      <c r="R26" s="1735"/>
      <c r="S26" s="1736"/>
      <c r="T26" s="1735"/>
      <c r="U26" s="1735"/>
      <c r="V26" s="1735"/>
    </row>
    <row r="27" spans="1:22" hidden="1" outlineLevel="1">
      <c r="A27" s="1621"/>
      <c r="B27" s="1730" t="str">
        <f>IF(T27="","",_xll.ciqfunctions.udf.CIQ(T27,"IQ_TR_CLOSED_DATE"))</f>
        <v/>
      </c>
      <c r="C27" s="1731" t="str">
        <f>IF(T27="","",_xll.ciqfunctions.udf.CIQ(T27,"IQ_TR_TARGETNAME"))</f>
        <v/>
      </c>
      <c r="D27" s="1731" t="str">
        <f>IF(T27="","",_xll.ciqfunctions.udf.CIQ(T27, "IQ_TR_BUYERNAME"))</f>
        <v/>
      </c>
      <c r="E27" s="1732" t="str">
        <f>IF(T27="","",_xll.ciqfunctions.udf.CIQ(T27, "IQ_TR_PCT_SOUGHT")/100)</f>
        <v/>
      </c>
      <c r="F27" s="1733" t="str">
        <f>IF(T27="","",_xll.ciqfunctions.udf.CIQ(T27, "IQ_TR_IMPLIED_EV", , "USD"))</f>
        <v/>
      </c>
      <c r="G27" s="1733" t="str">
        <f>IF(T27="","",_xll.ciqfunctions.udf.CIQ(T27, "IQ_TOTAL_ASSETS", IQ_LTM))</f>
        <v/>
      </c>
      <c r="H27" s="1733" t="str">
        <f>IF(T27="","",(_xll.ciqfunctions.udf.CIQ(T27, "IQ_TR_TARGET_TOTAL_REV", , "USD")))</f>
        <v/>
      </c>
      <c r="I27" s="1733" t="str">
        <f>IF(T27="","",(_xll.ciqfunctions.udf.CIQ(T27, "IQ_TR_TARGET_EBITDA_EQ_INC", , "USD")))</f>
        <v/>
      </c>
      <c r="J27" s="1733" t="str">
        <f>IF(T27="","",(_xll.ciqfunctions.udf.CIQ(T27, "IQ_TR_TARGET_EBIT_EQ_INC", , "USD")))</f>
        <v/>
      </c>
      <c r="K27" s="1734" t="str">
        <f>IF(T27="","",IF(_xll.ciqfunctions.udf.CIQ(T27, "IQ_TR_IMPLIED_EV_Rev")&gt;0,_xll.ciqfunctions.udf.CIQ(T27, "IQ_TR_IMPLIED_EV_Rev"),"n/a"))</f>
        <v/>
      </c>
      <c r="L27" s="1734" t="str">
        <f>IF(T27="","",IF(_xll.ciqfunctions.udf.CIQ(T27, "IQ_TR_IMPLIED_EV_EBITDA")&gt;0,_xll.ciqfunctions.udf.CIQ(T27, "IQ_TR_IMPLIED_EV_EBITDA"),"n/a"))</f>
        <v/>
      </c>
      <c r="M27" s="1734" t="str">
        <f>IF(T27="","",IF(_xll.ciqfunctions.udf.CIQ(T27, "IQ_TR_IMPLIED_EV_EBIT")&gt;0,_xll.ciqfunctions.udf.CIQ(T27, "IQ_TR_IMPLIED_EV_EBIT"),"n/a"))</f>
        <v/>
      </c>
      <c r="N27" s="1732" t="str">
        <f t="shared" si="0"/>
        <v/>
      </c>
      <c r="O27" s="1732" t="str">
        <f>IF(T27="","",IF(IFERROR(_xll.ciqfunctions.udf.CIQ(T27, "IQ_TR_TARGET_STOCKPREMIUM_1D")/100,"n/a")=0%,"n/a",_xll.ciqfunctions.udf.CIQ(T27, "IQ_TR_TARGET_STOCKPREMIUM_1D")/100))</f>
        <v/>
      </c>
      <c r="P27" s="1732" t="str">
        <f>IF(T27="","",IF(IFERROR(_xll.ciqfunctions.udf.CIQ(T27, "IQ_TR_TARGET_STOCKPREMIUM_1W")/100,"n/a")=0%,"n/a",_xll.ciqfunctions.udf.CIQ(T27, "IQ_TR_TARGET_STOCKPREMIUM_1W")/100))</f>
        <v/>
      </c>
      <c r="Q27" s="1732" t="str">
        <f>IF(T27="","",IF(IFERROR(_xll.ciqfunctions.udf.CIQ(T27, "IQ_TR_TARGET_STOCKPREMIUM_1M")/100,"n/a")=0%,"n/a",_xll.ciqfunctions.udf.CIQ(T27, "IQ_TR_TARGET_STOCKPREMIUM_1M")/100))</f>
        <v/>
      </c>
      <c r="R27" s="1735"/>
      <c r="S27" s="1736"/>
      <c r="T27" s="1735"/>
      <c r="U27" s="1735"/>
      <c r="V27" s="1735"/>
    </row>
    <row r="28" spans="1:22" hidden="1" outlineLevel="1">
      <c r="A28" s="1621"/>
      <c r="B28" s="1730" t="str">
        <f>IF(T28="","",_xll.ciqfunctions.udf.CIQ(T28,"IQ_TR_CLOSED_DATE"))</f>
        <v/>
      </c>
      <c r="C28" s="1731" t="str">
        <f>IF(T28="","",_xll.ciqfunctions.udf.CIQ(T28,"IQ_TR_TARGETNAME"))</f>
        <v/>
      </c>
      <c r="D28" s="1731" t="str">
        <f>IF(T28="","",_xll.ciqfunctions.udf.CIQ(T28, "IQ_TR_BUYERNAME"))</f>
        <v/>
      </c>
      <c r="E28" s="1732" t="str">
        <f>IF(T28="","",_xll.ciqfunctions.udf.CIQ(T28, "IQ_TR_PCT_SOUGHT")/100)</f>
        <v/>
      </c>
      <c r="F28" s="1733" t="str">
        <f>IF(T28="","",_xll.ciqfunctions.udf.CIQ(T28, "IQ_TR_IMPLIED_EV", , "USD"))</f>
        <v/>
      </c>
      <c r="G28" s="1733" t="str">
        <f>IF(T28="","",_xll.ciqfunctions.udf.CIQ(T28, "IQ_TOTAL_ASSETS", IQ_LTM))</f>
        <v/>
      </c>
      <c r="H28" s="1733" t="str">
        <f>IF(T28="","",(_xll.ciqfunctions.udf.CIQ(T28, "IQ_TR_TARGET_TOTAL_REV", , "USD")))</f>
        <v/>
      </c>
      <c r="I28" s="1733" t="str">
        <f>IF(T28="","",(_xll.ciqfunctions.udf.CIQ(T28, "IQ_TR_TARGET_EBITDA_EQ_INC", , "USD")))</f>
        <v/>
      </c>
      <c r="J28" s="1733" t="str">
        <f>IF(T28="","",(_xll.ciqfunctions.udf.CIQ(T28, "IQ_TR_TARGET_EBIT_EQ_INC", , "USD")))</f>
        <v/>
      </c>
      <c r="K28" s="1734" t="str">
        <f>IF(T28="","",IF(_xll.ciqfunctions.udf.CIQ(T28, "IQ_TR_IMPLIED_EV_Rev")&gt;0,_xll.ciqfunctions.udf.CIQ(T28, "IQ_TR_IMPLIED_EV_Rev"),"n/a"))</f>
        <v/>
      </c>
      <c r="L28" s="1734" t="str">
        <f>IF(T28="","",IF(_xll.ciqfunctions.udf.CIQ(T28, "IQ_TR_IMPLIED_EV_EBITDA")&gt;0,_xll.ciqfunctions.udf.CIQ(T28, "IQ_TR_IMPLIED_EV_EBITDA"),"n/a"))</f>
        <v/>
      </c>
      <c r="M28" s="1734" t="str">
        <f>IF(T28="","",IF(_xll.ciqfunctions.udf.CIQ(T28, "IQ_TR_IMPLIED_EV_EBIT")&gt;0,_xll.ciqfunctions.udf.CIQ(T28, "IQ_TR_IMPLIED_EV_EBIT"),"n/a"))</f>
        <v/>
      </c>
      <c r="N28" s="1732" t="str">
        <f t="shared" si="0"/>
        <v/>
      </c>
      <c r="O28" s="1732" t="str">
        <f>IF(T28="","",IF(IFERROR(_xll.ciqfunctions.udf.CIQ(T28, "IQ_TR_TARGET_STOCKPREMIUM_1D")/100,"n/a")=0%,"n/a",_xll.ciqfunctions.udf.CIQ(T28, "IQ_TR_TARGET_STOCKPREMIUM_1D")/100))</f>
        <v/>
      </c>
      <c r="P28" s="1732" t="str">
        <f>IF(T28="","",IF(IFERROR(_xll.ciqfunctions.udf.CIQ(T28, "IQ_TR_TARGET_STOCKPREMIUM_1W")/100,"n/a")=0%,"n/a",_xll.ciqfunctions.udf.CIQ(T28, "IQ_TR_TARGET_STOCKPREMIUM_1W")/100))</f>
        <v/>
      </c>
      <c r="Q28" s="1732" t="str">
        <f>IF(T28="","",IF(IFERROR(_xll.ciqfunctions.udf.CIQ(T28, "IQ_TR_TARGET_STOCKPREMIUM_1M")/100,"n/a")=0%,"n/a",_xll.ciqfunctions.udf.CIQ(T28, "IQ_TR_TARGET_STOCKPREMIUM_1M")/100))</f>
        <v/>
      </c>
      <c r="R28" s="1735"/>
      <c r="S28" s="1736"/>
      <c r="T28" s="1735"/>
      <c r="U28" s="1735"/>
      <c r="V28" s="1735"/>
    </row>
    <row r="29" spans="1:22" hidden="1" outlineLevel="1">
      <c r="A29" s="1621"/>
      <c r="B29" s="1730" t="str">
        <f>IF(T29="","",_xll.ciqfunctions.udf.CIQ(T29,"IQ_TR_CLOSED_DATE"))</f>
        <v/>
      </c>
      <c r="C29" s="1731" t="str">
        <f>IF(T29="","",_xll.ciqfunctions.udf.CIQ(T29,"IQ_TR_TARGETNAME"))</f>
        <v/>
      </c>
      <c r="D29" s="1731" t="str">
        <f>IF(T29="","",_xll.ciqfunctions.udf.CIQ(T29, "IQ_TR_BUYERNAME"))</f>
        <v/>
      </c>
      <c r="E29" s="1732" t="str">
        <f>IF(T29="","",_xll.ciqfunctions.udf.CIQ(T29, "IQ_TR_PCT_SOUGHT")/100)</f>
        <v/>
      </c>
      <c r="F29" s="1733" t="str">
        <f>IF(T29="","",_xll.ciqfunctions.udf.CIQ(T29, "IQ_TR_IMPLIED_EV", , "USD"))</f>
        <v/>
      </c>
      <c r="G29" s="1733" t="str">
        <f>IF(T29="","",_xll.ciqfunctions.udf.CIQ(T29, "IQ_TOTAL_ASSETS", IQ_LTM))</f>
        <v/>
      </c>
      <c r="H29" s="1733" t="str">
        <f>IF(T29="","",(_xll.ciqfunctions.udf.CIQ(T29, "IQ_TR_TARGET_TOTAL_REV", , "USD")))</f>
        <v/>
      </c>
      <c r="I29" s="1733" t="str">
        <f>IF(T29="","",(_xll.ciqfunctions.udf.CIQ(T29, "IQ_TR_TARGET_EBITDA_EQ_INC", , "USD")))</f>
        <v/>
      </c>
      <c r="J29" s="1733" t="str">
        <f>IF(T29="","",(_xll.ciqfunctions.udf.CIQ(T29, "IQ_TR_TARGET_EBIT_EQ_INC", , "USD")))</f>
        <v/>
      </c>
      <c r="K29" s="1734" t="str">
        <f>IF(T29="","",IF(_xll.ciqfunctions.udf.CIQ(T29, "IQ_TR_IMPLIED_EV_Rev")&gt;0,_xll.ciqfunctions.udf.CIQ(T29, "IQ_TR_IMPLIED_EV_Rev"),"n/a"))</f>
        <v/>
      </c>
      <c r="L29" s="1734" t="str">
        <f>IF(T29="","",IF(_xll.ciqfunctions.udf.CIQ(T29, "IQ_TR_IMPLIED_EV_EBITDA")&gt;0,_xll.ciqfunctions.udf.CIQ(T29, "IQ_TR_IMPLIED_EV_EBITDA"),"n/a"))</f>
        <v/>
      </c>
      <c r="M29" s="1734" t="str">
        <f>IF(T29="","",IF(_xll.ciqfunctions.udf.CIQ(T29, "IQ_TR_IMPLIED_EV_EBIT")&gt;0,_xll.ciqfunctions.udf.CIQ(T29, "IQ_TR_IMPLIED_EV_EBIT"),"n/a"))</f>
        <v/>
      </c>
      <c r="N29" s="1732" t="str">
        <f t="shared" si="0"/>
        <v/>
      </c>
      <c r="O29" s="1732" t="str">
        <f>IF(T29="","",IF(IFERROR(_xll.ciqfunctions.udf.CIQ(T29, "IQ_TR_TARGET_STOCKPREMIUM_1D")/100,"n/a")=0%,"n/a",_xll.ciqfunctions.udf.CIQ(T29, "IQ_TR_TARGET_STOCKPREMIUM_1D")/100))</f>
        <v/>
      </c>
      <c r="P29" s="1732" t="str">
        <f>IF(T29="","",IF(IFERROR(_xll.ciqfunctions.udf.CIQ(T29, "IQ_TR_TARGET_STOCKPREMIUM_1W")/100,"n/a")=0%,"n/a",_xll.ciqfunctions.udf.CIQ(T29, "IQ_TR_TARGET_STOCKPREMIUM_1W")/100))</f>
        <v/>
      </c>
      <c r="Q29" s="1732" t="str">
        <f>IF(T29="","",IF(IFERROR(_xll.ciqfunctions.udf.CIQ(T29, "IQ_TR_TARGET_STOCKPREMIUM_1M")/100,"n/a")=0%,"n/a",_xll.ciqfunctions.udf.CIQ(T29, "IQ_TR_TARGET_STOCKPREMIUM_1M")/100))</f>
        <v/>
      </c>
      <c r="R29" s="1735"/>
      <c r="S29" s="1736"/>
      <c r="T29" s="1735"/>
      <c r="U29" s="1735"/>
      <c r="V29" s="1735"/>
    </row>
    <row r="30" spans="1:22" hidden="1" outlineLevel="1">
      <c r="A30" s="1621"/>
      <c r="B30" s="1730" t="str">
        <f>IF(T30="","",_xll.ciqfunctions.udf.CIQ(T30,"IQ_TR_CLOSED_DATE"))</f>
        <v/>
      </c>
      <c r="C30" s="1731" t="str">
        <f>IF(T30="","",_xll.ciqfunctions.udf.CIQ(T30,"IQ_TR_TARGETNAME"))</f>
        <v/>
      </c>
      <c r="D30" s="1731" t="str">
        <f>IF(T30="","",_xll.ciqfunctions.udf.CIQ(T30, "IQ_TR_BUYERNAME"))</f>
        <v/>
      </c>
      <c r="E30" s="1732" t="str">
        <f>IF(T30="","",_xll.ciqfunctions.udf.CIQ(T30, "IQ_TR_PCT_SOUGHT")/100)</f>
        <v/>
      </c>
      <c r="F30" s="1733" t="str">
        <f>IF(T30="","",_xll.ciqfunctions.udf.CIQ(T30, "IQ_TR_IMPLIED_EV", , "USD"))</f>
        <v/>
      </c>
      <c r="G30" s="1733" t="str">
        <f>IF(T30="","",_xll.ciqfunctions.udf.CIQ(T30, "IQ_TOTAL_ASSETS", IQ_LTM))</f>
        <v/>
      </c>
      <c r="H30" s="1733" t="str">
        <f>IF(T30="","",(_xll.ciqfunctions.udf.CIQ(T30, "IQ_TR_TARGET_TOTAL_REV", , "USD")))</f>
        <v/>
      </c>
      <c r="I30" s="1733" t="str">
        <f>IF(T30="","",(_xll.ciqfunctions.udf.CIQ(T30, "IQ_TR_TARGET_EBITDA_EQ_INC", , "USD")))</f>
        <v/>
      </c>
      <c r="J30" s="1733" t="str">
        <f>IF(T30="","",(_xll.ciqfunctions.udf.CIQ(T30, "IQ_TR_TARGET_EBIT_EQ_INC", , "USD")))</f>
        <v/>
      </c>
      <c r="K30" s="1734" t="str">
        <f>IF(T30="","",IF(_xll.ciqfunctions.udf.CIQ(T30, "IQ_TR_IMPLIED_EV_Rev")&gt;0,_xll.ciqfunctions.udf.CIQ(T30, "IQ_TR_IMPLIED_EV_Rev"),"n/a"))</f>
        <v/>
      </c>
      <c r="L30" s="1734" t="str">
        <f>IF(T30="","",IF(_xll.ciqfunctions.udf.CIQ(T30, "IQ_TR_IMPLIED_EV_EBITDA")&gt;0,_xll.ciqfunctions.udf.CIQ(T30, "IQ_TR_IMPLIED_EV_EBITDA"),"n/a"))</f>
        <v/>
      </c>
      <c r="M30" s="1734" t="str">
        <f>IF(T30="","",IF(_xll.ciqfunctions.udf.CIQ(T30, "IQ_TR_IMPLIED_EV_EBIT")&gt;0,_xll.ciqfunctions.udf.CIQ(T30, "IQ_TR_IMPLIED_EV_EBIT"),"n/a"))</f>
        <v/>
      </c>
      <c r="N30" s="1732" t="str">
        <f t="shared" si="0"/>
        <v/>
      </c>
      <c r="O30" s="1732" t="str">
        <f>IF(T30="","",IF(IFERROR(_xll.ciqfunctions.udf.CIQ(T30, "IQ_TR_TARGET_STOCKPREMIUM_1D")/100,"n/a")=0%,"n/a",_xll.ciqfunctions.udf.CIQ(T30, "IQ_TR_TARGET_STOCKPREMIUM_1D")/100))</f>
        <v/>
      </c>
      <c r="P30" s="1732" t="str">
        <f>IF(T30="","",IF(IFERROR(_xll.ciqfunctions.udf.CIQ(T30, "IQ_TR_TARGET_STOCKPREMIUM_1W")/100,"n/a")=0%,"n/a",_xll.ciqfunctions.udf.CIQ(T30, "IQ_TR_TARGET_STOCKPREMIUM_1W")/100))</f>
        <v/>
      </c>
      <c r="Q30" s="1732" t="str">
        <f>IF(T30="","",IF(IFERROR(_xll.ciqfunctions.udf.CIQ(T30, "IQ_TR_TARGET_STOCKPREMIUM_1M")/100,"n/a")=0%,"n/a",_xll.ciqfunctions.udf.CIQ(T30, "IQ_TR_TARGET_STOCKPREMIUM_1M")/100))</f>
        <v/>
      </c>
      <c r="R30" s="1735"/>
      <c r="S30" s="1736"/>
      <c r="T30" s="1735"/>
      <c r="U30" s="1735"/>
      <c r="V30" s="1735"/>
    </row>
    <row r="31" spans="1:22" hidden="1" outlineLevel="1">
      <c r="A31" s="1621"/>
      <c r="B31" s="1730" t="str">
        <f>IF(T31="","",_xll.ciqfunctions.udf.CIQ(T31,"IQ_TR_CLOSED_DATE"))</f>
        <v/>
      </c>
      <c r="C31" s="1731" t="str">
        <f>IF(T31="","",_xll.ciqfunctions.udf.CIQ(T31,"IQ_TR_TARGETNAME"))</f>
        <v/>
      </c>
      <c r="D31" s="1731" t="str">
        <f>IF(T31="","",_xll.ciqfunctions.udf.CIQ(T31, "IQ_TR_BUYERNAME"))</f>
        <v/>
      </c>
      <c r="E31" s="1732" t="str">
        <f>IF(T31="","",_xll.ciqfunctions.udf.CIQ(T31, "IQ_TR_PCT_SOUGHT")/100)</f>
        <v/>
      </c>
      <c r="F31" s="1733" t="str">
        <f>IF(T31="","",_xll.ciqfunctions.udf.CIQ(T31, "IQ_TR_IMPLIED_EV", , "USD"))</f>
        <v/>
      </c>
      <c r="G31" s="1733" t="str">
        <f>IF(T31="","",_xll.ciqfunctions.udf.CIQ(T31, "IQ_TOTAL_ASSETS", IQ_LTM))</f>
        <v/>
      </c>
      <c r="H31" s="1733" t="str">
        <f>IF(T31="","",(_xll.ciqfunctions.udf.CIQ(T31, "IQ_TR_TARGET_TOTAL_REV", , "USD")))</f>
        <v/>
      </c>
      <c r="I31" s="1733" t="str">
        <f>IF(T31="","",(_xll.ciqfunctions.udf.CIQ(T31, "IQ_TR_TARGET_EBITDA_EQ_INC", , "USD")))</f>
        <v/>
      </c>
      <c r="J31" s="1733" t="str">
        <f>IF(T31="","",(_xll.ciqfunctions.udf.CIQ(T31, "IQ_TR_TARGET_EBIT_EQ_INC", , "USD")))</f>
        <v/>
      </c>
      <c r="K31" s="1734" t="str">
        <f>IF(T31="","",IF(_xll.ciqfunctions.udf.CIQ(T31, "IQ_TR_IMPLIED_EV_Rev")&gt;0,_xll.ciqfunctions.udf.CIQ(T31, "IQ_TR_IMPLIED_EV_Rev"),"n/a"))</f>
        <v/>
      </c>
      <c r="L31" s="1734" t="str">
        <f>IF(T31="","",IF(_xll.ciqfunctions.udf.CIQ(T31, "IQ_TR_IMPLIED_EV_EBITDA")&gt;0,_xll.ciqfunctions.udf.CIQ(T31, "IQ_TR_IMPLIED_EV_EBITDA"),"n/a"))</f>
        <v/>
      </c>
      <c r="M31" s="1734" t="str">
        <f>IF(T31="","",IF(_xll.ciqfunctions.udf.CIQ(T31, "IQ_TR_IMPLIED_EV_EBIT")&gt;0,_xll.ciqfunctions.udf.CIQ(T31, "IQ_TR_IMPLIED_EV_EBIT"),"n/a"))</f>
        <v/>
      </c>
      <c r="N31" s="1732" t="str">
        <f t="shared" si="0"/>
        <v/>
      </c>
      <c r="O31" s="1732" t="str">
        <f>IF(T31="","",IF(IFERROR(_xll.ciqfunctions.udf.CIQ(T31, "IQ_TR_TARGET_STOCKPREMIUM_1D")/100,"n/a")=0%,"n/a",_xll.ciqfunctions.udf.CIQ(T31, "IQ_TR_TARGET_STOCKPREMIUM_1D")/100))</f>
        <v/>
      </c>
      <c r="P31" s="1732" t="str">
        <f>IF(T31="","",IF(IFERROR(_xll.ciqfunctions.udf.CIQ(T31, "IQ_TR_TARGET_STOCKPREMIUM_1W")/100,"n/a")=0%,"n/a",_xll.ciqfunctions.udf.CIQ(T31, "IQ_TR_TARGET_STOCKPREMIUM_1W")/100))</f>
        <v/>
      </c>
      <c r="Q31" s="1732" t="str">
        <f>IF(T31="","",IF(IFERROR(_xll.ciqfunctions.udf.CIQ(T31, "IQ_TR_TARGET_STOCKPREMIUM_1M")/100,"n/a")=0%,"n/a",_xll.ciqfunctions.udf.CIQ(T31, "IQ_TR_TARGET_STOCKPREMIUM_1M")/100))</f>
        <v/>
      </c>
      <c r="R31" s="1735"/>
      <c r="S31" s="1736"/>
      <c r="T31" s="1735"/>
      <c r="U31" s="1735"/>
      <c r="V31" s="1735"/>
    </row>
    <row r="32" spans="1:22" hidden="1" outlineLevel="1">
      <c r="A32" s="1621"/>
      <c r="B32" s="1730" t="str">
        <f>IF(T32="","",_xll.ciqfunctions.udf.CIQ(T32,"IQ_TR_CLOSED_DATE"))</f>
        <v/>
      </c>
      <c r="C32" s="1731" t="str">
        <f>IF(T32="","",_xll.ciqfunctions.udf.CIQ(T32,"IQ_TR_TARGETNAME"))</f>
        <v/>
      </c>
      <c r="D32" s="1731" t="str">
        <f>IF(T32="","",_xll.ciqfunctions.udf.CIQ(T32, "IQ_TR_BUYERNAME"))</f>
        <v/>
      </c>
      <c r="E32" s="1732" t="str">
        <f>IF(T32="","",_xll.ciqfunctions.udf.CIQ(T32, "IQ_TR_PCT_SOUGHT")/100)</f>
        <v/>
      </c>
      <c r="F32" s="1733" t="str">
        <f>IF(T32="","",_xll.ciqfunctions.udf.CIQ(T32, "IQ_TR_IMPLIED_EV", , "USD"))</f>
        <v/>
      </c>
      <c r="G32" s="1733" t="str">
        <f>IF(T32="","",_xll.ciqfunctions.udf.CIQ(T32, "IQ_TOTAL_ASSETS", IQ_LTM))</f>
        <v/>
      </c>
      <c r="H32" s="1733" t="str">
        <f>IF(T32="","",(_xll.ciqfunctions.udf.CIQ(T32, "IQ_TR_TARGET_TOTAL_REV", , "USD")))</f>
        <v/>
      </c>
      <c r="I32" s="1733" t="str">
        <f>IF(T32="","",(_xll.ciqfunctions.udf.CIQ(T32, "IQ_TR_TARGET_EBITDA_EQ_INC", , "USD")))</f>
        <v/>
      </c>
      <c r="J32" s="1733" t="str">
        <f>IF(T32="","",(_xll.ciqfunctions.udf.CIQ(T32, "IQ_TR_TARGET_EBIT_EQ_INC", , "USD")))</f>
        <v/>
      </c>
      <c r="K32" s="1734" t="str">
        <f>IF(T32="","",IF(_xll.ciqfunctions.udf.CIQ(T32, "IQ_TR_IMPLIED_EV_Rev")&gt;0,_xll.ciqfunctions.udf.CIQ(T32, "IQ_TR_IMPLIED_EV_Rev"),"n/a"))</f>
        <v/>
      </c>
      <c r="L32" s="1734" t="str">
        <f>IF(T32="","",IF(_xll.ciqfunctions.udf.CIQ(T32, "IQ_TR_IMPLIED_EV_EBITDA")&gt;0,_xll.ciqfunctions.udf.CIQ(T32, "IQ_TR_IMPLIED_EV_EBITDA"),"n/a"))</f>
        <v/>
      </c>
      <c r="M32" s="1734" t="str">
        <f>IF(T32="","",IF(_xll.ciqfunctions.udf.CIQ(T32, "IQ_TR_IMPLIED_EV_EBIT")&gt;0,_xll.ciqfunctions.udf.CIQ(T32, "IQ_TR_IMPLIED_EV_EBIT"),"n/a"))</f>
        <v/>
      </c>
      <c r="N32" s="1732" t="str">
        <f t="shared" si="0"/>
        <v/>
      </c>
      <c r="O32" s="1732" t="str">
        <f>IF(T32="","",IF(IFERROR(_xll.ciqfunctions.udf.CIQ(T32, "IQ_TR_TARGET_STOCKPREMIUM_1D")/100,"n/a")=0%,"n/a",_xll.ciqfunctions.udf.CIQ(T32, "IQ_TR_TARGET_STOCKPREMIUM_1D")/100))</f>
        <v/>
      </c>
      <c r="P32" s="1732" t="str">
        <f>IF(T32="","",IF(IFERROR(_xll.ciqfunctions.udf.CIQ(T32, "IQ_TR_TARGET_STOCKPREMIUM_1W")/100,"n/a")=0%,"n/a",_xll.ciqfunctions.udf.CIQ(T32, "IQ_TR_TARGET_STOCKPREMIUM_1W")/100))</f>
        <v/>
      </c>
      <c r="Q32" s="1732" t="str">
        <f>IF(T32="","",IF(IFERROR(_xll.ciqfunctions.udf.CIQ(T32, "IQ_TR_TARGET_STOCKPREMIUM_1M")/100,"n/a")=0%,"n/a",_xll.ciqfunctions.udf.CIQ(T32, "IQ_TR_TARGET_STOCKPREMIUM_1M")/100))</f>
        <v/>
      </c>
      <c r="R32" s="1735"/>
      <c r="S32" s="1736"/>
      <c r="T32" s="1735"/>
      <c r="U32" s="1735"/>
      <c r="V32" s="1735"/>
    </row>
    <row r="33" spans="1:22" hidden="1" outlineLevel="1">
      <c r="A33" s="1621"/>
      <c r="B33" s="1730" t="str">
        <f>IF(T33="","",_xll.ciqfunctions.udf.CIQ(T33,"IQ_TR_CLOSED_DATE"))</f>
        <v/>
      </c>
      <c r="C33" s="1731" t="str">
        <f>IF(T33="","",_xll.ciqfunctions.udf.CIQ(T33,"IQ_TR_TARGETNAME"))</f>
        <v/>
      </c>
      <c r="D33" s="1731" t="str">
        <f>IF(T33="","",_xll.ciqfunctions.udf.CIQ(T33, "IQ_TR_BUYERNAME"))</f>
        <v/>
      </c>
      <c r="E33" s="1732" t="str">
        <f>IF(T33="","",_xll.ciqfunctions.udf.CIQ(T33, "IQ_TR_PCT_SOUGHT")/100)</f>
        <v/>
      </c>
      <c r="F33" s="1733" t="str">
        <f>IF(T33="","",_xll.ciqfunctions.udf.CIQ(T33, "IQ_TR_IMPLIED_EV", , "USD"))</f>
        <v/>
      </c>
      <c r="G33" s="1733" t="str">
        <f>IF(T33="","",_xll.ciqfunctions.udf.CIQ(T33, "IQ_TOTAL_ASSETS", IQ_LTM))</f>
        <v/>
      </c>
      <c r="H33" s="1733" t="str">
        <f>IF(T33="","",(_xll.ciqfunctions.udf.CIQ(T33, "IQ_TR_TARGET_TOTAL_REV", , "USD")))</f>
        <v/>
      </c>
      <c r="I33" s="1733" t="str">
        <f>IF(T33="","",(_xll.ciqfunctions.udf.CIQ(T33, "IQ_TR_TARGET_EBITDA_EQ_INC", , "USD")))</f>
        <v/>
      </c>
      <c r="J33" s="1733" t="str">
        <f>IF(T33="","",(_xll.ciqfunctions.udf.CIQ(T33, "IQ_TR_TARGET_EBIT_EQ_INC", , "USD")))</f>
        <v/>
      </c>
      <c r="K33" s="1734" t="str">
        <f>IF(T33="","",IF(_xll.ciqfunctions.udf.CIQ(T33, "IQ_TR_IMPLIED_EV_Rev")&gt;0,_xll.ciqfunctions.udf.CIQ(T33, "IQ_TR_IMPLIED_EV_Rev"),"n/a"))</f>
        <v/>
      </c>
      <c r="L33" s="1734" t="str">
        <f>IF(T33="","",IF(_xll.ciqfunctions.udf.CIQ(T33, "IQ_TR_IMPLIED_EV_EBITDA")&gt;0,_xll.ciqfunctions.udf.CIQ(T33, "IQ_TR_IMPLIED_EV_EBITDA"),"n/a"))</f>
        <v/>
      </c>
      <c r="M33" s="1734" t="str">
        <f>IF(T33="","",IF(_xll.ciqfunctions.udf.CIQ(T33, "IQ_TR_IMPLIED_EV_EBIT")&gt;0,_xll.ciqfunctions.udf.CIQ(T33, "IQ_TR_IMPLIED_EV_EBIT"),"n/a"))</f>
        <v/>
      </c>
      <c r="N33" s="1732" t="str">
        <f t="shared" si="0"/>
        <v/>
      </c>
      <c r="O33" s="1732" t="str">
        <f>IF(T33="","",IF(IFERROR(_xll.ciqfunctions.udf.CIQ(T33, "IQ_TR_TARGET_STOCKPREMIUM_1D")/100,"n/a")=0%,"n/a",_xll.ciqfunctions.udf.CIQ(T33, "IQ_TR_TARGET_STOCKPREMIUM_1D")/100))</f>
        <v/>
      </c>
      <c r="P33" s="1732" t="str">
        <f>IF(T33="","",IF(IFERROR(_xll.ciqfunctions.udf.CIQ(T33, "IQ_TR_TARGET_STOCKPREMIUM_1W")/100,"n/a")=0%,"n/a",_xll.ciqfunctions.udf.CIQ(T33, "IQ_TR_TARGET_STOCKPREMIUM_1W")/100))</f>
        <v/>
      </c>
      <c r="Q33" s="1732" t="str">
        <f>IF(T33="","",IF(IFERROR(_xll.ciqfunctions.udf.CIQ(T33, "IQ_TR_TARGET_STOCKPREMIUM_1M")/100,"n/a")=0%,"n/a",_xll.ciqfunctions.udf.CIQ(T33, "IQ_TR_TARGET_STOCKPREMIUM_1M")/100))</f>
        <v/>
      </c>
      <c r="R33" s="1735"/>
      <c r="S33" s="1736"/>
      <c r="T33" s="1735"/>
      <c r="U33" s="1735"/>
      <c r="V33" s="1735"/>
    </row>
    <row r="34" spans="1:22" hidden="1" outlineLevel="1">
      <c r="A34" s="1621"/>
      <c r="B34" s="1730" t="str">
        <f>IF(T34="","",_xll.ciqfunctions.udf.CIQ(T34,"IQ_TR_CLOSED_DATE"))</f>
        <v/>
      </c>
      <c r="C34" s="1731" t="str">
        <f>IF(T34="","",_xll.ciqfunctions.udf.CIQ(T34,"IQ_TR_TARGETNAME"))</f>
        <v/>
      </c>
      <c r="D34" s="1731" t="str">
        <f>IF(T34="","",_xll.ciqfunctions.udf.CIQ(T34, "IQ_TR_BUYERNAME"))</f>
        <v/>
      </c>
      <c r="E34" s="1732" t="str">
        <f>IF(T34="","",_xll.ciqfunctions.udf.CIQ(T34, "IQ_TR_PCT_SOUGHT")/100)</f>
        <v/>
      </c>
      <c r="F34" s="1733" t="str">
        <f>IF(T34="","",_xll.ciqfunctions.udf.CIQ(T34, "IQ_TR_IMPLIED_EV", , "USD"))</f>
        <v/>
      </c>
      <c r="G34" s="1733" t="str">
        <f>IF(T34="","",_xll.ciqfunctions.udf.CIQ(T34, "IQ_TOTAL_ASSETS", IQ_LTM))</f>
        <v/>
      </c>
      <c r="H34" s="1733" t="str">
        <f>IF(T34="","",(_xll.ciqfunctions.udf.CIQ(T34, "IQ_TR_TARGET_TOTAL_REV", , "USD")))</f>
        <v/>
      </c>
      <c r="I34" s="1733" t="str">
        <f>IF(T34="","",(_xll.ciqfunctions.udf.CIQ(T34, "IQ_TR_TARGET_EBITDA_EQ_INC", , "USD")))</f>
        <v/>
      </c>
      <c r="J34" s="1733" t="str">
        <f>IF(T34="","",(_xll.ciqfunctions.udf.CIQ(T34, "IQ_TR_TARGET_EBIT_EQ_INC", , "USD")))</f>
        <v/>
      </c>
      <c r="K34" s="1734" t="str">
        <f>IF(T34="","",IF(_xll.ciqfunctions.udf.CIQ(T34, "IQ_TR_IMPLIED_EV_Rev")&gt;0,_xll.ciqfunctions.udf.CIQ(T34, "IQ_TR_IMPLIED_EV_Rev"),"n/a"))</f>
        <v/>
      </c>
      <c r="L34" s="1734" t="str">
        <f>IF(T34="","",IF(_xll.ciqfunctions.udf.CIQ(T34, "IQ_TR_IMPLIED_EV_EBITDA")&gt;0,_xll.ciqfunctions.udf.CIQ(T34, "IQ_TR_IMPLIED_EV_EBITDA"),"n/a"))</f>
        <v/>
      </c>
      <c r="M34" s="1734" t="str">
        <f>IF(T34="","",IF(_xll.ciqfunctions.udf.CIQ(T34, "IQ_TR_IMPLIED_EV_EBIT")&gt;0,_xll.ciqfunctions.udf.CIQ(T34, "IQ_TR_IMPLIED_EV_EBIT"),"n/a"))</f>
        <v/>
      </c>
      <c r="N34" s="1732" t="str">
        <f t="shared" si="0"/>
        <v/>
      </c>
      <c r="O34" s="1732" t="str">
        <f>IF(T34="","",IF(IFERROR(_xll.ciqfunctions.udf.CIQ(T34, "IQ_TR_TARGET_STOCKPREMIUM_1D")/100,"n/a")=0%,"n/a",_xll.ciqfunctions.udf.CIQ(T34, "IQ_TR_TARGET_STOCKPREMIUM_1D")/100))</f>
        <v/>
      </c>
      <c r="P34" s="1732" t="str">
        <f>IF(T34="","",IF(IFERROR(_xll.ciqfunctions.udf.CIQ(T34, "IQ_TR_TARGET_STOCKPREMIUM_1W")/100,"n/a")=0%,"n/a",_xll.ciqfunctions.udf.CIQ(T34, "IQ_TR_TARGET_STOCKPREMIUM_1W")/100))</f>
        <v/>
      </c>
      <c r="Q34" s="1732" t="str">
        <f>IF(T34="","",IF(IFERROR(_xll.ciqfunctions.udf.CIQ(T34, "IQ_TR_TARGET_STOCKPREMIUM_1M")/100,"n/a")=0%,"n/a",_xll.ciqfunctions.udf.CIQ(T34, "IQ_TR_TARGET_STOCKPREMIUM_1M")/100))</f>
        <v/>
      </c>
      <c r="R34" s="1735"/>
      <c r="S34" s="1736"/>
      <c r="T34" s="1735"/>
      <c r="U34" s="1735"/>
      <c r="V34" s="1735"/>
    </row>
    <row r="35" spans="1:22" hidden="1" outlineLevel="1">
      <c r="A35" s="1621"/>
      <c r="B35" s="1730" t="str">
        <f>IF(T35="","",_xll.ciqfunctions.udf.CIQ(T35,"IQ_TR_CLOSED_DATE"))</f>
        <v/>
      </c>
      <c r="C35" s="1731" t="str">
        <f>IF(T35="","",_xll.ciqfunctions.udf.CIQ(T35,"IQ_TR_TARGETNAME"))</f>
        <v/>
      </c>
      <c r="D35" s="1731" t="str">
        <f>IF(T35="","",_xll.ciqfunctions.udf.CIQ(T35, "IQ_TR_BUYERNAME"))</f>
        <v/>
      </c>
      <c r="E35" s="1732" t="str">
        <f>IF(T35="","",_xll.ciqfunctions.udf.CIQ(T35, "IQ_TR_PCT_SOUGHT")/100)</f>
        <v/>
      </c>
      <c r="F35" s="1733" t="str">
        <f>IF(T35="","",_xll.ciqfunctions.udf.CIQ(T35, "IQ_TR_IMPLIED_EV", , "USD"))</f>
        <v/>
      </c>
      <c r="G35" s="1733" t="str">
        <f>IF(T35="","",_xll.ciqfunctions.udf.CIQ(T35, "IQ_TOTAL_ASSETS", IQ_LTM))</f>
        <v/>
      </c>
      <c r="H35" s="1733" t="str">
        <f>IF(T35="","",(_xll.ciqfunctions.udf.CIQ(T35, "IQ_TR_TARGET_TOTAL_REV", , "USD")))</f>
        <v/>
      </c>
      <c r="I35" s="1733" t="str">
        <f>IF(T35="","",(_xll.ciqfunctions.udf.CIQ(T35, "IQ_TR_TARGET_EBITDA_EQ_INC", , "USD")))</f>
        <v/>
      </c>
      <c r="J35" s="1733" t="str">
        <f>IF(T35="","",(_xll.ciqfunctions.udf.CIQ(T35, "IQ_TR_TARGET_EBIT_EQ_INC", , "USD")))</f>
        <v/>
      </c>
      <c r="K35" s="1734" t="str">
        <f>IF(T35="","",IF(_xll.ciqfunctions.udf.CIQ(T35, "IQ_TR_IMPLIED_EV_Rev")&gt;0,_xll.ciqfunctions.udf.CIQ(T35, "IQ_TR_IMPLIED_EV_Rev"),"n/a"))</f>
        <v/>
      </c>
      <c r="L35" s="1734" t="str">
        <f>IF(T35="","",IF(_xll.ciqfunctions.udf.CIQ(T35, "IQ_TR_IMPLIED_EV_EBITDA")&gt;0,_xll.ciqfunctions.udf.CIQ(T35, "IQ_TR_IMPLIED_EV_EBITDA"),"n/a"))</f>
        <v/>
      </c>
      <c r="M35" s="1734" t="str">
        <f>IF(T35="","",IF(_xll.ciqfunctions.udf.CIQ(T35, "IQ_TR_IMPLIED_EV_EBIT")&gt;0,_xll.ciqfunctions.udf.CIQ(T35, "IQ_TR_IMPLIED_EV_EBIT"),"n/a"))</f>
        <v/>
      </c>
      <c r="N35" s="1732" t="str">
        <f t="shared" si="0"/>
        <v/>
      </c>
      <c r="O35" s="1732" t="str">
        <f>IF(T35="","",IF(IFERROR(_xll.ciqfunctions.udf.CIQ(T35, "IQ_TR_TARGET_STOCKPREMIUM_1D")/100,"n/a")=0%,"n/a",_xll.ciqfunctions.udf.CIQ(T35, "IQ_TR_TARGET_STOCKPREMIUM_1D")/100))</f>
        <v/>
      </c>
      <c r="P35" s="1732" t="str">
        <f>IF(T35="","",IF(IFERROR(_xll.ciqfunctions.udf.CIQ(T35, "IQ_TR_TARGET_STOCKPREMIUM_1W")/100,"n/a")=0%,"n/a",_xll.ciqfunctions.udf.CIQ(T35, "IQ_TR_TARGET_STOCKPREMIUM_1W")/100))</f>
        <v/>
      </c>
      <c r="Q35" s="1732" t="str">
        <f>IF(T35="","",IF(IFERROR(_xll.ciqfunctions.udf.CIQ(T35, "IQ_TR_TARGET_STOCKPREMIUM_1M")/100,"n/a")=0%,"n/a",_xll.ciqfunctions.udf.CIQ(T35, "IQ_TR_TARGET_STOCKPREMIUM_1M")/100))</f>
        <v/>
      </c>
      <c r="R35" s="1735"/>
      <c r="S35" s="1736"/>
      <c r="T35" s="1735"/>
      <c r="U35" s="1735"/>
      <c r="V35" s="1735"/>
    </row>
    <row r="36" spans="1:22" hidden="1" outlineLevel="1">
      <c r="A36" s="1621"/>
      <c r="B36" s="1730" t="str">
        <f>IF(T36="","",_xll.ciqfunctions.udf.CIQ(T36,"IQ_TR_CLOSED_DATE"))</f>
        <v/>
      </c>
      <c r="C36" s="1731" t="str">
        <f>IF(T36="","",_xll.ciqfunctions.udf.CIQ(T36,"IQ_TR_TARGETNAME"))</f>
        <v/>
      </c>
      <c r="D36" s="1731" t="str">
        <f>IF(T36="","",_xll.ciqfunctions.udf.CIQ(T36, "IQ_TR_BUYERNAME"))</f>
        <v/>
      </c>
      <c r="E36" s="1732" t="str">
        <f>IF(T36="","",_xll.ciqfunctions.udf.CIQ(T36, "IQ_TR_PCT_SOUGHT")/100)</f>
        <v/>
      </c>
      <c r="F36" s="1733" t="str">
        <f>IF(T36="","",_xll.ciqfunctions.udf.CIQ(T36, "IQ_TR_IMPLIED_EV", , "USD"))</f>
        <v/>
      </c>
      <c r="G36" s="1733" t="str">
        <f>IF(T36="","",_xll.ciqfunctions.udf.CIQ(T36, "IQ_TOTAL_ASSETS", IQ_LTM))</f>
        <v/>
      </c>
      <c r="H36" s="1733" t="str">
        <f>IF(T36="","",(_xll.ciqfunctions.udf.CIQ(T36, "IQ_TR_TARGET_TOTAL_REV", , "USD")))</f>
        <v/>
      </c>
      <c r="I36" s="1733" t="str">
        <f>IF(T36="","",(_xll.ciqfunctions.udf.CIQ(T36, "IQ_TR_TARGET_EBITDA_EQ_INC", , "USD")))</f>
        <v/>
      </c>
      <c r="J36" s="1733" t="str">
        <f>IF(T36="","",(_xll.ciqfunctions.udf.CIQ(T36, "IQ_TR_TARGET_EBIT_EQ_INC", , "USD")))</f>
        <v/>
      </c>
      <c r="K36" s="1734" t="str">
        <f>IF(T36="","",IF(_xll.ciqfunctions.udf.CIQ(T36, "IQ_TR_IMPLIED_EV_Rev")&gt;0,_xll.ciqfunctions.udf.CIQ(T36, "IQ_TR_IMPLIED_EV_Rev"),"n/a"))</f>
        <v/>
      </c>
      <c r="L36" s="1734" t="str">
        <f>IF(T36="","",IF(_xll.ciqfunctions.udf.CIQ(T36, "IQ_TR_IMPLIED_EV_EBITDA")&gt;0,_xll.ciqfunctions.udf.CIQ(T36, "IQ_TR_IMPLIED_EV_EBITDA"),"n/a"))</f>
        <v/>
      </c>
      <c r="M36" s="1734" t="str">
        <f>IF(T36="","",IF(_xll.ciqfunctions.udf.CIQ(T36, "IQ_TR_IMPLIED_EV_EBIT")&gt;0,_xll.ciqfunctions.udf.CIQ(T36, "IQ_TR_IMPLIED_EV_EBIT"),"n/a"))</f>
        <v/>
      </c>
      <c r="N36" s="1732" t="str">
        <f t="shared" si="0"/>
        <v/>
      </c>
      <c r="O36" s="1732" t="str">
        <f>IF(T36="","",IF(IFERROR(_xll.ciqfunctions.udf.CIQ(T36, "IQ_TR_TARGET_STOCKPREMIUM_1D")/100,"n/a")=0%,"n/a",_xll.ciqfunctions.udf.CIQ(T36, "IQ_TR_TARGET_STOCKPREMIUM_1D")/100))</f>
        <v/>
      </c>
      <c r="P36" s="1732" t="str">
        <f>IF(T36="","",IF(IFERROR(_xll.ciqfunctions.udf.CIQ(T36, "IQ_TR_TARGET_STOCKPREMIUM_1W")/100,"n/a")=0%,"n/a",_xll.ciqfunctions.udf.CIQ(T36, "IQ_TR_TARGET_STOCKPREMIUM_1W")/100))</f>
        <v/>
      </c>
      <c r="Q36" s="1732" t="str">
        <f>IF(T36="","",IF(IFERROR(_xll.ciqfunctions.udf.CIQ(T36, "IQ_TR_TARGET_STOCKPREMIUM_1M")/100,"n/a")=0%,"n/a",_xll.ciqfunctions.udf.CIQ(T36, "IQ_TR_TARGET_STOCKPREMIUM_1M")/100))</f>
        <v/>
      </c>
      <c r="R36" s="1735"/>
      <c r="S36" s="1736"/>
      <c r="T36" s="1735"/>
      <c r="U36" s="1735"/>
      <c r="V36" s="1735"/>
    </row>
    <row r="37" spans="1:22" hidden="1" outlineLevel="1">
      <c r="A37" s="1621"/>
      <c r="B37" s="1730" t="str">
        <f>IF(T37="","",_xll.ciqfunctions.udf.CIQ(T37,"IQ_TR_CLOSED_DATE"))</f>
        <v/>
      </c>
      <c r="C37" s="1731" t="str">
        <f>IF(T37="","",_xll.ciqfunctions.udf.CIQ(T37,"IQ_TR_TARGETNAME"))</f>
        <v/>
      </c>
      <c r="D37" s="1731" t="str">
        <f>IF(T37="","",_xll.ciqfunctions.udf.CIQ(T37, "IQ_TR_BUYERNAME"))</f>
        <v/>
      </c>
      <c r="E37" s="1732" t="str">
        <f>IF(T37="","",_xll.ciqfunctions.udf.CIQ(T37, "IQ_TR_PCT_SOUGHT")/100)</f>
        <v/>
      </c>
      <c r="F37" s="1733" t="str">
        <f>IF(T37="","",_xll.ciqfunctions.udf.CIQ(T37, "IQ_TR_IMPLIED_EV", , "USD"))</f>
        <v/>
      </c>
      <c r="G37" s="1733" t="str">
        <f>IF(T37="","",_xll.ciqfunctions.udf.CIQ(T37, "IQ_TOTAL_ASSETS", IQ_LTM))</f>
        <v/>
      </c>
      <c r="H37" s="1733" t="str">
        <f>IF(T37="","",(_xll.ciqfunctions.udf.CIQ(T37, "IQ_TR_TARGET_TOTAL_REV", , "USD")))</f>
        <v/>
      </c>
      <c r="I37" s="1733" t="str">
        <f>IF(T37="","",(_xll.ciqfunctions.udf.CIQ(T37, "IQ_TR_TARGET_EBITDA_EQ_INC", , "USD")))</f>
        <v/>
      </c>
      <c r="J37" s="1733" t="str">
        <f>IF(T37="","",(_xll.ciqfunctions.udf.CIQ(T37, "IQ_TR_TARGET_EBIT_EQ_INC", , "USD")))</f>
        <v/>
      </c>
      <c r="K37" s="1734" t="str">
        <f>IF(T37="","",IF(_xll.ciqfunctions.udf.CIQ(T37, "IQ_TR_IMPLIED_EV_Rev")&gt;0,_xll.ciqfunctions.udf.CIQ(T37, "IQ_TR_IMPLIED_EV_Rev"),"n/a"))</f>
        <v/>
      </c>
      <c r="L37" s="1734" t="str">
        <f>IF(T37="","",IF(_xll.ciqfunctions.udf.CIQ(T37, "IQ_TR_IMPLIED_EV_EBITDA")&gt;0,_xll.ciqfunctions.udf.CIQ(T37, "IQ_TR_IMPLIED_EV_EBITDA"),"n/a"))</f>
        <v/>
      </c>
      <c r="M37" s="1734" t="str">
        <f>IF(T37="","",IF(_xll.ciqfunctions.udf.CIQ(T37, "IQ_TR_IMPLIED_EV_EBIT")&gt;0,_xll.ciqfunctions.udf.CIQ(T37, "IQ_TR_IMPLIED_EV_EBIT"),"n/a"))</f>
        <v/>
      </c>
      <c r="N37" s="1732" t="str">
        <f t="shared" si="0"/>
        <v/>
      </c>
      <c r="O37" s="1732" t="str">
        <f>IF(T37="","",IF(IFERROR(_xll.ciqfunctions.udf.CIQ(T37, "IQ_TR_TARGET_STOCKPREMIUM_1D")/100,"n/a")=0%,"n/a",_xll.ciqfunctions.udf.CIQ(T37, "IQ_TR_TARGET_STOCKPREMIUM_1D")/100))</f>
        <v/>
      </c>
      <c r="P37" s="1732" t="str">
        <f>IF(T37="","",IF(IFERROR(_xll.ciqfunctions.udf.CIQ(T37, "IQ_TR_TARGET_STOCKPREMIUM_1W")/100,"n/a")=0%,"n/a",_xll.ciqfunctions.udf.CIQ(T37, "IQ_TR_TARGET_STOCKPREMIUM_1W")/100))</f>
        <v/>
      </c>
      <c r="Q37" s="1732" t="str">
        <f>IF(T37="","",IF(IFERROR(_xll.ciqfunctions.udf.CIQ(T37, "IQ_TR_TARGET_STOCKPREMIUM_1M")/100,"n/a")=0%,"n/a",_xll.ciqfunctions.udf.CIQ(T37, "IQ_TR_TARGET_STOCKPREMIUM_1M")/100))</f>
        <v/>
      </c>
      <c r="R37" s="1735"/>
      <c r="S37" s="1736"/>
      <c r="T37" s="1735"/>
      <c r="U37" s="1735"/>
      <c r="V37" s="1735"/>
    </row>
    <row r="38" spans="1:22" hidden="1" outlineLevel="1">
      <c r="A38" s="1621"/>
      <c r="B38" s="1730" t="str">
        <f>IF(T38="","",_xll.ciqfunctions.udf.CIQ(T38,"IQ_TR_CLOSED_DATE"))</f>
        <v/>
      </c>
      <c r="C38" s="1731" t="str">
        <f>IF(T38="","",_xll.ciqfunctions.udf.CIQ(T38,"IQ_TR_TARGETNAME"))</f>
        <v/>
      </c>
      <c r="D38" s="1731" t="str">
        <f>IF(T38="","",_xll.ciqfunctions.udf.CIQ(T38, "IQ_TR_BUYERNAME"))</f>
        <v/>
      </c>
      <c r="E38" s="1732" t="str">
        <f>IF(T38="","",_xll.ciqfunctions.udf.CIQ(T38, "IQ_TR_PCT_SOUGHT")/100)</f>
        <v/>
      </c>
      <c r="F38" s="1733" t="str">
        <f>IF(T38="","",_xll.ciqfunctions.udf.CIQ(T38, "IQ_TR_IMPLIED_EV", , "USD"))</f>
        <v/>
      </c>
      <c r="G38" s="1733" t="str">
        <f>IF(T38="","",_xll.ciqfunctions.udf.CIQ(T38, "IQ_TOTAL_ASSETS", IQ_LTM))</f>
        <v/>
      </c>
      <c r="H38" s="1733" t="str">
        <f>IF(T38="","",(_xll.ciqfunctions.udf.CIQ(T38, "IQ_TR_TARGET_TOTAL_REV", , "USD")))</f>
        <v/>
      </c>
      <c r="I38" s="1733" t="str">
        <f>IF(T38="","",(_xll.ciqfunctions.udf.CIQ(T38, "IQ_TR_TARGET_EBITDA_EQ_INC", , "USD")))</f>
        <v/>
      </c>
      <c r="J38" s="1733" t="str">
        <f>IF(T38="","",(_xll.ciqfunctions.udf.CIQ(T38, "IQ_TR_TARGET_EBIT_EQ_INC", , "USD")))</f>
        <v/>
      </c>
      <c r="K38" s="1734" t="str">
        <f>IF(T38="","",IF(_xll.ciqfunctions.udf.CIQ(T38, "IQ_TR_IMPLIED_EV_Rev")&gt;0,_xll.ciqfunctions.udf.CIQ(T38, "IQ_TR_IMPLIED_EV_Rev"),"n/a"))</f>
        <v/>
      </c>
      <c r="L38" s="1734" t="str">
        <f>IF(T38="","",IF(_xll.ciqfunctions.udf.CIQ(T38, "IQ_TR_IMPLIED_EV_EBITDA")&gt;0,_xll.ciqfunctions.udf.CIQ(T38, "IQ_TR_IMPLIED_EV_EBITDA"),"n/a"))</f>
        <v/>
      </c>
      <c r="M38" s="1734" t="str">
        <f>IF(T38="","",IF(_xll.ciqfunctions.udf.CIQ(T38, "IQ_TR_IMPLIED_EV_EBIT")&gt;0,_xll.ciqfunctions.udf.CIQ(T38, "IQ_TR_IMPLIED_EV_EBIT"),"n/a"))</f>
        <v/>
      </c>
      <c r="N38" s="1732" t="str">
        <f t="shared" si="0"/>
        <v/>
      </c>
      <c r="O38" s="1732" t="str">
        <f>IF(T38="","",IF(IFERROR(_xll.ciqfunctions.udf.CIQ(T38, "IQ_TR_TARGET_STOCKPREMIUM_1D")/100,"n/a")=0%,"n/a",_xll.ciqfunctions.udf.CIQ(T38, "IQ_TR_TARGET_STOCKPREMIUM_1D")/100))</f>
        <v/>
      </c>
      <c r="P38" s="1732" t="str">
        <f>IF(T38="","",IF(IFERROR(_xll.ciqfunctions.udf.CIQ(T38, "IQ_TR_TARGET_STOCKPREMIUM_1W")/100,"n/a")=0%,"n/a",_xll.ciqfunctions.udf.CIQ(T38, "IQ_TR_TARGET_STOCKPREMIUM_1W")/100))</f>
        <v/>
      </c>
      <c r="Q38" s="1732" t="str">
        <f>IF(T38="","",IF(IFERROR(_xll.ciqfunctions.udf.CIQ(T38, "IQ_TR_TARGET_STOCKPREMIUM_1M")/100,"n/a")=0%,"n/a",_xll.ciqfunctions.udf.CIQ(T38, "IQ_TR_TARGET_STOCKPREMIUM_1M")/100))</f>
        <v/>
      </c>
      <c r="R38" s="1735"/>
      <c r="S38" s="1736"/>
      <c r="T38" s="1735"/>
      <c r="U38" s="1735"/>
      <c r="V38" s="1735"/>
    </row>
    <row r="39" spans="1:22" collapsed="1">
      <c r="A39" s="1621"/>
      <c r="B39" s="1738"/>
      <c r="C39" s="1739"/>
      <c r="D39" s="1739"/>
      <c r="E39" s="1740"/>
      <c r="F39" s="1741"/>
      <c r="G39" s="1741"/>
      <c r="H39" s="1741"/>
      <c r="I39" s="1741"/>
      <c r="J39" s="1741"/>
      <c r="K39" s="1742"/>
      <c r="L39" s="1742"/>
      <c r="M39" s="1742"/>
      <c r="N39" s="1740"/>
      <c r="O39" s="1740"/>
      <c r="P39" s="1740"/>
      <c r="Q39" s="1740"/>
      <c r="R39" s="1735"/>
      <c r="S39" s="1736"/>
      <c r="T39" s="1735"/>
      <c r="U39" s="1735"/>
      <c r="V39" s="1735"/>
    </row>
    <row r="40" spans="1:22">
      <c r="A40" s="1621"/>
      <c r="B40" s="1738"/>
      <c r="C40" s="1739"/>
      <c r="D40" s="1739"/>
      <c r="E40" s="1743" t="s">
        <v>151</v>
      </c>
      <c r="F40" s="1744">
        <f>IFERROR(MAX(F10:F38),"n/a")</f>
        <v>2447.75423</v>
      </c>
      <c r="G40" s="1745">
        <f>IFERROR(MAX(G10:G38),"n/a")</f>
        <v>2013.2370000000001</v>
      </c>
      <c r="H40" s="1745">
        <f>IFERROR(MAX(H10:H38),"n/a")</f>
        <v>4945.7030000000004</v>
      </c>
      <c r="I40" s="1745">
        <f t="shared" ref="I40:Q40" si="1">IFERROR(MAX(I10:I38),"n/a")</f>
        <v>366.75900000000001</v>
      </c>
      <c r="J40" s="1745">
        <f t="shared" si="1"/>
        <v>221.29900000000001</v>
      </c>
      <c r="K40" s="1746">
        <f t="shared" si="1"/>
        <v>0.92603999999999997</v>
      </c>
      <c r="L40" s="1746">
        <f t="shared" si="1"/>
        <v>11.66667</v>
      </c>
      <c r="M40" s="1746">
        <f t="shared" si="1"/>
        <v>11.31709</v>
      </c>
      <c r="N40" s="1747">
        <f t="shared" si="1"/>
        <v>0.10632271997291373</v>
      </c>
      <c r="O40" s="1747">
        <f t="shared" si="1"/>
        <v>7.3693999999999996E-2</v>
      </c>
      <c r="P40" s="1747">
        <f t="shared" si="1"/>
        <v>0.18662400000000001</v>
      </c>
      <c r="Q40" s="1748">
        <f t="shared" si="1"/>
        <v>0.18279599999999999</v>
      </c>
      <c r="R40" s="1749"/>
      <c r="S40" s="1736"/>
      <c r="T40" s="1735"/>
      <c r="U40" s="1735"/>
      <c r="V40" s="1735"/>
    </row>
    <row r="41" spans="1:22">
      <c r="A41" s="1621"/>
      <c r="B41" s="1738"/>
      <c r="C41" s="1739"/>
      <c r="D41" s="1739"/>
      <c r="E41" s="1743" t="s">
        <v>152</v>
      </c>
      <c r="F41" s="1750">
        <f>IFERROR(QUARTILE(F10:F38,3),"n/a")</f>
        <v>1081.0800899999999</v>
      </c>
      <c r="G41" s="1751">
        <f>IFERROR(QUARTILE(G10:G38,3),"n/a")</f>
        <v>1317.7359999999999</v>
      </c>
      <c r="H41" s="1751">
        <f>IFERROR(QUARTILE(H10:H38,3),"n/a")</f>
        <v>3067.0124999999998</v>
      </c>
      <c r="I41" s="1751">
        <f t="shared" ref="I41:Q41" si="2">IFERROR(QUARTILE(I10:I38,3),"n/a")</f>
        <v>130.30099999999999</v>
      </c>
      <c r="J41" s="1751">
        <f t="shared" si="2"/>
        <v>96.988499999999988</v>
      </c>
      <c r="K41" s="1752">
        <f t="shared" si="2"/>
        <v>0.80170000000000008</v>
      </c>
      <c r="L41" s="1752">
        <f t="shared" si="2"/>
        <v>9.1982199999999992</v>
      </c>
      <c r="M41" s="1752">
        <f t="shared" si="2"/>
        <v>11.12491</v>
      </c>
      <c r="N41" s="1753">
        <f t="shared" si="2"/>
        <v>0.10067637277643637</v>
      </c>
      <c r="O41" s="1753">
        <f t="shared" si="2"/>
        <v>4.57095E-2</v>
      </c>
      <c r="P41" s="1753">
        <f t="shared" si="2"/>
        <v>0.10929949999999999</v>
      </c>
      <c r="Q41" s="1754">
        <f t="shared" si="2"/>
        <v>0.1633405</v>
      </c>
      <c r="R41" s="1749"/>
      <c r="S41" s="1736"/>
      <c r="T41" s="1735"/>
      <c r="U41" s="1735"/>
      <c r="V41" s="1735"/>
    </row>
    <row r="42" spans="1:22">
      <c r="A42" s="1621"/>
      <c r="B42" s="1738"/>
      <c r="C42" s="1739"/>
      <c r="D42" s="1739"/>
      <c r="E42" s="1743" t="s">
        <v>38</v>
      </c>
      <c r="F42" s="1750">
        <f>IFERROR(AVERAGE(F10:F38),"n/a")</f>
        <v>810.17186428571426</v>
      </c>
      <c r="G42" s="1751">
        <f>IFERROR(AVERAGE(G10:G38),"n/a")</f>
        <v>673.53371428571438</v>
      </c>
      <c r="H42" s="1751">
        <f>IFERROR(AVERAGE(H10:H38),"n/a")</f>
        <v>1954.6127142857142</v>
      </c>
      <c r="I42" s="1751">
        <f t="shared" ref="I42:Q42" si="3">IFERROR(AVERAGE(I10:I38),"n/a")</f>
        <v>98.085571428571413</v>
      </c>
      <c r="J42" s="1751">
        <f t="shared" si="3"/>
        <v>62.455285714285715</v>
      </c>
      <c r="K42" s="1752">
        <f t="shared" si="3"/>
        <v>0.53179714285714286</v>
      </c>
      <c r="L42" s="1752">
        <f t="shared" si="3"/>
        <v>8.5582960000000003</v>
      </c>
      <c r="M42" s="1752">
        <f t="shared" si="3"/>
        <v>10.4718</v>
      </c>
      <c r="N42" s="1753">
        <f t="shared" si="3"/>
        <v>7.4308671656103623E-2</v>
      </c>
      <c r="O42" s="1753">
        <f t="shared" si="3"/>
        <v>3.0604000000000003E-2</v>
      </c>
      <c r="P42" s="1753">
        <f t="shared" si="3"/>
        <v>7.9276666666666676E-2</v>
      </c>
      <c r="Q42" s="1754">
        <f t="shared" si="3"/>
        <v>0.12622066666666668</v>
      </c>
      <c r="R42" s="1749"/>
      <c r="S42" s="1736"/>
      <c r="T42" s="1735"/>
      <c r="U42" s="1735"/>
      <c r="V42" s="1735"/>
    </row>
    <row r="43" spans="1:22">
      <c r="A43" s="1621"/>
      <c r="B43" s="1738"/>
      <c r="C43" s="1739"/>
      <c r="D43" s="1739"/>
      <c r="E43" s="1743" t="s">
        <v>39</v>
      </c>
      <c r="F43" s="1750">
        <f>IFERROR(MEDIAN(F10:F38),"n/a")</f>
        <v>420</v>
      </c>
      <c r="G43" s="1751">
        <f>IFERROR(MEDIAN(G10:G38),"n/a")</f>
        <v>66.027000000000001</v>
      </c>
      <c r="H43" s="1751">
        <f>IFERROR(MEDIAN(H10:H38),"n/a")</f>
        <v>1100</v>
      </c>
      <c r="I43" s="1751">
        <f t="shared" ref="I43:Q43" si="4">IFERROR(MEDIAN(I10:I38),"n/a")</f>
        <v>36</v>
      </c>
      <c r="J43" s="1751">
        <f t="shared" si="4"/>
        <v>21.911000000000001</v>
      </c>
      <c r="K43" s="1752">
        <f t="shared" si="4"/>
        <v>0.52539999999999998</v>
      </c>
      <c r="L43" s="1752">
        <f t="shared" si="4"/>
        <v>8.1502700000000008</v>
      </c>
      <c r="M43" s="1752">
        <f t="shared" si="4"/>
        <v>10.963115</v>
      </c>
      <c r="N43" s="1753">
        <f t="shared" si="4"/>
        <v>7.8723869629172993E-2</v>
      </c>
      <c r="O43" s="1753">
        <f t="shared" si="4"/>
        <v>1.7725000000000001E-2</v>
      </c>
      <c r="P43" s="1753">
        <f t="shared" si="4"/>
        <v>3.1974999999999996E-2</v>
      </c>
      <c r="Q43" s="1754">
        <f t="shared" si="4"/>
        <v>0.14388500000000001</v>
      </c>
      <c r="R43" s="1749"/>
      <c r="S43" s="1736"/>
      <c r="T43" s="1735"/>
      <c r="U43" s="1735"/>
      <c r="V43" s="1735"/>
    </row>
    <row r="44" spans="1:22" ht="12.75" customHeight="1">
      <c r="A44" s="1621"/>
      <c r="B44" s="1715"/>
      <c r="C44" s="1755"/>
      <c r="D44" s="1756"/>
      <c r="E44" s="1743" t="s">
        <v>153</v>
      </c>
      <c r="F44" s="1750">
        <f>IFERROR(QUARTILE(F10:F38,1),"n/a")</f>
        <v>225.94632000000001</v>
      </c>
      <c r="G44" s="1751">
        <f>IFERROR(QUARTILE(G10:G38,1),"n/a")</f>
        <v>0</v>
      </c>
      <c r="H44" s="1751">
        <f>IFERROR(QUARTILE(H10:H38,1),"n/a")</f>
        <v>642</v>
      </c>
      <c r="I44" s="1751">
        <f t="shared" ref="I44:Q44" si="5">IFERROR(QUARTILE(I10:I38,1),"n/a")</f>
        <v>11.619</v>
      </c>
      <c r="J44" s="1751">
        <f t="shared" si="5"/>
        <v>0</v>
      </c>
      <c r="K44" s="1752">
        <f t="shared" si="5"/>
        <v>0.25339</v>
      </c>
      <c r="L44" s="1752">
        <f t="shared" si="5"/>
        <v>7.1023100000000001</v>
      </c>
      <c r="M44" s="1752">
        <f t="shared" si="5"/>
        <v>10.310005</v>
      </c>
      <c r="N44" s="1753">
        <f t="shared" si="5"/>
        <v>6.3157894736842107E-2</v>
      </c>
      <c r="O44" s="1753">
        <f t="shared" si="5"/>
        <v>9.0589999999999993E-3</v>
      </c>
      <c r="P44" s="1753">
        <f t="shared" si="5"/>
        <v>2.5603000000000001E-2</v>
      </c>
      <c r="Q44" s="1754">
        <f t="shared" si="5"/>
        <v>9.7933000000000006E-2</v>
      </c>
      <c r="R44" s="1757"/>
      <c r="S44" s="1715"/>
      <c r="T44" s="1715"/>
      <c r="U44" s="1715"/>
      <c r="V44" s="1715"/>
    </row>
    <row r="45" spans="1:22" ht="12.75" customHeight="1">
      <c r="A45" s="1621"/>
      <c r="B45" s="1715"/>
      <c r="C45" s="1755"/>
      <c r="D45" s="1756"/>
      <c r="E45" s="1743" t="s">
        <v>154</v>
      </c>
      <c r="F45" s="1758">
        <f>IFERROR(MIN(F10:F38),"n/a")</f>
        <v>189.39599999999999</v>
      </c>
      <c r="G45" s="1759">
        <f>IFERROR(MIN(G10:G38),"n/a")</f>
        <v>0</v>
      </c>
      <c r="H45" s="1759">
        <f>IFERROR(MIN(H10:H38),"n/a")</f>
        <v>218.56100000000001</v>
      </c>
      <c r="I45" s="1759">
        <f t="shared" ref="I45:Q45" si="6">IFERROR(MIN(I10:I38),"n/a")</f>
        <v>0</v>
      </c>
      <c r="J45" s="1759">
        <f t="shared" si="6"/>
        <v>0</v>
      </c>
      <c r="K45" s="1760">
        <f t="shared" si="6"/>
        <v>0.16095999999999999</v>
      </c>
      <c r="L45" s="1760">
        <f t="shared" si="6"/>
        <v>6.67401</v>
      </c>
      <c r="M45" s="1760">
        <f t="shared" si="6"/>
        <v>8.6438799999999993</v>
      </c>
      <c r="N45" s="1761">
        <f t="shared" si="6"/>
        <v>2.2662501165152858E-2</v>
      </c>
      <c r="O45" s="1761">
        <f t="shared" si="6"/>
        <v>3.9300000000000001E-4</v>
      </c>
      <c r="P45" s="1761">
        <f t="shared" si="6"/>
        <v>1.9231000000000002E-2</v>
      </c>
      <c r="Q45" s="1762">
        <f t="shared" si="6"/>
        <v>5.1980999999999999E-2</v>
      </c>
      <c r="R45" s="1757"/>
      <c r="S45" s="1715"/>
      <c r="T45" s="1715"/>
      <c r="U45" s="1715"/>
      <c r="V45" s="1715"/>
    </row>
    <row r="46" spans="1:22" ht="12.75" customHeight="1">
      <c r="A46" s="1621"/>
      <c r="B46" s="1715"/>
      <c r="C46" s="1755"/>
      <c r="D46" s="1756"/>
      <c r="E46" s="1763"/>
      <c r="F46" s="1764"/>
      <c r="G46" s="1764"/>
      <c r="H46" s="1764"/>
      <c r="I46" s="1764"/>
      <c r="J46" s="1764"/>
      <c r="K46" s="1764"/>
      <c r="L46" s="1764"/>
      <c r="M46" s="1765"/>
      <c r="N46" s="1766"/>
      <c r="O46" s="1715"/>
      <c r="P46" s="1767"/>
      <c r="Q46" s="1715"/>
      <c r="R46" s="1715"/>
      <c r="S46" s="1715"/>
      <c r="T46" s="1715"/>
      <c r="U46" s="1715"/>
      <c r="V46" s="1715"/>
    </row>
    <row r="47" spans="1:22" ht="12.75" customHeight="1">
      <c r="A47" s="1585"/>
      <c r="B47" s="1621"/>
      <c r="C47" s="1636"/>
      <c r="D47" s="1636"/>
      <c r="E47" s="1636"/>
      <c r="F47" s="1636"/>
      <c r="G47" s="1636"/>
      <c r="H47" s="1637"/>
      <c r="I47" s="1637"/>
      <c r="J47" s="1638"/>
      <c r="K47" s="1637"/>
      <c r="L47" s="1639"/>
      <c r="M47" s="1639"/>
      <c r="N47" s="1639"/>
      <c r="O47" s="1715"/>
      <c r="P47" s="1715"/>
      <c r="Q47" s="1715"/>
      <c r="R47" s="1715"/>
      <c r="S47" s="1715"/>
      <c r="T47" s="1715"/>
      <c r="U47" s="1715"/>
      <c r="V47" s="1715"/>
    </row>
    <row r="48" spans="1:22" ht="12.75" customHeight="1">
      <c r="A48" s="1585"/>
      <c r="B48" s="1621"/>
      <c r="C48" s="1636"/>
      <c r="D48" s="1636"/>
      <c r="E48" s="1636"/>
      <c r="F48" s="1636"/>
      <c r="G48" s="1636"/>
      <c r="H48" s="1637"/>
      <c r="I48" s="1637"/>
      <c r="J48" s="1638"/>
      <c r="K48" s="1637"/>
      <c r="L48" s="1639"/>
      <c r="M48" s="1639"/>
      <c r="N48" s="1639"/>
      <c r="O48" s="1715"/>
      <c r="P48" s="1715"/>
      <c r="Q48" s="1715"/>
      <c r="R48" s="1715"/>
      <c r="S48" s="1715"/>
      <c r="T48" s="1715"/>
      <c r="U48" s="1715"/>
      <c r="V48" s="1715"/>
    </row>
    <row r="49" spans="1:22" ht="12.75" customHeight="1">
      <c r="A49" s="1585"/>
      <c r="B49" s="1621"/>
      <c r="C49" s="1636"/>
      <c r="D49" s="1636"/>
      <c r="E49" s="1636"/>
      <c r="F49" s="1636"/>
      <c r="G49" s="1636"/>
      <c r="H49" s="1637"/>
      <c r="I49" s="1637"/>
      <c r="J49" s="1638"/>
      <c r="K49" s="1637"/>
      <c r="L49" s="1639"/>
      <c r="M49" s="1639"/>
      <c r="N49" s="1639"/>
      <c r="O49" s="1715"/>
      <c r="P49" s="1715"/>
      <c r="Q49" s="1715"/>
      <c r="R49" s="1715"/>
      <c r="S49" s="1715"/>
      <c r="T49" s="1715"/>
      <c r="U49" s="1715"/>
      <c r="V49" s="1715"/>
    </row>
    <row r="50" spans="1:22" ht="12.75" customHeight="1">
      <c r="A50" s="1585"/>
      <c r="B50" s="1621"/>
      <c r="C50" s="1636"/>
      <c r="D50" s="1636"/>
      <c r="E50" s="1636"/>
      <c r="F50" s="1636"/>
      <c r="G50" s="1636"/>
      <c r="H50" s="1637"/>
      <c r="I50" s="1637"/>
      <c r="J50" s="1638"/>
      <c r="K50" s="1637"/>
      <c r="L50" s="1639"/>
      <c r="M50" s="1639"/>
      <c r="N50" s="1639"/>
      <c r="O50" s="1715"/>
      <c r="P50" s="1715"/>
      <c r="Q50" s="1715"/>
      <c r="R50" s="1715"/>
      <c r="S50" s="1715"/>
      <c r="T50" s="1715"/>
      <c r="U50" s="1715"/>
      <c r="V50" s="1715"/>
    </row>
    <row r="51" spans="1:22" ht="12.75" customHeight="1">
      <c r="A51" s="1585"/>
      <c r="B51" s="1621"/>
      <c r="C51" s="1636"/>
      <c r="D51" s="1636"/>
      <c r="E51" s="1636"/>
      <c r="F51" s="1636"/>
      <c r="G51" s="1636"/>
      <c r="H51" s="1637"/>
      <c r="I51" s="1637"/>
      <c r="J51" s="1638"/>
      <c r="K51" s="1637"/>
      <c r="L51" s="1639"/>
      <c r="M51" s="1639"/>
      <c r="N51" s="1639"/>
      <c r="O51" s="1715"/>
      <c r="P51" s="1715"/>
      <c r="Q51" s="1715"/>
      <c r="R51" s="1715"/>
      <c r="S51" s="1715"/>
      <c r="T51" s="1715"/>
      <c r="U51" s="1715"/>
      <c r="V51" s="1715"/>
    </row>
    <row r="52" spans="1:22" ht="12.75" customHeight="1">
      <c r="A52" s="1585"/>
      <c r="B52" s="1621"/>
      <c r="C52" s="1636"/>
      <c r="D52" s="1636"/>
      <c r="E52" s="1636"/>
      <c r="F52" s="1636"/>
      <c r="G52" s="1636"/>
      <c r="H52" s="1637"/>
      <c r="I52" s="1637"/>
      <c r="J52" s="1638"/>
      <c r="K52" s="1637"/>
      <c r="L52" s="1639"/>
      <c r="M52" s="1639"/>
      <c r="N52" s="1639"/>
      <c r="O52" s="1715"/>
      <c r="P52" s="1715"/>
      <c r="Q52" s="1715"/>
      <c r="R52" s="1715"/>
      <c r="S52" s="1715"/>
      <c r="T52" s="1715"/>
      <c r="U52" s="1715"/>
      <c r="V52" s="1715"/>
    </row>
    <row r="53" spans="1:22" ht="12.75" customHeight="1">
      <c r="A53" s="1585"/>
      <c r="B53" s="1621"/>
      <c r="C53" s="1636"/>
      <c r="D53" s="1636"/>
      <c r="E53" s="1636"/>
      <c r="F53" s="1636"/>
      <c r="G53" s="1636"/>
      <c r="H53" s="1637"/>
      <c r="I53" s="1637"/>
      <c r="J53" s="1638"/>
      <c r="K53" s="1637"/>
      <c r="L53" s="1639"/>
      <c r="M53" s="1639"/>
      <c r="N53" s="1639"/>
      <c r="O53" s="1715"/>
      <c r="P53" s="1715"/>
      <c r="Q53" s="1715"/>
      <c r="R53" s="1715"/>
      <c r="S53" s="1715"/>
      <c r="T53" s="1715"/>
      <c r="U53" s="1715"/>
      <c r="V53" s="1715"/>
    </row>
    <row r="54" spans="1:22" ht="12.75" customHeight="1">
      <c r="A54" s="1585"/>
      <c r="B54" s="1621"/>
      <c r="C54" s="1636"/>
      <c r="D54" s="1636"/>
      <c r="E54" s="1636"/>
      <c r="F54" s="1636"/>
      <c r="G54" s="1636"/>
      <c r="H54" s="1637"/>
      <c r="I54" s="1637"/>
      <c r="J54" s="1638"/>
      <c r="K54" s="1637"/>
      <c r="L54" s="1639"/>
      <c r="M54" s="1639"/>
      <c r="N54" s="1639"/>
      <c r="O54" s="1715"/>
      <c r="P54" s="1715"/>
      <c r="Q54" s="1715"/>
      <c r="R54" s="1715"/>
      <c r="S54" s="1715"/>
      <c r="T54" s="1715"/>
      <c r="U54" s="1715"/>
      <c r="V54" s="1715"/>
    </row>
    <row r="55" spans="1:22" ht="12.75" customHeight="1">
      <c r="A55" s="1585"/>
      <c r="B55" s="1621"/>
      <c r="C55" s="1636"/>
      <c r="D55" s="1636"/>
      <c r="E55" s="1636"/>
      <c r="F55" s="1636"/>
      <c r="G55" s="1636"/>
      <c r="H55" s="1637"/>
      <c r="I55" s="1637"/>
      <c r="J55" s="1638"/>
      <c r="K55" s="1637"/>
      <c r="L55" s="1639"/>
      <c r="M55" s="1639"/>
      <c r="N55" s="1639"/>
      <c r="O55" s="1715"/>
      <c r="P55" s="1715"/>
      <c r="Q55" s="1715"/>
      <c r="R55" s="1715"/>
      <c r="S55" s="1715"/>
      <c r="T55" s="1715"/>
      <c r="U55" s="1715"/>
      <c r="V55" s="1715"/>
    </row>
    <row r="56" spans="1:22" ht="12.75" customHeight="1">
      <c r="A56" s="1585"/>
      <c r="B56" s="1621"/>
      <c r="C56" s="1636"/>
      <c r="D56" s="1636"/>
      <c r="E56" s="1636"/>
      <c r="F56" s="1636"/>
      <c r="G56" s="1636"/>
      <c r="H56" s="1637"/>
      <c r="I56" s="1637"/>
      <c r="J56" s="1638"/>
      <c r="K56" s="1637"/>
      <c r="L56" s="1639"/>
      <c r="M56" s="1639"/>
      <c r="N56" s="1639"/>
      <c r="O56" s="1715"/>
      <c r="P56" s="1715"/>
      <c r="Q56" s="1715"/>
      <c r="R56" s="1715"/>
      <c r="S56" s="1715"/>
      <c r="T56" s="1715"/>
      <c r="U56" s="1715"/>
      <c r="V56" s="1715"/>
    </row>
    <row r="57" spans="1:22" ht="12.75" customHeight="1">
      <c r="A57" s="1585"/>
      <c r="B57" s="1621"/>
      <c r="C57" s="1636"/>
      <c r="D57" s="1636"/>
      <c r="E57" s="1636"/>
      <c r="F57" s="1636"/>
      <c r="G57" s="1636"/>
      <c r="H57" s="1637"/>
      <c r="I57" s="1637"/>
      <c r="J57" s="1638"/>
      <c r="K57" s="1637"/>
      <c r="L57" s="1639"/>
      <c r="M57" s="1639"/>
      <c r="N57" s="1639"/>
      <c r="O57" s="1715"/>
      <c r="P57" s="1715"/>
      <c r="Q57" s="1715"/>
      <c r="R57" s="1715"/>
      <c r="S57" s="1715"/>
      <c r="T57" s="1715"/>
      <c r="U57" s="1715"/>
      <c r="V57" s="1715"/>
    </row>
    <row r="58" spans="1:22" ht="12.75" customHeight="1">
      <c r="A58" s="1585"/>
      <c r="B58" s="1621"/>
      <c r="C58" s="1636"/>
      <c r="D58" s="1636"/>
      <c r="E58" s="1636"/>
      <c r="F58" s="1636"/>
      <c r="G58" s="1636"/>
      <c r="H58" s="1637"/>
      <c r="I58" s="1637"/>
      <c r="J58" s="1638"/>
      <c r="K58" s="1637"/>
      <c r="L58" s="1639"/>
      <c r="M58" s="1639"/>
      <c r="N58" s="1639"/>
      <c r="O58" s="1715"/>
      <c r="P58" s="1715"/>
      <c r="Q58" s="1715"/>
      <c r="R58" s="1715"/>
      <c r="S58" s="1715"/>
      <c r="T58" s="1715"/>
      <c r="U58" s="1715"/>
      <c r="V58" s="1715"/>
    </row>
    <row r="59" spans="1:22" ht="12.75" customHeight="1">
      <c r="A59" s="1585"/>
      <c r="B59" s="1621"/>
      <c r="C59" s="1636"/>
      <c r="D59" s="1636"/>
      <c r="E59" s="1636"/>
      <c r="F59" s="1636"/>
      <c r="G59" s="1636"/>
      <c r="H59" s="1637"/>
      <c r="I59" s="1637"/>
      <c r="J59" s="1638"/>
      <c r="K59" s="1637"/>
      <c r="L59" s="1639"/>
      <c r="M59" s="1639"/>
      <c r="N59" s="1639"/>
      <c r="O59" s="1715"/>
      <c r="P59" s="1715"/>
      <c r="Q59" s="1715"/>
      <c r="R59" s="1715"/>
      <c r="S59" s="1715"/>
      <c r="T59" s="1715"/>
      <c r="U59" s="1715"/>
      <c r="V59" s="1715"/>
    </row>
    <row r="60" spans="1:22" ht="12.75" customHeight="1">
      <c r="A60" s="1585"/>
      <c r="B60" s="1621"/>
      <c r="C60" s="1636"/>
      <c r="D60" s="1636"/>
      <c r="E60" s="1636"/>
      <c r="F60" s="1636"/>
      <c r="G60" s="1636"/>
      <c r="H60" s="1637"/>
      <c r="I60" s="1637"/>
      <c r="J60" s="1638"/>
      <c r="K60" s="1637"/>
      <c r="L60" s="1639"/>
      <c r="M60" s="1639"/>
      <c r="N60" s="1639"/>
      <c r="O60" s="1715"/>
      <c r="P60" s="1715"/>
      <c r="Q60" s="1715"/>
      <c r="R60" s="1715"/>
      <c r="S60" s="1715"/>
      <c r="T60" s="1715"/>
      <c r="U60" s="1715"/>
      <c r="V60" s="1715"/>
    </row>
    <row r="61" spans="1:22" ht="12.75" customHeight="1">
      <c r="A61" s="1585"/>
      <c r="B61" s="1621"/>
      <c r="C61" s="1636"/>
      <c r="D61" s="1636"/>
      <c r="E61" s="1636"/>
      <c r="F61" s="1636"/>
      <c r="G61" s="1636"/>
      <c r="H61" s="1637"/>
      <c r="I61" s="1637"/>
      <c r="J61" s="1638"/>
      <c r="K61" s="1637"/>
      <c r="L61" s="1639"/>
      <c r="M61" s="1639"/>
      <c r="N61" s="1639"/>
      <c r="O61" s="1715"/>
      <c r="P61" s="1715"/>
      <c r="Q61" s="1715"/>
      <c r="R61" s="1715"/>
      <c r="S61" s="1715"/>
      <c r="T61" s="1715"/>
      <c r="U61" s="1715"/>
      <c r="V61" s="1715"/>
    </row>
    <row r="62" spans="1:22" ht="12.75" customHeight="1">
      <c r="A62" s="1585"/>
      <c r="B62" s="1621"/>
      <c r="C62" s="1636"/>
      <c r="D62" s="1636"/>
      <c r="E62" s="1636"/>
      <c r="F62" s="1636"/>
      <c r="G62" s="1636"/>
      <c r="H62" s="1637"/>
      <c r="I62" s="1637"/>
      <c r="J62" s="1638"/>
      <c r="K62" s="1637"/>
      <c r="L62" s="1639"/>
      <c r="M62" s="1639"/>
      <c r="N62" s="1639"/>
      <c r="O62" s="1715"/>
      <c r="P62" s="1715"/>
      <c r="Q62" s="1715"/>
      <c r="R62" s="1715"/>
      <c r="S62" s="1715"/>
      <c r="T62" s="1715"/>
      <c r="U62" s="1715"/>
      <c r="V62" s="1715"/>
    </row>
    <row r="63" spans="1:22" ht="12.75" customHeight="1">
      <c r="A63" s="1585"/>
      <c r="B63" s="1621"/>
      <c r="C63" s="1636"/>
      <c r="D63" s="1636"/>
      <c r="E63" s="1636"/>
      <c r="F63" s="1636"/>
      <c r="G63" s="1636"/>
      <c r="H63" s="1637"/>
      <c r="I63" s="1637"/>
      <c r="J63" s="1638"/>
      <c r="K63" s="1637"/>
      <c r="L63" s="1639"/>
      <c r="M63" s="1639"/>
      <c r="N63" s="1639"/>
      <c r="O63" s="1715"/>
      <c r="P63" s="1715"/>
      <c r="Q63" s="1715"/>
      <c r="R63" s="1715"/>
      <c r="S63" s="1715"/>
      <c r="T63" s="1715"/>
      <c r="U63" s="1715"/>
      <c r="V63" s="1715"/>
    </row>
    <row r="64" spans="1:22" ht="12.75" customHeight="1">
      <c r="A64" s="1585"/>
      <c r="B64" s="1621"/>
      <c r="C64" s="1636"/>
      <c r="D64" s="1636"/>
      <c r="E64" s="1636"/>
      <c r="F64" s="1636"/>
      <c r="G64" s="1636"/>
      <c r="H64" s="1637"/>
      <c r="I64" s="1637"/>
      <c r="J64" s="1638"/>
      <c r="K64" s="1637"/>
      <c r="L64" s="1639"/>
      <c r="M64" s="1639"/>
      <c r="N64" s="1639"/>
      <c r="O64" s="1715"/>
      <c r="P64" s="1715"/>
      <c r="Q64" s="1715"/>
      <c r="R64" s="1715"/>
      <c r="S64" s="1715"/>
      <c r="T64" s="1715"/>
      <c r="U64" s="1715"/>
      <c r="V64" s="1715"/>
    </row>
    <row r="65" spans="1:22" ht="12.75" customHeight="1">
      <c r="A65" s="1585"/>
      <c r="B65" s="1621"/>
      <c r="C65" s="1636"/>
      <c r="D65" s="1636"/>
      <c r="E65" s="1636"/>
      <c r="F65" s="1636"/>
      <c r="G65" s="1636"/>
      <c r="H65" s="1637"/>
      <c r="I65" s="1637"/>
      <c r="J65" s="1638"/>
      <c r="K65" s="1637"/>
      <c r="L65" s="1639"/>
      <c r="M65" s="1639"/>
      <c r="N65" s="1639"/>
      <c r="O65" s="1715"/>
      <c r="P65" s="1715"/>
      <c r="Q65" s="1715"/>
      <c r="R65" s="1715"/>
      <c r="S65" s="1715"/>
      <c r="T65" s="1715"/>
      <c r="U65" s="1715"/>
      <c r="V65" s="1715"/>
    </row>
    <row r="66" spans="1:22" ht="12.75" customHeight="1">
      <c r="A66" s="1585"/>
      <c r="B66" s="1621"/>
      <c r="C66" s="1636"/>
      <c r="D66" s="1636"/>
      <c r="E66" s="1636"/>
      <c r="F66" s="1636"/>
      <c r="G66" s="1636"/>
      <c r="H66" s="1637"/>
      <c r="I66" s="1637"/>
      <c r="J66" s="1638"/>
      <c r="K66" s="1637"/>
      <c r="L66" s="1639"/>
      <c r="M66" s="1639"/>
      <c r="N66" s="1639"/>
      <c r="O66" s="1715"/>
      <c r="P66" s="1715"/>
      <c r="Q66" s="1715"/>
      <c r="R66" s="1715"/>
      <c r="S66" s="1715"/>
      <c r="T66" s="1715"/>
      <c r="U66" s="1715"/>
      <c r="V66" s="1715"/>
    </row>
    <row r="67" spans="1:22" ht="12.75" customHeight="1">
      <c r="A67" s="1585"/>
      <c r="B67" s="1621"/>
      <c r="C67" s="1636"/>
      <c r="D67" s="1636"/>
      <c r="E67" s="1636"/>
      <c r="F67" s="1636"/>
      <c r="G67" s="1636"/>
      <c r="H67" s="1637"/>
      <c r="I67" s="1637"/>
      <c r="J67" s="1638"/>
      <c r="K67" s="1637"/>
      <c r="L67" s="1639"/>
      <c r="M67" s="1639"/>
      <c r="N67" s="1639"/>
      <c r="O67" s="1715"/>
      <c r="P67" s="1715"/>
      <c r="Q67" s="1715"/>
      <c r="R67" s="1715"/>
      <c r="S67" s="1715"/>
      <c r="T67" s="1715"/>
      <c r="U67" s="1715"/>
      <c r="V67" s="1715"/>
    </row>
    <row r="68" spans="1:22" ht="12.75" customHeight="1">
      <c r="A68" s="1585"/>
      <c r="B68" s="1621"/>
      <c r="C68" s="1636"/>
      <c r="D68" s="1636"/>
      <c r="E68" s="1636"/>
      <c r="F68" s="1636"/>
      <c r="G68" s="1636"/>
      <c r="H68" s="1637"/>
      <c r="I68" s="1637"/>
      <c r="J68" s="1638"/>
      <c r="K68" s="1637"/>
      <c r="L68" s="1639"/>
      <c r="M68" s="1639"/>
      <c r="N68" s="1639"/>
      <c r="O68" s="1715"/>
      <c r="P68" s="1715"/>
      <c r="Q68" s="1715"/>
      <c r="R68" s="1715"/>
      <c r="S68" s="1715"/>
      <c r="T68" s="1715"/>
      <c r="U68" s="1715"/>
      <c r="V68" s="1715"/>
    </row>
    <row r="69" spans="1:22" ht="12.75" customHeight="1">
      <c r="A69" s="1585"/>
      <c r="B69" s="1621"/>
      <c r="C69" s="1636"/>
      <c r="D69" s="1636"/>
      <c r="E69" s="1636"/>
      <c r="F69" s="1636"/>
      <c r="G69" s="1636"/>
      <c r="H69" s="1637"/>
      <c r="I69" s="1637"/>
      <c r="J69" s="1638"/>
      <c r="K69" s="1637"/>
      <c r="L69" s="1639"/>
      <c r="M69" s="1639"/>
      <c r="N69" s="1639"/>
      <c r="O69" s="1715"/>
      <c r="P69" s="1715"/>
      <c r="Q69" s="1715"/>
      <c r="R69" s="1715"/>
      <c r="S69" s="1715"/>
      <c r="T69" s="1715"/>
      <c r="U69" s="1715"/>
      <c r="V69" s="1715"/>
    </row>
    <row r="70" spans="1:22" ht="12.75" customHeight="1">
      <c r="A70" s="1585"/>
      <c r="B70" s="1621"/>
      <c r="C70" s="1636"/>
      <c r="D70" s="1636"/>
      <c r="E70" s="1636"/>
      <c r="F70" s="1636"/>
      <c r="G70" s="1636"/>
      <c r="H70" s="1637"/>
      <c r="I70" s="1637"/>
      <c r="J70" s="1638"/>
      <c r="K70" s="1637"/>
      <c r="L70" s="1639"/>
      <c r="M70" s="1639"/>
      <c r="N70" s="1639"/>
      <c r="O70" s="1715"/>
      <c r="P70" s="1715"/>
      <c r="Q70" s="1715"/>
      <c r="R70" s="1715"/>
      <c r="S70" s="1715"/>
      <c r="T70" s="1715"/>
      <c r="U70" s="1715"/>
      <c r="V70" s="1715"/>
    </row>
    <row r="71" spans="1:22" ht="12.75" customHeight="1">
      <c r="A71" s="1635"/>
      <c r="B71" s="1621"/>
      <c r="C71" s="1636"/>
      <c r="D71" s="1636"/>
      <c r="E71" s="1636"/>
      <c r="F71" s="1636"/>
      <c r="G71" s="1636"/>
      <c r="H71" s="1637"/>
      <c r="I71" s="1637"/>
      <c r="J71" s="1638"/>
      <c r="K71" s="1637"/>
      <c r="L71" s="1639"/>
      <c r="M71" s="1639"/>
      <c r="N71" s="1639"/>
      <c r="O71" s="1715"/>
      <c r="P71" s="1715"/>
      <c r="Q71" s="1715"/>
      <c r="R71" s="1715"/>
      <c r="S71" s="1715"/>
      <c r="T71" s="1715"/>
      <c r="U71" s="1715"/>
      <c r="V71" s="1715"/>
    </row>
    <row r="72" spans="1:22" ht="12.75" customHeight="1">
      <c r="A72" s="1621"/>
      <c r="B72" s="1635"/>
      <c r="C72" s="1636"/>
      <c r="D72" s="1636"/>
      <c r="E72" s="1636"/>
      <c r="F72" s="1636"/>
      <c r="G72" s="1636"/>
      <c r="H72" s="1637"/>
      <c r="I72" s="1637"/>
      <c r="J72" s="1638"/>
      <c r="K72" s="1637"/>
      <c r="L72" s="1639"/>
      <c r="M72" s="1639"/>
      <c r="N72" s="1639"/>
      <c r="O72" s="1715"/>
      <c r="P72" s="1715"/>
      <c r="Q72" s="1715"/>
      <c r="R72" s="1715"/>
      <c r="S72" s="1715"/>
      <c r="T72" s="1715"/>
      <c r="U72" s="1715"/>
      <c r="V72" s="1715"/>
    </row>
    <row r="73" spans="1:22" ht="12.75" customHeight="1">
      <c r="A73" s="1640"/>
      <c r="B73" s="1640"/>
      <c r="C73" s="1640"/>
      <c r="D73" s="1637"/>
      <c r="E73" s="1637"/>
      <c r="F73" s="1637"/>
      <c r="G73" s="1637"/>
      <c r="H73" s="1637"/>
      <c r="I73" s="1637"/>
      <c r="J73" s="1641"/>
      <c r="K73" s="1637"/>
      <c r="L73" s="1641"/>
      <c r="M73" s="1641"/>
      <c r="N73" s="1641"/>
      <c r="O73" s="1715"/>
      <c r="P73" s="1715"/>
      <c r="Q73" s="1715"/>
      <c r="R73" s="1715"/>
      <c r="S73" s="1715"/>
      <c r="T73" s="1715"/>
      <c r="U73" s="1715"/>
      <c r="V73" s="1715"/>
    </row>
    <row r="74" spans="1:22" ht="12.75" customHeight="1">
      <c r="A74" s="1241" t="s">
        <v>708</v>
      </c>
      <c r="B74" s="1640"/>
      <c r="C74" s="1640"/>
      <c r="D74" s="1637"/>
      <c r="E74" s="1637"/>
      <c r="F74" s="1637"/>
      <c r="G74" s="1637"/>
      <c r="H74" s="1637"/>
      <c r="I74" s="1637"/>
      <c r="J74" s="1641"/>
      <c r="K74" s="1637"/>
      <c r="L74" s="1641"/>
      <c r="M74" s="1641"/>
      <c r="N74" s="1641"/>
      <c r="O74" s="1715"/>
      <c r="P74" s="1715"/>
      <c r="Q74" s="1715"/>
      <c r="R74" s="1715"/>
      <c r="S74" s="1715"/>
      <c r="T74" s="1715"/>
      <c r="U74" s="1715"/>
      <c r="V74" s="1715"/>
    </row>
    <row r="75" spans="1:22" s="576" customFormat="1" ht="12.75" customHeight="1">
      <c r="A75" s="1642"/>
      <c r="B75" s="1642"/>
      <c r="C75" s="1642"/>
      <c r="D75" s="1643"/>
      <c r="E75" s="1643"/>
      <c r="F75" s="1643"/>
      <c r="G75" s="1643"/>
      <c r="H75" s="1643"/>
      <c r="I75" s="1643"/>
      <c r="J75" s="1642"/>
      <c r="K75" s="1643"/>
      <c r="L75" s="1642"/>
      <c r="M75" s="1642"/>
      <c r="N75" s="1642"/>
      <c r="O75" s="1179"/>
      <c r="P75" s="1179"/>
      <c r="Q75" s="1179"/>
      <c r="R75" s="1179"/>
      <c r="S75" s="1179"/>
      <c r="T75" s="1179"/>
      <c r="U75" s="1179"/>
      <c r="V75" s="1179"/>
    </row>
    <row r="76" spans="1:22" s="576" customFormat="1" ht="12.75" customHeight="1">
      <c r="A76" s="1115"/>
      <c r="B76" s="1621"/>
      <c r="C76" s="1621"/>
      <c r="D76" s="1768"/>
      <c r="E76" s="1768"/>
      <c r="F76" s="1768"/>
      <c r="G76" s="1768"/>
      <c r="H76" s="1768"/>
      <c r="I76" s="1768"/>
      <c r="J76" s="1642"/>
      <c r="K76" s="1768"/>
      <c r="L76" s="1769"/>
      <c r="M76" s="1769"/>
      <c r="N76" s="1643"/>
      <c r="O76" s="1179"/>
      <c r="P76" s="1179"/>
      <c r="Q76" s="1179"/>
      <c r="R76" s="1179"/>
      <c r="S76" s="1179"/>
      <c r="T76" s="1179"/>
      <c r="U76" s="1179"/>
      <c r="V76" s="1179"/>
    </row>
  </sheetData>
  <pageMargins left="0.5" right="0.5" top="0.5" bottom="0.5" header="0.3" footer="0.3"/>
  <pageSetup scale="63" fitToHeight="0" orientation="landscape" blackAndWhite="1"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P55"/>
  <sheetViews>
    <sheetView showGridLines="0" view="pageBreakPreview" zoomScaleNormal="85" zoomScaleSheetLayoutView="100" workbookViewId="0"/>
  </sheetViews>
  <sheetFormatPr defaultColWidth="10.33203125" defaultRowHeight="13.2" outlineLevelRow="1"/>
  <cols>
    <col min="1" max="1" width="1.44140625" style="152" customWidth="1"/>
    <col min="2" max="2" width="27.109375" style="152" customWidth="1"/>
    <col min="3" max="3" width="4.88671875" style="152" customWidth="1"/>
    <col min="4" max="5" width="11.6640625" style="152" customWidth="1"/>
    <col min="6" max="6" width="9.33203125" style="152" customWidth="1"/>
    <col min="7" max="7" width="11.6640625" style="152" customWidth="1"/>
    <col min="8" max="11" width="9.33203125" style="152" customWidth="1"/>
    <col min="12" max="12" width="11.6640625" style="152" customWidth="1"/>
    <col min="13" max="13" width="3.109375" style="152" customWidth="1"/>
    <col min="14" max="14" width="3.33203125" style="152" customWidth="1"/>
    <col min="15" max="15" width="10.6640625" style="152" customWidth="1"/>
    <col min="16" max="16384" width="10.33203125" style="152"/>
  </cols>
  <sheetData>
    <row r="1" spans="1:16" ht="24" thickBot="1">
      <c r="A1" s="872" t="str">
        <f>client_name</f>
        <v>AECOM Technology Corporation</v>
      </c>
      <c r="B1" s="1598"/>
      <c r="C1" s="1598"/>
      <c r="D1" s="1598"/>
      <c r="E1" s="1599"/>
      <c r="F1" s="1599"/>
      <c r="G1" s="1599"/>
      <c r="H1" s="1599"/>
      <c r="I1" s="1599"/>
      <c r="J1" s="1600"/>
      <c r="K1" s="1599"/>
      <c r="L1" s="1600"/>
      <c r="M1" s="1601" t="s">
        <v>672</v>
      </c>
      <c r="N1" s="1122"/>
      <c r="O1" s="1932"/>
      <c r="P1" s="1123"/>
    </row>
    <row r="2" spans="1:16" ht="15.6">
      <c r="A2" s="946" t="str">
        <f>Subject_Co1</f>
        <v>AsiaPac</v>
      </c>
      <c r="B2" s="1602"/>
      <c r="C2" s="1603"/>
      <c r="D2" s="1603"/>
      <c r="E2" s="1604"/>
      <c r="F2" s="1604"/>
      <c r="G2" s="1604"/>
      <c r="H2" s="1604"/>
      <c r="I2" s="1604"/>
      <c r="J2" s="1605"/>
      <c r="K2" s="1606"/>
      <c r="L2" s="1605"/>
      <c r="M2" s="1607"/>
      <c r="N2" s="1122"/>
      <c r="O2" s="1603"/>
      <c r="P2" s="1123"/>
    </row>
    <row r="3" spans="1:16" ht="15.6">
      <c r="A3" s="1608" t="s">
        <v>322</v>
      </c>
      <c r="B3" s="1602"/>
      <c r="C3" s="1603"/>
      <c r="D3" s="1603"/>
      <c r="E3" s="1604"/>
      <c r="F3" s="1604"/>
      <c r="G3" s="1604"/>
      <c r="H3" s="1604"/>
      <c r="I3" s="1604"/>
      <c r="J3" s="1605"/>
      <c r="K3" s="1609"/>
      <c r="L3" s="1605"/>
      <c r="M3" s="1218"/>
      <c r="N3" s="1122"/>
      <c r="O3" s="1602"/>
      <c r="P3" s="1123"/>
    </row>
    <row r="4" spans="1:16" ht="15.6">
      <c r="A4" s="879" t="str">
        <f>date_heading</f>
        <v>Corroborative valuation as of 30 June 2014</v>
      </c>
      <c r="B4" s="1610"/>
      <c r="C4" s="1603"/>
      <c r="D4" s="1603"/>
      <c r="E4" s="1604"/>
      <c r="F4" s="1604"/>
      <c r="G4" s="1604"/>
      <c r="H4" s="1604"/>
      <c r="I4" s="1604"/>
      <c r="J4" s="1605"/>
      <c r="K4" s="1604"/>
      <c r="L4" s="1605"/>
      <c r="M4" s="1605"/>
      <c r="N4" s="1122"/>
      <c r="O4" s="1933"/>
      <c r="P4" s="1123"/>
    </row>
    <row r="5" spans="1:16" ht="15.6">
      <c r="A5" s="880" t="str">
        <f>currency_heading</f>
        <v>(USD in 000s)</v>
      </c>
      <c r="B5" s="1610"/>
      <c r="C5" s="1603"/>
      <c r="D5" s="1603"/>
      <c r="E5" s="1604"/>
      <c r="F5" s="1604"/>
      <c r="G5" s="1604"/>
      <c r="H5" s="1604"/>
      <c r="I5" s="1604"/>
      <c r="J5" s="1605"/>
      <c r="K5" s="1604"/>
      <c r="L5" s="1605"/>
      <c r="M5" s="1605"/>
      <c r="N5" s="1122"/>
      <c r="O5" s="1933"/>
      <c r="P5" s="1123"/>
    </row>
    <row r="6" spans="1:16" ht="15.6">
      <c r="A6" s="1611"/>
      <c r="B6" s="1610"/>
      <c r="C6" s="1603"/>
      <c r="D6" s="1603"/>
      <c r="E6" s="1604"/>
      <c r="F6" s="1604"/>
      <c r="G6" s="1604"/>
      <c r="H6" s="1604"/>
      <c r="I6" s="1604"/>
      <c r="J6" s="1605"/>
      <c r="K6" s="1604"/>
      <c r="L6" s="1605"/>
      <c r="M6" s="1605"/>
      <c r="N6" s="1122"/>
      <c r="O6" s="1933"/>
      <c r="P6" s="1123"/>
    </row>
    <row r="7" spans="1:16" ht="15.6" hidden="1" outlineLevel="1">
      <c r="A7" s="1610"/>
      <c r="B7" s="1612" t="s">
        <v>549</v>
      </c>
      <c r="C7" s="1603"/>
      <c r="D7" s="1603"/>
      <c r="E7" s="1613"/>
      <c r="F7" s="1613"/>
      <c r="G7" s="1604"/>
      <c r="H7" s="1604"/>
      <c r="I7" s="1604"/>
      <c r="J7" s="1605"/>
      <c r="K7" s="1604"/>
      <c r="L7" s="1605"/>
      <c r="M7" s="1605"/>
      <c r="N7" s="1122"/>
      <c r="O7" s="1933"/>
      <c r="P7" s="1123"/>
    </row>
    <row r="8" spans="1:16" ht="67.5" customHeight="1" collapsed="1">
      <c r="A8" s="1614"/>
      <c r="B8" s="1615"/>
      <c r="C8" s="1616"/>
      <c r="D8" s="1617" t="s">
        <v>621</v>
      </c>
      <c r="E8" s="1618" t="s">
        <v>197</v>
      </c>
      <c r="F8" s="1618" t="s">
        <v>198</v>
      </c>
      <c r="G8" s="1618" t="s">
        <v>199</v>
      </c>
      <c r="H8" s="1618" t="s">
        <v>224</v>
      </c>
      <c r="I8" s="1618" t="s">
        <v>225</v>
      </c>
      <c r="J8" s="1618" t="s">
        <v>226</v>
      </c>
      <c r="K8" s="1618" t="s">
        <v>200</v>
      </c>
      <c r="L8" s="1619" t="str">
        <f>"Total invested capital at "&amp;TEXT(valuation_date,"d mmm yyyy")</f>
        <v>Total invested capital at 30 Jun 2014</v>
      </c>
      <c r="M8" s="1620"/>
      <c r="N8" s="1122"/>
      <c r="O8" s="1934" t="s">
        <v>509</v>
      </c>
      <c r="P8" s="1934" t="s">
        <v>510</v>
      </c>
    </row>
    <row r="9" spans="1:16" ht="33" customHeight="1">
      <c r="A9" s="1621"/>
      <c r="B9" s="1622">
        <f>WACC_Bargain!B11</f>
        <v>0</v>
      </c>
      <c r="C9" s="1623" t="s">
        <v>114</v>
      </c>
      <c r="D9" s="774">
        <f>'C TIC_Bargain'!G9</f>
        <v>0</v>
      </c>
      <c r="E9" s="775">
        <f>'C TIC_Bargain'!H9</f>
        <v>0</v>
      </c>
      <c r="F9" s="776">
        <f>'C TIC_Bargain'!J9</f>
        <v>0</v>
      </c>
      <c r="G9" s="1624">
        <f>D9*(1+$F9)*E9</f>
        <v>0</v>
      </c>
      <c r="H9" s="778">
        <f>'C TIC_Bargain'!L9</f>
        <v>0</v>
      </c>
      <c r="I9" s="778">
        <f>'C TIC_Bargain'!M9</f>
        <v>0</v>
      </c>
      <c r="J9" s="778">
        <f>'C TIC_Bargain'!N9</f>
        <v>0</v>
      </c>
      <c r="K9" s="778">
        <f>'C TIC_Bargain'!O9</f>
        <v>0</v>
      </c>
      <c r="L9" s="1624">
        <f>G9+H9+I9+J9-K9</f>
        <v>0</v>
      </c>
      <c r="M9" s="1625"/>
      <c r="N9" s="1122"/>
      <c r="O9" s="1935">
        <f>G9/G24-1</f>
        <v>-1</v>
      </c>
      <c r="P9" s="1936">
        <f>L9/L24-1</f>
        <v>-1</v>
      </c>
    </row>
    <row r="10" spans="1:16" ht="33" customHeight="1">
      <c r="A10" s="1621"/>
      <c r="B10" s="1622">
        <f>WACC_Bargain!B12</f>
        <v>0</v>
      </c>
      <c r="C10" s="1623" t="s">
        <v>114</v>
      </c>
      <c r="D10" s="777">
        <f>'C TIC_Bargain'!G10</f>
        <v>0</v>
      </c>
      <c r="E10" s="775">
        <f>'C TIC_Bargain'!H10</f>
        <v>0</v>
      </c>
      <c r="F10" s="776">
        <f>'C TIC_Bargain'!J10</f>
        <v>0</v>
      </c>
      <c r="G10" s="773">
        <f>D10*(1+$F10)*E10</f>
        <v>0</v>
      </c>
      <c r="H10" s="775">
        <f>'C TIC_Bargain'!L10</f>
        <v>0</v>
      </c>
      <c r="I10" s="775">
        <f>'C TIC_Bargain'!M10</f>
        <v>0</v>
      </c>
      <c r="J10" s="775">
        <f>'C TIC_Bargain'!N10</f>
        <v>0</v>
      </c>
      <c r="K10" s="775">
        <f>'C TIC_Bargain'!O10</f>
        <v>0</v>
      </c>
      <c r="L10" s="773">
        <f>G10+H10+I10+J10-K10</f>
        <v>0</v>
      </c>
      <c r="M10" s="1562"/>
      <c r="N10" s="1122"/>
      <c r="O10" s="1935">
        <f>G10/G25-1</f>
        <v>-1</v>
      </c>
      <c r="P10" s="1936">
        <f>L10/L25-1</f>
        <v>-1</v>
      </c>
    </row>
    <row r="11" spans="1:16" ht="33" customHeight="1">
      <c r="A11" s="1621"/>
      <c r="B11" s="1622">
        <f>WACC_Bargain!B13</f>
        <v>0</v>
      </c>
      <c r="C11" s="1623" t="s">
        <v>114</v>
      </c>
      <c r="D11" s="777">
        <f>'C TIC_Bargain'!G11</f>
        <v>0</v>
      </c>
      <c r="E11" s="775">
        <f>'C TIC_Bargain'!H11</f>
        <v>0</v>
      </c>
      <c r="F11" s="776">
        <f>'C TIC_Bargain'!J11</f>
        <v>0</v>
      </c>
      <c r="G11" s="773">
        <f>D11*(1+$F11)*E11</f>
        <v>0</v>
      </c>
      <c r="H11" s="775">
        <f>'C TIC_Bargain'!L11</f>
        <v>0</v>
      </c>
      <c r="I11" s="775">
        <f>'C TIC_Bargain'!M11</f>
        <v>0</v>
      </c>
      <c r="J11" s="775">
        <f>'C TIC_Bargain'!N11</f>
        <v>0</v>
      </c>
      <c r="K11" s="775">
        <f>'C TIC_Bargain'!O11</f>
        <v>0</v>
      </c>
      <c r="L11" s="773">
        <f>G11+H11+I11+J11-K11</f>
        <v>0</v>
      </c>
      <c r="M11" s="1562"/>
      <c r="N11" s="1122"/>
      <c r="O11" s="1935">
        <f>G11/G26-1</f>
        <v>-1</v>
      </c>
      <c r="P11" s="1936">
        <f>L11/L26-1</f>
        <v>-1</v>
      </c>
    </row>
    <row r="12" spans="1:16" ht="12.75" customHeight="1">
      <c r="A12" s="1621"/>
      <c r="B12" s="1530"/>
      <c r="C12" s="1623"/>
      <c r="D12" s="1626"/>
      <c r="E12" s="1627"/>
      <c r="F12" s="1628"/>
      <c r="G12" s="1627"/>
      <c r="H12" s="1627"/>
      <c r="I12" s="1627"/>
      <c r="J12" s="1627"/>
      <c r="K12" s="1627"/>
      <c r="L12" s="1627"/>
      <c r="M12" s="1562"/>
      <c r="N12" s="1122"/>
      <c r="O12" s="1635"/>
      <c r="P12" s="1123"/>
    </row>
    <row r="13" spans="1:16" ht="12.75" hidden="1" customHeight="1" outlineLevel="1">
      <c r="A13" s="1621"/>
      <c r="B13" s="1530"/>
      <c r="C13" s="1623"/>
      <c r="D13" s="1626"/>
      <c r="E13" s="1627"/>
      <c r="F13" s="1628"/>
      <c r="G13" s="1627"/>
      <c r="H13" s="1627"/>
      <c r="I13" s="1627"/>
      <c r="J13" s="1627"/>
      <c r="K13" s="1627"/>
      <c r="L13" s="1627"/>
      <c r="M13" s="1562"/>
      <c r="N13" s="1122"/>
      <c r="O13" s="1635"/>
      <c r="P13" s="1123"/>
    </row>
    <row r="14" spans="1:16" ht="12.75" hidden="1" customHeight="1" outlineLevel="1">
      <c r="A14" s="1621"/>
      <c r="B14" s="1530"/>
      <c r="C14" s="1623"/>
      <c r="D14" s="1626"/>
      <c r="E14" s="1627"/>
      <c r="F14" s="1628"/>
      <c r="G14" s="1627"/>
      <c r="H14" s="1627"/>
      <c r="I14" s="1627"/>
      <c r="J14" s="1627"/>
      <c r="K14" s="1627"/>
      <c r="L14" s="1627"/>
      <c r="M14" s="1562"/>
      <c r="N14" s="1122"/>
      <c r="O14" s="1635"/>
      <c r="P14" s="1123"/>
    </row>
    <row r="15" spans="1:16" ht="12.75" hidden="1" customHeight="1" outlineLevel="1">
      <c r="A15" s="1621"/>
      <c r="B15" s="1530"/>
      <c r="C15" s="1623"/>
      <c r="D15" s="1626"/>
      <c r="E15" s="1627"/>
      <c r="F15" s="1628"/>
      <c r="G15" s="1627"/>
      <c r="H15" s="1627"/>
      <c r="I15" s="1627"/>
      <c r="J15" s="1627"/>
      <c r="K15" s="1627"/>
      <c r="L15" s="1627"/>
      <c r="M15" s="1562"/>
      <c r="N15" s="1122"/>
      <c r="O15" s="1635"/>
      <c r="P15" s="1123"/>
    </row>
    <row r="16" spans="1:16" ht="12.75" hidden="1" customHeight="1" outlineLevel="1">
      <c r="A16" s="1621"/>
      <c r="B16" s="1530"/>
      <c r="C16" s="1623"/>
      <c r="D16" s="1626"/>
      <c r="E16" s="1627"/>
      <c r="F16" s="1628"/>
      <c r="G16" s="1627"/>
      <c r="H16" s="1627"/>
      <c r="I16" s="1627"/>
      <c r="J16" s="1627"/>
      <c r="K16" s="1627"/>
      <c r="L16" s="1627"/>
      <c r="M16" s="1562"/>
      <c r="N16" s="1122"/>
      <c r="O16" s="1635"/>
      <c r="P16" s="1123"/>
    </row>
    <row r="17" spans="1:16" ht="12.75" hidden="1" customHeight="1" outlineLevel="1">
      <c r="A17" s="1621"/>
      <c r="B17" s="1530"/>
      <c r="C17" s="1623"/>
      <c r="D17" s="1626"/>
      <c r="E17" s="1627"/>
      <c r="F17" s="1628"/>
      <c r="G17" s="1627"/>
      <c r="H17" s="1627"/>
      <c r="I17" s="1627"/>
      <c r="J17" s="1627"/>
      <c r="K17" s="1627"/>
      <c r="L17" s="1627"/>
      <c r="M17" s="1562"/>
      <c r="N17" s="1122"/>
      <c r="O17" s="1635"/>
      <c r="P17" s="1123"/>
    </row>
    <row r="18" spans="1:16" ht="12.75" hidden="1" customHeight="1" outlineLevel="1">
      <c r="A18" s="1621"/>
      <c r="B18" s="1530"/>
      <c r="C18" s="1623"/>
      <c r="D18" s="1626"/>
      <c r="E18" s="1627"/>
      <c r="F18" s="1628"/>
      <c r="G18" s="1627"/>
      <c r="H18" s="1627"/>
      <c r="I18" s="1627"/>
      <c r="J18" s="1627"/>
      <c r="K18" s="1627"/>
      <c r="L18" s="1627"/>
      <c r="M18" s="1562"/>
      <c r="N18" s="1122"/>
      <c r="O18" s="1635"/>
      <c r="P18" s="1123"/>
    </row>
    <row r="19" spans="1:16" ht="12.75" hidden="1" customHeight="1" outlineLevel="1" collapsed="1">
      <c r="A19" s="1621"/>
      <c r="B19" s="1530"/>
      <c r="C19" s="1623"/>
      <c r="D19" s="1626"/>
      <c r="E19" s="1627"/>
      <c r="F19" s="1628"/>
      <c r="G19" s="1627"/>
      <c r="H19" s="1627"/>
      <c r="I19" s="1627"/>
      <c r="J19" s="1627"/>
      <c r="K19" s="1627"/>
      <c r="L19" s="1627"/>
      <c r="M19" s="1562"/>
      <c r="N19" s="1122"/>
      <c r="O19" s="1635"/>
      <c r="P19" s="1123"/>
    </row>
    <row r="20" spans="1:16" ht="12.75" hidden="1" customHeight="1" outlineLevel="1">
      <c r="A20" s="1621"/>
      <c r="B20" s="1530"/>
      <c r="C20" s="1623"/>
      <c r="D20" s="1626"/>
      <c r="E20" s="1627"/>
      <c r="F20" s="1628"/>
      <c r="G20" s="1627"/>
      <c r="H20" s="1627"/>
      <c r="I20" s="1627"/>
      <c r="J20" s="1627"/>
      <c r="K20" s="1627"/>
      <c r="L20" s="1627"/>
      <c r="M20" s="1562"/>
      <c r="N20" s="1122"/>
      <c r="O20" s="1635"/>
      <c r="P20" s="1123"/>
    </row>
    <row r="21" spans="1:16" ht="12.75" hidden="1" customHeight="1" outlineLevel="1">
      <c r="A21" s="1123"/>
      <c r="B21" s="1937"/>
      <c r="C21" s="1630"/>
      <c r="D21" s="1631"/>
      <c r="E21" s="1627"/>
      <c r="F21" s="1628"/>
      <c r="G21" s="1627"/>
      <c r="H21" s="1627"/>
      <c r="I21" s="1627"/>
      <c r="J21" s="1627"/>
      <c r="K21" s="1627"/>
      <c r="L21" s="1627"/>
      <c r="M21" s="1562"/>
      <c r="N21" s="1122"/>
      <c r="O21" s="1635"/>
      <c r="P21" s="1123"/>
    </row>
    <row r="22" spans="1:16" ht="12.75" hidden="1" customHeight="1" outlineLevel="1">
      <c r="A22" s="1621"/>
      <c r="B22" s="1612" t="s">
        <v>507</v>
      </c>
      <c r="C22" s="1623"/>
      <c r="D22" s="1626"/>
      <c r="E22" s="1627"/>
      <c r="F22" s="1628"/>
      <c r="G22" s="1627"/>
      <c r="H22" s="1627"/>
      <c r="I22" s="1627"/>
      <c r="J22" s="1627"/>
      <c r="K22" s="1627"/>
      <c r="L22" s="1627"/>
      <c r="M22" s="1562"/>
      <c r="N22" s="1122"/>
      <c r="O22" s="1635"/>
      <c r="P22" s="1123"/>
    </row>
    <row r="23" spans="1:16" ht="51" hidden="1" customHeight="1" outlineLevel="1">
      <c r="A23" s="1614"/>
      <c r="B23" s="1615"/>
      <c r="C23" s="1616"/>
      <c r="D23" s="1617" t="s">
        <v>458</v>
      </c>
      <c r="E23" s="1618" t="s">
        <v>197</v>
      </c>
      <c r="F23" s="1618" t="s">
        <v>198</v>
      </c>
      <c r="G23" s="1618" t="s">
        <v>199</v>
      </c>
      <c r="H23" s="1618" t="s">
        <v>224</v>
      </c>
      <c r="I23" s="1618" t="s">
        <v>225</v>
      </c>
      <c r="J23" s="1618" t="s">
        <v>226</v>
      </c>
      <c r="K23" s="1618" t="s">
        <v>200</v>
      </c>
      <c r="L23" s="1618" t="s">
        <v>508</v>
      </c>
      <c r="M23" s="1620"/>
      <c r="N23" s="1122"/>
      <c r="O23" s="1938"/>
      <c r="P23" s="1123"/>
    </row>
    <row r="24" spans="1:16" ht="13.8" hidden="1" outlineLevel="1">
      <c r="A24" s="1621"/>
      <c r="B24" s="1939">
        <f>B9</f>
        <v>0</v>
      </c>
      <c r="C24" s="1623" t="s">
        <v>114</v>
      </c>
      <c r="D24" s="517">
        <v>75.650000000000006</v>
      </c>
      <c r="E24" s="516">
        <v>11516</v>
      </c>
      <c r="F24" s="776">
        <f>'Assumptions and Inputs'!$B$56</f>
        <v>0</v>
      </c>
      <c r="G24" s="1624">
        <f>D24*(1+$F24)*E24</f>
        <v>871185.4</v>
      </c>
      <c r="H24" s="515">
        <v>80500</v>
      </c>
      <c r="I24" s="515">
        <v>0</v>
      </c>
      <c r="J24" s="515">
        <v>0</v>
      </c>
      <c r="K24" s="515">
        <v>11000</v>
      </c>
      <c r="L24" s="1624">
        <f>G24+H24+I24+J24-K24</f>
        <v>940685.4</v>
      </c>
      <c r="M24" s="1625"/>
      <c r="N24" s="1122"/>
      <c r="O24" s="1635"/>
      <c r="P24" s="1123"/>
    </row>
    <row r="25" spans="1:16" ht="12.75" hidden="1" customHeight="1" outlineLevel="1">
      <c r="A25" s="1621"/>
      <c r="B25" s="1939">
        <f>B10</f>
        <v>0</v>
      </c>
      <c r="C25" s="1623" t="s">
        <v>114</v>
      </c>
      <c r="D25" s="518">
        <v>85</v>
      </c>
      <c r="E25" s="516">
        <v>611</v>
      </c>
      <c r="F25" s="1940">
        <f>$F$9</f>
        <v>0</v>
      </c>
      <c r="G25" s="773">
        <f>D25*(1+$F25)*E25</f>
        <v>51935</v>
      </c>
      <c r="H25" s="516">
        <v>33523.339999999997</v>
      </c>
      <c r="I25" s="516">
        <v>0</v>
      </c>
      <c r="J25" s="516">
        <v>2900</v>
      </c>
      <c r="K25" s="516">
        <v>326.39</v>
      </c>
      <c r="L25" s="773">
        <f>G25+H25+I25+J25-K25</f>
        <v>88031.95</v>
      </c>
      <c r="M25" s="1562"/>
      <c r="N25" s="1122"/>
      <c r="O25" s="1635"/>
      <c r="P25" s="1123"/>
    </row>
    <row r="26" spans="1:16" ht="12.75" hidden="1" customHeight="1" outlineLevel="1">
      <c r="A26" s="1621"/>
      <c r="B26" s="1939">
        <f>B11</f>
        <v>0</v>
      </c>
      <c r="C26" s="1623" t="s">
        <v>114</v>
      </c>
      <c r="D26" s="518">
        <v>67.569999999999993</v>
      </c>
      <c r="E26" s="516">
        <v>49610</v>
      </c>
      <c r="F26" s="1940">
        <f>$F$9</f>
        <v>0</v>
      </c>
      <c r="G26" s="773">
        <f>D26*(1+$F26)*E26</f>
        <v>3352147.6999999997</v>
      </c>
      <c r="H26" s="516">
        <v>262739</v>
      </c>
      <c r="I26" s="516">
        <v>0</v>
      </c>
      <c r="J26" s="516">
        <v>0</v>
      </c>
      <c r="K26" s="516">
        <v>9357</v>
      </c>
      <c r="L26" s="773">
        <f>G26+H26+I26+J26-K26</f>
        <v>3605529.6999999997</v>
      </c>
      <c r="M26" s="1562"/>
      <c r="N26" s="1122"/>
      <c r="O26" s="1635"/>
      <c r="P26" s="1123"/>
    </row>
    <row r="27" spans="1:16" ht="12.75" customHeight="1" collapsed="1">
      <c r="A27" s="1621"/>
      <c r="B27" s="1530"/>
      <c r="C27" s="1623"/>
      <c r="D27" s="1626"/>
      <c r="E27" s="1627"/>
      <c r="F27" s="1628"/>
      <c r="G27" s="1627"/>
      <c r="H27" s="1627"/>
      <c r="I27" s="1627"/>
      <c r="J27" s="1627"/>
      <c r="K27" s="1627"/>
      <c r="L27" s="1627"/>
      <c r="M27" s="1562"/>
      <c r="N27" s="1122"/>
      <c r="O27" s="1635"/>
      <c r="P27" s="1123"/>
    </row>
    <row r="28" spans="1:16" ht="12.75" customHeight="1">
      <c r="A28" s="1621"/>
      <c r="B28" s="1530"/>
      <c r="C28" s="1623"/>
      <c r="D28" s="1626"/>
      <c r="E28" s="1627"/>
      <c r="F28" s="1628"/>
      <c r="G28" s="1627"/>
      <c r="H28" s="1627"/>
      <c r="I28" s="1627"/>
      <c r="J28" s="1627"/>
      <c r="K28" s="1627"/>
      <c r="L28" s="1627"/>
      <c r="M28" s="1562"/>
      <c r="N28" s="1122"/>
      <c r="O28" s="1635"/>
      <c r="P28" s="1123"/>
    </row>
    <row r="29" spans="1:16" ht="12.75" customHeight="1">
      <c r="A29" s="1621"/>
      <c r="B29" s="1530"/>
      <c r="C29" s="1623"/>
      <c r="D29" s="1626"/>
      <c r="E29" s="1627"/>
      <c r="F29" s="1628"/>
      <c r="G29" s="1627"/>
      <c r="H29" s="1627"/>
      <c r="I29" s="1627"/>
      <c r="J29" s="1627"/>
      <c r="K29" s="1627"/>
      <c r="L29" s="1627"/>
      <c r="M29" s="1562"/>
      <c r="N29" s="1122"/>
      <c r="O29" s="1635"/>
      <c r="P29" s="1123"/>
    </row>
    <row r="30" spans="1:16" ht="12.75" customHeight="1">
      <c r="A30" s="1621"/>
      <c r="B30" s="1530"/>
      <c r="C30" s="1623"/>
      <c r="D30" s="1626"/>
      <c r="E30" s="1627"/>
      <c r="F30" s="1628"/>
      <c r="G30" s="1627"/>
      <c r="H30" s="1627"/>
      <c r="I30" s="1627"/>
      <c r="J30" s="1627"/>
      <c r="K30" s="1627"/>
      <c r="L30" s="1627"/>
      <c r="M30" s="1562"/>
      <c r="N30" s="1122"/>
      <c r="O30" s="1635"/>
      <c r="P30" s="1123"/>
    </row>
    <row r="31" spans="1:16" ht="12.75" customHeight="1">
      <c r="A31" s="1621"/>
      <c r="B31" s="1530"/>
      <c r="C31" s="1623"/>
      <c r="D31" s="1626"/>
      <c r="E31" s="1627"/>
      <c r="F31" s="1628"/>
      <c r="G31" s="1627"/>
      <c r="H31" s="1627"/>
      <c r="I31" s="1627"/>
      <c r="J31" s="1627"/>
      <c r="K31" s="1627"/>
      <c r="L31" s="1627"/>
      <c r="M31" s="1562"/>
      <c r="N31" s="1122"/>
      <c r="O31" s="1635"/>
      <c r="P31" s="1123"/>
    </row>
    <row r="32" spans="1:16" ht="12.75" customHeight="1">
      <c r="A32" s="1621"/>
      <c r="B32" s="1530"/>
      <c r="C32" s="1623"/>
      <c r="D32" s="1626"/>
      <c r="E32" s="1627"/>
      <c r="F32" s="1628"/>
      <c r="G32" s="1627"/>
      <c r="H32" s="1627"/>
      <c r="I32" s="1627"/>
      <c r="J32" s="1627"/>
      <c r="K32" s="1627"/>
      <c r="L32" s="1627"/>
      <c r="M32" s="1562"/>
      <c r="N32" s="1122"/>
      <c r="O32" s="1635"/>
      <c r="P32" s="1123"/>
    </row>
    <row r="33" spans="1:16" ht="12.75" customHeight="1">
      <c r="A33" s="1621"/>
      <c r="B33" s="1530"/>
      <c r="C33" s="1623"/>
      <c r="D33" s="1626"/>
      <c r="E33" s="1627"/>
      <c r="F33" s="1628"/>
      <c r="G33" s="1627"/>
      <c r="H33" s="1627"/>
      <c r="I33" s="1627"/>
      <c r="J33" s="1627"/>
      <c r="K33" s="1627"/>
      <c r="L33" s="1627"/>
      <c r="M33" s="1562"/>
      <c r="N33" s="1122"/>
      <c r="O33" s="1635"/>
      <c r="P33" s="1123"/>
    </row>
    <row r="34" spans="1:16" ht="12.75" customHeight="1">
      <c r="A34" s="1621"/>
      <c r="B34" s="1530"/>
      <c r="C34" s="1623"/>
      <c r="D34" s="1626"/>
      <c r="E34" s="1627"/>
      <c r="F34" s="1628"/>
      <c r="G34" s="1627"/>
      <c r="H34" s="1627"/>
      <c r="I34" s="1627"/>
      <c r="J34" s="1627"/>
      <c r="K34" s="1627"/>
      <c r="L34" s="1627"/>
      <c r="M34" s="1562"/>
      <c r="N34" s="1122"/>
      <c r="O34" s="1635"/>
      <c r="P34" s="1123"/>
    </row>
    <row r="35" spans="1:16" ht="12.75" customHeight="1">
      <c r="A35" s="1621"/>
      <c r="B35" s="1530"/>
      <c r="C35" s="1623"/>
      <c r="D35" s="1626"/>
      <c r="E35" s="1627"/>
      <c r="F35" s="1628"/>
      <c r="G35" s="1627"/>
      <c r="H35" s="1627"/>
      <c r="I35" s="1627"/>
      <c r="J35" s="1627"/>
      <c r="K35" s="1627"/>
      <c r="L35" s="1627"/>
      <c r="M35" s="1562"/>
      <c r="N35" s="1122"/>
      <c r="O35" s="1635"/>
      <c r="P35" s="1123"/>
    </row>
    <row r="36" spans="1:16" ht="13.8">
      <c r="A36" s="1621"/>
      <c r="B36" s="1530"/>
      <c r="C36" s="1621"/>
      <c r="D36" s="1941"/>
      <c r="E36" s="1942"/>
      <c r="F36" s="1942"/>
      <c r="G36" s="1942"/>
      <c r="H36" s="1768"/>
      <c r="I36" s="1768"/>
      <c r="J36" s="1642"/>
      <c r="K36" s="1768"/>
      <c r="L36" s="1769"/>
      <c r="M36" s="1769"/>
      <c r="N36" s="1122"/>
      <c r="O36" s="1635"/>
      <c r="P36" s="1123"/>
    </row>
    <row r="37" spans="1:16" ht="13.8">
      <c r="A37" s="1621"/>
      <c r="B37" s="1530"/>
      <c r="C37" s="1621"/>
      <c r="D37" s="1941"/>
      <c r="E37" s="1942"/>
      <c r="F37" s="1942"/>
      <c r="G37" s="1942"/>
      <c r="H37" s="1768"/>
      <c r="I37" s="1768"/>
      <c r="J37" s="1642"/>
      <c r="K37" s="1768"/>
      <c r="L37" s="1769"/>
      <c r="M37" s="1769"/>
      <c r="N37" s="1122"/>
      <c r="O37" s="1635"/>
      <c r="P37" s="1123"/>
    </row>
    <row r="38" spans="1:16" ht="13.8">
      <c r="A38" s="1621"/>
      <c r="B38" s="1530"/>
      <c r="C38" s="1621"/>
      <c r="D38" s="1941"/>
      <c r="E38" s="1942"/>
      <c r="F38" s="1942"/>
      <c r="G38" s="1942"/>
      <c r="H38" s="1768"/>
      <c r="I38" s="1768"/>
      <c r="J38" s="1642"/>
      <c r="K38" s="1768"/>
      <c r="L38" s="1769"/>
      <c r="M38" s="1769"/>
      <c r="N38" s="1122"/>
      <c r="O38" s="1635"/>
      <c r="P38" s="1123"/>
    </row>
    <row r="39" spans="1:16" ht="13.8">
      <c r="A39" s="1621"/>
      <c r="B39" s="1530"/>
      <c r="C39" s="1621"/>
      <c r="D39" s="1941"/>
      <c r="E39" s="1942"/>
      <c r="F39" s="1942"/>
      <c r="G39" s="1942"/>
      <c r="H39" s="1768"/>
      <c r="I39" s="1768"/>
      <c r="J39" s="1642"/>
      <c r="K39" s="1768"/>
      <c r="L39" s="1769"/>
      <c r="M39" s="1769"/>
      <c r="N39" s="1122"/>
      <c r="O39" s="1635"/>
      <c r="P39" s="1123"/>
    </row>
    <row r="40" spans="1:16" ht="13.8">
      <c r="A40" s="1621"/>
      <c r="B40" s="1530"/>
      <c r="C40" s="1621"/>
      <c r="D40" s="1941"/>
      <c r="E40" s="1942"/>
      <c r="F40" s="1942"/>
      <c r="G40" s="1942"/>
      <c r="H40" s="1768"/>
      <c r="I40" s="1768"/>
      <c r="J40" s="1642"/>
      <c r="K40" s="1768"/>
      <c r="L40" s="1769"/>
      <c r="M40" s="1769"/>
      <c r="N40" s="1122"/>
      <c r="O40" s="1635"/>
      <c r="P40" s="1123"/>
    </row>
    <row r="41" spans="1:16" ht="13.8" hidden="1" outlineLevel="1">
      <c r="A41" s="1621"/>
      <c r="B41" s="1530"/>
      <c r="C41" s="1621"/>
      <c r="D41" s="1941"/>
      <c r="E41" s="1942"/>
      <c r="F41" s="1942"/>
      <c r="G41" s="1942"/>
      <c r="H41" s="1768"/>
      <c r="I41" s="1768"/>
      <c r="J41" s="1642"/>
      <c r="K41" s="1768"/>
      <c r="L41" s="1769"/>
      <c r="M41" s="1769"/>
      <c r="N41" s="1122"/>
      <c r="O41" s="1635"/>
      <c r="P41" s="1123"/>
    </row>
    <row r="42" spans="1:16" ht="13.8" hidden="1" outlineLevel="1">
      <c r="A42" s="1621"/>
      <c r="B42" s="1530"/>
      <c r="C42" s="1621"/>
      <c r="D42" s="1941"/>
      <c r="E42" s="1942"/>
      <c r="F42" s="1942"/>
      <c r="G42" s="1942"/>
      <c r="H42" s="1768"/>
      <c r="I42" s="1768"/>
      <c r="J42" s="1642"/>
      <c r="K42" s="1768"/>
      <c r="L42" s="1769"/>
      <c r="M42" s="1769"/>
      <c r="N42" s="1122"/>
      <c r="O42" s="1635"/>
      <c r="P42" s="1123"/>
    </row>
    <row r="43" spans="1:16" ht="13.8" hidden="1" outlineLevel="1">
      <c r="A43" s="1621"/>
      <c r="B43" s="1530"/>
      <c r="C43" s="1621"/>
      <c r="D43" s="1941"/>
      <c r="E43" s="1942"/>
      <c r="F43" s="1942"/>
      <c r="G43" s="1942"/>
      <c r="H43" s="1768"/>
      <c r="I43" s="1768"/>
      <c r="J43" s="1642"/>
      <c r="K43" s="1768"/>
      <c r="L43" s="1769"/>
      <c r="M43" s="1769"/>
      <c r="N43" s="1122"/>
      <c r="O43" s="1635"/>
      <c r="P43" s="1123"/>
    </row>
    <row r="44" spans="1:16" ht="13.8" hidden="1" outlineLevel="1">
      <c r="A44" s="1621"/>
      <c r="B44" s="1530"/>
      <c r="C44" s="1621"/>
      <c r="D44" s="1941"/>
      <c r="E44" s="1942"/>
      <c r="F44" s="1942"/>
      <c r="G44" s="1942"/>
      <c r="H44" s="1768"/>
      <c r="I44" s="1768"/>
      <c r="J44" s="1642"/>
      <c r="K44" s="1768"/>
      <c r="L44" s="1769"/>
      <c r="M44" s="1769"/>
      <c r="N44" s="1122"/>
      <c r="O44" s="1635"/>
      <c r="P44" s="1123"/>
    </row>
    <row r="45" spans="1:16" ht="13.8" hidden="1" outlineLevel="1">
      <c r="A45" s="1621"/>
      <c r="B45" s="1530"/>
      <c r="C45" s="1621"/>
      <c r="D45" s="1941"/>
      <c r="E45" s="1942"/>
      <c r="F45" s="1942"/>
      <c r="G45" s="1942"/>
      <c r="H45" s="1768"/>
      <c r="I45" s="1768"/>
      <c r="J45" s="1642"/>
      <c r="K45" s="1768"/>
      <c r="L45" s="1769"/>
      <c r="M45" s="1769"/>
      <c r="N45" s="1122"/>
      <c r="O45" s="1635"/>
      <c r="P45" s="1123"/>
    </row>
    <row r="46" spans="1:16" ht="13.8" hidden="1" outlineLevel="1">
      <c r="A46" s="1621"/>
      <c r="B46" s="1530"/>
      <c r="C46" s="1621"/>
      <c r="D46" s="1941"/>
      <c r="E46" s="1942"/>
      <c r="F46" s="1942"/>
      <c r="G46" s="1942"/>
      <c r="H46" s="1768"/>
      <c r="I46" s="1768"/>
      <c r="J46" s="1642"/>
      <c r="K46" s="1768"/>
      <c r="L46" s="1769"/>
      <c r="M46" s="1769"/>
      <c r="N46" s="1122"/>
      <c r="O46" s="1635"/>
      <c r="P46" s="1123"/>
    </row>
    <row r="47" spans="1:16" ht="13.8" collapsed="1">
      <c r="A47" s="1621"/>
      <c r="B47" s="1943"/>
      <c r="C47" s="1944"/>
      <c r="D47" s="1945"/>
      <c r="E47" s="1636"/>
      <c r="F47" s="1636"/>
      <c r="G47" s="1636"/>
      <c r="H47" s="1637"/>
      <c r="I47" s="1637"/>
      <c r="J47" s="1638"/>
      <c r="K47" s="1637"/>
      <c r="L47" s="1639"/>
      <c r="M47" s="1639"/>
      <c r="N47" s="1122"/>
      <c r="O47" s="1635"/>
      <c r="P47" s="1123"/>
    </row>
    <row r="48" spans="1:16" ht="13.8">
      <c r="A48" s="1123"/>
      <c r="B48" s="1621"/>
      <c r="C48" s="1635"/>
      <c r="D48" s="1636"/>
      <c r="E48" s="1636"/>
      <c r="F48" s="1636"/>
      <c r="G48" s="1636"/>
      <c r="H48" s="1637"/>
      <c r="I48" s="1637"/>
      <c r="J48" s="1638"/>
      <c r="K48" s="1637"/>
      <c r="L48" s="1639"/>
      <c r="M48" s="1639"/>
      <c r="N48" s="1122"/>
      <c r="O48" s="1635"/>
      <c r="P48" s="1123"/>
    </row>
    <row r="49" spans="1:16" ht="13.8">
      <c r="A49" s="1585" t="s">
        <v>74</v>
      </c>
      <c r="B49" s="1621"/>
      <c r="C49" s="1635"/>
      <c r="D49" s="1636"/>
      <c r="E49" s="1636"/>
      <c r="F49" s="1636"/>
      <c r="G49" s="1636"/>
      <c r="H49" s="1637"/>
      <c r="I49" s="1637"/>
      <c r="J49" s="1638"/>
      <c r="K49" s="1637"/>
      <c r="L49" s="1639"/>
      <c r="M49" s="1639"/>
      <c r="N49" s="1122"/>
      <c r="O49" s="1635"/>
      <c r="P49" s="1123"/>
    </row>
    <row r="50" spans="1:16" ht="13.8">
      <c r="A50" s="1621" t="s">
        <v>201</v>
      </c>
      <c r="B50" s="1635"/>
      <c r="C50" s="1635"/>
      <c r="D50" s="1636"/>
      <c r="E50" s="1636"/>
      <c r="F50" s="1636"/>
      <c r="G50" s="1636"/>
      <c r="H50" s="1637"/>
      <c r="I50" s="1637"/>
      <c r="J50" s="1638"/>
      <c r="K50" s="1637"/>
      <c r="L50" s="1639"/>
      <c r="M50" s="1639"/>
      <c r="N50" s="1122"/>
      <c r="O50" s="1635"/>
      <c r="P50" s="1123"/>
    </row>
    <row r="51" spans="1:16" ht="13.8">
      <c r="A51" s="1640"/>
      <c r="B51" s="1640"/>
      <c r="C51" s="1640"/>
      <c r="D51" s="1640"/>
      <c r="E51" s="1637"/>
      <c r="F51" s="1637"/>
      <c r="G51" s="1637"/>
      <c r="H51" s="1637"/>
      <c r="I51" s="1637"/>
      <c r="J51" s="1641"/>
      <c r="K51" s="1637"/>
      <c r="L51" s="1641"/>
      <c r="M51" s="1641"/>
      <c r="N51" s="1122"/>
      <c r="O51" s="1788"/>
      <c r="P51" s="1123"/>
    </row>
    <row r="52" spans="1:16" s="598" customFormat="1" ht="20.25" customHeight="1">
      <c r="A52" s="1241" t="s">
        <v>130</v>
      </c>
      <c r="B52" s="1642"/>
      <c r="C52" s="1642"/>
      <c r="D52" s="1642"/>
      <c r="E52" s="1643"/>
      <c r="F52" s="1643"/>
      <c r="G52" s="1643"/>
      <c r="H52" s="1643"/>
      <c r="I52" s="1643"/>
      <c r="J52" s="1642"/>
      <c r="K52" s="1643"/>
      <c r="L52" s="1642"/>
      <c r="M52" s="1642"/>
      <c r="N52" s="1166"/>
      <c r="O52" s="1642"/>
      <c r="P52" s="1167"/>
    </row>
    <row r="53" spans="1:16" ht="22.8">
      <c r="A53" s="888" t="str">
        <f>IF(+Draft_Toggle=1,+Draft_Note_1," ")</f>
        <v>Draft Document.</v>
      </c>
      <c r="B53" s="1621"/>
      <c r="C53" s="1635"/>
      <c r="D53" s="1635"/>
      <c r="E53" s="1637"/>
      <c r="F53" s="1637"/>
      <c r="G53" s="1637"/>
      <c r="H53" s="1637"/>
      <c r="I53" s="1637"/>
      <c r="J53" s="1644"/>
      <c r="K53" s="1637"/>
      <c r="L53" s="1645"/>
      <c r="M53" s="1646" t="s">
        <v>55</v>
      </c>
      <c r="N53" s="1122"/>
      <c r="O53" s="1635"/>
      <c r="P53" s="1123"/>
    </row>
    <row r="54" spans="1:16" ht="15.6">
      <c r="A54" s="888" t="str">
        <f>IF(+Draft_Toggle=1,+Draft_Note_2," ")</f>
        <v>All data subject to change upon completion of additional analysis.</v>
      </c>
      <c r="B54" s="1621"/>
      <c r="C54" s="1635"/>
      <c r="D54" s="1635"/>
      <c r="E54" s="1637"/>
      <c r="F54" s="1637"/>
      <c r="G54" s="1637"/>
      <c r="H54" s="1637"/>
      <c r="I54" s="1637"/>
      <c r="J54" s="1644"/>
      <c r="K54" s="1637"/>
      <c r="L54" s="1645"/>
      <c r="M54" s="1647" t="e">
        <f>'NWC calc_Bargain'!#REF!</f>
        <v>#REF!</v>
      </c>
      <c r="N54" s="1122"/>
      <c r="O54" s="1635"/>
      <c r="P54" s="1123"/>
    </row>
    <row r="55" spans="1:16">
      <c r="A55" s="1122"/>
      <c r="B55" s="1122"/>
      <c r="C55" s="1122"/>
      <c r="D55" s="1122"/>
      <c r="E55" s="1122"/>
      <c r="F55" s="1122"/>
      <c r="G55" s="1122"/>
      <c r="H55" s="1122"/>
      <c r="I55" s="1122"/>
      <c r="J55" s="1122"/>
      <c r="K55" s="1122"/>
      <c r="L55" s="1122"/>
      <c r="M55" s="1122"/>
      <c r="N55" s="1122"/>
      <c r="O55" s="1123"/>
      <c r="P55" s="1123"/>
    </row>
  </sheetData>
  <pageMargins left="0.5" right="0.52" top="0.5" bottom="0.5" header="0.3" footer="0.3"/>
  <pageSetup fitToHeight="0" orientation="landscape" blackAndWhite="1" r:id="rId1"/>
  <headerFooter alignWithMargins="0"/>
  <ignoredErrors>
    <ignoredError sqref="L8" unlockedFormula="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V52"/>
  <sheetViews>
    <sheetView showGridLines="0" view="pageBreakPreview" zoomScale="55" zoomScaleNormal="85" zoomScaleSheetLayoutView="55" workbookViewId="0"/>
  </sheetViews>
  <sheetFormatPr defaultColWidth="9.109375" defaultRowHeight="13.8" outlineLevelRow="1" outlineLevelCol="1"/>
  <cols>
    <col min="1" max="1" width="2.109375" style="278" customWidth="1"/>
    <col min="2" max="2" width="26.5546875" style="278" customWidth="1"/>
    <col min="3" max="3" width="0.6640625" style="278" customWidth="1"/>
    <col min="4" max="4" width="11.33203125" style="278" customWidth="1"/>
    <col min="5" max="5" width="1.6640625" style="278" customWidth="1"/>
    <col min="6" max="6" width="8.109375" style="278" hidden="1" customWidth="1" outlineLevel="1"/>
    <col min="7" max="7" width="9.44140625" style="278" hidden="1" customWidth="1" outlineLevel="1"/>
    <col min="8" max="8" width="8.33203125" style="278" hidden="1" customWidth="1" outlineLevel="1"/>
    <col min="9" max="9" width="10.5546875" style="278" bestFit="1" customWidth="1" collapsed="1"/>
    <col min="10" max="11" width="10.109375" style="278" bestFit="1" customWidth="1"/>
    <col min="12" max="12" width="9.88671875" style="278" customWidth="1"/>
    <col min="13" max="13" width="3" style="278" customWidth="1"/>
    <col min="14" max="16" width="9" style="278" hidden="1" customWidth="1" outlineLevel="1"/>
    <col min="17" max="17" width="9.88671875" style="278" customWidth="1" collapsed="1"/>
    <col min="18" max="20" width="9.88671875" style="278" customWidth="1"/>
    <col min="21" max="21" width="2.6640625" style="278" customWidth="1"/>
    <col min="22" max="22" width="5.5546875" style="277" customWidth="1"/>
    <col min="23" max="16384" width="9.109375" style="278"/>
  </cols>
  <sheetData>
    <row r="1" spans="1:22" ht="24" thickBot="1">
      <c r="A1" s="872" t="str">
        <f>client_name</f>
        <v>AECOM Technology Corporation</v>
      </c>
      <c r="B1" s="1770"/>
      <c r="C1" s="1770"/>
      <c r="D1" s="1771"/>
      <c r="E1" s="1771"/>
      <c r="F1" s="1771"/>
      <c r="G1" s="1771"/>
      <c r="H1" s="1771"/>
      <c r="I1" s="1771"/>
      <c r="J1" s="1771"/>
      <c r="K1" s="1771"/>
      <c r="L1" s="1771"/>
      <c r="M1" s="1771"/>
      <c r="N1" s="1771"/>
      <c r="O1" s="1771"/>
      <c r="P1" s="1771"/>
      <c r="Q1" s="1771"/>
      <c r="R1" s="1771"/>
      <c r="S1" s="1771"/>
      <c r="T1" s="1771"/>
      <c r="U1" s="1601" t="s">
        <v>673</v>
      </c>
      <c r="V1" s="1772"/>
    </row>
    <row r="2" spans="1:22" ht="15.6">
      <c r="A2" s="946" t="str">
        <f>Subject_Co1</f>
        <v>AsiaPac</v>
      </c>
      <c r="B2" s="1773"/>
      <c r="C2" s="1773"/>
      <c r="D2" s="1774"/>
      <c r="E2" s="1774"/>
      <c r="F2" s="1606"/>
      <c r="G2" s="1774"/>
      <c r="H2" s="1774"/>
      <c r="I2" s="1774"/>
      <c r="J2" s="1774"/>
      <c r="K2" s="1774"/>
      <c r="L2" s="1774"/>
      <c r="M2" s="1774"/>
      <c r="N2" s="1774"/>
      <c r="O2" s="1774"/>
      <c r="P2" s="1774"/>
      <c r="Q2" s="1774"/>
      <c r="R2" s="1774"/>
      <c r="S2" s="1774"/>
      <c r="T2" s="1774"/>
      <c r="U2" s="1607"/>
      <c r="V2" s="1772"/>
    </row>
    <row r="3" spans="1:22" ht="15.6">
      <c r="A3" s="1608" t="s">
        <v>325</v>
      </c>
      <c r="B3" s="1773"/>
      <c r="C3" s="1773"/>
      <c r="D3" s="1774"/>
      <c r="E3" s="1774"/>
      <c r="F3" s="1775"/>
      <c r="G3" s="1774"/>
      <c r="H3" s="1774"/>
      <c r="I3" s="1774"/>
      <c r="J3" s="1774"/>
      <c r="K3" s="1774"/>
      <c r="L3" s="1774"/>
      <c r="M3" s="1774"/>
      <c r="N3" s="1775"/>
      <c r="O3" s="1775"/>
      <c r="P3" s="1775"/>
      <c r="Q3" s="1775"/>
      <c r="R3" s="1775"/>
      <c r="S3" s="1775"/>
      <c r="T3" s="1775"/>
      <c r="U3" s="1218"/>
      <c r="V3" s="1772"/>
    </row>
    <row r="4" spans="1:22" ht="15.6">
      <c r="A4" s="879" t="str">
        <f>date_heading</f>
        <v>Corroborative valuation as of 30 June 2014</v>
      </c>
      <c r="B4" s="1776"/>
      <c r="C4" s="1776"/>
      <c r="D4" s="1774"/>
      <c r="E4" s="1774"/>
      <c r="F4" s="1774"/>
      <c r="G4" s="1774"/>
      <c r="H4" s="1774"/>
      <c r="I4" s="1774"/>
      <c r="J4" s="1774"/>
      <c r="K4" s="1774"/>
      <c r="L4" s="1774"/>
      <c r="M4" s="1774"/>
      <c r="N4" s="1774"/>
      <c r="O4" s="1774"/>
      <c r="P4" s="1774"/>
      <c r="Q4" s="1774"/>
      <c r="R4" s="1774"/>
      <c r="S4" s="1774"/>
      <c r="T4" s="1774"/>
      <c r="U4" s="1605"/>
      <c r="V4" s="1772"/>
    </row>
    <row r="5" spans="1:22" ht="15.6">
      <c r="A5" s="880" t="str">
        <f>currency_heading</f>
        <v>(USD in 000s)</v>
      </c>
      <c r="B5" s="1776"/>
      <c r="C5" s="1776"/>
      <c r="D5" s="1774"/>
      <c r="E5" s="1774"/>
      <c r="F5" s="1774"/>
      <c r="G5" s="1774"/>
      <c r="H5" s="1774"/>
      <c r="I5" s="1774"/>
      <c r="J5" s="1774"/>
      <c r="K5" s="1774"/>
      <c r="L5" s="1774"/>
      <c r="M5" s="1774"/>
      <c r="N5" s="1774"/>
      <c r="O5" s="1774"/>
      <c r="P5" s="1774"/>
      <c r="Q5" s="1774"/>
      <c r="R5" s="1774"/>
      <c r="S5" s="1774"/>
      <c r="T5" s="1774"/>
      <c r="U5" s="1775"/>
      <c r="V5" s="1772"/>
    </row>
    <row r="6" spans="1:22" ht="15.6">
      <c r="A6" s="1777"/>
      <c r="B6" s="1777"/>
      <c r="C6" s="1777"/>
      <c r="D6" s="1777"/>
      <c r="E6" s="1777"/>
      <c r="F6" s="1778"/>
      <c r="G6" s="1778"/>
      <c r="H6" s="1778"/>
      <c r="I6" s="1778"/>
      <c r="J6" s="1778"/>
      <c r="K6" s="1778"/>
      <c r="L6" s="1778"/>
      <c r="M6" s="1778"/>
      <c r="N6" s="1778"/>
      <c r="O6" s="1778"/>
      <c r="P6" s="1778"/>
      <c r="Q6" s="1778"/>
      <c r="R6" s="1778"/>
      <c r="S6" s="1778"/>
      <c r="T6" s="1778"/>
      <c r="U6" s="1779"/>
      <c r="V6" s="1772"/>
    </row>
    <row r="7" spans="1:22" ht="15.6">
      <c r="A7" s="1777"/>
      <c r="B7" s="1777"/>
      <c r="C7" s="1777"/>
      <c r="D7" s="1777"/>
      <c r="E7" s="1777"/>
      <c r="F7" s="2149" t="s">
        <v>57</v>
      </c>
      <c r="G7" s="2149"/>
      <c r="H7" s="2149"/>
      <c r="I7" s="2149"/>
      <c r="J7" s="2149"/>
      <c r="K7" s="2149"/>
      <c r="L7" s="2149"/>
      <c r="M7" s="1778"/>
      <c r="N7" s="2149" t="s">
        <v>17</v>
      </c>
      <c r="O7" s="2149"/>
      <c r="P7" s="2149"/>
      <c r="Q7" s="2149"/>
      <c r="R7" s="2149"/>
      <c r="S7" s="2149"/>
      <c r="T7" s="2149"/>
      <c r="U7" s="1779"/>
      <c r="V7" s="1772"/>
    </row>
    <row r="8" spans="1:22" s="287" customFormat="1" ht="17.25" customHeight="1">
      <c r="A8" s="1614"/>
      <c r="B8" s="1641" t="s">
        <v>204</v>
      </c>
      <c r="C8" s="1615"/>
      <c r="D8" s="1780" t="s">
        <v>290</v>
      </c>
      <c r="E8" s="1620"/>
      <c r="F8" s="1781" t="s">
        <v>202</v>
      </c>
      <c r="G8" s="1781" t="s">
        <v>203</v>
      </c>
      <c r="H8" s="1781" t="s">
        <v>147</v>
      </c>
      <c r="I8" s="1781" t="s">
        <v>148</v>
      </c>
      <c r="J8" s="1781" t="s">
        <v>459</v>
      </c>
      <c r="K8" s="1781" t="s">
        <v>460</v>
      </c>
      <c r="L8" s="1781" t="s">
        <v>461</v>
      </c>
      <c r="M8" s="1782"/>
      <c r="N8" s="953" t="str">
        <f t="shared" ref="N8:T8" si="0">F8</f>
        <v>5-yr</v>
      </c>
      <c r="O8" s="953" t="str">
        <f t="shared" si="0"/>
        <v>3-yr</v>
      </c>
      <c r="P8" s="953" t="str">
        <f t="shared" si="0"/>
        <v>LFY</v>
      </c>
      <c r="Q8" s="953" t="str">
        <f t="shared" si="0"/>
        <v>LTM</v>
      </c>
      <c r="R8" s="953" t="str">
        <f t="shared" si="0"/>
        <v>NFY</v>
      </c>
      <c r="S8" s="953" t="str">
        <f t="shared" si="0"/>
        <v>NFY+1</v>
      </c>
      <c r="T8" s="953" t="str">
        <f t="shared" si="0"/>
        <v>NFY+2</v>
      </c>
      <c r="U8" s="1614"/>
      <c r="V8" s="1772"/>
    </row>
    <row r="9" spans="1:22" s="287" customFormat="1" ht="17.25" customHeight="1">
      <c r="A9" s="1614"/>
      <c r="B9" s="954">
        <f>WACC_Bargain!B11</f>
        <v>0</v>
      </c>
      <c r="C9" s="1783"/>
      <c r="D9" s="955">
        <f>WACC_Bargain!D11</f>
        <v>0</v>
      </c>
      <c r="E9" s="1784"/>
      <c r="F9" s="519">
        <v>7562620</v>
      </c>
      <c r="G9" s="519">
        <v>8248100</v>
      </c>
      <c r="H9" s="519">
        <v>8857700</v>
      </c>
      <c r="I9" s="1785"/>
      <c r="J9" s="1785"/>
      <c r="K9" s="1785"/>
      <c r="L9" s="1300"/>
      <c r="M9" s="1786"/>
      <c r="N9" s="1785"/>
      <c r="O9" s="1785"/>
      <c r="P9" s="1785"/>
      <c r="Q9" s="1785"/>
      <c r="R9" s="1785"/>
      <c r="S9" s="1785"/>
      <c r="T9" s="1300"/>
      <c r="U9" s="1614"/>
      <c r="V9" s="1772"/>
    </row>
    <row r="10" spans="1:22" ht="17.25" customHeight="1">
      <c r="A10" s="1787"/>
      <c r="B10" s="954">
        <f>WACC_Bargain!B12</f>
        <v>0</v>
      </c>
      <c r="C10" s="1783"/>
      <c r="D10" s="955">
        <f>WACC_Bargain!D12</f>
        <v>0</v>
      </c>
      <c r="E10" s="1784"/>
      <c r="F10" s="409">
        <v>813712.71399999992</v>
      </c>
      <c r="G10" s="409">
        <v>854887.97333333327</v>
      </c>
      <c r="H10" s="409">
        <v>891055.89999999991</v>
      </c>
      <c r="I10" s="1300"/>
      <c r="J10" s="1300"/>
      <c r="K10" s="1300"/>
      <c r="L10" s="1300"/>
      <c r="M10" s="1786"/>
      <c r="N10" s="1300"/>
      <c r="O10" s="1300"/>
      <c r="P10" s="1300"/>
      <c r="Q10" s="1300"/>
      <c r="R10" s="1300"/>
      <c r="S10" s="1300"/>
      <c r="T10" s="1300"/>
      <c r="U10" s="1640"/>
      <c r="V10" s="1772"/>
    </row>
    <row r="11" spans="1:22" ht="17.25" customHeight="1">
      <c r="A11" s="1788"/>
      <c r="B11" s="954">
        <f>WACC_Bargain!B13</f>
        <v>0</v>
      </c>
      <c r="C11" s="1783"/>
      <c r="D11" s="955">
        <f>WACC_Bargain!D13</f>
        <v>0</v>
      </c>
      <c r="E11" s="1784"/>
      <c r="F11" s="409">
        <v>6161963.2000000002</v>
      </c>
      <c r="G11" s="409">
        <v>7014593.333333333</v>
      </c>
      <c r="H11" s="409">
        <v>8184978</v>
      </c>
      <c r="I11" s="1300"/>
      <c r="J11" s="1300"/>
      <c r="K11" s="1300"/>
      <c r="L11" s="1300"/>
      <c r="M11" s="1786"/>
      <c r="N11" s="1300"/>
      <c r="O11" s="1300"/>
      <c r="P11" s="1300"/>
      <c r="Q11" s="1300"/>
      <c r="R11" s="1300"/>
      <c r="S11" s="1300"/>
      <c r="T11" s="1300"/>
      <c r="U11" s="1640"/>
      <c r="V11" s="1772"/>
    </row>
    <row r="12" spans="1:22">
      <c r="A12" s="1788"/>
      <c r="B12" s="1790"/>
      <c r="C12" s="1790"/>
      <c r="D12" s="1790"/>
      <c r="E12" s="1790"/>
      <c r="F12" s="1790"/>
      <c r="G12" s="1790"/>
      <c r="H12" s="1790"/>
      <c r="I12" s="1790"/>
      <c r="J12" s="1790"/>
      <c r="K12" s="1790"/>
      <c r="L12" s="1790"/>
      <c r="M12" s="1790"/>
      <c r="N12" s="1790"/>
      <c r="O12" s="1790"/>
      <c r="P12" s="1790"/>
      <c r="Q12" s="1790"/>
      <c r="R12" s="1790"/>
      <c r="S12" s="1790"/>
      <c r="T12" s="1790"/>
      <c r="U12" s="1640"/>
      <c r="V12" s="1772"/>
    </row>
    <row r="13" spans="1:22" hidden="1" outlineLevel="1">
      <c r="A13" s="1788"/>
      <c r="B13" s="1783"/>
      <c r="C13" s="1783"/>
      <c r="D13" s="1789"/>
      <c r="E13" s="1784"/>
      <c r="F13" s="1300"/>
      <c r="G13" s="1300"/>
      <c r="H13" s="1300"/>
      <c r="I13" s="1300"/>
      <c r="J13" s="1300"/>
      <c r="K13" s="1300"/>
      <c r="L13" s="1300"/>
      <c r="M13" s="1786"/>
      <c r="N13" s="1300"/>
      <c r="O13" s="1300"/>
      <c r="P13" s="1300"/>
      <c r="Q13" s="1300"/>
      <c r="R13" s="1300"/>
      <c r="S13" s="1300"/>
      <c r="T13" s="1300"/>
      <c r="U13" s="1640"/>
      <c r="V13" s="1772"/>
    </row>
    <row r="14" spans="1:22" hidden="1" outlineLevel="1">
      <c r="A14" s="1788"/>
      <c r="B14" s="1783"/>
      <c r="C14" s="1783"/>
      <c r="D14" s="1789"/>
      <c r="E14" s="1784"/>
      <c r="F14" s="1300"/>
      <c r="G14" s="1300"/>
      <c r="H14" s="1300"/>
      <c r="I14" s="1300"/>
      <c r="J14" s="1300"/>
      <c r="K14" s="1300"/>
      <c r="L14" s="1300"/>
      <c r="M14" s="1786"/>
      <c r="N14" s="1300"/>
      <c r="O14" s="1300"/>
      <c r="P14" s="1300"/>
      <c r="Q14" s="1300"/>
      <c r="R14" s="1300"/>
      <c r="S14" s="1300"/>
      <c r="T14" s="1300"/>
      <c r="U14" s="1640"/>
      <c r="V14" s="1772"/>
    </row>
    <row r="15" spans="1:22" hidden="1" outlineLevel="1">
      <c r="A15" s="1788"/>
      <c r="B15" s="1783"/>
      <c r="C15" s="1783"/>
      <c r="D15" s="1789"/>
      <c r="E15" s="1784"/>
      <c r="F15" s="1300"/>
      <c r="G15" s="1300"/>
      <c r="H15" s="1300"/>
      <c r="I15" s="1300"/>
      <c r="J15" s="1300"/>
      <c r="K15" s="1300"/>
      <c r="L15" s="1300"/>
      <c r="M15" s="1786"/>
      <c r="N15" s="1300"/>
      <c r="O15" s="1300"/>
      <c r="P15" s="1300"/>
      <c r="Q15" s="1300"/>
      <c r="R15" s="1300"/>
      <c r="S15" s="1300"/>
      <c r="T15" s="1300"/>
      <c r="U15" s="1640"/>
      <c r="V15" s="1772"/>
    </row>
    <row r="16" spans="1:22" hidden="1" outlineLevel="1">
      <c r="A16" s="1788"/>
      <c r="B16" s="1783"/>
      <c r="C16" s="1783"/>
      <c r="D16" s="1789"/>
      <c r="E16" s="1784"/>
      <c r="F16" s="1300"/>
      <c r="G16" s="1300"/>
      <c r="H16" s="1300"/>
      <c r="I16" s="1300"/>
      <c r="J16" s="1300"/>
      <c r="K16" s="1300"/>
      <c r="L16" s="1300"/>
      <c r="M16" s="1786"/>
      <c r="N16" s="1300"/>
      <c r="O16" s="1300"/>
      <c r="P16" s="1300"/>
      <c r="Q16" s="1300"/>
      <c r="R16" s="1300"/>
      <c r="S16" s="1300"/>
      <c r="T16" s="1300"/>
      <c r="U16" s="1640"/>
      <c r="V16" s="1772"/>
    </row>
    <row r="17" spans="1:22" hidden="1" outlineLevel="1">
      <c r="A17" s="1788"/>
      <c r="B17" s="1783"/>
      <c r="C17" s="1783"/>
      <c r="D17" s="1789"/>
      <c r="E17" s="1784"/>
      <c r="F17" s="1300"/>
      <c r="G17" s="1300"/>
      <c r="H17" s="1300"/>
      <c r="I17" s="1300"/>
      <c r="J17" s="1300"/>
      <c r="K17" s="1300"/>
      <c r="L17" s="1300"/>
      <c r="M17" s="1786"/>
      <c r="N17" s="1300"/>
      <c r="O17" s="1300"/>
      <c r="P17" s="1300"/>
      <c r="Q17" s="1300"/>
      <c r="R17" s="1300"/>
      <c r="S17" s="1300"/>
      <c r="T17" s="1300"/>
      <c r="U17" s="1640"/>
      <c r="V17" s="1772"/>
    </row>
    <row r="18" spans="1:22" hidden="1" outlineLevel="1">
      <c r="A18" s="1788"/>
      <c r="B18" s="1783"/>
      <c r="C18" s="1783"/>
      <c r="D18" s="1789"/>
      <c r="E18" s="1784"/>
      <c r="F18" s="1300"/>
      <c r="G18" s="1300"/>
      <c r="H18" s="1300"/>
      <c r="I18" s="1300"/>
      <c r="J18" s="1300"/>
      <c r="K18" s="1300"/>
      <c r="L18" s="1300"/>
      <c r="M18" s="1786"/>
      <c r="N18" s="1300"/>
      <c r="O18" s="1300"/>
      <c r="P18" s="1300"/>
      <c r="Q18" s="1300"/>
      <c r="R18" s="1300"/>
      <c r="S18" s="1300"/>
      <c r="T18" s="1300"/>
      <c r="U18" s="1640"/>
      <c r="V18" s="1772"/>
    </row>
    <row r="19" spans="1:22" hidden="1" outlineLevel="1">
      <c r="A19" s="1788"/>
      <c r="B19" s="1783"/>
      <c r="C19" s="1783"/>
      <c r="D19" s="1789"/>
      <c r="E19" s="1784"/>
      <c r="F19" s="1300"/>
      <c r="G19" s="1300"/>
      <c r="H19" s="1300"/>
      <c r="I19" s="1300"/>
      <c r="J19" s="1300"/>
      <c r="K19" s="1300"/>
      <c r="L19" s="1300"/>
      <c r="M19" s="1786"/>
      <c r="N19" s="1300"/>
      <c r="O19" s="1300"/>
      <c r="P19" s="1300"/>
      <c r="Q19" s="1300"/>
      <c r="R19" s="1300"/>
      <c r="S19" s="1300"/>
      <c r="T19" s="1300"/>
      <c r="U19" s="1640"/>
      <c r="V19" s="1772"/>
    </row>
    <row r="20" spans="1:22" hidden="1" outlineLevel="1">
      <c r="A20" s="1788"/>
      <c r="B20" s="1783"/>
      <c r="C20" s="1783"/>
      <c r="D20" s="1789"/>
      <c r="E20" s="1784"/>
      <c r="F20" s="1793"/>
      <c r="G20" s="1793"/>
      <c r="H20" s="1793"/>
      <c r="I20" s="1793"/>
      <c r="J20" s="1793"/>
      <c r="K20" s="1793"/>
      <c r="L20" s="1793"/>
      <c r="M20" s="1793"/>
      <c r="N20" s="1763"/>
      <c r="O20" s="1763"/>
      <c r="P20" s="1763"/>
      <c r="Q20" s="1763"/>
      <c r="R20" s="1763"/>
      <c r="S20" s="1763"/>
      <c r="T20" s="1763"/>
      <c r="U20" s="1640"/>
      <c r="V20" s="1772"/>
    </row>
    <row r="21" spans="1:22" collapsed="1">
      <c r="A21" s="1788"/>
      <c r="B21" s="1928"/>
      <c r="C21" s="1928"/>
      <c r="D21" s="1928"/>
      <c r="E21" s="1790"/>
      <c r="F21" s="1790"/>
      <c r="G21" s="1790"/>
      <c r="H21" s="1790"/>
      <c r="I21" s="1790"/>
      <c r="J21" s="1790"/>
      <c r="K21" s="1790"/>
      <c r="L21" s="1790"/>
      <c r="M21" s="1790"/>
      <c r="N21" s="1790"/>
      <c r="O21" s="1790"/>
      <c r="P21" s="1790"/>
      <c r="Q21" s="1790"/>
      <c r="R21" s="1790"/>
      <c r="S21" s="1790"/>
      <c r="T21" s="1790"/>
      <c r="U21" s="1640"/>
      <c r="V21" s="1929"/>
    </row>
    <row r="22" spans="1:22" ht="17.25" customHeight="1">
      <c r="A22" s="1788"/>
      <c r="B22" s="1641" t="s">
        <v>205</v>
      </c>
      <c r="C22" s="1641"/>
      <c r="D22" s="1790"/>
      <c r="E22" s="1794"/>
      <c r="F22" s="1795"/>
      <c r="G22" s="1795"/>
      <c r="H22" s="1795"/>
      <c r="I22" s="1795" t="s">
        <v>207</v>
      </c>
      <c r="J22" s="1795"/>
      <c r="K22" s="1795"/>
      <c r="L22" s="1795"/>
      <c r="M22" s="1794"/>
      <c r="N22" s="1796"/>
      <c r="O22" s="1796"/>
      <c r="P22" s="1796"/>
      <c r="Q22" s="1796" t="s">
        <v>208</v>
      </c>
      <c r="R22" s="1796"/>
      <c r="S22" s="1796"/>
      <c r="T22" s="1796"/>
      <c r="U22" s="1788"/>
      <c r="V22" s="1929" t="s">
        <v>554</v>
      </c>
    </row>
    <row r="23" spans="1:22" ht="17.25" customHeight="1">
      <c r="A23" s="1788"/>
      <c r="B23" s="1641" t="s">
        <v>204</v>
      </c>
      <c r="C23" s="1641"/>
      <c r="D23" s="1797" t="s">
        <v>206</v>
      </c>
      <c r="E23" s="1794"/>
      <c r="F23" s="953" t="str">
        <f t="shared" ref="F23:L23" si="1">F8</f>
        <v>5-yr</v>
      </c>
      <c r="G23" s="953" t="str">
        <f t="shared" si="1"/>
        <v>3-yr</v>
      </c>
      <c r="H23" s="953" t="str">
        <f t="shared" si="1"/>
        <v>LFY</v>
      </c>
      <c r="I23" s="953" t="str">
        <f t="shared" si="1"/>
        <v>LTM</v>
      </c>
      <c r="J23" s="953" t="str">
        <f t="shared" si="1"/>
        <v>NFY</v>
      </c>
      <c r="K23" s="953" t="str">
        <f t="shared" si="1"/>
        <v>NFY+1</v>
      </c>
      <c r="L23" s="953" t="str">
        <f t="shared" si="1"/>
        <v>NFY+2</v>
      </c>
      <c r="M23" s="1794"/>
      <c r="N23" s="953" t="str">
        <f t="shared" ref="N23:T23" si="2">F8</f>
        <v>5-yr</v>
      </c>
      <c r="O23" s="953" t="str">
        <f t="shared" si="2"/>
        <v>3-yr</v>
      </c>
      <c r="P23" s="953" t="str">
        <f t="shared" si="2"/>
        <v>LFY</v>
      </c>
      <c r="Q23" s="953" t="str">
        <f t="shared" si="2"/>
        <v>LTM</v>
      </c>
      <c r="R23" s="953" t="str">
        <f t="shared" si="2"/>
        <v>NFY</v>
      </c>
      <c r="S23" s="953" t="str">
        <f t="shared" si="2"/>
        <v>NFY+1</v>
      </c>
      <c r="T23" s="953" t="str">
        <f t="shared" si="2"/>
        <v>NFY+2</v>
      </c>
      <c r="U23" s="1788"/>
      <c r="V23" s="1929"/>
    </row>
    <row r="24" spans="1:22" ht="17.25" customHeight="1">
      <c r="A24" s="1788"/>
      <c r="B24" s="954">
        <f>WACC_Bargain!B11</f>
        <v>0</v>
      </c>
      <c r="C24" s="1783"/>
      <c r="D24" s="956">
        <f>TIC_Bargain!L9</f>
        <v>0</v>
      </c>
      <c r="E24" s="1784"/>
      <c r="F24" s="957">
        <f>IF($B9="","",IF(ISERROR($D24/F9),"n/a",IF(OR($D24/F9&lt;0,$D24/F9&gt;5),"nmf",$D24/F9)))</f>
        <v>0</v>
      </c>
      <c r="G24" s="957">
        <f t="shared" ref="G24:L24" si="3">IF($B9="","",IF(ISERROR($D24/G9),"n/a",IF(OR($D24/G9&lt;0,$D24/G9&gt;5),"nmf",$D24/G9)))</f>
        <v>0</v>
      </c>
      <c r="H24" s="957">
        <f t="shared" si="3"/>
        <v>0</v>
      </c>
      <c r="I24" s="957" t="str">
        <f t="shared" si="3"/>
        <v>n/a</v>
      </c>
      <c r="J24" s="957" t="str">
        <f t="shared" si="3"/>
        <v>n/a</v>
      </c>
      <c r="K24" s="957" t="str">
        <f t="shared" si="3"/>
        <v>n/a</v>
      </c>
      <c r="L24" s="957" t="str">
        <f t="shared" si="3"/>
        <v>n/a</v>
      </c>
      <c r="M24" s="1763"/>
      <c r="N24" s="957" t="str">
        <f t="shared" ref="N24:T26" si="4">IF($B9="","",IF(ISERROR($D24/N9),"n/a",IF($D24/N9&lt;0,"nmf",$D24/N9)))</f>
        <v>n/a</v>
      </c>
      <c r="O24" s="957" t="str">
        <f t="shared" si="4"/>
        <v>n/a</v>
      </c>
      <c r="P24" s="957" t="str">
        <f t="shared" si="4"/>
        <v>n/a</v>
      </c>
      <c r="Q24" s="957" t="str">
        <f t="shared" si="4"/>
        <v>n/a</v>
      </c>
      <c r="R24" s="957" t="str">
        <f t="shared" si="4"/>
        <v>n/a</v>
      </c>
      <c r="S24" s="957" t="str">
        <f t="shared" si="4"/>
        <v>n/a</v>
      </c>
      <c r="T24" s="957" t="str">
        <f t="shared" si="4"/>
        <v>n/a</v>
      </c>
      <c r="U24" s="1788"/>
      <c r="V24" s="958" t="e">
        <f>R24/Q24-1</f>
        <v>#VALUE!</v>
      </c>
    </row>
    <row r="25" spans="1:22" ht="17.25" customHeight="1">
      <c r="A25" s="1788"/>
      <c r="B25" s="954">
        <f>WACC_Bargain!B12</f>
        <v>0</v>
      </c>
      <c r="C25" s="1783"/>
      <c r="D25" s="959">
        <f>TIC_Bargain!L10</f>
        <v>0</v>
      </c>
      <c r="E25" s="1784"/>
      <c r="F25" s="957">
        <f t="shared" ref="F25:L26" si="5">IF($B10="","",IF(ISERROR($D25/F10),"n/a",IF(OR($D25/F10&lt;0,$D25/F10&gt;5),"nmf",$D25/F10)))</f>
        <v>0</v>
      </c>
      <c r="G25" s="957">
        <f t="shared" si="5"/>
        <v>0</v>
      </c>
      <c r="H25" s="957">
        <f t="shared" si="5"/>
        <v>0</v>
      </c>
      <c r="I25" s="957" t="str">
        <f t="shared" si="5"/>
        <v>n/a</v>
      </c>
      <c r="J25" s="957" t="str">
        <f t="shared" si="5"/>
        <v>n/a</v>
      </c>
      <c r="K25" s="957" t="str">
        <f t="shared" si="5"/>
        <v>n/a</v>
      </c>
      <c r="L25" s="957" t="str">
        <f t="shared" si="5"/>
        <v>n/a</v>
      </c>
      <c r="M25" s="1763"/>
      <c r="N25" s="957" t="str">
        <f t="shared" si="4"/>
        <v>n/a</v>
      </c>
      <c r="O25" s="957" t="str">
        <f t="shared" si="4"/>
        <v>n/a</v>
      </c>
      <c r="P25" s="957" t="str">
        <f t="shared" si="4"/>
        <v>n/a</v>
      </c>
      <c r="Q25" s="957" t="str">
        <f t="shared" si="4"/>
        <v>n/a</v>
      </c>
      <c r="R25" s="957" t="str">
        <f t="shared" si="4"/>
        <v>n/a</v>
      </c>
      <c r="S25" s="957" t="str">
        <f t="shared" si="4"/>
        <v>n/a</v>
      </c>
      <c r="T25" s="957" t="str">
        <f t="shared" si="4"/>
        <v>n/a</v>
      </c>
      <c r="U25" s="1788"/>
      <c r="V25" s="1930"/>
    </row>
    <row r="26" spans="1:22" s="301" customFormat="1" ht="17.25" customHeight="1">
      <c r="A26" s="1798"/>
      <c r="B26" s="954">
        <f>WACC_Bargain!B13</f>
        <v>0</v>
      </c>
      <c r="C26" s="1783"/>
      <c r="D26" s="959">
        <f>TIC_Bargain!L11</f>
        <v>0</v>
      </c>
      <c r="E26" s="1784"/>
      <c r="F26" s="957">
        <f t="shared" si="5"/>
        <v>0</v>
      </c>
      <c r="G26" s="957">
        <f t="shared" si="5"/>
        <v>0</v>
      </c>
      <c r="H26" s="957">
        <f t="shared" si="5"/>
        <v>0</v>
      </c>
      <c r="I26" s="957" t="str">
        <f t="shared" si="5"/>
        <v>n/a</v>
      </c>
      <c r="J26" s="957" t="str">
        <f t="shared" si="5"/>
        <v>n/a</v>
      </c>
      <c r="K26" s="957" t="str">
        <f t="shared" si="5"/>
        <v>n/a</v>
      </c>
      <c r="L26" s="957" t="str">
        <f t="shared" si="5"/>
        <v>n/a</v>
      </c>
      <c r="M26" s="1763"/>
      <c r="N26" s="957" t="str">
        <f t="shared" si="4"/>
        <v>n/a</v>
      </c>
      <c r="O26" s="957" t="str">
        <f t="shared" si="4"/>
        <v>n/a</v>
      </c>
      <c r="P26" s="957" t="str">
        <f t="shared" si="4"/>
        <v>n/a</v>
      </c>
      <c r="Q26" s="957" t="str">
        <f t="shared" si="4"/>
        <v>n/a</v>
      </c>
      <c r="R26" s="957" t="str">
        <f t="shared" si="4"/>
        <v>n/a</v>
      </c>
      <c r="S26" s="957" t="str">
        <f t="shared" si="4"/>
        <v>n/a</v>
      </c>
      <c r="T26" s="957" t="str">
        <f t="shared" si="4"/>
        <v>n/a</v>
      </c>
      <c r="U26" s="1641"/>
      <c r="V26" s="958" t="e">
        <f>R26/Q26-1</f>
        <v>#VALUE!</v>
      </c>
    </row>
    <row r="27" spans="1:22" s="301" customFormat="1">
      <c r="A27" s="1798"/>
      <c r="B27" s="1800"/>
      <c r="C27" s="1800"/>
      <c r="D27" s="1800"/>
      <c r="E27" s="1800"/>
      <c r="F27" s="1800"/>
      <c r="G27" s="1800"/>
      <c r="H27" s="1800"/>
      <c r="I27" s="1800"/>
      <c r="J27" s="1800"/>
      <c r="K27" s="1800"/>
      <c r="L27" s="1800"/>
      <c r="M27" s="1800"/>
      <c r="N27" s="1800"/>
      <c r="O27" s="1800"/>
      <c r="P27" s="1800"/>
      <c r="Q27" s="1800"/>
      <c r="R27" s="1800"/>
      <c r="S27" s="1800"/>
      <c r="T27" s="1800"/>
      <c r="U27" s="1641"/>
      <c r="V27" s="958" t="e">
        <f>AVERAGE(V26,V24)</f>
        <v>#VALUE!</v>
      </c>
    </row>
    <row r="28" spans="1:22" s="301" customFormat="1">
      <c r="A28" s="1798"/>
      <c r="B28" s="1783"/>
      <c r="C28" s="1783"/>
      <c r="D28" s="1801"/>
      <c r="E28" s="1802"/>
      <c r="F28" s="1803"/>
      <c r="G28" s="1803"/>
      <c r="H28" s="1803"/>
      <c r="I28" s="1803"/>
      <c r="J28" s="1803"/>
      <c r="K28" s="1803"/>
      <c r="L28" s="1803"/>
      <c r="M28" s="1803"/>
      <c r="N28" s="1804"/>
      <c r="O28" s="1804"/>
      <c r="P28" s="1804"/>
      <c r="Q28" s="1804"/>
      <c r="R28" s="1804"/>
      <c r="S28" s="1804"/>
      <c r="T28" s="1804"/>
      <c r="U28" s="1641"/>
      <c r="V28" s="960" t="e">
        <f>Q25*(1+V27)</f>
        <v>#VALUE!</v>
      </c>
    </row>
    <row r="29" spans="1:22" s="301" customFormat="1" ht="17.25" customHeight="1">
      <c r="A29" s="1798"/>
      <c r="B29" s="1790"/>
      <c r="C29" s="1790"/>
      <c r="D29" s="1805" t="s">
        <v>151</v>
      </c>
      <c r="E29" s="1590"/>
      <c r="F29" s="957">
        <f t="shared" ref="F29:L29" si="6">(MAX(F24:F26))</f>
        <v>0</v>
      </c>
      <c r="G29" s="957">
        <f t="shared" si="6"/>
        <v>0</v>
      </c>
      <c r="H29" s="957">
        <f t="shared" si="6"/>
        <v>0</v>
      </c>
      <c r="I29" s="957">
        <f t="shared" si="6"/>
        <v>0</v>
      </c>
      <c r="J29" s="957">
        <f t="shared" si="6"/>
        <v>0</v>
      </c>
      <c r="K29" s="957">
        <f t="shared" si="6"/>
        <v>0</v>
      </c>
      <c r="L29" s="957">
        <f t="shared" si="6"/>
        <v>0</v>
      </c>
      <c r="M29" s="1793"/>
      <c r="N29" s="957">
        <f t="shared" ref="N29:T29" si="7">(MAX(N24:N26))</f>
        <v>0</v>
      </c>
      <c r="O29" s="957">
        <f t="shared" si="7"/>
        <v>0</v>
      </c>
      <c r="P29" s="957">
        <f t="shared" si="7"/>
        <v>0</v>
      </c>
      <c r="Q29" s="957">
        <f t="shared" si="7"/>
        <v>0</v>
      </c>
      <c r="R29" s="957">
        <f t="shared" si="7"/>
        <v>0</v>
      </c>
      <c r="S29" s="957">
        <f t="shared" si="7"/>
        <v>0</v>
      </c>
      <c r="T29" s="957">
        <f t="shared" si="7"/>
        <v>0</v>
      </c>
      <c r="U29" s="1641"/>
      <c r="V29" s="1929"/>
    </row>
    <row r="30" spans="1:22" s="301" customFormat="1" ht="17.25" customHeight="1">
      <c r="A30" s="1798"/>
      <c r="B30" s="1790"/>
      <c r="C30" s="1790"/>
      <c r="D30" s="1805" t="s">
        <v>496</v>
      </c>
      <c r="E30" s="1590"/>
      <c r="F30" s="957">
        <f t="shared" ref="F30:L30" si="8">QUARTILE(F24:F26,3)</f>
        <v>0</v>
      </c>
      <c r="G30" s="957">
        <f t="shared" si="8"/>
        <v>0</v>
      </c>
      <c r="H30" s="957">
        <f t="shared" si="8"/>
        <v>0</v>
      </c>
      <c r="I30" s="957" t="e">
        <f t="shared" si="8"/>
        <v>#NUM!</v>
      </c>
      <c r="J30" s="957" t="e">
        <f t="shared" si="8"/>
        <v>#NUM!</v>
      </c>
      <c r="K30" s="957" t="e">
        <f t="shared" si="8"/>
        <v>#NUM!</v>
      </c>
      <c r="L30" s="957" t="e">
        <f t="shared" si="8"/>
        <v>#NUM!</v>
      </c>
      <c r="M30" s="1793"/>
      <c r="N30" s="957" t="e">
        <f t="shared" ref="N30:T30" si="9">QUARTILE(N24:N26,3)</f>
        <v>#NUM!</v>
      </c>
      <c r="O30" s="957" t="e">
        <f t="shared" si="9"/>
        <v>#NUM!</v>
      </c>
      <c r="P30" s="957" t="e">
        <f t="shared" si="9"/>
        <v>#NUM!</v>
      </c>
      <c r="Q30" s="957" t="e">
        <f t="shared" si="9"/>
        <v>#NUM!</v>
      </c>
      <c r="R30" s="957" t="e">
        <f t="shared" si="9"/>
        <v>#NUM!</v>
      </c>
      <c r="S30" s="957" t="e">
        <f t="shared" si="9"/>
        <v>#NUM!</v>
      </c>
      <c r="T30" s="957" t="e">
        <f t="shared" si="9"/>
        <v>#NUM!</v>
      </c>
      <c r="U30" s="1641"/>
      <c r="V30" s="1929"/>
    </row>
    <row r="31" spans="1:22" s="301" customFormat="1" ht="17.25" customHeight="1">
      <c r="A31" s="1798"/>
      <c r="B31" s="1641"/>
      <c r="C31" s="1641"/>
      <c r="D31" s="1805" t="s">
        <v>38</v>
      </c>
      <c r="E31" s="1590"/>
      <c r="F31" s="957">
        <f t="shared" ref="F31:L31" si="10">(AVERAGE(F24:F26))</f>
        <v>0</v>
      </c>
      <c r="G31" s="957">
        <f t="shared" si="10"/>
        <v>0</v>
      </c>
      <c r="H31" s="957">
        <f t="shared" si="10"/>
        <v>0</v>
      </c>
      <c r="I31" s="957" t="e">
        <f t="shared" si="10"/>
        <v>#DIV/0!</v>
      </c>
      <c r="J31" s="957" t="e">
        <f t="shared" si="10"/>
        <v>#DIV/0!</v>
      </c>
      <c r="K31" s="957" t="e">
        <f t="shared" si="10"/>
        <v>#DIV/0!</v>
      </c>
      <c r="L31" s="957" t="e">
        <f t="shared" si="10"/>
        <v>#DIV/0!</v>
      </c>
      <c r="M31" s="1793"/>
      <c r="N31" s="957" t="e">
        <f t="shared" ref="N31:T31" si="11">(AVERAGE(N24:N26))</f>
        <v>#DIV/0!</v>
      </c>
      <c r="O31" s="957" t="e">
        <f t="shared" si="11"/>
        <v>#DIV/0!</v>
      </c>
      <c r="P31" s="957" t="e">
        <f t="shared" si="11"/>
        <v>#DIV/0!</v>
      </c>
      <c r="Q31" s="957" t="e">
        <f t="shared" si="11"/>
        <v>#DIV/0!</v>
      </c>
      <c r="R31" s="957" t="e">
        <f t="shared" si="11"/>
        <v>#DIV/0!</v>
      </c>
      <c r="S31" s="957" t="e">
        <f t="shared" si="11"/>
        <v>#DIV/0!</v>
      </c>
      <c r="T31" s="957" t="e">
        <f t="shared" si="11"/>
        <v>#DIV/0!</v>
      </c>
      <c r="U31" s="1641"/>
      <c r="V31" s="1772"/>
    </row>
    <row r="32" spans="1:22" s="301" customFormat="1" ht="17.25" customHeight="1">
      <c r="A32" s="1798"/>
      <c r="B32" s="1790"/>
      <c r="C32" s="1790"/>
      <c r="D32" s="1805" t="s">
        <v>39</v>
      </c>
      <c r="E32" s="1590"/>
      <c r="F32" s="957">
        <f t="shared" ref="F32:L32" si="12">(MEDIAN(F24:F26))</f>
        <v>0</v>
      </c>
      <c r="G32" s="957">
        <f t="shared" si="12"/>
        <v>0</v>
      </c>
      <c r="H32" s="957">
        <f t="shared" si="12"/>
        <v>0</v>
      </c>
      <c r="I32" s="957" t="e">
        <f t="shared" si="12"/>
        <v>#NUM!</v>
      </c>
      <c r="J32" s="957" t="e">
        <f t="shared" si="12"/>
        <v>#NUM!</v>
      </c>
      <c r="K32" s="957" t="e">
        <f t="shared" si="12"/>
        <v>#NUM!</v>
      </c>
      <c r="L32" s="957" t="e">
        <f t="shared" si="12"/>
        <v>#NUM!</v>
      </c>
      <c r="M32" s="1793"/>
      <c r="N32" s="957" t="e">
        <f t="shared" ref="N32:T32" si="13">(MEDIAN(N24:N26))</f>
        <v>#NUM!</v>
      </c>
      <c r="O32" s="957" t="e">
        <f t="shared" si="13"/>
        <v>#NUM!</v>
      </c>
      <c r="P32" s="957" t="e">
        <f t="shared" si="13"/>
        <v>#NUM!</v>
      </c>
      <c r="Q32" s="957" t="e">
        <f t="shared" si="13"/>
        <v>#NUM!</v>
      </c>
      <c r="R32" s="957" t="e">
        <f t="shared" si="13"/>
        <v>#NUM!</v>
      </c>
      <c r="S32" s="957" t="e">
        <f t="shared" si="13"/>
        <v>#NUM!</v>
      </c>
      <c r="T32" s="957" t="e">
        <f t="shared" si="13"/>
        <v>#NUM!</v>
      </c>
      <c r="U32" s="1641"/>
      <c r="V32" s="1772"/>
    </row>
    <row r="33" spans="1:22" s="301" customFormat="1" ht="17.25" customHeight="1">
      <c r="A33" s="1798"/>
      <c r="B33" s="1790"/>
      <c r="C33" s="1790"/>
      <c r="D33" s="1805" t="s">
        <v>497</v>
      </c>
      <c r="E33" s="1590"/>
      <c r="F33" s="957">
        <f t="shared" ref="F33:L33" si="14">QUARTILE(F24:F26,1)</f>
        <v>0</v>
      </c>
      <c r="G33" s="957">
        <f t="shared" si="14"/>
        <v>0</v>
      </c>
      <c r="H33" s="957">
        <f t="shared" si="14"/>
        <v>0</v>
      </c>
      <c r="I33" s="957" t="e">
        <f t="shared" si="14"/>
        <v>#NUM!</v>
      </c>
      <c r="J33" s="957" t="e">
        <f t="shared" si="14"/>
        <v>#NUM!</v>
      </c>
      <c r="K33" s="957" t="e">
        <f t="shared" si="14"/>
        <v>#NUM!</v>
      </c>
      <c r="L33" s="957" t="e">
        <f t="shared" si="14"/>
        <v>#NUM!</v>
      </c>
      <c r="M33" s="1793"/>
      <c r="N33" s="957" t="e">
        <f t="shared" ref="N33:T33" si="15">QUARTILE(N24:N26,1)</f>
        <v>#NUM!</v>
      </c>
      <c r="O33" s="957" t="e">
        <f t="shared" si="15"/>
        <v>#NUM!</v>
      </c>
      <c r="P33" s="957" t="e">
        <f t="shared" si="15"/>
        <v>#NUM!</v>
      </c>
      <c r="Q33" s="957" t="e">
        <f t="shared" si="15"/>
        <v>#NUM!</v>
      </c>
      <c r="R33" s="957" t="e">
        <f t="shared" si="15"/>
        <v>#NUM!</v>
      </c>
      <c r="S33" s="957" t="e">
        <f t="shared" si="15"/>
        <v>#NUM!</v>
      </c>
      <c r="T33" s="957" t="e">
        <f t="shared" si="15"/>
        <v>#NUM!</v>
      </c>
      <c r="U33" s="1641"/>
      <c r="V33" s="1772"/>
    </row>
    <row r="34" spans="1:22" s="301" customFormat="1" ht="17.25" customHeight="1">
      <c r="A34" s="1798"/>
      <c r="B34" s="1790"/>
      <c r="C34" s="1790"/>
      <c r="D34" s="1807" t="s">
        <v>154</v>
      </c>
      <c r="E34" s="1808"/>
      <c r="F34" s="961">
        <f t="shared" ref="F34:L34" si="16">(MIN(F24:F26))</f>
        <v>0</v>
      </c>
      <c r="G34" s="961">
        <f t="shared" si="16"/>
        <v>0</v>
      </c>
      <c r="H34" s="961">
        <f t="shared" si="16"/>
        <v>0</v>
      </c>
      <c r="I34" s="961">
        <f t="shared" si="16"/>
        <v>0</v>
      </c>
      <c r="J34" s="961">
        <f t="shared" si="16"/>
        <v>0</v>
      </c>
      <c r="K34" s="961">
        <f t="shared" si="16"/>
        <v>0</v>
      </c>
      <c r="L34" s="961">
        <f t="shared" si="16"/>
        <v>0</v>
      </c>
      <c r="M34" s="1803"/>
      <c r="N34" s="961">
        <f t="shared" ref="N34:T34" si="17">(MIN(N24:N26))</f>
        <v>0</v>
      </c>
      <c r="O34" s="961">
        <f t="shared" si="17"/>
        <v>0</v>
      </c>
      <c r="P34" s="961">
        <f t="shared" si="17"/>
        <v>0</v>
      </c>
      <c r="Q34" s="961">
        <f t="shared" si="17"/>
        <v>0</v>
      </c>
      <c r="R34" s="961">
        <f t="shared" si="17"/>
        <v>0</v>
      </c>
      <c r="S34" s="962">
        <f t="shared" si="17"/>
        <v>0</v>
      </c>
      <c r="T34" s="961">
        <f t="shared" si="17"/>
        <v>0</v>
      </c>
      <c r="U34" s="1641"/>
      <c r="V34" s="1772"/>
    </row>
    <row r="35" spans="1:22" s="301" customFormat="1">
      <c r="A35" s="1798"/>
      <c r="B35" s="1790"/>
      <c r="C35" s="1790"/>
      <c r="D35" s="1805"/>
      <c r="E35" s="1590"/>
      <c r="F35" s="1763"/>
      <c r="G35" s="1763"/>
      <c r="H35" s="1763"/>
      <c r="I35" s="1763"/>
      <c r="J35" s="1763"/>
      <c r="K35" s="1763"/>
      <c r="L35" s="1763"/>
      <c r="M35" s="1793"/>
      <c r="N35" s="1763"/>
      <c r="O35" s="1763"/>
      <c r="P35" s="1763"/>
      <c r="Q35" s="1763"/>
      <c r="R35" s="1763"/>
      <c r="S35" s="1763"/>
      <c r="T35" s="1763"/>
      <c r="U35" s="1641"/>
      <c r="V35" s="1772"/>
    </row>
    <row r="36" spans="1:22" s="301" customFormat="1">
      <c r="A36" s="1798"/>
      <c r="B36" s="1800"/>
      <c r="C36" s="1800"/>
      <c r="D36" s="1800"/>
      <c r="E36" s="1800"/>
      <c r="F36" s="1800"/>
      <c r="G36" s="1800"/>
      <c r="H36" s="1800"/>
      <c r="I36" s="1800"/>
      <c r="J36" s="1800"/>
      <c r="K36" s="1800"/>
      <c r="L36" s="1800"/>
      <c r="M36" s="1800"/>
      <c r="N36" s="1800"/>
      <c r="O36" s="1800"/>
      <c r="P36" s="1800"/>
      <c r="Q36" s="1800"/>
      <c r="R36" s="1800"/>
      <c r="S36" s="1800"/>
      <c r="T36" s="1800"/>
      <c r="U36" s="1641"/>
      <c r="V36" s="1772"/>
    </row>
    <row r="37" spans="1:22" s="301" customFormat="1" hidden="1" outlineLevel="1">
      <c r="A37" s="1798"/>
      <c r="B37" s="1790"/>
      <c r="C37" s="1790"/>
      <c r="D37" s="1805"/>
      <c r="E37" s="1590"/>
      <c r="F37" s="1763"/>
      <c r="G37" s="1763"/>
      <c r="H37" s="1763"/>
      <c r="I37" s="1763"/>
      <c r="J37" s="1763"/>
      <c r="K37" s="1763"/>
      <c r="L37" s="1763"/>
      <c r="M37" s="1793"/>
      <c r="N37" s="1763"/>
      <c r="O37" s="1763"/>
      <c r="P37" s="1763"/>
      <c r="Q37" s="1763"/>
      <c r="R37" s="1763"/>
      <c r="S37" s="1763"/>
      <c r="T37" s="1763"/>
      <c r="U37" s="1641"/>
      <c r="V37" s="1772"/>
    </row>
    <row r="38" spans="1:22" s="301" customFormat="1" hidden="1" outlineLevel="1">
      <c r="A38" s="1798"/>
      <c r="B38" s="1790"/>
      <c r="C38" s="1790"/>
      <c r="D38" s="1805"/>
      <c r="E38" s="1590"/>
      <c r="F38" s="1763"/>
      <c r="G38" s="1763"/>
      <c r="H38" s="1763"/>
      <c r="I38" s="1763"/>
      <c r="J38" s="1763"/>
      <c r="K38" s="1763"/>
      <c r="L38" s="1763"/>
      <c r="M38" s="1793"/>
      <c r="N38" s="1763"/>
      <c r="O38" s="1763"/>
      <c r="P38" s="1763"/>
      <c r="Q38" s="1763"/>
      <c r="R38" s="1763"/>
      <c r="S38" s="1763"/>
      <c r="T38" s="1763"/>
      <c r="U38" s="1641"/>
      <c r="V38" s="1772"/>
    </row>
    <row r="39" spans="1:22" s="301" customFormat="1" hidden="1" outlineLevel="1">
      <c r="A39" s="1798"/>
      <c r="B39" s="1790"/>
      <c r="C39" s="1790"/>
      <c r="D39" s="1805"/>
      <c r="E39" s="1590"/>
      <c r="F39" s="1763"/>
      <c r="G39" s="1763"/>
      <c r="H39" s="1763"/>
      <c r="I39" s="1763"/>
      <c r="J39" s="1763"/>
      <c r="K39" s="1763"/>
      <c r="L39" s="1763"/>
      <c r="M39" s="1793"/>
      <c r="N39" s="1763"/>
      <c r="O39" s="1763"/>
      <c r="P39" s="1763"/>
      <c r="Q39" s="1763"/>
      <c r="R39" s="1763"/>
      <c r="S39" s="1763"/>
      <c r="T39" s="1763"/>
      <c r="U39" s="1641"/>
      <c r="V39" s="1772"/>
    </row>
    <row r="40" spans="1:22" s="301" customFormat="1" hidden="1" outlineLevel="1">
      <c r="A40" s="1798"/>
      <c r="B40" s="1790"/>
      <c r="C40" s="1790"/>
      <c r="D40" s="1805"/>
      <c r="E40" s="1590"/>
      <c r="F40" s="1763"/>
      <c r="G40" s="1763"/>
      <c r="H40" s="1763"/>
      <c r="I40" s="1763"/>
      <c r="J40" s="1763"/>
      <c r="K40" s="1763"/>
      <c r="L40" s="1763"/>
      <c r="M40" s="1793"/>
      <c r="N40" s="1763"/>
      <c r="O40" s="1763"/>
      <c r="P40" s="1763"/>
      <c r="Q40" s="1763"/>
      <c r="R40" s="1763"/>
      <c r="S40" s="1763"/>
      <c r="T40" s="1763"/>
      <c r="U40" s="1641"/>
      <c r="V40" s="1772"/>
    </row>
    <row r="41" spans="1:22" s="301" customFormat="1" hidden="1" outlineLevel="1">
      <c r="A41" s="1798"/>
      <c r="B41" s="1790"/>
      <c r="C41" s="1790"/>
      <c r="D41" s="1805"/>
      <c r="E41" s="1590"/>
      <c r="F41" s="1763"/>
      <c r="G41" s="1763"/>
      <c r="H41" s="1763"/>
      <c r="I41" s="1763"/>
      <c r="J41" s="1763"/>
      <c r="K41" s="1763"/>
      <c r="L41" s="1763"/>
      <c r="M41" s="1793"/>
      <c r="N41" s="1763"/>
      <c r="O41" s="1763"/>
      <c r="P41" s="1763"/>
      <c r="Q41" s="1763"/>
      <c r="R41" s="1763"/>
      <c r="S41" s="1763"/>
      <c r="T41" s="1763"/>
      <c r="U41" s="1641"/>
      <c r="V41" s="1772"/>
    </row>
    <row r="42" spans="1:22" s="301" customFormat="1" collapsed="1">
      <c r="A42" s="1798"/>
      <c r="B42" s="1790"/>
      <c r="C42" s="1790"/>
      <c r="D42" s="1805"/>
      <c r="E42" s="1590"/>
      <c r="F42" s="1763"/>
      <c r="G42" s="1763"/>
      <c r="H42" s="1763"/>
      <c r="I42" s="1763"/>
      <c r="J42" s="1763"/>
      <c r="K42" s="1763"/>
      <c r="L42" s="1763"/>
      <c r="M42" s="1793"/>
      <c r="N42" s="1763"/>
      <c r="O42" s="1763"/>
      <c r="P42" s="1763"/>
      <c r="Q42" s="1763"/>
      <c r="R42" s="1763"/>
      <c r="S42" s="1763"/>
      <c r="T42" s="1763"/>
      <c r="U42" s="1641"/>
      <c r="V42" s="1772"/>
    </row>
    <row r="43" spans="1:22" s="301" customFormat="1">
      <c r="A43" s="1798"/>
      <c r="B43" s="1790"/>
      <c r="C43" s="1790"/>
      <c r="D43" s="1805"/>
      <c r="E43" s="1590"/>
      <c r="F43" s="1763"/>
      <c r="G43" s="1763"/>
      <c r="H43" s="1763"/>
      <c r="I43" s="1763"/>
      <c r="J43" s="1763"/>
      <c r="K43" s="1763"/>
      <c r="L43" s="1763"/>
      <c r="M43" s="1793"/>
      <c r="N43" s="1763"/>
      <c r="O43" s="1763"/>
      <c r="P43" s="1763"/>
      <c r="Q43" s="1763"/>
      <c r="R43" s="1763"/>
      <c r="S43" s="1763"/>
      <c r="T43" s="1763"/>
      <c r="U43" s="1641"/>
      <c r="V43" s="1772"/>
    </row>
    <row r="44" spans="1:22" s="301" customFormat="1">
      <c r="A44" s="1798"/>
      <c r="B44" s="1790"/>
      <c r="C44" s="1790"/>
      <c r="D44" s="1805"/>
      <c r="E44" s="1590"/>
      <c r="F44" s="1763"/>
      <c r="G44" s="1763"/>
      <c r="H44" s="1763"/>
      <c r="I44" s="1763"/>
      <c r="J44" s="1763"/>
      <c r="K44" s="1763"/>
      <c r="L44" s="1763"/>
      <c r="M44" s="1793"/>
      <c r="N44" s="1763"/>
      <c r="O44" s="1763"/>
      <c r="P44" s="1763"/>
      <c r="Q44" s="1763"/>
      <c r="R44" s="1763"/>
      <c r="S44" s="1763"/>
      <c r="T44" s="1763"/>
      <c r="U44" s="1641"/>
      <c r="V44" s="1772"/>
    </row>
    <row r="45" spans="1:22" s="301" customFormat="1">
      <c r="A45" s="1798"/>
      <c r="B45" s="1790"/>
      <c r="C45" s="1790"/>
      <c r="D45" s="1805"/>
      <c r="E45" s="1590"/>
      <c r="F45" s="1763"/>
      <c r="G45" s="1763"/>
      <c r="H45" s="1763"/>
      <c r="I45" s="1763"/>
      <c r="J45" s="1763"/>
      <c r="K45" s="1763"/>
      <c r="L45" s="1763"/>
      <c r="M45" s="1793"/>
      <c r="N45" s="1763"/>
      <c r="O45" s="1763"/>
      <c r="P45" s="1763"/>
      <c r="Q45" s="1763"/>
      <c r="R45" s="1763"/>
      <c r="S45" s="1763"/>
      <c r="T45" s="1763"/>
      <c r="U45" s="1641"/>
      <c r="V45" s="1772"/>
    </row>
    <row r="46" spans="1:22" s="301" customFormat="1">
      <c r="A46" s="1798"/>
      <c r="B46" s="1790"/>
      <c r="C46" s="1790"/>
      <c r="D46" s="1805"/>
      <c r="E46" s="1590"/>
      <c r="F46" s="1763"/>
      <c r="G46" s="1763"/>
      <c r="H46" s="1763"/>
      <c r="I46" s="1763"/>
      <c r="J46" s="1763"/>
      <c r="K46" s="1763"/>
      <c r="L46" s="1763"/>
      <c r="M46" s="1793"/>
      <c r="N46" s="1763"/>
      <c r="O46" s="1763"/>
      <c r="P46" s="1763"/>
      <c r="Q46" s="1763"/>
      <c r="R46" s="1763"/>
      <c r="S46" s="1763"/>
      <c r="T46" s="1763"/>
      <c r="U46" s="1641"/>
      <c r="V46" s="1772"/>
    </row>
    <row r="47" spans="1:22" s="301" customFormat="1">
      <c r="A47" s="1798"/>
      <c r="B47" s="1790"/>
      <c r="C47" s="1790"/>
      <c r="D47" s="1805"/>
      <c r="E47" s="1590"/>
      <c r="F47" s="1763"/>
      <c r="G47" s="1763"/>
      <c r="H47" s="1763"/>
      <c r="I47" s="1763"/>
      <c r="J47" s="1763"/>
      <c r="K47" s="1763"/>
      <c r="L47" s="1763"/>
      <c r="M47" s="1793"/>
      <c r="N47" s="1763"/>
      <c r="O47" s="1763"/>
      <c r="P47" s="1763"/>
      <c r="Q47" s="1763"/>
      <c r="R47" s="1763"/>
      <c r="S47" s="1763"/>
      <c r="T47" s="1763"/>
      <c r="U47" s="1641"/>
      <c r="V47" s="1772"/>
    </row>
    <row r="48" spans="1:22">
      <c r="A48" s="1788"/>
      <c r="B48" s="1931"/>
      <c r="C48" s="1931"/>
      <c r="D48" s="1556"/>
      <c r="E48" s="1556"/>
      <c r="F48" s="1556"/>
      <c r="G48" s="1556"/>
      <c r="H48" s="1556"/>
      <c r="I48" s="1556"/>
      <c r="J48" s="1556"/>
      <c r="K48" s="1556"/>
      <c r="L48" s="1556"/>
      <c r="M48" s="1556"/>
      <c r="N48" s="1556"/>
      <c r="O48" s="1556"/>
      <c r="P48" s="1556"/>
      <c r="Q48" s="1556"/>
      <c r="R48" s="1556"/>
      <c r="S48" s="1556"/>
      <c r="T48" s="1556"/>
      <c r="U48" s="1641"/>
      <c r="V48" s="1772"/>
    </row>
    <row r="49" spans="1:22" s="427" customFormat="1">
      <c r="A49" s="1241" t="s">
        <v>130</v>
      </c>
      <c r="B49" s="1788"/>
      <c r="C49" s="1788"/>
      <c r="D49" s="1788"/>
      <c r="E49" s="1788"/>
      <c r="F49" s="1788"/>
      <c r="G49" s="1788"/>
      <c r="H49" s="1788"/>
      <c r="I49" s="1788"/>
      <c r="J49" s="1788"/>
      <c r="K49" s="1788"/>
      <c r="L49" s="1788"/>
      <c r="M49" s="1788"/>
      <c r="N49" s="1788"/>
      <c r="O49" s="1788"/>
      <c r="P49" s="1788"/>
      <c r="Q49" s="1788"/>
      <c r="R49" s="1788"/>
      <c r="S49" s="1788"/>
      <c r="T49" s="1788"/>
      <c r="U49" s="1788"/>
      <c r="V49" s="1809"/>
    </row>
    <row r="50" spans="1:22" s="277" customFormat="1" ht="22.8">
      <c r="A50" s="887" t="str">
        <f>IF(+Draft_Toggle=1,+Draft_Note_1," ")</f>
        <v>Draft Document.</v>
      </c>
      <c r="B50" s="1788"/>
      <c r="C50" s="1788"/>
      <c r="D50" s="1640"/>
      <c r="E50" s="1637"/>
      <c r="F50" s="1640"/>
      <c r="G50" s="1640"/>
      <c r="H50" s="1640"/>
      <c r="I50" s="1640"/>
      <c r="J50" s="1640"/>
      <c r="K50" s="1640"/>
      <c r="L50" s="1640"/>
      <c r="M50" s="1640"/>
      <c r="N50" s="1640"/>
      <c r="O50" s="1640"/>
      <c r="P50" s="1640"/>
      <c r="Q50" s="1640"/>
      <c r="R50" s="1640"/>
      <c r="S50" s="1640"/>
      <c r="T50" s="1640"/>
      <c r="U50" s="1117" t="s">
        <v>55</v>
      </c>
      <c r="V50" s="1772"/>
    </row>
    <row r="51" spans="1:22" s="277" customFormat="1">
      <c r="A51" s="888" t="str">
        <f>IF(+Draft_Toggle=1,+Draft_Note_2," ")</f>
        <v>All data subject to change upon completion of additional analysis.</v>
      </c>
      <c r="B51" s="1788"/>
      <c r="C51" s="1788"/>
      <c r="D51" s="1640"/>
      <c r="E51" s="1637"/>
      <c r="F51" s="1640"/>
      <c r="G51" s="1640"/>
      <c r="H51" s="1640"/>
      <c r="I51" s="1640"/>
      <c r="J51" s="1640"/>
      <c r="K51" s="1640"/>
      <c r="L51" s="1640"/>
      <c r="M51" s="1640"/>
      <c r="N51" s="1640"/>
      <c r="O51" s="1640"/>
      <c r="P51" s="1640"/>
      <c r="Q51" s="1640"/>
      <c r="R51" s="1640"/>
      <c r="S51" s="1640"/>
      <c r="T51" s="1640"/>
      <c r="U51" s="963" t="str">
        <f ca="1">DCF_MSS!$M$74</f>
        <v>© 2017 by Ernst &amp; Young LLP.  All rights reserved.</v>
      </c>
      <c r="V51" s="1772"/>
    </row>
    <row r="52" spans="1:22" s="277" customFormat="1">
      <c r="A52" s="1772"/>
      <c r="B52" s="1772"/>
      <c r="C52" s="1772"/>
      <c r="D52" s="1772"/>
      <c r="E52" s="1772"/>
      <c r="F52" s="1772"/>
      <c r="G52" s="1772"/>
      <c r="H52" s="1772"/>
      <c r="I52" s="1772"/>
      <c r="J52" s="1772"/>
      <c r="K52" s="1772"/>
      <c r="L52" s="1772"/>
      <c r="M52" s="1772"/>
      <c r="N52" s="1772"/>
      <c r="O52" s="1772"/>
      <c r="P52" s="1772"/>
      <c r="Q52" s="1772"/>
      <c r="R52" s="1772"/>
      <c r="S52" s="1772"/>
      <c r="T52" s="1772"/>
      <c r="U52" s="1772"/>
      <c r="V52" s="1772"/>
    </row>
  </sheetData>
  <mergeCells count="2">
    <mergeCell ref="F7:L7"/>
    <mergeCell ref="N7:T7"/>
  </mergeCells>
  <pageMargins left="0.5" right="0.5" top="0.5" bottom="0.5" header="0.3" footer="0.3"/>
  <pageSetup fitToHeight="0" orientation="landscape"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M50"/>
  <sheetViews>
    <sheetView showGridLines="0" view="pageBreakPreview" zoomScale="70" zoomScaleNormal="85" zoomScaleSheetLayoutView="70" workbookViewId="0"/>
  </sheetViews>
  <sheetFormatPr defaultColWidth="9.109375" defaultRowHeight="13.8" outlineLevelRow="2"/>
  <cols>
    <col min="1" max="1" width="3.33203125" style="278" customWidth="1"/>
    <col min="2" max="2" width="28.6640625" style="278" customWidth="1"/>
    <col min="3" max="3" width="1.44140625" style="278" customWidth="1"/>
    <col min="4" max="4" width="13.44140625" style="278" bestFit="1" customWidth="1"/>
    <col min="5" max="5" width="1.6640625" style="278" customWidth="1"/>
    <col min="6" max="12" width="10.5546875" style="278" customWidth="1"/>
    <col min="13" max="13" width="3" style="278" customWidth="1"/>
    <col min="14" max="14" width="4.44140625" style="278" customWidth="1"/>
    <col min="15" max="15" width="11" style="277" bestFit="1" customWidth="1"/>
    <col min="16" max="18" width="9.109375" style="427"/>
    <col min="19" max="19" width="11" style="427" bestFit="1" customWidth="1"/>
    <col min="20" max="20" width="9.109375" style="427"/>
    <col min="21" max="27" width="11" style="287" bestFit="1" customWidth="1"/>
    <col min="28" max="28" width="9.109375" style="287"/>
    <col min="29" max="35" width="10.33203125" style="287" bestFit="1" customWidth="1"/>
    <col min="36" max="37" width="9.109375" style="287"/>
    <col min="38" max="38" width="10.33203125" style="287" customWidth="1"/>
    <col min="39" max="39" width="10.88671875" style="287" customWidth="1"/>
    <col min="40" max="16384" width="9.109375" style="278"/>
  </cols>
  <sheetData>
    <row r="1" spans="1:39" ht="24" thickBot="1">
      <c r="A1" s="872" t="str">
        <f>client_name</f>
        <v>AECOM Technology Corporation</v>
      </c>
      <c r="B1" s="1770"/>
      <c r="C1" s="1770"/>
      <c r="D1" s="1771"/>
      <c r="E1" s="1771"/>
      <c r="F1" s="1771"/>
      <c r="G1" s="1771"/>
      <c r="H1" s="1771"/>
      <c r="I1" s="1771"/>
      <c r="J1" s="1771"/>
      <c r="K1" s="1771"/>
      <c r="L1" s="1771"/>
      <c r="M1" s="1771"/>
      <c r="N1" s="1601" t="s">
        <v>674</v>
      </c>
      <c r="O1" s="1772"/>
      <c r="P1" s="1910"/>
      <c r="Q1" s="1911"/>
      <c r="R1" s="1911"/>
      <c r="S1" s="1912"/>
      <c r="T1" s="1912"/>
      <c r="U1" s="1912"/>
      <c r="V1" s="1912"/>
      <c r="W1" s="1912"/>
      <c r="X1" s="1912"/>
      <c r="Y1" s="1912"/>
      <c r="Z1" s="1912"/>
      <c r="AA1" s="1912"/>
      <c r="AB1" s="1912"/>
      <c r="AC1" s="1912"/>
      <c r="AD1" s="1912"/>
      <c r="AE1" s="1912"/>
      <c r="AF1" s="1912"/>
      <c r="AG1" s="1912"/>
      <c r="AH1" s="1912"/>
      <c r="AI1" s="1912"/>
      <c r="AJ1" s="1913"/>
      <c r="AK1" s="1794"/>
      <c r="AL1" s="1794"/>
      <c r="AM1" s="1794"/>
    </row>
    <row r="2" spans="1:39" ht="15.6">
      <c r="A2" s="946" t="str">
        <f>Subject_Co1</f>
        <v>AsiaPac</v>
      </c>
      <c r="B2" s="1773"/>
      <c r="C2" s="1773"/>
      <c r="D2" s="1774"/>
      <c r="E2" s="1774"/>
      <c r="F2" s="1606"/>
      <c r="G2" s="1774"/>
      <c r="H2" s="1774"/>
      <c r="I2" s="1774"/>
      <c r="J2" s="1774"/>
      <c r="K2" s="1774"/>
      <c r="L2" s="1774"/>
      <c r="M2" s="1774"/>
      <c r="N2" s="1607"/>
      <c r="O2" s="1772"/>
      <c r="P2" s="1124"/>
      <c r="Q2" s="1773"/>
      <c r="R2" s="1773"/>
      <c r="S2" s="1774"/>
      <c r="T2" s="1774"/>
      <c r="U2" s="1606"/>
      <c r="V2" s="1774"/>
      <c r="W2" s="1774"/>
      <c r="X2" s="1774"/>
      <c r="Y2" s="1774"/>
      <c r="Z2" s="1774"/>
      <c r="AA2" s="1774"/>
      <c r="AB2" s="1774"/>
      <c r="AC2" s="1774"/>
      <c r="AD2" s="1774"/>
      <c r="AE2" s="1774"/>
      <c r="AF2" s="1774"/>
      <c r="AG2" s="1774"/>
      <c r="AH2" s="1774"/>
      <c r="AI2" s="1774"/>
      <c r="AJ2" s="1607"/>
      <c r="AK2" s="1794"/>
      <c r="AL2" s="1794"/>
      <c r="AM2" s="1794"/>
    </row>
    <row r="3" spans="1:39" ht="15.6">
      <c r="A3" s="1608" t="s">
        <v>467</v>
      </c>
      <c r="B3" s="1773"/>
      <c r="C3" s="1773"/>
      <c r="D3" s="1774"/>
      <c r="E3" s="1774"/>
      <c r="F3" s="1775"/>
      <c r="G3" s="1774"/>
      <c r="H3" s="1774"/>
      <c r="I3" s="1774"/>
      <c r="J3" s="1774"/>
      <c r="K3" s="1774"/>
      <c r="L3" s="1774"/>
      <c r="M3" s="1774"/>
      <c r="N3" s="1218"/>
      <c r="O3" s="1772"/>
      <c r="P3" s="1914"/>
      <c r="Q3" s="1773"/>
      <c r="R3" s="1773"/>
      <c r="S3" s="1774"/>
      <c r="T3" s="1774"/>
      <c r="U3" s="1774"/>
      <c r="V3" s="1774"/>
      <c r="W3" s="1774"/>
      <c r="X3" s="1774"/>
      <c r="Y3" s="1774"/>
      <c r="Z3" s="1774"/>
      <c r="AA3" s="1774"/>
      <c r="AB3" s="1774"/>
      <c r="AC3" s="1774"/>
      <c r="AD3" s="1774"/>
      <c r="AE3" s="1774"/>
      <c r="AF3" s="1774"/>
      <c r="AG3" s="1774"/>
      <c r="AH3" s="1774"/>
      <c r="AI3" s="1774"/>
      <c r="AJ3" s="1218"/>
      <c r="AK3" s="1794"/>
      <c r="AL3" s="1794"/>
      <c r="AM3" s="1794"/>
    </row>
    <row r="4" spans="1:39" ht="15.6">
      <c r="A4" s="879" t="str">
        <f>date_heading</f>
        <v>Corroborative valuation as of 30 June 2014</v>
      </c>
      <c r="B4" s="1776"/>
      <c r="C4" s="1776"/>
      <c r="D4" s="1774"/>
      <c r="E4" s="1774"/>
      <c r="F4" s="1774"/>
      <c r="G4" s="1774"/>
      <c r="H4" s="1774"/>
      <c r="I4" s="1774"/>
      <c r="J4" s="1774"/>
      <c r="K4" s="1774"/>
      <c r="L4" s="1774"/>
      <c r="M4" s="1774"/>
      <c r="N4" s="1605"/>
      <c r="O4" s="1772"/>
      <c r="P4" s="1611"/>
      <c r="Q4" s="1776"/>
      <c r="R4" s="1776"/>
      <c r="S4" s="1774"/>
      <c r="T4" s="1774"/>
      <c r="U4" s="1774"/>
      <c r="V4" s="1774"/>
      <c r="W4" s="1774"/>
      <c r="X4" s="1774"/>
      <c r="Y4" s="1774"/>
      <c r="Z4" s="1774"/>
      <c r="AA4" s="1774"/>
      <c r="AB4" s="1774"/>
      <c r="AC4" s="1774"/>
      <c r="AD4" s="1774"/>
      <c r="AE4" s="1774"/>
      <c r="AF4" s="1774"/>
      <c r="AG4" s="1774"/>
      <c r="AH4" s="1774"/>
      <c r="AI4" s="1774"/>
      <c r="AJ4" s="1605"/>
      <c r="AK4" s="1794"/>
      <c r="AL4" s="1794"/>
      <c r="AM4" s="1794"/>
    </row>
    <row r="5" spans="1:39" ht="15.6">
      <c r="A5" s="880" t="str">
        <f>currency_heading</f>
        <v>(USD in 000s)</v>
      </c>
      <c r="B5" s="1776"/>
      <c r="C5" s="1776"/>
      <c r="D5" s="1774"/>
      <c r="E5" s="1774"/>
      <c r="F5" s="1774"/>
      <c r="G5" s="1774"/>
      <c r="H5" s="1774"/>
      <c r="I5" s="1774"/>
      <c r="J5" s="1774"/>
      <c r="K5" s="1774"/>
      <c r="L5" s="1774"/>
      <c r="M5" s="1774"/>
      <c r="N5" s="1775"/>
      <c r="O5" s="1772"/>
      <c r="P5" s="1773"/>
      <c r="Q5" s="1776"/>
      <c r="R5" s="1776"/>
      <c r="S5" s="1774"/>
      <c r="T5" s="1774"/>
      <c r="U5" s="1774"/>
      <c r="V5" s="1774"/>
      <c r="W5" s="1774"/>
      <c r="X5" s="1774"/>
      <c r="Y5" s="1774"/>
      <c r="Z5" s="1774"/>
      <c r="AA5" s="1774"/>
      <c r="AB5" s="1774"/>
      <c r="AC5" s="1774"/>
      <c r="AD5" s="1774"/>
      <c r="AE5" s="1774"/>
      <c r="AF5" s="1774"/>
      <c r="AG5" s="1774"/>
      <c r="AH5" s="1774"/>
      <c r="AI5" s="1774"/>
      <c r="AJ5" s="1774"/>
      <c r="AK5" s="1794"/>
      <c r="AL5" s="1794"/>
      <c r="AM5" s="1794"/>
    </row>
    <row r="6" spans="1:39" ht="15.6">
      <c r="A6" s="1777"/>
      <c r="B6" s="1777"/>
      <c r="C6" s="1777"/>
      <c r="D6" s="1777"/>
      <c r="E6" s="1777"/>
      <c r="F6" s="1778"/>
      <c r="G6" s="1778"/>
      <c r="H6" s="1778"/>
      <c r="I6" s="1778"/>
      <c r="J6" s="1778"/>
      <c r="K6" s="1778"/>
      <c r="L6" s="1778"/>
      <c r="M6" s="1778"/>
      <c r="N6" s="1779"/>
      <c r="O6" s="1772"/>
      <c r="P6" s="1681"/>
      <c r="Q6" s="1681"/>
      <c r="R6" s="1681"/>
      <c r="S6" s="1681"/>
      <c r="T6" s="1681"/>
      <c r="U6" s="1794"/>
      <c r="V6" s="1794"/>
      <c r="W6" s="1794"/>
      <c r="X6" s="1794"/>
      <c r="Y6" s="1794"/>
      <c r="Z6" s="1794"/>
      <c r="AA6" s="1794"/>
      <c r="AB6" s="1794"/>
      <c r="AC6" s="1794"/>
      <c r="AD6" s="1794"/>
      <c r="AE6" s="1794"/>
      <c r="AF6" s="1794"/>
      <c r="AG6" s="1794"/>
      <c r="AH6" s="1794"/>
      <c r="AI6" s="1794"/>
      <c r="AJ6" s="1794"/>
      <c r="AK6" s="1794"/>
      <c r="AL6" s="1794"/>
      <c r="AM6" s="1794"/>
    </row>
    <row r="7" spans="1:39" ht="15.6">
      <c r="A7" s="1777"/>
      <c r="B7" s="1777"/>
      <c r="C7" s="1777"/>
      <c r="D7" s="1777"/>
      <c r="E7" s="1777"/>
      <c r="F7" s="1778"/>
      <c r="G7" s="1778"/>
      <c r="H7" s="1778"/>
      <c r="I7" s="1778"/>
      <c r="J7" s="1778"/>
      <c r="K7" s="1778"/>
      <c r="L7" s="1778"/>
      <c r="M7" s="1778"/>
      <c r="N7" s="1779"/>
      <c r="O7" s="1772"/>
      <c r="P7" s="1681"/>
      <c r="Q7" s="1681"/>
      <c r="R7" s="1681"/>
      <c r="S7" s="1681"/>
      <c r="T7" s="1681"/>
      <c r="U7" s="2154"/>
      <c r="V7" s="2154"/>
      <c r="W7" s="2154"/>
      <c r="X7" s="2154"/>
      <c r="Y7" s="2154"/>
      <c r="Z7" s="2154"/>
      <c r="AA7" s="2154"/>
      <c r="AB7" s="1794"/>
      <c r="AC7" s="2154"/>
      <c r="AD7" s="2154"/>
      <c r="AE7" s="2154"/>
      <c r="AF7" s="2154"/>
      <c r="AG7" s="2154"/>
      <c r="AH7" s="2154"/>
      <c r="AI7" s="2154"/>
      <c r="AJ7" s="1794"/>
      <c r="AK7" s="1794"/>
      <c r="AL7" s="1794"/>
      <c r="AM7" s="1794"/>
    </row>
    <row r="8" spans="1:39" s="287" customFormat="1" ht="15.75" customHeight="1">
      <c r="A8" s="1614"/>
      <c r="B8" s="1641" t="s">
        <v>204</v>
      </c>
      <c r="C8" s="1615"/>
      <c r="D8" s="1780" t="s">
        <v>290</v>
      </c>
      <c r="E8" s="1620"/>
      <c r="F8" s="1781" t="s">
        <v>202</v>
      </c>
      <c r="G8" s="1781" t="s">
        <v>203</v>
      </c>
      <c r="H8" s="1781" t="s">
        <v>147</v>
      </c>
      <c r="I8" s="1781" t="s">
        <v>148</v>
      </c>
      <c r="J8" s="1781" t="s">
        <v>459</v>
      </c>
      <c r="K8" s="1781" t="s">
        <v>460</v>
      </c>
      <c r="L8" s="1781" t="s">
        <v>461</v>
      </c>
      <c r="M8" s="1782"/>
      <c r="N8" s="1614"/>
      <c r="O8" s="1772"/>
      <c r="P8" s="1614"/>
      <c r="Q8" s="1798"/>
      <c r="R8" s="1615"/>
      <c r="S8" s="1620"/>
      <c r="T8" s="1620"/>
      <c r="U8" s="1782"/>
      <c r="V8" s="1782"/>
      <c r="W8" s="1782"/>
      <c r="X8" s="1782"/>
      <c r="Y8" s="1782"/>
      <c r="Z8" s="1782"/>
      <c r="AA8" s="1782"/>
      <c r="AB8" s="1782"/>
      <c r="AC8" s="1782"/>
      <c r="AD8" s="1782"/>
      <c r="AE8" s="1782"/>
      <c r="AF8" s="1782"/>
      <c r="AG8" s="1782"/>
      <c r="AH8" s="1782"/>
      <c r="AI8" s="1782"/>
      <c r="AJ8" s="1614"/>
      <c r="AK8" s="1794"/>
      <c r="AL8" s="1794"/>
      <c r="AM8" s="1794"/>
    </row>
    <row r="9" spans="1:39" s="287" customFormat="1" ht="15.75" customHeight="1">
      <c r="A9" s="1614"/>
      <c r="B9" s="954">
        <f>WACC_Bargain!B11</f>
        <v>0</v>
      </c>
      <c r="C9" s="1783"/>
      <c r="D9" s="955">
        <f>WACC_Bargain!D11</f>
        <v>0</v>
      </c>
      <c r="E9" s="1784"/>
      <c r="F9" s="1785"/>
      <c r="G9" s="1785"/>
      <c r="H9" s="1785"/>
      <c r="I9" s="1785"/>
      <c r="J9" s="1785"/>
      <c r="K9" s="1785"/>
      <c r="L9" s="1300"/>
      <c r="M9" s="1786"/>
      <c r="N9" s="1614"/>
      <c r="O9" s="1772"/>
      <c r="P9" s="1614"/>
      <c r="Q9" s="1783"/>
      <c r="R9" s="1783"/>
      <c r="S9" s="1789"/>
      <c r="T9" s="1784"/>
      <c r="U9" s="1785"/>
      <c r="V9" s="1785"/>
      <c r="W9" s="1785"/>
      <c r="X9" s="1785"/>
      <c r="Y9" s="1785"/>
      <c r="Z9" s="1785"/>
      <c r="AA9" s="1785"/>
      <c r="AB9" s="1786"/>
      <c r="AC9" s="1785"/>
      <c r="AD9" s="1785"/>
      <c r="AE9" s="1785"/>
      <c r="AF9" s="1785"/>
      <c r="AG9" s="1785"/>
      <c r="AH9" s="1785"/>
      <c r="AI9" s="1785"/>
      <c r="AJ9" s="1614"/>
      <c r="AK9" s="1794"/>
      <c r="AL9" s="1794"/>
      <c r="AM9" s="1794"/>
    </row>
    <row r="10" spans="1:39" ht="15.75" customHeight="1">
      <c r="A10" s="1787"/>
      <c r="B10" s="954">
        <f>WACC_Bargain!B12</f>
        <v>0</v>
      </c>
      <c r="C10" s="1783"/>
      <c r="D10" s="955">
        <f>WACC_Bargain!D12</f>
        <v>0</v>
      </c>
      <c r="E10" s="1784"/>
      <c r="F10" s="1300"/>
      <c r="G10" s="1300"/>
      <c r="H10" s="1300"/>
      <c r="I10" s="1300"/>
      <c r="J10" s="1300"/>
      <c r="K10" s="1300"/>
      <c r="L10" s="1300"/>
      <c r="M10" s="1786"/>
      <c r="N10" s="1640"/>
      <c r="O10" s="1772"/>
      <c r="P10" s="1787"/>
      <c r="Q10" s="1783"/>
      <c r="R10" s="1783"/>
      <c r="S10" s="1789"/>
      <c r="T10" s="1784"/>
      <c r="U10" s="1300"/>
      <c r="V10" s="1300"/>
      <c r="W10" s="1300"/>
      <c r="X10" s="1300"/>
      <c r="Y10" s="1300"/>
      <c r="Z10" s="1300"/>
      <c r="AA10" s="1300"/>
      <c r="AB10" s="1786"/>
      <c r="AC10" s="1300"/>
      <c r="AD10" s="1300"/>
      <c r="AE10" s="1300"/>
      <c r="AF10" s="1300"/>
      <c r="AG10" s="1300"/>
      <c r="AH10" s="1300"/>
      <c r="AI10" s="1300"/>
      <c r="AJ10" s="1788"/>
      <c r="AK10" s="1794"/>
      <c r="AL10" s="1794"/>
      <c r="AM10" s="1794"/>
    </row>
    <row r="11" spans="1:39" ht="15.75" customHeight="1">
      <c r="A11" s="1788"/>
      <c r="B11" s="954">
        <f>WACC_Bargain!B13</f>
        <v>0</v>
      </c>
      <c r="C11" s="1783"/>
      <c r="D11" s="955">
        <f>WACC_Bargain!D13</f>
        <v>0</v>
      </c>
      <c r="E11" s="1784"/>
      <c r="F11" s="1300"/>
      <c r="G11" s="1300"/>
      <c r="H11" s="1300"/>
      <c r="I11" s="1300"/>
      <c r="J11" s="1300"/>
      <c r="K11" s="1300"/>
      <c r="L11" s="1300"/>
      <c r="M11" s="1786"/>
      <c r="N11" s="1640"/>
      <c r="O11" s="1772"/>
      <c r="P11" s="1788"/>
      <c r="Q11" s="1783"/>
      <c r="R11" s="1783"/>
      <c r="S11" s="1789"/>
      <c r="T11" s="1784"/>
      <c r="U11" s="1300"/>
      <c r="V11" s="1300"/>
      <c r="W11" s="1300"/>
      <c r="X11" s="1300"/>
      <c r="Y11" s="1300"/>
      <c r="Z11" s="1300"/>
      <c r="AA11" s="1300"/>
      <c r="AB11" s="1786"/>
      <c r="AC11" s="1300"/>
      <c r="AD11" s="1300"/>
      <c r="AE11" s="1300"/>
      <c r="AF11" s="1300"/>
      <c r="AG11" s="1300"/>
      <c r="AH11" s="1300"/>
      <c r="AI11" s="1300"/>
      <c r="AJ11" s="1788"/>
      <c r="AK11" s="1794"/>
      <c r="AL11" s="1794"/>
      <c r="AM11" s="1794"/>
    </row>
    <row r="12" spans="1:39" outlineLevel="1">
      <c r="A12" s="1788"/>
      <c r="B12" s="1790"/>
      <c r="C12" s="1790"/>
      <c r="D12" s="1790"/>
      <c r="E12" s="1790"/>
      <c r="F12" s="1790"/>
      <c r="G12" s="1790"/>
      <c r="H12" s="1790"/>
      <c r="I12" s="1790"/>
      <c r="J12" s="1790"/>
      <c r="K12" s="1790"/>
      <c r="L12" s="1790"/>
      <c r="M12" s="1790"/>
      <c r="N12" s="1640"/>
      <c r="O12" s="1772"/>
      <c r="P12" s="1788"/>
      <c r="Q12" s="1783"/>
      <c r="R12" s="1783"/>
      <c r="S12" s="1789"/>
      <c r="T12" s="1784"/>
      <c r="U12" s="1300"/>
      <c r="V12" s="1300"/>
      <c r="W12" s="1300"/>
      <c r="X12" s="1300"/>
      <c r="Y12" s="1300"/>
      <c r="Z12" s="1300"/>
      <c r="AA12" s="1300"/>
      <c r="AB12" s="1786"/>
      <c r="AC12" s="1300"/>
      <c r="AD12" s="1300"/>
      <c r="AE12" s="1300"/>
      <c r="AF12" s="1300"/>
      <c r="AG12" s="1300"/>
      <c r="AH12" s="1300"/>
      <c r="AI12" s="1300"/>
      <c r="AJ12" s="1788"/>
      <c r="AK12" s="1794"/>
      <c r="AL12" s="1794"/>
      <c r="AM12" s="1794"/>
    </row>
    <row r="13" spans="1:39" outlineLevel="1">
      <c r="A13" s="1788"/>
      <c r="B13" s="1783"/>
      <c r="C13" s="1783"/>
      <c r="D13" s="1789"/>
      <c r="E13" s="1784"/>
      <c r="F13" s="1300"/>
      <c r="G13" s="1300"/>
      <c r="H13" s="1300"/>
      <c r="I13" s="1300"/>
      <c r="J13" s="1300"/>
      <c r="K13" s="1300"/>
      <c r="L13" s="1300"/>
      <c r="M13" s="1786"/>
      <c r="N13" s="1640"/>
      <c r="O13" s="1772"/>
      <c r="P13" s="1788"/>
      <c r="Q13" s="1783"/>
      <c r="R13" s="1783"/>
      <c r="S13" s="1789"/>
      <c r="T13" s="1784"/>
      <c r="U13" s="1300"/>
      <c r="V13" s="1300"/>
      <c r="W13" s="1300"/>
      <c r="X13" s="1300"/>
      <c r="Y13" s="1300"/>
      <c r="Z13" s="1300"/>
      <c r="AA13" s="1300"/>
      <c r="AB13" s="1786"/>
      <c r="AC13" s="1300"/>
      <c r="AD13" s="1300"/>
      <c r="AE13" s="1300"/>
      <c r="AF13" s="1300"/>
      <c r="AG13" s="1300"/>
      <c r="AH13" s="1300"/>
      <c r="AI13" s="1300"/>
      <c r="AJ13" s="1788"/>
      <c r="AK13" s="1794"/>
      <c r="AL13" s="1794"/>
      <c r="AM13" s="1794"/>
    </row>
    <row r="14" spans="1:39">
      <c r="A14" s="1788"/>
      <c r="B14" s="1783"/>
      <c r="C14" s="1783"/>
      <c r="D14" s="1789"/>
      <c r="E14" s="1784"/>
      <c r="F14" s="1793"/>
      <c r="G14" s="1793"/>
      <c r="H14" s="1793"/>
      <c r="I14" s="1793"/>
      <c r="J14" s="1793"/>
      <c r="K14" s="1793"/>
      <c r="L14" s="1793"/>
      <c r="M14" s="1793"/>
      <c r="N14" s="1640"/>
      <c r="O14" s="1772"/>
      <c r="P14" s="1788"/>
      <c r="Q14" s="1783"/>
      <c r="R14" s="1783"/>
      <c r="S14" s="1789"/>
      <c r="T14" s="1784"/>
      <c r="U14" s="1300"/>
      <c r="V14" s="1300"/>
      <c r="W14" s="1300"/>
      <c r="X14" s="1300"/>
      <c r="Y14" s="1300"/>
      <c r="Z14" s="1300"/>
      <c r="AA14" s="1300"/>
      <c r="AB14" s="1786"/>
      <c r="AC14" s="1300"/>
      <c r="AD14" s="1300"/>
      <c r="AE14" s="1300"/>
      <c r="AF14" s="1300"/>
      <c r="AG14" s="1300"/>
      <c r="AH14" s="1300"/>
      <c r="AI14" s="1300"/>
      <c r="AJ14" s="1788"/>
      <c r="AK14" s="1794"/>
      <c r="AL14" s="1794"/>
      <c r="AM14" s="1794"/>
    </row>
    <row r="15" spans="1:39" ht="62.25" customHeight="1">
      <c r="A15" s="1788"/>
      <c r="B15" s="1790"/>
      <c r="C15" s="1790"/>
      <c r="D15" s="1790"/>
      <c r="E15" s="1790"/>
      <c r="F15" s="1790"/>
      <c r="G15" s="1790"/>
      <c r="H15" s="1790"/>
      <c r="I15" s="1790"/>
      <c r="J15" s="1790"/>
      <c r="K15" s="1790"/>
      <c r="L15" s="1790"/>
      <c r="M15" s="1790"/>
      <c r="N15" s="1640"/>
      <c r="O15" s="1772"/>
      <c r="P15" s="1788"/>
      <c r="Q15" s="1783"/>
      <c r="R15" s="1783"/>
      <c r="S15" s="1789"/>
      <c r="T15" s="1784"/>
      <c r="U15" s="1300"/>
      <c r="V15" s="1300"/>
      <c r="W15" s="1300"/>
      <c r="X15" s="1300"/>
      <c r="Y15" s="1300"/>
      <c r="Z15" s="1300"/>
      <c r="AA15" s="1300"/>
      <c r="AB15" s="1786"/>
      <c r="AC15" s="1300"/>
      <c r="AD15" s="1300"/>
      <c r="AE15" s="1300"/>
      <c r="AF15" s="1300"/>
      <c r="AG15" s="1300"/>
      <c r="AH15" s="1300"/>
      <c r="AI15" s="1300"/>
      <c r="AJ15" s="1788"/>
      <c r="AK15" s="1794"/>
      <c r="AL15" s="1794"/>
      <c r="AM15" s="1794"/>
    </row>
    <row r="16" spans="1:39" ht="15.75" customHeight="1">
      <c r="A16" s="1788"/>
      <c r="B16" s="1641" t="s">
        <v>205</v>
      </c>
      <c r="C16" s="1641"/>
      <c r="D16" s="1790"/>
      <c r="E16" s="1794"/>
      <c r="F16" s="1795"/>
      <c r="G16" s="1795"/>
      <c r="H16" s="1795"/>
      <c r="I16" s="1795" t="s">
        <v>207</v>
      </c>
      <c r="J16" s="1795"/>
      <c r="K16" s="1795"/>
      <c r="L16" s="1795"/>
      <c r="M16" s="1794"/>
      <c r="N16" s="1788"/>
      <c r="O16" s="1772" t="s">
        <v>554</v>
      </c>
      <c r="P16" s="1788"/>
      <c r="Q16" s="1783"/>
      <c r="R16" s="1783"/>
      <c r="S16" s="1789"/>
      <c r="T16" s="1784"/>
      <c r="U16" s="1300"/>
      <c r="V16" s="1300"/>
      <c r="W16" s="1300"/>
      <c r="X16" s="1300"/>
      <c r="Y16" s="1300"/>
      <c r="Z16" s="1300"/>
      <c r="AA16" s="1300"/>
      <c r="AB16" s="1786"/>
      <c r="AC16" s="1300"/>
      <c r="AD16" s="1300"/>
      <c r="AE16" s="1300"/>
      <c r="AF16" s="1300"/>
      <c r="AG16" s="1300"/>
      <c r="AH16" s="1300"/>
      <c r="AI16" s="1300"/>
      <c r="AJ16" s="1788"/>
      <c r="AK16" s="1794"/>
      <c r="AL16" s="1794"/>
      <c r="AM16" s="1794"/>
    </row>
    <row r="17" spans="1:39" ht="15.75" customHeight="1">
      <c r="A17" s="1788"/>
      <c r="B17" s="1641" t="s">
        <v>204</v>
      </c>
      <c r="C17" s="1641"/>
      <c r="D17" s="1797" t="s">
        <v>206</v>
      </c>
      <c r="E17" s="1794"/>
      <c r="F17" s="953" t="str">
        <f t="shared" ref="F17:L17" si="0">F8</f>
        <v>5-yr</v>
      </c>
      <c r="G17" s="953" t="str">
        <f t="shared" si="0"/>
        <v>3-yr</v>
      </c>
      <c r="H17" s="953" t="str">
        <f t="shared" si="0"/>
        <v>LFY</v>
      </c>
      <c r="I17" s="953" t="str">
        <f t="shared" si="0"/>
        <v>LTM</v>
      </c>
      <c r="J17" s="953" t="str">
        <f t="shared" si="0"/>
        <v>NFY</v>
      </c>
      <c r="K17" s="953" t="str">
        <f t="shared" si="0"/>
        <v>NFY+1</v>
      </c>
      <c r="L17" s="953" t="str">
        <f t="shared" si="0"/>
        <v>NFY+2</v>
      </c>
      <c r="M17" s="1794"/>
      <c r="N17" s="1788"/>
      <c r="O17" s="1772"/>
      <c r="P17" s="1788"/>
      <c r="Q17" s="1783"/>
      <c r="R17" s="1783"/>
      <c r="S17" s="1789"/>
      <c r="T17" s="1784"/>
      <c r="U17" s="1300"/>
      <c r="V17" s="1300"/>
      <c r="W17" s="1300"/>
      <c r="X17" s="1300"/>
      <c r="Y17" s="1300"/>
      <c r="Z17" s="1300"/>
      <c r="AA17" s="1300"/>
      <c r="AB17" s="1786"/>
      <c r="AC17" s="1300"/>
      <c r="AD17" s="1300"/>
      <c r="AE17" s="1300"/>
      <c r="AF17" s="1300"/>
      <c r="AG17" s="1300"/>
      <c r="AH17" s="1300"/>
      <c r="AI17" s="1300"/>
      <c r="AJ17" s="1788"/>
      <c r="AK17" s="1794"/>
      <c r="AL17" s="1794"/>
      <c r="AM17" s="1794"/>
    </row>
    <row r="18" spans="1:39" ht="15.75" customHeight="1">
      <c r="A18" s="1788"/>
      <c r="B18" s="954">
        <f>WACC_Bargain!B11</f>
        <v>0</v>
      </c>
      <c r="C18" s="1783"/>
      <c r="D18" s="956">
        <f>TIC_Bargain!L9</f>
        <v>0</v>
      </c>
      <c r="E18" s="1784"/>
      <c r="F18" s="957" t="str">
        <f t="shared" ref="F18:L20" si="1">IF($B9="","",IF(ISERROR($D18/F9),"n/a",IF($D18/F9&lt;0,"nmf",$D18/F9)))</f>
        <v>n/a</v>
      </c>
      <c r="G18" s="957" t="str">
        <f t="shared" si="1"/>
        <v>n/a</v>
      </c>
      <c r="H18" s="957" t="str">
        <f t="shared" si="1"/>
        <v>n/a</v>
      </c>
      <c r="I18" s="957" t="str">
        <f t="shared" si="1"/>
        <v>n/a</v>
      </c>
      <c r="J18" s="957" t="str">
        <f t="shared" si="1"/>
        <v>n/a</v>
      </c>
      <c r="K18" s="957" t="str">
        <f t="shared" si="1"/>
        <v>n/a</v>
      </c>
      <c r="L18" s="957" t="str">
        <f t="shared" si="1"/>
        <v>n/a</v>
      </c>
      <c r="M18" s="1763"/>
      <c r="N18" s="1788"/>
      <c r="O18" s="1915" t="e">
        <f>J18/I18-1</f>
        <v>#VALUE!</v>
      </c>
      <c r="P18" s="1788"/>
      <c r="Q18" s="1783"/>
      <c r="R18" s="1783"/>
      <c r="S18" s="1789"/>
      <c r="T18" s="1784"/>
      <c r="U18" s="1300"/>
      <c r="V18" s="1300"/>
      <c r="W18" s="1300"/>
      <c r="X18" s="1300"/>
      <c r="Y18" s="1300"/>
      <c r="Z18" s="1300"/>
      <c r="AA18" s="1300"/>
      <c r="AB18" s="1786"/>
      <c r="AC18" s="1300"/>
      <c r="AD18" s="1300"/>
      <c r="AE18" s="1300"/>
      <c r="AF18" s="1300"/>
      <c r="AG18" s="1300"/>
      <c r="AH18" s="1300"/>
      <c r="AI18" s="1300"/>
      <c r="AJ18" s="1788"/>
      <c r="AK18" s="1794"/>
      <c r="AL18" s="1794"/>
      <c r="AM18" s="1794"/>
    </row>
    <row r="19" spans="1:39" ht="15.75" customHeight="1">
      <c r="A19" s="1788"/>
      <c r="B19" s="954">
        <f>WACC_Bargain!B12</f>
        <v>0</v>
      </c>
      <c r="C19" s="1783"/>
      <c r="D19" s="959">
        <f>TIC_Bargain!L10</f>
        <v>0</v>
      </c>
      <c r="E19" s="1784"/>
      <c r="F19" s="957" t="str">
        <f t="shared" si="1"/>
        <v>n/a</v>
      </c>
      <c r="G19" s="957" t="str">
        <f t="shared" si="1"/>
        <v>n/a</v>
      </c>
      <c r="H19" s="957" t="str">
        <f t="shared" si="1"/>
        <v>n/a</v>
      </c>
      <c r="I19" s="957" t="str">
        <f t="shared" si="1"/>
        <v>n/a</v>
      </c>
      <c r="J19" s="957" t="str">
        <f t="shared" si="1"/>
        <v>n/a</v>
      </c>
      <c r="K19" s="957" t="str">
        <f t="shared" si="1"/>
        <v>n/a</v>
      </c>
      <c r="L19" s="957" t="str">
        <f t="shared" si="1"/>
        <v>n/a</v>
      </c>
      <c r="M19" s="1763"/>
      <c r="N19" s="1788"/>
      <c r="O19" s="1916"/>
      <c r="P19" s="1788"/>
      <c r="Q19" s="1794"/>
      <c r="R19" s="1794"/>
      <c r="S19" s="1794"/>
      <c r="T19" s="1794"/>
      <c r="U19" s="1794"/>
      <c r="V19" s="1794"/>
      <c r="W19" s="1794"/>
      <c r="X19" s="1794"/>
      <c r="Y19" s="1794"/>
      <c r="Z19" s="1794"/>
      <c r="AA19" s="1794"/>
      <c r="AB19" s="1794"/>
      <c r="AC19" s="1794"/>
      <c r="AD19" s="1794"/>
      <c r="AE19" s="1794"/>
      <c r="AF19" s="1794"/>
      <c r="AG19" s="1794"/>
      <c r="AH19" s="1794"/>
      <c r="AI19" s="1794"/>
      <c r="AJ19" s="1788"/>
      <c r="AK19" s="1794"/>
      <c r="AL19" s="1794"/>
      <c r="AM19" s="1794"/>
    </row>
    <row r="20" spans="1:39" s="301" customFormat="1" ht="15.75" customHeight="1">
      <c r="A20" s="1798"/>
      <c r="B20" s="954">
        <f>WACC_Bargain!B13</f>
        <v>0</v>
      </c>
      <c r="C20" s="1783"/>
      <c r="D20" s="959">
        <f>TIC_Bargain!L11</f>
        <v>0</v>
      </c>
      <c r="E20" s="1784"/>
      <c r="F20" s="957" t="str">
        <f t="shared" si="1"/>
        <v>n/a</v>
      </c>
      <c r="G20" s="957" t="str">
        <f t="shared" si="1"/>
        <v>n/a</v>
      </c>
      <c r="H20" s="957" t="str">
        <f t="shared" si="1"/>
        <v>n/a</v>
      </c>
      <c r="I20" s="957" t="str">
        <f t="shared" si="1"/>
        <v>n/a</v>
      </c>
      <c r="J20" s="957" t="str">
        <f t="shared" si="1"/>
        <v>n/a</v>
      </c>
      <c r="K20" s="957" t="str">
        <f t="shared" si="1"/>
        <v>n/a</v>
      </c>
      <c r="L20" s="957" t="str">
        <f t="shared" si="1"/>
        <v>n/a</v>
      </c>
      <c r="M20" s="1763"/>
      <c r="N20" s="1641"/>
      <c r="O20" s="1915" t="e">
        <f>J20/I20-1</f>
        <v>#VALUE!</v>
      </c>
      <c r="P20" s="1788"/>
      <c r="Q20" s="1783"/>
      <c r="R20" s="1783"/>
      <c r="S20" s="1789"/>
      <c r="T20" s="1784"/>
      <c r="U20" s="1300"/>
      <c r="V20" s="1300"/>
      <c r="W20" s="1300"/>
      <c r="X20" s="1300"/>
      <c r="Y20" s="1300"/>
      <c r="Z20" s="1300"/>
      <c r="AA20" s="1300"/>
      <c r="AB20" s="1786"/>
      <c r="AC20" s="1300"/>
      <c r="AD20" s="1300"/>
      <c r="AE20" s="1300"/>
      <c r="AF20" s="1300"/>
      <c r="AG20" s="1300"/>
      <c r="AH20" s="1300"/>
      <c r="AI20" s="1300"/>
      <c r="AJ20" s="1788"/>
      <c r="AK20" s="1794"/>
      <c r="AL20" s="1794"/>
      <c r="AM20" s="1794"/>
    </row>
    <row r="21" spans="1:39" s="301" customFormat="1">
      <c r="A21" s="1798"/>
      <c r="B21" s="1917"/>
      <c r="C21" s="1917"/>
      <c r="D21" s="1917"/>
      <c r="E21" s="1800"/>
      <c r="F21" s="1800"/>
      <c r="G21" s="1800"/>
      <c r="H21" s="1800"/>
      <c r="I21" s="1800"/>
      <c r="J21" s="1800"/>
      <c r="K21" s="1800"/>
      <c r="L21" s="1800"/>
      <c r="M21" s="1800"/>
      <c r="N21" s="1641"/>
      <c r="O21" s="1915" t="e">
        <f>AVERAGE(O20,O18)</f>
        <v>#VALUE!</v>
      </c>
      <c r="P21" s="1788"/>
      <c r="Q21" s="1783"/>
      <c r="R21" s="1783"/>
      <c r="S21" s="1789"/>
      <c r="T21" s="1784"/>
      <c r="U21" s="1793"/>
      <c r="V21" s="1793"/>
      <c r="W21" s="1793"/>
      <c r="X21" s="1793"/>
      <c r="Y21" s="1793"/>
      <c r="Z21" s="1793"/>
      <c r="AA21" s="1793"/>
      <c r="AB21" s="1793"/>
      <c r="AC21" s="1763"/>
      <c r="AD21" s="1763"/>
      <c r="AE21" s="1763"/>
      <c r="AF21" s="1763"/>
      <c r="AG21" s="1763"/>
      <c r="AH21" s="1763"/>
      <c r="AI21" s="1763"/>
      <c r="AJ21" s="1788"/>
      <c r="AK21" s="1794"/>
      <c r="AL21" s="1794"/>
      <c r="AM21" s="1794"/>
    </row>
    <row r="22" spans="1:39" s="301" customFormat="1">
      <c r="A22" s="1798"/>
      <c r="B22" s="1783"/>
      <c r="C22" s="1783"/>
      <c r="D22" s="1801"/>
      <c r="E22" s="1802"/>
      <c r="F22" s="1803"/>
      <c r="G22" s="1803"/>
      <c r="H22" s="1803"/>
      <c r="I22" s="1803"/>
      <c r="J22" s="1803"/>
      <c r="K22" s="1803"/>
      <c r="L22" s="1803"/>
      <c r="M22" s="1800"/>
      <c r="N22" s="1641"/>
      <c r="O22" s="1918" t="e">
        <f>I19*(1+O21)</f>
        <v>#VALUE!</v>
      </c>
      <c r="P22" s="1788"/>
      <c r="Q22" s="1794"/>
      <c r="R22" s="1794"/>
      <c r="S22" s="1794"/>
      <c r="T22" s="1794"/>
      <c r="U22" s="1794"/>
      <c r="V22" s="1794"/>
      <c r="W22" s="1794"/>
      <c r="X22" s="1794"/>
      <c r="Y22" s="1794"/>
      <c r="Z22" s="1794"/>
      <c r="AA22" s="1794"/>
      <c r="AB22" s="1794"/>
      <c r="AC22" s="1794"/>
      <c r="AD22" s="1794"/>
      <c r="AE22" s="1794"/>
      <c r="AF22" s="1794"/>
      <c r="AG22" s="1794"/>
      <c r="AH22" s="1794"/>
      <c r="AI22" s="1794"/>
      <c r="AJ22" s="1788"/>
      <c r="AK22" s="1794"/>
      <c r="AL22" s="1794"/>
      <c r="AM22" s="1794"/>
    </row>
    <row r="23" spans="1:39" s="301" customFormat="1" ht="15.75" customHeight="1">
      <c r="A23" s="1798"/>
      <c r="B23" s="1790"/>
      <c r="C23" s="1790"/>
      <c r="D23" s="1805" t="s">
        <v>151</v>
      </c>
      <c r="E23" s="1590"/>
      <c r="F23" s="957">
        <f t="shared" ref="F23:L23" si="2">(MAX(F18:F20))</f>
        <v>0</v>
      </c>
      <c r="G23" s="957">
        <f t="shared" si="2"/>
        <v>0</v>
      </c>
      <c r="H23" s="957">
        <f t="shared" si="2"/>
        <v>0</v>
      </c>
      <c r="I23" s="957">
        <f t="shared" si="2"/>
        <v>0</v>
      </c>
      <c r="J23" s="957">
        <f t="shared" si="2"/>
        <v>0</v>
      </c>
      <c r="K23" s="957">
        <f t="shared" si="2"/>
        <v>0</v>
      </c>
      <c r="L23" s="957">
        <f t="shared" si="2"/>
        <v>0</v>
      </c>
      <c r="M23" s="1800"/>
      <c r="N23" s="1641"/>
      <c r="O23" s="1919"/>
      <c r="P23" s="1788"/>
      <c r="Q23" s="1798"/>
      <c r="R23" s="1798"/>
      <c r="S23" s="1794"/>
      <c r="T23" s="1794"/>
      <c r="U23" s="1920"/>
      <c r="V23" s="1920"/>
      <c r="W23" s="1920"/>
      <c r="X23" s="1920"/>
      <c r="Y23" s="1920"/>
      <c r="Z23" s="1920"/>
      <c r="AA23" s="1920"/>
      <c r="AB23" s="1794"/>
      <c r="AC23" s="1921"/>
      <c r="AD23" s="1921"/>
      <c r="AE23" s="1921"/>
      <c r="AF23" s="1921"/>
      <c r="AG23" s="1921"/>
      <c r="AH23" s="1921"/>
      <c r="AI23" s="1921"/>
      <c r="AJ23" s="1788"/>
      <c r="AK23" s="1794"/>
      <c r="AL23" s="1794"/>
      <c r="AM23" s="1794"/>
    </row>
    <row r="24" spans="1:39" s="301" customFormat="1" ht="15.75" customHeight="1">
      <c r="A24" s="1798"/>
      <c r="B24" s="1790"/>
      <c r="C24" s="1790"/>
      <c r="D24" s="1805" t="s">
        <v>152</v>
      </c>
      <c r="E24" s="1590"/>
      <c r="F24" s="957" t="e">
        <f>QUARTILE(F18:F20,3)</f>
        <v>#NUM!</v>
      </c>
      <c r="G24" s="957" t="e">
        <f t="shared" ref="G24:L24" si="3">QUARTILE(G18:G20,3)</f>
        <v>#NUM!</v>
      </c>
      <c r="H24" s="957" t="e">
        <f t="shared" si="3"/>
        <v>#NUM!</v>
      </c>
      <c r="I24" s="957" t="e">
        <f t="shared" si="3"/>
        <v>#NUM!</v>
      </c>
      <c r="J24" s="957" t="e">
        <f t="shared" si="3"/>
        <v>#NUM!</v>
      </c>
      <c r="K24" s="957" t="e">
        <f t="shared" si="3"/>
        <v>#NUM!</v>
      </c>
      <c r="L24" s="957" t="e">
        <f t="shared" si="3"/>
        <v>#NUM!</v>
      </c>
      <c r="M24" s="1800"/>
      <c r="N24" s="1641"/>
      <c r="O24" s="1772"/>
      <c r="P24" s="1788"/>
      <c r="Q24" s="1798"/>
      <c r="R24" s="1798"/>
      <c r="S24" s="1922"/>
      <c r="T24" s="1794"/>
      <c r="U24" s="1782"/>
      <c r="V24" s="1782"/>
      <c r="W24" s="1782"/>
      <c r="X24" s="1782"/>
      <c r="Y24" s="1782"/>
      <c r="Z24" s="1782"/>
      <c r="AA24" s="1782"/>
      <c r="AB24" s="1794"/>
      <c r="AC24" s="1782"/>
      <c r="AD24" s="1782"/>
      <c r="AE24" s="1782"/>
      <c r="AF24" s="1782"/>
      <c r="AG24" s="1782"/>
      <c r="AH24" s="1782"/>
      <c r="AI24" s="1782"/>
      <c r="AJ24" s="1788"/>
      <c r="AK24" s="1794"/>
      <c r="AL24" s="1923"/>
      <c r="AM24" s="1923"/>
    </row>
    <row r="25" spans="1:39" s="301" customFormat="1" ht="15.75" customHeight="1">
      <c r="A25" s="1798"/>
      <c r="B25" s="1641"/>
      <c r="C25" s="1641"/>
      <c r="D25" s="1805" t="s">
        <v>38</v>
      </c>
      <c r="E25" s="1590"/>
      <c r="F25" s="957" t="e">
        <f t="shared" ref="F25:L25" si="4">(AVERAGE(F18:F20))</f>
        <v>#DIV/0!</v>
      </c>
      <c r="G25" s="957" t="e">
        <f t="shared" si="4"/>
        <v>#DIV/0!</v>
      </c>
      <c r="H25" s="957" t="e">
        <f t="shared" si="4"/>
        <v>#DIV/0!</v>
      </c>
      <c r="I25" s="957" t="e">
        <f t="shared" si="4"/>
        <v>#DIV/0!</v>
      </c>
      <c r="J25" s="957" t="e">
        <f t="shared" si="4"/>
        <v>#DIV/0!</v>
      </c>
      <c r="K25" s="957" t="e">
        <f t="shared" si="4"/>
        <v>#DIV/0!</v>
      </c>
      <c r="L25" s="957" t="e">
        <f t="shared" si="4"/>
        <v>#DIV/0!</v>
      </c>
      <c r="M25" s="1800"/>
      <c r="N25" s="1641"/>
      <c r="O25" s="1772"/>
      <c r="P25" s="1788"/>
      <c r="Q25" s="1783"/>
      <c r="R25" s="1783"/>
      <c r="S25" s="1785"/>
      <c r="T25" s="1784"/>
      <c r="U25" s="1763"/>
      <c r="V25" s="1763"/>
      <c r="W25" s="1763"/>
      <c r="X25" s="1763"/>
      <c r="Y25" s="1763"/>
      <c r="Z25" s="1763"/>
      <c r="AA25" s="1763"/>
      <c r="AB25" s="1763"/>
      <c r="AC25" s="1763"/>
      <c r="AD25" s="1763"/>
      <c r="AE25" s="1763"/>
      <c r="AF25" s="1763"/>
      <c r="AG25" s="1763"/>
      <c r="AH25" s="1763"/>
      <c r="AI25" s="1763"/>
      <c r="AJ25" s="1788"/>
      <c r="AK25" s="1794"/>
      <c r="AL25" s="1924"/>
      <c r="AM25" s="1924"/>
    </row>
    <row r="26" spans="1:39" s="301" customFormat="1" ht="15.75" customHeight="1">
      <c r="A26" s="1798"/>
      <c r="B26" s="1790"/>
      <c r="C26" s="1790"/>
      <c r="D26" s="1805" t="s">
        <v>39</v>
      </c>
      <c r="E26" s="1590"/>
      <c r="F26" s="957" t="e">
        <f t="shared" ref="F26:L26" si="5">(MEDIAN(F18:F20))</f>
        <v>#NUM!</v>
      </c>
      <c r="G26" s="957" t="e">
        <f t="shared" si="5"/>
        <v>#NUM!</v>
      </c>
      <c r="H26" s="957" t="e">
        <f t="shared" si="5"/>
        <v>#NUM!</v>
      </c>
      <c r="I26" s="957" t="e">
        <f t="shared" si="5"/>
        <v>#NUM!</v>
      </c>
      <c r="J26" s="957" t="e">
        <f t="shared" si="5"/>
        <v>#NUM!</v>
      </c>
      <c r="K26" s="957" t="e">
        <f t="shared" si="5"/>
        <v>#NUM!</v>
      </c>
      <c r="L26" s="957" t="e">
        <f t="shared" si="5"/>
        <v>#NUM!</v>
      </c>
      <c r="M26" s="1800"/>
      <c r="N26" s="1641"/>
      <c r="O26" s="1772"/>
      <c r="P26" s="1788"/>
      <c r="Q26" s="1783"/>
      <c r="R26" s="1783"/>
      <c r="S26" s="1785"/>
      <c r="T26" s="1784"/>
      <c r="U26" s="1763"/>
      <c r="V26" s="1763"/>
      <c r="W26" s="1763"/>
      <c r="X26" s="1763"/>
      <c r="Y26" s="1763"/>
      <c r="Z26" s="1763"/>
      <c r="AA26" s="1763"/>
      <c r="AB26" s="1763"/>
      <c r="AC26" s="1763"/>
      <c r="AD26" s="1763"/>
      <c r="AE26" s="1763"/>
      <c r="AF26" s="1763"/>
      <c r="AG26" s="1763"/>
      <c r="AH26" s="1763"/>
      <c r="AI26" s="1763"/>
      <c r="AJ26" s="1788"/>
      <c r="AK26" s="1794"/>
      <c r="AL26" s="1924"/>
      <c r="AM26" s="1924"/>
    </row>
    <row r="27" spans="1:39" s="301" customFormat="1" ht="15.75" customHeight="1">
      <c r="A27" s="1798"/>
      <c r="B27" s="1790"/>
      <c r="C27" s="1790"/>
      <c r="D27" s="1805" t="s">
        <v>153</v>
      </c>
      <c r="E27" s="1590"/>
      <c r="F27" s="957" t="e">
        <f>QUARTILE(F18:F20,1)</f>
        <v>#NUM!</v>
      </c>
      <c r="G27" s="957" t="e">
        <f t="shared" ref="G27:L27" si="6">QUARTILE(G18:G20,1)</f>
        <v>#NUM!</v>
      </c>
      <c r="H27" s="957" t="e">
        <f t="shared" si="6"/>
        <v>#NUM!</v>
      </c>
      <c r="I27" s="957" t="e">
        <f t="shared" si="6"/>
        <v>#NUM!</v>
      </c>
      <c r="J27" s="957" t="e">
        <f t="shared" si="6"/>
        <v>#NUM!</v>
      </c>
      <c r="K27" s="957" t="e">
        <f t="shared" si="6"/>
        <v>#NUM!</v>
      </c>
      <c r="L27" s="957" t="e">
        <f t="shared" si="6"/>
        <v>#NUM!</v>
      </c>
      <c r="M27" s="1800"/>
      <c r="N27" s="1641"/>
      <c r="O27" s="1772"/>
      <c r="P27" s="1788"/>
      <c r="Q27" s="1783"/>
      <c r="R27" s="1783"/>
      <c r="S27" s="1785"/>
      <c r="T27" s="1784"/>
      <c r="U27" s="1763"/>
      <c r="V27" s="1763"/>
      <c r="W27" s="1763"/>
      <c r="X27" s="1763"/>
      <c r="Y27" s="1763"/>
      <c r="Z27" s="1763"/>
      <c r="AA27" s="1763"/>
      <c r="AB27" s="1763"/>
      <c r="AC27" s="1763"/>
      <c r="AD27" s="1763"/>
      <c r="AE27" s="1763"/>
      <c r="AF27" s="1763"/>
      <c r="AG27" s="1763"/>
      <c r="AH27" s="1763"/>
      <c r="AI27" s="1763"/>
      <c r="AJ27" s="1788"/>
      <c r="AK27" s="1794"/>
      <c r="AL27" s="1924"/>
      <c r="AM27" s="1924"/>
    </row>
    <row r="28" spans="1:39" s="301" customFormat="1" ht="15.75" customHeight="1">
      <c r="A28" s="1798"/>
      <c r="B28" s="1790"/>
      <c r="C28" s="1790"/>
      <c r="D28" s="1807" t="s">
        <v>154</v>
      </c>
      <c r="E28" s="1808"/>
      <c r="F28" s="961">
        <f t="shared" ref="F28:L28" si="7">(MIN(F18:F20))</f>
        <v>0</v>
      </c>
      <c r="G28" s="961">
        <f t="shared" si="7"/>
        <v>0</v>
      </c>
      <c r="H28" s="961">
        <f t="shared" si="7"/>
        <v>0</v>
      </c>
      <c r="I28" s="961">
        <f t="shared" si="7"/>
        <v>0</v>
      </c>
      <c r="J28" s="961">
        <f t="shared" si="7"/>
        <v>0</v>
      </c>
      <c r="K28" s="961">
        <f t="shared" si="7"/>
        <v>0</v>
      </c>
      <c r="L28" s="961">
        <f t="shared" si="7"/>
        <v>0</v>
      </c>
      <c r="M28" s="1800"/>
      <c r="N28" s="1641"/>
      <c r="O28" s="1772"/>
      <c r="P28" s="1788"/>
      <c r="Q28" s="1783"/>
      <c r="R28" s="1783"/>
      <c r="S28" s="1785"/>
      <c r="T28" s="1784"/>
      <c r="U28" s="1763"/>
      <c r="V28" s="1763"/>
      <c r="W28" s="1763"/>
      <c r="X28" s="1763"/>
      <c r="Y28" s="1763"/>
      <c r="Z28" s="1763"/>
      <c r="AA28" s="1763"/>
      <c r="AB28" s="1763"/>
      <c r="AC28" s="1763"/>
      <c r="AD28" s="1763"/>
      <c r="AE28" s="1763"/>
      <c r="AF28" s="1763"/>
      <c r="AG28" s="1763"/>
      <c r="AH28" s="1763"/>
      <c r="AI28" s="1763"/>
      <c r="AJ28" s="1788"/>
      <c r="AK28" s="1794"/>
      <c r="AL28" s="1924"/>
      <c r="AM28" s="1924"/>
    </row>
    <row r="29" spans="1:39" s="301" customFormat="1" hidden="1" outlineLevel="1">
      <c r="A29" s="1798"/>
      <c r="B29" s="1790"/>
      <c r="C29" s="1790"/>
      <c r="D29" s="1805"/>
      <c r="E29" s="1590"/>
      <c r="F29" s="1763"/>
      <c r="G29" s="1763"/>
      <c r="H29" s="1763"/>
      <c r="I29" s="1763"/>
      <c r="J29" s="1763"/>
      <c r="K29" s="1763"/>
      <c r="L29" s="1763"/>
      <c r="M29" s="1800"/>
      <c r="N29" s="1641"/>
      <c r="O29" s="1772"/>
      <c r="P29" s="1788"/>
      <c r="Q29" s="1783"/>
      <c r="R29" s="1783"/>
      <c r="S29" s="1785"/>
      <c r="T29" s="1784"/>
      <c r="U29" s="1763"/>
      <c r="V29" s="1763"/>
      <c r="W29" s="1763"/>
      <c r="X29" s="1763"/>
      <c r="Y29" s="1763"/>
      <c r="Z29" s="1763"/>
      <c r="AA29" s="1763"/>
      <c r="AB29" s="1763"/>
      <c r="AC29" s="1763"/>
      <c r="AD29" s="1763"/>
      <c r="AE29" s="1763"/>
      <c r="AF29" s="1763"/>
      <c r="AG29" s="1763"/>
      <c r="AH29" s="1763"/>
      <c r="AI29" s="1763"/>
      <c r="AJ29" s="1788"/>
      <c r="AK29" s="1794"/>
      <c r="AL29" s="1924"/>
      <c r="AM29" s="1924"/>
    </row>
    <row r="30" spans="1:39" s="301" customFormat="1" hidden="1" outlineLevel="2">
      <c r="A30" s="1798"/>
      <c r="B30" s="1790"/>
      <c r="C30" s="1790"/>
      <c r="D30" s="1805"/>
      <c r="E30" s="1590"/>
      <c r="F30" s="1763"/>
      <c r="G30" s="1763"/>
      <c r="H30" s="1763"/>
      <c r="I30" s="1763"/>
      <c r="J30" s="1763"/>
      <c r="K30" s="1763"/>
      <c r="L30" s="1763"/>
      <c r="M30" s="1793"/>
      <c r="N30" s="1641"/>
      <c r="O30" s="1772"/>
      <c r="P30" s="1788"/>
      <c r="Q30" s="1783"/>
      <c r="R30" s="1783"/>
      <c r="S30" s="1785"/>
      <c r="T30" s="1784"/>
      <c r="U30" s="1763"/>
      <c r="V30" s="1763"/>
      <c r="W30" s="1763"/>
      <c r="X30" s="1763"/>
      <c r="Y30" s="1763"/>
      <c r="Z30" s="1763"/>
      <c r="AA30" s="1763"/>
      <c r="AB30" s="1763"/>
      <c r="AC30" s="1763"/>
      <c r="AD30" s="1763"/>
      <c r="AE30" s="1763"/>
      <c r="AF30" s="1763"/>
      <c r="AG30" s="1763"/>
      <c r="AH30" s="1763"/>
      <c r="AI30" s="1763"/>
      <c r="AJ30" s="1788"/>
      <c r="AK30" s="1794"/>
      <c r="AL30" s="1924"/>
      <c r="AM30" s="1924"/>
    </row>
    <row r="31" spans="1:39" s="301" customFormat="1" hidden="1" outlineLevel="2">
      <c r="A31" s="1798"/>
      <c r="B31" s="1790"/>
      <c r="C31" s="1790"/>
      <c r="D31" s="1805"/>
      <c r="E31" s="1590"/>
      <c r="F31" s="1763"/>
      <c r="G31" s="1763"/>
      <c r="H31" s="1763"/>
      <c r="I31" s="1763"/>
      <c r="J31" s="1763"/>
      <c r="K31" s="1763"/>
      <c r="L31" s="1763"/>
      <c r="M31" s="1793"/>
      <c r="N31" s="1641"/>
      <c r="O31" s="1772"/>
      <c r="P31" s="1788"/>
      <c r="Q31" s="1783"/>
      <c r="R31" s="1783"/>
      <c r="S31" s="1785"/>
      <c r="T31" s="1784"/>
      <c r="U31" s="1763"/>
      <c r="V31" s="1763"/>
      <c r="W31" s="1763"/>
      <c r="X31" s="1763"/>
      <c r="Y31" s="1763"/>
      <c r="Z31" s="1763"/>
      <c r="AA31" s="1763"/>
      <c r="AB31" s="1763"/>
      <c r="AC31" s="1763"/>
      <c r="AD31" s="1763"/>
      <c r="AE31" s="1763"/>
      <c r="AF31" s="1763"/>
      <c r="AG31" s="1763"/>
      <c r="AH31" s="1763"/>
      <c r="AI31" s="1763"/>
      <c r="AJ31" s="1788"/>
      <c r="AK31" s="1794"/>
      <c r="AL31" s="1924"/>
      <c r="AM31" s="1924"/>
    </row>
    <row r="32" spans="1:39" s="301" customFormat="1" hidden="1" outlineLevel="2">
      <c r="A32" s="1798"/>
      <c r="B32" s="1790"/>
      <c r="C32" s="1790"/>
      <c r="D32" s="1805"/>
      <c r="E32" s="1590"/>
      <c r="F32" s="1763"/>
      <c r="G32" s="1763"/>
      <c r="H32" s="1763"/>
      <c r="I32" s="1763"/>
      <c r="J32" s="1763"/>
      <c r="K32" s="1763"/>
      <c r="L32" s="1763"/>
      <c r="M32" s="1793"/>
      <c r="N32" s="1641"/>
      <c r="O32" s="1772"/>
      <c r="P32" s="1788"/>
      <c r="Q32" s="1783"/>
      <c r="R32" s="1783"/>
      <c r="S32" s="1785"/>
      <c r="T32" s="1784"/>
      <c r="U32" s="1763"/>
      <c r="V32" s="1763"/>
      <c r="W32" s="1763"/>
      <c r="X32" s="1763"/>
      <c r="Y32" s="1763"/>
      <c r="Z32" s="1763"/>
      <c r="AA32" s="1763"/>
      <c r="AB32" s="1763"/>
      <c r="AC32" s="1763"/>
      <c r="AD32" s="1763"/>
      <c r="AE32" s="1763"/>
      <c r="AF32" s="1763"/>
      <c r="AG32" s="1763"/>
      <c r="AH32" s="1763"/>
      <c r="AI32" s="1763"/>
      <c r="AJ32" s="1788"/>
      <c r="AK32" s="1794"/>
      <c r="AL32" s="1924"/>
      <c r="AM32" s="1924"/>
    </row>
    <row r="33" spans="1:39" s="301" customFormat="1" hidden="1" outlineLevel="2">
      <c r="A33" s="1798"/>
      <c r="B33" s="1790"/>
      <c r="C33" s="1790"/>
      <c r="D33" s="1805"/>
      <c r="E33" s="1590"/>
      <c r="F33" s="1763"/>
      <c r="G33" s="1763"/>
      <c r="H33" s="1763"/>
      <c r="I33" s="1763"/>
      <c r="J33" s="1763"/>
      <c r="K33" s="1763"/>
      <c r="L33" s="1763"/>
      <c r="M33" s="1793"/>
      <c r="N33" s="1641"/>
      <c r="O33" s="1772"/>
      <c r="P33" s="1788"/>
      <c r="Q33" s="1783"/>
      <c r="R33" s="1783"/>
      <c r="S33" s="1785"/>
      <c r="T33" s="1784"/>
      <c r="U33" s="1763"/>
      <c r="V33" s="1763"/>
      <c r="W33" s="1763"/>
      <c r="X33" s="1763"/>
      <c r="Y33" s="1763"/>
      <c r="Z33" s="1763"/>
      <c r="AA33" s="1763"/>
      <c r="AB33" s="1763"/>
      <c r="AC33" s="1763"/>
      <c r="AD33" s="1763"/>
      <c r="AE33" s="1763"/>
      <c r="AF33" s="1763"/>
      <c r="AG33" s="1763"/>
      <c r="AH33" s="1763"/>
      <c r="AI33" s="1763"/>
      <c r="AJ33" s="1788"/>
      <c r="AK33" s="1794"/>
      <c r="AL33" s="1924"/>
      <c r="AM33" s="1924"/>
    </row>
    <row r="34" spans="1:39" s="301" customFormat="1" hidden="1" outlineLevel="2">
      <c r="A34" s="1798"/>
      <c r="B34" s="1790"/>
      <c r="C34" s="1790"/>
      <c r="D34" s="1805"/>
      <c r="E34" s="1590"/>
      <c r="F34" s="1763"/>
      <c r="G34" s="1763"/>
      <c r="H34" s="1763"/>
      <c r="I34" s="1763"/>
      <c r="J34" s="1763"/>
      <c r="K34" s="1763"/>
      <c r="L34" s="1763"/>
      <c r="M34" s="1793"/>
      <c r="N34" s="1641"/>
      <c r="O34" s="1772"/>
      <c r="P34" s="1798"/>
      <c r="Q34" s="1783"/>
      <c r="R34" s="1783"/>
      <c r="S34" s="1785"/>
      <c r="T34" s="1784"/>
      <c r="U34" s="1763"/>
      <c r="V34" s="1763"/>
      <c r="W34" s="1763"/>
      <c r="X34" s="1763"/>
      <c r="Y34" s="1763"/>
      <c r="Z34" s="1763"/>
      <c r="AA34" s="1763"/>
      <c r="AB34" s="1763"/>
      <c r="AC34" s="1763"/>
      <c r="AD34" s="1763"/>
      <c r="AE34" s="1763"/>
      <c r="AF34" s="1763"/>
      <c r="AG34" s="1763"/>
      <c r="AH34" s="1763"/>
      <c r="AI34" s="1763"/>
      <c r="AJ34" s="1798"/>
      <c r="AK34" s="1923"/>
      <c r="AL34" s="1924"/>
      <c r="AM34" s="1924"/>
    </row>
    <row r="35" spans="1:39" s="301" customFormat="1" hidden="1" outlineLevel="2">
      <c r="A35" s="1798"/>
      <c r="B35" s="1790"/>
      <c r="C35" s="1790"/>
      <c r="D35" s="1805"/>
      <c r="E35" s="1590"/>
      <c r="F35" s="1763"/>
      <c r="G35" s="1763"/>
      <c r="H35" s="1763"/>
      <c r="I35" s="1763"/>
      <c r="J35" s="1763"/>
      <c r="K35" s="1763"/>
      <c r="L35" s="1763"/>
      <c r="M35" s="1793"/>
      <c r="N35" s="1641"/>
      <c r="O35" s="1772"/>
      <c r="P35" s="1798"/>
      <c r="Q35" s="1923"/>
      <c r="R35" s="1923"/>
      <c r="S35" s="1923"/>
      <c r="T35" s="1923"/>
      <c r="U35" s="1923"/>
      <c r="V35" s="1923"/>
      <c r="W35" s="1923"/>
      <c r="X35" s="1923"/>
      <c r="Y35" s="1923"/>
      <c r="Z35" s="1923"/>
      <c r="AA35" s="1923"/>
      <c r="AB35" s="1923"/>
      <c r="AC35" s="1923"/>
      <c r="AD35" s="1923"/>
      <c r="AE35" s="1923"/>
      <c r="AF35" s="1923"/>
      <c r="AG35" s="1923"/>
      <c r="AH35" s="1923"/>
      <c r="AI35" s="1923"/>
      <c r="AJ35" s="1798"/>
      <c r="AK35" s="1923"/>
      <c r="AL35" s="1923"/>
      <c r="AM35" s="1923"/>
    </row>
    <row r="36" spans="1:39" s="301" customFormat="1" hidden="1" outlineLevel="1">
      <c r="A36" s="1798"/>
      <c r="B36" s="1790"/>
      <c r="C36" s="1790"/>
      <c r="D36" s="1805"/>
      <c r="E36" s="1590"/>
      <c r="F36" s="1763"/>
      <c r="G36" s="1763"/>
      <c r="H36" s="1763"/>
      <c r="I36" s="1763"/>
      <c r="J36" s="1763"/>
      <c r="K36" s="1763"/>
      <c r="L36" s="1763"/>
      <c r="M36" s="1793"/>
      <c r="N36" s="1641"/>
      <c r="O36" s="1772"/>
      <c r="P36" s="1798"/>
      <c r="Q36" s="1783"/>
      <c r="R36" s="1783"/>
      <c r="S36" s="1789"/>
      <c r="T36" s="1784"/>
      <c r="U36" s="1793"/>
      <c r="V36" s="1793"/>
      <c r="W36" s="1793"/>
      <c r="X36" s="1793"/>
      <c r="Y36" s="1793"/>
      <c r="Z36" s="1793"/>
      <c r="AA36" s="1793"/>
      <c r="AB36" s="1793"/>
      <c r="AC36" s="1763"/>
      <c r="AD36" s="1763"/>
      <c r="AE36" s="1763"/>
      <c r="AF36" s="1763"/>
      <c r="AG36" s="1763"/>
      <c r="AH36" s="1763"/>
      <c r="AI36" s="1763"/>
      <c r="AJ36" s="1798"/>
      <c r="AK36" s="1923"/>
      <c r="AL36" s="1923"/>
      <c r="AM36" s="1923"/>
    </row>
    <row r="37" spans="1:39" s="301" customFormat="1" hidden="1" outlineLevel="1">
      <c r="A37" s="1798"/>
      <c r="B37" s="1790"/>
      <c r="C37" s="1790"/>
      <c r="D37" s="1805"/>
      <c r="E37" s="1590"/>
      <c r="F37" s="1763"/>
      <c r="G37" s="1763"/>
      <c r="H37" s="1763"/>
      <c r="I37" s="1763"/>
      <c r="J37" s="1763"/>
      <c r="K37" s="1763"/>
      <c r="L37" s="1763"/>
      <c r="M37" s="1793"/>
      <c r="N37" s="1641"/>
      <c r="O37" s="1772"/>
      <c r="P37" s="1798"/>
      <c r="Q37" s="1794"/>
      <c r="R37" s="1794"/>
      <c r="S37" s="1805"/>
      <c r="T37" s="1590"/>
      <c r="U37" s="1763"/>
      <c r="V37" s="1763"/>
      <c r="W37" s="1763"/>
      <c r="X37" s="1763"/>
      <c r="Y37" s="1763"/>
      <c r="Z37" s="1763"/>
      <c r="AA37" s="1763"/>
      <c r="AB37" s="1793"/>
      <c r="AC37" s="1763"/>
      <c r="AD37" s="1763"/>
      <c r="AE37" s="1763"/>
      <c r="AF37" s="1763"/>
      <c r="AG37" s="1763"/>
      <c r="AH37" s="1763"/>
      <c r="AI37" s="1763"/>
      <c r="AJ37" s="1798"/>
      <c r="AK37" s="1923"/>
      <c r="AL37" s="1924"/>
      <c r="AM37" s="1924"/>
    </row>
    <row r="38" spans="1:39" s="301" customFormat="1" hidden="1" outlineLevel="1">
      <c r="A38" s="1798"/>
      <c r="B38" s="1790"/>
      <c r="C38" s="1790"/>
      <c r="D38" s="1805"/>
      <c r="E38" s="1590"/>
      <c r="F38" s="1763"/>
      <c r="G38" s="1763"/>
      <c r="H38" s="1763"/>
      <c r="I38" s="1763"/>
      <c r="J38" s="1763"/>
      <c r="K38" s="1763"/>
      <c r="L38" s="1763"/>
      <c r="M38" s="1793"/>
      <c r="N38" s="1641"/>
      <c r="O38" s="1772"/>
      <c r="P38" s="1798"/>
      <c r="Q38" s="1794"/>
      <c r="R38" s="1794"/>
      <c r="S38" s="1805"/>
      <c r="T38" s="1590"/>
      <c r="U38" s="1763"/>
      <c r="V38" s="1763"/>
      <c r="W38" s="1763"/>
      <c r="X38" s="1763"/>
      <c r="Y38" s="1763"/>
      <c r="Z38" s="1763"/>
      <c r="AA38" s="1763"/>
      <c r="AB38" s="1793"/>
      <c r="AC38" s="1763"/>
      <c r="AD38" s="1763"/>
      <c r="AE38" s="1763"/>
      <c r="AF38" s="1763"/>
      <c r="AG38" s="1763"/>
      <c r="AH38" s="1763"/>
      <c r="AI38" s="1763"/>
      <c r="AJ38" s="1798"/>
      <c r="AK38" s="1923"/>
      <c r="AL38" s="1924"/>
      <c r="AM38" s="1924"/>
    </row>
    <row r="39" spans="1:39" s="301" customFormat="1" collapsed="1">
      <c r="A39" s="1798"/>
      <c r="B39" s="1790"/>
      <c r="C39" s="1790"/>
      <c r="D39" s="1805"/>
      <c r="E39" s="1590"/>
      <c r="F39" s="1763"/>
      <c r="G39" s="1763"/>
      <c r="H39" s="1763"/>
      <c r="I39" s="1763"/>
      <c r="J39" s="1763"/>
      <c r="K39" s="1763"/>
      <c r="L39" s="1763"/>
      <c r="M39" s="1793"/>
      <c r="N39" s="1641"/>
      <c r="O39" s="1772"/>
      <c r="P39" s="1798"/>
      <c r="Q39" s="1798"/>
      <c r="R39" s="1798"/>
      <c r="S39" s="1805"/>
      <c r="T39" s="1590"/>
      <c r="U39" s="1763"/>
      <c r="V39" s="1763"/>
      <c r="W39" s="1763"/>
      <c r="X39" s="1763"/>
      <c r="Y39" s="1763"/>
      <c r="Z39" s="1763"/>
      <c r="AA39" s="1763"/>
      <c r="AB39" s="1793"/>
      <c r="AC39" s="1763"/>
      <c r="AD39" s="1763"/>
      <c r="AE39" s="1763"/>
      <c r="AF39" s="1763"/>
      <c r="AG39" s="1763"/>
      <c r="AH39" s="1763"/>
      <c r="AI39" s="1763"/>
      <c r="AJ39" s="1798"/>
      <c r="AK39" s="1923"/>
      <c r="AL39" s="1924"/>
      <c r="AM39" s="1924"/>
    </row>
    <row r="40" spans="1:39" s="301" customFormat="1">
      <c r="A40" s="1798"/>
      <c r="B40" s="1790"/>
      <c r="C40" s="1790"/>
      <c r="D40" s="1805"/>
      <c r="E40" s="1590"/>
      <c r="F40" s="1763"/>
      <c r="G40" s="1763"/>
      <c r="H40" s="1763"/>
      <c r="I40" s="1763"/>
      <c r="J40" s="1763"/>
      <c r="K40" s="1763"/>
      <c r="L40" s="1763"/>
      <c r="M40" s="1793"/>
      <c r="N40" s="1641"/>
      <c r="O40" s="1772"/>
      <c r="P40" s="1798"/>
      <c r="Q40" s="1794"/>
      <c r="R40" s="1794"/>
      <c r="S40" s="1805"/>
      <c r="T40" s="1590"/>
      <c r="U40" s="1763"/>
      <c r="V40" s="1763"/>
      <c r="W40" s="1763"/>
      <c r="X40" s="1763"/>
      <c r="Y40" s="1763"/>
      <c r="Z40" s="1763"/>
      <c r="AA40" s="1763"/>
      <c r="AB40" s="1793"/>
      <c r="AC40" s="1763"/>
      <c r="AD40" s="1763"/>
      <c r="AE40" s="1763"/>
      <c r="AF40" s="1763"/>
      <c r="AG40" s="1763"/>
      <c r="AH40" s="1763"/>
      <c r="AI40" s="1763"/>
      <c r="AJ40" s="1798"/>
      <c r="AK40" s="1923"/>
      <c r="AL40" s="1924"/>
      <c r="AM40" s="1924"/>
    </row>
    <row r="41" spans="1:39" s="301" customFormat="1">
      <c r="A41" s="1798"/>
      <c r="B41" s="1790"/>
      <c r="C41" s="1790"/>
      <c r="D41" s="1805"/>
      <c r="E41" s="1590"/>
      <c r="F41" s="1763"/>
      <c r="G41" s="1763"/>
      <c r="H41" s="1763"/>
      <c r="I41" s="1763"/>
      <c r="J41" s="1763"/>
      <c r="K41" s="1763"/>
      <c r="L41" s="1763"/>
      <c r="M41" s="1793"/>
      <c r="N41" s="1641"/>
      <c r="O41" s="1772"/>
      <c r="P41" s="1798"/>
      <c r="Q41" s="1794"/>
      <c r="R41" s="1794"/>
      <c r="S41" s="1805"/>
      <c r="T41" s="1590"/>
      <c r="U41" s="1763"/>
      <c r="V41" s="1763"/>
      <c r="W41" s="1763"/>
      <c r="X41" s="1763"/>
      <c r="Y41" s="1763"/>
      <c r="Z41" s="1763"/>
      <c r="AA41" s="1763"/>
      <c r="AB41" s="1793"/>
      <c r="AC41" s="1763"/>
      <c r="AD41" s="1763"/>
      <c r="AE41" s="1763"/>
      <c r="AF41" s="1763"/>
      <c r="AG41" s="1763"/>
      <c r="AH41" s="1763"/>
      <c r="AI41" s="1763"/>
      <c r="AJ41" s="1798"/>
      <c r="AK41" s="1923"/>
      <c r="AL41" s="1924"/>
      <c r="AM41" s="1924"/>
    </row>
    <row r="42" spans="1:39" s="277" customFormat="1">
      <c r="A42" s="1925"/>
      <c r="B42" s="1788"/>
      <c r="C42" s="1788"/>
      <c r="D42" s="1640"/>
      <c r="E42" s="1640"/>
      <c r="F42" s="1640"/>
      <c r="G42" s="1640"/>
      <c r="H42" s="1640"/>
      <c r="I42" s="1640"/>
      <c r="J42" s="1640"/>
      <c r="K42" s="1640"/>
      <c r="L42" s="1640"/>
      <c r="M42" s="1640"/>
      <c r="N42" s="1640"/>
      <c r="O42" s="1772"/>
      <c r="P42" s="1926"/>
      <c r="Q42" s="1926"/>
      <c r="R42" s="1926"/>
      <c r="S42" s="1682"/>
      <c r="T42" s="1682"/>
      <c r="U42" s="1923"/>
      <c r="V42" s="1923"/>
      <c r="W42" s="1923"/>
      <c r="X42" s="1923"/>
      <c r="Y42" s="1923"/>
      <c r="Z42" s="1923"/>
      <c r="AA42" s="1923"/>
      <c r="AB42" s="1923"/>
      <c r="AC42" s="1923"/>
      <c r="AD42" s="1923"/>
      <c r="AE42" s="1923"/>
      <c r="AF42" s="1923"/>
      <c r="AG42" s="1923"/>
      <c r="AH42" s="1923"/>
      <c r="AI42" s="1923"/>
      <c r="AJ42" s="1923"/>
      <c r="AK42" s="1923"/>
      <c r="AL42" s="1923"/>
      <c r="AM42" s="1923"/>
    </row>
    <row r="43" spans="1:39" s="427" customFormat="1">
      <c r="A43" s="1241" t="s">
        <v>130</v>
      </c>
      <c r="B43" s="1794"/>
      <c r="C43" s="1794"/>
      <c r="D43" s="1798"/>
      <c r="E43" s="1643"/>
      <c r="F43" s="1798"/>
      <c r="G43" s="1798"/>
      <c r="H43" s="1798"/>
      <c r="I43" s="1798"/>
      <c r="J43" s="1798"/>
      <c r="K43" s="1798"/>
      <c r="L43" s="1798"/>
      <c r="M43" s="1798"/>
      <c r="N43" s="1798"/>
      <c r="O43" s="1809"/>
      <c r="P43" s="1926"/>
      <c r="Q43" s="1926"/>
      <c r="R43" s="1926"/>
      <c r="S43" s="1682"/>
      <c r="T43" s="1682"/>
      <c r="U43" s="1923"/>
      <c r="V43" s="1923"/>
      <c r="W43" s="1923"/>
      <c r="X43" s="1923"/>
      <c r="Y43" s="1923"/>
      <c r="Z43" s="1923"/>
      <c r="AA43" s="1923"/>
      <c r="AB43" s="1923"/>
      <c r="AC43" s="1923"/>
      <c r="AD43" s="1923"/>
      <c r="AE43" s="1923"/>
      <c r="AF43" s="1923"/>
      <c r="AG43" s="1923"/>
      <c r="AH43" s="1923"/>
      <c r="AI43" s="1923"/>
      <c r="AJ43" s="1923"/>
      <c r="AK43" s="1923"/>
      <c r="AL43" s="1923"/>
      <c r="AM43" s="1923"/>
    </row>
    <row r="44" spans="1:39" s="277" customFormat="1" ht="22.8">
      <c r="A44" s="887" t="str">
        <f>IF(+Draft_Toggle=1,+Draft_Note_1," ")</f>
        <v>Draft Document.</v>
      </c>
      <c r="B44" s="1788"/>
      <c r="C44" s="1788"/>
      <c r="D44" s="1640"/>
      <c r="E44" s="1637"/>
      <c r="F44" s="1640"/>
      <c r="G44" s="1640"/>
      <c r="H44" s="1640"/>
      <c r="I44" s="1640"/>
      <c r="J44" s="1640"/>
      <c r="K44" s="1640"/>
      <c r="L44" s="1640"/>
      <c r="M44" s="1640"/>
      <c r="N44" s="1117" t="s">
        <v>55</v>
      </c>
      <c r="O44" s="1772"/>
      <c r="P44" s="1926"/>
      <c r="Q44" s="1926"/>
      <c r="R44" s="1926"/>
      <c r="S44" s="1682"/>
      <c r="T44" s="1682"/>
      <c r="U44" s="1923"/>
      <c r="V44" s="1923"/>
      <c r="W44" s="1923"/>
      <c r="X44" s="1923"/>
      <c r="Y44" s="1923"/>
      <c r="Z44" s="1923"/>
      <c r="AA44" s="1923"/>
      <c r="AB44" s="1923"/>
      <c r="AC44" s="1923"/>
      <c r="AD44" s="1923"/>
      <c r="AE44" s="1923"/>
      <c r="AF44" s="1923"/>
      <c r="AG44" s="1923"/>
      <c r="AH44" s="1923"/>
      <c r="AI44" s="1923"/>
      <c r="AJ44" s="1923"/>
      <c r="AK44" s="1923"/>
      <c r="AL44" s="1923"/>
      <c r="AM44" s="1923"/>
    </row>
    <row r="45" spans="1:39" s="277" customFormat="1">
      <c r="A45" s="888" t="str">
        <f>IF(+Draft_Toggle=1,+Draft_Note_2," ")</f>
        <v>All data subject to change upon completion of additional analysis.</v>
      </c>
      <c r="B45" s="1788"/>
      <c r="C45" s="1788"/>
      <c r="D45" s="1640"/>
      <c r="E45" s="1637"/>
      <c r="F45" s="1640"/>
      <c r="G45" s="1640"/>
      <c r="H45" s="1640"/>
      <c r="I45" s="1640"/>
      <c r="J45" s="1640"/>
      <c r="K45" s="1640"/>
      <c r="L45" s="1640"/>
      <c r="M45" s="1640"/>
      <c r="N45" s="963" t="str">
        <f ca="1">DCF_MSS!$M$74</f>
        <v>© 2017 by Ernst &amp; Young LLP.  All rights reserved.</v>
      </c>
      <c r="O45" s="1772"/>
      <c r="P45" s="1926"/>
      <c r="Q45" s="1926"/>
      <c r="R45" s="1926"/>
      <c r="S45" s="1682"/>
      <c r="T45" s="1682"/>
      <c r="U45" s="1794"/>
      <c r="V45" s="1794"/>
      <c r="W45" s="1794"/>
      <c r="X45" s="1794"/>
      <c r="Y45" s="1794"/>
      <c r="Z45" s="1794"/>
      <c r="AA45" s="1794"/>
      <c r="AB45" s="1794"/>
      <c r="AC45" s="1794"/>
      <c r="AD45" s="1794"/>
      <c r="AE45" s="1794"/>
      <c r="AF45" s="1794"/>
      <c r="AG45" s="1794"/>
      <c r="AH45" s="1794"/>
      <c r="AI45" s="1794"/>
      <c r="AJ45" s="1794"/>
      <c r="AK45" s="1794"/>
      <c r="AL45" s="1794"/>
      <c r="AM45" s="1794"/>
    </row>
    <row r="46" spans="1:39" s="277" customFormat="1">
      <c r="A46" s="1772"/>
      <c r="B46" s="1772"/>
      <c r="C46" s="1772"/>
      <c r="D46" s="1772"/>
      <c r="E46" s="1772"/>
      <c r="F46" s="1772"/>
      <c r="G46" s="1772"/>
      <c r="H46" s="1772"/>
      <c r="I46" s="1772"/>
      <c r="J46" s="1772"/>
      <c r="K46" s="1772"/>
      <c r="L46" s="1772"/>
      <c r="M46" s="1772"/>
      <c r="N46" s="1772"/>
      <c r="O46" s="1772"/>
      <c r="P46" s="1241"/>
      <c r="Q46" s="1788"/>
      <c r="R46" s="1788"/>
      <c r="S46" s="1788"/>
      <c r="T46" s="1788"/>
      <c r="U46" s="1788"/>
      <c r="V46" s="1788"/>
      <c r="W46" s="1788"/>
      <c r="X46" s="1788"/>
      <c r="Y46" s="1788"/>
      <c r="Z46" s="1788"/>
      <c r="AA46" s="1788"/>
      <c r="AB46" s="1788"/>
      <c r="AC46" s="1788"/>
      <c r="AD46" s="1788"/>
      <c r="AE46" s="1788"/>
      <c r="AF46" s="1788"/>
      <c r="AG46" s="1788"/>
      <c r="AH46" s="1788"/>
      <c r="AI46" s="1788"/>
      <c r="AJ46" s="1788"/>
      <c r="AK46" s="1681"/>
      <c r="AL46" s="1681"/>
      <c r="AM46" s="1681"/>
    </row>
    <row r="47" spans="1:39">
      <c r="A47" s="1790"/>
      <c r="B47" s="1790"/>
      <c r="C47" s="1790"/>
      <c r="D47" s="1790"/>
      <c r="E47" s="1790"/>
      <c r="F47" s="1790"/>
      <c r="G47" s="1790"/>
      <c r="H47" s="1790"/>
      <c r="I47" s="1790"/>
      <c r="J47" s="1790"/>
      <c r="K47" s="1790"/>
      <c r="L47" s="1790"/>
      <c r="M47" s="1790"/>
      <c r="N47" s="1790"/>
      <c r="O47" s="1925"/>
      <c r="P47" s="1241"/>
      <c r="Q47" s="1794"/>
      <c r="R47" s="1794"/>
      <c r="S47" s="1798"/>
      <c r="T47" s="1643"/>
      <c r="U47" s="1798"/>
      <c r="V47" s="1798"/>
      <c r="W47" s="1798"/>
      <c r="X47" s="1798"/>
      <c r="Y47" s="1798"/>
      <c r="Z47" s="1798"/>
      <c r="AA47" s="1798"/>
      <c r="AB47" s="1798"/>
      <c r="AC47" s="1798"/>
      <c r="AD47" s="1798"/>
      <c r="AE47" s="1798"/>
      <c r="AF47" s="1798"/>
      <c r="AG47" s="1798"/>
      <c r="AH47" s="1798"/>
      <c r="AI47" s="1798"/>
      <c r="AJ47" s="1798"/>
      <c r="AK47" s="1681"/>
      <c r="AL47" s="1681"/>
      <c r="AM47" s="1681"/>
    </row>
    <row r="48" spans="1:39" ht="22.8">
      <c r="A48" s="1790"/>
      <c r="B48" s="1790"/>
      <c r="C48" s="1790"/>
      <c r="D48" s="1790"/>
      <c r="E48" s="1790"/>
      <c r="F48" s="1790"/>
      <c r="G48" s="1790"/>
      <c r="H48" s="1790"/>
      <c r="I48" s="1790"/>
      <c r="J48" s="1790"/>
      <c r="K48" s="1790"/>
      <c r="L48" s="1790"/>
      <c r="M48" s="1790"/>
      <c r="N48" s="1790"/>
      <c r="O48" s="1925"/>
      <c r="P48" s="1114"/>
      <c r="Q48" s="1788"/>
      <c r="R48" s="1788"/>
      <c r="S48" s="1788"/>
      <c r="T48" s="1768"/>
      <c r="U48" s="1788"/>
      <c r="V48" s="1788"/>
      <c r="W48" s="1788"/>
      <c r="X48" s="1788"/>
      <c r="Y48" s="1788"/>
      <c r="Z48" s="1788"/>
      <c r="AA48" s="1788"/>
      <c r="AB48" s="1788"/>
      <c r="AC48" s="1788"/>
      <c r="AD48" s="1788"/>
      <c r="AE48" s="1788"/>
      <c r="AF48" s="1788"/>
      <c r="AG48" s="1788"/>
      <c r="AH48" s="1788"/>
      <c r="AI48" s="1788"/>
      <c r="AJ48" s="1927"/>
      <c r="AK48" s="1681"/>
      <c r="AL48" s="1681"/>
      <c r="AM48" s="1681"/>
    </row>
    <row r="49" spans="1:39">
      <c r="A49" s="1790"/>
      <c r="B49" s="1790"/>
      <c r="C49" s="1790"/>
      <c r="D49" s="1790"/>
      <c r="E49" s="1790"/>
      <c r="F49" s="1790"/>
      <c r="G49" s="1790"/>
      <c r="H49" s="1790"/>
      <c r="I49" s="1790"/>
      <c r="J49" s="1790"/>
      <c r="K49" s="1790"/>
      <c r="L49" s="1790"/>
      <c r="M49" s="1790"/>
      <c r="N49" s="1790"/>
      <c r="O49" s="1925"/>
      <c r="P49" s="1115"/>
      <c r="Q49" s="1788"/>
      <c r="R49" s="1788"/>
      <c r="S49" s="1788"/>
      <c r="T49" s="1768"/>
      <c r="U49" s="1788"/>
      <c r="V49" s="1788"/>
      <c r="W49" s="1788"/>
      <c r="X49" s="1788"/>
      <c r="Y49" s="1788"/>
      <c r="Z49" s="1788"/>
      <c r="AA49" s="1788"/>
      <c r="AB49" s="1788"/>
      <c r="AC49" s="1788"/>
      <c r="AD49" s="1788"/>
      <c r="AE49" s="1788"/>
      <c r="AF49" s="1788"/>
      <c r="AG49" s="1788"/>
      <c r="AH49" s="1788"/>
      <c r="AI49" s="1788"/>
      <c r="AJ49" s="1643"/>
      <c r="AK49" s="1681"/>
      <c r="AL49" s="1681"/>
      <c r="AM49" s="1681"/>
    </row>
    <row r="50" spans="1:39">
      <c r="A50" s="1790"/>
      <c r="B50" s="1790"/>
      <c r="C50" s="1790"/>
      <c r="D50" s="1790"/>
      <c r="E50" s="1790"/>
      <c r="F50" s="1790"/>
      <c r="G50" s="1790"/>
      <c r="H50" s="1790"/>
      <c r="I50" s="1790"/>
      <c r="J50" s="1790"/>
      <c r="K50" s="1790"/>
      <c r="L50" s="1790"/>
      <c r="M50" s="1790"/>
      <c r="N50" s="1790"/>
      <c r="O50" s="1925"/>
      <c r="P50" s="1681"/>
      <c r="Q50" s="1681"/>
      <c r="R50" s="1681"/>
      <c r="S50" s="1681"/>
      <c r="T50" s="1681"/>
      <c r="U50" s="1794"/>
      <c r="V50" s="1794"/>
      <c r="W50" s="1794"/>
      <c r="X50" s="1794"/>
      <c r="Y50" s="1794"/>
      <c r="Z50" s="1794"/>
      <c r="AA50" s="1794"/>
      <c r="AB50" s="1681"/>
      <c r="AC50" s="1681"/>
      <c r="AD50" s="1681"/>
      <c r="AE50" s="1681"/>
      <c r="AF50" s="1681"/>
      <c r="AG50" s="1681"/>
      <c r="AH50" s="1681"/>
      <c r="AI50" s="1681"/>
      <c r="AJ50" s="1681"/>
      <c r="AK50" s="1681"/>
      <c r="AL50" s="1681"/>
      <c r="AM50" s="1681"/>
    </row>
  </sheetData>
  <mergeCells count="2">
    <mergeCell ref="U7:AA7"/>
    <mergeCell ref="AC7:AI7"/>
  </mergeCells>
  <pageMargins left="0.5" right="0.52" top="0.5" bottom="0.5" header="0.3" footer="0.3"/>
  <pageSetup fitToHeight="0" orientation="landscape" blackAndWhite="1"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K45"/>
  <sheetViews>
    <sheetView showGridLines="0" view="pageBreakPreview" zoomScale="85" zoomScaleNormal="90" zoomScaleSheetLayoutView="85" workbookViewId="0"/>
  </sheetViews>
  <sheetFormatPr defaultColWidth="10.33203125" defaultRowHeight="13.8" outlineLevelCol="1"/>
  <cols>
    <col min="1" max="2" width="1.109375" style="268" customWidth="1"/>
    <col min="3" max="3" width="26.44140625" style="268" customWidth="1"/>
    <col min="4" max="4" width="4.6640625" style="268" customWidth="1"/>
    <col min="5" max="5" width="8.109375" style="268" customWidth="1"/>
    <col min="6" max="6" width="2.6640625" style="268" customWidth="1"/>
    <col min="7" max="11" width="8.6640625" style="329" customWidth="1"/>
    <col min="12" max="12" width="8.6640625" style="329" customWidth="1" outlineLevel="1"/>
    <col min="13" max="13" width="2.6640625" style="329" customWidth="1"/>
    <col min="14" max="16" width="8.6640625" style="329" customWidth="1"/>
    <col min="17" max="19" width="8.6640625" style="268" customWidth="1"/>
    <col min="20" max="20" width="2.6640625" style="268" customWidth="1"/>
    <col min="21" max="26" width="8.6640625" style="268" customWidth="1"/>
    <col min="27" max="27" width="2.6640625" style="268" customWidth="1"/>
    <col min="28" max="16384" width="10.33203125" style="268"/>
  </cols>
  <sheetData>
    <row r="1" spans="1:37" s="317" customFormat="1" ht="24" thickBot="1">
      <c r="A1" s="872" t="str">
        <f>client_name</f>
        <v>AECOM Technology Corporation</v>
      </c>
      <c r="B1" s="967"/>
      <c r="C1" s="1771"/>
      <c r="D1" s="1771"/>
      <c r="E1" s="1771"/>
      <c r="F1" s="1771"/>
      <c r="G1" s="1854"/>
      <c r="H1" s="1854"/>
      <c r="I1" s="1854"/>
      <c r="J1" s="1854"/>
      <c r="K1" s="1854"/>
      <c r="L1" s="1854"/>
      <c r="M1" s="1854"/>
      <c r="N1" s="1854"/>
      <c r="O1" s="1854"/>
      <c r="P1" s="1854"/>
      <c r="Q1" s="1854"/>
      <c r="R1" s="1854"/>
      <c r="S1" s="1854"/>
      <c r="T1" s="1854"/>
      <c r="U1" s="1854"/>
      <c r="V1" s="1854"/>
      <c r="W1" s="1854"/>
      <c r="X1" s="1854"/>
      <c r="Y1" s="1854"/>
      <c r="Z1" s="1854"/>
      <c r="AA1" s="1601" t="s">
        <v>675</v>
      </c>
      <c r="AB1" s="1855"/>
      <c r="AC1" s="1855"/>
      <c r="AD1" s="1855"/>
      <c r="AE1" s="1855"/>
      <c r="AF1" s="1855"/>
      <c r="AG1" s="1855"/>
      <c r="AH1" s="1855"/>
      <c r="AI1" s="1855"/>
      <c r="AJ1" s="1855"/>
      <c r="AK1" s="1855"/>
    </row>
    <row r="2" spans="1:37" s="319" customFormat="1" ht="15.6">
      <c r="A2" s="946" t="str">
        <f>Subject_Co1</f>
        <v>AsiaPac</v>
      </c>
      <c r="B2" s="973"/>
      <c r="C2" s="1856"/>
      <c r="D2" s="1856"/>
      <c r="E2" s="1856"/>
      <c r="F2" s="1856"/>
      <c r="G2" s="1857"/>
      <c r="H2" s="1857"/>
      <c r="I2" s="1857"/>
      <c r="J2" s="1857"/>
      <c r="K2" s="1857"/>
      <c r="L2" s="1857"/>
      <c r="M2" s="1857"/>
      <c r="N2" s="1857"/>
      <c r="O2" s="1857"/>
      <c r="P2" s="1857"/>
      <c r="Q2" s="1856"/>
      <c r="R2" s="1856"/>
      <c r="S2" s="1856"/>
      <c r="T2" s="1856"/>
      <c r="U2" s="1856"/>
      <c r="V2" s="1856"/>
      <c r="W2" s="1856"/>
      <c r="X2" s="1856"/>
      <c r="Y2" s="1856"/>
      <c r="Z2" s="1856"/>
      <c r="AA2" s="1856"/>
      <c r="AB2" s="1856"/>
      <c r="AC2" s="1856"/>
      <c r="AD2" s="1856"/>
      <c r="AE2" s="1856"/>
      <c r="AF2" s="1856"/>
      <c r="AG2" s="1856"/>
      <c r="AH2" s="1856"/>
      <c r="AI2" s="1856"/>
      <c r="AJ2" s="1856"/>
      <c r="AK2" s="1856"/>
    </row>
    <row r="3" spans="1:37" s="285" customFormat="1" ht="15.6">
      <c r="A3" s="1608" t="s">
        <v>324</v>
      </c>
      <c r="B3" s="1608"/>
      <c r="C3" s="1779"/>
      <c r="D3" s="1779"/>
      <c r="E3" s="1779"/>
      <c r="F3" s="1779"/>
      <c r="G3" s="1858"/>
      <c r="H3" s="1858"/>
      <c r="I3" s="1858"/>
      <c r="J3" s="1858"/>
      <c r="K3" s="1858"/>
      <c r="L3" s="1858"/>
      <c r="M3" s="1858"/>
      <c r="N3" s="1858"/>
      <c r="O3" s="1858"/>
      <c r="P3" s="1858"/>
      <c r="Q3" s="1779"/>
      <c r="R3" s="1779"/>
      <c r="S3" s="1779"/>
      <c r="T3" s="1779"/>
      <c r="U3" s="1779"/>
      <c r="V3" s="1779"/>
      <c r="W3" s="1779"/>
      <c r="X3" s="1779"/>
      <c r="Y3" s="1779"/>
      <c r="Z3" s="1779"/>
      <c r="AA3" s="1779"/>
      <c r="AB3" s="1779"/>
      <c r="AC3" s="1779"/>
      <c r="AD3" s="1779"/>
      <c r="AE3" s="1779"/>
      <c r="AF3" s="1779"/>
      <c r="AG3" s="1779"/>
      <c r="AH3" s="1779"/>
      <c r="AI3" s="1779"/>
      <c r="AJ3" s="1779"/>
      <c r="AK3" s="1779"/>
    </row>
    <row r="4" spans="1:37" s="319" customFormat="1" ht="15.6">
      <c r="A4" s="879" t="str">
        <f>date_heading</f>
        <v>Corroborative valuation as of 30 June 2014</v>
      </c>
      <c r="B4" s="1773"/>
      <c r="C4" s="1856"/>
      <c r="D4" s="1856"/>
      <c r="E4" s="1856"/>
      <c r="F4" s="1856"/>
      <c r="G4" s="1857"/>
      <c r="H4" s="1857"/>
      <c r="I4" s="1857"/>
      <c r="J4" s="1857"/>
      <c r="K4" s="1857"/>
      <c r="L4" s="1857"/>
      <c r="M4" s="1857"/>
      <c r="N4" s="1857"/>
      <c r="O4" s="1857"/>
      <c r="P4" s="1857"/>
      <c r="Q4" s="1856"/>
      <c r="R4" s="1856"/>
      <c r="S4" s="1856"/>
      <c r="T4" s="1856"/>
      <c r="U4" s="1856"/>
      <c r="V4" s="1856"/>
      <c r="W4" s="1856"/>
      <c r="X4" s="1856"/>
      <c r="Y4" s="1856"/>
      <c r="Z4" s="1856"/>
      <c r="AA4" s="1856"/>
      <c r="AB4" s="1856"/>
      <c r="AC4" s="1856"/>
      <c r="AD4" s="1856"/>
      <c r="AE4" s="1856"/>
      <c r="AF4" s="1856"/>
      <c r="AG4" s="1856"/>
      <c r="AH4" s="1856"/>
      <c r="AI4" s="1856"/>
      <c r="AJ4" s="1856"/>
      <c r="AK4" s="1856"/>
    </row>
    <row r="5" spans="1:37" s="319" customFormat="1" ht="15.6">
      <c r="A5" s="880" t="str">
        <f>currency_heading</f>
        <v>(USD in 000s)</v>
      </c>
      <c r="B5" s="1859"/>
      <c r="C5" s="1856"/>
      <c r="D5" s="1856"/>
      <c r="E5" s="1856"/>
      <c r="F5" s="1856"/>
      <c r="G5" s="1860"/>
      <c r="H5" s="1860"/>
      <c r="I5" s="1857"/>
      <c r="J5" s="1857"/>
      <c r="K5" s="1857"/>
      <c r="L5" s="1857"/>
      <c r="M5" s="1857"/>
      <c r="N5" s="1857"/>
      <c r="O5" s="1857"/>
      <c r="P5" s="1857"/>
      <c r="Q5" s="1856"/>
      <c r="R5" s="1856"/>
      <c r="S5" s="1856"/>
      <c r="T5" s="1856"/>
      <c r="U5" s="1856"/>
      <c r="V5" s="1856"/>
      <c r="W5" s="1856"/>
      <c r="X5" s="1856"/>
      <c r="Y5" s="1856"/>
      <c r="Z5" s="1856"/>
      <c r="AA5" s="1856"/>
      <c r="AB5" s="1856"/>
      <c r="AC5" s="1856"/>
      <c r="AD5" s="1856"/>
      <c r="AE5" s="1856"/>
      <c r="AF5" s="1856"/>
      <c r="AG5" s="1856"/>
      <c r="AH5" s="1856"/>
      <c r="AI5" s="1856"/>
      <c r="AJ5" s="1856"/>
      <c r="AK5" s="1856"/>
    </row>
    <row r="6" spans="1:37" s="906" customFormat="1">
      <c r="A6" s="1861"/>
      <c r="B6" s="1861"/>
      <c r="C6" s="1862"/>
      <c r="D6" s="1862"/>
      <c r="E6" s="1862"/>
      <c r="F6" s="1862"/>
      <c r="G6" s="1863"/>
      <c r="H6" s="1863"/>
      <c r="I6" s="1864"/>
      <c r="J6" s="1864"/>
      <c r="K6" s="1864"/>
      <c r="L6" s="1864"/>
      <c r="M6" s="1864"/>
      <c r="N6" s="1864"/>
      <c r="O6" s="1864"/>
      <c r="P6" s="1864"/>
      <c r="Q6" s="1861"/>
      <c r="R6" s="1861"/>
      <c r="S6" s="1861"/>
      <c r="T6" s="1861"/>
      <c r="U6" s="1861"/>
      <c r="V6" s="1861"/>
      <c r="W6" s="1861"/>
      <c r="X6" s="1861"/>
      <c r="Y6" s="1861"/>
      <c r="Z6" s="1861"/>
      <c r="AA6" s="1861"/>
      <c r="AB6" s="1861"/>
      <c r="AC6" s="1861"/>
      <c r="AD6" s="1861"/>
      <c r="AE6" s="1861"/>
      <c r="AF6" s="1861"/>
      <c r="AG6" s="1861"/>
      <c r="AH6" s="1861"/>
      <c r="AI6" s="1861"/>
      <c r="AJ6" s="1861"/>
      <c r="AK6" s="1861"/>
    </row>
    <row r="7" spans="1:37" s="323" customFormat="1">
      <c r="A7" s="1865"/>
      <c r="B7" s="1865"/>
      <c r="C7" s="1866"/>
      <c r="D7" s="1866"/>
      <c r="E7" s="1867"/>
      <c r="F7" s="1866"/>
      <c r="G7" s="2150" t="s">
        <v>73</v>
      </c>
      <c r="H7" s="2150"/>
      <c r="I7" s="2150"/>
      <c r="J7" s="2150"/>
      <c r="K7" s="1868"/>
      <c r="L7" s="1868"/>
      <c r="M7" s="1640"/>
      <c r="N7" s="2150" t="s">
        <v>210</v>
      </c>
      <c r="O7" s="2150"/>
      <c r="P7" s="2150"/>
      <c r="Q7" s="2150"/>
      <c r="R7" s="1868"/>
      <c r="S7" s="1868"/>
      <c r="T7" s="1640"/>
      <c r="U7" s="2150" t="s">
        <v>211</v>
      </c>
      <c r="V7" s="2150"/>
      <c r="W7" s="2150"/>
      <c r="X7" s="2150"/>
      <c r="Y7" s="2150"/>
      <c r="Z7" s="2150"/>
      <c r="AA7" s="1865"/>
      <c r="AB7" s="1869"/>
      <c r="AC7" s="1640"/>
      <c r="AD7" s="1865"/>
      <c r="AE7" s="1870"/>
      <c r="AF7" s="1870"/>
      <c r="AG7" s="1870"/>
      <c r="AH7" s="1870"/>
      <c r="AI7" s="1865"/>
      <c r="AJ7" s="1865"/>
      <c r="AK7" s="1865"/>
    </row>
    <row r="8" spans="1:37" s="311" customFormat="1">
      <c r="A8" s="1788"/>
      <c r="B8" s="1788"/>
      <c r="C8" s="1788"/>
      <c r="D8" s="1788"/>
      <c r="E8" s="1871" t="s">
        <v>150</v>
      </c>
      <c r="F8" s="1788"/>
      <c r="G8" s="1872" t="s">
        <v>241</v>
      </c>
      <c r="H8" s="1872" t="s">
        <v>242</v>
      </c>
      <c r="I8" s="1872" t="s">
        <v>147</v>
      </c>
      <c r="J8" s="1872" t="s">
        <v>148</v>
      </c>
      <c r="K8" s="1872" t="s">
        <v>459</v>
      </c>
      <c r="L8" s="1872" t="s">
        <v>460</v>
      </c>
      <c r="M8" s="1637"/>
      <c r="N8" s="1872" t="s">
        <v>241</v>
      </c>
      <c r="O8" s="1872" t="s">
        <v>242</v>
      </c>
      <c r="P8" s="1872" t="s">
        <v>147</v>
      </c>
      <c r="Q8" s="1872" t="s">
        <v>148</v>
      </c>
      <c r="R8" s="1872" t="s">
        <v>459</v>
      </c>
      <c r="S8" s="1872" t="s">
        <v>460</v>
      </c>
      <c r="T8" s="1637"/>
      <c r="U8" s="1872" t="s">
        <v>241</v>
      </c>
      <c r="V8" s="1872" t="s">
        <v>242</v>
      </c>
      <c r="W8" s="1872" t="s">
        <v>147</v>
      </c>
      <c r="X8" s="1872" t="s">
        <v>148</v>
      </c>
      <c r="Y8" s="1872" t="s">
        <v>459</v>
      </c>
      <c r="Z8" s="1872" t="s">
        <v>460</v>
      </c>
      <c r="AA8" s="1788"/>
      <c r="AB8" s="1869"/>
      <c r="AC8" s="1640"/>
      <c r="AD8" s="1788"/>
      <c r="AE8" s="1870"/>
      <c r="AF8" s="1870"/>
      <c r="AG8" s="1870"/>
      <c r="AH8" s="1870"/>
      <c r="AI8" s="1788"/>
      <c r="AJ8" s="1788"/>
      <c r="AK8" s="1788"/>
    </row>
    <row r="9" spans="1:37" s="311" customFormat="1">
      <c r="A9" s="1788"/>
      <c r="B9" s="1788"/>
      <c r="C9" s="907">
        <f>'TIC Multiples_Bargain'!B9</f>
        <v>0</v>
      </c>
      <c r="D9" s="1866"/>
      <c r="E9" s="1873">
        <v>42369</v>
      </c>
      <c r="F9" s="1874"/>
      <c r="G9" s="1875"/>
      <c r="H9" s="1875"/>
      <c r="I9" s="1875"/>
      <c r="J9" s="1875"/>
      <c r="K9" s="1875"/>
      <c r="L9" s="1875"/>
      <c r="M9" s="1874"/>
      <c r="N9" s="1875"/>
      <c r="O9" s="1875"/>
      <c r="P9" s="1875"/>
      <c r="Q9" s="1875"/>
      <c r="R9" s="1875"/>
      <c r="S9" s="1875"/>
      <c r="T9" s="1875"/>
      <c r="U9" s="1875"/>
      <c r="V9" s="1875"/>
      <c r="W9" s="1875"/>
      <c r="X9" s="1875"/>
      <c r="Y9" s="1875"/>
      <c r="Z9" s="1875"/>
      <c r="AA9" s="1788"/>
      <c r="AB9" s="1788"/>
      <c r="AC9" s="1788"/>
      <c r="AD9" s="1788"/>
      <c r="AE9" s="1788"/>
      <c r="AF9" s="1788"/>
      <c r="AG9" s="1788"/>
      <c r="AH9" s="1788"/>
      <c r="AI9" s="1788"/>
      <c r="AJ9" s="1788"/>
      <c r="AK9" s="1788"/>
    </row>
    <row r="10" spans="1:37" s="311" customFormat="1">
      <c r="A10" s="1788"/>
      <c r="B10" s="1788"/>
      <c r="C10" s="907">
        <f>'TIC Multiples_Bargain'!B10</f>
        <v>0</v>
      </c>
      <c r="D10" s="1876"/>
      <c r="E10" s="1873">
        <v>42369</v>
      </c>
      <c r="F10" s="1876"/>
      <c r="G10" s="1875"/>
      <c r="H10" s="1875"/>
      <c r="I10" s="1875"/>
      <c r="J10" s="1875"/>
      <c r="K10" s="1875"/>
      <c r="L10" s="1875"/>
      <c r="M10" s="1560"/>
      <c r="N10" s="1875"/>
      <c r="O10" s="1875"/>
      <c r="P10" s="1875"/>
      <c r="Q10" s="1875"/>
      <c r="R10" s="1875"/>
      <c r="S10" s="1875"/>
      <c r="T10" s="1875"/>
      <c r="U10" s="1875"/>
      <c r="V10" s="1875"/>
      <c r="W10" s="1875"/>
      <c r="X10" s="1875"/>
      <c r="Y10" s="1875"/>
      <c r="Z10" s="1875"/>
      <c r="AA10" s="1788"/>
      <c r="AB10" s="1788"/>
      <c r="AC10" s="1788"/>
      <c r="AD10" s="1788"/>
      <c r="AE10" s="1788"/>
      <c r="AF10" s="1788"/>
      <c r="AG10" s="1788"/>
      <c r="AH10" s="1788"/>
      <c r="AI10" s="1788"/>
      <c r="AJ10" s="1788"/>
      <c r="AK10" s="1788"/>
    </row>
    <row r="11" spans="1:37" s="311" customFormat="1">
      <c r="A11" s="1788"/>
      <c r="B11" s="1788"/>
      <c r="C11" s="907">
        <f>'TIC Multiples_Bargain'!B11</f>
        <v>0</v>
      </c>
      <c r="D11" s="1866"/>
      <c r="E11" s="1873">
        <v>42399</v>
      </c>
      <c r="F11" s="1866"/>
      <c r="G11" s="1875"/>
      <c r="H11" s="1875"/>
      <c r="I11" s="1875"/>
      <c r="J11" s="1875"/>
      <c r="K11" s="1875"/>
      <c r="L11" s="1875"/>
      <c r="M11" s="1560"/>
      <c r="N11" s="1875"/>
      <c r="O11" s="1875"/>
      <c r="P11" s="1875"/>
      <c r="Q11" s="1875"/>
      <c r="R11" s="1875"/>
      <c r="S11" s="1875"/>
      <c r="T11" s="1875"/>
      <c r="U11" s="1875"/>
      <c r="V11" s="1875"/>
      <c r="W11" s="1875"/>
      <c r="X11" s="1875"/>
      <c r="Y11" s="1875"/>
      <c r="Z11" s="1875"/>
      <c r="AA11" s="1788"/>
      <c r="AB11" s="1788"/>
      <c r="AC11" s="1788"/>
      <c r="AD11" s="1788"/>
      <c r="AE11" s="1788"/>
      <c r="AF11" s="1788"/>
      <c r="AG11" s="1788"/>
      <c r="AH11" s="1788"/>
      <c r="AI11" s="1788"/>
      <c r="AJ11" s="1788"/>
      <c r="AK11" s="1788"/>
    </row>
    <row r="12" spans="1:37" s="311" customFormat="1">
      <c r="A12" s="1788"/>
      <c r="B12" s="1788"/>
      <c r="C12" s="1788"/>
      <c r="D12" s="1788"/>
      <c r="E12" s="1788"/>
      <c r="F12" s="1788"/>
      <c r="G12" s="1788"/>
      <c r="H12" s="1788"/>
      <c r="I12" s="1788"/>
      <c r="J12" s="1788"/>
      <c r="K12" s="1788"/>
      <c r="L12" s="1788"/>
      <c r="M12" s="1788"/>
      <c r="N12" s="1788"/>
      <c r="O12" s="1788"/>
      <c r="P12" s="1788"/>
      <c r="Q12" s="1788"/>
      <c r="R12" s="1788"/>
      <c r="S12" s="1788"/>
      <c r="T12" s="1788"/>
      <c r="U12" s="1788"/>
      <c r="V12" s="1788"/>
      <c r="W12" s="1788"/>
      <c r="X12" s="1788"/>
      <c r="Y12" s="1788"/>
      <c r="Z12" s="1788"/>
      <c r="AA12" s="1788"/>
      <c r="AB12" s="1788"/>
      <c r="AC12" s="1788"/>
      <c r="AD12" s="1788"/>
      <c r="AE12" s="1788"/>
      <c r="AF12" s="1788"/>
      <c r="AG12" s="1788"/>
      <c r="AH12" s="1788"/>
      <c r="AI12" s="1788"/>
      <c r="AJ12" s="1788"/>
      <c r="AK12" s="1788"/>
    </row>
    <row r="13" spans="1:37" s="311" customFormat="1">
      <c r="A13" s="1788"/>
      <c r="B13" s="1788"/>
      <c r="C13" s="1788"/>
      <c r="D13" s="1877"/>
      <c r="E13" s="1878" t="s">
        <v>151</v>
      </c>
      <c r="F13" s="1878"/>
      <c r="G13" s="908" t="str">
        <f>IFERROR(QUARTILE(G$9:G$11,4),"n/a")</f>
        <v>n/a</v>
      </c>
      <c r="H13" s="908" t="str">
        <f t="shared" ref="H13:L13" si="0">IFERROR(QUARTILE(H$9:H$11,4),"n/a")</f>
        <v>n/a</v>
      </c>
      <c r="I13" s="908" t="str">
        <f t="shared" si="0"/>
        <v>n/a</v>
      </c>
      <c r="J13" s="908" t="str">
        <f t="shared" si="0"/>
        <v>n/a</v>
      </c>
      <c r="K13" s="908" t="str">
        <f t="shared" si="0"/>
        <v>n/a</v>
      </c>
      <c r="L13" s="908" t="str">
        <f t="shared" si="0"/>
        <v>n/a</v>
      </c>
      <c r="M13" s="1879"/>
      <c r="N13" s="908" t="str">
        <f t="shared" ref="N13:S13" si="1">IFERROR(QUARTILE(N$9:N$11,4),"n/a")</f>
        <v>n/a</v>
      </c>
      <c r="O13" s="908" t="str">
        <f t="shared" si="1"/>
        <v>n/a</v>
      </c>
      <c r="P13" s="908" t="str">
        <f t="shared" si="1"/>
        <v>n/a</v>
      </c>
      <c r="Q13" s="908" t="str">
        <f t="shared" si="1"/>
        <v>n/a</v>
      </c>
      <c r="R13" s="908" t="str">
        <f t="shared" si="1"/>
        <v>n/a</v>
      </c>
      <c r="S13" s="908" t="str">
        <f t="shared" si="1"/>
        <v>n/a</v>
      </c>
      <c r="T13" s="1879"/>
      <c r="U13" s="908" t="str">
        <f t="shared" ref="U13:Z13" si="2">IFERROR(QUARTILE(U$9:U$11,4),"n/a")</f>
        <v>n/a</v>
      </c>
      <c r="V13" s="908" t="str">
        <f t="shared" si="2"/>
        <v>n/a</v>
      </c>
      <c r="W13" s="908" t="str">
        <f t="shared" si="2"/>
        <v>n/a</v>
      </c>
      <c r="X13" s="908" t="str">
        <f t="shared" si="2"/>
        <v>n/a</v>
      </c>
      <c r="Y13" s="908" t="str">
        <f t="shared" si="2"/>
        <v>n/a</v>
      </c>
      <c r="Z13" s="908" t="str">
        <f t="shared" si="2"/>
        <v>n/a</v>
      </c>
      <c r="AA13" s="1788"/>
      <c r="AB13" s="1788"/>
      <c r="AC13" s="1788"/>
      <c r="AD13" s="1788"/>
      <c r="AE13" s="1788"/>
      <c r="AF13" s="1788"/>
      <c r="AG13" s="1788"/>
      <c r="AH13" s="1788"/>
      <c r="AI13" s="1788"/>
      <c r="AJ13" s="1788"/>
      <c r="AK13" s="1788"/>
    </row>
    <row r="14" spans="1:37" s="311" customFormat="1">
      <c r="A14" s="1788"/>
      <c r="B14" s="1788"/>
      <c r="C14" s="1788"/>
      <c r="D14" s="1788"/>
      <c r="E14" s="1877" t="s">
        <v>152</v>
      </c>
      <c r="F14" s="1788"/>
      <c r="G14" s="909" t="str">
        <f>IFERROR(QUARTILE(G$9:G$11,3),"n/a")</f>
        <v>n/a</v>
      </c>
      <c r="H14" s="909" t="str">
        <f t="shared" ref="H14:L14" si="3">IFERROR(QUARTILE(H$9:H$11,3),"n/a")</f>
        <v>n/a</v>
      </c>
      <c r="I14" s="909" t="str">
        <f t="shared" si="3"/>
        <v>n/a</v>
      </c>
      <c r="J14" s="909" t="str">
        <f t="shared" si="3"/>
        <v>n/a</v>
      </c>
      <c r="K14" s="909" t="str">
        <f t="shared" si="3"/>
        <v>n/a</v>
      </c>
      <c r="L14" s="909" t="str">
        <f t="shared" si="3"/>
        <v>n/a</v>
      </c>
      <c r="M14" s="1788"/>
      <c r="N14" s="909" t="str">
        <f t="shared" ref="N14:S14" si="4">IFERROR(QUARTILE(N$9:N$11,3),"n/a")</f>
        <v>n/a</v>
      </c>
      <c r="O14" s="909" t="str">
        <f t="shared" si="4"/>
        <v>n/a</v>
      </c>
      <c r="P14" s="909" t="str">
        <f t="shared" si="4"/>
        <v>n/a</v>
      </c>
      <c r="Q14" s="909" t="str">
        <f t="shared" si="4"/>
        <v>n/a</v>
      </c>
      <c r="R14" s="909" t="str">
        <f t="shared" si="4"/>
        <v>n/a</v>
      </c>
      <c r="S14" s="909" t="str">
        <f t="shared" si="4"/>
        <v>n/a</v>
      </c>
      <c r="T14" s="1788"/>
      <c r="U14" s="909" t="str">
        <f t="shared" ref="U14:Z14" si="5">IFERROR(QUARTILE(U$9:U$11,3),"n/a")</f>
        <v>n/a</v>
      </c>
      <c r="V14" s="909" t="str">
        <f t="shared" si="5"/>
        <v>n/a</v>
      </c>
      <c r="W14" s="909" t="str">
        <f t="shared" si="5"/>
        <v>n/a</v>
      </c>
      <c r="X14" s="909" t="str">
        <f t="shared" si="5"/>
        <v>n/a</v>
      </c>
      <c r="Y14" s="909" t="str">
        <f t="shared" si="5"/>
        <v>n/a</v>
      </c>
      <c r="Z14" s="909" t="str">
        <f t="shared" si="5"/>
        <v>n/a</v>
      </c>
      <c r="AA14" s="1788"/>
      <c r="AB14" s="1788"/>
      <c r="AC14" s="1788"/>
      <c r="AD14" s="1788"/>
      <c r="AE14" s="1788"/>
      <c r="AF14" s="1788"/>
      <c r="AG14" s="1788"/>
      <c r="AH14" s="1788"/>
      <c r="AI14" s="1788"/>
      <c r="AJ14" s="1788"/>
      <c r="AK14" s="1788"/>
    </row>
    <row r="15" spans="1:37" s="311" customFormat="1">
      <c r="A15" s="1788"/>
      <c r="B15" s="1798"/>
      <c r="C15" s="1788"/>
      <c r="D15" s="1877"/>
      <c r="E15" s="1877" t="s">
        <v>38</v>
      </c>
      <c r="F15" s="1877"/>
      <c r="G15" s="909" t="str">
        <f t="shared" ref="G15:Z15" si="6">IFERROR(AVERAGE(G$9:G$11),"n/a")</f>
        <v>n/a</v>
      </c>
      <c r="H15" s="909" t="str">
        <f t="shared" si="6"/>
        <v>n/a</v>
      </c>
      <c r="I15" s="909" t="str">
        <f t="shared" si="6"/>
        <v>n/a</v>
      </c>
      <c r="J15" s="909" t="str">
        <f t="shared" si="6"/>
        <v>n/a</v>
      </c>
      <c r="K15" s="909" t="str">
        <f t="shared" si="6"/>
        <v>n/a</v>
      </c>
      <c r="L15" s="909" t="str">
        <f t="shared" si="6"/>
        <v>n/a</v>
      </c>
      <c r="M15" s="1875"/>
      <c r="N15" s="909" t="str">
        <f t="shared" si="6"/>
        <v>n/a</v>
      </c>
      <c r="O15" s="909" t="str">
        <f t="shared" si="6"/>
        <v>n/a</v>
      </c>
      <c r="P15" s="909" t="str">
        <f t="shared" si="6"/>
        <v>n/a</v>
      </c>
      <c r="Q15" s="909" t="str">
        <f t="shared" si="6"/>
        <v>n/a</v>
      </c>
      <c r="R15" s="909" t="str">
        <f t="shared" si="6"/>
        <v>n/a</v>
      </c>
      <c r="S15" s="909" t="str">
        <f t="shared" si="6"/>
        <v>n/a</v>
      </c>
      <c r="T15" s="1875"/>
      <c r="U15" s="909" t="str">
        <f t="shared" si="6"/>
        <v>n/a</v>
      </c>
      <c r="V15" s="909" t="str">
        <f t="shared" si="6"/>
        <v>n/a</v>
      </c>
      <c r="W15" s="909" t="str">
        <f t="shared" si="6"/>
        <v>n/a</v>
      </c>
      <c r="X15" s="909" t="str">
        <f t="shared" si="6"/>
        <v>n/a</v>
      </c>
      <c r="Y15" s="909" t="str">
        <f t="shared" si="6"/>
        <v>n/a</v>
      </c>
      <c r="Z15" s="909" t="str">
        <f t="shared" si="6"/>
        <v>n/a</v>
      </c>
      <c r="AA15" s="1788"/>
      <c r="AB15" s="1788"/>
      <c r="AC15" s="1788"/>
      <c r="AD15" s="1788"/>
      <c r="AE15" s="1788"/>
      <c r="AF15" s="1788"/>
      <c r="AG15" s="1788"/>
      <c r="AH15" s="1788"/>
      <c r="AI15" s="1788"/>
      <c r="AJ15" s="1788"/>
      <c r="AK15" s="1788"/>
    </row>
    <row r="16" spans="1:37" s="311" customFormat="1">
      <c r="A16" s="1788"/>
      <c r="B16" s="1788"/>
      <c r="C16" s="1788"/>
      <c r="D16" s="1877"/>
      <c r="E16" s="1877" t="s">
        <v>39</v>
      </c>
      <c r="F16" s="1877"/>
      <c r="G16" s="909" t="str">
        <f>IFERROR(QUARTILE(G$9:G$11,2),"n/a")</f>
        <v>n/a</v>
      </c>
      <c r="H16" s="909" t="str">
        <f t="shared" ref="H16:L16" si="7">IFERROR(QUARTILE(H$9:H$11,2),"n/a")</f>
        <v>n/a</v>
      </c>
      <c r="I16" s="909" t="str">
        <f t="shared" si="7"/>
        <v>n/a</v>
      </c>
      <c r="J16" s="909" t="str">
        <f t="shared" si="7"/>
        <v>n/a</v>
      </c>
      <c r="K16" s="909" t="str">
        <f t="shared" si="7"/>
        <v>n/a</v>
      </c>
      <c r="L16" s="909" t="str">
        <f t="shared" si="7"/>
        <v>n/a</v>
      </c>
      <c r="M16" s="1875"/>
      <c r="N16" s="909" t="str">
        <f t="shared" ref="N16:S16" si="8">IFERROR(QUARTILE(N$9:N$11,2),"n/a")</f>
        <v>n/a</v>
      </c>
      <c r="O16" s="909" t="str">
        <f t="shared" si="8"/>
        <v>n/a</v>
      </c>
      <c r="P16" s="909" t="str">
        <f t="shared" si="8"/>
        <v>n/a</v>
      </c>
      <c r="Q16" s="909" t="str">
        <f t="shared" si="8"/>
        <v>n/a</v>
      </c>
      <c r="R16" s="909" t="str">
        <f t="shared" si="8"/>
        <v>n/a</v>
      </c>
      <c r="S16" s="909" t="str">
        <f t="shared" si="8"/>
        <v>n/a</v>
      </c>
      <c r="T16" s="1875"/>
      <c r="U16" s="909" t="str">
        <f t="shared" ref="U16:Z16" si="9">IFERROR(QUARTILE(U$9:U$11,2),"n/a")</f>
        <v>n/a</v>
      </c>
      <c r="V16" s="909" t="str">
        <f t="shared" si="9"/>
        <v>n/a</v>
      </c>
      <c r="W16" s="909" t="str">
        <f t="shared" si="9"/>
        <v>n/a</v>
      </c>
      <c r="X16" s="909" t="str">
        <f t="shared" si="9"/>
        <v>n/a</v>
      </c>
      <c r="Y16" s="909" t="str">
        <f t="shared" si="9"/>
        <v>n/a</v>
      </c>
      <c r="Z16" s="909" t="str">
        <f t="shared" si="9"/>
        <v>n/a</v>
      </c>
      <c r="AA16" s="1788"/>
      <c r="AB16" s="1788"/>
      <c r="AC16" s="1788"/>
      <c r="AD16" s="1788"/>
      <c r="AE16" s="1788"/>
      <c r="AF16" s="1788"/>
      <c r="AG16" s="1788"/>
      <c r="AH16" s="1788"/>
      <c r="AI16" s="1788"/>
      <c r="AJ16" s="1788"/>
      <c r="AK16" s="1788"/>
    </row>
    <row r="17" spans="1:37">
      <c r="A17" s="1640"/>
      <c r="B17" s="1640"/>
      <c r="C17" s="1640"/>
      <c r="D17" s="1640"/>
      <c r="E17" s="1877" t="s">
        <v>153</v>
      </c>
      <c r="F17" s="1788"/>
      <c r="G17" s="909" t="str">
        <f>IFERROR(QUARTILE(G$9:G$11,1),"n/a")</f>
        <v>n/a</v>
      </c>
      <c r="H17" s="909" t="str">
        <f t="shared" ref="H17:L17" si="10">IFERROR(QUARTILE(H$9:H$11,1),"n/a")</f>
        <v>n/a</v>
      </c>
      <c r="I17" s="909" t="str">
        <f t="shared" si="10"/>
        <v>n/a</v>
      </c>
      <c r="J17" s="909" t="str">
        <f t="shared" si="10"/>
        <v>n/a</v>
      </c>
      <c r="K17" s="909" t="str">
        <f t="shared" si="10"/>
        <v>n/a</v>
      </c>
      <c r="L17" s="909" t="str">
        <f t="shared" si="10"/>
        <v>n/a</v>
      </c>
      <c r="M17" s="1864"/>
      <c r="N17" s="909" t="str">
        <f t="shared" ref="N17:S17" si="11">IFERROR(QUARTILE(N$9:N$11,1),"n/a")</f>
        <v>n/a</v>
      </c>
      <c r="O17" s="909" t="str">
        <f t="shared" si="11"/>
        <v>n/a</v>
      </c>
      <c r="P17" s="909" t="str">
        <f t="shared" si="11"/>
        <v>n/a</v>
      </c>
      <c r="Q17" s="909" t="str">
        <f t="shared" si="11"/>
        <v>n/a</v>
      </c>
      <c r="R17" s="909" t="str">
        <f t="shared" si="11"/>
        <v>n/a</v>
      </c>
      <c r="S17" s="909" t="str">
        <f t="shared" si="11"/>
        <v>n/a</v>
      </c>
      <c r="T17" s="1864"/>
      <c r="U17" s="909" t="str">
        <f t="shared" ref="U17:Z17" si="12">IFERROR(QUARTILE(U$9:U$11,1),"n/a")</f>
        <v>n/a</v>
      </c>
      <c r="V17" s="909" t="str">
        <f t="shared" si="12"/>
        <v>n/a</v>
      </c>
      <c r="W17" s="909" t="str">
        <f t="shared" si="12"/>
        <v>n/a</v>
      </c>
      <c r="X17" s="909" t="str">
        <f t="shared" si="12"/>
        <v>n/a</v>
      </c>
      <c r="Y17" s="909" t="str">
        <f t="shared" si="12"/>
        <v>n/a</v>
      </c>
      <c r="Z17" s="909" t="str">
        <f t="shared" si="12"/>
        <v>n/a</v>
      </c>
      <c r="AA17" s="1640"/>
      <c r="AB17" s="1640"/>
      <c r="AC17" s="1640"/>
      <c r="AD17" s="1640"/>
      <c r="AE17" s="1640"/>
      <c r="AF17" s="1640"/>
      <c r="AG17" s="1640"/>
      <c r="AH17" s="1640"/>
      <c r="AI17" s="1640"/>
      <c r="AJ17" s="1640"/>
      <c r="AK17" s="1640"/>
    </row>
    <row r="18" spans="1:37" s="311" customFormat="1">
      <c r="A18" s="1788"/>
      <c r="B18" s="1788"/>
      <c r="C18" s="1788"/>
      <c r="D18" s="1877"/>
      <c r="E18" s="1880" t="s">
        <v>154</v>
      </c>
      <c r="F18" s="1880"/>
      <c r="G18" s="911" t="str">
        <f>IFERROR(QUARTILE(G$9:G$11,0),"n/a")</f>
        <v>n/a</v>
      </c>
      <c r="H18" s="911" t="str">
        <f t="shared" ref="H18:L18" si="13">IFERROR(QUARTILE(H$9:H$11,0),"n/a")</f>
        <v>n/a</v>
      </c>
      <c r="I18" s="911" t="str">
        <f t="shared" si="13"/>
        <v>n/a</v>
      </c>
      <c r="J18" s="911" t="str">
        <f t="shared" si="13"/>
        <v>n/a</v>
      </c>
      <c r="K18" s="911" t="str">
        <f t="shared" si="13"/>
        <v>n/a</v>
      </c>
      <c r="L18" s="912" t="str">
        <f t="shared" si="13"/>
        <v>n/a</v>
      </c>
      <c r="M18" s="1881"/>
      <c r="N18" s="911" t="str">
        <f t="shared" ref="N18:S18" si="14">IFERROR(QUARTILE(N$9:N$11,0),"n/a")</f>
        <v>n/a</v>
      </c>
      <c r="O18" s="911" t="str">
        <f t="shared" si="14"/>
        <v>n/a</v>
      </c>
      <c r="P18" s="911" t="str">
        <f t="shared" si="14"/>
        <v>n/a</v>
      </c>
      <c r="Q18" s="911" t="str">
        <f t="shared" si="14"/>
        <v>n/a</v>
      </c>
      <c r="R18" s="911" t="str">
        <f t="shared" si="14"/>
        <v>n/a</v>
      </c>
      <c r="S18" s="911" t="str">
        <f t="shared" si="14"/>
        <v>n/a</v>
      </c>
      <c r="T18" s="1881"/>
      <c r="U18" s="911" t="str">
        <f t="shared" ref="U18:Z18" si="15">IFERROR(QUARTILE(U$9:U$11,0),"n/a")</f>
        <v>n/a</v>
      </c>
      <c r="V18" s="911" t="str">
        <f t="shared" si="15"/>
        <v>n/a</v>
      </c>
      <c r="W18" s="911" t="str">
        <f t="shared" si="15"/>
        <v>n/a</v>
      </c>
      <c r="X18" s="911" t="str">
        <f t="shared" si="15"/>
        <v>n/a</v>
      </c>
      <c r="Y18" s="911" t="str">
        <f t="shared" si="15"/>
        <v>n/a</v>
      </c>
      <c r="Z18" s="911" t="str">
        <f t="shared" si="15"/>
        <v>n/a</v>
      </c>
      <c r="AA18" s="1788"/>
      <c r="AB18" s="1788"/>
      <c r="AC18" s="1788"/>
      <c r="AD18" s="1788"/>
      <c r="AE18" s="1788"/>
      <c r="AF18" s="1788"/>
      <c r="AG18" s="1788"/>
      <c r="AH18" s="1788"/>
      <c r="AI18" s="1788"/>
      <c r="AJ18" s="1788"/>
      <c r="AK18" s="1788"/>
    </row>
    <row r="19" spans="1:37" s="311" customFormat="1">
      <c r="A19" s="1788"/>
      <c r="B19" s="1788"/>
      <c r="C19" s="1788"/>
      <c r="D19" s="1877"/>
      <c r="E19" s="1877"/>
      <c r="F19" s="1877"/>
      <c r="G19" s="1875"/>
      <c r="H19" s="1875"/>
      <c r="I19" s="1875"/>
      <c r="J19" s="1875"/>
      <c r="K19" s="1875"/>
      <c r="L19" s="1875"/>
      <c r="M19" s="1875"/>
      <c r="N19" s="1875"/>
      <c r="O19" s="1875"/>
      <c r="P19" s="1875"/>
      <c r="Q19" s="1788"/>
      <c r="R19" s="1788"/>
      <c r="S19" s="1788"/>
      <c r="T19" s="1788"/>
      <c r="U19" s="1788"/>
      <c r="V19" s="1788"/>
      <c r="W19" s="1788"/>
      <c r="X19" s="1788"/>
      <c r="Y19" s="1788"/>
      <c r="Z19" s="1788"/>
      <c r="AA19" s="1788"/>
      <c r="AB19" s="1788"/>
      <c r="AC19" s="1788"/>
      <c r="AD19" s="1788"/>
      <c r="AE19" s="1788"/>
      <c r="AF19" s="1788"/>
      <c r="AG19" s="1788"/>
      <c r="AH19" s="1788"/>
      <c r="AI19" s="1788"/>
      <c r="AJ19" s="1788"/>
      <c r="AK19" s="1788"/>
    </row>
    <row r="20" spans="1:37" s="311" customFormat="1" ht="14.4" thickBot="1">
      <c r="A20" s="1788"/>
      <c r="B20" s="1788"/>
      <c r="C20" s="1788"/>
      <c r="D20" s="1877"/>
      <c r="E20" s="1877"/>
      <c r="F20" s="1877"/>
      <c r="G20" s="1875"/>
      <c r="H20" s="1875"/>
      <c r="I20" s="1875"/>
      <c r="J20" s="1875"/>
      <c r="K20" s="1875"/>
      <c r="L20" s="1875"/>
      <c r="M20" s="1875"/>
      <c r="N20" s="1875"/>
      <c r="O20" s="1875"/>
      <c r="P20" s="1875"/>
      <c r="Q20" s="1788"/>
      <c r="R20" s="1788"/>
      <c r="S20" s="1788"/>
      <c r="T20" s="1788"/>
      <c r="U20" s="1788"/>
      <c r="V20" s="1788"/>
      <c r="W20" s="1788"/>
      <c r="X20" s="1788"/>
      <c r="Y20" s="1788"/>
      <c r="Z20" s="1788"/>
      <c r="AA20" s="1788"/>
      <c r="AB20" s="1788"/>
      <c r="AC20" s="1788"/>
      <c r="AD20" s="1788"/>
      <c r="AE20" s="1788"/>
      <c r="AF20" s="1788"/>
      <c r="AG20" s="1788"/>
      <c r="AH20" s="1788"/>
      <c r="AI20" s="1788"/>
      <c r="AJ20" s="1788"/>
      <c r="AK20" s="1788"/>
    </row>
    <row r="21" spans="1:37" s="311" customFormat="1" ht="14.4" thickBot="1">
      <c r="A21" s="1788"/>
      <c r="B21" s="1788"/>
      <c r="C21" s="1882" t="s">
        <v>572</v>
      </c>
      <c r="D21" s="1883"/>
      <c r="E21" s="1884"/>
      <c r="F21" s="1883"/>
      <c r="G21" s="1885"/>
      <c r="H21" s="1885"/>
      <c r="I21" s="1885"/>
      <c r="J21" s="1885"/>
      <c r="K21" s="1885"/>
      <c r="L21" s="914" t="e">
        <f>DCF_Bargain!E55</f>
        <v>#DIV/0!</v>
      </c>
      <c r="M21" s="1886"/>
      <c r="N21" s="1875"/>
      <c r="O21" s="1875"/>
      <c r="P21" s="1875"/>
      <c r="Q21" s="1788"/>
      <c r="R21" s="1788"/>
      <c r="S21" s="1788"/>
      <c r="T21" s="1788"/>
      <c r="U21" s="1788"/>
      <c r="V21" s="1788"/>
      <c r="W21" s="1788"/>
      <c r="X21" s="1788"/>
      <c r="Y21" s="1788"/>
      <c r="Z21" s="1788"/>
      <c r="AA21" s="1788"/>
      <c r="AB21" s="1788"/>
      <c r="AC21" s="1788"/>
      <c r="AD21" s="1788"/>
      <c r="AE21" s="1788"/>
      <c r="AF21" s="1788"/>
      <c r="AG21" s="1788"/>
      <c r="AH21" s="1788"/>
      <c r="AI21" s="1788"/>
      <c r="AJ21" s="1788"/>
      <c r="AK21" s="1788"/>
    </row>
    <row r="22" spans="1:37" s="311" customFormat="1">
      <c r="A22" s="1788"/>
      <c r="B22" s="1614"/>
      <c r="C22" s="1614"/>
      <c r="D22" s="1887"/>
      <c r="E22" s="1877"/>
      <c r="F22" s="1877"/>
      <c r="G22" s="1875"/>
      <c r="H22" s="1875"/>
      <c r="I22" s="1875"/>
      <c r="J22" s="1875"/>
      <c r="K22" s="1875"/>
      <c r="L22" s="1875"/>
      <c r="M22" s="1875"/>
      <c r="N22" s="1875"/>
      <c r="O22" s="1875"/>
      <c r="P22" s="1875"/>
      <c r="Q22" s="1788"/>
      <c r="R22" s="1788"/>
      <c r="S22" s="1788"/>
      <c r="T22" s="1788"/>
      <c r="U22" s="1788"/>
      <c r="V22" s="1788"/>
      <c r="W22" s="1788"/>
      <c r="X22" s="1788"/>
      <c r="Y22" s="1788"/>
      <c r="Z22" s="1788"/>
      <c r="AA22" s="1788"/>
      <c r="AB22" s="1788"/>
      <c r="AC22" s="1788"/>
      <c r="AD22" s="1788"/>
      <c r="AE22" s="1788"/>
      <c r="AF22" s="1788"/>
      <c r="AG22" s="1788"/>
      <c r="AH22" s="1788"/>
      <c r="AI22" s="1788"/>
      <c r="AJ22" s="1788"/>
      <c r="AK22" s="1788"/>
    </row>
    <row r="23" spans="1:37" s="311" customFormat="1">
      <c r="A23" s="1788"/>
      <c r="B23" s="1798"/>
      <c r="C23" s="1865"/>
      <c r="D23" s="1865"/>
      <c r="E23" s="1623"/>
      <c r="F23" s="1865"/>
      <c r="G23" s="1560"/>
      <c r="H23" s="1560"/>
      <c r="I23" s="1560"/>
      <c r="J23" s="1560"/>
      <c r="K23" s="1560"/>
      <c r="L23" s="1560"/>
      <c r="M23" s="1560"/>
      <c r="N23" s="1560"/>
      <c r="O23" s="1560"/>
      <c r="P23" s="1560"/>
      <c r="Q23" s="1788"/>
      <c r="R23" s="1788"/>
      <c r="S23" s="1788"/>
      <c r="T23" s="1788"/>
      <c r="U23" s="1788"/>
      <c r="V23" s="1788"/>
      <c r="W23" s="1788"/>
      <c r="X23" s="1788"/>
      <c r="Y23" s="1788"/>
      <c r="Z23" s="1788"/>
      <c r="AA23" s="1788"/>
      <c r="AB23" s="1788"/>
      <c r="AC23" s="1788"/>
      <c r="AD23" s="1788"/>
      <c r="AE23" s="1788"/>
      <c r="AF23" s="1788"/>
      <c r="AG23" s="1788"/>
      <c r="AH23" s="1788"/>
      <c r="AI23" s="1788"/>
      <c r="AJ23" s="1788"/>
      <c r="AK23" s="1788"/>
    </row>
    <row r="24" spans="1:37" s="311" customFormat="1">
      <c r="A24" s="1788"/>
      <c r="B24" s="1798"/>
      <c r="C24" s="1865"/>
      <c r="D24" s="1865"/>
      <c r="E24" s="1623"/>
      <c r="F24" s="1865"/>
      <c r="G24" s="1788"/>
      <c r="H24" s="1888" t="s">
        <v>462</v>
      </c>
      <c r="I24" s="1888"/>
      <c r="J24" s="1888"/>
      <c r="K24" s="1889"/>
      <c r="L24" s="1889"/>
      <c r="M24" s="1560"/>
      <c r="N24" s="2151" t="s">
        <v>213</v>
      </c>
      <c r="O24" s="2151"/>
      <c r="P24" s="2151"/>
      <c r="Q24" s="2151"/>
      <c r="R24" s="1890"/>
      <c r="S24" s="1890"/>
      <c r="T24" s="1891"/>
      <c r="U24" s="2151" t="s">
        <v>216</v>
      </c>
      <c r="V24" s="2151"/>
      <c r="W24" s="2151"/>
      <c r="X24" s="2151"/>
      <c r="Y24" s="2151"/>
      <c r="Z24" s="2151"/>
      <c r="AA24" s="1788"/>
      <c r="AB24" s="1892"/>
      <c r="AC24" s="1640"/>
      <c r="AD24" s="1788"/>
      <c r="AE24" s="1788"/>
      <c r="AF24" s="1788"/>
      <c r="AG24" s="1788"/>
      <c r="AH24" s="1788"/>
      <c r="AI24" s="1788"/>
      <c r="AJ24" s="1788"/>
      <c r="AK24" s="1788"/>
    </row>
    <row r="25" spans="1:37" s="311" customFormat="1">
      <c r="A25" s="1788"/>
      <c r="B25" s="1798"/>
      <c r="C25" s="1865"/>
      <c r="D25" s="1865"/>
      <c r="E25" s="1623"/>
      <c r="F25" s="1865"/>
      <c r="G25" s="1788"/>
      <c r="H25" s="1893" t="s">
        <v>101</v>
      </c>
      <c r="I25" s="1893" t="s">
        <v>17</v>
      </c>
      <c r="J25" s="1893" t="s">
        <v>58</v>
      </c>
      <c r="K25" s="1894"/>
      <c r="L25" s="1894"/>
      <c r="M25" s="1560"/>
      <c r="N25" s="1895" t="s">
        <v>214</v>
      </c>
      <c r="O25" s="1895" t="s">
        <v>215</v>
      </c>
      <c r="P25" s="1895" t="s">
        <v>147</v>
      </c>
      <c r="Q25" s="1895" t="s">
        <v>148</v>
      </c>
      <c r="R25" s="1872" t="s">
        <v>459</v>
      </c>
      <c r="S25" s="1872" t="s">
        <v>460</v>
      </c>
      <c r="T25" s="1768"/>
      <c r="U25" s="1895" t="s">
        <v>214</v>
      </c>
      <c r="V25" s="1895" t="s">
        <v>215</v>
      </c>
      <c r="W25" s="1895" t="s">
        <v>147</v>
      </c>
      <c r="X25" s="1895" t="s">
        <v>148</v>
      </c>
      <c r="Y25" s="1895" t="s">
        <v>459</v>
      </c>
      <c r="Z25" s="1895" t="s">
        <v>460</v>
      </c>
      <c r="AA25" s="1788"/>
      <c r="AB25" s="1892"/>
      <c r="AC25" s="1640"/>
      <c r="AD25" s="1788"/>
      <c r="AE25" s="1788"/>
      <c r="AF25" s="1788"/>
      <c r="AG25" s="1788"/>
      <c r="AH25" s="1788"/>
      <c r="AI25" s="1788"/>
      <c r="AJ25" s="1788"/>
      <c r="AK25" s="1788"/>
    </row>
    <row r="26" spans="1:37">
      <c r="A26" s="1640"/>
      <c r="B26" s="1788"/>
      <c r="C26" s="907">
        <f>'TIC Multiples_Bargain'!B9</f>
        <v>0</v>
      </c>
      <c r="D26" s="1866"/>
      <c r="E26" s="1873"/>
      <c r="F26" s="1874"/>
      <c r="G26" s="1896"/>
      <c r="H26" s="1875"/>
      <c r="I26" s="1875"/>
      <c r="J26" s="1875"/>
      <c r="K26" s="1875"/>
      <c r="L26" s="1875"/>
      <c r="M26" s="1874"/>
      <c r="N26" s="1560"/>
      <c r="O26" s="1560"/>
      <c r="P26" s="1560"/>
      <c r="Q26" s="1560"/>
      <c r="R26" s="1560"/>
      <c r="S26" s="1560"/>
      <c r="T26" s="1560"/>
      <c r="U26" s="1560"/>
      <c r="V26" s="1560"/>
      <c r="W26" s="1560"/>
      <c r="X26" s="1560"/>
      <c r="Y26" s="1560"/>
      <c r="Z26" s="1560"/>
      <c r="AA26" s="1640"/>
      <c r="AB26" s="1640"/>
      <c r="AC26" s="1640"/>
      <c r="AD26" s="1640"/>
      <c r="AE26" s="1640"/>
      <c r="AF26" s="1640"/>
      <c r="AG26" s="1640"/>
      <c r="AH26" s="1640"/>
      <c r="AI26" s="1640"/>
      <c r="AJ26" s="1640"/>
      <c r="AK26" s="1640"/>
    </row>
    <row r="27" spans="1:37">
      <c r="A27" s="1640"/>
      <c r="B27" s="1788"/>
      <c r="C27" s="907">
        <f>'TIC Multiples_Bargain'!B10</f>
        <v>0</v>
      </c>
      <c r="D27" s="1876"/>
      <c r="E27" s="1873"/>
      <c r="F27" s="1876"/>
      <c r="G27" s="1896"/>
      <c r="H27" s="1875"/>
      <c r="I27" s="1875"/>
      <c r="J27" s="1875"/>
      <c r="K27" s="1875"/>
      <c r="L27" s="1875"/>
      <c r="M27" s="1560"/>
      <c r="N27" s="1560"/>
      <c r="O27" s="1560"/>
      <c r="P27" s="1560"/>
      <c r="Q27" s="1560"/>
      <c r="R27" s="1560"/>
      <c r="S27" s="1560"/>
      <c r="T27" s="1560"/>
      <c r="U27" s="1560"/>
      <c r="V27" s="1560"/>
      <c r="W27" s="1560"/>
      <c r="X27" s="1560"/>
      <c r="Y27" s="1560"/>
      <c r="Z27" s="1560"/>
      <c r="AA27" s="1640"/>
      <c r="AB27" s="1640"/>
      <c r="AC27" s="1640"/>
      <c r="AD27" s="1640"/>
      <c r="AE27" s="1640"/>
      <c r="AF27" s="1640"/>
      <c r="AG27" s="1640"/>
      <c r="AH27" s="1640"/>
      <c r="AI27" s="1640"/>
      <c r="AJ27" s="1640"/>
      <c r="AK27" s="1640"/>
    </row>
    <row r="28" spans="1:37">
      <c r="A28" s="1640"/>
      <c r="B28" s="1788"/>
      <c r="C28" s="907">
        <f>'TIC Multiples_Bargain'!B11</f>
        <v>0</v>
      </c>
      <c r="D28" s="1866"/>
      <c r="E28" s="1873"/>
      <c r="F28" s="1866"/>
      <c r="G28" s="1896"/>
      <c r="H28" s="1875"/>
      <c r="I28" s="1875"/>
      <c r="J28" s="1875"/>
      <c r="K28" s="1875"/>
      <c r="L28" s="1875"/>
      <c r="M28" s="1560"/>
      <c r="N28" s="1560"/>
      <c r="O28" s="1560"/>
      <c r="P28" s="1560"/>
      <c r="Q28" s="1560"/>
      <c r="R28" s="1560"/>
      <c r="S28" s="1560"/>
      <c r="T28" s="1560"/>
      <c r="U28" s="1560"/>
      <c r="V28" s="1560"/>
      <c r="W28" s="1560"/>
      <c r="X28" s="1560"/>
      <c r="Y28" s="1560"/>
      <c r="Z28" s="1560"/>
      <c r="AA28" s="1640"/>
      <c r="AB28" s="1640"/>
      <c r="AC28" s="1640"/>
      <c r="AD28" s="1640"/>
      <c r="AE28" s="1640"/>
      <c r="AF28" s="1640"/>
      <c r="AG28" s="1640"/>
      <c r="AH28" s="1640"/>
      <c r="AI28" s="1640"/>
      <c r="AJ28" s="1640"/>
      <c r="AK28" s="1640"/>
    </row>
    <row r="29" spans="1:37">
      <c r="A29" s="1640"/>
      <c r="B29" s="1788"/>
      <c r="C29" s="1640"/>
      <c r="D29" s="1640"/>
      <c r="E29" s="1640"/>
      <c r="F29" s="1640"/>
      <c r="G29" s="1896"/>
      <c r="H29" s="1896"/>
      <c r="I29" s="1896"/>
      <c r="J29" s="1896"/>
      <c r="K29" s="1896"/>
      <c r="L29" s="1896"/>
      <c r="M29" s="1896"/>
      <c r="N29" s="1896"/>
      <c r="O29" s="1896"/>
      <c r="P29" s="1896"/>
      <c r="Q29" s="1640"/>
      <c r="R29" s="1640"/>
      <c r="S29" s="1640"/>
      <c r="T29" s="1640"/>
      <c r="U29" s="1640"/>
      <c r="V29" s="1640"/>
      <c r="W29" s="1640"/>
      <c r="X29" s="1640"/>
      <c r="Y29" s="1640"/>
      <c r="Z29" s="1640"/>
      <c r="AA29" s="1640"/>
      <c r="AB29" s="1640"/>
      <c r="AC29" s="1640"/>
      <c r="AD29" s="1640"/>
      <c r="AE29" s="1640"/>
      <c r="AF29" s="1640"/>
      <c r="AG29" s="1640"/>
      <c r="AH29" s="1640"/>
      <c r="AI29" s="1640"/>
      <c r="AJ29" s="1640"/>
      <c r="AK29" s="1640"/>
    </row>
    <row r="30" spans="1:37">
      <c r="A30" s="1640"/>
      <c r="B30" s="1798"/>
      <c r="C30" s="1788"/>
      <c r="D30" s="1877"/>
      <c r="E30" s="1878" t="s">
        <v>151</v>
      </c>
      <c r="F30" s="1878"/>
      <c r="G30" s="1897"/>
      <c r="H30" s="908" t="str">
        <f>IFERROR(QUARTILE(H$26:H$28,4),"n/a")</f>
        <v>n/a</v>
      </c>
      <c r="I30" s="908" t="str">
        <f t="shared" ref="I30:J30" si="16">IFERROR(QUARTILE(I$26:I$28,4),"n/a")</f>
        <v>n/a</v>
      </c>
      <c r="J30" s="908" t="str">
        <f t="shared" si="16"/>
        <v>n/a</v>
      </c>
      <c r="K30" s="1879"/>
      <c r="L30" s="1879"/>
      <c r="M30" s="1879"/>
      <c r="N30" s="908" t="str">
        <f t="shared" ref="N30:S30" si="17">IFERROR(QUARTILE(N$26:N$28,4),"n/a")</f>
        <v>n/a</v>
      </c>
      <c r="O30" s="908" t="str">
        <f t="shared" si="17"/>
        <v>n/a</v>
      </c>
      <c r="P30" s="908" t="str">
        <f t="shared" si="17"/>
        <v>n/a</v>
      </c>
      <c r="Q30" s="908" t="str">
        <f t="shared" si="17"/>
        <v>n/a</v>
      </c>
      <c r="R30" s="908" t="str">
        <f t="shared" si="17"/>
        <v>n/a</v>
      </c>
      <c r="S30" s="908" t="str">
        <f t="shared" si="17"/>
        <v>n/a</v>
      </c>
      <c r="T30" s="1879"/>
      <c r="U30" s="908" t="str">
        <f t="shared" ref="U30:Z30" si="18">IFERROR(QUARTILE(U$26:U$28,4),"n/a")</f>
        <v>n/a</v>
      </c>
      <c r="V30" s="908" t="str">
        <f t="shared" si="18"/>
        <v>n/a</v>
      </c>
      <c r="W30" s="908" t="str">
        <f t="shared" si="18"/>
        <v>n/a</v>
      </c>
      <c r="X30" s="908" t="str">
        <f t="shared" si="18"/>
        <v>n/a</v>
      </c>
      <c r="Y30" s="908" t="str">
        <f t="shared" si="18"/>
        <v>n/a</v>
      </c>
      <c r="Z30" s="908" t="str">
        <f t="shared" si="18"/>
        <v>n/a</v>
      </c>
      <c r="AA30" s="1640"/>
      <c r="AB30" s="1640"/>
      <c r="AC30" s="1640"/>
      <c r="AD30" s="1640"/>
      <c r="AE30" s="1640"/>
      <c r="AF30" s="1640"/>
      <c r="AG30" s="1640"/>
      <c r="AH30" s="1640"/>
      <c r="AI30" s="1640"/>
      <c r="AJ30" s="1640"/>
      <c r="AK30" s="1640"/>
    </row>
    <row r="31" spans="1:37">
      <c r="A31" s="1640"/>
      <c r="B31" s="1798"/>
      <c r="C31" s="1788"/>
      <c r="D31" s="1877"/>
      <c r="E31" s="1877" t="s">
        <v>152</v>
      </c>
      <c r="F31" s="1877"/>
      <c r="G31" s="1864"/>
      <c r="H31" s="909" t="str">
        <f>IFERROR(QUARTILE(H$26:H$28,3),"n/a")</f>
        <v>n/a</v>
      </c>
      <c r="I31" s="909" t="str">
        <f t="shared" ref="I31:J31" si="19">IFERROR(QUARTILE(I$26:I$28,3),"n/a")</f>
        <v>n/a</v>
      </c>
      <c r="J31" s="909" t="str">
        <f t="shared" si="19"/>
        <v>n/a</v>
      </c>
      <c r="K31" s="1875"/>
      <c r="L31" s="1875"/>
      <c r="M31" s="1875"/>
      <c r="N31" s="909" t="str">
        <f t="shared" ref="N31:S31" si="20">IFERROR(QUARTILE(N$26:N$28,3),"n/a")</f>
        <v>n/a</v>
      </c>
      <c r="O31" s="909" t="str">
        <f t="shared" si="20"/>
        <v>n/a</v>
      </c>
      <c r="P31" s="909" t="str">
        <f t="shared" si="20"/>
        <v>n/a</v>
      </c>
      <c r="Q31" s="909" t="str">
        <f t="shared" si="20"/>
        <v>n/a</v>
      </c>
      <c r="R31" s="909" t="str">
        <f t="shared" si="20"/>
        <v>n/a</v>
      </c>
      <c r="S31" s="909" t="str">
        <f t="shared" si="20"/>
        <v>n/a</v>
      </c>
      <c r="T31" s="1875"/>
      <c r="U31" s="909" t="str">
        <f t="shared" ref="U31:Z31" si="21">IFERROR(QUARTILE(U$26:U$28,3),"n/a")</f>
        <v>n/a</v>
      </c>
      <c r="V31" s="909" t="str">
        <f t="shared" si="21"/>
        <v>n/a</v>
      </c>
      <c r="W31" s="909" t="str">
        <f t="shared" si="21"/>
        <v>n/a</v>
      </c>
      <c r="X31" s="909" t="str">
        <f t="shared" si="21"/>
        <v>n/a</v>
      </c>
      <c r="Y31" s="909" t="str">
        <f t="shared" si="21"/>
        <v>n/a</v>
      </c>
      <c r="Z31" s="909" t="str">
        <f t="shared" si="21"/>
        <v>n/a</v>
      </c>
      <c r="AA31" s="1640"/>
      <c r="AB31" s="1640"/>
      <c r="AC31" s="1640"/>
      <c r="AD31" s="1640"/>
      <c r="AE31" s="1640"/>
      <c r="AF31" s="1640"/>
      <c r="AG31" s="1640"/>
      <c r="AH31" s="1640"/>
      <c r="AI31" s="1640"/>
      <c r="AJ31" s="1640"/>
      <c r="AK31" s="1640"/>
    </row>
    <row r="32" spans="1:37">
      <c r="A32" s="1640"/>
      <c r="B32" s="1798"/>
      <c r="C32" s="1788"/>
      <c r="D32" s="1877"/>
      <c r="E32" s="1877" t="s">
        <v>38</v>
      </c>
      <c r="F32" s="1877"/>
      <c r="G32" s="1864"/>
      <c r="H32" s="909" t="str">
        <f>IFERROR(AVERAGE(H$26:H$28),"n/a")</f>
        <v>n/a</v>
      </c>
      <c r="I32" s="909" t="str">
        <f t="shared" ref="I32:J32" si="22">IFERROR(AVERAGE(I$26:I$28),"n/a")</f>
        <v>n/a</v>
      </c>
      <c r="J32" s="909" t="str">
        <f t="shared" si="22"/>
        <v>n/a</v>
      </c>
      <c r="K32" s="1875"/>
      <c r="L32" s="1875"/>
      <c r="M32" s="1875"/>
      <c r="N32" s="909" t="str">
        <f t="shared" ref="N32:S32" si="23">IFERROR(AVERAGE(N$26:N$28),"n/a")</f>
        <v>n/a</v>
      </c>
      <c r="O32" s="909" t="str">
        <f t="shared" si="23"/>
        <v>n/a</v>
      </c>
      <c r="P32" s="909" t="str">
        <f t="shared" si="23"/>
        <v>n/a</v>
      </c>
      <c r="Q32" s="909" t="str">
        <f t="shared" si="23"/>
        <v>n/a</v>
      </c>
      <c r="R32" s="909" t="str">
        <f t="shared" si="23"/>
        <v>n/a</v>
      </c>
      <c r="S32" s="909" t="str">
        <f t="shared" si="23"/>
        <v>n/a</v>
      </c>
      <c r="T32" s="1875"/>
      <c r="U32" s="909" t="str">
        <f t="shared" ref="U32:Z32" si="24">IFERROR(AVERAGE(U$26:U$28),"n/a")</f>
        <v>n/a</v>
      </c>
      <c r="V32" s="909" t="str">
        <f t="shared" si="24"/>
        <v>n/a</v>
      </c>
      <c r="W32" s="909" t="str">
        <f t="shared" si="24"/>
        <v>n/a</v>
      </c>
      <c r="X32" s="909" t="str">
        <f t="shared" si="24"/>
        <v>n/a</v>
      </c>
      <c r="Y32" s="909" t="str">
        <f t="shared" si="24"/>
        <v>n/a</v>
      </c>
      <c r="Z32" s="909" t="str">
        <f t="shared" si="24"/>
        <v>n/a</v>
      </c>
      <c r="AA32" s="1640"/>
      <c r="AB32" s="1640"/>
      <c r="AC32" s="1640"/>
      <c r="AD32" s="1640"/>
      <c r="AE32" s="1640"/>
      <c r="AF32" s="1640"/>
      <c r="AG32" s="1640"/>
      <c r="AH32" s="1640"/>
      <c r="AI32" s="1640"/>
      <c r="AJ32" s="1640"/>
      <c r="AK32" s="1640"/>
    </row>
    <row r="33" spans="1:37">
      <c r="A33" s="1640"/>
      <c r="B33" s="1788"/>
      <c r="C33" s="1788"/>
      <c r="D33" s="1877"/>
      <c r="E33" s="1877" t="s">
        <v>39</v>
      </c>
      <c r="F33" s="1877"/>
      <c r="G33" s="1864"/>
      <c r="H33" s="909" t="str">
        <f>IFERROR(QUARTILE(H$26:H$28,2),"n/a")</f>
        <v>n/a</v>
      </c>
      <c r="I33" s="909" t="str">
        <f t="shared" ref="I33:J33" si="25">IFERROR(QUARTILE(I$26:I$28,2),"n/a")</f>
        <v>n/a</v>
      </c>
      <c r="J33" s="909" t="str">
        <f t="shared" si="25"/>
        <v>n/a</v>
      </c>
      <c r="K33" s="1875"/>
      <c r="L33" s="1875"/>
      <c r="M33" s="1875"/>
      <c r="N33" s="909" t="str">
        <f t="shared" ref="N33:S33" si="26">IFERROR(QUARTILE(N$26:N$28,2),"n/a")</f>
        <v>n/a</v>
      </c>
      <c r="O33" s="909" t="str">
        <f t="shared" si="26"/>
        <v>n/a</v>
      </c>
      <c r="P33" s="909" t="str">
        <f t="shared" si="26"/>
        <v>n/a</v>
      </c>
      <c r="Q33" s="909" t="str">
        <f t="shared" si="26"/>
        <v>n/a</v>
      </c>
      <c r="R33" s="909" t="str">
        <f t="shared" si="26"/>
        <v>n/a</v>
      </c>
      <c r="S33" s="909" t="str">
        <f t="shared" si="26"/>
        <v>n/a</v>
      </c>
      <c r="T33" s="1875"/>
      <c r="U33" s="909" t="str">
        <f t="shared" ref="U33:Z33" si="27">IFERROR(QUARTILE(U$26:U$28,2),"n/a")</f>
        <v>n/a</v>
      </c>
      <c r="V33" s="909" t="str">
        <f t="shared" si="27"/>
        <v>n/a</v>
      </c>
      <c r="W33" s="909" t="str">
        <f t="shared" si="27"/>
        <v>n/a</v>
      </c>
      <c r="X33" s="909" t="str">
        <f t="shared" si="27"/>
        <v>n/a</v>
      </c>
      <c r="Y33" s="909" t="str">
        <f t="shared" si="27"/>
        <v>n/a</v>
      </c>
      <c r="Z33" s="909" t="str">
        <f t="shared" si="27"/>
        <v>n/a</v>
      </c>
      <c r="AA33" s="1640"/>
      <c r="AB33" s="1640"/>
      <c r="AC33" s="1640"/>
      <c r="AD33" s="1640"/>
      <c r="AE33" s="1640"/>
      <c r="AF33" s="1640"/>
      <c r="AG33" s="1640"/>
      <c r="AH33" s="1640"/>
      <c r="AI33" s="1640"/>
      <c r="AJ33" s="1640"/>
      <c r="AK33" s="1640"/>
    </row>
    <row r="34" spans="1:37">
      <c r="A34" s="1640"/>
      <c r="B34" s="1788"/>
      <c r="C34" s="1788"/>
      <c r="D34" s="1877"/>
      <c r="E34" s="1877" t="s">
        <v>153</v>
      </c>
      <c r="F34" s="1877"/>
      <c r="G34" s="1864"/>
      <c r="H34" s="909" t="str">
        <f>IFERROR(QUARTILE(H$26:H$28,1),"n/a")</f>
        <v>n/a</v>
      </c>
      <c r="I34" s="909" t="str">
        <f t="shared" ref="I34:J34" si="28">IFERROR(QUARTILE(I$26:I$28,1),"n/a")</f>
        <v>n/a</v>
      </c>
      <c r="J34" s="909" t="str">
        <f t="shared" si="28"/>
        <v>n/a</v>
      </c>
      <c r="K34" s="1875"/>
      <c r="L34" s="1875"/>
      <c r="M34" s="1875"/>
      <c r="N34" s="909" t="str">
        <f t="shared" ref="N34:S34" si="29">IFERROR(QUARTILE(N$26:N$28,1),"n/a")</f>
        <v>n/a</v>
      </c>
      <c r="O34" s="909" t="str">
        <f t="shared" si="29"/>
        <v>n/a</v>
      </c>
      <c r="P34" s="909" t="str">
        <f t="shared" si="29"/>
        <v>n/a</v>
      </c>
      <c r="Q34" s="909" t="str">
        <f t="shared" si="29"/>
        <v>n/a</v>
      </c>
      <c r="R34" s="909" t="str">
        <f t="shared" si="29"/>
        <v>n/a</v>
      </c>
      <c r="S34" s="909" t="str">
        <f t="shared" si="29"/>
        <v>n/a</v>
      </c>
      <c r="T34" s="1875"/>
      <c r="U34" s="909" t="str">
        <f t="shared" ref="U34:Z34" si="30">IFERROR(QUARTILE(U$26:U$28,1),"n/a")</f>
        <v>n/a</v>
      </c>
      <c r="V34" s="909" t="str">
        <f t="shared" si="30"/>
        <v>n/a</v>
      </c>
      <c r="W34" s="909" t="str">
        <f t="shared" si="30"/>
        <v>n/a</v>
      </c>
      <c r="X34" s="909" t="str">
        <f t="shared" si="30"/>
        <v>n/a</v>
      </c>
      <c r="Y34" s="909" t="str">
        <f t="shared" si="30"/>
        <v>n/a</v>
      </c>
      <c r="Z34" s="909" t="str">
        <f t="shared" si="30"/>
        <v>n/a</v>
      </c>
      <c r="AA34" s="1640"/>
      <c r="AB34" s="1640"/>
      <c r="AC34" s="1640"/>
      <c r="AD34" s="1640"/>
      <c r="AE34" s="1640"/>
      <c r="AF34" s="1640"/>
      <c r="AG34" s="1640"/>
      <c r="AH34" s="1640"/>
      <c r="AI34" s="1640"/>
      <c r="AJ34" s="1640"/>
      <c r="AK34" s="1640"/>
    </row>
    <row r="35" spans="1:37">
      <c r="A35" s="1640"/>
      <c r="B35" s="1788"/>
      <c r="C35" s="1788"/>
      <c r="D35" s="1877"/>
      <c r="E35" s="1880" t="s">
        <v>154</v>
      </c>
      <c r="F35" s="1880"/>
      <c r="G35" s="1898"/>
      <c r="H35" s="911" t="str">
        <f>IFERROR(QUARTILE(H$26:H$28,0),"n/a")</f>
        <v>n/a</v>
      </c>
      <c r="I35" s="911" t="str">
        <f t="shared" ref="I35:J35" si="31">IFERROR(QUARTILE(I$26:I$28,0),"n/a")</f>
        <v>n/a</v>
      </c>
      <c r="J35" s="911" t="str">
        <f t="shared" si="31"/>
        <v>n/a</v>
      </c>
      <c r="K35" s="1881"/>
      <c r="L35" s="1881"/>
      <c r="M35" s="1881"/>
      <c r="N35" s="911" t="str">
        <f t="shared" ref="N35:S35" si="32">IFERROR(QUARTILE(N$26:N$28,0),"n/a")</f>
        <v>n/a</v>
      </c>
      <c r="O35" s="911" t="str">
        <f t="shared" si="32"/>
        <v>n/a</v>
      </c>
      <c r="P35" s="911" t="str">
        <f t="shared" si="32"/>
        <v>n/a</v>
      </c>
      <c r="Q35" s="911" t="str">
        <f t="shared" si="32"/>
        <v>n/a</v>
      </c>
      <c r="R35" s="911" t="str">
        <f t="shared" si="32"/>
        <v>n/a</v>
      </c>
      <c r="S35" s="911" t="str">
        <f t="shared" si="32"/>
        <v>n/a</v>
      </c>
      <c r="T35" s="1881"/>
      <c r="U35" s="911" t="str">
        <f t="shared" ref="U35:Z35" si="33">IFERROR(QUARTILE(U$26:U$28,0),"n/a")</f>
        <v>n/a</v>
      </c>
      <c r="V35" s="911" t="str">
        <f t="shared" si="33"/>
        <v>n/a</v>
      </c>
      <c r="W35" s="911" t="str">
        <f t="shared" si="33"/>
        <v>n/a</v>
      </c>
      <c r="X35" s="911" t="str">
        <f t="shared" si="33"/>
        <v>n/a</v>
      </c>
      <c r="Y35" s="911" t="str">
        <f t="shared" si="33"/>
        <v>n/a</v>
      </c>
      <c r="Z35" s="911" t="str">
        <f t="shared" si="33"/>
        <v>n/a</v>
      </c>
      <c r="AA35" s="1640"/>
      <c r="AB35" s="1640"/>
      <c r="AC35" s="1640"/>
      <c r="AD35" s="1640"/>
      <c r="AE35" s="1640"/>
      <c r="AF35" s="1640"/>
      <c r="AG35" s="1640"/>
      <c r="AH35" s="1640"/>
      <c r="AI35" s="1640"/>
      <c r="AJ35" s="1640"/>
      <c r="AK35" s="1640"/>
    </row>
    <row r="36" spans="1:37">
      <c r="A36" s="1640"/>
      <c r="B36" s="1640"/>
      <c r="C36" s="1640"/>
      <c r="D36" s="1640"/>
      <c r="E36" s="1640"/>
      <c r="F36" s="1640"/>
      <c r="G36" s="1896"/>
      <c r="H36" s="1896"/>
      <c r="I36" s="1896"/>
      <c r="J36" s="1896"/>
      <c r="K36" s="1896"/>
      <c r="L36" s="1896"/>
      <c r="M36" s="1896"/>
      <c r="N36" s="1896"/>
      <c r="O36" s="1896"/>
      <c r="P36" s="1896"/>
      <c r="Q36" s="1640"/>
      <c r="R36" s="1640"/>
      <c r="S36" s="1640"/>
      <c r="T36" s="1640"/>
      <c r="U36" s="1640"/>
      <c r="V36" s="1640"/>
      <c r="W36" s="1640"/>
      <c r="X36" s="1640"/>
      <c r="Y36" s="1640"/>
      <c r="Z36" s="1640"/>
      <c r="AA36" s="1640"/>
      <c r="AB36" s="1640"/>
      <c r="AC36" s="1640"/>
      <c r="AD36" s="1640"/>
      <c r="AE36" s="1640"/>
      <c r="AF36" s="1640"/>
      <c r="AG36" s="1640"/>
      <c r="AH36" s="1640"/>
      <c r="AI36" s="1640"/>
      <c r="AJ36" s="1640"/>
      <c r="AK36" s="1640"/>
    </row>
    <row r="37" spans="1:37">
      <c r="A37" s="1640"/>
      <c r="B37" s="1640"/>
      <c r="C37" s="1640"/>
      <c r="D37" s="1640"/>
      <c r="E37" s="1640"/>
      <c r="F37" s="1640"/>
      <c r="G37" s="1896"/>
      <c r="H37" s="1896"/>
      <c r="I37" s="1896"/>
      <c r="J37" s="1896"/>
      <c r="K37" s="1896"/>
      <c r="L37" s="1896"/>
      <c r="M37" s="1896"/>
      <c r="N37" s="1896"/>
      <c r="O37" s="1896"/>
      <c r="P37" s="1896"/>
      <c r="Q37" s="1640"/>
      <c r="R37" s="1640"/>
      <c r="S37" s="1640"/>
      <c r="T37" s="1640"/>
      <c r="U37" s="1640"/>
      <c r="V37" s="1640"/>
      <c r="W37" s="1640"/>
      <c r="X37" s="1640"/>
      <c r="Y37" s="1640"/>
      <c r="Z37" s="1640"/>
      <c r="AA37" s="1640"/>
      <c r="AB37" s="1640"/>
      <c r="AC37" s="1640"/>
      <c r="AD37" s="1640"/>
      <c r="AE37" s="1640"/>
      <c r="AF37" s="1640"/>
      <c r="AG37" s="1640"/>
      <c r="AH37" s="1640"/>
      <c r="AI37" s="1640"/>
      <c r="AJ37" s="1640"/>
      <c r="AK37" s="1640"/>
    </row>
    <row r="38" spans="1:37">
      <c r="A38" s="1640"/>
      <c r="B38" s="1640"/>
      <c r="C38" s="1640"/>
      <c r="D38" s="1640"/>
      <c r="E38" s="1640"/>
      <c r="F38" s="1640"/>
      <c r="G38" s="1896"/>
      <c r="H38" s="1896"/>
      <c r="I38" s="1896"/>
      <c r="J38" s="1896"/>
      <c r="K38" s="1896"/>
      <c r="L38" s="1896"/>
      <c r="M38" s="1896"/>
      <c r="N38" s="1896"/>
      <c r="O38" s="1896"/>
      <c r="P38" s="1896"/>
      <c r="Q38" s="1640"/>
      <c r="R38" s="1640"/>
      <c r="S38" s="1640"/>
      <c r="T38" s="1640"/>
      <c r="U38" s="1640"/>
      <c r="V38" s="1640"/>
      <c r="W38" s="1640"/>
      <c r="X38" s="1640"/>
      <c r="Y38" s="1640"/>
      <c r="Z38" s="1640"/>
      <c r="AA38" s="1640"/>
      <c r="AB38" s="1640"/>
      <c r="AC38" s="1640"/>
      <c r="AD38" s="1640"/>
      <c r="AE38" s="1640"/>
      <c r="AF38" s="1640"/>
      <c r="AG38" s="1640"/>
      <c r="AH38" s="1640"/>
      <c r="AI38" s="1640"/>
      <c r="AJ38" s="1640"/>
      <c r="AK38" s="1640"/>
    </row>
    <row r="39" spans="1:37">
      <c r="A39" s="1640"/>
      <c r="B39" s="1640"/>
      <c r="C39" s="1899"/>
      <c r="D39" s="1899"/>
      <c r="E39" s="1899"/>
      <c r="F39" s="1899"/>
      <c r="G39" s="1560"/>
      <c r="H39" s="1560"/>
      <c r="I39" s="1900"/>
      <c r="J39" s="1900"/>
      <c r="K39" s="1900"/>
      <c r="L39" s="1900"/>
      <c r="M39" s="1640"/>
      <c r="N39" s="1900"/>
      <c r="O39" s="1900"/>
      <c r="P39" s="1900"/>
      <c r="Q39" s="1900"/>
      <c r="R39" s="1900"/>
      <c r="S39" s="1900"/>
      <c r="T39" s="1640"/>
      <c r="U39" s="1900"/>
      <c r="V39" s="1900"/>
      <c r="W39" s="1560"/>
      <c r="X39" s="1560"/>
      <c r="Y39" s="1560"/>
      <c r="Z39" s="1640"/>
      <c r="AA39" s="1901"/>
      <c r="AB39" s="1869"/>
      <c r="AC39" s="1640"/>
      <c r="AD39" s="1640"/>
      <c r="AE39" s="1640"/>
      <c r="AF39" s="1640"/>
      <c r="AG39" s="1640"/>
      <c r="AH39" s="1640"/>
      <c r="AI39" s="1640"/>
      <c r="AJ39" s="1640"/>
      <c r="AK39" s="1640"/>
    </row>
    <row r="40" spans="1:37">
      <c r="A40" s="1902" t="s">
        <v>74</v>
      </c>
      <c r="B40" s="1640"/>
      <c r="C40" s="1530"/>
      <c r="D40" s="1530"/>
      <c r="E40" s="1530"/>
      <c r="F40" s="1530"/>
      <c r="G40" s="1903"/>
      <c r="H40" s="1300"/>
      <c r="I40" s="1300"/>
      <c r="J40" s="1300"/>
      <c r="K40" s="1300"/>
      <c r="L40" s="1300"/>
      <c r="M40" s="1640"/>
      <c r="N40" s="1877"/>
      <c r="O40" s="1877"/>
      <c r="P40" s="1877"/>
      <c r="Q40" s="1877"/>
      <c r="R40" s="1877"/>
      <c r="S40" s="1877"/>
      <c r="T40" s="1640"/>
      <c r="U40" s="1877"/>
      <c r="V40" s="1877"/>
      <c r="W40" s="1640"/>
      <c r="X40" s="1640"/>
      <c r="Y40" s="1640"/>
      <c r="Z40" s="1640"/>
      <c r="AA40" s="1901"/>
      <c r="AB40" s="1869"/>
      <c r="AC40" s="1640"/>
      <c r="AD40" s="1640"/>
      <c r="AE40" s="1640"/>
      <c r="AF40" s="1640"/>
      <c r="AG40" s="1640"/>
      <c r="AH40" s="1640"/>
      <c r="AI40" s="1640"/>
      <c r="AJ40" s="1640"/>
      <c r="AK40" s="1640"/>
    </row>
    <row r="41" spans="1:37">
      <c r="A41" s="1904" t="s">
        <v>212</v>
      </c>
      <c r="B41" s="1241"/>
      <c r="C41" s="1905"/>
      <c r="D41" s="1905"/>
      <c r="E41" s="1905"/>
      <c r="F41" s="1905"/>
      <c r="G41" s="1896"/>
      <c r="H41" s="1896"/>
      <c r="I41" s="1896"/>
      <c r="J41" s="1896"/>
      <c r="K41" s="1896"/>
      <c r="L41" s="1896"/>
      <c r="M41" s="1896"/>
      <c r="N41" s="1896"/>
      <c r="O41" s="1896"/>
      <c r="P41" s="1896"/>
      <c r="Q41" s="1896"/>
      <c r="R41" s="1896"/>
      <c r="S41" s="1896"/>
      <c r="T41" s="1896"/>
      <c r="U41" s="1896"/>
      <c r="V41" s="1896"/>
      <c r="W41" s="1896"/>
      <c r="X41" s="1896"/>
      <c r="Y41" s="1896"/>
      <c r="Z41" s="1896"/>
      <c r="AA41" s="1640"/>
      <c r="AB41" s="1869"/>
      <c r="AC41" s="1640"/>
      <c r="AD41" s="1640"/>
      <c r="AE41" s="1640"/>
      <c r="AF41" s="1640"/>
      <c r="AG41" s="1640"/>
      <c r="AH41" s="1640"/>
      <c r="AI41" s="1640"/>
      <c r="AJ41" s="1640"/>
      <c r="AK41" s="1640"/>
    </row>
    <row r="42" spans="1:37">
      <c r="A42" s="1640" t="s">
        <v>229</v>
      </c>
      <c r="B42" s="1241"/>
      <c r="C42" s="1905"/>
      <c r="D42" s="1905"/>
      <c r="E42" s="1905"/>
      <c r="F42" s="1905"/>
      <c r="G42" s="1896"/>
      <c r="H42" s="1896"/>
      <c r="I42" s="1896"/>
      <c r="J42" s="1896"/>
      <c r="K42" s="1896"/>
      <c r="L42" s="1896"/>
      <c r="M42" s="1896"/>
      <c r="N42" s="1896"/>
      <c r="O42" s="1896"/>
      <c r="P42" s="1896"/>
      <c r="Q42" s="1896"/>
      <c r="R42" s="1896"/>
      <c r="S42" s="1896"/>
      <c r="T42" s="1896"/>
      <c r="U42" s="1896"/>
      <c r="V42" s="1896"/>
      <c r="W42" s="1896"/>
      <c r="X42" s="1896"/>
      <c r="Y42" s="1896"/>
      <c r="Z42" s="1896"/>
      <c r="AA42" s="1640"/>
      <c r="AB42" s="1869"/>
      <c r="AC42" s="1640"/>
      <c r="AD42" s="1640" t="s">
        <v>231</v>
      </c>
      <c r="AE42" s="1640"/>
      <c r="AF42" s="1640"/>
      <c r="AG42" s="1640"/>
      <c r="AH42" s="1640"/>
      <c r="AI42" s="1640"/>
      <c r="AJ42" s="1640"/>
      <c r="AK42" s="1640"/>
    </row>
    <row r="43" spans="1:37">
      <c r="A43" s="1640" t="s">
        <v>230</v>
      </c>
      <c r="B43" s="1241"/>
      <c r="C43" s="1905"/>
      <c r="D43" s="1905"/>
      <c r="E43" s="1905"/>
      <c r="F43" s="1905"/>
      <c r="G43" s="1896"/>
      <c r="H43" s="1896"/>
      <c r="I43" s="1896"/>
      <c r="J43" s="1896"/>
      <c r="K43" s="1896"/>
      <c r="L43" s="1896"/>
      <c r="M43" s="1896"/>
      <c r="N43" s="1896"/>
      <c r="O43" s="1896"/>
      <c r="P43" s="1896"/>
      <c r="Q43" s="1896"/>
      <c r="R43" s="1896"/>
      <c r="S43" s="1896"/>
      <c r="T43" s="1896"/>
      <c r="U43" s="1896"/>
      <c r="V43" s="1896"/>
      <c r="W43" s="1896"/>
      <c r="X43" s="1896"/>
      <c r="Y43" s="1896"/>
      <c r="Z43" s="1896"/>
      <c r="AA43" s="1640"/>
      <c r="AB43" s="1869"/>
      <c r="AC43" s="1640"/>
      <c r="AD43" s="1640"/>
      <c r="AE43" s="1640"/>
      <c r="AF43" s="1640"/>
      <c r="AG43" s="1640"/>
      <c r="AH43" s="1640"/>
      <c r="AI43" s="1640"/>
      <c r="AJ43" s="1640"/>
      <c r="AK43" s="1640"/>
    </row>
    <row r="44" spans="1:37">
      <c r="A44" s="1906"/>
      <c r="B44" s="1906"/>
      <c r="C44" s="1640"/>
      <c r="D44" s="1640"/>
      <c r="E44" s="1640"/>
      <c r="F44" s="1640"/>
      <c r="G44" s="1896"/>
      <c r="H44" s="1896"/>
      <c r="I44" s="1896"/>
      <c r="J44" s="1896"/>
      <c r="K44" s="1896"/>
      <c r="L44" s="1896"/>
      <c r="M44" s="1896"/>
      <c r="N44" s="1896"/>
      <c r="O44" s="1896"/>
      <c r="P44" s="1896"/>
      <c r="Q44" s="1896"/>
      <c r="R44" s="1896"/>
      <c r="S44" s="1896"/>
      <c r="T44" s="1896"/>
      <c r="U44" s="1896"/>
      <c r="V44" s="1896"/>
      <c r="W44" s="1896"/>
      <c r="X44" s="1896"/>
      <c r="Y44" s="1896"/>
      <c r="Z44" s="1896"/>
      <c r="AA44" s="1640"/>
      <c r="AB44" s="1869"/>
      <c r="AC44" s="1640"/>
      <c r="AD44" s="1640"/>
      <c r="AE44" s="1640"/>
      <c r="AF44" s="1640"/>
      <c r="AG44" s="1640"/>
      <c r="AH44" s="1640"/>
      <c r="AI44" s="1640"/>
      <c r="AJ44" s="1640"/>
      <c r="AK44" s="1640"/>
    </row>
    <row r="45" spans="1:37" s="269" customFormat="1">
      <c r="A45" s="1241" t="s">
        <v>130</v>
      </c>
      <c r="B45" s="1241"/>
      <c r="C45" s="1798"/>
      <c r="D45" s="1798"/>
      <c r="E45" s="1798"/>
      <c r="F45" s="1798"/>
      <c r="G45" s="1907"/>
      <c r="H45" s="1907"/>
      <c r="I45" s="1907"/>
      <c r="J45" s="1907"/>
      <c r="K45" s="1907"/>
      <c r="L45" s="1907"/>
      <c r="M45" s="1907"/>
      <c r="N45" s="1907"/>
      <c r="O45" s="1907"/>
      <c r="P45" s="1907"/>
      <c r="Q45" s="1907"/>
      <c r="R45" s="1907"/>
      <c r="S45" s="1907"/>
      <c r="T45" s="1907"/>
      <c r="U45" s="1907"/>
      <c r="V45" s="1907"/>
      <c r="W45" s="1908"/>
      <c r="X45" s="1908"/>
      <c r="Y45" s="1908"/>
      <c r="Z45" s="1907"/>
      <c r="AA45" s="1907"/>
      <c r="AB45" s="1909"/>
      <c r="AC45" s="1788"/>
      <c r="AD45" s="1798"/>
      <c r="AE45" s="1798"/>
      <c r="AF45" s="1798"/>
      <c r="AG45" s="1798"/>
      <c r="AH45" s="1798"/>
      <c r="AI45" s="1798"/>
      <c r="AJ45" s="1798"/>
      <c r="AK45" s="1798"/>
    </row>
  </sheetData>
  <mergeCells count="5">
    <mergeCell ref="U7:Z7"/>
    <mergeCell ref="N24:Q24"/>
    <mergeCell ref="U24:Z24"/>
    <mergeCell ref="G7:J7"/>
    <mergeCell ref="N7:Q7"/>
  </mergeCells>
  <pageMargins left="0.5" right="0.5" top="0.5" bottom="0.5" header="0.3" footer="0.3"/>
  <pageSetup scale="61" fitToHeight="0" orientation="landscape" blackAndWhite="1" r:id="rId1"/>
  <headerFooter alignWithMargins="0"/>
  <ignoredErrors>
    <ignoredError sqref="H32 G15 M15 K32:M32" formula="1"/>
  </ignoredError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P35"/>
  <sheetViews>
    <sheetView showGridLines="0" view="pageBreakPreview" zoomScale="70" zoomScaleNormal="115" zoomScaleSheetLayoutView="70" workbookViewId="0"/>
  </sheetViews>
  <sheetFormatPr defaultColWidth="8" defaultRowHeight="13.8"/>
  <cols>
    <col min="1" max="1" width="2.5546875" style="355" customWidth="1"/>
    <col min="2" max="2" width="3.33203125" style="355" customWidth="1"/>
    <col min="3" max="3" width="29.6640625" style="226" customWidth="1"/>
    <col min="4" max="4" width="8.33203125" style="226" customWidth="1"/>
    <col min="5" max="5" width="1.33203125" style="226" customWidth="1"/>
    <col min="6" max="13" width="11.6640625" style="226" customWidth="1"/>
    <col min="14" max="16" width="1.33203125" style="226" customWidth="1"/>
    <col min="17" max="16384" width="8" style="355"/>
  </cols>
  <sheetData>
    <row r="1" spans="1:16" ht="24" thickBot="1">
      <c r="A1" s="1810" t="s">
        <v>645</v>
      </c>
      <c r="B1" s="1810"/>
      <c r="C1" s="872" t="str">
        <f>client_name</f>
        <v>AECOM Technology Corporation</v>
      </c>
      <c r="D1" s="1811"/>
      <c r="E1" s="1811"/>
      <c r="F1" s="1811"/>
      <c r="G1" s="1811"/>
      <c r="H1" s="1811"/>
      <c r="I1" s="1811"/>
      <c r="J1" s="1811"/>
      <c r="K1" s="1811"/>
      <c r="L1" s="1811"/>
      <c r="M1" s="1811"/>
      <c r="N1" s="1811"/>
      <c r="O1" s="1811"/>
      <c r="P1" s="1601" t="s">
        <v>676</v>
      </c>
    </row>
    <row r="2" spans="1:16" ht="15.6">
      <c r="A2" s="1810"/>
      <c r="B2" s="1810"/>
      <c r="C2" s="946" t="str">
        <f>Subject_Co1</f>
        <v>AsiaPac</v>
      </c>
      <c r="D2" s="1813"/>
      <c r="E2" s="1813"/>
      <c r="F2" s="1813"/>
      <c r="G2" s="1813"/>
      <c r="H2" s="1813"/>
      <c r="I2" s="1813"/>
      <c r="J2" s="1813"/>
      <c r="K2" s="1813"/>
      <c r="L2" s="1813"/>
      <c r="M2" s="1813"/>
      <c r="N2" s="1813"/>
      <c r="O2" s="1813"/>
      <c r="P2" s="1134"/>
    </row>
    <row r="3" spans="1:16" ht="18">
      <c r="A3" s="1810"/>
      <c r="B3" s="1810"/>
      <c r="C3" s="1814" t="s">
        <v>646</v>
      </c>
      <c r="D3" s="1813"/>
      <c r="E3" s="1813"/>
      <c r="F3" s="1813"/>
      <c r="G3" s="1813"/>
      <c r="H3" s="1813"/>
      <c r="I3" s="1813"/>
      <c r="J3" s="1813"/>
      <c r="K3" s="1813"/>
      <c r="L3" s="1813"/>
      <c r="M3" s="1813"/>
      <c r="N3" s="1813"/>
      <c r="O3" s="1813"/>
      <c r="P3" s="1134"/>
    </row>
    <row r="4" spans="1:16" ht="15.6">
      <c r="A4" s="1810"/>
      <c r="B4" s="1810"/>
      <c r="C4" s="879" t="str">
        <f>date_heading</f>
        <v>Corroborative valuation as of 30 June 2014</v>
      </c>
      <c r="D4" s="1815"/>
      <c r="E4" s="1815"/>
      <c r="F4" s="1815"/>
      <c r="G4" s="1815"/>
      <c r="H4" s="1815"/>
      <c r="I4" s="1815"/>
      <c r="J4" s="1815"/>
      <c r="K4" s="1815"/>
      <c r="L4" s="1815"/>
      <c r="M4" s="1815"/>
      <c r="N4" s="1815"/>
      <c r="O4" s="1815"/>
      <c r="P4" s="1134"/>
    </row>
    <row r="5" spans="1:16" ht="15.6">
      <c r="A5" s="1810"/>
      <c r="B5" s="1810"/>
      <c r="C5" s="880" t="str">
        <f>currency_heading</f>
        <v>(USD in 000s)</v>
      </c>
      <c r="D5" s="1134"/>
      <c r="E5" s="1134"/>
      <c r="F5" s="1134"/>
      <c r="G5" s="1134"/>
      <c r="H5" s="1134"/>
      <c r="I5" s="1134"/>
      <c r="J5" s="1134"/>
      <c r="K5" s="1134"/>
      <c r="L5" s="1134"/>
      <c r="M5" s="1134"/>
      <c r="N5" s="1134"/>
      <c r="O5" s="1134"/>
      <c r="P5" s="1134"/>
    </row>
    <row r="6" spans="1:16">
      <c r="A6" s="1810"/>
      <c r="B6" s="1810"/>
      <c r="C6" s="1139"/>
      <c r="D6" s="1139"/>
      <c r="E6" s="1139"/>
      <c r="F6" s="1139"/>
      <c r="G6" s="1139"/>
      <c r="H6" s="1139"/>
      <c r="I6" s="1139"/>
      <c r="J6" s="1139"/>
      <c r="K6" s="1139"/>
      <c r="L6" s="1139"/>
      <c r="M6" s="1139"/>
      <c r="N6" s="1139"/>
      <c r="O6" s="1139"/>
      <c r="P6" s="1816"/>
    </row>
    <row r="7" spans="1:16" s="859" customFormat="1">
      <c r="A7" s="1810"/>
      <c r="B7" s="1817"/>
      <c r="C7" s="1139"/>
      <c r="D7" s="1139"/>
      <c r="E7" s="1139"/>
      <c r="F7" s="1139"/>
      <c r="G7" s="1139"/>
      <c r="H7" s="1139"/>
      <c r="I7" s="1139"/>
      <c r="J7" s="1139"/>
      <c r="K7" s="1139"/>
      <c r="L7" s="1139"/>
      <c r="M7" s="1139"/>
      <c r="N7" s="1139"/>
      <c r="O7" s="1139"/>
      <c r="P7" s="1188"/>
    </row>
    <row r="8" spans="1:16">
      <c r="A8" s="1810"/>
      <c r="B8" s="1810"/>
      <c r="C8" s="1139"/>
      <c r="D8" s="1139"/>
      <c r="E8" s="1139"/>
      <c r="F8" s="1139"/>
      <c r="G8" s="1139"/>
      <c r="H8" s="1139"/>
      <c r="I8" s="1139"/>
      <c r="J8" s="1139"/>
      <c r="K8" s="1187"/>
      <c r="L8" s="1187" t="s">
        <v>145</v>
      </c>
      <c r="M8" s="1187" t="s">
        <v>146</v>
      </c>
      <c r="N8" s="1187"/>
      <c r="O8" s="1139"/>
      <c r="P8" s="1816"/>
    </row>
    <row r="9" spans="1:16">
      <c r="A9" s="1810"/>
      <c r="B9" s="1810"/>
      <c r="C9" s="1139"/>
      <c r="D9" s="1139"/>
      <c r="E9" s="1139"/>
      <c r="F9" s="1818" t="s">
        <v>463</v>
      </c>
      <c r="G9" s="1818" t="s">
        <v>464</v>
      </c>
      <c r="H9" s="1818" t="s">
        <v>465</v>
      </c>
      <c r="I9" s="1818" t="s">
        <v>466</v>
      </c>
      <c r="J9" s="1818" t="s">
        <v>147</v>
      </c>
      <c r="K9" s="1818" t="s">
        <v>148</v>
      </c>
      <c r="L9" s="1819" t="s">
        <v>149</v>
      </c>
      <c r="M9" s="1819" t="s">
        <v>149</v>
      </c>
      <c r="N9" s="1820"/>
      <c r="O9" s="1139"/>
      <c r="P9" s="1821"/>
    </row>
    <row r="10" spans="1:16" ht="12.75" customHeight="1">
      <c r="A10" s="1810"/>
      <c r="B10" s="1810"/>
      <c r="C10" s="1822" t="s">
        <v>647</v>
      </c>
      <c r="D10" s="1187" t="s">
        <v>150</v>
      </c>
      <c r="E10" s="1187"/>
      <c r="F10" s="1139"/>
      <c r="G10" s="1139"/>
      <c r="H10" s="1139"/>
      <c r="I10" s="1139"/>
      <c r="J10" s="1139"/>
      <c r="K10" s="1139"/>
      <c r="L10" s="1139"/>
      <c r="M10" s="1139"/>
      <c r="N10" s="1139"/>
      <c r="O10" s="1139"/>
      <c r="P10" s="1823"/>
    </row>
    <row r="11" spans="1:16" ht="12.75" customHeight="1">
      <c r="A11" s="1810"/>
      <c r="B11" s="1810"/>
      <c r="C11" s="1139"/>
      <c r="D11" s="1824"/>
      <c r="E11" s="1824"/>
      <c r="F11" s="1139"/>
      <c r="G11" s="1139"/>
      <c r="H11" s="1139"/>
      <c r="I11" s="1139"/>
      <c r="J11" s="1139"/>
      <c r="K11" s="1139"/>
      <c r="L11" s="1139"/>
      <c r="M11" s="1139"/>
      <c r="N11" s="1139"/>
      <c r="O11" s="1139"/>
      <c r="P11" s="1823"/>
    </row>
    <row r="12" spans="1:16" s="860" customFormat="1" ht="12.75" customHeight="1">
      <c r="A12" s="1810" t="s">
        <v>232</v>
      </c>
      <c r="B12" s="873">
        <v>1</v>
      </c>
      <c r="C12" s="1134"/>
      <c r="D12" s="1825"/>
      <c r="E12" s="1826"/>
      <c r="F12" s="1827"/>
      <c r="G12" s="1827"/>
      <c r="H12" s="1827"/>
      <c r="I12" s="1827"/>
      <c r="J12" s="1827"/>
      <c r="K12" s="1827"/>
      <c r="L12" s="1827"/>
      <c r="M12" s="1827"/>
      <c r="N12" s="1827"/>
      <c r="O12" s="1139"/>
      <c r="P12" s="1828"/>
    </row>
    <row r="13" spans="1:16" ht="12.75" customHeight="1">
      <c r="A13" s="1810" t="s">
        <v>232</v>
      </c>
      <c r="B13" s="873">
        <v>2</v>
      </c>
      <c r="C13" s="1134"/>
      <c r="D13" s="1825"/>
      <c r="E13" s="1826"/>
      <c r="F13" s="1827"/>
      <c r="G13" s="1827"/>
      <c r="H13" s="1827"/>
      <c r="I13" s="1827"/>
      <c r="J13" s="1827"/>
      <c r="K13" s="1827"/>
      <c r="L13" s="1827"/>
      <c r="M13" s="1827"/>
      <c r="N13" s="1827"/>
      <c r="O13" s="1139"/>
      <c r="P13" s="1828"/>
    </row>
    <row r="14" spans="1:16" ht="12.75" customHeight="1">
      <c r="A14" s="1810" t="s">
        <v>232</v>
      </c>
      <c r="B14" s="873">
        <v>3</v>
      </c>
      <c r="C14" s="1134"/>
      <c r="D14" s="1825"/>
      <c r="E14" s="1826"/>
      <c r="F14" s="1827"/>
      <c r="G14" s="1827"/>
      <c r="H14" s="1827"/>
      <c r="I14" s="1827"/>
      <c r="J14" s="1827"/>
      <c r="K14" s="1827"/>
      <c r="L14" s="1827"/>
      <c r="M14" s="1827"/>
      <c r="N14" s="1827"/>
      <c r="O14" s="1139"/>
      <c r="P14" s="1828"/>
    </row>
    <row r="15" spans="1:16" ht="12.75" customHeight="1">
      <c r="A15" s="1810" t="s">
        <v>590</v>
      </c>
      <c r="B15" s="873">
        <v>4</v>
      </c>
      <c r="C15" s="1134"/>
      <c r="D15" s="1825"/>
      <c r="E15" s="1826"/>
      <c r="F15" s="1827"/>
      <c r="G15" s="1827"/>
      <c r="H15" s="1827"/>
      <c r="I15" s="1827"/>
      <c r="J15" s="1827"/>
      <c r="K15" s="1827"/>
      <c r="L15" s="1827"/>
      <c r="M15" s="1827"/>
      <c r="N15" s="1827"/>
      <c r="O15" s="1139"/>
      <c r="P15" s="1828"/>
    </row>
    <row r="16" spans="1:16">
      <c r="A16" s="1810" t="s">
        <v>590</v>
      </c>
      <c r="B16" s="873">
        <v>5</v>
      </c>
      <c r="C16" s="1134"/>
      <c r="D16" s="1825"/>
      <c r="E16" s="1826"/>
      <c r="F16" s="1827"/>
      <c r="G16" s="1827"/>
      <c r="H16" s="1827"/>
      <c r="I16" s="1827"/>
      <c r="J16" s="1827"/>
      <c r="K16" s="1827"/>
      <c r="L16" s="1827"/>
      <c r="M16" s="1827"/>
      <c r="N16" s="1827"/>
      <c r="O16" s="1139"/>
      <c r="P16" s="1829"/>
    </row>
    <row r="17" spans="1:16">
      <c r="A17" s="1810" t="s">
        <v>590</v>
      </c>
      <c r="B17" s="873">
        <v>6</v>
      </c>
      <c r="C17" s="1134"/>
      <c r="D17" s="1825"/>
      <c r="E17" s="1826"/>
      <c r="F17" s="1827"/>
      <c r="G17" s="1827"/>
      <c r="H17" s="1827"/>
      <c r="I17" s="1827"/>
      <c r="J17" s="1827"/>
      <c r="K17" s="1827"/>
      <c r="L17" s="1827"/>
      <c r="M17" s="1827"/>
      <c r="N17" s="1827"/>
      <c r="O17" s="1139"/>
      <c r="P17" s="1829"/>
    </row>
    <row r="18" spans="1:16">
      <c r="A18" s="1810" t="s">
        <v>590</v>
      </c>
      <c r="B18" s="873">
        <v>7</v>
      </c>
      <c r="C18" s="1134"/>
      <c r="D18" s="1825"/>
      <c r="E18" s="1826"/>
      <c r="F18" s="1827"/>
      <c r="G18" s="1827"/>
      <c r="H18" s="1827"/>
      <c r="I18" s="1827"/>
      <c r="J18" s="1827"/>
      <c r="K18" s="1827"/>
      <c r="L18" s="1827"/>
      <c r="M18" s="1827"/>
      <c r="N18" s="1827"/>
      <c r="O18" s="1139"/>
      <c r="P18" s="1821"/>
    </row>
    <row r="19" spans="1:16" ht="12.75" customHeight="1">
      <c r="A19" s="1810" t="s">
        <v>590</v>
      </c>
      <c r="B19" s="873">
        <v>8</v>
      </c>
      <c r="C19" s="1134"/>
      <c r="D19" s="1825"/>
      <c r="E19" s="1826"/>
      <c r="F19" s="1827"/>
      <c r="G19" s="1827"/>
      <c r="H19" s="1827"/>
      <c r="I19" s="1827"/>
      <c r="J19" s="1827"/>
      <c r="K19" s="1827"/>
      <c r="L19" s="1827"/>
      <c r="M19" s="1827"/>
      <c r="N19" s="1827"/>
      <c r="O19" s="1139"/>
      <c r="P19" s="1823"/>
    </row>
    <row r="20" spans="1:16" ht="12.75" customHeight="1">
      <c r="A20" s="1810" t="s">
        <v>590</v>
      </c>
      <c r="B20" s="873">
        <v>9</v>
      </c>
      <c r="C20" s="1134" t="s">
        <v>232</v>
      </c>
      <c r="D20" s="1825" t="s">
        <v>232</v>
      </c>
      <c r="E20" s="1826"/>
      <c r="F20" s="1827" t="s">
        <v>232</v>
      </c>
      <c r="G20" s="1827" t="s">
        <v>232</v>
      </c>
      <c r="H20" s="1827" t="s">
        <v>232</v>
      </c>
      <c r="I20" s="1827" t="s">
        <v>232</v>
      </c>
      <c r="J20" s="1827" t="s">
        <v>232</v>
      </c>
      <c r="K20" s="1827" t="s">
        <v>232</v>
      </c>
      <c r="L20" s="1827" t="s">
        <v>232</v>
      </c>
      <c r="M20" s="1827" t="s">
        <v>232</v>
      </c>
      <c r="N20" s="1827"/>
      <c r="O20" s="1139"/>
      <c r="P20" s="1823"/>
    </row>
    <row r="21" spans="1:16" s="860" customFormat="1" ht="12.75" customHeight="1">
      <c r="A21" s="1810" t="s">
        <v>590</v>
      </c>
      <c r="B21" s="873">
        <v>10</v>
      </c>
      <c r="C21" s="1134" t="s">
        <v>232</v>
      </c>
      <c r="D21" s="1825" t="s">
        <v>232</v>
      </c>
      <c r="E21" s="1826"/>
      <c r="F21" s="1827" t="s">
        <v>232</v>
      </c>
      <c r="G21" s="1827" t="s">
        <v>232</v>
      </c>
      <c r="H21" s="1827" t="s">
        <v>232</v>
      </c>
      <c r="I21" s="1827" t="s">
        <v>232</v>
      </c>
      <c r="J21" s="1827" t="s">
        <v>232</v>
      </c>
      <c r="K21" s="1827" t="s">
        <v>232</v>
      </c>
      <c r="L21" s="1827" t="s">
        <v>232</v>
      </c>
      <c r="M21" s="1827" t="s">
        <v>232</v>
      </c>
      <c r="N21" s="1827"/>
      <c r="O21" s="1139"/>
      <c r="P21" s="1828"/>
    </row>
    <row r="22" spans="1:16" ht="12.75" customHeight="1">
      <c r="A22" s="1810" t="s">
        <v>590</v>
      </c>
      <c r="B22" s="873">
        <v>11</v>
      </c>
      <c r="C22" s="1134" t="s">
        <v>232</v>
      </c>
      <c r="D22" s="1825" t="s">
        <v>232</v>
      </c>
      <c r="E22" s="1826"/>
      <c r="F22" s="1827" t="s">
        <v>232</v>
      </c>
      <c r="G22" s="1827" t="s">
        <v>232</v>
      </c>
      <c r="H22" s="1827" t="s">
        <v>232</v>
      </c>
      <c r="I22" s="1827" t="s">
        <v>232</v>
      </c>
      <c r="J22" s="1827" t="s">
        <v>232</v>
      </c>
      <c r="K22" s="1827" t="s">
        <v>232</v>
      </c>
      <c r="L22" s="1827" t="s">
        <v>232</v>
      </c>
      <c r="M22" s="1827" t="s">
        <v>232</v>
      </c>
      <c r="N22" s="1827"/>
      <c r="O22" s="1139"/>
      <c r="P22" s="1823"/>
    </row>
    <row r="23" spans="1:16" ht="12.75" customHeight="1">
      <c r="A23" s="1810" t="s">
        <v>590</v>
      </c>
      <c r="B23" s="873">
        <v>12</v>
      </c>
      <c r="C23" s="1134" t="s">
        <v>232</v>
      </c>
      <c r="D23" s="1825" t="s">
        <v>232</v>
      </c>
      <c r="E23" s="1826"/>
      <c r="F23" s="1827" t="s">
        <v>232</v>
      </c>
      <c r="G23" s="1827" t="s">
        <v>232</v>
      </c>
      <c r="H23" s="1827" t="s">
        <v>232</v>
      </c>
      <c r="I23" s="1827" t="s">
        <v>232</v>
      </c>
      <c r="J23" s="1827" t="s">
        <v>232</v>
      </c>
      <c r="K23" s="1827" t="s">
        <v>232</v>
      </c>
      <c r="L23" s="1827" t="s">
        <v>232</v>
      </c>
      <c r="M23" s="1827" t="s">
        <v>232</v>
      </c>
      <c r="N23" s="1827"/>
      <c r="O23" s="1134"/>
      <c r="P23" s="1823"/>
    </row>
    <row r="24" spans="1:16" s="226" customFormat="1">
      <c r="A24" s="1134"/>
      <c r="B24" s="1134"/>
      <c r="C24" s="1134"/>
      <c r="D24" s="1134"/>
      <c r="E24" s="1134"/>
      <c r="F24" s="1134"/>
      <c r="G24" s="1134"/>
      <c r="H24" s="1134"/>
      <c r="I24" s="1134"/>
      <c r="J24" s="874" t="str">
        <f t="shared" ref="J24" si="0">IF(A24="","",IFERROR(AVERAGEIF(F24:H24,"&lt;&gt;0"),"n/a"))</f>
        <v/>
      </c>
      <c r="K24" s="874" t="str">
        <f t="shared" ref="K24" si="1">IF(A24="","",IFERROR(AVERAGEIF(D24:H24,"&lt;&gt;0"),"n/a"))</f>
        <v/>
      </c>
      <c r="L24" s="1586"/>
      <c r="M24" s="1586"/>
      <c r="N24" s="1823"/>
      <c r="O24" s="1586"/>
      <c r="P24" s="1823"/>
    </row>
    <row r="25" spans="1:16" ht="12.75" customHeight="1">
      <c r="A25" s="1810"/>
      <c r="B25" s="1810"/>
      <c r="C25" s="1134"/>
      <c r="D25" s="1134"/>
      <c r="E25" s="1134"/>
      <c r="F25" s="1134"/>
      <c r="G25" s="1134"/>
      <c r="H25" s="1134"/>
      <c r="I25" s="1134"/>
      <c r="J25" s="1134"/>
      <c r="K25" s="1134"/>
      <c r="L25" s="1134"/>
      <c r="M25" s="1134"/>
      <c r="N25" s="1134"/>
      <c r="O25" s="1134"/>
      <c r="P25" s="1823"/>
    </row>
    <row r="26" spans="1:16">
      <c r="A26" s="1810"/>
      <c r="B26" s="1810"/>
      <c r="C26" s="1134"/>
      <c r="D26" s="1143" t="s">
        <v>151</v>
      </c>
      <c r="E26" s="1849"/>
      <c r="F26" s="875" t="str">
        <f t="shared" ref="F26:M26" si="2">IF(ISERROR(QUARTILE(F$12:F$23,4)),"n/a",QUARTILE(F$12:F$23,4))</f>
        <v>n/a</v>
      </c>
      <c r="G26" s="875" t="str">
        <f t="shared" si="2"/>
        <v>n/a</v>
      </c>
      <c r="H26" s="875" t="str">
        <f t="shared" si="2"/>
        <v>n/a</v>
      </c>
      <c r="I26" s="875" t="str">
        <f t="shared" si="2"/>
        <v>n/a</v>
      </c>
      <c r="J26" s="875" t="str">
        <f t="shared" si="2"/>
        <v>n/a</v>
      </c>
      <c r="K26" s="875" t="str">
        <f t="shared" si="2"/>
        <v>n/a</v>
      </c>
      <c r="L26" s="875" t="str">
        <f t="shared" si="2"/>
        <v>n/a</v>
      </c>
      <c r="M26" s="875" t="str">
        <f t="shared" si="2"/>
        <v>n/a</v>
      </c>
      <c r="N26" s="1832"/>
      <c r="O26" s="1139"/>
      <c r="P26" s="1816"/>
    </row>
    <row r="27" spans="1:16">
      <c r="A27" s="1810"/>
      <c r="B27" s="1810"/>
      <c r="C27" s="1134"/>
      <c r="D27" s="1143" t="s">
        <v>152</v>
      </c>
      <c r="E27" s="1850"/>
      <c r="F27" s="876" t="str">
        <f>IF(ISERROR(QUARTILE(F$12:F$23,3)),"n/a",QUARTILE(F$12:F$23,3))</f>
        <v>n/a</v>
      </c>
      <c r="G27" s="876" t="str">
        <f t="shared" ref="G27:M27" si="3">IF(ISERROR(QUARTILE(G12:G23,3)),"n/a",QUARTILE(G12:G23,3))</f>
        <v>n/a</v>
      </c>
      <c r="H27" s="876" t="str">
        <f t="shared" si="3"/>
        <v>n/a</v>
      </c>
      <c r="I27" s="876" t="str">
        <f t="shared" si="3"/>
        <v>n/a</v>
      </c>
      <c r="J27" s="876" t="str">
        <f t="shared" si="3"/>
        <v>n/a</v>
      </c>
      <c r="K27" s="876" t="str">
        <f t="shared" si="3"/>
        <v>n/a</v>
      </c>
      <c r="L27" s="876" t="str">
        <f t="shared" si="3"/>
        <v>n/a</v>
      </c>
      <c r="M27" s="876" t="str">
        <f t="shared" si="3"/>
        <v>n/a</v>
      </c>
      <c r="N27" s="1835"/>
      <c r="O27" s="1139"/>
      <c r="P27" s="1816"/>
    </row>
    <row r="28" spans="1:16">
      <c r="A28" s="1810"/>
      <c r="B28" s="1810"/>
      <c r="C28" s="1134"/>
      <c r="D28" s="1143" t="s">
        <v>38</v>
      </c>
      <c r="E28" s="1850"/>
      <c r="F28" s="876" t="str">
        <f t="shared" ref="F28:M28" si="4">IF(ISERROR(AVERAGE(F12:F23)),"n/a",AVERAGE(F12:F23))</f>
        <v>n/a</v>
      </c>
      <c r="G28" s="876" t="str">
        <f t="shared" si="4"/>
        <v>n/a</v>
      </c>
      <c r="H28" s="876" t="str">
        <f t="shared" si="4"/>
        <v>n/a</v>
      </c>
      <c r="I28" s="876" t="str">
        <f t="shared" si="4"/>
        <v>n/a</v>
      </c>
      <c r="J28" s="876" t="str">
        <f t="shared" si="4"/>
        <v>n/a</v>
      </c>
      <c r="K28" s="876" t="str">
        <f t="shared" si="4"/>
        <v>n/a</v>
      </c>
      <c r="L28" s="876" t="str">
        <f t="shared" si="4"/>
        <v>n/a</v>
      </c>
      <c r="M28" s="876" t="str">
        <f t="shared" si="4"/>
        <v>n/a</v>
      </c>
      <c r="N28" s="1835"/>
      <c r="O28" s="1139"/>
      <c r="P28" s="1816"/>
    </row>
    <row r="29" spans="1:16">
      <c r="A29" s="1810"/>
      <c r="B29" s="1810"/>
      <c r="C29" s="1134"/>
      <c r="D29" s="1143" t="s">
        <v>39</v>
      </c>
      <c r="E29" s="1850"/>
      <c r="F29" s="876" t="str">
        <f t="shared" ref="F29:M29" si="5">IF(ISERROR(QUARTILE(F$12:F$23,2)),"n/a",QUARTILE(F$12:F$23,2))</f>
        <v>n/a</v>
      </c>
      <c r="G29" s="876" t="str">
        <f t="shared" si="5"/>
        <v>n/a</v>
      </c>
      <c r="H29" s="876" t="str">
        <f t="shared" si="5"/>
        <v>n/a</v>
      </c>
      <c r="I29" s="876" t="str">
        <f t="shared" si="5"/>
        <v>n/a</v>
      </c>
      <c r="J29" s="876" t="str">
        <f t="shared" si="5"/>
        <v>n/a</v>
      </c>
      <c r="K29" s="876" t="str">
        <f t="shared" si="5"/>
        <v>n/a</v>
      </c>
      <c r="L29" s="876" t="str">
        <f t="shared" si="5"/>
        <v>n/a</v>
      </c>
      <c r="M29" s="876" t="str">
        <f t="shared" si="5"/>
        <v>n/a</v>
      </c>
      <c r="N29" s="1835"/>
      <c r="O29" s="1139"/>
      <c r="P29" s="1816"/>
    </row>
    <row r="30" spans="1:16">
      <c r="A30" s="1810"/>
      <c r="B30" s="1810"/>
      <c r="C30" s="1134"/>
      <c r="D30" s="1143" t="s">
        <v>153</v>
      </c>
      <c r="E30" s="1850"/>
      <c r="F30" s="876" t="str">
        <f t="shared" ref="F30:M30" si="6">IF(ISERROR(QUARTILE(F12:F23,1)),"n/a",QUARTILE(F12:F23,1))</f>
        <v>n/a</v>
      </c>
      <c r="G30" s="876" t="str">
        <f t="shared" si="6"/>
        <v>n/a</v>
      </c>
      <c r="H30" s="876" t="str">
        <f t="shared" si="6"/>
        <v>n/a</v>
      </c>
      <c r="I30" s="876" t="str">
        <f t="shared" si="6"/>
        <v>n/a</v>
      </c>
      <c r="J30" s="876" t="str">
        <f t="shared" si="6"/>
        <v>n/a</v>
      </c>
      <c r="K30" s="876" t="str">
        <f t="shared" si="6"/>
        <v>n/a</v>
      </c>
      <c r="L30" s="876" t="str">
        <f t="shared" si="6"/>
        <v>n/a</v>
      </c>
      <c r="M30" s="876" t="str">
        <f t="shared" si="6"/>
        <v>n/a</v>
      </c>
      <c r="N30" s="1835"/>
      <c r="O30" s="1139"/>
      <c r="P30" s="1816"/>
    </row>
    <row r="31" spans="1:16">
      <c r="A31" s="1810"/>
      <c r="B31" s="1810"/>
      <c r="C31" s="1134"/>
      <c r="D31" s="1143" t="s">
        <v>154</v>
      </c>
      <c r="E31" s="1851"/>
      <c r="F31" s="877" t="str">
        <f t="shared" ref="F31:M31" si="7">IF(ISERROR(QUARTILE(F12:F23,0)),"n/a",QUARTILE(F12:F23,0))</f>
        <v>n/a</v>
      </c>
      <c r="G31" s="877" t="str">
        <f t="shared" si="7"/>
        <v>n/a</v>
      </c>
      <c r="H31" s="877" t="str">
        <f t="shared" si="7"/>
        <v>n/a</v>
      </c>
      <c r="I31" s="877" t="str">
        <f t="shared" si="7"/>
        <v>n/a</v>
      </c>
      <c r="J31" s="877" t="str">
        <f t="shared" si="7"/>
        <v>n/a</v>
      </c>
      <c r="K31" s="877" t="str">
        <f t="shared" si="7"/>
        <v>n/a</v>
      </c>
      <c r="L31" s="877" t="str">
        <f t="shared" si="7"/>
        <v>n/a</v>
      </c>
      <c r="M31" s="877" t="str">
        <f t="shared" si="7"/>
        <v>n/a</v>
      </c>
      <c r="N31" s="1837"/>
      <c r="O31" s="1139"/>
      <c r="P31" s="1816"/>
    </row>
    <row r="32" spans="1:16">
      <c r="A32" s="1810"/>
      <c r="B32" s="1810"/>
      <c r="C32" s="1134"/>
      <c r="D32" s="1139"/>
      <c r="E32" s="1139"/>
      <c r="F32" s="1139"/>
      <c r="G32" s="1139"/>
      <c r="H32" s="1139"/>
      <c r="I32" s="1139"/>
      <c r="J32" s="1139"/>
      <c r="K32" s="1139"/>
      <c r="L32" s="1139"/>
      <c r="M32" s="1139"/>
      <c r="N32" s="1139"/>
      <c r="O32" s="1139"/>
      <c r="P32" s="1816"/>
    </row>
    <row r="33" spans="1:16" ht="14.4" thickBot="1">
      <c r="A33" s="1810"/>
      <c r="B33" s="1810"/>
      <c r="C33" s="1838" t="s">
        <v>610</v>
      </c>
      <c r="D33" s="1829"/>
      <c r="E33" s="1829"/>
      <c r="F33" s="1829"/>
      <c r="G33" s="1829"/>
      <c r="H33" s="1829"/>
      <c r="I33" s="1829"/>
      <c r="J33" s="1829"/>
      <c r="K33" s="1829"/>
      <c r="L33" s="1829"/>
      <c r="M33" s="1829"/>
      <c r="N33" s="1829"/>
      <c r="O33" s="1829"/>
      <c r="P33" s="1829"/>
    </row>
    <row r="34" spans="1:16" s="759" customFormat="1" ht="24.6">
      <c r="A34" s="1810"/>
      <c r="B34" s="1839"/>
      <c r="C34" s="1840" t="e">
        <f>IF(DraftMode="Y",DraftFooter,"")</f>
        <v>#NAME?</v>
      </c>
      <c r="D34" s="1841"/>
      <c r="E34" s="1841"/>
      <c r="F34" s="1841"/>
      <c r="G34" s="1841"/>
      <c r="H34" s="1841"/>
      <c r="I34" s="1841"/>
      <c r="J34" s="1841"/>
      <c r="K34" s="1842"/>
      <c r="L34" s="1841"/>
      <c r="M34" s="1841"/>
      <c r="N34" s="1841"/>
      <c r="O34" s="1841"/>
      <c r="P34" s="1843" t="s">
        <v>55</v>
      </c>
    </row>
    <row r="35" spans="1:16">
      <c r="A35" s="1810"/>
      <c r="B35" s="1810"/>
      <c r="C35" s="1844" t="e">
        <f>DownloadStamp</f>
        <v>#REF!</v>
      </c>
      <c r="D35" s="1816"/>
      <c r="E35" s="1816"/>
      <c r="F35" s="1816"/>
      <c r="G35" s="1816"/>
      <c r="H35" s="1816"/>
      <c r="I35" s="1816"/>
      <c r="J35" s="1816"/>
      <c r="K35" s="1816"/>
      <c r="L35" s="1816"/>
      <c r="M35" s="1816"/>
      <c r="N35" s="1816"/>
      <c r="O35" s="1816"/>
      <c r="P35" s="1586" t="str">
        <f ca="1">"© "&amp;YEAR(TODAY())&amp;" by Ernst &amp; Young  LLP. All rights reserved."</f>
        <v>© 2017 by Ernst &amp; Young  LLP. All rights reserved.</v>
      </c>
    </row>
  </sheetData>
  <pageMargins left="0.5" right="0.5" top="0.5" bottom="0.5" header="0.3" footer="0.3"/>
  <pageSetup scale="94" fitToHeight="0"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Q35"/>
  <sheetViews>
    <sheetView showGridLines="0" view="pageBreakPreview" zoomScale="70" zoomScaleNormal="115" zoomScaleSheetLayoutView="70" workbookViewId="0"/>
  </sheetViews>
  <sheetFormatPr defaultColWidth="8" defaultRowHeight="13.8"/>
  <cols>
    <col min="1" max="1" width="2.5546875" style="355" customWidth="1"/>
    <col min="2" max="2" width="3.33203125" style="355" customWidth="1"/>
    <col min="3" max="3" width="29.6640625" style="226" customWidth="1"/>
    <col min="4" max="4" width="8.33203125" style="226" customWidth="1"/>
    <col min="5" max="5" width="1.33203125" style="226" customWidth="1"/>
    <col min="6" max="13" width="11.6640625" style="226" customWidth="1"/>
    <col min="14" max="16" width="1.33203125" style="226" customWidth="1"/>
    <col min="17" max="17" width="1.33203125" style="355" customWidth="1"/>
    <col min="18" max="16384" width="8" style="355"/>
  </cols>
  <sheetData>
    <row r="1" spans="1:17" s="862" customFormat="1" ht="24" thickBot="1">
      <c r="A1" s="1845"/>
      <c r="B1" s="1845"/>
      <c r="C1" s="872" t="str">
        <f>client_name</f>
        <v>AECOM Technology Corporation</v>
      </c>
      <c r="D1" s="1811"/>
      <c r="E1" s="1811"/>
      <c r="F1" s="1811"/>
      <c r="G1" s="1811"/>
      <c r="H1" s="1811"/>
      <c r="I1" s="1811"/>
      <c r="J1" s="1811"/>
      <c r="K1" s="1811"/>
      <c r="L1" s="1811"/>
      <c r="M1" s="1811"/>
      <c r="N1" s="1811"/>
      <c r="O1" s="1811"/>
      <c r="P1" s="1601" t="s">
        <v>677</v>
      </c>
      <c r="Q1" s="1150"/>
    </row>
    <row r="2" spans="1:17" ht="15.6">
      <c r="A2" s="1810"/>
      <c r="B2" s="1810"/>
      <c r="C2" s="946" t="str">
        <f>Subject_Co1</f>
        <v>AsiaPac</v>
      </c>
      <c r="D2" s="1813"/>
      <c r="E2" s="1813"/>
      <c r="F2" s="1813"/>
      <c r="G2" s="1813"/>
      <c r="H2" s="1813"/>
      <c r="I2" s="1813"/>
      <c r="J2" s="1813"/>
      <c r="K2" s="1813"/>
      <c r="L2" s="1813"/>
      <c r="M2" s="1813"/>
      <c r="N2" s="1813"/>
      <c r="O2" s="1813"/>
      <c r="P2" s="1134"/>
      <c r="Q2" s="1139"/>
    </row>
    <row r="3" spans="1:17" ht="15.6">
      <c r="A3" s="1810"/>
      <c r="B3" s="1810"/>
      <c r="C3" s="1846" t="s">
        <v>648</v>
      </c>
      <c r="D3" s="1813"/>
      <c r="E3" s="1813"/>
      <c r="F3" s="1813"/>
      <c r="G3" s="1813"/>
      <c r="H3" s="1813"/>
      <c r="I3" s="1813"/>
      <c r="J3" s="1813"/>
      <c r="K3" s="1813"/>
      <c r="L3" s="1813"/>
      <c r="M3" s="1813"/>
      <c r="N3" s="1813"/>
      <c r="O3" s="1813"/>
      <c r="P3" s="1134"/>
      <c r="Q3" s="1139"/>
    </row>
    <row r="4" spans="1:17" ht="15.6">
      <c r="A4" s="1810"/>
      <c r="B4" s="1810"/>
      <c r="C4" s="879" t="str">
        <f>date_heading</f>
        <v>Corroborative valuation as of 30 June 2014</v>
      </c>
      <c r="D4" s="1815"/>
      <c r="E4" s="1815"/>
      <c r="F4" s="1815"/>
      <c r="G4" s="1815"/>
      <c r="H4" s="1815"/>
      <c r="I4" s="1815"/>
      <c r="J4" s="1815"/>
      <c r="K4" s="1815"/>
      <c r="L4" s="1815"/>
      <c r="M4" s="1815"/>
      <c r="N4" s="1815"/>
      <c r="O4" s="1815"/>
      <c r="P4" s="1134"/>
      <c r="Q4" s="1139"/>
    </row>
    <row r="5" spans="1:17" ht="15.6">
      <c r="A5" s="1810"/>
      <c r="B5" s="1810"/>
      <c r="C5" s="880" t="str">
        <f>currency_heading</f>
        <v>(USD in 000s)</v>
      </c>
      <c r="D5" s="1134"/>
      <c r="E5" s="1134"/>
      <c r="F5" s="1134"/>
      <c r="G5" s="1134"/>
      <c r="H5" s="1134"/>
      <c r="I5" s="1134"/>
      <c r="J5" s="1134"/>
      <c r="K5" s="1134"/>
      <c r="L5" s="1134"/>
      <c r="M5" s="1134"/>
      <c r="N5" s="1134"/>
      <c r="O5" s="1134"/>
      <c r="P5" s="1134"/>
      <c r="Q5" s="1139"/>
    </row>
    <row r="6" spans="1:17">
      <c r="A6" s="1810"/>
      <c r="B6" s="1810"/>
      <c r="C6" s="1139"/>
      <c r="D6" s="1139"/>
      <c r="E6" s="1139"/>
      <c r="F6" s="1139"/>
      <c r="G6" s="1139"/>
      <c r="H6" s="1139"/>
      <c r="I6" s="1139"/>
      <c r="J6" s="1139"/>
      <c r="K6" s="1139"/>
      <c r="L6" s="1139"/>
      <c r="M6" s="1139"/>
      <c r="N6" s="1139"/>
      <c r="O6" s="1139"/>
      <c r="P6" s="1816"/>
      <c r="Q6" s="1139"/>
    </row>
    <row r="7" spans="1:17" s="859" customFormat="1">
      <c r="A7" s="1810"/>
      <c r="B7" s="1817"/>
      <c r="C7" s="1139"/>
      <c r="D7" s="1139"/>
      <c r="E7" s="1139"/>
      <c r="F7" s="1139"/>
      <c r="G7" s="1139"/>
      <c r="H7" s="1139"/>
      <c r="I7" s="1139"/>
      <c r="J7" s="1139"/>
      <c r="K7" s="1139"/>
      <c r="L7" s="1139"/>
      <c r="M7" s="1139"/>
      <c r="N7" s="1139"/>
      <c r="O7" s="1139"/>
      <c r="P7" s="1188"/>
      <c r="Q7" s="1847"/>
    </row>
    <row r="8" spans="1:17">
      <c r="A8" s="1810"/>
      <c r="B8" s="1810"/>
      <c r="C8" s="1139"/>
      <c r="D8" s="1139"/>
      <c r="E8" s="1139"/>
      <c r="F8" s="1139"/>
      <c r="G8" s="1139"/>
      <c r="H8" s="1139"/>
      <c r="I8" s="1139"/>
      <c r="J8" s="1139"/>
      <c r="K8" s="1187"/>
      <c r="L8" s="1187" t="s">
        <v>145</v>
      </c>
      <c r="M8" s="1187" t="s">
        <v>146</v>
      </c>
      <c r="N8" s="1187"/>
      <c r="O8" s="1187"/>
      <c r="P8" s="1816"/>
      <c r="Q8" s="1139"/>
    </row>
    <row r="9" spans="1:17">
      <c r="A9" s="1810"/>
      <c r="B9" s="1810"/>
      <c r="C9" s="1139"/>
      <c r="D9" s="1139"/>
      <c r="E9" s="1139"/>
      <c r="F9" s="1818" t="s">
        <v>463</v>
      </c>
      <c r="G9" s="1818" t="s">
        <v>464</v>
      </c>
      <c r="H9" s="1818" t="s">
        <v>465</v>
      </c>
      <c r="I9" s="1818" t="s">
        <v>466</v>
      </c>
      <c r="J9" s="1818" t="s">
        <v>147</v>
      </c>
      <c r="K9" s="1818" t="s">
        <v>148</v>
      </c>
      <c r="L9" s="1819" t="s">
        <v>149</v>
      </c>
      <c r="M9" s="1819" t="s">
        <v>149</v>
      </c>
      <c r="N9" s="1820"/>
      <c r="O9" s="1820"/>
      <c r="P9" s="1821"/>
      <c r="Q9" s="1139"/>
    </row>
    <row r="10" spans="1:17" ht="15.6">
      <c r="A10" s="1810"/>
      <c r="B10" s="1810"/>
      <c r="C10" s="1822" t="s">
        <v>649</v>
      </c>
      <c r="D10" s="1187" t="s">
        <v>150</v>
      </c>
      <c r="E10" s="1187"/>
      <c r="F10" s="1139"/>
      <c r="G10" s="1139"/>
      <c r="H10" s="1139"/>
      <c r="I10" s="1139"/>
      <c r="J10" s="1139"/>
      <c r="K10" s="1139"/>
      <c r="L10" s="1139"/>
      <c r="M10" s="1139"/>
      <c r="N10" s="1139"/>
      <c r="O10" s="1139"/>
      <c r="P10" s="1823"/>
      <c r="Q10" s="1139"/>
    </row>
    <row r="11" spans="1:17">
      <c r="A11" s="1810"/>
      <c r="B11" s="1810"/>
      <c r="C11" s="1134"/>
      <c r="D11" s="1824"/>
      <c r="E11" s="1824"/>
      <c r="F11" s="1139"/>
      <c r="G11" s="1139"/>
      <c r="H11" s="1139"/>
      <c r="I11" s="1139"/>
      <c r="J11" s="1139"/>
      <c r="K11" s="1139"/>
      <c r="L11" s="1139"/>
      <c r="M11" s="1139"/>
      <c r="N11" s="1139"/>
      <c r="O11" s="1139"/>
      <c r="P11" s="1823"/>
      <c r="Q11" s="1139"/>
    </row>
    <row r="12" spans="1:17" s="860" customFormat="1">
      <c r="A12" s="1810" t="s">
        <v>232</v>
      </c>
      <c r="B12" s="873">
        <v>1</v>
      </c>
      <c r="C12" s="1134"/>
      <c r="D12" s="1825"/>
      <c r="E12" s="1826"/>
      <c r="F12" s="1827"/>
      <c r="G12" s="1827"/>
      <c r="H12" s="1827"/>
      <c r="I12" s="1827"/>
      <c r="J12" s="1827"/>
      <c r="K12" s="1827"/>
      <c r="L12" s="1827"/>
      <c r="M12" s="1827"/>
      <c r="N12" s="1827"/>
      <c r="O12" s="1827"/>
      <c r="P12" s="1828"/>
      <c r="Q12" s="1848"/>
    </row>
    <row r="13" spans="1:17">
      <c r="A13" s="1810" t="s">
        <v>232</v>
      </c>
      <c r="B13" s="873">
        <v>2</v>
      </c>
      <c r="C13" s="1134"/>
      <c r="D13" s="1825"/>
      <c r="E13" s="1826"/>
      <c r="F13" s="1827"/>
      <c r="G13" s="1827"/>
      <c r="H13" s="1827"/>
      <c r="I13" s="1827"/>
      <c r="J13" s="1827"/>
      <c r="K13" s="1827"/>
      <c r="L13" s="1827"/>
      <c r="M13" s="1827"/>
      <c r="N13" s="1827"/>
      <c r="O13" s="1827"/>
      <c r="P13" s="1828"/>
      <c r="Q13" s="1139"/>
    </row>
    <row r="14" spans="1:17">
      <c r="A14" s="1810" t="s">
        <v>232</v>
      </c>
      <c r="B14" s="873">
        <v>3</v>
      </c>
      <c r="C14" s="1134"/>
      <c r="D14" s="1825"/>
      <c r="E14" s="1826"/>
      <c r="F14" s="1827"/>
      <c r="G14" s="1827"/>
      <c r="H14" s="1827"/>
      <c r="I14" s="1827"/>
      <c r="J14" s="1827"/>
      <c r="K14" s="1827"/>
      <c r="L14" s="1827"/>
      <c r="M14" s="1827"/>
      <c r="N14" s="1827"/>
      <c r="O14" s="1827"/>
      <c r="P14" s="1828"/>
      <c r="Q14" s="1139"/>
    </row>
    <row r="15" spans="1:17">
      <c r="A15" s="1810" t="s">
        <v>590</v>
      </c>
      <c r="B15" s="873">
        <v>4</v>
      </c>
      <c r="C15" s="1134"/>
      <c r="D15" s="1825"/>
      <c r="E15" s="1826"/>
      <c r="F15" s="1827"/>
      <c r="G15" s="1827"/>
      <c r="H15" s="1827"/>
      <c r="I15" s="1827"/>
      <c r="J15" s="1827"/>
      <c r="K15" s="1827"/>
      <c r="L15" s="1827"/>
      <c r="M15" s="1827"/>
      <c r="N15" s="1827"/>
      <c r="O15" s="1827"/>
      <c r="P15" s="1828"/>
      <c r="Q15" s="1139"/>
    </row>
    <row r="16" spans="1:17">
      <c r="A16" s="1810" t="s">
        <v>590</v>
      </c>
      <c r="B16" s="873">
        <v>5</v>
      </c>
      <c r="C16" s="1134" t="s">
        <v>232</v>
      </c>
      <c r="D16" s="1825" t="s">
        <v>232</v>
      </c>
      <c r="E16" s="1826"/>
      <c r="F16" s="1827" t="s">
        <v>232</v>
      </c>
      <c r="G16" s="1827" t="s">
        <v>232</v>
      </c>
      <c r="H16" s="1827" t="s">
        <v>232</v>
      </c>
      <c r="I16" s="1827" t="s">
        <v>232</v>
      </c>
      <c r="J16" s="1827" t="s">
        <v>232</v>
      </c>
      <c r="K16" s="1827" t="s">
        <v>232</v>
      </c>
      <c r="L16" s="1827" t="s">
        <v>232</v>
      </c>
      <c r="M16" s="1827" t="s">
        <v>232</v>
      </c>
      <c r="N16" s="1827"/>
      <c r="O16" s="1827"/>
      <c r="P16" s="1829"/>
      <c r="Q16" s="1139"/>
    </row>
    <row r="17" spans="1:17">
      <c r="A17" s="1810" t="s">
        <v>590</v>
      </c>
      <c r="B17" s="873">
        <v>6</v>
      </c>
      <c r="C17" s="1134" t="s">
        <v>232</v>
      </c>
      <c r="D17" s="1825" t="s">
        <v>232</v>
      </c>
      <c r="E17" s="1826"/>
      <c r="F17" s="1827" t="s">
        <v>232</v>
      </c>
      <c r="G17" s="1827" t="s">
        <v>232</v>
      </c>
      <c r="H17" s="1827" t="s">
        <v>232</v>
      </c>
      <c r="I17" s="1827" t="s">
        <v>232</v>
      </c>
      <c r="J17" s="1827" t="s">
        <v>232</v>
      </c>
      <c r="K17" s="1827" t="s">
        <v>232</v>
      </c>
      <c r="L17" s="1827" t="s">
        <v>232</v>
      </c>
      <c r="M17" s="1827" t="s">
        <v>232</v>
      </c>
      <c r="N17" s="1827"/>
      <c r="O17" s="1827"/>
      <c r="P17" s="1829"/>
      <c r="Q17" s="1139"/>
    </row>
    <row r="18" spans="1:17">
      <c r="A18" s="1810" t="s">
        <v>590</v>
      </c>
      <c r="B18" s="873">
        <v>7</v>
      </c>
      <c r="C18" s="1134" t="s">
        <v>232</v>
      </c>
      <c r="D18" s="1825" t="s">
        <v>232</v>
      </c>
      <c r="E18" s="1826"/>
      <c r="F18" s="1827" t="s">
        <v>232</v>
      </c>
      <c r="G18" s="1827" t="s">
        <v>232</v>
      </c>
      <c r="H18" s="1827" t="s">
        <v>232</v>
      </c>
      <c r="I18" s="1827" t="s">
        <v>232</v>
      </c>
      <c r="J18" s="1827" t="s">
        <v>232</v>
      </c>
      <c r="K18" s="1827" t="s">
        <v>232</v>
      </c>
      <c r="L18" s="1827" t="s">
        <v>232</v>
      </c>
      <c r="M18" s="1827" t="s">
        <v>232</v>
      </c>
      <c r="N18" s="1827"/>
      <c r="O18" s="1827"/>
      <c r="P18" s="1821"/>
      <c r="Q18" s="1139"/>
    </row>
    <row r="19" spans="1:17">
      <c r="A19" s="1810" t="s">
        <v>590</v>
      </c>
      <c r="B19" s="873">
        <v>8</v>
      </c>
      <c r="C19" s="1134" t="s">
        <v>232</v>
      </c>
      <c r="D19" s="1825" t="s">
        <v>232</v>
      </c>
      <c r="E19" s="1826"/>
      <c r="F19" s="1827" t="s">
        <v>232</v>
      </c>
      <c r="G19" s="1827" t="s">
        <v>232</v>
      </c>
      <c r="H19" s="1827" t="s">
        <v>232</v>
      </c>
      <c r="I19" s="1827" t="s">
        <v>232</v>
      </c>
      <c r="J19" s="1827" t="s">
        <v>232</v>
      </c>
      <c r="K19" s="1827" t="s">
        <v>232</v>
      </c>
      <c r="L19" s="1827" t="s">
        <v>232</v>
      </c>
      <c r="M19" s="1827" t="s">
        <v>232</v>
      </c>
      <c r="N19" s="1827"/>
      <c r="O19" s="1827"/>
      <c r="P19" s="1823"/>
      <c r="Q19" s="1139"/>
    </row>
    <row r="20" spans="1:17">
      <c r="A20" s="1810" t="s">
        <v>590</v>
      </c>
      <c r="B20" s="873">
        <v>9</v>
      </c>
      <c r="C20" s="1134" t="s">
        <v>232</v>
      </c>
      <c r="D20" s="1825" t="s">
        <v>232</v>
      </c>
      <c r="E20" s="1826"/>
      <c r="F20" s="1827" t="s">
        <v>232</v>
      </c>
      <c r="G20" s="1827" t="s">
        <v>232</v>
      </c>
      <c r="H20" s="1827" t="s">
        <v>232</v>
      </c>
      <c r="I20" s="1827" t="s">
        <v>232</v>
      </c>
      <c r="J20" s="1827" t="s">
        <v>232</v>
      </c>
      <c r="K20" s="1827" t="s">
        <v>232</v>
      </c>
      <c r="L20" s="1827" t="s">
        <v>232</v>
      </c>
      <c r="M20" s="1827" t="s">
        <v>232</v>
      </c>
      <c r="N20" s="1827"/>
      <c r="O20" s="1827"/>
      <c r="P20" s="1823"/>
      <c r="Q20" s="1139"/>
    </row>
    <row r="21" spans="1:17" s="860" customFormat="1">
      <c r="A21" s="1810" t="s">
        <v>590</v>
      </c>
      <c r="B21" s="873">
        <v>10</v>
      </c>
      <c r="C21" s="1134" t="s">
        <v>232</v>
      </c>
      <c r="D21" s="1825" t="s">
        <v>232</v>
      </c>
      <c r="E21" s="1826"/>
      <c r="F21" s="1827" t="s">
        <v>232</v>
      </c>
      <c r="G21" s="1827" t="s">
        <v>232</v>
      </c>
      <c r="H21" s="1827" t="s">
        <v>232</v>
      </c>
      <c r="I21" s="1827" t="s">
        <v>232</v>
      </c>
      <c r="J21" s="1827" t="s">
        <v>232</v>
      </c>
      <c r="K21" s="1827" t="s">
        <v>232</v>
      </c>
      <c r="L21" s="1827" t="s">
        <v>232</v>
      </c>
      <c r="M21" s="1827" t="s">
        <v>232</v>
      </c>
      <c r="N21" s="1827"/>
      <c r="O21" s="1827"/>
      <c r="P21" s="1828"/>
      <c r="Q21" s="1848"/>
    </row>
    <row r="22" spans="1:17">
      <c r="A22" s="1810" t="s">
        <v>590</v>
      </c>
      <c r="B22" s="873">
        <v>11</v>
      </c>
      <c r="C22" s="1134" t="s">
        <v>232</v>
      </c>
      <c r="D22" s="1825" t="s">
        <v>232</v>
      </c>
      <c r="E22" s="1826"/>
      <c r="F22" s="1827" t="s">
        <v>232</v>
      </c>
      <c r="G22" s="1827" t="s">
        <v>232</v>
      </c>
      <c r="H22" s="1827" t="s">
        <v>232</v>
      </c>
      <c r="I22" s="1827" t="s">
        <v>232</v>
      </c>
      <c r="J22" s="1827" t="s">
        <v>232</v>
      </c>
      <c r="K22" s="1827" t="s">
        <v>232</v>
      </c>
      <c r="L22" s="1827" t="s">
        <v>232</v>
      </c>
      <c r="M22" s="1827" t="s">
        <v>232</v>
      </c>
      <c r="N22" s="1827"/>
      <c r="O22" s="1827"/>
      <c r="P22" s="1823"/>
      <c r="Q22" s="1139"/>
    </row>
    <row r="23" spans="1:17">
      <c r="A23" s="1810" t="s">
        <v>590</v>
      </c>
      <c r="B23" s="873">
        <v>12</v>
      </c>
      <c r="C23" s="1134" t="s">
        <v>232</v>
      </c>
      <c r="D23" s="1825" t="s">
        <v>232</v>
      </c>
      <c r="E23" s="1826"/>
      <c r="F23" s="1827" t="s">
        <v>232</v>
      </c>
      <c r="G23" s="1827" t="s">
        <v>232</v>
      </c>
      <c r="H23" s="1827" t="s">
        <v>232</v>
      </c>
      <c r="I23" s="1827" t="s">
        <v>232</v>
      </c>
      <c r="J23" s="1827" t="s">
        <v>232</v>
      </c>
      <c r="K23" s="1827" t="s">
        <v>232</v>
      </c>
      <c r="L23" s="1827" t="s">
        <v>232</v>
      </c>
      <c r="M23" s="1827" t="s">
        <v>232</v>
      </c>
      <c r="N23" s="1827"/>
      <c r="O23" s="1827"/>
      <c r="P23" s="1823"/>
      <c r="Q23" s="1139"/>
    </row>
    <row r="24" spans="1:17" s="226" customFormat="1">
      <c r="A24" s="1134"/>
      <c r="B24" s="1134"/>
      <c r="C24" s="1134"/>
      <c r="D24" s="1134"/>
      <c r="E24" s="1134"/>
      <c r="F24" s="1134"/>
      <c r="G24" s="1134"/>
      <c r="H24" s="1134"/>
      <c r="I24" s="1134"/>
      <c r="J24" s="874" t="str">
        <f t="shared" ref="J24" si="0">IF(A24="","",IFERROR(AVERAGEIF(F24:H24,"&lt;&gt;0"),"n/a"))</f>
        <v/>
      </c>
      <c r="K24" s="874" t="str">
        <f t="shared" ref="K24" si="1">IF(A24="","",IFERROR(AVERAGEIF(D24:H24,"&lt;&gt;0"),"n/a"))</f>
        <v/>
      </c>
      <c r="L24" s="1586"/>
      <c r="M24" s="1586"/>
      <c r="N24" s="1823"/>
      <c r="O24" s="1823"/>
      <c r="P24" s="1586"/>
      <c r="Q24" s="1823"/>
    </row>
    <row r="25" spans="1:17">
      <c r="A25" s="1810"/>
      <c r="B25" s="1810"/>
      <c r="C25" s="1134"/>
      <c r="D25" s="1134"/>
      <c r="E25" s="1134"/>
      <c r="F25" s="1134"/>
      <c r="G25" s="1134"/>
      <c r="H25" s="1134"/>
      <c r="I25" s="1134"/>
      <c r="J25" s="1134"/>
      <c r="K25" s="1134"/>
      <c r="L25" s="1134"/>
      <c r="M25" s="1134"/>
      <c r="N25" s="1134"/>
      <c r="O25" s="1134"/>
      <c r="P25" s="1823"/>
      <c r="Q25" s="1139"/>
    </row>
    <row r="26" spans="1:17">
      <c r="A26" s="1810"/>
      <c r="B26" s="1810"/>
      <c r="C26" s="1134"/>
      <c r="D26" s="1143" t="s">
        <v>151</v>
      </c>
      <c r="E26" s="1849"/>
      <c r="F26" s="875" t="str">
        <f t="shared" ref="F26:M26" si="2">IF(ISERROR(QUARTILE(F$12:F$23,4)),"n/a",QUARTILE(F$12:F$23,4))</f>
        <v>n/a</v>
      </c>
      <c r="G26" s="875" t="str">
        <f t="shared" si="2"/>
        <v>n/a</v>
      </c>
      <c r="H26" s="875" t="str">
        <f t="shared" si="2"/>
        <v>n/a</v>
      </c>
      <c r="I26" s="875" t="str">
        <f t="shared" si="2"/>
        <v>n/a</v>
      </c>
      <c r="J26" s="875" t="str">
        <f t="shared" si="2"/>
        <v>n/a</v>
      </c>
      <c r="K26" s="875" t="str">
        <f t="shared" si="2"/>
        <v>n/a</v>
      </c>
      <c r="L26" s="875" t="str">
        <f t="shared" si="2"/>
        <v>n/a</v>
      </c>
      <c r="M26" s="875" t="str">
        <f t="shared" si="2"/>
        <v>n/a</v>
      </c>
      <c r="N26" s="1832"/>
      <c r="O26" s="1833"/>
      <c r="P26" s="1139"/>
      <c r="Q26" s="1139"/>
    </row>
    <row r="27" spans="1:17">
      <c r="A27" s="1810"/>
      <c r="B27" s="1810"/>
      <c r="C27" s="1134"/>
      <c r="D27" s="1143" t="s">
        <v>152</v>
      </c>
      <c r="E27" s="1850"/>
      <c r="F27" s="876" t="str">
        <f>IF(ISERROR(QUARTILE(F$12:F$23,3)),"n/a",QUARTILE(F$12:F$23,3))</f>
        <v>n/a</v>
      </c>
      <c r="G27" s="876" t="str">
        <f t="shared" ref="G27:M27" si="3">IF(ISERROR(QUARTILE(G12:G23,3)),"n/a",QUARTILE(G12:G23,3))</f>
        <v>n/a</v>
      </c>
      <c r="H27" s="876" t="str">
        <f t="shared" si="3"/>
        <v>n/a</v>
      </c>
      <c r="I27" s="876" t="str">
        <f t="shared" si="3"/>
        <v>n/a</v>
      </c>
      <c r="J27" s="876" t="str">
        <f t="shared" si="3"/>
        <v>n/a</v>
      </c>
      <c r="K27" s="876" t="str">
        <f t="shared" si="3"/>
        <v>n/a</v>
      </c>
      <c r="L27" s="876" t="str">
        <f t="shared" si="3"/>
        <v>n/a</v>
      </c>
      <c r="M27" s="876" t="str">
        <f t="shared" si="3"/>
        <v>n/a</v>
      </c>
      <c r="N27" s="1835"/>
      <c r="O27" s="1833"/>
      <c r="P27" s="1139"/>
      <c r="Q27" s="1139"/>
    </row>
    <row r="28" spans="1:17">
      <c r="A28" s="1810"/>
      <c r="B28" s="1810"/>
      <c r="C28" s="1134"/>
      <c r="D28" s="1143" t="s">
        <v>38</v>
      </c>
      <c r="E28" s="1850"/>
      <c r="F28" s="876" t="str">
        <f t="shared" ref="F28:M28" si="4">IF(ISERROR(AVERAGE(F12:F23)),"n/a",AVERAGE(F12:F23))</f>
        <v>n/a</v>
      </c>
      <c r="G28" s="876" t="str">
        <f t="shared" si="4"/>
        <v>n/a</v>
      </c>
      <c r="H28" s="876" t="str">
        <f t="shared" si="4"/>
        <v>n/a</v>
      </c>
      <c r="I28" s="876" t="str">
        <f t="shared" si="4"/>
        <v>n/a</v>
      </c>
      <c r="J28" s="876" t="str">
        <f t="shared" si="4"/>
        <v>n/a</v>
      </c>
      <c r="K28" s="876" t="str">
        <f t="shared" si="4"/>
        <v>n/a</v>
      </c>
      <c r="L28" s="876" t="str">
        <f t="shared" si="4"/>
        <v>n/a</v>
      </c>
      <c r="M28" s="876" t="str">
        <f t="shared" si="4"/>
        <v>n/a</v>
      </c>
      <c r="N28" s="1835"/>
      <c r="O28" s="1833"/>
      <c r="P28" s="1139"/>
      <c r="Q28" s="1139"/>
    </row>
    <row r="29" spans="1:17">
      <c r="A29" s="1810"/>
      <c r="B29" s="1810"/>
      <c r="C29" s="1134"/>
      <c r="D29" s="1143" t="s">
        <v>39</v>
      </c>
      <c r="E29" s="1850"/>
      <c r="F29" s="876" t="str">
        <f t="shared" ref="F29:M29" si="5">IF(ISERROR(QUARTILE(F$12:F$23,2)),"n/a",QUARTILE(F$12:F$23,2))</f>
        <v>n/a</v>
      </c>
      <c r="G29" s="876" t="str">
        <f t="shared" si="5"/>
        <v>n/a</v>
      </c>
      <c r="H29" s="876" t="str">
        <f t="shared" si="5"/>
        <v>n/a</v>
      </c>
      <c r="I29" s="876" t="str">
        <f t="shared" si="5"/>
        <v>n/a</v>
      </c>
      <c r="J29" s="876" t="str">
        <f t="shared" si="5"/>
        <v>n/a</v>
      </c>
      <c r="K29" s="876" t="str">
        <f t="shared" si="5"/>
        <v>n/a</v>
      </c>
      <c r="L29" s="876" t="str">
        <f t="shared" si="5"/>
        <v>n/a</v>
      </c>
      <c r="M29" s="876" t="str">
        <f t="shared" si="5"/>
        <v>n/a</v>
      </c>
      <c r="N29" s="1835"/>
      <c r="O29" s="1833"/>
      <c r="P29" s="1139"/>
      <c r="Q29" s="1139"/>
    </row>
    <row r="30" spans="1:17">
      <c r="A30" s="1810"/>
      <c r="B30" s="1810"/>
      <c r="C30" s="1134"/>
      <c r="D30" s="1143" t="s">
        <v>153</v>
      </c>
      <c r="E30" s="1850"/>
      <c r="F30" s="876" t="str">
        <f t="shared" ref="F30:M30" si="6">IF(ISERROR(QUARTILE(F12:F23,1)),"n/a",QUARTILE(F12:F23,1))</f>
        <v>n/a</v>
      </c>
      <c r="G30" s="876" t="str">
        <f t="shared" si="6"/>
        <v>n/a</v>
      </c>
      <c r="H30" s="876" t="str">
        <f t="shared" si="6"/>
        <v>n/a</v>
      </c>
      <c r="I30" s="876" t="str">
        <f t="shared" si="6"/>
        <v>n/a</v>
      </c>
      <c r="J30" s="876" t="str">
        <f t="shared" si="6"/>
        <v>n/a</v>
      </c>
      <c r="K30" s="876" t="str">
        <f t="shared" si="6"/>
        <v>n/a</v>
      </c>
      <c r="L30" s="876" t="str">
        <f t="shared" si="6"/>
        <v>n/a</v>
      </c>
      <c r="M30" s="876" t="str">
        <f t="shared" si="6"/>
        <v>n/a</v>
      </c>
      <c r="N30" s="1835"/>
      <c r="O30" s="1833"/>
      <c r="P30" s="1139"/>
      <c r="Q30" s="1139"/>
    </row>
    <row r="31" spans="1:17">
      <c r="A31" s="1810"/>
      <c r="B31" s="1810"/>
      <c r="C31" s="1134"/>
      <c r="D31" s="1143" t="s">
        <v>154</v>
      </c>
      <c r="E31" s="1851"/>
      <c r="F31" s="877" t="str">
        <f t="shared" ref="F31:M31" si="7">IF(ISERROR(QUARTILE(F12:F23,0)),"n/a",QUARTILE(F12:F23,0))</f>
        <v>n/a</v>
      </c>
      <c r="G31" s="877" t="str">
        <f t="shared" si="7"/>
        <v>n/a</v>
      </c>
      <c r="H31" s="877" t="str">
        <f t="shared" si="7"/>
        <v>n/a</v>
      </c>
      <c r="I31" s="877" t="str">
        <f t="shared" si="7"/>
        <v>n/a</v>
      </c>
      <c r="J31" s="877" t="str">
        <f t="shared" si="7"/>
        <v>n/a</v>
      </c>
      <c r="K31" s="877" t="str">
        <f t="shared" si="7"/>
        <v>n/a</v>
      </c>
      <c r="L31" s="877" t="str">
        <f t="shared" si="7"/>
        <v>n/a</v>
      </c>
      <c r="M31" s="877" t="str">
        <f t="shared" si="7"/>
        <v>n/a</v>
      </c>
      <c r="N31" s="1837"/>
      <c r="O31" s="1833"/>
      <c r="P31" s="1139"/>
      <c r="Q31" s="1139"/>
    </row>
    <row r="32" spans="1:17" ht="13.2">
      <c r="A32" s="1810"/>
      <c r="B32" s="1810"/>
      <c r="C32" s="1852"/>
      <c r="D32" s="1150"/>
      <c r="E32" s="1150"/>
      <c r="F32" s="1139"/>
      <c r="G32" s="1139"/>
      <c r="H32" s="1139"/>
      <c r="I32" s="1139"/>
      <c r="J32" s="1139"/>
      <c r="K32" s="1139"/>
      <c r="L32" s="1139"/>
      <c r="M32" s="1139"/>
      <c r="N32" s="1139"/>
      <c r="O32" s="1139"/>
      <c r="P32" s="1139"/>
      <c r="Q32" s="1139"/>
    </row>
    <row r="33" spans="1:17" ht="14.4" thickBot="1">
      <c r="A33" s="1810"/>
      <c r="B33" s="1810"/>
      <c r="C33" s="1838" t="s">
        <v>610</v>
      </c>
      <c r="D33" s="1829"/>
      <c r="E33" s="1829"/>
      <c r="F33" s="1829"/>
      <c r="G33" s="1829"/>
      <c r="H33" s="1829"/>
      <c r="I33" s="1829"/>
      <c r="J33" s="1829"/>
      <c r="K33" s="1829"/>
      <c r="L33" s="1829"/>
      <c r="M33" s="1829"/>
      <c r="N33" s="1829"/>
      <c r="O33" s="1829"/>
      <c r="P33" s="1829"/>
      <c r="Q33" s="1139"/>
    </row>
    <row r="34" spans="1:17" s="759" customFormat="1" ht="24.6">
      <c r="A34" s="1810"/>
      <c r="B34" s="1839"/>
      <c r="C34" s="1840" t="e">
        <f>IF(DraftMode="Y",DraftFooter,"")</f>
        <v>#NAME?</v>
      </c>
      <c r="D34" s="1841"/>
      <c r="E34" s="1841"/>
      <c r="F34" s="1841"/>
      <c r="G34" s="1841"/>
      <c r="H34" s="1841"/>
      <c r="I34" s="1841"/>
      <c r="J34" s="1841"/>
      <c r="K34" s="1842"/>
      <c r="L34" s="1841"/>
      <c r="M34" s="1841"/>
      <c r="N34" s="1841"/>
      <c r="O34" s="1841"/>
      <c r="P34" s="1843" t="s">
        <v>55</v>
      </c>
      <c r="Q34" s="1853"/>
    </row>
    <row r="35" spans="1:17">
      <c r="A35" s="1810"/>
      <c r="B35" s="1810"/>
      <c r="C35" s="1844" t="e">
        <f>DownloadStamp</f>
        <v>#REF!</v>
      </c>
      <c r="D35" s="1816"/>
      <c r="E35" s="1816"/>
      <c r="F35" s="1816"/>
      <c r="G35" s="1816"/>
      <c r="H35" s="1816"/>
      <c r="I35" s="1816"/>
      <c r="J35" s="1816"/>
      <c r="K35" s="1816"/>
      <c r="L35" s="1816"/>
      <c r="M35" s="1816"/>
      <c r="N35" s="1816"/>
      <c r="O35" s="1816"/>
      <c r="P35" s="1586" t="str">
        <f ca="1">"© "&amp;YEAR(TODAY())&amp;" by Ernst &amp; Young  LLP. All rights reserved."</f>
        <v>© 2017 by Ernst &amp; Young  LLP. All rights reserved.</v>
      </c>
      <c r="Q35" s="1139"/>
    </row>
  </sheetData>
  <pageMargins left="0.5" right="0.5" top="0.5" bottom="0.5" header="0.3" footer="0.3"/>
  <pageSetup scale="94" fitToHeight="0" orientation="landscape"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N44"/>
  <sheetViews>
    <sheetView view="pageBreakPreview" zoomScale="85" zoomScaleNormal="100" zoomScaleSheetLayoutView="85" workbookViewId="0">
      <selection activeCell="D27" sqref="D27"/>
    </sheetView>
  </sheetViews>
  <sheetFormatPr defaultColWidth="9.109375" defaultRowHeight="13.8"/>
  <cols>
    <col min="1" max="1" width="9.109375" style="169"/>
    <col min="2" max="2" width="17.109375" style="169" customWidth="1"/>
    <col min="3" max="5" width="9.109375" style="169"/>
    <col min="6" max="6" width="10.44140625" style="169" customWidth="1"/>
    <col min="7" max="7" width="10.5546875" style="169" customWidth="1"/>
    <col min="8" max="13" width="9.109375" style="169"/>
    <col min="14" max="14" width="9.109375" style="575"/>
    <col min="15" max="16384" width="9.109375" style="169"/>
  </cols>
  <sheetData>
    <row r="1" spans="1:14" s="317" customFormat="1" ht="24" thickBot="1">
      <c r="A1" s="274" t="str">
        <f>'NWC calc_Retail'!A1</f>
        <v xml:space="preserve">                 </v>
      </c>
      <c r="B1" s="259"/>
      <c r="C1" s="276"/>
      <c r="D1" s="276"/>
      <c r="E1" s="276"/>
      <c r="F1" s="276"/>
      <c r="G1" s="316"/>
      <c r="H1" s="316"/>
      <c r="I1" s="316"/>
      <c r="J1" s="316"/>
      <c r="K1" s="316"/>
      <c r="L1" s="316"/>
      <c r="M1" s="425" t="s">
        <v>575</v>
      </c>
      <c r="N1" s="572"/>
    </row>
    <row r="2" spans="1:14" s="319" customFormat="1" ht="15.6">
      <c r="A2" s="523">
        <f>'NWC calc_Bargain'!A2</f>
        <v>0</v>
      </c>
      <c r="B2" s="318"/>
      <c r="G2" s="320"/>
      <c r="H2" s="320"/>
      <c r="I2" s="320"/>
      <c r="J2" s="320"/>
      <c r="K2" s="320"/>
      <c r="L2" s="320"/>
      <c r="M2" s="320"/>
      <c r="N2" s="573"/>
    </row>
    <row r="3" spans="1:14" s="285" customFormat="1" ht="15.6">
      <c r="A3" s="261">
        <f>'NWC calc_Retail'!A3</f>
        <v>0</v>
      </c>
      <c r="B3" s="261"/>
      <c r="G3" s="321"/>
      <c r="H3" s="321"/>
      <c r="I3" s="321"/>
      <c r="J3" s="321"/>
      <c r="K3" s="321"/>
      <c r="L3" s="321"/>
      <c r="M3" s="321"/>
      <c r="N3" s="574"/>
    </row>
    <row r="4" spans="1:14" s="319" customFormat="1" ht="15.6">
      <c r="A4" s="262">
        <f>'NWC calc_Retail'!A4</f>
        <v>0</v>
      </c>
      <c r="B4" s="262"/>
      <c r="G4" s="320"/>
      <c r="H4" s="320"/>
      <c r="I4" s="320"/>
      <c r="J4" s="320"/>
      <c r="K4" s="320"/>
      <c r="L4" s="320"/>
      <c r="M4" s="320"/>
      <c r="N4" s="573"/>
    </row>
    <row r="5" spans="1:14" s="319" customFormat="1" ht="15.6">
      <c r="A5" s="262" t="s">
        <v>513</v>
      </c>
      <c r="B5" s="263"/>
      <c r="G5" s="322"/>
      <c r="H5" s="322"/>
      <c r="I5" s="320"/>
      <c r="J5" s="320"/>
      <c r="K5" s="320"/>
      <c r="L5" s="320"/>
      <c r="M5" s="320"/>
      <c r="N5" s="573"/>
    </row>
    <row r="7" spans="1:14" ht="14.4" thickBot="1"/>
    <row r="8" spans="1:14">
      <c r="B8" s="524"/>
      <c r="C8" s="539">
        <v>2014</v>
      </c>
      <c r="D8" s="525">
        <v>2015</v>
      </c>
      <c r="E8" s="525">
        <v>2016</v>
      </c>
      <c r="F8" s="525">
        <v>2017</v>
      </c>
      <c r="G8" s="525">
        <v>2018</v>
      </c>
      <c r="H8" s="525">
        <v>2019</v>
      </c>
      <c r="I8" s="525">
        <f>H8+1</f>
        <v>2020</v>
      </c>
      <c r="J8" s="526">
        <f>I8+1</f>
        <v>2021</v>
      </c>
      <c r="N8" s="575">
        <v>1000</v>
      </c>
    </row>
    <row r="9" spans="1:14">
      <c r="B9" s="527" t="s">
        <v>517</v>
      </c>
      <c r="C9" s="340"/>
      <c r="D9" s="340"/>
      <c r="E9" s="340"/>
      <c r="F9" s="340"/>
      <c r="G9" s="340"/>
      <c r="H9" s="340"/>
      <c r="I9" s="340"/>
      <c r="J9" s="528"/>
    </row>
    <row r="10" spans="1:14">
      <c r="B10" s="529" t="s">
        <v>57</v>
      </c>
      <c r="C10" s="542">
        <v>50.09</v>
      </c>
      <c r="D10" s="542">
        <v>51.966000000000001</v>
      </c>
      <c r="E10" s="543">
        <v>54.045000000000002</v>
      </c>
      <c r="F10" s="543">
        <v>56.206000000000003</v>
      </c>
      <c r="G10" s="543">
        <v>58.454999999999998</v>
      </c>
      <c r="H10" s="543">
        <v>60.792999999999999</v>
      </c>
      <c r="I10" s="542">
        <v>63.225000000000001</v>
      </c>
      <c r="J10" s="544">
        <v>65.754000000000005</v>
      </c>
    </row>
    <row r="11" spans="1:14">
      <c r="B11" s="531" t="s">
        <v>514</v>
      </c>
      <c r="C11" s="532"/>
      <c r="D11" s="532">
        <f t="shared" ref="D11:J11" si="0">D10/C10-1</f>
        <v>3.7452585346376521E-2</v>
      </c>
      <c r="E11" s="532">
        <f t="shared" si="0"/>
        <v>4.0006927606512033E-2</v>
      </c>
      <c r="F11" s="532">
        <f t="shared" si="0"/>
        <v>3.9985197520584714E-2</v>
      </c>
      <c r="G11" s="532">
        <f t="shared" si="0"/>
        <v>4.0013521688075926E-2</v>
      </c>
      <c r="H11" s="532">
        <f t="shared" si="0"/>
        <v>3.9996578564707841E-2</v>
      </c>
      <c r="I11" s="532">
        <f t="shared" si="0"/>
        <v>4.0004605793430237E-2</v>
      </c>
      <c r="J11" s="545">
        <f t="shared" si="0"/>
        <v>4.0000000000000036E-2</v>
      </c>
    </row>
    <row r="12" spans="1:14">
      <c r="B12" s="531"/>
      <c r="C12" s="589"/>
      <c r="D12" s="589"/>
      <c r="E12" s="589"/>
      <c r="F12" s="589"/>
      <c r="G12" s="589"/>
      <c r="H12" s="589"/>
      <c r="I12" s="589"/>
      <c r="J12" s="591"/>
    </row>
    <row r="13" spans="1:14">
      <c r="B13" s="529" t="s">
        <v>17</v>
      </c>
      <c r="C13" s="542">
        <v>8.2159999999999993</v>
      </c>
      <c r="D13" s="543">
        <v>8.9030000000000005</v>
      </c>
      <c r="E13" s="543">
        <v>9.2940000000000005</v>
      </c>
      <c r="F13" s="543">
        <v>9.6349999999999998</v>
      </c>
      <c r="G13" s="543">
        <v>10.053000000000001</v>
      </c>
      <c r="H13" s="543">
        <v>10.488</v>
      </c>
      <c r="I13" s="542">
        <v>10.94</v>
      </c>
      <c r="J13" s="544">
        <v>11.413</v>
      </c>
    </row>
    <row r="14" spans="1:14" ht="14.4" thickBot="1">
      <c r="B14" s="533" t="s">
        <v>515</v>
      </c>
      <c r="C14" s="534">
        <f t="shared" ref="C14:J14" si="1">C13/C10</f>
        <v>0.16402475544020761</v>
      </c>
      <c r="D14" s="534">
        <f t="shared" si="1"/>
        <v>0.17132355771081093</v>
      </c>
      <c r="E14" s="534">
        <f t="shared" si="1"/>
        <v>0.17196780460727173</v>
      </c>
      <c r="F14" s="534">
        <f t="shared" si="1"/>
        <v>0.17142297975305126</v>
      </c>
      <c r="G14" s="534">
        <f t="shared" si="1"/>
        <v>0.17197844495765977</v>
      </c>
      <c r="H14" s="534">
        <f t="shared" si="1"/>
        <v>0.17251986248416759</v>
      </c>
      <c r="I14" s="534">
        <f t="shared" si="1"/>
        <v>0.17303281929616449</v>
      </c>
      <c r="J14" s="546">
        <f t="shared" si="1"/>
        <v>0.17357118958542445</v>
      </c>
    </row>
    <row r="16" spans="1:14" ht="14.4" thickBot="1"/>
    <row r="17" spans="2:11">
      <c r="B17" s="524"/>
      <c r="C17" s="539">
        <v>2014</v>
      </c>
      <c r="D17" s="539">
        <f>C17+1</f>
        <v>2015</v>
      </c>
      <c r="E17" s="525">
        <f>D17+1</f>
        <v>2016</v>
      </c>
      <c r="F17" s="525">
        <f t="shared" ref="F17:K17" si="2">E17+1</f>
        <v>2017</v>
      </c>
      <c r="G17" s="525">
        <f t="shared" si="2"/>
        <v>2018</v>
      </c>
      <c r="H17" s="525">
        <f t="shared" si="2"/>
        <v>2019</v>
      </c>
      <c r="I17" s="525">
        <f t="shared" si="2"/>
        <v>2020</v>
      </c>
      <c r="J17" s="525">
        <f t="shared" si="2"/>
        <v>2021</v>
      </c>
      <c r="K17" s="526">
        <f t="shared" si="2"/>
        <v>2022</v>
      </c>
    </row>
    <row r="18" spans="2:11">
      <c r="B18" s="527" t="s">
        <v>518</v>
      </c>
      <c r="C18" s="340"/>
      <c r="D18" s="530"/>
      <c r="E18" s="530"/>
      <c r="F18" s="530"/>
      <c r="G18" s="530"/>
      <c r="H18" s="530"/>
      <c r="I18" s="530"/>
      <c r="J18" s="530"/>
      <c r="K18" s="528"/>
    </row>
    <row r="19" spans="2:11">
      <c r="B19" s="529" t="s">
        <v>57</v>
      </c>
      <c r="C19" s="530">
        <f>DCF_Bargain!T11/1000</f>
        <v>0</v>
      </c>
      <c r="D19" s="530">
        <f>DCF_Bargain!U11/1000</f>
        <v>0</v>
      </c>
      <c r="E19" s="530">
        <f>DCF_Bargain!D9/1000</f>
        <v>0</v>
      </c>
      <c r="F19" s="530">
        <f>DCF_Bargain!E9/1000</f>
        <v>0</v>
      </c>
      <c r="G19" s="530">
        <f>DCF_Bargain!F9/1000</f>
        <v>0</v>
      </c>
      <c r="H19" s="530">
        <f>DCF_Bargain!G9/1000</f>
        <v>0</v>
      </c>
      <c r="I19" s="530">
        <f>DCF_Bargain!H9/1000</f>
        <v>0</v>
      </c>
      <c r="J19" s="530">
        <f>DCF_Bargain!I9/1000</f>
        <v>0</v>
      </c>
      <c r="K19" s="540">
        <f>DCF_Bargain!M9/1000</f>
        <v>0</v>
      </c>
    </row>
    <row r="20" spans="2:11">
      <c r="B20" s="531" t="s">
        <v>514</v>
      </c>
      <c r="C20" s="340"/>
      <c r="D20" s="532" t="e">
        <f t="shared" ref="D20:K20" si="3">D19/C19-1</f>
        <v>#DIV/0!</v>
      </c>
      <c r="E20" s="532" t="e">
        <f t="shared" si="3"/>
        <v>#DIV/0!</v>
      </c>
      <c r="F20" s="532" t="e">
        <f t="shared" si="3"/>
        <v>#DIV/0!</v>
      </c>
      <c r="G20" s="532" t="e">
        <f t="shared" si="3"/>
        <v>#DIV/0!</v>
      </c>
      <c r="H20" s="532" t="e">
        <f t="shared" si="3"/>
        <v>#DIV/0!</v>
      </c>
      <c r="I20" s="532" t="e">
        <f t="shared" si="3"/>
        <v>#DIV/0!</v>
      </c>
      <c r="J20" s="532" t="e">
        <f t="shared" si="3"/>
        <v>#DIV/0!</v>
      </c>
      <c r="K20" s="536" t="e">
        <f t="shared" si="3"/>
        <v>#DIV/0!</v>
      </c>
    </row>
    <row r="21" spans="2:11">
      <c r="B21" s="588"/>
      <c r="C21" s="587"/>
      <c r="D21" s="586"/>
      <c r="E21" s="589"/>
      <c r="F21" s="589"/>
      <c r="G21" s="589"/>
      <c r="H21" s="589"/>
      <c r="I21" s="589"/>
      <c r="J21" s="589"/>
      <c r="K21" s="590"/>
    </row>
    <row r="22" spans="2:11">
      <c r="B22" s="529" t="s">
        <v>17</v>
      </c>
      <c r="C22" s="530">
        <f>DCF_Bargain!T14/1000</f>
        <v>0</v>
      </c>
      <c r="D22" s="530">
        <f>DCF_Bargain!U14/1000</f>
        <v>0</v>
      </c>
      <c r="E22" s="530">
        <f>DCF_Bargain!D14/1000</f>
        <v>0</v>
      </c>
      <c r="F22" s="530">
        <f>DCF_Bargain!E14/1000</f>
        <v>0</v>
      </c>
      <c r="G22" s="530">
        <f>DCF_Bargain!F14/1000</f>
        <v>0</v>
      </c>
      <c r="H22" s="530">
        <f>DCF_Bargain!G14/1000</f>
        <v>0</v>
      </c>
      <c r="I22" s="530">
        <f>DCF_Bargain!H14/1000</f>
        <v>0</v>
      </c>
      <c r="J22" s="530">
        <f>DCF_Bargain!I14/1000</f>
        <v>0</v>
      </c>
      <c r="K22" s="540">
        <f>DCF_Bargain!M14/1000</f>
        <v>0</v>
      </c>
    </row>
    <row r="23" spans="2:11" ht="14.4" thickBot="1">
      <c r="B23" s="533" t="s">
        <v>515</v>
      </c>
      <c r="C23" s="534" t="e">
        <f t="shared" ref="C23:K23" si="4">C22/C19</f>
        <v>#DIV/0!</v>
      </c>
      <c r="D23" s="534" t="e">
        <f t="shared" si="4"/>
        <v>#DIV/0!</v>
      </c>
      <c r="E23" s="534" t="e">
        <f t="shared" si="4"/>
        <v>#DIV/0!</v>
      </c>
      <c r="F23" s="534" t="e">
        <f t="shared" si="4"/>
        <v>#DIV/0!</v>
      </c>
      <c r="G23" s="534" t="e">
        <f t="shared" si="4"/>
        <v>#DIV/0!</v>
      </c>
      <c r="H23" s="534" t="e">
        <f t="shared" si="4"/>
        <v>#DIV/0!</v>
      </c>
      <c r="I23" s="534" t="e">
        <f t="shared" si="4"/>
        <v>#DIV/0!</v>
      </c>
      <c r="J23" s="534" t="e">
        <f t="shared" si="4"/>
        <v>#DIV/0!</v>
      </c>
      <c r="K23" s="546" t="e">
        <f t="shared" si="4"/>
        <v>#DIV/0!</v>
      </c>
    </row>
    <row r="25" spans="2:11" ht="14.4" thickBot="1"/>
    <row r="26" spans="2:11">
      <c r="B26" s="537" t="s">
        <v>57</v>
      </c>
      <c r="C26" s="525"/>
      <c r="D26" s="547">
        <f>D17</f>
        <v>2015</v>
      </c>
      <c r="E26" s="538">
        <f t="shared" ref="E26:J26" si="5">D26+1</f>
        <v>2016</v>
      </c>
      <c r="F26" s="538">
        <f t="shared" si="5"/>
        <v>2017</v>
      </c>
      <c r="G26" s="538">
        <f t="shared" si="5"/>
        <v>2018</v>
      </c>
      <c r="H26" s="538">
        <f t="shared" si="5"/>
        <v>2019</v>
      </c>
      <c r="I26" s="538">
        <f t="shared" si="5"/>
        <v>2020</v>
      </c>
      <c r="J26" s="548">
        <f t="shared" si="5"/>
        <v>2021</v>
      </c>
    </row>
    <row r="27" spans="2:11">
      <c r="B27" s="531" t="s">
        <v>516</v>
      </c>
      <c r="C27" s="340"/>
      <c r="D27" s="532">
        <f t="shared" ref="D27:J27" si="6">D19/D10-1</f>
        <v>-1</v>
      </c>
      <c r="E27" s="532">
        <f t="shared" si="6"/>
        <v>-1</v>
      </c>
      <c r="F27" s="532">
        <f t="shared" si="6"/>
        <v>-1</v>
      </c>
      <c r="G27" s="532">
        <f t="shared" si="6"/>
        <v>-1</v>
      </c>
      <c r="H27" s="532">
        <f t="shared" si="6"/>
        <v>-1</v>
      </c>
      <c r="I27" s="532">
        <f t="shared" si="6"/>
        <v>-1</v>
      </c>
      <c r="J27" s="545">
        <f t="shared" si="6"/>
        <v>-1</v>
      </c>
    </row>
    <row r="28" spans="2:11">
      <c r="B28" s="531"/>
      <c r="C28" s="340"/>
      <c r="D28" s="589"/>
      <c r="E28" s="589"/>
      <c r="F28" s="589"/>
      <c r="G28" s="589"/>
      <c r="H28" s="589"/>
      <c r="I28" s="589"/>
      <c r="J28" s="591"/>
    </row>
    <row r="29" spans="2:11">
      <c r="B29" s="527" t="s">
        <v>17</v>
      </c>
      <c r="C29" s="340"/>
      <c r="D29" s="340"/>
      <c r="E29" s="340"/>
      <c r="F29" s="340"/>
      <c r="G29" s="340"/>
      <c r="H29" s="340"/>
      <c r="I29" s="532"/>
      <c r="J29" s="545"/>
    </row>
    <row r="30" spans="2:11" ht="14.4" thickBot="1">
      <c r="B30" s="533" t="s">
        <v>516</v>
      </c>
      <c r="C30" s="535"/>
      <c r="D30" s="534">
        <f t="shared" ref="D30:J30" si="7">D22/D13-1</f>
        <v>-1</v>
      </c>
      <c r="E30" s="534">
        <f t="shared" si="7"/>
        <v>-1</v>
      </c>
      <c r="F30" s="534">
        <f t="shared" si="7"/>
        <v>-1</v>
      </c>
      <c r="G30" s="534">
        <f t="shared" si="7"/>
        <v>-1</v>
      </c>
      <c r="H30" s="534">
        <f t="shared" si="7"/>
        <v>-1</v>
      </c>
      <c r="I30" s="534">
        <f t="shared" si="7"/>
        <v>-1</v>
      </c>
      <c r="J30" s="546">
        <f t="shared" si="7"/>
        <v>-1</v>
      </c>
    </row>
    <row r="32" spans="2:11">
      <c r="B32" s="340"/>
      <c r="C32" s="340"/>
      <c r="D32" s="550"/>
      <c r="E32" s="550"/>
      <c r="F32" s="550"/>
      <c r="G32" s="550"/>
      <c r="H32" s="550"/>
      <c r="I32" s="340"/>
    </row>
    <row r="33" spans="1:14">
      <c r="A33" s="340"/>
      <c r="B33" s="340"/>
      <c r="C33" s="340"/>
      <c r="D33" s="550"/>
      <c r="E33" s="550"/>
      <c r="F33" s="550"/>
      <c r="G33" s="550"/>
      <c r="H33" s="550"/>
    </row>
    <row r="34" spans="1:14">
      <c r="A34" s="340"/>
      <c r="B34" s="340"/>
      <c r="C34" s="340"/>
      <c r="D34" s="550"/>
      <c r="E34" s="550"/>
      <c r="F34" s="550"/>
      <c r="G34" s="550"/>
      <c r="H34" s="550"/>
    </row>
    <row r="35" spans="1:14">
      <c r="A35" s="340"/>
      <c r="B35" s="550"/>
      <c r="C35" s="340"/>
      <c r="D35" s="542"/>
      <c r="E35" s="542"/>
      <c r="F35" s="541"/>
      <c r="G35" s="541"/>
      <c r="H35" s="340"/>
    </row>
    <row r="36" spans="1:14">
      <c r="A36" s="340"/>
      <c r="B36" s="550"/>
      <c r="C36" s="340"/>
      <c r="D36" s="542"/>
      <c r="E36" s="542"/>
      <c r="F36" s="541"/>
      <c r="G36" s="541"/>
      <c r="H36" s="340"/>
    </row>
    <row r="37" spans="1:14">
      <c r="A37" s="340"/>
      <c r="B37" s="340"/>
      <c r="C37" s="340"/>
      <c r="D37" s="340"/>
      <c r="E37" s="340"/>
      <c r="F37" s="340"/>
      <c r="G37" s="340"/>
      <c r="H37" s="340"/>
    </row>
    <row r="38" spans="1:14" s="268" customFormat="1">
      <c r="A38" s="270"/>
      <c r="B38" s="270"/>
      <c r="C38" s="325"/>
      <c r="D38" s="325"/>
      <c r="E38" s="325"/>
      <c r="F38" s="325"/>
      <c r="G38" s="248"/>
      <c r="H38" s="248"/>
      <c r="I38" s="326"/>
      <c r="J38" s="326"/>
      <c r="K38" s="326"/>
      <c r="L38" s="326"/>
      <c r="N38" s="571"/>
    </row>
    <row r="39" spans="1:14" s="268" customFormat="1">
      <c r="A39" s="270"/>
      <c r="B39" s="327"/>
      <c r="C39" s="551"/>
      <c r="D39" s="552"/>
      <c r="E39" s="552"/>
      <c r="F39" s="552"/>
      <c r="G39" s="521"/>
      <c r="H39" s="521"/>
      <c r="I39" s="329"/>
      <c r="J39" s="329"/>
      <c r="K39" s="329"/>
      <c r="L39" s="329"/>
      <c r="M39" s="329"/>
      <c r="N39" s="571"/>
    </row>
    <row r="40" spans="1:14" s="268" customFormat="1">
      <c r="A40" s="310"/>
      <c r="B40" s="310"/>
      <c r="C40" s="330"/>
      <c r="D40" s="330"/>
      <c r="E40" s="330"/>
      <c r="F40" s="330"/>
      <c r="G40" s="329"/>
      <c r="H40" s="329"/>
      <c r="I40" s="329"/>
      <c r="J40" s="329"/>
      <c r="K40" s="329"/>
      <c r="L40" s="329"/>
      <c r="M40" s="329"/>
      <c r="N40" s="571"/>
    </row>
    <row r="41" spans="1:14" s="269" customFormat="1" ht="16.5" customHeight="1">
      <c r="A41" s="327" t="s">
        <v>130</v>
      </c>
      <c r="B41" s="327"/>
      <c r="G41" s="601"/>
      <c r="H41" s="601"/>
      <c r="I41" s="601"/>
      <c r="J41" s="601"/>
      <c r="K41" s="601"/>
      <c r="L41" s="601"/>
      <c r="M41" s="601"/>
      <c r="N41" s="603"/>
    </row>
    <row r="42" spans="1:14" s="268" customFormat="1" ht="22.8">
      <c r="A42" s="180" t="str">
        <f>IF(+Draft_Toggle=1,+Draft_Note_1," ")</f>
        <v>Draft Document.</v>
      </c>
      <c r="B42" s="180"/>
      <c r="C42" s="180"/>
      <c r="D42" s="180"/>
      <c r="E42" s="180"/>
      <c r="F42" s="180"/>
      <c r="G42" s="329"/>
      <c r="H42" s="329"/>
      <c r="I42" s="329"/>
      <c r="J42" s="329"/>
      <c r="K42" s="329"/>
      <c r="L42" s="329"/>
      <c r="M42" s="513" t="s">
        <v>55</v>
      </c>
      <c r="N42" s="571"/>
    </row>
    <row r="43" spans="1:14" s="268" customFormat="1">
      <c r="A43" s="180" t="str">
        <f>IF(+Draft_Toggle=1,+Draft_Note_2," ")</f>
        <v>All data subject to change upon completion of additional analysis.</v>
      </c>
      <c r="B43" s="180"/>
      <c r="C43" s="183"/>
      <c r="D43" s="183"/>
      <c r="E43" s="183"/>
      <c r="F43" s="183"/>
      <c r="G43" s="329"/>
      <c r="H43" s="329"/>
      <c r="I43" s="329"/>
      <c r="J43" s="329"/>
      <c r="K43" s="329"/>
      <c r="L43" s="329"/>
      <c r="M43" s="331" t="str">
        <f ca="1">copyright</f>
        <v>© 2017 by Ernst &amp; Young LLP.  All rights reserved.</v>
      </c>
      <c r="N43" s="571"/>
    </row>
    <row r="44" spans="1:14" s="571" customFormat="1"/>
  </sheetData>
  <pageMargins left="0.5" right="0.5" top="0.5" bottom="0.5" header="0.3" footer="0.3"/>
  <pageSetup scale="96" orientation="landscape"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P35"/>
  <sheetViews>
    <sheetView view="pageBreakPreview" zoomScale="85" zoomScaleNormal="70" zoomScaleSheetLayoutView="85" workbookViewId="0"/>
  </sheetViews>
  <sheetFormatPr defaultColWidth="8" defaultRowHeight="13.8"/>
  <cols>
    <col min="1" max="1" width="2.5546875" style="355" customWidth="1"/>
    <col min="2" max="2" width="3.33203125" style="355" customWidth="1"/>
    <col min="3" max="3" width="29.6640625" style="226" customWidth="1"/>
    <col min="4" max="4" width="8.33203125" style="226" customWidth="1"/>
    <col min="5" max="5" width="1.33203125" style="226" customWidth="1"/>
    <col min="6" max="13" width="11.6640625" style="226" customWidth="1"/>
    <col min="14" max="16" width="1.33203125" style="226" customWidth="1"/>
    <col min="17" max="16384" width="8" style="355"/>
  </cols>
  <sheetData>
    <row r="1" spans="1:16" ht="24" thickBot="1">
      <c r="A1" s="1810"/>
      <c r="B1" s="1810"/>
      <c r="C1" s="872" t="str">
        <f>client_name</f>
        <v>AECOM Technology Corporation</v>
      </c>
      <c r="D1" s="1811"/>
      <c r="E1" s="1811"/>
      <c r="F1" s="1811"/>
      <c r="G1" s="1811"/>
      <c r="H1" s="1811"/>
      <c r="I1" s="1811"/>
      <c r="J1" s="1811"/>
      <c r="K1" s="1811"/>
      <c r="L1" s="1811"/>
      <c r="M1" s="1811"/>
      <c r="N1" s="1811"/>
      <c r="O1" s="1812"/>
      <c r="P1" s="1601" t="s">
        <v>709</v>
      </c>
    </row>
    <row r="2" spans="1:16" ht="15.6">
      <c r="A2" s="1810"/>
      <c r="B2" s="1810"/>
      <c r="C2" s="946" t="str">
        <f>Subject_Co1</f>
        <v>AsiaPac</v>
      </c>
      <c r="D2" s="1813"/>
      <c r="E2" s="1813"/>
      <c r="F2" s="1813"/>
      <c r="G2" s="1813"/>
      <c r="H2" s="1813"/>
      <c r="I2" s="1813"/>
      <c r="J2" s="1813"/>
      <c r="K2" s="1813"/>
      <c r="L2" s="1813"/>
      <c r="M2" s="1813"/>
      <c r="N2" s="1813"/>
      <c r="O2" s="1813"/>
      <c r="P2" s="1134"/>
    </row>
    <row r="3" spans="1:16" ht="18">
      <c r="A3" s="1810"/>
      <c r="B3" s="1810"/>
      <c r="C3" s="1814" t="s">
        <v>650</v>
      </c>
      <c r="D3" s="1813"/>
      <c r="E3" s="1813"/>
      <c r="F3" s="1813"/>
      <c r="G3" s="1813"/>
      <c r="H3" s="1813"/>
      <c r="I3" s="1813"/>
      <c r="J3" s="1813"/>
      <c r="K3" s="1813"/>
      <c r="L3" s="1813"/>
      <c r="M3" s="1813"/>
      <c r="N3" s="1813"/>
      <c r="O3" s="1813"/>
      <c r="P3" s="1134"/>
    </row>
    <row r="4" spans="1:16" ht="15.6">
      <c r="A4" s="1810"/>
      <c r="B4" s="1810"/>
      <c r="C4" s="879" t="str">
        <f>date_heading</f>
        <v>Corroborative valuation as of 30 June 2014</v>
      </c>
      <c r="D4" s="1815"/>
      <c r="E4" s="1815"/>
      <c r="F4" s="1815"/>
      <c r="G4" s="1815"/>
      <c r="H4" s="1815"/>
      <c r="I4" s="1815"/>
      <c r="J4" s="1815"/>
      <c r="K4" s="1815"/>
      <c r="L4" s="1815"/>
      <c r="M4" s="1815"/>
      <c r="N4" s="1815"/>
      <c r="O4" s="1815"/>
      <c r="P4" s="1134"/>
    </row>
    <row r="5" spans="1:16" ht="15.6">
      <c r="A5" s="1810"/>
      <c r="B5" s="1810"/>
      <c r="C5" s="880" t="str">
        <f>currency_heading</f>
        <v>(USD in 000s)</v>
      </c>
      <c r="D5" s="1134"/>
      <c r="E5" s="1134"/>
      <c r="F5" s="1134"/>
      <c r="G5" s="1134"/>
      <c r="H5" s="1134"/>
      <c r="I5" s="1134"/>
      <c r="J5" s="1134"/>
      <c r="K5" s="1134"/>
      <c r="L5" s="1134"/>
      <c r="M5" s="1134"/>
      <c r="N5" s="1134"/>
      <c r="O5" s="1134"/>
      <c r="P5" s="1134"/>
    </row>
    <row r="6" spans="1:16">
      <c r="A6" s="1810"/>
      <c r="B6" s="1810"/>
      <c r="C6" s="1139"/>
      <c r="D6" s="1139"/>
      <c r="E6" s="1139"/>
      <c r="F6" s="1139"/>
      <c r="G6" s="1139"/>
      <c r="H6" s="1139"/>
      <c r="I6" s="1139"/>
      <c r="J6" s="1139"/>
      <c r="K6" s="1139"/>
      <c r="L6" s="1139"/>
      <c r="M6" s="1139"/>
      <c r="N6" s="1139"/>
      <c r="O6" s="1139"/>
      <c r="P6" s="1816"/>
    </row>
    <row r="7" spans="1:16" s="859" customFormat="1">
      <c r="A7" s="1810"/>
      <c r="B7" s="1817"/>
      <c r="C7" s="1139"/>
      <c r="D7" s="1139"/>
      <c r="E7" s="1139"/>
      <c r="F7" s="1139"/>
      <c r="G7" s="1139"/>
      <c r="H7" s="1139"/>
      <c r="I7" s="1139"/>
      <c r="J7" s="1139"/>
      <c r="K7" s="1139"/>
      <c r="L7" s="1139"/>
      <c r="M7" s="1139"/>
      <c r="N7" s="1139"/>
      <c r="O7" s="1139"/>
      <c r="P7" s="1188"/>
    </row>
    <row r="8" spans="1:16">
      <c r="A8" s="1810"/>
      <c r="B8" s="1810"/>
      <c r="C8" s="1139"/>
      <c r="D8" s="1139"/>
      <c r="E8" s="1139"/>
      <c r="F8" s="1139"/>
      <c r="G8" s="1139"/>
      <c r="H8" s="1139"/>
      <c r="I8" s="1139"/>
      <c r="J8" s="1139"/>
      <c r="K8" s="1187"/>
      <c r="L8" s="1187" t="s">
        <v>145</v>
      </c>
      <c r="M8" s="1187" t="s">
        <v>146</v>
      </c>
      <c r="N8" s="1187"/>
      <c r="O8" s="1187"/>
      <c r="P8" s="1816"/>
    </row>
    <row r="9" spans="1:16">
      <c r="A9" s="1810"/>
      <c r="B9" s="1810"/>
      <c r="C9" s="1139"/>
      <c r="D9" s="1139"/>
      <c r="E9" s="1139"/>
      <c r="F9" s="1818" t="s">
        <v>463</v>
      </c>
      <c r="G9" s="1818" t="s">
        <v>464</v>
      </c>
      <c r="H9" s="1818" t="s">
        <v>465</v>
      </c>
      <c r="I9" s="1818" t="s">
        <v>466</v>
      </c>
      <c r="J9" s="1818" t="s">
        <v>147</v>
      </c>
      <c r="K9" s="1818" t="s">
        <v>148</v>
      </c>
      <c r="L9" s="1819" t="s">
        <v>149</v>
      </c>
      <c r="M9" s="1819" t="s">
        <v>149</v>
      </c>
      <c r="N9" s="1820"/>
      <c r="O9" s="1820"/>
      <c r="P9" s="1821"/>
    </row>
    <row r="10" spans="1:16" ht="15.6">
      <c r="A10" s="1810"/>
      <c r="B10" s="1810"/>
      <c r="C10" s="1822" t="s">
        <v>651</v>
      </c>
      <c r="D10" s="1187" t="s">
        <v>150</v>
      </c>
      <c r="E10" s="1187"/>
      <c r="F10" s="1139"/>
      <c r="G10" s="1139"/>
      <c r="H10" s="1139"/>
      <c r="I10" s="1139"/>
      <c r="J10" s="1139"/>
      <c r="K10" s="1139"/>
      <c r="L10" s="1139"/>
      <c r="M10" s="1139"/>
      <c r="N10" s="1139"/>
      <c r="O10" s="1139"/>
      <c r="P10" s="1823"/>
    </row>
    <row r="11" spans="1:16">
      <c r="A11" s="1810"/>
      <c r="B11" s="1810"/>
      <c r="C11" s="1139"/>
      <c r="D11" s="1824"/>
      <c r="E11" s="1824"/>
      <c r="F11" s="1139"/>
      <c r="G11" s="1139"/>
      <c r="H11" s="1139"/>
      <c r="I11" s="1139"/>
      <c r="J11" s="1139"/>
      <c r="K11" s="1139"/>
      <c r="L11" s="1139"/>
      <c r="M11" s="1139"/>
      <c r="N11" s="1139"/>
      <c r="O11" s="1139"/>
      <c r="P11" s="1823"/>
    </row>
    <row r="12" spans="1:16" s="860" customFormat="1">
      <c r="A12" s="1810" t="s">
        <v>232</v>
      </c>
      <c r="B12" s="873">
        <v>1</v>
      </c>
      <c r="C12" s="1134"/>
      <c r="D12" s="1825"/>
      <c r="E12" s="1826"/>
      <c r="F12" s="1827"/>
      <c r="G12" s="1827"/>
      <c r="H12" s="1827"/>
      <c r="I12" s="1827"/>
      <c r="J12" s="1827"/>
      <c r="K12" s="1827"/>
      <c r="L12" s="1827"/>
      <c r="M12" s="1827"/>
      <c r="N12" s="1827"/>
      <c r="O12" s="1827"/>
      <c r="P12" s="1828"/>
    </row>
    <row r="13" spans="1:16">
      <c r="A13" s="1810" t="s">
        <v>232</v>
      </c>
      <c r="B13" s="873">
        <v>2</v>
      </c>
      <c r="C13" s="1134"/>
      <c r="D13" s="1825"/>
      <c r="E13" s="1826"/>
      <c r="F13" s="1827"/>
      <c r="G13" s="1827"/>
      <c r="H13" s="1827"/>
      <c r="I13" s="1827"/>
      <c r="J13" s="1827"/>
      <c r="K13" s="1827"/>
      <c r="L13" s="1827"/>
      <c r="M13" s="1827"/>
      <c r="N13" s="1827"/>
      <c r="O13" s="1827"/>
      <c r="P13" s="1828"/>
    </row>
    <row r="14" spans="1:16">
      <c r="A14" s="1810" t="s">
        <v>232</v>
      </c>
      <c r="B14" s="873">
        <v>3</v>
      </c>
      <c r="C14" s="1134"/>
      <c r="D14" s="1825"/>
      <c r="E14" s="1826"/>
      <c r="F14" s="1827"/>
      <c r="G14" s="1827"/>
      <c r="H14" s="1827"/>
      <c r="I14" s="1827"/>
      <c r="J14" s="1827"/>
      <c r="K14" s="1827"/>
      <c r="L14" s="1827"/>
      <c r="M14" s="1827"/>
      <c r="N14" s="1827"/>
      <c r="O14" s="1827"/>
      <c r="P14" s="1828"/>
    </row>
    <row r="15" spans="1:16">
      <c r="A15" s="1810" t="s">
        <v>590</v>
      </c>
      <c r="B15" s="873">
        <v>4</v>
      </c>
      <c r="C15" s="1134"/>
      <c r="D15" s="1825"/>
      <c r="E15" s="1826"/>
      <c r="F15" s="1827"/>
      <c r="G15" s="1827"/>
      <c r="H15" s="1827"/>
      <c r="I15" s="1827"/>
      <c r="J15" s="1827"/>
      <c r="K15" s="1827"/>
      <c r="L15" s="1827"/>
      <c r="M15" s="1827"/>
      <c r="N15" s="1827"/>
      <c r="O15" s="1827"/>
      <c r="P15" s="1828"/>
    </row>
    <row r="16" spans="1:16">
      <c r="A16" s="1810" t="s">
        <v>590</v>
      </c>
      <c r="B16" s="873">
        <v>5</v>
      </c>
      <c r="C16" s="1134"/>
      <c r="D16" s="1825"/>
      <c r="E16" s="1826"/>
      <c r="F16" s="1827"/>
      <c r="G16" s="1827"/>
      <c r="H16" s="1827"/>
      <c r="I16" s="1827"/>
      <c r="J16" s="1827"/>
      <c r="K16" s="1827"/>
      <c r="L16" s="1827"/>
      <c r="M16" s="1827"/>
      <c r="N16" s="1827"/>
      <c r="O16" s="1827"/>
      <c r="P16" s="1829"/>
    </row>
    <row r="17" spans="1:16">
      <c r="A17" s="1810" t="s">
        <v>590</v>
      </c>
      <c r="B17" s="873">
        <v>6</v>
      </c>
      <c r="C17" s="1134" t="s">
        <v>232</v>
      </c>
      <c r="D17" s="1825" t="s">
        <v>232</v>
      </c>
      <c r="E17" s="1826"/>
      <c r="F17" s="1827" t="s">
        <v>232</v>
      </c>
      <c r="G17" s="1827" t="s">
        <v>232</v>
      </c>
      <c r="H17" s="1827" t="s">
        <v>232</v>
      </c>
      <c r="I17" s="1827" t="s">
        <v>232</v>
      </c>
      <c r="J17" s="1827" t="s">
        <v>232</v>
      </c>
      <c r="K17" s="1827" t="s">
        <v>232</v>
      </c>
      <c r="L17" s="1827" t="s">
        <v>232</v>
      </c>
      <c r="M17" s="1827" t="s">
        <v>232</v>
      </c>
      <c r="N17" s="1827"/>
      <c r="O17" s="1827"/>
      <c r="P17" s="1829"/>
    </row>
    <row r="18" spans="1:16">
      <c r="A18" s="1810" t="s">
        <v>590</v>
      </c>
      <c r="B18" s="873">
        <v>7</v>
      </c>
      <c r="C18" s="1134" t="s">
        <v>232</v>
      </c>
      <c r="D18" s="1825" t="s">
        <v>232</v>
      </c>
      <c r="E18" s="1826"/>
      <c r="F18" s="1827" t="s">
        <v>232</v>
      </c>
      <c r="G18" s="1827" t="s">
        <v>232</v>
      </c>
      <c r="H18" s="1827" t="s">
        <v>232</v>
      </c>
      <c r="I18" s="1827" t="s">
        <v>232</v>
      </c>
      <c r="J18" s="1827" t="s">
        <v>232</v>
      </c>
      <c r="K18" s="1827" t="s">
        <v>232</v>
      </c>
      <c r="L18" s="1827" t="s">
        <v>232</v>
      </c>
      <c r="M18" s="1827" t="s">
        <v>232</v>
      </c>
      <c r="N18" s="1827"/>
      <c r="O18" s="1827"/>
      <c r="P18" s="1821"/>
    </row>
    <row r="19" spans="1:16">
      <c r="A19" s="1810" t="s">
        <v>590</v>
      </c>
      <c r="B19" s="873">
        <v>8</v>
      </c>
      <c r="C19" s="1134" t="s">
        <v>232</v>
      </c>
      <c r="D19" s="1825" t="s">
        <v>232</v>
      </c>
      <c r="E19" s="1826"/>
      <c r="F19" s="1827" t="s">
        <v>232</v>
      </c>
      <c r="G19" s="1827" t="s">
        <v>232</v>
      </c>
      <c r="H19" s="1827" t="s">
        <v>232</v>
      </c>
      <c r="I19" s="1827" t="s">
        <v>232</v>
      </c>
      <c r="J19" s="1827" t="s">
        <v>232</v>
      </c>
      <c r="K19" s="1827" t="s">
        <v>232</v>
      </c>
      <c r="L19" s="1139" t="s">
        <v>232</v>
      </c>
      <c r="M19" s="1827" t="s">
        <v>232</v>
      </c>
      <c r="N19" s="1827"/>
      <c r="O19" s="1827"/>
      <c r="P19" s="1823"/>
    </row>
    <row r="20" spans="1:16">
      <c r="A20" s="1810" t="s">
        <v>590</v>
      </c>
      <c r="B20" s="873">
        <v>9</v>
      </c>
      <c r="C20" s="1134" t="s">
        <v>232</v>
      </c>
      <c r="D20" s="1825" t="s">
        <v>232</v>
      </c>
      <c r="E20" s="1826"/>
      <c r="F20" s="1827" t="s">
        <v>232</v>
      </c>
      <c r="G20" s="1827" t="s">
        <v>232</v>
      </c>
      <c r="H20" s="1827" t="s">
        <v>232</v>
      </c>
      <c r="I20" s="1827" t="s">
        <v>232</v>
      </c>
      <c r="J20" s="1827" t="s">
        <v>232</v>
      </c>
      <c r="K20" s="1827" t="s">
        <v>232</v>
      </c>
      <c r="L20" s="1827" t="s">
        <v>232</v>
      </c>
      <c r="M20" s="1827" t="s">
        <v>232</v>
      </c>
      <c r="N20" s="1827"/>
      <c r="O20" s="1827"/>
      <c r="P20" s="1823"/>
    </row>
    <row r="21" spans="1:16" s="860" customFormat="1">
      <c r="A21" s="1810" t="s">
        <v>590</v>
      </c>
      <c r="B21" s="873">
        <v>10</v>
      </c>
      <c r="C21" s="1134" t="s">
        <v>232</v>
      </c>
      <c r="D21" s="1825" t="s">
        <v>232</v>
      </c>
      <c r="E21" s="1826"/>
      <c r="F21" s="1827" t="s">
        <v>232</v>
      </c>
      <c r="G21" s="1827" t="s">
        <v>232</v>
      </c>
      <c r="H21" s="1827" t="s">
        <v>232</v>
      </c>
      <c r="I21" s="1827" t="s">
        <v>232</v>
      </c>
      <c r="J21" s="1827" t="s">
        <v>232</v>
      </c>
      <c r="K21" s="1827" t="s">
        <v>232</v>
      </c>
      <c r="L21" s="1827" t="s">
        <v>232</v>
      </c>
      <c r="M21" s="1827" t="s">
        <v>232</v>
      </c>
      <c r="N21" s="1827"/>
      <c r="O21" s="1827"/>
      <c r="P21" s="1828"/>
    </row>
    <row r="22" spans="1:16">
      <c r="A22" s="1810" t="s">
        <v>590</v>
      </c>
      <c r="B22" s="873">
        <v>11</v>
      </c>
      <c r="C22" s="1134" t="s">
        <v>232</v>
      </c>
      <c r="D22" s="1825" t="s">
        <v>232</v>
      </c>
      <c r="E22" s="1826"/>
      <c r="F22" s="1827" t="s">
        <v>232</v>
      </c>
      <c r="G22" s="1827" t="s">
        <v>232</v>
      </c>
      <c r="H22" s="1827" t="s">
        <v>232</v>
      </c>
      <c r="I22" s="1827" t="s">
        <v>232</v>
      </c>
      <c r="J22" s="1827" t="s">
        <v>232</v>
      </c>
      <c r="K22" s="1827" t="s">
        <v>232</v>
      </c>
      <c r="L22" s="1827" t="s">
        <v>232</v>
      </c>
      <c r="M22" s="1827" t="s">
        <v>232</v>
      </c>
      <c r="N22" s="1827"/>
      <c r="O22" s="1827"/>
      <c r="P22" s="1823"/>
    </row>
    <row r="23" spans="1:16">
      <c r="A23" s="1810" t="s">
        <v>590</v>
      </c>
      <c r="B23" s="873">
        <v>12</v>
      </c>
      <c r="C23" s="1134" t="s">
        <v>232</v>
      </c>
      <c r="D23" s="1825" t="s">
        <v>232</v>
      </c>
      <c r="E23" s="1826"/>
      <c r="F23" s="1827" t="s">
        <v>232</v>
      </c>
      <c r="G23" s="1827" t="s">
        <v>232</v>
      </c>
      <c r="H23" s="1827" t="s">
        <v>232</v>
      </c>
      <c r="I23" s="1827" t="s">
        <v>232</v>
      </c>
      <c r="J23" s="1827" t="s">
        <v>232</v>
      </c>
      <c r="K23" s="1827" t="s">
        <v>232</v>
      </c>
      <c r="L23" s="1827" t="s">
        <v>232</v>
      </c>
      <c r="M23" s="1827" t="s">
        <v>232</v>
      </c>
      <c r="N23" s="1827"/>
      <c r="O23" s="1827"/>
      <c r="P23" s="1823"/>
    </row>
    <row r="24" spans="1:16" s="226" customFormat="1">
      <c r="A24" s="1134"/>
      <c r="B24" s="1134"/>
      <c r="C24" s="1134"/>
      <c r="D24" s="1134"/>
      <c r="E24" s="1134"/>
      <c r="F24" s="1134"/>
      <c r="G24" s="1134"/>
      <c r="H24" s="1134"/>
      <c r="I24" s="1134"/>
      <c r="J24" s="874" t="str">
        <f t="shared" ref="J24" si="0">IF(A24="","",IFERROR(AVERAGEIF(F24:H24,"&lt;&gt;0"),"n/a"))</f>
        <v/>
      </c>
      <c r="K24" s="874" t="str">
        <f t="shared" ref="K24" si="1">IF(A24="","",IFERROR(AVERAGEIF(D24:H24,"&lt;&gt;0"),"n/a"))</f>
        <v/>
      </c>
      <c r="L24" s="1586"/>
      <c r="M24" s="1586"/>
      <c r="N24" s="1823"/>
      <c r="O24" s="1586"/>
      <c r="P24" s="1823"/>
    </row>
    <row r="25" spans="1:16">
      <c r="A25" s="1810"/>
      <c r="B25" s="1830"/>
      <c r="C25" s="1134"/>
      <c r="D25" s="1134"/>
      <c r="E25" s="1134"/>
      <c r="F25" s="1134"/>
      <c r="G25" s="1134"/>
      <c r="H25" s="1134"/>
      <c r="I25" s="1134"/>
      <c r="J25" s="1134"/>
      <c r="K25" s="1134"/>
      <c r="L25" s="1134"/>
      <c r="M25" s="1134"/>
      <c r="N25" s="1134"/>
      <c r="O25" s="1134"/>
      <c r="P25" s="1823"/>
    </row>
    <row r="26" spans="1:16">
      <c r="A26" s="1810"/>
      <c r="B26" s="1830"/>
      <c r="C26" s="1134"/>
      <c r="D26" s="1143" t="s">
        <v>151</v>
      </c>
      <c r="E26" s="1831"/>
      <c r="F26" s="875" t="str">
        <f t="shared" ref="F26:M26" si="2">IF(ISERROR(QUARTILE(F$12:F$23,4)),"n/a",QUARTILE(F$12:F$23,4))</f>
        <v>n/a</v>
      </c>
      <c r="G26" s="875" t="str">
        <f t="shared" si="2"/>
        <v>n/a</v>
      </c>
      <c r="H26" s="875" t="str">
        <f t="shared" si="2"/>
        <v>n/a</v>
      </c>
      <c r="I26" s="875" t="str">
        <f t="shared" si="2"/>
        <v>n/a</v>
      </c>
      <c r="J26" s="875" t="str">
        <f t="shared" si="2"/>
        <v>n/a</v>
      </c>
      <c r="K26" s="875" t="str">
        <f t="shared" si="2"/>
        <v>n/a</v>
      </c>
      <c r="L26" s="875" t="str">
        <f>IF(ISERROR(QUARTILE(L$12:L$23,4)),"n/a",QUARTILE(L$12:L$23,4))</f>
        <v>n/a</v>
      </c>
      <c r="M26" s="875" t="str">
        <f t="shared" si="2"/>
        <v>n/a</v>
      </c>
      <c r="N26" s="1832"/>
      <c r="O26" s="1833"/>
      <c r="P26" s="1816"/>
    </row>
    <row r="27" spans="1:16">
      <c r="A27" s="1810"/>
      <c r="B27" s="1830"/>
      <c r="C27" s="1134"/>
      <c r="D27" s="1143" t="s">
        <v>152</v>
      </c>
      <c r="E27" s="1834"/>
      <c r="F27" s="876" t="str">
        <f>IF(ISERROR(QUARTILE(F$12:F$23,3)),"n/a",QUARTILE(F$12:F$23,3))</f>
        <v>n/a</v>
      </c>
      <c r="G27" s="876" t="str">
        <f t="shared" ref="G27:M27" si="3">IF(ISERROR(QUARTILE(G12:G23,3)),"n/a",QUARTILE(G12:G23,3))</f>
        <v>n/a</v>
      </c>
      <c r="H27" s="876" t="str">
        <f t="shared" si="3"/>
        <v>n/a</v>
      </c>
      <c r="I27" s="876" t="str">
        <f t="shared" si="3"/>
        <v>n/a</v>
      </c>
      <c r="J27" s="876" t="str">
        <f t="shared" si="3"/>
        <v>n/a</v>
      </c>
      <c r="K27" s="876" t="str">
        <f t="shared" si="3"/>
        <v>n/a</v>
      </c>
      <c r="L27" s="876" t="str">
        <f t="shared" si="3"/>
        <v>n/a</v>
      </c>
      <c r="M27" s="876" t="str">
        <f t="shared" si="3"/>
        <v>n/a</v>
      </c>
      <c r="N27" s="1835"/>
      <c r="O27" s="1833"/>
      <c r="P27" s="1816"/>
    </row>
    <row r="28" spans="1:16">
      <c r="A28" s="1810"/>
      <c r="B28" s="1830"/>
      <c r="C28" s="1134"/>
      <c r="D28" s="1143" t="s">
        <v>38</v>
      </c>
      <c r="E28" s="1834"/>
      <c r="F28" s="876" t="str">
        <f t="shared" ref="F28:M28" si="4">IF(ISERROR(AVERAGE(F12:F23)),"n/a",AVERAGE(F12:F23))</f>
        <v>n/a</v>
      </c>
      <c r="G28" s="876" t="str">
        <f t="shared" si="4"/>
        <v>n/a</v>
      </c>
      <c r="H28" s="876" t="str">
        <f t="shared" si="4"/>
        <v>n/a</v>
      </c>
      <c r="I28" s="876" t="str">
        <f t="shared" si="4"/>
        <v>n/a</v>
      </c>
      <c r="J28" s="876" t="str">
        <f t="shared" si="4"/>
        <v>n/a</v>
      </c>
      <c r="K28" s="876" t="str">
        <f t="shared" si="4"/>
        <v>n/a</v>
      </c>
      <c r="L28" s="876" t="str">
        <f t="shared" si="4"/>
        <v>n/a</v>
      </c>
      <c r="M28" s="876" t="str">
        <f t="shared" si="4"/>
        <v>n/a</v>
      </c>
      <c r="N28" s="1835"/>
      <c r="O28" s="1833"/>
      <c r="P28" s="1816"/>
    </row>
    <row r="29" spans="1:16">
      <c r="A29" s="1810"/>
      <c r="B29" s="1830"/>
      <c r="C29" s="1134"/>
      <c r="D29" s="1143" t="s">
        <v>39</v>
      </c>
      <c r="E29" s="1834"/>
      <c r="F29" s="876" t="str">
        <f t="shared" ref="F29:M29" si="5">IF(ISERROR(QUARTILE(F$12:F$23,2)),"n/a",QUARTILE(F$12:F$23,2))</f>
        <v>n/a</v>
      </c>
      <c r="G29" s="876" t="str">
        <f t="shared" si="5"/>
        <v>n/a</v>
      </c>
      <c r="H29" s="876" t="str">
        <f t="shared" si="5"/>
        <v>n/a</v>
      </c>
      <c r="I29" s="876" t="str">
        <f t="shared" si="5"/>
        <v>n/a</v>
      </c>
      <c r="J29" s="876" t="str">
        <f t="shared" si="5"/>
        <v>n/a</v>
      </c>
      <c r="K29" s="876" t="str">
        <f t="shared" si="5"/>
        <v>n/a</v>
      </c>
      <c r="L29" s="876" t="str">
        <f t="shared" si="5"/>
        <v>n/a</v>
      </c>
      <c r="M29" s="876" t="str">
        <f t="shared" si="5"/>
        <v>n/a</v>
      </c>
      <c r="N29" s="1835"/>
      <c r="O29" s="1833"/>
      <c r="P29" s="1816"/>
    </row>
    <row r="30" spans="1:16">
      <c r="A30" s="1810"/>
      <c r="B30" s="1830"/>
      <c r="C30" s="1134"/>
      <c r="D30" s="1143" t="s">
        <v>153</v>
      </c>
      <c r="E30" s="1834"/>
      <c r="F30" s="876" t="str">
        <f t="shared" ref="F30:M30" si="6">IF(ISERROR(QUARTILE(F12:F23,1)),"n/a",QUARTILE(F12:F23,1))</f>
        <v>n/a</v>
      </c>
      <c r="G30" s="876" t="str">
        <f t="shared" si="6"/>
        <v>n/a</v>
      </c>
      <c r="H30" s="876" t="str">
        <f t="shared" si="6"/>
        <v>n/a</v>
      </c>
      <c r="I30" s="876" t="str">
        <f t="shared" si="6"/>
        <v>n/a</v>
      </c>
      <c r="J30" s="876" t="str">
        <f t="shared" si="6"/>
        <v>n/a</v>
      </c>
      <c r="K30" s="876" t="str">
        <f t="shared" si="6"/>
        <v>n/a</v>
      </c>
      <c r="L30" s="876" t="str">
        <f t="shared" si="6"/>
        <v>n/a</v>
      </c>
      <c r="M30" s="876" t="str">
        <f t="shared" si="6"/>
        <v>n/a</v>
      </c>
      <c r="N30" s="1835"/>
      <c r="O30" s="1833"/>
      <c r="P30" s="1816"/>
    </row>
    <row r="31" spans="1:16">
      <c r="A31" s="1810"/>
      <c r="B31" s="1830"/>
      <c r="C31" s="1134"/>
      <c r="D31" s="1143" t="s">
        <v>154</v>
      </c>
      <c r="E31" s="1836"/>
      <c r="F31" s="877" t="str">
        <f t="shared" ref="F31:M31" si="7">IF(ISERROR(QUARTILE(F12:F23,0)),"n/a",QUARTILE(F12:F23,0))</f>
        <v>n/a</v>
      </c>
      <c r="G31" s="877" t="str">
        <f t="shared" si="7"/>
        <v>n/a</v>
      </c>
      <c r="H31" s="877" t="str">
        <f t="shared" si="7"/>
        <v>n/a</v>
      </c>
      <c r="I31" s="877" t="str">
        <f t="shared" si="7"/>
        <v>n/a</v>
      </c>
      <c r="J31" s="877" t="str">
        <f t="shared" si="7"/>
        <v>n/a</v>
      </c>
      <c r="K31" s="877" t="str">
        <f t="shared" si="7"/>
        <v>n/a</v>
      </c>
      <c r="L31" s="877" t="str">
        <f t="shared" si="7"/>
        <v>n/a</v>
      </c>
      <c r="M31" s="877" t="str">
        <f t="shared" si="7"/>
        <v>n/a</v>
      </c>
      <c r="N31" s="1837"/>
      <c r="O31" s="1833"/>
      <c r="P31" s="1816"/>
    </row>
    <row r="32" spans="1:16">
      <c r="A32" s="1810"/>
      <c r="B32" s="1830"/>
      <c r="C32" s="1134"/>
      <c r="D32" s="1143"/>
      <c r="E32" s="1141"/>
      <c r="F32" s="1833"/>
      <c r="G32" s="1833"/>
      <c r="H32" s="1833"/>
      <c r="I32" s="1833"/>
      <c r="J32" s="1833"/>
      <c r="K32" s="1833"/>
      <c r="L32" s="1833"/>
      <c r="M32" s="1833"/>
      <c r="N32" s="1833"/>
      <c r="O32" s="1833"/>
      <c r="P32" s="1816"/>
    </row>
    <row r="33" spans="1:16" ht="14.4" thickBot="1">
      <c r="A33" s="1810"/>
      <c r="B33" s="1810"/>
      <c r="C33" s="1838" t="s">
        <v>610</v>
      </c>
      <c r="D33" s="1829"/>
      <c r="E33" s="1829"/>
      <c r="F33" s="1829"/>
      <c r="G33" s="1829"/>
      <c r="H33" s="1829"/>
      <c r="I33" s="1829"/>
      <c r="J33" s="1829"/>
      <c r="K33" s="1829"/>
      <c r="L33" s="1829"/>
      <c r="M33" s="1829"/>
      <c r="N33" s="1829"/>
      <c r="O33" s="1829"/>
      <c r="P33" s="1829"/>
    </row>
    <row r="34" spans="1:16" s="759" customFormat="1" ht="24.6">
      <c r="A34" s="1810"/>
      <c r="B34" s="1839"/>
      <c r="C34" s="1840" t="e">
        <f>IF(DraftMode="Y",DraftFooter,"")</f>
        <v>#NAME?</v>
      </c>
      <c r="D34" s="1841"/>
      <c r="E34" s="1841"/>
      <c r="F34" s="1841"/>
      <c r="G34" s="1841"/>
      <c r="H34" s="1841"/>
      <c r="I34" s="1841"/>
      <c r="J34" s="1841"/>
      <c r="K34" s="1842"/>
      <c r="L34" s="1841"/>
      <c r="M34" s="1841"/>
      <c r="N34" s="1841"/>
      <c r="O34" s="1841"/>
      <c r="P34" s="1843" t="s">
        <v>55</v>
      </c>
    </row>
    <row r="35" spans="1:16">
      <c r="A35" s="1810"/>
      <c r="B35" s="1810"/>
      <c r="C35" s="1844" t="e">
        <f>DownloadStamp</f>
        <v>#REF!</v>
      </c>
      <c r="D35" s="1816"/>
      <c r="E35" s="1816"/>
      <c r="F35" s="1816"/>
      <c r="G35" s="1816"/>
      <c r="H35" s="1816"/>
      <c r="I35" s="1816"/>
      <c r="J35" s="1816"/>
      <c r="K35" s="1816"/>
      <c r="L35" s="1816"/>
      <c r="M35" s="1816"/>
      <c r="N35" s="1816"/>
      <c r="O35" s="1816"/>
      <c r="P35" s="1586" t="str">
        <f ca="1">"© "&amp;YEAR(TODAY())&amp;" by Ernst &amp; Young  LLP. All rights reserved."</f>
        <v>© 2017 by Ernst &amp; Young  LLP. All rights reserved.</v>
      </c>
    </row>
  </sheetData>
  <pageMargins left="0.5" right="0.5" top="0.5" bottom="0.5" header="0.3" footer="0.3"/>
  <pageSetup scale="94" fitToHeight="0" orientation="landscape" r:id="rId1"/>
  <rowBreaks count="1" manualBreakCount="1">
    <brk id="33" max="16383"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
  <sheetViews>
    <sheetView showGridLines="0" zoomScaleNormal="100" zoomScaleSheetLayoutView="100" workbookViewId="0"/>
  </sheetViews>
  <sheetFormatPr defaultRowHeight="13.2"/>
  <sheetData/>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AH45"/>
  <sheetViews>
    <sheetView showGridLines="0" view="pageBreakPreview" zoomScale="85" zoomScaleNormal="85" zoomScaleSheetLayoutView="85" workbookViewId="0">
      <selection activeCell="J21" sqref="J21"/>
    </sheetView>
  </sheetViews>
  <sheetFormatPr defaultColWidth="9.109375" defaultRowHeight="13.8"/>
  <cols>
    <col min="1" max="1" width="3.33203125" style="278" customWidth="1"/>
    <col min="2" max="2" width="28.33203125" style="278" customWidth="1"/>
    <col min="3" max="3" width="1.44140625" style="278" customWidth="1"/>
    <col min="4" max="4" width="12.6640625" style="278" customWidth="1"/>
    <col min="5" max="5" width="1.6640625" style="278" customWidth="1"/>
    <col min="6" max="12" width="11.6640625" style="278" customWidth="1"/>
    <col min="13" max="13" width="3" style="278" customWidth="1"/>
    <col min="14" max="20" width="11.6640625" style="278" customWidth="1"/>
    <col min="21" max="21" width="42.6640625" style="278" customWidth="1"/>
    <col min="22" max="22" width="13.88671875" style="277" customWidth="1"/>
    <col min="23" max="27" width="9.109375" style="277"/>
    <col min="28" max="16384" width="9.109375" style="278"/>
  </cols>
  <sheetData>
    <row r="1" spans="1:34" ht="24" thickBot="1">
      <c r="A1" s="274" t="str">
        <f>client_name</f>
        <v>AECOM Technology Corporation</v>
      </c>
      <c r="B1" s="275"/>
      <c r="C1" s="275"/>
      <c r="D1" s="276"/>
      <c r="E1" s="276"/>
      <c r="F1" s="276"/>
      <c r="G1" s="276"/>
      <c r="H1" s="276"/>
      <c r="I1" s="276"/>
      <c r="J1" s="276"/>
      <c r="K1" s="276"/>
      <c r="L1" s="276"/>
      <c r="M1" s="276"/>
      <c r="N1" s="276"/>
      <c r="O1" s="276"/>
      <c r="P1" s="276"/>
      <c r="Q1" s="276"/>
      <c r="R1" s="276"/>
      <c r="S1" s="276"/>
      <c r="T1" s="276"/>
      <c r="U1" s="425" t="s">
        <v>21</v>
      </c>
    </row>
    <row r="2" spans="1:34" ht="15.6">
      <c r="A2" s="154" t="str">
        <f>Subject_Co</f>
        <v>MSS</v>
      </c>
      <c r="B2" s="262"/>
      <c r="C2" s="262"/>
      <c r="D2" s="279"/>
      <c r="E2" s="279"/>
      <c r="F2" s="260"/>
      <c r="G2" s="279"/>
      <c r="H2" s="279"/>
      <c r="I2" s="279"/>
      <c r="J2" s="279"/>
      <c r="K2" s="279"/>
      <c r="L2" s="279"/>
      <c r="M2" s="279"/>
      <c r="N2" s="279"/>
      <c r="O2" s="279"/>
      <c r="P2" s="279"/>
      <c r="Q2" s="279"/>
      <c r="R2" s="279"/>
      <c r="S2" s="279"/>
      <c r="T2" s="279"/>
      <c r="U2" s="260"/>
    </row>
    <row r="3" spans="1:34" ht="15.6">
      <c r="A3" s="261" t="s">
        <v>323</v>
      </c>
      <c r="B3" s="262"/>
      <c r="C3" s="262"/>
      <c r="D3" s="279"/>
      <c r="E3" s="279"/>
      <c r="F3" s="280"/>
      <c r="G3" s="279"/>
      <c r="H3" s="279"/>
      <c r="I3" s="279"/>
      <c r="J3" s="279"/>
      <c r="K3" s="279"/>
      <c r="L3" s="279"/>
      <c r="M3" s="279"/>
      <c r="N3" s="280"/>
      <c r="O3" s="280"/>
      <c r="P3" s="280"/>
      <c r="Q3" s="280"/>
      <c r="R3" s="280"/>
      <c r="S3" s="280"/>
      <c r="T3" s="280"/>
      <c r="U3" s="280"/>
    </row>
    <row r="4" spans="1:34" ht="15.6">
      <c r="A4" s="262" t="str">
        <f>DCF_MSS!$A$4</f>
        <v>Corroborative valuation as of 30 June 2014</v>
      </c>
      <c r="B4" s="281"/>
      <c r="C4" s="281"/>
      <c r="D4" s="282"/>
      <c r="E4" s="282"/>
      <c r="F4" s="282"/>
      <c r="G4" s="282"/>
      <c r="H4" s="282"/>
      <c r="I4" s="282"/>
      <c r="J4" s="282"/>
      <c r="K4" s="282"/>
      <c r="L4" s="282"/>
      <c r="M4" s="282"/>
      <c r="N4" s="282"/>
      <c r="O4" s="282"/>
      <c r="P4" s="282"/>
      <c r="Q4" s="282"/>
      <c r="R4" s="282"/>
      <c r="S4" s="282"/>
      <c r="T4" s="282"/>
      <c r="U4" s="280"/>
    </row>
    <row r="5" spans="1:34" ht="15.6">
      <c r="A5" s="262"/>
      <c r="B5" s="281"/>
      <c r="C5" s="281"/>
      <c r="D5" s="282"/>
      <c r="E5" s="282"/>
      <c r="F5" s="282"/>
      <c r="G5" s="282"/>
      <c r="H5" s="282"/>
      <c r="I5" s="282"/>
      <c r="J5" s="282"/>
      <c r="K5" s="282"/>
      <c r="L5" s="282"/>
      <c r="M5" s="282"/>
      <c r="N5" s="282"/>
      <c r="O5" s="282"/>
      <c r="P5" s="282"/>
      <c r="Q5" s="282"/>
      <c r="R5" s="282"/>
      <c r="S5" s="282"/>
      <c r="T5" s="282"/>
      <c r="U5" s="280"/>
    </row>
    <row r="6" spans="1:34" ht="15.6">
      <c r="A6" s="283"/>
      <c r="B6" s="283"/>
      <c r="C6" s="283"/>
      <c r="D6" s="283"/>
      <c r="E6" s="283"/>
      <c r="F6" s="284"/>
      <c r="G6" s="284"/>
      <c r="H6" s="284"/>
      <c r="I6" s="284"/>
      <c r="J6" s="284"/>
      <c r="K6" s="284"/>
      <c r="L6" s="284"/>
      <c r="M6" s="284"/>
      <c r="N6" s="284"/>
      <c r="O6" s="284"/>
      <c r="P6" s="284"/>
      <c r="Q6" s="284"/>
      <c r="R6" s="284"/>
      <c r="S6" s="284"/>
      <c r="T6" s="284"/>
      <c r="U6" s="285"/>
    </row>
    <row r="7" spans="1:34" s="287" customFormat="1">
      <c r="A7" s="264"/>
      <c r="B7" s="265"/>
      <c r="C7" s="265"/>
      <c r="D7" s="286"/>
      <c r="E7" s="264"/>
      <c r="F7" s="2155" t="s">
        <v>209</v>
      </c>
      <c r="G7" s="2155"/>
      <c r="H7" s="2155"/>
      <c r="I7" s="2155"/>
      <c r="J7" s="2155"/>
      <c r="K7" s="2155"/>
      <c r="L7" s="2155"/>
      <c r="M7" s="266"/>
      <c r="N7" s="2155" t="s">
        <v>58</v>
      </c>
      <c r="O7" s="2155"/>
      <c r="P7" s="2155"/>
      <c r="Q7" s="2155"/>
      <c r="R7" s="2155"/>
      <c r="S7" s="2155"/>
      <c r="T7" s="2155"/>
      <c r="U7" s="264"/>
      <c r="V7" s="278"/>
      <c r="W7" s="278"/>
      <c r="X7" s="278"/>
      <c r="Y7" s="278"/>
      <c r="Z7" s="278"/>
      <c r="AA7" s="278"/>
      <c r="AB7" s="278"/>
      <c r="AC7" s="278"/>
    </row>
    <row r="8" spans="1:34" s="287" customFormat="1">
      <c r="A8" s="264"/>
      <c r="B8" s="265"/>
      <c r="C8" s="265"/>
      <c r="D8" s="286"/>
      <c r="E8" s="266"/>
      <c r="F8" s="352" t="s">
        <v>202</v>
      </c>
      <c r="G8" s="352" t="s">
        <v>203</v>
      </c>
      <c r="H8" s="352" t="s">
        <v>240</v>
      </c>
      <c r="I8" s="352" t="s">
        <v>148</v>
      </c>
      <c r="J8" s="352" t="s">
        <v>239</v>
      </c>
      <c r="K8" s="352" t="s">
        <v>228</v>
      </c>
      <c r="L8" s="352" t="s">
        <v>227</v>
      </c>
      <c r="M8" s="288"/>
      <c r="N8" s="352" t="s">
        <v>202</v>
      </c>
      <c r="O8" s="352" t="s">
        <v>203</v>
      </c>
      <c r="P8" s="352" t="s">
        <v>240</v>
      </c>
      <c r="Q8" s="352" t="s">
        <v>148</v>
      </c>
      <c r="R8" s="352" t="s">
        <v>239</v>
      </c>
      <c r="S8" s="352" t="s">
        <v>228</v>
      </c>
      <c r="T8" s="352" t="s">
        <v>227</v>
      </c>
      <c r="U8" s="264"/>
      <c r="V8" s="278"/>
      <c r="W8" s="278"/>
      <c r="X8" s="278"/>
      <c r="Y8" s="278"/>
      <c r="Z8" s="278"/>
      <c r="AA8" s="278"/>
      <c r="AB8" s="278"/>
      <c r="AC8" s="278"/>
    </row>
    <row r="9" spans="1:34">
      <c r="A9" s="270"/>
      <c r="B9" s="237" t="s">
        <v>204</v>
      </c>
      <c r="C9" s="237"/>
      <c r="D9" s="289"/>
      <c r="E9" s="290"/>
      <c r="F9" s="291"/>
      <c r="G9" s="291"/>
      <c r="H9" s="291"/>
      <c r="I9" s="291"/>
      <c r="J9" s="291"/>
      <c r="K9" s="291"/>
      <c r="L9" s="291"/>
      <c r="M9" s="291"/>
      <c r="N9" s="292"/>
      <c r="O9" s="292"/>
      <c r="P9" s="292"/>
      <c r="Q9" s="292"/>
      <c r="R9" s="292"/>
      <c r="S9" s="292"/>
      <c r="T9" s="292"/>
      <c r="U9" s="268"/>
      <c r="V9" s="278"/>
      <c r="W9" s="278"/>
      <c r="X9" s="278"/>
      <c r="Y9" s="278"/>
      <c r="Z9" s="278"/>
      <c r="AA9" s="278"/>
      <c r="AD9" s="293"/>
      <c r="AE9" s="293"/>
      <c r="AF9" s="293"/>
      <c r="AG9" s="293"/>
      <c r="AH9" s="293"/>
    </row>
    <row r="10" spans="1:34">
      <c r="A10" s="294"/>
      <c r="B10" s="503" t="s">
        <v>120</v>
      </c>
      <c r="C10" s="503"/>
      <c r="D10" s="504" t="s">
        <v>114</v>
      </c>
      <c r="E10" s="508"/>
      <c r="F10" s="509">
        <v>72127.8</v>
      </c>
      <c r="G10" s="509">
        <v>84311.333333333328</v>
      </c>
      <c r="H10" s="509">
        <v>28220</v>
      </c>
      <c r="I10" s="509">
        <v>57330</v>
      </c>
      <c r="J10" s="509" t="s">
        <v>59</v>
      </c>
      <c r="K10" s="509" t="s">
        <v>59</v>
      </c>
      <c r="L10" s="509" t="s">
        <v>59</v>
      </c>
      <c r="M10" s="510"/>
      <c r="N10" s="509">
        <v>60147.8</v>
      </c>
      <c r="O10" s="509">
        <v>65711.333333333328</v>
      </c>
      <c r="P10" s="509">
        <v>5120</v>
      </c>
      <c r="Q10" s="509">
        <v>35430</v>
      </c>
      <c r="R10" s="509">
        <v>0</v>
      </c>
      <c r="S10" s="509">
        <v>0</v>
      </c>
      <c r="T10" s="509">
        <v>0</v>
      </c>
      <c r="U10" s="268"/>
      <c r="V10" s="278"/>
      <c r="W10" s="278"/>
      <c r="X10" s="278"/>
      <c r="Y10" s="278"/>
      <c r="Z10" s="278"/>
      <c r="AA10" s="278"/>
      <c r="AD10" s="293"/>
      <c r="AE10" s="293"/>
      <c r="AF10" s="293"/>
      <c r="AG10" s="293"/>
      <c r="AH10" s="293"/>
    </row>
    <row r="11" spans="1:34">
      <c r="A11" s="296"/>
      <c r="B11" s="503" t="s">
        <v>121</v>
      </c>
      <c r="C11" s="503"/>
      <c r="D11" s="504" t="s">
        <v>114</v>
      </c>
      <c r="E11" s="508"/>
      <c r="F11" s="509">
        <v>81666.399999999994</v>
      </c>
      <c r="G11" s="509">
        <v>85383.666666666672</v>
      </c>
      <c r="H11" s="509">
        <v>67755</v>
      </c>
      <c r="I11" s="509">
        <v>65447</v>
      </c>
      <c r="J11" s="509" t="s">
        <v>59</v>
      </c>
      <c r="K11" s="509" t="s">
        <v>59</v>
      </c>
      <c r="L11" s="509" t="s">
        <v>59</v>
      </c>
      <c r="M11" s="510"/>
      <c r="N11" s="509">
        <v>80082.399999999994</v>
      </c>
      <c r="O11" s="509">
        <v>85383.666666666672</v>
      </c>
      <c r="P11" s="509">
        <v>67755</v>
      </c>
      <c r="Q11" s="509">
        <v>65391.999999999993</v>
      </c>
      <c r="R11" s="509">
        <v>81020.899999999994</v>
      </c>
      <c r="S11" s="509">
        <v>111110.15999999999</v>
      </c>
      <c r="T11" s="509">
        <v>119253.56</v>
      </c>
      <c r="U11" s="268"/>
      <c r="V11" s="278"/>
      <c r="W11" s="278"/>
      <c r="X11" s="278"/>
      <c r="Y11" s="278"/>
      <c r="Z11" s="278"/>
      <c r="AA11" s="278"/>
      <c r="AD11" s="293"/>
      <c r="AE11" s="293"/>
      <c r="AF11" s="293"/>
      <c r="AG11" s="293"/>
      <c r="AH11" s="293"/>
    </row>
    <row r="12" spans="1:34">
      <c r="A12" s="296"/>
      <c r="B12" s="503" t="s">
        <v>122</v>
      </c>
      <c r="C12" s="503"/>
      <c r="D12" s="504" t="s">
        <v>114</v>
      </c>
      <c r="E12" s="508"/>
      <c r="F12" s="509">
        <v>44759.4</v>
      </c>
      <c r="G12" s="509">
        <v>43747.333333333336</v>
      </c>
      <c r="H12" s="509">
        <v>58586</v>
      </c>
      <c r="I12" s="509">
        <v>76858</v>
      </c>
      <c r="J12" s="509" t="s">
        <v>59</v>
      </c>
      <c r="K12" s="509" t="s">
        <v>59</v>
      </c>
      <c r="L12" s="509" t="s">
        <v>59</v>
      </c>
      <c r="M12" s="510"/>
      <c r="N12" s="509">
        <v>22259.4</v>
      </c>
      <c r="O12" s="509">
        <v>12280.666666666666</v>
      </c>
      <c r="P12" s="509">
        <v>21986</v>
      </c>
      <c r="Q12" s="509">
        <v>40258</v>
      </c>
      <c r="R12" s="509">
        <v>74825</v>
      </c>
      <c r="S12" s="509">
        <v>74263</v>
      </c>
      <c r="T12" s="509">
        <v>0</v>
      </c>
      <c r="U12" s="268"/>
      <c r="V12" s="278"/>
      <c r="W12" s="278"/>
      <c r="X12" s="278"/>
      <c r="Y12" s="278"/>
      <c r="Z12" s="278"/>
      <c r="AA12" s="278"/>
      <c r="AD12" s="293"/>
      <c r="AE12" s="293"/>
      <c r="AF12" s="293"/>
      <c r="AG12" s="293"/>
      <c r="AH12" s="293"/>
    </row>
    <row r="13" spans="1:34">
      <c r="A13" s="296"/>
      <c r="B13" s="503" t="s">
        <v>123</v>
      </c>
      <c r="C13" s="503"/>
      <c r="D13" s="504" t="s">
        <v>114</v>
      </c>
      <c r="E13" s="508"/>
      <c r="F13" s="509">
        <v>60460</v>
      </c>
      <c r="G13" s="509">
        <v>71866.666666666672</v>
      </c>
      <c r="H13" s="509">
        <v>1900</v>
      </c>
      <c r="I13" s="509">
        <v>62400</v>
      </c>
      <c r="J13" s="509" t="s">
        <v>59</v>
      </c>
      <c r="K13" s="509" t="s">
        <v>59</v>
      </c>
      <c r="L13" s="509" t="s">
        <v>59</v>
      </c>
      <c r="M13" s="510"/>
      <c r="N13" s="509">
        <v>59080</v>
      </c>
      <c r="O13" s="509">
        <v>69933.333333333328</v>
      </c>
      <c r="P13" s="509">
        <v>-700</v>
      </c>
      <c r="Q13" s="509">
        <v>58300</v>
      </c>
      <c r="R13" s="509">
        <v>80128.06</v>
      </c>
      <c r="S13" s="509">
        <v>93201.88</v>
      </c>
      <c r="T13" s="509">
        <v>107524.37999999999</v>
      </c>
      <c r="U13" s="268"/>
      <c r="V13" s="278"/>
      <c r="W13" s="278"/>
      <c r="X13" s="278"/>
      <c r="Y13" s="278"/>
      <c r="Z13" s="278"/>
      <c r="AA13" s="278"/>
      <c r="AD13" s="293"/>
      <c r="AE13" s="293"/>
      <c r="AF13" s="293"/>
      <c r="AG13" s="293"/>
      <c r="AH13" s="293"/>
    </row>
    <row r="14" spans="1:34">
      <c r="A14" s="296"/>
      <c r="B14" s="503" t="s">
        <v>124</v>
      </c>
      <c r="C14" s="503"/>
      <c r="D14" s="504" t="s">
        <v>114</v>
      </c>
      <c r="E14" s="508"/>
      <c r="F14" s="509">
        <v>1630.6</v>
      </c>
      <c r="G14" s="509">
        <v>-8993.6666666666661</v>
      </c>
      <c r="H14" s="509">
        <v>-133446</v>
      </c>
      <c r="I14" s="509">
        <v>5101</v>
      </c>
      <c r="J14" s="509" t="s">
        <v>59</v>
      </c>
      <c r="K14" s="509" t="s">
        <v>59</v>
      </c>
      <c r="L14" s="509" t="s">
        <v>59</v>
      </c>
      <c r="M14" s="510"/>
      <c r="N14" s="509">
        <v>-13989.4</v>
      </c>
      <c r="O14" s="509">
        <v>-29360.333333333332</v>
      </c>
      <c r="P14" s="509">
        <v>-156846</v>
      </c>
      <c r="Q14" s="509">
        <v>-18199</v>
      </c>
      <c r="R14" s="509">
        <v>31875.530000000002</v>
      </c>
      <c r="S14" s="509">
        <v>56819.28</v>
      </c>
      <c r="T14" s="509">
        <v>110264.34999999999</v>
      </c>
      <c r="U14" s="268"/>
      <c r="V14" s="278"/>
      <c r="W14" s="278"/>
      <c r="X14" s="278"/>
      <c r="Y14" s="278"/>
      <c r="Z14" s="278"/>
      <c r="AA14" s="278"/>
      <c r="AD14" s="293"/>
      <c r="AE14" s="293"/>
      <c r="AF14" s="293"/>
      <c r="AG14" s="293"/>
      <c r="AH14" s="293"/>
    </row>
    <row r="15" spans="1:34">
      <c r="A15" s="296"/>
      <c r="B15" s="503" t="s">
        <v>125</v>
      </c>
      <c r="C15" s="503"/>
      <c r="D15" s="504" t="s">
        <v>114</v>
      </c>
      <c r="E15" s="508"/>
      <c r="F15" s="509">
        <v>35977.75</v>
      </c>
      <c r="G15" s="509">
        <v>38930.333333333336</v>
      </c>
      <c r="H15" s="509">
        <v>38271</v>
      </c>
      <c r="I15" s="509">
        <v>27551</v>
      </c>
      <c r="J15" s="509" t="s">
        <v>59</v>
      </c>
      <c r="K15" s="509" t="s">
        <v>59</v>
      </c>
      <c r="L15" s="509" t="s">
        <v>59</v>
      </c>
      <c r="M15" s="510"/>
      <c r="N15" s="509">
        <v>35752.75</v>
      </c>
      <c r="O15" s="509">
        <v>38630.333333333336</v>
      </c>
      <c r="P15" s="509">
        <v>37571</v>
      </c>
      <c r="Q15" s="509">
        <v>26851</v>
      </c>
      <c r="R15" s="509">
        <v>39091.599999999999</v>
      </c>
      <c r="S15" s="509">
        <v>60862.76</v>
      </c>
      <c r="T15" s="509">
        <v>102315</v>
      </c>
      <c r="U15" s="268"/>
      <c r="V15" s="278"/>
      <c r="W15" s="278"/>
      <c r="X15" s="278"/>
      <c r="Y15" s="278"/>
      <c r="Z15" s="278"/>
      <c r="AA15" s="278"/>
      <c r="AD15" s="293"/>
      <c r="AE15" s="293"/>
      <c r="AF15" s="293"/>
      <c r="AG15" s="293"/>
      <c r="AH15" s="293"/>
    </row>
    <row r="16" spans="1:34">
      <c r="A16" s="296"/>
      <c r="B16" s="503" t="s">
        <v>126</v>
      </c>
      <c r="C16" s="503"/>
      <c r="D16" s="504" t="s">
        <v>114</v>
      </c>
      <c r="E16" s="508"/>
      <c r="F16" s="509">
        <v>119905</v>
      </c>
      <c r="G16" s="509">
        <v>144933.33333333334</v>
      </c>
      <c r="H16" s="509">
        <v>-25295</v>
      </c>
      <c r="I16" s="509">
        <v>217494</v>
      </c>
      <c r="J16" s="509" t="s">
        <v>59</v>
      </c>
      <c r="K16" s="509" t="s">
        <v>59</v>
      </c>
      <c r="L16" s="509" t="s">
        <v>59</v>
      </c>
      <c r="M16" s="510"/>
      <c r="N16" s="509">
        <v>95426.8</v>
      </c>
      <c r="O16" s="509">
        <v>112791</v>
      </c>
      <c r="P16" s="509">
        <v>-66324</v>
      </c>
      <c r="Q16" s="509">
        <v>176403</v>
      </c>
      <c r="R16" s="509">
        <v>198173.69999999998</v>
      </c>
      <c r="S16" s="509">
        <v>230190.81</v>
      </c>
      <c r="T16" s="509">
        <v>270280.99</v>
      </c>
      <c r="U16" s="268"/>
      <c r="V16" s="278"/>
      <c r="W16" s="278"/>
      <c r="X16" s="278"/>
      <c r="Y16" s="278"/>
      <c r="Z16" s="278"/>
      <c r="AA16" s="278"/>
      <c r="AD16" s="293"/>
      <c r="AE16" s="293"/>
      <c r="AF16" s="293"/>
      <c r="AG16" s="293"/>
      <c r="AH16" s="293"/>
    </row>
    <row r="17" spans="1:34">
      <c r="A17" s="296"/>
      <c r="B17" s="503" t="s">
        <v>127</v>
      </c>
      <c r="C17" s="503"/>
      <c r="D17" s="504" t="s">
        <v>114</v>
      </c>
      <c r="E17" s="508"/>
      <c r="F17" s="509">
        <v>84372.4</v>
      </c>
      <c r="G17" s="509">
        <v>117794.66666666667</v>
      </c>
      <c r="H17" s="509">
        <v>105723</v>
      </c>
      <c r="I17" s="509">
        <v>71704</v>
      </c>
      <c r="J17" s="509" t="s">
        <v>59</v>
      </c>
      <c r="K17" s="509" t="s">
        <v>59</v>
      </c>
      <c r="L17" s="509" t="s">
        <v>59</v>
      </c>
      <c r="M17" s="510"/>
      <c r="N17" s="509">
        <v>77167.399999999994</v>
      </c>
      <c r="O17" s="509">
        <v>105786.33333333333</v>
      </c>
      <c r="P17" s="509">
        <v>93292</v>
      </c>
      <c r="Q17" s="509">
        <v>59273</v>
      </c>
      <c r="R17" s="509">
        <v>97064.33</v>
      </c>
      <c r="S17" s="509">
        <v>117180.51</v>
      </c>
      <c r="T17" s="509">
        <v>130812.00999999998</v>
      </c>
      <c r="U17" s="268"/>
      <c r="V17" s="278"/>
      <c r="W17" s="278"/>
      <c r="X17" s="278"/>
      <c r="Y17" s="278"/>
      <c r="Z17" s="278"/>
      <c r="AA17" s="278"/>
      <c r="AD17" s="293"/>
      <c r="AE17" s="293"/>
      <c r="AF17" s="293"/>
      <c r="AG17" s="293"/>
      <c r="AH17" s="293"/>
    </row>
    <row r="18" spans="1:34">
      <c r="A18" s="296"/>
      <c r="B18" s="503" t="s">
        <v>128</v>
      </c>
      <c r="C18" s="503"/>
      <c r="D18" s="504" t="s">
        <v>114</v>
      </c>
      <c r="E18" s="508"/>
      <c r="F18" s="509">
        <v>168632.6</v>
      </c>
      <c r="G18" s="509">
        <v>231200</v>
      </c>
      <c r="H18" s="509">
        <v>165200</v>
      </c>
      <c r="I18" s="509">
        <v>248500</v>
      </c>
      <c r="J18" s="509" t="s">
        <v>59</v>
      </c>
      <c r="K18" s="509" t="s">
        <v>59</v>
      </c>
      <c r="L18" s="509" t="s">
        <v>59</v>
      </c>
      <c r="M18" s="510"/>
      <c r="N18" s="509">
        <v>167300</v>
      </c>
      <c r="O18" s="509">
        <v>229133.33333333334</v>
      </c>
      <c r="P18" s="509">
        <v>161900</v>
      </c>
      <c r="Q18" s="509">
        <v>244400</v>
      </c>
      <c r="R18" s="509">
        <v>213193.7</v>
      </c>
      <c r="S18" s="509">
        <v>235987.99</v>
      </c>
      <c r="T18" s="509">
        <v>276268.07</v>
      </c>
      <c r="U18" s="268"/>
      <c r="V18" s="278"/>
      <c r="W18" s="278"/>
      <c r="X18" s="278"/>
      <c r="Y18" s="278"/>
      <c r="Z18" s="278"/>
      <c r="AA18" s="278"/>
      <c r="AD18" s="293"/>
      <c r="AE18" s="293"/>
      <c r="AF18" s="293"/>
      <c r="AG18" s="293"/>
      <c r="AH18" s="293"/>
    </row>
    <row r="19" spans="1:34">
      <c r="A19" s="296"/>
      <c r="B19" s="503" t="s">
        <v>129</v>
      </c>
      <c r="C19" s="503"/>
      <c r="D19" s="504" t="s">
        <v>114</v>
      </c>
      <c r="E19" s="508"/>
      <c r="F19" s="509">
        <v>116797.25</v>
      </c>
      <c r="G19" s="509">
        <v>146520.33333333334</v>
      </c>
      <c r="H19" s="509">
        <v>128137</v>
      </c>
      <c r="I19" s="509">
        <v>144554</v>
      </c>
      <c r="J19" s="509" t="s">
        <v>59</v>
      </c>
      <c r="K19" s="509" t="s">
        <v>59</v>
      </c>
      <c r="L19" s="509" t="s">
        <v>59</v>
      </c>
      <c r="M19" s="510"/>
      <c r="N19" s="509">
        <v>116797.25</v>
      </c>
      <c r="O19" s="509">
        <v>146520.33333333334</v>
      </c>
      <c r="P19" s="509">
        <v>128137</v>
      </c>
      <c r="Q19" s="509">
        <v>144554</v>
      </c>
      <c r="R19" s="509">
        <v>96729.63</v>
      </c>
      <c r="S19" s="509">
        <v>107776.59</v>
      </c>
      <c r="T19" s="509">
        <v>146166.94</v>
      </c>
      <c r="U19" s="268"/>
      <c r="V19" s="278"/>
      <c r="W19" s="278"/>
      <c r="X19" s="278"/>
      <c r="Y19" s="278"/>
      <c r="Z19" s="278"/>
      <c r="AA19" s="278"/>
      <c r="AD19" s="293"/>
      <c r="AE19" s="293"/>
      <c r="AF19" s="293"/>
      <c r="AG19" s="293"/>
      <c r="AH19" s="293"/>
    </row>
    <row r="20" spans="1:34">
      <c r="A20" s="296"/>
      <c r="U20" s="268"/>
      <c r="V20" s="278"/>
      <c r="W20" s="278"/>
      <c r="X20" s="278"/>
      <c r="Y20" s="278"/>
      <c r="Z20" s="278"/>
      <c r="AA20" s="278"/>
      <c r="AD20" s="293"/>
      <c r="AE20" s="293"/>
      <c r="AF20" s="293"/>
      <c r="AG20" s="293"/>
      <c r="AH20" s="293"/>
    </row>
    <row r="21" spans="1:34">
      <c r="A21" s="296"/>
      <c r="B21" s="295"/>
      <c r="C21" s="295"/>
      <c r="D21" s="289"/>
      <c r="E21" s="290"/>
      <c r="F21" s="291"/>
      <c r="G21" s="291"/>
      <c r="H21" s="291"/>
      <c r="I21" s="291"/>
      <c r="J21" s="291"/>
      <c r="K21" s="291"/>
      <c r="L21" s="291"/>
      <c r="M21" s="291"/>
      <c r="N21" s="292"/>
      <c r="O21" s="292"/>
      <c r="P21" s="292"/>
      <c r="Q21" s="292"/>
      <c r="R21" s="292"/>
      <c r="S21" s="292"/>
      <c r="T21" s="292"/>
      <c r="U21" s="268"/>
      <c r="V21" s="278"/>
      <c r="W21" s="278"/>
      <c r="X21" s="278"/>
      <c r="Y21" s="278"/>
      <c r="Z21" s="278"/>
      <c r="AA21" s="278"/>
      <c r="AD21" s="293"/>
      <c r="AE21" s="293"/>
      <c r="AF21" s="293"/>
      <c r="AG21" s="293"/>
      <c r="AH21" s="293"/>
    </row>
    <row r="22" spans="1:34">
      <c r="A22" s="270"/>
      <c r="B22" s="237" t="s">
        <v>205</v>
      </c>
      <c r="C22" s="237"/>
      <c r="D22" s="297" t="s">
        <v>206</v>
      </c>
      <c r="E22" s="287"/>
      <c r="F22" s="2156" t="s">
        <v>207</v>
      </c>
      <c r="G22" s="2156"/>
      <c r="H22" s="2156"/>
      <c r="I22" s="2156"/>
      <c r="J22" s="2156"/>
      <c r="K22" s="2156"/>
      <c r="L22" s="2156"/>
      <c r="M22" s="287"/>
      <c r="N22" s="2157" t="s">
        <v>208</v>
      </c>
      <c r="O22" s="2157"/>
      <c r="P22" s="2157"/>
      <c r="Q22" s="2157"/>
      <c r="R22" s="2157"/>
      <c r="S22" s="2157"/>
      <c r="T22" s="2157"/>
      <c r="U22" s="270"/>
      <c r="X22" s="298"/>
      <c r="Y22" s="298"/>
      <c r="Z22" s="298"/>
      <c r="AA22" s="298"/>
    </row>
    <row r="23" spans="1:34">
      <c r="A23" s="270"/>
      <c r="B23" s="237" t="s">
        <v>204</v>
      </c>
      <c r="C23" s="237"/>
      <c r="D23" s="289"/>
      <c r="E23" s="287"/>
      <c r="F23" s="352" t="s">
        <v>202</v>
      </c>
      <c r="G23" s="352" t="s">
        <v>203</v>
      </c>
      <c r="H23" s="352" t="s">
        <v>240</v>
      </c>
      <c r="I23" s="352" t="s">
        <v>148</v>
      </c>
      <c r="J23" s="352" t="s">
        <v>239</v>
      </c>
      <c r="K23" s="352" t="s">
        <v>228</v>
      </c>
      <c r="L23" s="352" t="s">
        <v>227</v>
      </c>
      <c r="M23" s="287"/>
      <c r="N23" s="352" t="s">
        <v>202</v>
      </c>
      <c r="O23" s="352" t="s">
        <v>203</v>
      </c>
      <c r="P23" s="352" t="s">
        <v>240</v>
      </c>
      <c r="Q23" s="352" t="s">
        <v>148</v>
      </c>
      <c r="R23" s="352" t="s">
        <v>239</v>
      </c>
      <c r="S23" s="352" t="s">
        <v>228</v>
      </c>
      <c r="T23" s="352" t="s">
        <v>227</v>
      </c>
      <c r="U23" s="270"/>
      <c r="X23" s="298"/>
      <c r="Y23" s="298"/>
      <c r="Z23" s="298"/>
      <c r="AA23" s="298"/>
    </row>
    <row r="24" spans="1:34">
      <c r="A24" s="270"/>
      <c r="B24" s="503" t="s">
        <v>120</v>
      </c>
      <c r="C24" s="295"/>
      <c r="D24" s="506">
        <f>TIC_Retail!L10</f>
        <v>15249.068799999999</v>
      </c>
      <c r="E24" s="290"/>
      <c r="F24" s="292">
        <f t="shared" ref="F24:F33" si="0">IF($B10="","",IF(ISERROR($D24/F10),"n/a",IF($D24/F10&lt;0,"nmf",$D24/F10)))</f>
        <v>0.21141735641458631</v>
      </c>
      <c r="G24" s="292">
        <f t="shared" ref="G24:T24" si="1">IF($B10="","",IF(ISERROR($D24/G10),"n/a",IF($D24/G10&lt;0,"nmf",$D24/G10)))</f>
        <v>0.18086618011022637</v>
      </c>
      <c r="H24" s="292">
        <f t="shared" si="1"/>
        <v>0.54036388377037559</v>
      </c>
      <c r="I24" s="292">
        <f t="shared" si="1"/>
        <v>0.26598759462759464</v>
      </c>
      <c r="J24" s="292" t="str">
        <f t="shared" si="1"/>
        <v>n/a</v>
      </c>
      <c r="K24" s="292" t="str">
        <f t="shared" si="1"/>
        <v>n/a</v>
      </c>
      <c r="L24" s="292" t="str">
        <f t="shared" si="1"/>
        <v>n/a</v>
      </c>
      <c r="M24" s="292"/>
      <c r="N24" s="292">
        <f t="shared" si="1"/>
        <v>0.25352662607776177</v>
      </c>
      <c r="O24" s="292">
        <f t="shared" si="1"/>
        <v>0.23206147290675377</v>
      </c>
      <c r="P24" s="292">
        <f t="shared" si="1"/>
        <v>2.97833375</v>
      </c>
      <c r="Q24" s="292">
        <f t="shared" si="1"/>
        <v>0.43039990968106123</v>
      </c>
      <c r="R24" s="292" t="str">
        <f t="shared" si="1"/>
        <v>n/a</v>
      </c>
      <c r="S24" s="292" t="str">
        <f t="shared" si="1"/>
        <v>n/a</v>
      </c>
      <c r="T24" s="292" t="str">
        <f t="shared" si="1"/>
        <v>n/a</v>
      </c>
      <c r="U24" s="270"/>
      <c r="X24" s="298"/>
      <c r="Y24" s="298"/>
      <c r="Z24" s="298"/>
      <c r="AA24" s="298"/>
    </row>
    <row r="25" spans="1:34">
      <c r="A25" s="270"/>
      <c r="B25" s="503" t="s">
        <v>121</v>
      </c>
      <c r="C25" s="295"/>
      <c r="D25" s="507">
        <f>TIC_Retail!L11</f>
        <v>3491.0346540405008</v>
      </c>
      <c r="E25" s="290"/>
      <c r="F25" s="292">
        <f t="shared" si="0"/>
        <v>4.2747502694382281E-2</v>
      </c>
      <c r="G25" s="292">
        <f t="shared" ref="G25:L33" si="2">IF($B11="","",IF(ISERROR($D25/G11),"n/a",IF($D25/G11&lt;0,"nmf",$D25/G11)))</f>
        <v>4.0886445737559104E-2</v>
      </c>
      <c r="H25" s="292">
        <f t="shared" si="2"/>
        <v>5.152438423792341E-2</v>
      </c>
      <c r="I25" s="292">
        <f t="shared" si="2"/>
        <v>5.334140073709262E-2</v>
      </c>
      <c r="J25" s="292" t="str">
        <f t="shared" si="2"/>
        <v>n/a</v>
      </c>
      <c r="K25" s="292" t="str">
        <f t="shared" si="2"/>
        <v>n/a</v>
      </c>
      <c r="L25" s="292" t="str">
        <f t="shared" si="2"/>
        <v>n/a</v>
      </c>
      <c r="M25" s="292"/>
      <c r="N25" s="292">
        <f t="shared" ref="N25:T33" si="3">IF($B11="","",IF(ISERROR($D25/N11),"n/a",IF($D25/N11&lt;0,"nmf",$D25/N11)))</f>
        <v>4.3593032352183515E-2</v>
      </c>
      <c r="O25" s="292">
        <f t="shared" si="3"/>
        <v>4.0886445737559104E-2</v>
      </c>
      <c r="P25" s="292">
        <f t="shared" si="3"/>
        <v>5.152438423792341E-2</v>
      </c>
      <c r="Q25" s="292">
        <f t="shared" si="3"/>
        <v>5.3386265201255521E-2</v>
      </c>
      <c r="R25" s="292">
        <f t="shared" si="3"/>
        <v>4.3088075472384302E-2</v>
      </c>
      <c r="S25" s="292">
        <f t="shared" si="3"/>
        <v>3.1419580837976482E-2</v>
      </c>
      <c r="T25" s="292">
        <f t="shared" si="3"/>
        <v>2.9274049798098278E-2</v>
      </c>
      <c r="U25" s="270"/>
      <c r="X25" s="298"/>
      <c r="Y25" s="298"/>
      <c r="Z25" s="298"/>
      <c r="AA25" s="298"/>
    </row>
    <row r="26" spans="1:34">
      <c r="A26" s="270"/>
      <c r="B26" s="503" t="s">
        <v>122</v>
      </c>
      <c r="C26" s="295"/>
      <c r="D26" s="507">
        <f>TIC_Retail!L12</f>
        <v>8682.0369200000005</v>
      </c>
      <c r="E26" s="290"/>
      <c r="F26" s="292">
        <f t="shared" si="0"/>
        <v>0.19397125341269097</v>
      </c>
      <c r="G26" s="292">
        <f t="shared" si="2"/>
        <v>0.19845865469895307</v>
      </c>
      <c r="H26" s="292">
        <f t="shared" si="2"/>
        <v>0.14819303109958012</v>
      </c>
      <c r="I26" s="292">
        <f t="shared" si="2"/>
        <v>0.11296204585078977</v>
      </c>
      <c r="J26" s="292" t="str">
        <f t="shared" si="2"/>
        <v>n/a</v>
      </c>
      <c r="K26" s="292" t="str">
        <f t="shared" si="2"/>
        <v>n/a</v>
      </c>
      <c r="L26" s="292" t="str">
        <f t="shared" si="2"/>
        <v>n/a</v>
      </c>
      <c r="M26" s="292"/>
      <c r="N26" s="292">
        <f t="shared" si="3"/>
        <v>0.3900391259422985</v>
      </c>
      <c r="O26" s="292">
        <f t="shared" si="3"/>
        <v>0.70696788339395267</v>
      </c>
      <c r="P26" s="292">
        <f t="shared" si="3"/>
        <v>0.39488933503138363</v>
      </c>
      <c r="Q26" s="292">
        <f t="shared" si="3"/>
        <v>0.21565991653832781</v>
      </c>
      <c r="R26" s="292">
        <f t="shared" si="3"/>
        <v>0.11603123180755096</v>
      </c>
      <c r="S26" s="292">
        <f t="shared" si="3"/>
        <v>0.11690932119628887</v>
      </c>
      <c r="T26" s="292" t="str">
        <f t="shared" si="3"/>
        <v>n/a</v>
      </c>
      <c r="U26" s="270"/>
      <c r="X26" s="298"/>
      <c r="Y26" s="298"/>
      <c r="Z26" s="298"/>
      <c r="AA26" s="298"/>
    </row>
    <row r="27" spans="1:34">
      <c r="A27" s="270"/>
      <c r="B27" s="503" t="s">
        <v>123</v>
      </c>
      <c r="C27" s="295"/>
      <c r="D27" s="507">
        <f>TIC_Retail!L13</f>
        <v>4510.2653</v>
      </c>
      <c r="E27" s="290"/>
      <c r="F27" s="292">
        <f t="shared" si="0"/>
        <v>7.4599161429043992E-2</v>
      </c>
      <c r="G27" s="292">
        <f t="shared" si="2"/>
        <v>6.2758793599257887E-2</v>
      </c>
      <c r="H27" s="292">
        <f t="shared" si="2"/>
        <v>2.3738238421052631</v>
      </c>
      <c r="I27" s="292">
        <f t="shared" si="2"/>
        <v>7.2279892628205125E-2</v>
      </c>
      <c r="J27" s="292" t="str">
        <f t="shared" si="2"/>
        <v>n/a</v>
      </c>
      <c r="K27" s="292" t="str">
        <f t="shared" si="2"/>
        <v>n/a</v>
      </c>
      <c r="L27" s="292" t="str">
        <f t="shared" si="2"/>
        <v>n/a</v>
      </c>
      <c r="M27" s="292"/>
      <c r="N27" s="292">
        <f t="shared" si="3"/>
        <v>7.6341660460392688E-2</v>
      </c>
      <c r="O27" s="292">
        <f t="shared" si="3"/>
        <v>6.4493784080076264E-2</v>
      </c>
      <c r="P27" s="292" t="str">
        <f t="shared" si="3"/>
        <v>nmf</v>
      </c>
      <c r="Q27" s="292">
        <f t="shared" si="3"/>
        <v>7.7363041166380792E-2</v>
      </c>
      <c r="R27" s="292">
        <f t="shared" si="3"/>
        <v>5.6288212893211197E-2</v>
      </c>
      <c r="S27" s="292">
        <f t="shared" si="3"/>
        <v>4.8392428350157744E-2</v>
      </c>
      <c r="T27" s="292">
        <f t="shared" si="3"/>
        <v>4.1946443215947864E-2</v>
      </c>
      <c r="U27" s="270"/>
      <c r="X27" s="298"/>
      <c r="Y27" s="298"/>
      <c r="Z27" s="298"/>
      <c r="AA27" s="298"/>
    </row>
    <row r="28" spans="1:34">
      <c r="A28" s="270"/>
      <c r="B28" s="503" t="s">
        <v>124</v>
      </c>
      <c r="C28" s="295"/>
      <c r="D28" s="507">
        <f>TIC_Retail!L14</f>
        <v>2773.7352946999999</v>
      </c>
      <c r="E28" s="290"/>
      <c r="F28" s="292">
        <f t="shared" si="0"/>
        <v>1.7010519408193303</v>
      </c>
      <c r="G28" s="292" t="str">
        <f t="shared" si="2"/>
        <v>nmf</v>
      </c>
      <c r="H28" s="292" t="str">
        <f t="shared" si="2"/>
        <v>nmf</v>
      </c>
      <c r="I28" s="292">
        <f t="shared" si="2"/>
        <v>0.54376304542246612</v>
      </c>
      <c r="J28" s="292" t="str">
        <f t="shared" si="2"/>
        <v>n/a</v>
      </c>
      <c r="K28" s="292" t="str">
        <f t="shared" si="2"/>
        <v>n/a</v>
      </c>
      <c r="L28" s="292" t="str">
        <f t="shared" si="2"/>
        <v>n/a</v>
      </c>
      <c r="M28" s="292"/>
      <c r="N28" s="292" t="str">
        <f t="shared" si="3"/>
        <v>nmf</v>
      </c>
      <c r="O28" s="292" t="str">
        <f t="shared" si="3"/>
        <v>nmf</v>
      </c>
      <c r="P28" s="292" t="str">
        <f t="shared" si="3"/>
        <v>nmf</v>
      </c>
      <c r="Q28" s="292" t="str">
        <f t="shared" si="3"/>
        <v>nmf</v>
      </c>
      <c r="R28" s="292">
        <f t="shared" si="3"/>
        <v>8.7017699617857325E-2</v>
      </c>
      <c r="S28" s="292">
        <f t="shared" si="3"/>
        <v>4.8816797655654914E-2</v>
      </c>
      <c r="T28" s="292">
        <f t="shared" si="3"/>
        <v>2.5155322592478893E-2</v>
      </c>
      <c r="U28" s="270"/>
      <c r="X28" s="298"/>
      <c r="Y28" s="298"/>
      <c r="Z28" s="298"/>
      <c r="AA28" s="298"/>
    </row>
    <row r="29" spans="1:34">
      <c r="A29" s="270"/>
      <c r="B29" s="503" t="s">
        <v>125</v>
      </c>
      <c r="C29" s="295"/>
      <c r="D29" s="507">
        <f>TIC_Retail!L15</f>
        <v>2181.3184999999999</v>
      </c>
      <c r="E29" s="290"/>
      <c r="F29" s="292">
        <f t="shared" si="0"/>
        <v>6.0629653049454175E-2</v>
      </c>
      <c r="G29" s="292">
        <f t="shared" si="2"/>
        <v>5.6031333750032102E-2</v>
      </c>
      <c r="H29" s="292">
        <f t="shared" si="2"/>
        <v>5.699664236628256E-2</v>
      </c>
      <c r="I29" s="292">
        <f t="shared" si="2"/>
        <v>7.91738412398824E-2</v>
      </c>
      <c r="J29" s="292" t="str">
        <f t="shared" si="2"/>
        <v>n/a</v>
      </c>
      <c r="K29" s="292" t="str">
        <f t="shared" si="2"/>
        <v>n/a</v>
      </c>
      <c r="L29" s="292" t="str">
        <f t="shared" si="2"/>
        <v>n/a</v>
      </c>
      <c r="M29" s="292"/>
      <c r="N29" s="292">
        <f t="shared" si="3"/>
        <v>6.1011208927984555E-2</v>
      </c>
      <c r="O29" s="292">
        <f t="shared" si="3"/>
        <v>5.6466468491945011E-2</v>
      </c>
      <c r="P29" s="292">
        <f t="shared" si="3"/>
        <v>5.805856910915333E-2</v>
      </c>
      <c r="Q29" s="292">
        <f t="shared" si="3"/>
        <v>8.1237886857100289E-2</v>
      </c>
      <c r="R29" s="292">
        <f t="shared" si="3"/>
        <v>5.5800184694410053E-2</v>
      </c>
      <c r="S29" s="292">
        <f t="shared" si="3"/>
        <v>3.5839953692537105E-2</v>
      </c>
      <c r="T29" s="292">
        <f t="shared" si="3"/>
        <v>2.1319635439573863E-2</v>
      </c>
      <c r="U29" s="270"/>
      <c r="X29" s="298"/>
      <c r="Y29" s="298"/>
      <c r="Z29" s="298"/>
      <c r="AA29" s="298"/>
    </row>
    <row r="30" spans="1:34">
      <c r="A30" s="270"/>
      <c r="B30" s="503" t="s">
        <v>126</v>
      </c>
      <c r="C30" s="295"/>
      <c r="D30" s="507">
        <f>TIC_Retail!L16</f>
        <v>5656.0452500000001</v>
      </c>
      <c r="E30" s="290"/>
      <c r="F30" s="292">
        <f t="shared" si="0"/>
        <v>4.7171054167882906E-2</v>
      </c>
      <c r="G30" s="292">
        <f t="shared" si="2"/>
        <v>3.902515121895124E-2</v>
      </c>
      <c r="H30" s="292" t="str">
        <f t="shared" si="2"/>
        <v>nmf</v>
      </c>
      <c r="I30" s="292">
        <f t="shared" si="2"/>
        <v>2.6005523140868254E-2</v>
      </c>
      <c r="J30" s="292" t="str">
        <f t="shared" si="2"/>
        <v>n/a</v>
      </c>
      <c r="K30" s="292" t="str">
        <f t="shared" si="2"/>
        <v>n/a</v>
      </c>
      <c r="L30" s="292" t="str">
        <f t="shared" si="2"/>
        <v>n/a</v>
      </c>
      <c r="M30" s="292"/>
      <c r="N30" s="292">
        <f t="shared" si="3"/>
        <v>5.9271035495269672E-2</v>
      </c>
      <c r="O30" s="292">
        <f t="shared" si="3"/>
        <v>5.0146246154391755E-2</v>
      </c>
      <c r="P30" s="292" t="str">
        <f t="shared" si="3"/>
        <v>nmf</v>
      </c>
      <c r="Q30" s="292">
        <f t="shared" si="3"/>
        <v>3.2063203290193479E-2</v>
      </c>
      <c r="R30" s="292">
        <f t="shared" si="3"/>
        <v>2.8540846994328715E-2</v>
      </c>
      <c r="S30" s="292">
        <f t="shared" si="3"/>
        <v>2.4571116674901139E-2</v>
      </c>
      <c r="T30" s="292">
        <f t="shared" si="3"/>
        <v>2.0926537415746481E-2</v>
      </c>
      <c r="U30" s="270"/>
      <c r="X30" s="298"/>
      <c r="Y30" s="298"/>
      <c r="Z30" s="298"/>
      <c r="AA30" s="298"/>
    </row>
    <row r="31" spans="1:34">
      <c r="A31" s="270"/>
      <c r="B31" s="503" t="s">
        <v>127</v>
      </c>
      <c r="C31" s="295"/>
      <c r="D31" s="507">
        <f>TIC_Retail!L17</f>
        <v>0</v>
      </c>
      <c r="E31" s="290"/>
      <c r="F31" s="292">
        <f t="shared" si="0"/>
        <v>0</v>
      </c>
      <c r="G31" s="292">
        <f t="shared" si="2"/>
        <v>0</v>
      </c>
      <c r="H31" s="292">
        <f t="shared" si="2"/>
        <v>0</v>
      </c>
      <c r="I31" s="292">
        <f t="shared" si="2"/>
        <v>0</v>
      </c>
      <c r="J31" s="292" t="str">
        <f t="shared" si="2"/>
        <v>n/a</v>
      </c>
      <c r="K31" s="292" t="str">
        <f t="shared" si="2"/>
        <v>n/a</v>
      </c>
      <c r="L31" s="292" t="str">
        <f t="shared" si="2"/>
        <v>n/a</v>
      </c>
      <c r="M31" s="292"/>
      <c r="N31" s="292">
        <f t="shared" si="3"/>
        <v>0</v>
      </c>
      <c r="O31" s="292">
        <f t="shared" si="3"/>
        <v>0</v>
      </c>
      <c r="P31" s="292">
        <f t="shared" si="3"/>
        <v>0</v>
      </c>
      <c r="Q31" s="292">
        <f t="shared" si="3"/>
        <v>0</v>
      </c>
      <c r="R31" s="292">
        <f t="shared" si="3"/>
        <v>0</v>
      </c>
      <c r="S31" s="292">
        <f t="shared" si="3"/>
        <v>0</v>
      </c>
      <c r="T31" s="292">
        <f t="shared" si="3"/>
        <v>0</v>
      </c>
      <c r="U31" s="270"/>
      <c r="X31" s="298"/>
      <c r="Y31" s="298"/>
      <c r="Z31" s="298"/>
      <c r="AA31" s="298"/>
    </row>
    <row r="32" spans="1:34">
      <c r="A32" s="270"/>
      <c r="B32" s="503" t="s">
        <v>128</v>
      </c>
      <c r="C32" s="295"/>
      <c r="D32" s="507">
        <f>TIC_Retail!L27</f>
        <v>0</v>
      </c>
      <c r="E32" s="290"/>
      <c r="F32" s="292">
        <f t="shared" si="0"/>
        <v>0</v>
      </c>
      <c r="G32" s="292">
        <f t="shared" si="2"/>
        <v>0</v>
      </c>
      <c r="H32" s="292">
        <f t="shared" si="2"/>
        <v>0</v>
      </c>
      <c r="I32" s="292">
        <f t="shared" si="2"/>
        <v>0</v>
      </c>
      <c r="J32" s="292" t="str">
        <f t="shared" si="2"/>
        <v>n/a</v>
      </c>
      <c r="K32" s="292" t="str">
        <f t="shared" si="2"/>
        <v>n/a</v>
      </c>
      <c r="L32" s="292" t="str">
        <f t="shared" si="2"/>
        <v>n/a</v>
      </c>
      <c r="M32" s="292"/>
      <c r="N32" s="292">
        <f t="shared" si="3"/>
        <v>0</v>
      </c>
      <c r="O32" s="292">
        <f t="shared" si="3"/>
        <v>0</v>
      </c>
      <c r="P32" s="292">
        <f t="shared" si="3"/>
        <v>0</v>
      </c>
      <c r="Q32" s="292">
        <f t="shared" si="3"/>
        <v>0</v>
      </c>
      <c r="R32" s="292">
        <f t="shared" si="3"/>
        <v>0</v>
      </c>
      <c r="S32" s="292">
        <f t="shared" si="3"/>
        <v>0</v>
      </c>
      <c r="T32" s="292">
        <f t="shared" si="3"/>
        <v>0</v>
      </c>
      <c r="U32" s="270"/>
      <c r="X32" s="298"/>
      <c r="Y32" s="298"/>
      <c r="Z32" s="298"/>
      <c r="AA32" s="298"/>
    </row>
    <row r="33" spans="1:34" s="301" customFormat="1">
      <c r="A33" s="269"/>
      <c r="B33" s="503" t="s">
        <v>129</v>
      </c>
      <c r="C33" s="295"/>
      <c r="D33" s="507" t="e">
        <f>TIC_Retail!#REF!</f>
        <v>#REF!</v>
      </c>
      <c r="E33" s="290"/>
      <c r="F33" s="292" t="str">
        <f t="shared" si="0"/>
        <v>n/a</v>
      </c>
      <c r="G33" s="292" t="str">
        <f t="shared" si="2"/>
        <v>n/a</v>
      </c>
      <c r="H33" s="292" t="str">
        <f t="shared" si="2"/>
        <v>n/a</v>
      </c>
      <c r="I33" s="292" t="str">
        <f t="shared" si="2"/>
        <v>n/a</v>
      </c>
      <c r="J33" s="292" t="str">
        <f t="shared" si="2"/>
        <v>n/a</v>
      </c>
      <c r="K33" s="292" t="str">
        <f t="shared" si="2"/>
        <v>n/a</v>
      </c>
      <c r="L33" s="292" t="str">
        <f t="shared" si="2"/>
        <v>n/a</v>
      </c>
      <c r="M33" s="292"/>
      <c r="N33" s="292" t="str">
        <f t="shared" si="3"/>
        <v>n/a</v>
      </c>
      <c r="O33" s="292" t="str">
        <f t="shared" si="3"/>
        <v>n/a</v>
      </c>
      <c r="P33" s="292" t="str">
        <f t="shared" si="3"/>
        <v>n/a</v>
      </c>
      <c r="Q33" s="292" t="str">
        <f t="shared" si="3"/>
        <v>n/a</v>
      </c>
      <c r="R33" s="292" t="str">
        <f t="shared" si="3"/>
        <v>n/a</v>
      </c>
      <c r="S33" s="292" t="str">
        <f t="shared" si="3"/>
        <v>n/a</v>
      </c>
      <c r="T33" s="292" t="str">
        <f t="shared" si="3"/>
        <v>n/a</v>
      </c>
      <c r="U33" s="237"/>
      <c r="V33" s="299"/>
      <c r="W33" s="300"/>
      <c r="X33" s="300"/>
      <c r="Y33" s="300"/>
      <c r="Z33" s="299"/>
      <c r="AA33" s="299"/>
    </row>
    <row r="34" spans="1:34" s="301" customFormat="1">
      <c r="A34" s="269"/>
      <c r="B34" s="505"/>
      <c r="U34" s="237"/>
      <c r="V34" s="299"/>
      <c r="W34" s="300"/>
      <c r="X34" s="300"/>
      <c r="Y34" s="300"/>
      <c r="Z34" s="299"/>
      <c r="AA34" s="299"/>
    </row>
    <row r="35" spans="1:34" s="301" customFormat="1">
      <c r="A35" s="269"/>
      <c r="B35" s="295"/>
      <c r="C35" s="295"/>
      <c r="D35" s="302"/>
      <c r="E35" s="303"/>
      <c r="F35" s="304"/>
      <c r="G35" s="304"/>
      <c r="H35" s="304"/>
      <c r="I35" s="304"/>
      <c r="J35" s="304"/>
      <c r="K35" s="304"/>
      <c r="L35" s="304"/>
      <c r="M35" s="304"/>
      <c r="N35" s="305"/>
      <c r="O35" s="305"/>
      <c r="P35" s="305"/>
      <c r="Q35" s="305"/>
      <c r="R35" s="305"/>
      <c r="S35" s="305"/>
      <c r="T35" s="305"/>
      <c r="U35" s="237"/>
      <c r="V35" s="299"/>
      <c r="W35" s="300"/>
      <c r="X35" s="300"/>
      <c r="Y35" s="300"/>
      <c r="Z35" s="299"/>
      <c r="AA35" s="299"/>
    </row>
    <row r="36" spans="1:34" s="301" customFormat="1">
      <c r="A36" s="269"/>
      <c r="B36" s="237"/>
      <c r="C36" s="237"/>
      <c r="D36" s="306" t="s">
        <v>38</v>
      </c>
      <c r="E36" s="307"/>
      <c r="F36" s="292">
        <f>(AVERAGE(F24:F33))</f>
        <v>0.25906532466526344</v>
      </c>
      <c r="G36" s="292">
        <f>(AVERAGE(G24:G33))</f>
        <v>7.2253319889372475E-2</v>
      </c>
      <c r="H36" s="292">
        <f>(AVERAGE(H24:H33))</f>
        <v>0.452985969082775</v>
      </c>
      <c r="I36" s="292">
        <f>(AVERAGE(I24:I33))</f>
        <v>0.12816814929409989</v>
      </c>
      <c r="J36" s="292" t="str">
        <f t="shared" ref="J36:L37" si="4">IFERROR(AVERAGE(J$24:J$33),"n/a")</f>
        <v>n/a</v>
      </c>
      <c r="K36" s="292" t="str">
        <f t="shared" si="4"/>
        <v>n/a</v>
      </c>
      <c r="L36" s="292" t="str">
        <f t="shared" si="4"/>
        <v>n/a</v>
      </c>
      <c r="M36" s="291"/>
      <c r="N36" s="292">
        <f t="shared" ref="N36:T36" si="5">(AVERAGE(N24:N33))</f>
        <v>0.11047283615698633</v>
      </c>
      <c r="O36" s="292">
        <f t="shared" si="5"/>
        <v>0.14387778759558481</v>
      </c>
      <c r="P36" s="292">
        <f t="shared" si="5"/>
        <v>0.58046767306307678</v>
      </c>
      <c r="Q36" s="292">
        <f t="shared" si="5"/>
        <v>0.1112637778417899</v>
      </c>
      <c r="R36" s="292">
        <f t="shared" si="5"/>
        <v>4.8345781434967823E-2</v>
      </c>
      <c r="S36" s="292">
        <f t="shared" si="5"/>
        <v>3.8243649800939535E-2</v>
      </c>
      <c r="T36" s="292">
        <f t="shared" si="5"/>
        <v>1.9803141208835057E-2</v>
      </c>
      <c r="U36" s="237"/>
      <c r="V36" s="299"/>
      <c r="W36" s="300"/>
      <c r="X36" s="300"/>
      <c r="Y36" s="300"/>
      <c r="Z36" s="299"/>
      <c r="AA36" s="299"/>
    </row>
    <row r="37" spans="1:34" s="301" customFormat="1">
      <c r="A37" s="269"/>
      <c r="B37" s="278"/>
      <c r="C37" s="278"/>
      <c r="D37" s="306" t="s">
        <v>39</v>
      </c>
      <c r="E37" s="307"/>
      <c r="F37" s="292">
        <f>(MEDIAN(F24:F33))</f>
        <v>6.0629653049454175E-2</v>
      </c>
      <c r="G37" s="292">
        <f>(MEDIAN(G24:G33))</f>
        <v>4.84588897437956E-2</v>
      </c>
      <c r="H37" s="292">
        <f>(MEDIAN(H24:H33))</f>
        <v>5.699664236628256E-2</v>
      </c>
      <c r="I37" s="292">
        <f>(MEDIAN(I24:I33))</f>
        <v>7.2279892628205125E-2</v>
      </c>
      <c r="J37" s="292" t="str">
        <f t="shared" si="4"/>
        <v>n/a</v>
      </c>
      <c r="K37" s="292" t="str">
        <f t="shared" si="4"/>
        <v>n/a</v>
      </c>
      <c r="L37" s="292" t="str">
        <f t="shared" si="4"/>
        <v>n/a</v>
      </c>
      <c r="M37" s="291"/>
      <c r="N37" s="292">
        <f t="shared" ref="N37:T37" si="6">(MEDIAN(N24:N33))</f>
        <v>6.014112221162711E-2</v>
      </c>
      <c r="O37" s="292">
        <f t="shared" si="6"/>
        <v>5.330635732316838E-2</v>
      </c>
      <c r="P37" s="292">
        <f t="shared" si="6"/>
        <v>5.479147667353837E-2</v>
      </c>
      <c r="Q37" s="292">
        <f t="shared" si="6"/>
        <v>6.537465318381816E-2</v>
      </c>
      <c r="R37" s="292">
        <f t="shared" si="6"/>
        <v>4.9444130083397181E-2</v>
      </c>
      <c r="S37" s="292">
        <f t="shared" si="6"/>
        <v>3.3629767265256794E-2</v>
      </c>
      <c r="T37" s="292">
        <f t="shared" si="6"/>
        <v>2.1319635439573863E-2</v>
      </c>
      <c r="U37" s="237"/>
      <c r="V37" s="299"/>
      <c r="W37" s="300"/>
      <c r="X37" s="300"/>
      <c r="Y37" s="300"/>
      <c r="Z37" s="299"/>
      <c r="AA37" s="299"/>
    </row>
    <row r="38" spans="1:34" s="301" customFormat="1">
      <c r="A38" s="269"/>
      <c r="B38" s="278"/>
      <c r="C38" s="278"/>
      <c r="D38" s="306" t="s">
        <v>151</v>
      </c>
      <c r="E38" s="307"/>
      <c r="F38" s="292">
        <f t="shared" ref="F38:L38" si="7">(MAX(F24:F33))</f>
        <v>1.7010519408193303</v>
      </c>
      <c r="G38" s="292">
        <f t="shared" si="7"/>
        <v>0.19845865469895307</v>
      </c>
      <c r="H38" s="292">
        <f t="shared" si="7"/>
        <v>2.3738238421052631</v>
      </c>
      <c r="I38" s="292">
        <f t="shared" si="7"/>
        <v>0.54376304542246612</v>
      </c>
      <c r="J38" s="292">
        <f t="shared" si="7"/>
        <v>0</v>
      </c>
      <c r="K38" s="292">
        <f t="shared" si="7"/>
        <v>0</v>
      </c>
      <c r="L38" s="292">
        <f t="shared" si="7"/>
        <v>0</v>
      </c>
      <c r="M38" s="291"/>
      <c r="N38" s="292">
        <f t="shared" ref="N38:T38" si="8">(MAX(N24:N33))</f>
        <v>0.3900391259422985</v>
      </c>
      <c r="O38" s="292">
        <f t="shared" si="8"/>
        <v>0.70696788339395267</v>
      </c>
      <c r="P38" s="292">
        <f t="shared" si="8"/>
        <v>2.97833375</v>
      </c>
      <c r="Q38" s="292">
        <f t="shared" si="8"/>
        <v>0.43039990968106123</v>
      </c>
      <c r="R38" s="292">
        <f t="shared" si="8"/>
        <v>0.11603123180755096</v>
      </c>
      <c r="S38" s="292">
        <f t="shared" si="8"/>
        <v>0.11690932119628887</v>
      </c>
      <c r="T38" s="292">
        <f t="shared" si="8"/>
        <v>4.1946443215947864E-2</v>
      </c>
      <c r="U38" s="237"/>
      <c r="V38" s="299"/>
      <c r="W38" s="300"/>
      <c r="X38" s="300"/>
      <c r="Y38" s="300"/>
      <c r="Z38" s="299"/>
      <c r="AA38" s="299"/>
    </row>
    <row r="39" spans="1:34" s="301" customFormat="1">
      <c r="A39" s="269"/>
      <c r="B39" s="278"/>
      <c r="C39" s="278"/>
      <c r="D39" s="308" t="s">
        <v>154</v>
      </c>
      <c r="E39" s="309"/>
      <c r="F39" s="305">
        <f t="shared" ref="F39:L39" si="9">(MIN(F24:F33))</f>
        <v>0</v>
      </c>
      <c r="G39" s="305">
        <f t="shared" si="9"/>
        <v>0</v>
      </c>
      <c r="H39" s="305">
        <f t="shared" si="9"/>
        <v>0</v>
      </c>
      <c r="I39" s="305">
        <f t="shared" si="9"/>
        <v>0</v>
      </c>
      <c r="J39" s="305">
        <f t="shared" si="9"/>
        <v>0</v>
      </c>
      <c r="K39" s="305">
        <f t="shared" si="9"/>
        <v>0</v>
      </c>
      <c r="L39" s="305">
        <f t="shared" si="9"/>
        <v>0</v>
      </c>
      <c r="M39" s="304"/>
      <c r="N39" s="305">
        <f t="shared" ref="N39:T39" si="10">(MIN(N24:N33))</f>
        <v>0</v>
      </c>
      <c r="O39" s="305">
        <f t="shared" si="10"/>
        <v>0</v>
      </c>
      <c r="P39" s="305">
        <f t="shared" si="10"/>
        <v>0</v>
      </c>
      <c r="Q39" s="305">
        <f t="shared" si="10"/>
        <v>0</v>
      </c>
      <c r="R39" s="305">
        <f t="shared" si="10"/>
        <v>0</v>
      </c>
      <c r="S39" s="305">
        <f t="shared" si="10"/>
        <v>0</v>
      </c>
      <c r="T39" s="305">
        <f t="shared" si="10"/>
        <v>0</v>
      </c>
      <c r="U39" s="237"/>
      <c r="V39" s="299"/>
      <c r="W39" s="300"/>
      <c r="X39" s="300"/>
      <c r="Y39" s="300"/>
      <c r="Z39" s="299"/>
      <c r="AA39" s="299"/>
    </row>
    <row r="40" spans="1:34">
      <c r="A40" s="270"/>
      <c r="B40" s="247"/>
      <c r="C40" s="247"/>
      <c r="D40" s="238"/>
      <c r="E40" s="238"/>
      <c r="F40" s="238"/>
      <c r="G40" s="238"/>
      <c r="H40" s="238"/>
      <c r="I40" s="238"/>
      <c r="J40" s="238"/>
      <c r="K40" s="238"/>
      <c r="L40" s="238"/>
      <c r="M40" s="238"/>
      <c r="N40" s="238"/>
      <c r="O40" s="238"/>
      <c r="P40" s="238"/>
      <c r="Q40" s="238"/>
      <c r="R40" s="238"/>
      <c r="S40" s="238"/>
      <c r="T40" s="238"/>
      <c r="U40" s="237"/>
      <c r="V40" s="299"/>
      <c r="W40" s="300"/>
      <c r="X40" s="300"/>
      <c r="Y40" s="300"/>
      <c r="Z40" s="299"/>
      <c r="AA40" s="299"/>
    </row>
    <row r="41" spans="1:34" s="277" customFormat="1">
      <c r="A41" s="310"/>
      <c r="B41" s="311"/>
      <c r="C41" s="311"/>
      <c r="D41" s="268"/>
      <c r="E41" s="268"/>
      <c r="F41" s="268"/>
      <c r="G41" s="268"/>
      <c r="H41" s="268"/>
      <c r="I41" s="268"/>
      <c r="J41" s="268"/>
      <c r="K41" s="268"/>
      <c r="L41" s="268"/>
      <c r="M41" s="268"/>
      <c r="N41" s="268"/>
      <c r="O41" s="268"/>
      <c r="P41" s="268"/>
      <c r="Q41" s="268"/>
      <c r="R41" s="268"/>
      <c r="S41" s="268"/>
      <c r="T41" s="268"/>
      <c r="U41" s="268"/>
      <c r="AB41" s="278"/>
      <c r="AC41" s="278"/>
      <c r="AD41" s="278"/>
      <c r="AE41" s="278"/>
      <c r="AF41" s="278"/>
      <c r="AG41" s="278"/>
      <c r="AH41" s="278"/>
    </row>
    <row r="42" spans="1:34" s="277" customFormat="1" ht="14.4" thickBot="1">
      <c r="A42" s="271" t="s">
        <v>130</v>
      </c>
      <c r="B42" s="312"/>
      <c r="C42" s="312"/>
      <c r="D42" s="313"/>
      <c r="E42" s="272"/>
      <c r="F42" s="313"/>
      <c r="G42" s="313"/>
      <c r="H42" s="313"/>
      <c r="I42" s="313"/>
      <c r="J42" s="313"/>
      <c r="K42" s="313"/>
      <c r="L42" s="313"/>
      <c r="M42" s="313"/>
      <c r="N42" s="313"/>
      <c r="O42" s="313"/>
      <c r="P42" s="313"/>
      <c r="Q42" s="313"/>
      <c r="R42" s="313"/>
      <c r="S42" s="313"/>
      <c r="T42" s="313"/>
      <c r="U42" s="313"/>
      <c r="AB42" s="278"/>
      <c r="AC42" s="278"/>
      <c r="AD42" s="278"/>
      <c r="AE42" s="278"/>
      <c r="AF42" s="278"/>
      <c r="AG42" s="278"/>
      <c r="AH42" s="278"/>
    </row>
    <row r="43" spans="1:34" s="277" customFormat="1" ht="28.8">
      <c r="A43" s="179" t="str">
        <f>IF(+Draft_Toggle=1,+Draft_Note_1," ")</f>
        <v>Draft Document.</v>
      </c>
      <c r="B43" s="270"/>
      <c r="C43" s="270"/>
      <c r="D43" s="268"/>
      <c r="E43" s="267"/>
      <c r="F43" s="268"/>
      <c r="G43" s="268"/>
      <c r="H43" s="268"/>
      <c r="I43" s="268"/>
      <c r="J43" s="268"/>
      <c r="K43" s="268"/>
      <c r="L43" s="268"/>
      <c r="M43" s="268"/>
      <c r="N43" s="268"/>
      <c r="O43" s="268"/>
      <c r="P43" s="268"/>
      <c r="Q43" s="268"/>
      <c r="R43" s="268"/>
      <c r="S43" s="268"/>
      <c r="T43" s="268"/>
      <c r="U43" s="36" t="s">
        <v>55</v>
      </c>
      <c r="AB43" s="278"/>
      <c r="AC43" s="278"/>
      <c r="AD43" s="278"/>
      <c r="AE43" s="278"/>
      <c r="AF43" s="278"/>
      <c r="AG43" s="278"/>
      <c r="AH43" s="278"/>
    </row>
    <row r="44" spans="1:34" s="277" customFormat="1">
      <c r="A44" s="180" t="str">
        <f>IF(+Draft_Toggle=1,+Draft_Note_2," ")</f>
        <v>All data subject to change upon completion of additional analysis.</v>
      </c>
      <c r="B44" s="270"/>
      <c r="C44" s="270"/>
      <c r="D44" s="268"/>
      <c r="E44" s="267"/>
      <c r="F44" s="268"/>
      <c r="G44" s="268"/>
      <c r="H44" s="268"/>
      <c r="I44" s="268"/>
      <c r="J44" s="268"/>
      <c r="K44" s="268"/>
      <c r="L44" s="268"/>
      <c r="M44" s="268"/>
      <c r="N44" s="268"/>
      <c r="O44" s="268"/>
      <c r="P44" s="268"/>
      <c r="Q44" s="268"/>
      <c r="R44" s="268"/>
      <c r="S44" s="268"/>
      <c r="T44" s="268"/>
      <c r="U44" s="314" t="str">
        <f ca="1">DCF_MSS!$M$74</f>
        <v>© 2017 by Ernst &amp; Young LLP.  All rights reserved.</v>
      </c>
      <c r="AB44" s="278"/>
      <c r="AC44" s="278"/>
      <c r="AD44" s="278"/>
      <c r="AE44" s="278"/>
      <c r="AF44" s="278"/>
      <c r="AG44" s="278"/>
      <c r="AH44" s="278"/>
    </row>
    <row r="45" spans="1:34" s="277" customFormat="1">
      <c r="A45" s="315"/>
      <c r="B45" s="315"/>
      <c r="C45" s="315"/>
      <c r="D45" s="315"/>
      <c r="E45" s="315"/>
      <c r="F45" s="315"/>
      <c r="G45" s="315"/>
      <c r="H45" s="315"/>
      <c r="I45" s="315"/>
      <c r="J45" s="315"/>
      <c r="K45" s="315"/>
      <c r="L45" s="315"/>
      <c r="M45" s="315"/>
      <c r="N45" s="315"/>
      <c r="O45" s="315"/>
      <c r="P45" s="315"/>
      <c r="Q45" s="315"/>
      <c r="R45" s="315"/>
      <c r="S45" s="315"/>
      <c r="T45" s="315"/>
      <c r="U45" s="315"/>
      <c r="AB45" s="278"/>
      <c r="AC45" s="278"/>
      <c r="AD45" s="278"/>
      <c r="AE45" s="278"/>
      <c r="AF45" s="278"/>
      <c r="AG45" s="278"/>
      <c r="AH45" s="278"/>
    </row>
  </sheetData>
  <mergeCells count="4">
    <mergeCell ref="F7:L7"/>
    <mergeCell ref="N7:T7"/>
    <mergeCell ref="F22:L22"/>
    <mergeCell ref="N22:T22"/>
  </mergeCells>
  <pageMargins left="0.5" right="0.5" top="0.5" bottom="0.5" header="0" footer="0"/>
  <pageSetup scale="49" orientation="landscape" r:id="rId1"/>
  <headerFooter alignWithMargins="0"/>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sheetPr>
  <dimension ref="A1:AH149"/>
  <sheetViews>
    <sheetView showGridLines="0" zoomScale="85" zoomScaleNormal="85" workbookViewId="0">
      <selection activeCell="J21" sqref="J21"/>
    </sheetView>
  </sheetViews>
  <sheetFormatPr defaultRowHeight="13.2" outlineLevelRow="1"/>
  <cols>
    <col min="1" max="1" width="26.6640625" customWidth="1"/>
    <col min="2" max="2" width="5.33203125" customWidth="1"/>
    <col min="3" max="22" width="8.88671875" customWidth="1"/>
    <col min="23" max="23" width="9.33203125" customWidth="1"/>
    <col min="24" max="34" width="9.33203125" bestFit="1" customWidth="1"/>
  </cols>
  <sheetData>
    <row r="1" spans="1:34" ht="30.6" thickBot="1">
      <c r="A1" s="274" t="str">
        <f>client_name</f>
        <v>AECOM Technology Corporation</v>
      </c>
      <c r="B1" s="428"/>
      <c r="C1" s="429"/>
      <c r="D1" s="429"/>
      <c r="E1" s="429"/>
      <c r="F1" s="429"/>
      <c r="G1" s="429"/>
      <c r="H1" s="429"/>
      <c r="I1" s="429"/>
      <c r="J1" s="429"/>
      <c r="K1" s="429"/>
      <c r="L1" s="429"/>
      <c r="M1" s="429"/>
      <c r="N1" s="430"/>
      <c r="O1" s="431"/>
      <c r="P1" s="431"/>
      <c r="Q1" s="431"/>
      <c r="R1" s="431"/>
      <c r="S1" s="431"/>
      <c r="T1" s="431"/>
      <c r="U1" s="431"/>
      <c r="V1" s="425" t="s">
        <v>21</v>
      </c>
      <c r="W1" s="432"/>
      <c r="X1" s="432"/>
      <c r="Y1" s="432"/>
      <c r="Z1" s="432"/>
      <c r="AA1" s="432"/>
      <c r="AB1" s="432"/>
      <c r="AC1" s="432"/>
      <c r="AD1" s="432"/>
      <c r="AE1" s="432"/>
      <c r="AF1" s="432"/>
      <c r="AG1" s="432"/>
      <c r="AH1" s="432"/>
    </row>
    <row r="2" spans="1:34" ht="18">
      <c r="A2" s="154" t="str">
        <f>Subject_Co</f>
        <v>MSS</v>
      </c>
      <c r="B2" s="434"/>
      <c r="C2" s="435"/>
      <c r="D2" s="435"/>
      <c r="E2" s="435"/>
      <c r="F2" s="435"/>
      <c r="G2" s="435"/>
      <c r="H2" s="435"/>
      <c r="I2" s="435"/>
      <c r="J2" s="435"/>
      <c r="K2" s="435"/>
      <c r="L2" s="435"/>
      <c r="M2" s="435"/>
      <c r="N2" s="436"/>
      <c r="O2" s="432"/>
      <c r="P2" s="432"/>
      <c r="Q2" s="432"/>
      <c r="R2" s="432"/>
      <c r="S2" s="432"/>
      <c r="T2" s="432"/>
      <c r="U2" s="432"/>
      <c r="V2" s="436"/>
      <c r="W2" s="432"/>
      <c r="X2" s="432"/>
      <c r="Y2" s="432"/>
      <c r="Z2" s="432"/>
      <c r="AA2" s="432"/>
      <c r="AB2" s="432"/>
      <c r="AC2" s="432"/>
      <c r="AD2" s="432"/>
      <c r="AE2" s="432"/>
      <c r="AF2" s="432"/>
      <c r="AG2" s="432"/>
      <c r="AH2" s="432"/>
    </row>
    <row r="3" spans="1:34" ht="18">
      <c r="A3" s="236" t="str">
        <f>"Valuation as of "&amp;TEXT(valuation_date,"d mmmm yyy")</f>
        <v>Valuation as of 30 June 2014</v>
      </c>
      <c r="B3" s="434"/>
      <c r="C3" s="435"/>
      <c r="D3" s="435"/>
      <c r="E3" s="435"/>
      <c r="F3" s="433"/>
      <c r="G3" s="435"/>
      <c r="H3" s="435"/>
      <c r="I3" s="435"/>
      <c r="J3" s="435"/>
      <c r="K3" s="435"/>
      <c r="L3" s="435"/>
      <c r="M3" s="435"/>
      <c r="N3" s="436"/>
      <c r="O3" s="432"/>
      <c r="P3" s="432"/>
      <c r="Q3" s="432"/>
      <c r="R3" s="432"/>
      <c r="S3" s="432"/>
      <c r="T3" s="432"/>
      <c r="U3" s="432"/>
      <c r="V3" s="437"/>
      <c r="W3" s="432"/>
      <c r="X3" s="432"/>
      <c r="Y3" s="432"/>
      <c r="Z3" s="432"/>
      <c r="AA3" s="432"/>
      <c r="AB3" s="432"/>
      <c r="AC3" s="432"/>
      <c r="AD3" s="432"/>
      <c r="AE3" s="432"/>
      <c r="AF3" s="432"/>
      <c r="AG3" s="432"/>
      <c r="AH3" s="432"/>
    </row>
    <row r="4" spans="1:34" ht="15.6">
      <c r="A4" s="433" t="s">
        <v>329</v>
      </c>
      <c r="B4" s="438"/>
      <c r="C4" s="439"/>
      <c r="D4" s="439"/>
      <c r="E4" s="439"/>
      <c r="F4" s="439"/>
      <c r="G4" s="439"/>
      <c r="H4" s="439"/>
      <c r="I4" s="439"/>
      <c r="J4" s="439"/>
      <c r="K4" s="439"/>
      <c r="L4" s="439"/>
      <c r="M4" s="440"/>
      <c r="N4" s="437"/>
      <c r="O4" s="432"/>
      <c r="P4" s="432"/>
      <c r="Q4" s="432"/>
      <c r="R4" s="432"/>
      <c r="S4" s="432"/>
      <c r="T4" s="432"/>
      <c r="U4" s="432"/>
      <c r="V4" s="432"/>
      <c r="W4" s="432"/>
      <c r="X4" s="432"/>
      <c r="Y4" s="432"/>
      <c r="Z4" s="432"/>
      <c r="AA4" s="432"/>
      <c r="AB4" s="432"/>
      <c r="AC4" s="432"/>
      <c r="AD4" s="432"/>
      <c r="AE4" s="432"/>
      <c r="AF4" s="432"/>
      <c r="AG4" s="432"/>
      <c r="AH4" s="432"/>
    </row>
    <row r="5" spans="1:34" ht="15.6">
      <c r="A5" s="433" t="str">
        <f>currency_heading</f>
        <v>(USD in 000s)</v>
      </c>
      <c r="B5" s="438"/>
      <c r="C5" s="439"/>
      <c r="D5" s="439"/>
      <c r="E5" s="439"/>
      <c r="F5" s="439"/>
      <c r="G5" s="439"/>
      <c r="H5" s="439"/>
      <c r="I5" s="439"/>
      <c r="J5" s="439"/>
      <c r="K5" s="439"/>
      <c r="L5" s="439"/>
      <c r="M5" s="440"/>
      <c r="N5" s="441"/>
      <c r="O5" s="432"/>
      <c r="P5" s="432"/>
      <c r="Q5" s="432"/>
      <c r="R5" s="432"/>
      <c r="S5" s="432"/>
      <c r="T5" s="432"/>
      <c r="U5" s="432"/>
      <c r="V5" s="432"/>
      <c r="W5" s="432"/>
      <c r="X5" s="432"/>
      <c r="Y5" s="432"/>
      <c r="Z5" s="432"/>
      <c r="AA5" s="432"/>
      <c r="AB5" s="432"/>
      <c r="AC5" s="432"/>
      <c r="AD5" s="432"/>
      <c r="AE5" s="432"/>
      <c r="AF5" s="432"/>
      <c r="AG5" s="432"/>
      <c r="AH5" s="432"/>
    </row>
    <row r="6" spans="1:34">
      <c r="A6" s="432"/>
      <c r="B6" s="432"/>
      <c r="C6" s="432"/>
      <c r="D6" s="432"/>
      <c r="E6" s="432"/>
      <c r="F6" s="432"/>
      <c r="G6" s="432"/>
      <c r="H6" s="432"/>
      <c r="I6" s="432"/>
      <c r="J6" s="432"/>
      <c r="K6" s="432"/>
      <c r="L6" s="432"/>
      <c r="M6" s="432"/>
      <c r="N6" s="432"/>
      <c r="O6" s="432"/>
      <c r="P6" s="432"/>
      <c r="Q6" s="432"/>
      <c r="R6" s="432"/>
      <c r="S6" s="432"/>
      <c r="T6" s="432"/>
      <c r="U6" s="432"/>
      <c r="V6" s="432"/>
      <c r="W6" s="432"/>
      <c r="X6" s="432"/>
      <c r="Y6" s="432"/>
      <c r="Z6" s="432"/>
      <c r="AA6" s="432"/>
      <c r="AB6" s="432"/>
      <c r="AC6" s="432"/>
      <c r="AD6" s="432"/>
      <c r="AE6" s="432"/>
      <c r="AF6" s="432"/>
      <c r="AG6" s="432"/>
      <c r="AH6" s="432"/>
    </row>
    <row r="7" spans="1:34">
      <c r="A7" s="442" t="s">
        <v>330</v>
      </c>
      <c r="B7" s="443"/>
      <c r="C7" s="443"/>
      <c r="D7" s="443"/>
      <c r="E7" s="443"/>
      <c r="F7" s="443"/>
      <c r="G7" s="442" t="s">
        <v>331</v>
      </c>
      <c r="H7" s="443"/>
      <c r="I7" s="443"/>
      <c r="J7" s="443"/>
      <c r="K7" s="443"/>
      <c r="L7" s="432"/>
      <c r="M7" s="432"/>
      <c r="N7" s="432"/>
      <c r="O7" s="432"/>
      <c r="P7" s="432"/>
      <c r="Q7" s="432"/>
      <c r="R7" s="432"/>
      <c r="S7" s="432"/>
      <c r="T7" s="432"/>
      <c r="U7" s="432"/>
      <c r="V7" s="432"/>
      <c r="W7" s="432"/>
      <c r="X7" s="432"/>
      <c r="Y7" s="432"/>
      <c r="Z7" s="432"/>
      <c r="AA7" s="432"/>
      <c r="AB7" s="432"/>
      <c r="AC7" s="432"/>
      <c r="AD7" s="432"/>
      <c r="AE7" s="432"/>
      <c r="AF7" s="432"/>
      <c r="AG7" s="432"/>
      <c r="AH7" s="432"/>
    </row>
    <row r="8" spans="1:34">
      <c r="A8" s="444" t="s">
        <v>332</v>
      </c>
      <c r="B8" s="445"/>
      <c r="C8" s="445">
        <v>2</v>
      </c>
      <c r="D8" s="445">
        <v>10</v>
      </c>
      <c r="E8" s="445"/>
      <c r="F8" s="446"/>
      <c r="G8" s="445">
        <v>10</v>
      </c>
      <c r="H8" s="445"/>
      <c r="I8" s="445"/>
      <c r="J8" s="445"/>
      <c r="K8" s="446"/>
      <c r="L8" s="432"/>
      <c r="M8" s="432"/>
      <c r="N8" s="432"/>
      <c r="O8" s="432"/>
      <c r="P8" s="432"/>
      <c r="Q8" s="432"/>
      <c r="R8" s="432"/>
      <c r="S8" s="432"/>
      <c r="T8" s="432"/>
      <c r="U8" s="432"/>
      <c r="V8" s="432"/>
      <c r="W8" s="432"/>
      <c r="X8" s="432"/>
      <c r="Y8" s="432"/>
      <c r="Z8" s="432"/>
      <c r="AA8" s="432"/>
      <c r="AB8" s="432"/>
      <c r="AC8" s="432"/>
      <c r="AD8" s="432"/>
      <c r="AE8" s="432"/>
      <c r="AF8" s="432"/>
      <c r="AG8" s="432"/>
      <c r="AH8" s="432"/>
    </row>
    <row r="9" spans="1:34">
      <c r="A9" s="447"/>
      <c r="B9" s="448"/>
      <c r="C9" s="449"/>
      <c r="D9" s="449"/>
      <c r="E9" s="448"/>
      <c r="F9" s="450"/>
      <c r="G9" s="448"/>
      <c r="H9" s="448"/>
      <c r="I9" s="448"/>
      <c r="J9" s="448"/>
      <c r="K9" s="450"/>
      <c r="L9" s="432"/>
      <c r="M9" s="432"/>
      <c r="N9" s="432"/>
      <c r="O9" s="432"/>
      <c r="P9" s="432"/>
      <c r="Q9" s="432"/>
      <c r="R9" s="432"/>
      <c r="S9" s="432"/>
      <c r="T9" s="432"/>
      <c r="U9" s="432"/>
      <c r="V9" s="432"/>
      <c r="W9" s="432"/>
      <c r="X9" s="432"/>
      <c r="Y9" s="432"/>
      <c r="Z9" s="432"/>
      <c r="AA9" s="432"/>
      <c r="AB9" s="432"/>
      <c r="AC9" s="432"/>
      <c r="AD9" s="432"/>
      <c r="AE9" s="432"/>
      <c r="AF9" s="432"/>
      <c r="AG9" s="432"/>
      <c r="AH9" s="432"/>
    </row>
    <row r="10" spans="1:34">
      <c r="A10" s="451"/>
      <c r="B10" s="452"/>
      <c r="C10" s="453"/>
      <c r="D10" s="453"/>
      <c r="E10" s="452"/>
      <c r="F10" s="454"/>
      <c r="G10" s="452"/>
      <c r="H10" s="452"/>
      <c r="I10" s="452"/>
      <c r="J10" s="452"/>
      <c r="K10" s="454"/>
      <c r="L10" s="432"/>
      <c r="M10" s="432"/>
      <c r="N10" s="432"/>
      <c r="O10" s="432"/>
      <c r="P10" s="432"/>
      <c r="Q10" s="432"/>
      <c r="R10" s="432"/>
      <c r="S10" s="432"/>
      <c r="T10" s="432"/>
      <c r="U10" s="432"/>
      <c r="V10" s="432"/>
      <c r="W10" s="432"/>
      <c r="X10" s="432"/>
      <c r="Y10" s="432"/>
      <c r="Z10" s="432"/>
      <c r="AA10" s="432"/>
      <c r="AB10" s="432"/>
      <c r="AC10" s="432"/>
      <c r="AD10" s="432"/>
      <c r="AE10" s="432"/>
      <c r="AF10" s="432"/>
      <c r="AG10" s="432"/>
      <c r="AH10" s="432"/>
    </row>
    <row r="11" spans="1:34">
      <c r="A11" s="451"/>
      <c r="B11" s="452"/>
      <c r="C11" s="453"/>
      <c r="D11" s="453"/>
      <c r="E11" s="452"/>
      <c r="F11" s="454"/>
      <c r="G11" s="452"/>
      <c r="H11" s="452"/>
      <c r="I11" s="452"/>
      <c r="J11" s="452"/>
      <c r="K11" s="454"/>
      <c r="L11" s="432"/>
      <c r="M11" s="432"/>
      <c r="N11" s="432"/>
      <c r="O11" s="432"/>
      <c r="P11" s="432"/>
      <c r="Q11" s="432"/>
      <c r="R11" s="432"/>
      <c r="S11" s="432"/>
      <c r="T11" s="432"/>
      <c r="U11" s="432"/>
      <c r="V11" s="432"/>
      <c r="W11" s="432"/>
      <c r="X11" s="432"/>
      <c r="Y11" s="432"/>
      <c r="Z11" s="432"/>
      <c r="AA11" s="432"/>
      <c r="AB11" s="432"/>
      <c r="AC11" s="432"/>
      <c r="AD11" s="432"/>
      <c r="AE11" s="432"/>
      <c r="AF11" s="432"/>
      <c r="AG11" s="432"/>
      <c r="AH11" s="432"/>
    </row>
    <row r="12" spans="1:34">
      <c r="A12" s="444" t="s">
        <v>333</v>
      </c>
      <c r="B12" s="445"/>
      <c r="C12" s="455"/>
      <c r="D12" s="455">
        <v>17</v>
      </c>
      <c r="E12" s="445"/>
      <c r="F12" s="446"/>
      <c r="G12" s="445">
        <v>17</v>
      </c>
      <c r="H12" s="445"/>
      <c r="I12" s="445"/>
      <c r="J12" s="445"/>
      <c r="K12" s="446"/>
      <c r="L12" s="432"/>
      <c r="M12" s="432"/>
      <c r="N12" s="432"/>
      <c r="O12" s="432"/>
      <c r="P12" s="456"/>
      <c r="Q12" s="432"/>
      <c r="R12" s="432"/>
      <c r="S12" s="432"/>
      <c r="T12" s="432"/>
      <c r="U12" s="432"/>
      <c r="V12" s="432"/>
      <c r="W12" s="432"/>
      <c r="X12" s="432"/>
      <c r="Y12" s="432"/>
      <c r="Z12" s="432"/>
      <c r="AA12" s="432"/>
      <c r="AB12" s="432"/>
      <c r="AC12" s="432"/>
      <c r="AD12" s="432"/>
      <c r="AE12" s="432"/>
      <c r="AF12" s="432"/>
      <c r="AG12" s="432"/>
      <c r="AH12" s="432"/>
    </row>
    <row r="13" spans="1:34">
      <c r="A13" s="447"/>
      <c r="B13" s="448"/>
      <c r="C13" s="449"/>
      <c r="D13" s="449"/>
      <c r="E13" s="448"/>
      <c r="F13" s="450"/>
      <c r="G13" s="448"/>
      <c r="H13" s="448"/>
      <c r="I13" s="448"/>
      <c r="J13" s="448"/>
      <c r="K13" s="450"/>
      <c r="L13" s="432"/>
      <c r="M13" s="432"/>
      <c r="N13" s="432"/>
      <c r="O13" s="432"/>
      <c r="P13" s="432"/>
      <c r="Q13" s="432"/>
      <c r="R13" s="432"/>
      <c r="S13" s="432"/>
      <c r="T13" s="432"/>
      <c r="U13" s="432"/>
      <c r="V13" s="432"/>
      <c r="W13" s="432"/>
      <c r="X13" s="432"/>
      <c r="Y13" s="432"/>
      <c r="Z13" s="432"/>
      <c r="AA13" s="432"/>
      <c r="AB13" s="432"/>
      <c r="AC13" s="432"/>
      <c r="AD13" s="432"/>
      <c r="AE13" s="432"/>
      <c r="AF13" s="432"/>
      <c r="AG13" s="432"/>
      <c r="AH13" s="432"/>
    </row>
    <row r="14" spans="1:34">
      <c r="A14" s="457"/>
      <c r="B14" s="457"/>
      <c r="C14" s="457"/>
      <c r="D14" s="457"/>
      <c r="E14" s="457"/>
      <c r="F14" s="457"/>
      <c r="G14" s="457"/>
      <c r="H14" s="432"/>
      <c r="I14" s="432"/>
      <c r="J14" s="432"/>
      <c r="K14" s="432"/>
      <c r="L14" s="432"/>
      <c r="M14" s="432"/>
      <c r="N14" s="432"/>
      <c r="O14" s="432"/>
      <c r="P14" s="432"/>
      <c r="Q14" s="432"/>
      <c r="R14" s="432"/>
      <c r="S14" s="432"/>
      <c r="T14" s="432"/>
      <c r="U14" s="432"/>
      <c r="V14" s="432"/>
      <c r="W14" s="432"/>
      <c r="X14" s="432"/>
      <c r="Y14" s="432"/>
      <c r="Z14" s="432"/>
      <c r="AA14" s="432"/>
      <c r="AB14" s="432"/>
      <c r="AC14" s="432"/>
      <c r="AD14" s="432"/>
      <c r="AE14" s="432"/>
      <c r="AF14" s="432"/>
      <c r="AG14" s="432"/>
      <c r="AH14" s="432"/>
    </row>
    <row r="15" spans="1:34">
      <c r="A15" s="432" t="s">
        <v>334</v>
      </c>
      <c r="B15" s="432"/>
      <c r="C15" s="458">
        <f>YEAR('Assumptions and Inputs'!C26)</f>
        <v>2015</v>
      </c>
      <c r="D15" s="459">
        <f>C15+1</f>
        <v>2016</v>
      </c>
      <c r="E15" s="459">
        <f t="shared" ref="E15:AD15" si="0">D15+1</f>
        <v>2017</v>
      </c>
      <c r="F15" s="459">
        <f t="shared" si="0"/>
        <v>2018</v>
      </c>
      <c r="G15" s="459">
        <f t="shared" si="0"/>
        <v>2019</v>
      </c>
      <c r="H15" s="459">
        <f t="shared" si="0"/>
        <v>2020</v>
      </c>
      <c r="I15" s="459">
        <f t="shared" si="0"/>
        <v>2021</v>
      </c>
      <c r="J15" s="459">
        <f t="shared" si="0"/>
        <v>2022</v>
      </c>
      <c r="K15" s="459">
        <f t="shared" si="0"/>
        <v>2023</v>
      </c>
      <c r="L15" s="459">
        <f t="shared" si="0"/>
        <v>2024</v>
      </c>
      <c r="M15" s="459">
        <f t="shared" si="0"/>
        <v>2025</v>
      </c>
      <c r="N15" s="459">
        <f t="shared" si="0"/>
        <v>2026</v>
      </c>
      <c r="O15" s="459">
        <f t="shared" si="0"/>
        <v>2027</v>
      </c>
      <c r="P15" s="459">
        <f t="shared" si="0"/>
        <v>2028</v>
      </c>
      <c r="Q15" s="459">
        <f t="shared" si="0"/>
        <v>2029</v>
      </c>
      <c r="R15" s="459">
        <f t="shared" si="0"/>
        <v>2030</v>
      </c>
      <c r="S15" s="459">
        <f t="shared" si="0"/>
        <v>2031</v>
      </c>
      <c r="T15" s="459">
        <f t="shared" si="0"/>
        <v>2032</v>
      </c>
      <c r="U15" s="459">
        <f t="shared" si="0"/>
        <v>2033</v>
      </c>
      <c r="V15" s="459">
        <f t="shared" si="0"/>
        <v>2034</v>
      </c>
      <c r="W15" s="459">
        <f t="shared" si="0"/>
        <v>2035</v>
      </c>
      <c r="X15" s="459">
        <f t="shared" si="0"/>
        <v>2036</v>
      </c>
      <c r="Y15" s="459">
        <f t="shared" si="0"/>
        <v>2037</v>
      </c>
      <c r="Z15" s="459">
        <f t="shared" si="0"/>
        <v>2038</v>
      </c>
      <c r="AA15" s="459">
        <f t="shared" si="0"/>
        <v>2039</v>
      </c>
      <c r="AB15" s="459">
        <f t="shared" si="0"/>
        <v>2040</v>
      </c>
      <c r="AC15" s="459">
        <f t="shared" si="0"/>
        <v>2041</v>
      </c>
      <c r="AD15" s="459">
        <f t="shared" si="0"/>
        <v>2042</v>
      </c>
      <c r="AE15" s="459">
        <f>AD15+1</f>
        <v>2043</v>
      </c>
      <c r="AF15" s="459">
        <f>AE15+1</f>
        <v>2044</v>
      </c>
      <c r="AG15" s="459">
        <f>AF15+1</f>
        <v>2045</v>
      </c>
      <c r="AH15" s="459">
        <f>AG15+1</f>
        <v>2046</v>
      </c>
    </row>
    <row r="16" spans="1:34">
      <c r="A16" s="432" t="s">
        <v>335</v>
      </c>
      <c r="B16" s="432"/>
      <c r="C16" s="460">
        <f>'Assumptions and Inputs'!B76</f>
        <v>0</v>
      </c>
      <c r="D16" s="461">
        <f t="shared" ref="D16:AH16" si="1">C68</f>
        <v>0</v>
      </c>
      <c r="E16" s="461">
        <f t="shared" si="1"/>
        <v>0</v>
      </c>
      <c r="F16" s="461">
        <f t="shared" si="1"/>
        <v>0</v>
      </c>
      <c r="G16" s="461">
        <f t="shared" si="1"/>
        <v>0</v>
      </c>
      <c r="H16" s="461">
        <f t="shared" si="1"/>
        <v>0</v>
      </c>
      <c r="I16" s="461" t="e">
        <f t="shared" si="1"/>
        <v>#REF!</v>
      </c>
      <c r="J16" s="461" t="e">
        <f t="shared" si="1"/>
        <v>#REF!</v>
      </c>
      <c r="K16" s="461" t="e">
        <f t="shared" si="1"/>
        <v>#REF!</v>
      </c>
      <c r="L16" s="461" t="e">
        <f t="shared" si="1"/>
        <v>#REF!</v>
      </c>
      <c r="M16" s="461" t="e">
        <f t="shared" si="1"/>
        <v>#REF!</v>
      </c>
      <c r="N16" s="461" t="e">
        <f t="shared" si="1"/>
        <v>#REF!</v>
      </c>
      <c r="O16" s="461" t="e">
        <f t="shared" si="1"/>
        <v>#REF!</v>
      </c>
      <c r="P16" s="461" t="e">
        <f t="shared" si="1"/>
        <v>#REF!</v>
      </c>
      <c r="Q16" s="461" t="e">
        <f t="shared" si="1"/>
        <v>#REF!</v>
      </c>
      <c r="R16" s="461" t="e">
        <f t="shared" si="1"/>
        <v>#REF!</v>
      </c>
      <c r="S16" s="461" t="e">
        <f t="shared" si="1"/>
        <v>#REF!</v>
      </c>
      <c r="T16" s="461" t="e">
        <f t="shared" si="1"/>
        <v>#REF!</v>
      </c>
      <c r="U16" s="461" t="e">
        <f t="shared" si="1"/>
        <v>#REF!</v>
      </c>
      <c r="V16" s="461" t="e">
        <f t="shared" si="1"/>
        <v>#REF!</v>
      </c>
      <c r="W16" s="461" t="e">
        <f t="shared" si="1"/>
        <v>#REF!</v>
      </c>
      <c r="X16" s="461" t="e">
        <f t="shared" si="1"/>
        <v>#REF!</v>
      </c>
      <c r="Y16" s="461" t="e">
        <f t="shared" si="1"/>
        <v>#REF!</v>
      </c>
      <c r="Z16" s="461" t="e">
        <f t="shared" si="1"/>
        <v>#REF!</v>
      </c>
      <c r="AA16" s="461" t="e">
        <f t="shared" si="1"/>
        <v>#REF!</v>
      </c>
      <c r="AB16" s="461" t="e">
        <f t="shared" si="1"/>
        <v>#REF!</v>
      </c>
      <c r="AC16" s="461" t="e">
        <f t="shared" si="1"/>
        <v>#REF!</v>
      </c>
      <c r="AD16" s="461" t="e">
        <f t="shared" si="1"/>
        <v>#REF!</v>
      </c>
      <c r="AE16" s="461" t="e">
        <f t="shared" si="1"/>
        <v>#REF!</v>
      </c>
      <c r="AF16" s="461" t="e">
        <f t="shared" si="1"/>
        <v>#REF!</v>
      </c>
      <c r="AG16" s="461" t="e">
        <f t="shared" si="1"/>
        <v>#REF!</v>
      </c>
      <c r="AH16" s="461" t="e">
        <f t="shared" si="1"/>
        <v>#REF!</v>
      </c>
    </row>
    <row r="17" spans="1:34">
      <c r="A17" s="432"/>
      <c r="B17" s="432"/>
      <c r="C17" s="462"/>
      <c r="D17" s="463"/>
      <c r="E17" s="463"/>
      <c r="F17" s="463"/>
      <c r="G17" s="452"/>
      <c r="H17" s="452"/>
      <c r="I17" s="452"/>
      <c r="J17" s="452"/>
      <c r="K17" s="452"/>
      <c r="L17" s="452"/>
      <c r="M17" s="452"/>
      <c r="N17" s="452"/>
      <c r="O17" s="452"/>
      <c r="P17" s="452"/>
      <c r="Q17" s="452"/>
      <c r="R17" s="452"/>
      <c r="S17" s="452"/>
      <c r="T17" s="452"/>
      <c r="U17" s="452"/>
      <c r="V17" s="452"/>
      <c r="W17" s="452"/>
      <c r="X17" s="452"/>
      <c r="Y17" s="452"/>
      <c r="Z17" s="452"/>
      <c r="AA17" s="452"/>
      <c r="AB17" s="452"/>
      <c r="AC17" s="452"/>
      <c r="AD17" s="452"/>
      <c r="AE17" s="452"/>
      <c r="AF17" s="452"/>
      <c r="AG17" s="452"/>
      <c r="AH17" s="452"/>
    </row>
    <row r="18" spans="1:34">
      <c r="A18" s="432" t="s">
        <v>336</v>
      </c>
      <c r="B18" s="432"/>
      <c r="C18" s="462">
        <f>-DCF_MSS!E28/stub_period</f>
        <v>0</v>
      </c>
      <c r="D18" s="462">
        <f>-DCF_MSS!F28</f>
        <v>0</v>
      </c>
      <c r="E18" s="462">
        <f>-DCF_MSS!G28</f>
        <v>0</v>
      </c>
      <c r="F18" s="462">
        <f>-DCF_MSS!H28</f>
        <v>0</v>
      </c>
      <c r="G18" s="462">
        <f>-DCF_MSS!I28</f>
        <v>0</v>
      </c>
      <c r="H18" s="462" t="e">
        <f>-DCF_MSS!#REF!</f>
        <v>#REF!</v>
      </c>
      <c r="I18" s="462" t="e">
        <f t="shared" ref="I18:AH18" si="2">H18*(1+growth_rate)</f>
        <v>#REF!</v>
      </c>
      <c r="J18" s="462" t="e">
        <f t="shared" si="2"/>
        <v>#REF!</v>
      </c>
      <c r="K18" s="462" t="e">
        <f t="shared" si="2"/>
        <v>#REF!</v>
      </c>
      <c r="L18" s="462" t="e">
        <f t="shared" si="2"/>
        <v>#REF!</v>
      </c>
      <c r="M18" s="462" t="e">
        <f t="shared" si="2"/>
        <v>#REF!</v>
      </c>
      <c r="N18" s="464" t="e">
        <f t="shared" si="2"/>
        <v>#REF!</v>
      </c>
      <c r="O18" s="464" t="e">
        <f t="shared" si="2"/>
        <v>#REF!</v>
      </c>
      <c r="P18" s="464" t="e">
        <f t="shared" si="2"/>
        <v>#REF!</v>
      </c>
      <c r="Q18" s="464" t="e">
        <f t="shared" si="2"/>
        <v>#REF!</v>
      </c>
      <c r="R18" s="464" t="e">
        <f t="shared" si="2"/>
        <v>#REF!</v>
      </c>
      <c r="S18" s="464" t="e">
        <f t="shared" si="2"/>
        <v>#REF!</v>
      </c>
      <c r="T18" s="464" t="e">
        <f t="shared" si="2"/>
        <v>#REF!</v>
      </c>
      <c r="U18" s="464" t="e">
        <f t="shared" si="2"/>
        <v>#REF!</v>
      </c>
      <c r="V18" s="464" t="e">
        <f t="shared" si="2"/>
        <v>#REF!</v>
      </c>
      <c r="W18" s="464" t="e">
        <f t="shared" si="2"/>
        <v>#REF!</v>
      </c>
      <c r="X18" s="464" t="e">
        <f t="shared" si="2"/>
        <v>#REF!</v>
      </c>
      <c r="Y18" s="464" t="e">
        <f t="shared" si="2"/>
        <v>#REF!</v>
      </c>
      <c r="Z18" s="464" t="e">
        <f t="shared" si="2"/>
        <v>#REF!</v>
      </c>
      <c r="AA18" s="464" t="e">
        <f t="shared" si="2"/>
        <v>#REF!</v>
      </c>
      <c r="AB18" s="464" t="e">
        <f t="shared" si="2"/>
        <v>#REF!</v>
      </c>
      <c r="AC18" s="464" t="e">
        <f t="shared" si="2"/>
        <v>#REF!</v>
      </c>
      <c r="AD18" s="464" t="e">
        <f t="shared" si="2"/>
        <v>#REF!</v>
      </c>
      <c r="AE18" s="464" t="e">
        <f t="shared" si="2"/>
        <v>#REF!</v>
      </c>
      <c r="AF18" s="464" t="e">
        <f t="shared" si="2"/>
        <v>#REF!</v>
      </c>
      <c r="AG18" s="464" t="e">
        <f t="shared" si="2"/>
        <v>#REF!</v>
      </c>
      <c r="AH18" s="464" t="e">
        <f t="shared" si="2"/>
        <v>#REF!</v>
      </c>
    </row>
    <row r="19" spans="1:34">
      <c r="A19" s="432"/>
      <c r="B19" s="465"/>
      <c r="C19" s="466"/>
      <c r="D19" s="466"/>
      <c r="E19" s="466"/>
      <c r="F19" s="466"/>
      <c r="G19" s="466"/>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row>
    <row r="20" spans="1:34">
      <c r="A20" s="432" t="s">
        <v>337</v>
      </c>
      <c r="B20" s="432"/>
      <c r="C20" s="467">
        <f t="shared" ref="C20:W20" si="3">IF($C$8=1,VLOOKUP($G$8,$B$109:$AP$148,C83+1),IF($C$8=2,VLOOKUP($G$12,$B$84:$AP$107,C83+1)))</f>
        <v>0.05</v>
      </c>
      <c r="D20" s="468">
        <f t="shared" si="3"/>
        <v>9.5000000000000001E-2</v>
      </c>
      <c r="E20" s="468">
        <f t="shared" si="3"/>
        <v>8.5500000000000007E-2</v>
      </c>
      <c r="F20" s="468">
        <f t="shared" si="3"/>
        <v>7.6999999999999999E-2</v>
      </c>
      <c r="G20" s="468">
        <f t="shared" si="3"/>
        <v>6.93E-2</v>
      </c>
      <c r="H20" s="468">
        <f t="shared" si="3"/>
        <v>6.2300000000000001E-2</v>
      </c>
      <c r="I20" s="468">
        <f t="shared" si="3"/>
        <v>5.8999999999999997E-2</v>
      </c>
      <c r="J20" s="468">
        <f t="shared" si="3"/>
        <v>5.8999999999999997E-2</v>
      </c>
      <c r="K20" s="468">
        <f t="shared" si="3"/>
        <v>5.91E-2</v>
      </c>
      <c r="L20" s="468">
        <f t="shared" si="3"/>
        <v>5.8999999999999997E-2</v>
      </c>
      <c r="M20" s="468">
        <f t="shared" si="3"/>
        <v>5.91E-2</v>
      </c>
      <c r="N20" s="468">
        <f t="shared" si="3"/>
        <v>5.8999999999999997E-2</v>
      </c>
      <c r="O20" s="468">
        <f t="shared" si="3"/>
        <v>5.91E-2</v>
      </c>
      <c r="P20" s="468">
        <f t="shared" si="3"/>
        <v>5.8999999999999997E-2</v>
      </c>
      <c r="Q20" s="468">
        <f t="shared" si="3"/>
        <v>5.91E-2</v>
      </c>
      <c r="R20" s="468">
        <f t="shared" si="3"/>
        <v>2.9499999999999998E-2</v>
      </c>
      <c r="S20" s="469">
        <f t="shared" si="3"/>
        <v>0</v>
      </c>
      <c r="T20" s="469">
        <f t="shared" si="3"/>
        <v>0</v>
      </c>
      <c r="U20" s="469">
        <f t="shared" si="3"/>
        <v>0</v>
      </c>
      <c r="V20" s="469">
        <f t="shared" si="3"/>
        <v>0</v>
      </c>
      <c r="W20" s="469">
        <f t="shared" si="3"/>
        <v>0</v>
      </c>
      <c r="X20" s="466"/>
      <c r="Y20" s="466"/>
      <c r="Z20" s="466"/>
      <c r="AA20" s="466"/>
      <c r="AB20" s="466"/>
      <c r="AC20" s="466"/>
      <c r="AD20" s="466"/>
      <c r="AE20" s="466"/>
      <c r="AF20" s="466"/>
      <c r="AG20" s="466"/>
      <c r="AH20" s="466"/>
    </row>
    <row r="21" spans="1:34">
      <c r="A21" s="432" t="s">
        <v>338</v>
      </c>
      <c r="B21" s="432"/>
      <c r="C21" s="467">
        <f t="shared" ref="C21:W21" si="4">IF($C$8=1,VLOOKUP($D$8,$B$109:$AP$148,C83+1),IF($C$8=2,VLOOKUP($D$12,$B$84:$AP$107,C83+1)))</f>
        <v>0.05</v>
      </c>
      <c r="D21" s="467">
        <f t="shared" si="4"/>
        <v>9.5000000000000001E-2</v>
      </c>
      <c r="E21" s="467">
        <f t="shared" si="4"/>
        <v>8.5500000000000007E-2</v>
      </c>
      <c r="F21" s="467">
        <f t="shared" si="4"/>
        <v>7.6999999999999999E-2</v>
      </c>
      <c r="G21" s="467">
        <f t="shared" si="4"/>
        <v>6.93E-2</v>
      </c>
      <c r="H21" s="467">
        <f t="shared" si="4"/>
        <v>6.2300000000000001E-2</v>
      </c>
      <c r="I21" s="467">
        <f t="shared" si="4"/>
        <v>5.8999999999999997E-2</v>
      </c>
      <c r="J21" s="467">
        <f t="shared" si="4"/>
        <v>5.8999999999999997E-2</v>
      </c>
      <c r="K21" s="467">
        <f t="shared" si="4"/>
        <v>5.91E-2</v>
      </c>
      <c r="L21" s="467">
        <f t="shared" si="4"/>
        <v>5.8999999999999997E-2</v>
      </c>
      <c r="M21" s="467">
        <f t="shared" si="4"/>
        <v>5.91E-2</v>
      </c>
      <c r="N21" s="467">
        <f t="shared" si="4"/>
        <v>5.8999999999999997E-2</v>
      </c>
      <c r="O21" s="467">
        <f t="shared" si="4"/>
        <v>5.91E-2</v>
      </c>
      <c r="P21" s="467">
        <f t="shared" si="4"/>
        <v>5.8999999999999997E-2</v>
      </c>
      <c r="Q21" s="467">
        <f t="shared" si="4"/>
        <v>5.91E-2</v>
      </c>
      <c r="R21" s="467">
        <f t="shared" si="4"/>
        <v>2.9499999999999998E-2</v>
      </c>
      <c r="S21" s="467">
        <f t="shared" si="4"/>
        <v>0</v>
      </c>
      <c r="T21" s="467">
        <f t="shared" si="4"/>
        <v>0</v>
      </c>
      <c r="U21" s="467">
        <f t="shared" si="4"/>
        <v>0</v>
      </c>
      <c r="V21" s="467">
        <f t="shared" si="4"/>
        <v>0</v>
      </c>
      <c r="W21" s="467">
        <f t="shared" si="4"/>
        <v>0</v>
      </c>
      <c r="X21" s="466"/>
      <c r="Y21" s="466"/>
      <c r="Z21" s="466"/>
      <c r="AA21" s="466"/>
      <c r="AB21" s="466"/>
      <c r="AC21" s="466"/>
      <c r="AD21" s="466"/>
      <c r="AE21" s="466"/>
      <c r="AF21" s="466"/>
      <c r="AG21" s="466"/>
      <c r="AH21" s="466"/>
    </row>
    <row r="22" spans="1:34">
      <c r="A22" s="432" t="s">
        <v>339</v>
      </c>
      <c r="B22" s="432"/>
      <c r="C22" s="470"/>
      <c r="D22" s="471"/>
      <c r="E22" s="471"/>
      <c r="F22" s="471"/>
      <c r="G22" s="432"/>
      <c r="H22" s="432"/>
      <c r="I22" s="432"/>
      <c r="J22" s="432"/>
      <c r="K22" s="432"/>
      <c r="L22" s="432"/>
      <c r="M22" s="432"/>
      <c r="N22" s="432"/>
      <c r="O22" s="432"/>
      <c r="P22" s="432"/>
      <c r="Q22" s="432"/>
      <c r="R22" s="432"/>
      <c r="S22" s="432"/>
      <c r="T22" s="432"/>
      <c r="U22" s="432"/>
      <c r="V22" s="432"/>
      <c r="W22" s="432"/>
      <c r="X22" s="432"/>
      <c r="Y22" s="432"/>
      <c r="Z22" s="432"/>
      <c r="AA22" s="432"/>
      <c r="AB22" s="432"/>
      <c r="AC22" s="432"/>
      <c r="AD22" s="432"/>
      <c r="AE22" s="432"/>
      <c r="AF22" s="432"/>
      <c r="AG22" s="432"/>
      <c r="AH22" s="432"/>
    </row>
    <row r="23" spans="1:34">
      <c r="A23" s="432" t="s">
        <v>340</v>
      </c>
      <c r="B23" s="432"/>
      <c r="C23" s="472">
        <f t="shared" ref="C23:AH23" si="5">C20*$C16</f>
        <v>0</v>
      </c>
      <c r="D23" s="472">
        <f t="shared" si="5"/>
        <v>0</v>
      </c>
      <c r="E23" s="472">
        <f t="shared" si="5"/>
        <v>0</v>
      </c>
      <c r="F23" s="472">
        <f t="shared" si="5"/>
        <v>0</v>
      </c>
      <c r="G23" s="472">
        <f t="shared" si="5"/>
        <v>0</v>
      </c>
      <c r="H23" s="472">
        <f t="shared" si="5"/>
        <v>0</v>
      </c>
      <c r="I23" s="472">
        <f t="shared" si="5"/>
        <v>0</v>
      </c>
      <c r="J23" s="472">
        <f t="shared" si="5"/>
        <v>0</v>
      </c>
      <c r="K23" s="472">
        <f t="shared" si="5"/>
        <v>0</v>
      </c>
      <c r="L23" s="472">
        <f t="shared" si="5"/>
        <v>0</v>
      </c>
      <c r="M23" s="472">
        <f t="shared" si="5"/>
        <v>0</v>
      </c>
      <c r="N23" s="472">
        <f t="shared" si="5"/>
        <v>0</v>
      </c>
      <c r="O23" s="472">
        <f t="shared" si="5"/>
        <v>0</v>
      </c>
      <c r="P23" s="472">
        <f t="shared" si="5"/>
        <v>0</v>
      </c>
      <c r="Q23" s="472">
        <f t="shared" si="5"/>
        <v>0</v>
      </c>
      <c r="R23" s="472">
        <f t="shared" si="5"/>
        <v>0</v>
      </c>
      <c r="S23" s="472">
        <f t="shared" si="5"/>
        <v>0</v>
      </c>
      <c r="T23" s="472">
        <f t="shared" si="5"/>
        <v>0</v>
      </c>
      <c r="U23" s="472">
        <f t="shared" si="5"/>
        <v>0</v>
      </c>
      <c r="V23" s="472">
        <f t="shared" si="5"/>
        <v>0</v>
      </c>
      <c r="W23" s="472">
        <f t="shared" si="5"/>
        <v>0</v>
      </c>
      <c r="X23" s="472">
        <f t="shared" si="5"/>
        <v>0</v>
      </c>
      <c r="Y23" s="472">
        <f t="shared" si="5"/>
        <v>0</v>
      </c>
      <c r="Z23" s="472">
        <f t="shared" si="5"/>
        <v>0</v>
      </c>
      <c r="AA23" s="472">
        <f t="shared" si="5"/>
        <v>0</v>
      </c>
      <c r="AB23" s="472">
        <f t="shared" si="5"/>
        <v>0</v>
      </c>
      <c r="AC23" s="472">
        <f t="shared" si="5"/>
        <v>0</v>
      </c>
      <c r="AD23" s="472">
        <f t="shared" si="5"/>
        <v>0</v>
      </c>
      <c r="AE23" s="472">
        <f t="shared" si="5"/>
        <v>0</v>
      </c>
      <c r="AF23" s="472">
        <f t="shared" si="5"/>
        <v>0</v>
      </c>
      <c r="AG23" s="472">
        <f t="shared" si="5"/>
        <v>0</v>
      </c>
      <c r="AH23" s="472">
        <f t="shared" si="5"/>
        <v>0</v>
      </c>
    </row>
    <row r="24" spans="1:34">
      <c r="A24" s="432" t="str">
        <f>C15&amp;" Capex"</f>
        <v>2015 Capex</v>
      </c>
      <c r="B24" s="432"/>
      <c r="C24" s="473">
        <f t="shared" ref="C24:AH24" si="6">C21*$C18</f>
        <v>0</v>
      </c>
      <c r="D24" s="473">
        <f t="shared" si="6"/>
        <v>0</v>
      </c>
      <c r="E24" s="473">
        <f t="shared" si="6"/>
        <v>0</v>
      </c>
      <c r="F24" s="473">
        <f t="shared" si="6"/>
        <v>0</v>
      </c>
      <c r="G24" s="473">
        <f t="shared" si="6"/>
        <v>0</v>
      </c>
      <c r="H24" s="473">
        <f t="shared" si="6"/>
        <v>0</v>
      </c>
      <c r="I24" s="473">
        <f t="shared" si="6"/>
        <v>0</v>
      </c>
      <c r="J24" s="473">
        <f t="shared" si="6"/>
        <v>0</v>
      </c>
      <c r="K24" s="473">
        <f t="shared" si="6"/>
        <v>0</v>
      </c>
      <c r="L24" s="473">
        <f t="shared" si="6"/>
        <v>0</v>
      </c>
      <c r="M24" s="473">
        <f t="shared" si="6"/>
        <v>0</v>
      </c>
      <c r="N24" s="473">
        <f t="shared" si="6"/>
        <v>0</v>
      </c>
      <c r="O24" s="473">
        <f t="shared" si="6"/>
        <v>0</v>
      </c>
      <c r="P24" s="473">
        <f t="shared" si="6"/>
        <v>0</v>
      </c>
      <c r="Q24" s="473">
        <f t="shared" si="6"/>
        <v>0</v>
      </c>
      <c r="R24" s="473">
        <f t="shared" si="6"/>
        <v>0</v>
      </c>
      <c r="S24" s="473">
        <f t="shared" si="6"/>
        <v>0</v>
      </c>
      <c r="T24" s="473">
        <f t="shared" si="6"/>
        <v>0</v>
      </c>
      <c r="U24" s="473">
        <f t="shared" si="6"/>
        <v>0</v>
      </c>
      <c r="V24" s="473">
        <f t="shared" si="6"/>
        <v>0</v>
      </c>
      <c r="W24" s="473">
        <f t="shared" si="6"/>
        <v>0</v>
      </c>
      <c r="X24" s="473">
        <f t="shared" si="6"/>
        <v>0</v>
      </c>
      <c r="Y24" s="473">
        <f t="shared" si="6"/>
        <v>0</v>
      </c>
      <c r="Z24" s="473">
        <f t="shared" si="6"/>
        <v>0</v>
      </c>
      <c r="AA24" s="473">
        <f t="shared" si="6"/>
        <v>0</v>
      </c>
      <c r="AB24" s="473">
        <f t="shared" si="6"/>
        <v>0</v>
      </c>
      <c r="AC24" s="473">
        <f t="shared" si="6"/>
        <v>0</v>
      </c>
      <c r="AD24" s="473">
        <f t="shared" si="6"/>
        <v>0</v>
      </c>
      <c r="AE24" s="473">
        <f t="shared" si="6"/>
        <v>0</v>
      </c>
      <c r="AF24" s="473">
        <f t="shared" si="6"/>
        <v>0</v>
      </c>
      <c r="AG24" s="473">
        <f t="shared" si="6"/>
        <v>0</v>
      </c>
      <c r="AH24" s="473">
        <f t="shared" si="6"/>
        <v>0</v>
      </c>
    </row>
    <row r="25" spans="1:34">
      <c r="A25" s="432" t="str">
        <f>D15&amp;" Capex"</f>
        <v>2016 Capex</v>
      </c>
      <c r="B25" s="432"/>
      <c r="C25" s="473"/>
      <c r="D25" s="473">
        <f>D18*C21</f>
        <v>0</v>
      </c>
      <c r="E25" s="473">
        <f>D18*D21</f>
        <v>0</v>
      </c>
      <c r="F25" s="473">
        <f>D18*E21</f>
        <v>0</v>
      </c>
      <c r="G25" s="473">
        <f>D18*F21</f>
        <v>0</v>
      </c>
      <c r="H25" s="473">
        <f>D18*G21</f>
        <v>0</v>
      </c>
      <c r="I25" s="473">
        <f>D18*H21</f>
        <v>0</v>
      </c>
      <c r="J25" s="473">
        <f>D18*I21</f>
        <v>0</v>
      </c>
      <c r="K25" s="473">
        <f>D18*J21</f>
        <v>0</v>
      </c>
      <c r="L25" s="473">
        <f>D18*K21</f>
        <v>0</v>
      </c>
      <c r="M25" s="473">
        <f>D18*L21</f>
        <v>0</v>
      </c>
      <c r="N25" s="473">
        <f>D18*M21</f>
        <v>0</v>
      </c>
      <c r="O25" s="473">
        <f>D18*N21</f>
        <v>0</v>
      </c>
      <c r="P25" s="473">
        <f>D18*O21</f>
        <v>0</v>
      </c>
      <c r="Q25" s="473">
        <f>D18*P21</f>
        <v>0</v>
      </c>
      <c r="R25" s="473">
        <f>D18*Q21</f>
        <v>0</v>
      </c>
      <c r="S25" s="473">
        <f>D18*R21</f>
        <v>0</v>
      </c>
      <c r="T25" s="473">
        <f>D18*S21</f>
        <v>0</v>
      </c>
      <c r="U25" s="473">
        <f>D18*T21</f>
        <v>0</v>
      </c>
      <c r="V25" s="473">
        <f>D18*U21</f>
        <v>0</v>
      </c>
      <c r="W25" s="473">
        <f t="shared" ref="W25:AH25" si="7">D18*V21</f>
        <v>0</v>
      </c>
      <c r="X25" s="473">
        <f t="shared" si="7"/>
        <v>0</v>
      </c>
      <c r="Y25" s="473">
        <f t="shared" si="7"/>
        <v>0</v>
      </c>
      <c r="Z25" s="473">
        <f t="shared" si="7"/>
        <v>0</v>
      </c>
      <c r="AA25" s="473" t="e">
        <f t="shared" si="7"/>
        <v>#REF!</v>
      </c>
      <c r="AB25" s="473" t="e">
        <f t="shared" si="7"/>
        <v>#REF!</v>
      </c>
      <c r="AC25" s="473" t="e">
        <f t="shared" si="7"/>
        <v>#REF!</v>
      </c>
      <c r="AD25" s="473" t="e">
        <f t="shared" si="7"/>
        <v>#REF!</v>
      </c>
      <c r="AE25" s="473" t="e">
        <f t="shared" si="7"/>
        <v>#REF!</v>
      </c>
      <c r="AF25" s="473" t="e">
        <f t="shared" si="7"/>
        <v>#REF!</v>
      </c>
      <c r="AG25" s="473" t="e">
        <f t="shared" si="7"/>
        <v>#REF!</v>
      </c>
      <c r="AH25" s="473" t="e">
        <f t="shared" si="7"/>
        <v>#REF!</v>
      </c>
    </row>
    <row r="26" spans="1:34">
      <c r="A26" s="432" t="str">
        <f>E15&amp;" Capex"</f>
        <v>2017 Capex</v>
      </c>
      <c r="B26" s="432"/>
      <c r="C26" s="473"/>
      <c r="D26" s="473"/>
      <c r="E26" s="473">
        <f>E18*C21</f>
        <v>0</v>
      </c>
      <c r="F26" s="473">
        <f>E18*D21</f>
        <v>0</v>
      </c>
      <c r="G26" s="473">
        <f>E18*E21</f>
        <v>0</v>
      </c>
      <c r="H26" s="473">
        <f>E18*F21</f>
        <v>0</v>
      </c>
      <c r="I26" s="473">
        <f>E18*G21</f>
        <v>0</v>
      </c>
      <c r="J26" s="473">
        <f>E18*H21</f>
        <v>0</v>
      </c>
      <c r="K26" s="473">
        <f>E18*I21</f>
        <v>0</v>
      </c>
      <c r="L26" s="473">
        <f>E18*J21</f>
        <v>0</v>
      </c>
      <c r="M26" s="473">
        <f>E18*K21</f>
        <v>0</v>
      </c>
      <c r="N26" s="473">
        <f>E18*L21</f>
        <v>0</v>
      </c>
      <c r="O26" s="473">
        <f>E18*M21</f>
        <v>0</v>
      </c>
      <c r="P26" s="473">
        <f>E18*N21</f>
        <v>0</v>
      </c>
      <c r="Q26" s="473">
        <f>E18*O21</f>
        <v>0</v>
      </c>
      <c r="R26" s="473">
        <f>E18*P21</f>
        <v>0</v>
      </c>
      <c r="S26" s="473">
        <f>E18*Q21</f>
        <v>0</v>
      </c>
      <c r="T26" s="473">
        <f>E18*R21</f>
        <v>0</v>
      </c>
      <c r="U26" s="473">
        <f>E18*S21</f>
        <v>0</v>
      </c>
      <c r="V26" s="473">
        <f>E18*T21</f>
        <v>0</v>
      </c>
      <c r="W26" s="473">
        <f t="shared" ref="W26:AH26" si="8">E18*U21</f>
        <v>0</v>
      </c>
      <c r="X26" s="473">
        <f t="shared" si="8"/>
        <v>0</v>
      </c>
      <c r="Y26" s="473">
        <f t="shared" si="8"/>
        <v>0</v>
      </c>
      <c r="Z26" s="473" t="e">
        <f t="shared" si="8"/>
        <v>#REF!</v>
      </c>
      <c r="AA26" s="473" t="e">
        <f t="shared" si="8"/>
        <v>#REF!</v>
      </c>
      <c r="AB26" s="473" t="e">
        <f t="shared" si="8"/>
        <v>#REF!</v>
      </c>
      <c r="AC26" s="473" t="e">
        <f t="shared" si="8"/>
        <v>#REF!</v>
      </c>
      <c r="AD26" s="473" t="e">
        <f t="shared" si="8"/>
        <v>#REF!</v>
      </c>
      <c r="AE26" s="473" t="e">
        <f t="shared" si="8"/>
        <v>#REF!</v>
      </c>
      <c r="AF26" s="473" t="e">
        <f t="shared" si="8"/>
        <v>#REF!</v>
      </c>
      <c r="AG26" s="473" t="e">
        <f t="shared" si="8"/>
        <v>#REF!</v>
      </c>
      <c r="AH26" s="473" t="e">
        <f t="shared" si="8"/>
        <v>#REF!</v>
      </c>
    </row>
    <row r="27" spans="1:34">
      <c r="A27" s="432" t="str">
        <f>F15&amp;" Capex"</f>
        <v>2018 Capex</v>
      </c>
      <c r="B27" s="432"/>
      <c r="C27" s="473"/>
      <c r="D27" s="473"/>
      <c r="E27" s="473"/>
      <c r="F27" s="473">
        <f>F18*C21</f>
        <v>0</v>
      </c>
      <c r="G27" s="473">
        <f>F18*D21</f>
        <v>0</v>
      </c>
      <c r="H27" s="473">
        <f>F18*E21</f>
        <v>0</v>
      </c>
      <c r="I27" s="473">
        <f>F18*F21</f>
        <v>0</v>
      </c>
      <c r="J27" s="473">
        <f>F18*G21</f>
        <v>0</v>
      </c>
      <c r="K27" s="473">
        <f>F18*H21</f>
        <v>0</v>
      </c>
      <c r="L27" s="473">
        <f>F18*I21</f>
        <v>0</v>
      </c>
      <c r="M27" s="473">
        <f>F18*J21</f>
        <v>0</v>
      </c>
      <c r="N27" s="473">
        <f>F18*K21</f>
        <v>0</v>
      </c>
      <c r="O27" s="473">
        <f>F18*L21</f>
        <v>0</v>
      </c>
      <c r="P27" s="473">
        <f>F18*M21</f>
        <v>0</v>
      </c>
      <c r="Q27" s="473">
        <f>F18*N21</f>
        <v>0</v>
      </c>
      <c r="R27" s="473">
        <f>F18*O21</f>
        <v>0</v>
      </c>
      <c r="S27" s="473">
        <f>F18*P21</f>
        <v>0</v>
      </c>
      <c r="T27" s="473">
        <f>F18*Q21</f>
        <v>0</v>
      </c>
      <c r="U27" s="473">
        <f>F18*R21</f>
        <v>0</v>
      </c>
      <c r="V27" s="473">
        <f>F18*S21</f>
        <v>0</v>
      </c>
      <c r="W27" s="473">
        <f t="shared" ref="W27:AH27" si="9">F18*T21</f>
        <v>0</v>
      </c>
      <c r="X27" s="473">
        <f t="shared" si="9"/>
        <v>0</v>
      </c>
      <c r="Y27" s="473" t="e">
        <f t="shared" si="9"/>
        <v>#REF!</v>
      </c>
      <c r="Z27" s="473" t="e">
        <f t="shared" si="9"/>
        <v>#REF!</v>
      </c>
      <c r="AA27" s="473" t="e">
        <f t="shared" si="9"/>
        <v>#REF!</v>
      </c>
      <c r="AB27" s="473" t="e">
        <f t="shared" si="9"/>
        <v>#REF!</v>
      </c>
      <c r="AC27" s="473" t="e">
        <f t="shared" si="9"/>
        <v>#REF!</v>
      </c>
      <c r="AD27" s="473" t="e">
        <f t="shared" si="9"/>
        <v>#REF!</v>
      </c>
      <c r="AE27" s="473" t="e">
        <f t="shared" si="9"/>
        <v>#REF!</v>
      </c>
      <c r="AF27" s="473" t="e">
        <f t="shared" si="9"/>
        <v>#REF!</v>
      </c>
      <c r="AG27" s="473" t="e">
        <f t="shared" si="9"/>
        <v>#REF!</v>
      </c>
      <c r="AH27" s="473" t="e">
        <f t="shared" si="9"/>
        <v>#REF!</v>
      </c>
    </row>
    <row r="28" spans="1:34">
      <c r="A28" s="432" t="str">
        <f>G15&amp;" Capex"</f>
        <v>2019 Capex</v>
      </c>
      <c r="B28" s="432"/>
      <c r="C28" s="473"/>
      <c r="D28" s="473"/>
      <c r="E28" s="473"/>
      <c r="F28" s="473"/>
      <c r="G28" s="473">
        <f>G18*C21</f>
        <v>0</v>
      </c>
      <c r="H28" s="473">
        <f>G18*D21</f>
        <v>0</v>
      </c>
      <c r="I28" s="473">
        <f>G18*E21</f>
        <v>0</v>
      </c>
      <c r="J28" s="473">
        <f>G18*F21</f>
        <v>0</v>
      </c>
      <c r="K28" s="473">
        <f>G18*G21</f>
        <v>0</v>
      </c>
      <c r="L28" s="473">
        <f>G18*H21</f>
        <v>0</v>
      </c>
      <c r="M28" s="473">
        <f>G18*I21</f>
        <v>0</v>
      </c>
      <c r="N28" s="473">
        <f>G18*J21</f>
        <v>0</v>
      </c>
      <c r="O28" s="473">
        <f>G18*K21</f>
        <v>0</v>
      </c>
      <c r="P28" s="473">
        <f>G18*L21</f>
        <v>0</v>
      </c>
      <c r="Q28" s="473">
        <f>G18*M21</f>
        <v>0</v>
      </c>
      <c r="R28" s="473">
        <f>G18*N21</f>
        <v>0</v>
      </c>
      <c r="S28" s="473">
        <f>G18*O21</f>
        <v>0</v>
      </c>
      <c r="T28" s="473">
        <f>G18*P21</f>
        <v>0</v>
      </c>
      <c r="U28" s="473">
        <f>G18*Q21</f>
        <v>0</v>
      </c>
      <c r="V28" s="473">
        <f>G18*R21</f>
        <v>0</v>
      </c>
      <c r="W28" s="473">
        <f t="shared" ref="W28:AH28" si="10">G18*S21</f>
        <v>0</v>
      </c>
      <c r="X28" s="473" t="e">
        <f t="shared" si="10"/>
        <v>#REF!</v>
      </c>
      <c r="Y28" s="473" t="e">
        <f t="shared" si="10"/>
        <v>#REF!</v>
      </c>
      <c r="Z28" s="473" t="e">
        <f t="shared" si="10"/>
        <v>#REF!</v>
      </c>
      <c r="AA28" s="473" t="e">
        <f t="shared" si="10"/>
        <v>#REF!</v>
      </c>
      <c r="AB28" s="473" t="e">
        <f t="shared" si="10"/>
        <v>#REF!</v>
      </c>
      <c r="AC28" s="473" t="e">
        <f t="shared" si="10"/>
        <v>#REF!</v>
      </c>
      <c r="AD28" s="473" t="e">
        <f t="shared" si="10"/>
        <v>#REF!</v>
      </c>
      <c r="AE28" s="473" t="e">
        <f t="shared" si="10"/>
        <v>#REF!</v>
      </c>
      <c r="AF28" s="473" t="e">
        <f t="shared" si="10"/>
        <v>#REF!</v>
      </c>
      <c r="AG28" s="473" t="e">
        <f t="shared" si="10"/>
        <v>#REF!</v>
      </c>
      <c r="AH28" s="473" t="e">
        <f t="shared" si="10"/>
        <v>#REF!</v>
      </c>
    </row>
    <row r="29" spans="1:34">
      <c r="A29" s="432" t="str">
        <f>H15&amp;" Capex"</f>
        <v>2020 Capex</v>
      </c>
      <c r="B29" s="432"/>
      <c r="C29" s="473"/>
      <c r="D29" s="473"/>
      <c r="E29" s="473"/>
      <c r="F29" s="473"/>
      <c r="G29" s="473"/>
      <c r="H29" s="473" t="e">
        <f>H18*C21</f>
        <v>#REF!</v>
      </c>
      <c r="I29" s="473" t="e">
        <f>H18*D21</f>
        <v>#REF!</v>
      </c>
      <c r="J29" s="473" t="e">
        <f>H18*E21</f>
        <v>#REF!</v>
      </c>
      <c r="K29" s="473" t="e">
        <f>H18*F21</f>
        <v>#REF!</v>
      </c>
      <c r="L29" s="473" t="e">
        <f>H18*G21</f>
        <v>#REF!</v>
      </c>
      <c r="M29" s="473" t="e">
        <f>H18*H21</f>
        <v>#REF!</v>
      </c>
      <c r="N29" s="473" t="e">
        <f>H18*I21</f>
        <v>#REF!</v>
      </c>
      <c r="O29" s="473" t="e">
        <f>H18*J21</f>
        <v>#REF!</v>
      </c>
      <c r="P29" s="473" t="e">
        <f>H18*K21</f>
        <v>#REF!</v>
      </c>
      <c r="Q29" s="473" t="e">
        <f>H18*L21</f>
        <v>#REF!</v>
      </c>
      <c r="R29" s="473" t="e">
        <f>H18*M21</f>
        <v>#REF!</v>
      </c>
      <c r="S29" s="473" t="e">
        <f>H18*N21</f>
        <v>#REF!</v>
      </c>
      <c r="T29" s="473" t="e">
        <f>H18*O21</f>
        <v>#REF!</v>
      </c>
      <c r="U29" s="473" t="e">
        <f>H18*P21</f>
        <v>#REF!</v>
      </c>
      <c r="V29" s="473" t="e">
        <f>H18*Q21</f>
        <v>#REF!</v>
      </c>
      <c r="W29" s="473" t="e">
        <f t="shared" ref="W29:AH29" si="11">H18*R21</f>
        <v>#REF!</v>
      </c>
      <c r="X29" s="473" t="e">
        <f t="shared" si="11"/>
        <v>#REF!</v>
      </c>
      <c r="Y29" s="473" t="e">
        <f t="shared" si="11"/>
        <v>#REF!</v>
      </c>
      <c r="Z29" s="473" t="e">
        <f t="shared" si="11"/>
        <v>#REF!</v>
      </c>
      <c r="AA29" s="473" t="e">
        <f t="shared" si="11"/>
        <v>#REF!</v>
      </c>
      <c r="AB29" s="473" t="e">
        <f t="shared" si="11"/>
        <v>#REF!</v>
      </c>
      <c r="AC29" s="473" t="e">
        <f t="shared" si="11"/>
        <v>#REF!</v>
      </c>
      <c r="AD29" s="473" t="e">
        <f t="shared" si="11"/>
        <v>#REF!</v>
      </c>
      <c r="AE29" s="473" t="e">
        <f t="shared" si="11"/>
        <v>#REF!</v>
      </c>
      <c r="AF29" s="473" t="e">
        <f t="shared" si="11"/>
        <v>#REF!</v>
      </c>
      <c r="AG29" s="473" t="e">
        <f t="shared" si="11"/>
        <v>#REF!</v>
      </c>
      <c r="AH29" s="473" t="e">
        <f t="shared" si="11"/>
        <v>#REF!</v>
      </c>
    </row>
    <row r="30" spans="1:34">
      <c r="A30" s="432" t="str">
        <f>I15&amp;" Capex"</f>
        <v>2021 Capex</v>
      </c>
      <c r="B30" s="432"/>
      <c r="C30" s="473"/>
      <c r="D30" s="473"/>
      <c r="E30" s="473"/>
      <c r="F30" s="473"/>
      <c r="G30" s="473"/>
      <c r="H30" s="473"/>
      <c r="I30" s="473" t="e">
        <f>I18*C21</f>
        <v>#REF!</v>
      </c>
      <c r="J30" s="473" t="e">
        <f>I18*D21</f>
        <v>#REF!</v>
      </c>
      <c r="K30" s="473" t="e">
        <f>I18*E21</f>
        <v>#REF!</v>
      </c>
      <c r="L30" s="473" t="e">
        <f>I18*F21</f>
        <v>#REF!</v>
      </c>
      <c r="M30" s="473" t="e">
        <f>I18*G21</f>
        <v>#REF!</v>
      </c>
      <c r="N30" s="473" t="e">
        <f>I18*H21</f>
        <v>#REF!</v>
      </c>
      <c r="O30" s="473" t="e">
        <f>I18*I21</f>
        <v>#REF!</v>
      </c>
      <c r="P30" s="473" t="e">
        <f>I18*J21</f>
        <v>#REF!</v>
      </c>
      <c r="Q30" s="473" t="e">
        <f>I18*K21</f>
        <v>#REF!</v>
      </c>
      <c r="R30" s="473" t="e">
        <f>I18*L21</f>
        <v>#REF!</v>
      </c>
      <c r="S30" s="473" t="e">
        <f>I18*M21</f>
        <v>#REF!</v>
      </c>
      <c r="T30" s="473" t="e">
        <f>I18*N21</f>
        <v>#REF!</v>
      </c>
      <c r="U30" s="473" t="e">
        <f>I18*O21</f>
        <v>#REF!</v>
      </c>
      <c r="V30" s="473" t="e">
        <f>I18*P21</f>
        <v>#REF!</v>
      </c>
      <c r="W30" s="473" t="e">
        <f t="shared" ref="W30:AH30" si="12">I18*Q21</f>
        <v>#REF!</v>
      </c>
      <c r="X30" s="473" t="e">
        <f t="shared" si="12"/>
        <v>#REF!</v>
      </c>
      <c r="Y30" s="473" t="e">
        <f t="shared" si="12"/>
        <v>#REF!</v>
      </c>
      <c r="Z30" s="473" t="e">
        <f t="shared" si="12"/>
        <v>#REF!</v>
      </c>
      <c r="AA30" s="473" t="e">
        <f t="shared" si="12"/>
        <v>#REF!</v>
      </c>
      <c r="AB30" s="473" t="e">
        <f t="shared" si="12"/>
        <v>#REF!</v>
      </c>
      <c r="AC30" s="473" t="e">
        <f t="shared" si="12"/>
        <v>#REF!</v>
      </c>
      <c r="AD30" s="473" t="e">
        <f t="shared" si="12"/>
        <v>#REF!</v>
      </c>
      <c r="AE30" s="473" t="e">
        <f t="shared" si="12"/>
        <v>#REF!</v>
      </c>
      <c r="AF30" s="473" t="e">
        <f t="shared" si="12"/>
        <v>#REF!</v>
      </c>
      <c r="AG30" s="473" t="e">
        <f t="shared" si="12"/>
        <v>#REF!</v>
      </c>
      <c r="AH30" s="473" t="e">
        <f t="shared" si="12"/>
        <v>#REF!</v>
      </c>
    </row>
    <row r="31" spans="1:34">
      <c r="A31" s="432" t="str">
        <f>J15&amp;" Capex"</f>
        <v>2022 Capex</v>
      </c>
      <c r="B31" s="432"/>
      <c r="C31" s="473"/>
      <c r="D31" s="473"/>
      <c r="E31" s="473"/>
      <c r="F31" s="473"/>
      <c r="G31" s="473"/>
      <c r="H31" s="473"/>
      <c r="I31" s="473"/>
      <c r="J31" s="473" t="e">
        <f>J18*C21</f>
        <v>#REF!</v>
      </c>
      <c r="K31" s="473" t="e">
        <f>J18*D21</f>
        <v>#REF!</v>
      </c>
      <c r="L31" s="473" t="e">
        <f>J18*E21</f>
        <v>#REF!</v>
      </c>
      <c r="M31" s="473" t="e">
        <f>J18*F21</f>
        <v>#REF!</v>
      </c>
      <c r="N31" s="473" t="e">
        <f>J18*G21</f>
        <v>#REF!</v>
      </c>
      <c r="O31" s="473" t="e">
        <f>J18*H21</f>
        <v>#REF!</v>
      </c>
      <c r="P31" s="473" t="e">
        <f>J18*I21</f>
        <v>#REF!</v>
      </c>
      <c r="Q31" s="473" t="e">
        <f>J18*J21</f>
        <v>#REF!</v>
      </c>
      <c r="R31" s="473" t="e">
        <f>J18*K21</f>
        <v>#REF!</v>
      </c>
      <c r="S31" s="473" t="e">
        <f>J18*L21</f>
        <v>#REF!</v>
      </c>
      <c r="T31" s="473" t="e">
        <f>J18*M21</f>
        <v>#REF!</v>
      </c>
      <c r="U31" s="473" t="e">
        <f>J18*N21</f>
        <v>#REF!</v>
      </c>
      <c r="V31" s="473" t="e">
        <f>J18*O21</f>
        <v>#REF!</v>
      </c>
      <c r="W31" s="473" t="e">
        <f t="shared" ref="W31:AH31" si="13">J18*P21</f>
        <v>#REF!</v>
      </c>
      <c r="X31" s="473" t="e">
        <f t="shared" si="13"/>
        <v>#REF!</v>
      </c>
      <c r="Y31" s="473" t="e">
        <f t="shared" si="13"/>
        <v>#REF!</v>
      </c>
      <c r="Z31" s="473" t="e">
        <f t="shared" si="13"/>
        <v>#REF!</v>
      </c>
      <c r="AA31" s="473" t="e">
        <f t="shared" si="13"/>
        <v>#REF!</v>
      </c>
      <c r="AB31" s="473" t="e">
        <f t="shared" si="13"/>
        <v>#REF!</v>
      </c>
      <c r="AC31" s="473" t="e">
        <f t="shared" si="13"/>
        <v>#REF!</v>
      </c>
      <c r="AD31" s="473" t="e">
        <f t="shared" si="13"/>
        <v>#REF!</v>
      </c>
      <c r="AE31" s="473" t="e">
        <f t="shared" si="13"/>
        <v>#REF!</v>
      </c>
      <c r="AF31" s="473" t="e">
        <f t="shared" si="13"/>
        <v>#REF!</v>
      </c>
      <c r="AG31" s="473" t="e">
        <f t="shared" si="13"/>
        <v>#REF!</v>
      </c>
      <c r="AH31" s="473" t="e">
        <f t="shared" si="13"/>
        <v>#REF!</v>
      </c>
    </row>
    <row r="32" spans="1:34">
      <c r="A32" s="432" t="str">
        <f>K15&amp;" Capex"</f>
        <v>2023 Capex</v>
      </c>
      <c r="B32" s="432"/>
      <c r="C32" s="473"/>
      <c r="D32" s="473"/>
      <c r="E32" s="473"/>
      <c r="F32" s="473"/>
      <c r="G32" s="473"/>
      <c r="H32" s="473"/>
      <c r="I32" s="473"/>
      <c r="J32" s="473"/>
      <c r="K32" s="473" t="e">
        <f>K18*C21</f>
        <v>#REF!</v>
      </c>
      <c r="L32" s="473" t="e">
        <f>K18*D21</f>
        <v>#REF!</v>
      </c>
      <c r="M32" s="473" t="e">
        <f>K18*E21</f>
        <v>#REF!</v>
      </c>
      <c r="N32" s="473" t="e">
        <f>K18*F21</f>
        <v>#REF!</v>
      </c>
      <c r="O32" s="473" t="e">
        <f>K18*G21</f>
        <v>#REF!</v>
      </c>
      <c r="P32" s="473" t="e">
        <f>K18*H21</f>
        <v>#REF!</v>
      </c>
      <c r="Q32" s="473" t="e">
        <f>K18*I21</f>
        <v>#REF!</v>
      </c>
      <c r="R32" s="473" t="e">
        <f>K18*J21</f>
        <v>#REF!</v>
      </c>
      <c r="S32" s="473" t="e">
        <f>K18*K21</f>
        <v>#REF!</v>
      </c>
      <c r="T32" s="473" t="e">
        <f>K18*L21</f>
        <v>#REF!</v>
      </c>
      <c r="U32" s="473" t="e">
        <f>K18*M21</f>
        <v>#REF!</v>
      </c>
      <c r="V32" s="473" t="e">
        <f>K18*N21</f>
        <v>#REF!</v>
      </c>
      <c r="W32" s="473" t="e">
        <f t="shared" ref="W32:AH32" si="14">K18*O21</f>
        <v>#REF!</v>
      </c>
      <c r="X32" s="473" t="e">
        <f t="shared" si="14"/>
        <v>#REF!</v>
      </c>
      <c r="Y32" s="473" t="e">
        <f t="shared" si="14"/>
        <v>#REF!</v>
      </c>
      <c r="Z32" s="473" t="e">
        <f t="shared" si="14"/>
        <v>#REF!</v>
      </c>
      <c r="AA32" s="473" t="e">
        <f t="shared" si="14"/>
        <v>#REF!</v>
      </c>
      <c r="AB32" s="473" t="e">
        <f t="shared" si="14"/>
        <v>#REF!</v>
      </c>
      <c r="AC32" s="473" t="e">
        <f t="shared" si="14"/>
        <v>#REF!</v>
      </c>
      <c r="AD32" s="473" t="e">
        <f t="shared" si="14"/>
        <v>#REF!</v>
      </c>
      <c r="AE32" s="473" t="e">
        <f t="shared" si="14"/>
        <v>#REF!</v>
      </c>
      <c r="AF32" s="473" t="e">
        <f t="shared" si="14"/>
        <v>#REF!</v>
      </c>
      <c r="AG32" s="473" t="e">
        <f t="shared" si="14"/>
        <v>#REF!</v>
      </c>
      <c r="AH32" s="473" t="e">
        <f t="shared" si="14"/>
        <v>#REF!</v>
      </c>
    </row>
    <row r="33" spans="1:34">
      <c r="A33" s="432" t="str">
        <f>L15&amp;" Capex"</f>
        <v>2024 Capex</v>
      </c>
      <c r="B33" s="432"/>
      <c r="C33" s="473"/>
      <c r="D33" s="473"/>
      <c r="E33" s="473"/>
      <c r="F33" s="473"/>
      <c r="G33" s="473"/>
      <c r="H33" s="473"/>
      <c r="I33" s="473"/>
      <c r="J33" s="473"/>
      <c r="K33" s="473"/>
      <c r="L33" s="473" t="e">
        <f>L18*C21</f>
        <v>#REF!</v>
      </c>
      <c r="M33" s="473" t="e">
        <f>L18*D21</f>
        <v>#REF!</v>
      </c>
      <c r="N33" s="473" t="e">
        <f>L18*E21</f>
        <v>#REF!</v>
      </c>
      <c r="O33" s="473" t="e">
        <f>L18*F21</f>
        <v>#REF!</v>
      </c>
      <c r="P33" s="473" t="e">
        <f>L18*G21</f>
        <v>#REF!</v>
      </c>
      <c r="Q33" s="473" t="e">
        <f>L18*H21</f>
        <v>#REF!</v>
      </c>
      <c r="R33" s="473" t="e">
        <f>L18*I21</f>
        <v>#REF!</v>
      </c>
      <c r="S33" s="473" t="e">
        <f>L18*J21</f>
        <v>#REF!</v>
      </c>
      <c r="T33" s="473" t="e">
        <f>L18*K21</f>
        <v>#REF!</v>
      </c>
      <c r="U33" s="473" t="e">
        <f>L18*L21</f>
        <v>#REF!</v>
      </c>
      <c r="V33" s="473" t="e">
        <f>L18*M21</f>
        <v>#REF!</v>
      </c>
      <c r="W33" s="473" t="e">
        <f t="shared" ref="W33:AH33" si="15">L18*N21</f>
        <v>#REF!</v>
      </c>
      <c r="X33" s="473" t="e">
        <f t="shared" si="15"/>
        <v>#REF!</v>
      </c>
      <c r="Y33" s="473" t="e">
        <f t="shared" si="15"/>
        <v>#REF!</v>
      </c>
      <c r="Z33" s="473" t="e">
        <f t="shared" si="15"/>
        <v>#REF!</v>
      </c>
      <c r="AA33" s="473" t="e">
        <f t="shared" si="15"/>
        <v>#REF!</v>
      </c>
      <c r="AB33" s="473" t="e">
        <f t="shared" si="15"/>
        <v>#REF!</v>
      </c>
      <c r="AC33" s="473" t="e">
        <f t="shared" si="15"/>
        <v>#REF!</v>
      </c>
      <c r="AD33" s="473" t="e">
        <f t="shared" si="15"/>
        <v>#REF!</v>
      </c>
      <c r="AE33" s="473" t="e">
        <f t="shared" si="15"/>
        <v>#REF!</v>
      </c>
      <c r="AF33" s="473" t="e">
        <f t="shared" si="15"/>
        <v>#REF!</v>
      </c>
      <c r="AG33" s="473" t="e">
        <f t="shared" si="15"/>
        <v>#REF!</v>
      </c>
      <c r="AH33" s="473" t="e">
        <f t="shared" si="15"/>
        <v>#REF!</v>
      </c>
    </row>
    <row r="34" spans="1:34" hidden="1" outlineLevel="1">
      <c r="A34" s="432" t="str">
        <f>M15&amp;" Capex"</f>
        <v>2025 Capex</v>
      </c>
      <c r="B34" s="432"/>
      <c r="C34" s="473"/>
      <c r="D34" s="473"/>
      <c r="E34" s="473"/>
      <c r="F34" s="473"/>
      <c r="G34" s="473"/>
      <c r="H34" s="473"/>
      <c r="I34" s="473"/>
      <c r="J34" s="473"/>
      <c r="K34" s="473"/>
      <c r="L34" s="473"/>
      <c r="M34" s="473" t="e">
        <f>M18*C21</f>
        <v>#REF!</v>
      </c>
      <c r="N34" s="473" t="e">
        <f>M18*D21</f>
        <v>#REF!</v>
      </c>
      <c r="O34" s="473" t="e">
        <f>M18*E21</f>
        <v>#REF!</v>
      </c>
      <c r="P34" s="473" t="e">
        <f>M18*F21</f>
        <v>#REF!</v>
      </c>
      <c r="Q34" s="473" t="e">
        <f>M18*G21</f>
        <v>#REF!</v>
      </c>
      <c r="R34" s="473" t="e">
        <f>M18*H21</f>
        <v>#REF!</v>
      </c>
      <c r="S34" s="473" t="e">
        <f>M18*I21</f>
        <v>#REF!</v>
      </c>
      <c r="T34" s="473" t="e">
        <f>M18*J21</f>
        <v>#REF!</v>
      </c>
      <c r="U34" s="473" t="e">
        <f>M18*K21</f>
        <v>#REF!</v>
      </c>
      <c r="V34" s="473" t="e">
        <f>M18*L21</f>
        <v>#REF!</v>
      </c>
      <c r="W34" s="473" t="e">
        <f t="shared" ref="W34:AH34" si="16">M18*M21</f>
        <v>#REF!</v>
      </c>
      <c r="X34" s="473" t="e">
        <f t="shared" si="16"/>
        <v>#REF!</v>
      </c>
      <c r="Y34" s="473" t="e">
        <f t="shared" si="16"/>
        <v>#REF!</v>
      </c>
      <c r="Z34" s="473" t="e">
        <f t="shared" si="16"/>
        <v>#REF!</v>
      </c>
      <c r="AA34" s="473" t="e">
        <f t="shared" si="16"/>
        <v>#REF!</v>
      </c>
      <c r="AB34" s="473" t="e">
        <f t="shared" si="16"/>
        <v>#REF!</v>
      </c>
      <c r="AC34" s="473" t="e">
        <f t="shared" si="16"/>
        <v>#REF!</v>
      </c>
      <c r="AD34" s="473" t="e">
        <f t="shared" si="16"/>
        <v>#REF!</v>
      </c>
      <c r="AE34" s="473" t="e">
        <f t="shared" si="16"/>
        <v>#REF!</v>
      </c>
      <c r="AF34" s="473" t="e">
        <f t="shared" si="16"/>
        <v>#REF!</v>
      </c>
      <c r="AG34" s="473" t="e">
        <f t="shared" si="16"/>
        <v>#REF!</v>
      </c>
      <c r="AH34" s="473" t="e">
        <f t="shared" si="16"/>
        <v>#REF!</v>
      </c>
    </row>
    <row r="35" spans="1:34" hidden="1" outlineLevel="1">
      <c r="A35" s="432" t="str">
        <f>N15&amp;" Capex"</f>
        <v>2026 Capex</v>
      </c>
      <c r="B35" s="432"/>
      <c r="C35" s="473"/>
      <c r="D35" s="473"/>
      <c r="E35" s="473"/>
      <c r="F35" s="473"/>
      <c r="G35" s="473"/>
      <c r="H35" s="473"/>
      <c r="I35" s="473"/>
      <c r="J35" s="473"/>
      <c r="K35" s="473"/>
      <c r="L35" s="473"/>
      <c r="M35" s="473"/>
      <c r="N35" s="473" t="e">
        <f>N18*C21</f>
        <v>#REF!</v>
      </c>
      <c r="O35" s="473" t="e">
        <f>N18*D21</f>
        <v>#REF!</v>
      </c>
      <c r="P35" s="473" t="e">
        <f>N18*E21</f>
        <v>#REF!</v>
      </c>
      <c r="Q35" s="473" t="e">
        <f>N18*F21</f>
        <v>#REF!</v>
      </c>
      <c r="R35" s="473" t="e">
        <f>N18*G21</f>
        <v>#REF!</v>
      </c>
      <c r="S35" s="473" t="e">
        <f>N18*H21</f>
        <v>#REF!</v>
      </c>
      <c r="T35" s="473" t="e">
        <f>N18*I21</f>
        <v>#REF!</v>
      </c>
      <c r="U35" s="473" t="e">
        <f>N18*J21</f>
        <v>#REF!</v>
      </c>
      <c r="V35" s="473" t="e">
        <f>N18*K21</f>
        <v>#REF!</v>
      </c>
      <c r="W35" s="473" t="e">
        <f t="shared" ref="W35:AH35" si="17">N18*L21</f>
        <v>#REF!</v>
      </c>
      <c r="X35" s="473" t="e">
        <f t="shared" si="17"/>
        <v>#REF!</v>
      </c>
      <c r="Y35" s="473" t="e">
        <f t="shared" si="17"/>
        <v>#REF!</v>
      </c>
      <c r="Z35" s="473" t="e">
        <f t="shared" si="17"/>
        <v>#REF!</v>
      </c>
      <c r="AA35" s="473" t="e">
        <f t="shared" si="17"/>
        <v>#REF!</v>
      </c>
      <c r="AB35" s="473" t="e">
        <f t="shared" si="17"/>
        <v>#REF!</v>
      </c>
      <c r="AC35" s="473" t="e">
        <f t="shared" si="17"/>
        <v>#REF!</v>
      </c>
      <c r="AD35" s="473" t="e">
        <f t="shared" si="17"/>
        <v>#REF!</v>
      </c>
      <c r="AE35" s="473" t="e">
        <f t="shared" si="17"/>
        <v>#REF!</v>
      </c>
      <c r="AF35" s="473" t="e">
        <f t="shared" si="17"/>
        <v>#REF!</v>
      </c>
      <c r="AG35" s="473" t="e">
        <f t="shared" si="17"/>
        <v>#REF!</v>
      </c>
      <c r="AH35" s="473" t="e">
        <f t="shared" si="17"/>
        <v>#REF!</v>
      </c>
    </row>
    <row r="36" spans="1:34" hidden="1" outlineLevel="1">
      <c r="A36" s="432" t="str">
        <f>O15&amp;" Capex"</f>
        <v>2027 Capex</v>
      </c>
      <c r="B36" s="432"/>
      <c r="C36" s="473"/>
      <c r="D36" s="473"/>
      <c r="E36" s="473"/>
      <c r="F36" s="473"/>
      <c r="G36" s="473"/>
      <c r="H36" s="473"/>
      <c r="I36" s="473"/>
      <c r="J36" s="473"/>
      <c r="K36" s="473"/>
      <c r="L36" s="473"/>
      <c r="M36" s="473"/>
      <c r="N36" s="473"/>
      <c r="O36" s="473" t="e">
        <f>O18*C21</f>
        <v>#REF!</v>
      </c>
      <c r="P36" s="473" t="e">
        <f>O18*D21</f>
        <v>#REF!</v>
      </c>
      <c r="Q36" s="473" t="e">
        <f>O18*E21</f>
        <v>#REF!</v>
      </c>
      <c r="R36" s="473" t="e">
        <f>O18*F21</f>
        <v>#REF!</v>
      </c>
      <c r="S36" s="473" t="e">
        <f>O18*G21</f>
        <v>#REF!</v>
      </c>
      <c r="T36" s="473" t="e">
        <f>O18*H21</f>
        <v>#REF!</v>
      </c>
      <c r="U36" s="473" t="e">
        <f>O18*I21</f>
        <v>#REF!</v>
      </c>
      <c r="V36" s="473" t="e">
        <f>O18*J21</f>
        <v>#REF!</v>
      </c>
      <c r="W36" s="473" t="e">
        <f t="shared" ref="W36:AH36" si="18">O18*K21</f>
        <v>#REF!</v>
      </c>
      <c r="X36" s="473" t="e">
        <f t="shared" si="18"/>
        <v>#REF!</v>
      </c>
      <c r="Y36" s="473" t="e">
        <f t="shared" si="18"/>
        <v>#REF!</v>
      </c>
      <c r="Z36" s="473" t="e">
        <f t="shared" si="18"/>
        <v>#REF!</v>
      </c>
      <c r="AA36" s="473" t="e">
        <f t="shared" si="18"/>
        <v>#REF!</v>
      </c>
      <c r="AB36" s="473" t="e">
        <f t="shared" si="18"/>
        <v>#REF!</v>
      </c>
      <c r="AC36" s="473" t="e">
        <f t="shared" si="18"/>
        <v>#REF!</v>
      </c>
      <c r="AD36" s="473" t="e">
        <f t="shared" si="18"/>
        <v>#REF!</v>
      </c>
      <c r="AE36" s="473" t="e">
        <f t="shared" si="18"/>
        <v>#REF!</v>
      </c>
      <c r="AF36" s="473" t="e">
        <f t="shared" si="18"/>
        <v>#REF!</v>
      </c>
      <c r="AG36" s="473" t="e">
        <f t="shared" si="18"/>
        <v>#REF!</v>
      </c>
      <c r="AH36" s="473" t="e">
        <f t="shared" si="18"/>
        <v>#REF!</v>
      </c>
    </row>
    <row r="37" spans="1:34" hidden="1" outlineLevel="1">
      <c r="A37" s="432" t="str">
        <f>P15&amp;" Capex"</f>
        <v>2028 Capex</v>
      </c>
      <c r="B37" s="432"/>
      <c r="C37" s="473"/>
      <c r="D37" s="473"/>
      <c r="E37" s="473"/>
      <c r="F37" s="473"/>
      <c r="G37" s="473"/>
      <c r="H37" s="473"/>
      <c r="I37" s="473"/>
      <c r="J37" s="473"/>
      <c r="K37" s="473"/>
      <c r="L37" s="473"/>
      <c r="M37" s="473"/>
      <c r="N37" s="473"/>
      <c r="O37" s="473"/>
      <c r="P37" s="473" t="e">
        <f>P18*C21</f>
        <v>#REF!</v>
      </c>
      <c r="Q37" s="473" t="e">
        <f>P18*D21</f>
        <v>#REF!</v>
      </c>
      <c r="R37" s="473" t="e">
        <f>P18*E21</f>
        <v>#REF!</v>
      </c>
      <c r="S37" s="473" t="e">
        <f>P18*F21</f>
        <v>#REF!</v>
      </c>
      <c r="T37" s="473" t="e">
        <f>P18*G21</f>
        <v>#REF!</v>
      </c>
      <c r="U37" s="473" t="e">
        <f>P18*H21</f>
        <v>#REF!</v>
      </c>
      <c r="V37" s="473" t="e">
        <f>P18*I21</f>
        <v>#REF!</v>
      </c>
      <c r="W37" s="473" t="e">
        <f t="shared" ref="W37:AH37" si="19">P18*J21</f>
        <v>#REF!</v>
      </c>
      <c r="X37" s="473" t="e">
        <f t="shared" si="19"/>
        <v>#REF!</v>
      </c>
      <c r="Y37" s="473" t="e">
        <f t="shared" si="19"/>
        <v>#REF!</v>
      </c>
      <c r="Z37" s="473" t="e">
        <f t="shared" si="19"/>
        <v>#REF!</v>
      </c>
      <c r="AA37" s="473" t="e">
        <f t="shared" si="19"/>
        <v>#REF!</v>
      </c>
      <c r="AB37" s="473" t="e">
        <f t="shared" si="19"/>
        <v>#REF!</v>
      </c>
      <c r="AC37" s="473" t="e">
        <f t="shared" si="19"/>
        <v>#REF!</v>
      </c>
      <c r="AD37" s="473" t="e">
        <f t="shared" si="19"/>
        <v>#REF!</v>
      </c>
      <c r="AE37" s="473" t="e">
        <f t="shared" si="19"/>
        <v>#REF!</v>
      </c>
      <c r="AF37" s="473" t="e">
        <f t="shared" si="19"/>
        <v>#REF!</v>
      </c>
      <c r="AG37" s="473" t="e">
        <f t="shared" si="19"/>
        <v>#REF!</v>
      </c>
      <c r="AH37" s="473" t="e">
        <f t="shared" si="19"/>
        <v>#REF!</v>
      </c>
    </row>
    <row r="38" spans="1:34" hidden="1" outlineLevel="1">
      <c r="A38" s="432" t="str">
        <f>Q15&amp;" Capex"</f>
        <v>2029 Capex</v>
      </c>
      <c r="B38" s="432"/>
      <c r="C38" s="473"/>
      <c r="D38" s="473"/>
      <c r="E38" s="473"/>
      <c r="F38" s="473"/>
      <c r="G38" s="473"/>
      <c r="H38" s="473"/>
      <c r="I38" s="473"/>
      <c r="J38" s="473"/>
      <c r="K38" s="473"/>
      <c r="L38" s="473"/>
      <c r="M38" s="473"/>
      <c r="N38" s="473"/>
      <c r="O38" s="473"/>
      <c r="P38" s="473"/>
      <c r="Q38" s="473" t="e">
        <f>Q18*C21</f>
        <v>#REF!</v>
      </c>
      <c r="R38" s="473" t="e">
        <f>Q18*D21</f>
        <v>#REF!</v>
      </c>
      <c r="S38" s="473" t="e">
        <f>Q18*E21</f>
        <v>#REF!</v>
      </c>
      <c r="T38" s="473" t="e">
        <f>Q18*F21</f>
        <v>#REF!</v>
      </c>
      <c r="U38" s="473" t="e">
        <f>Q18*G21</f>
        <v>#REF!</v>
      </c>
      <c r="V38" s="473" t="e">
        <f>Q18*H21</f>
        <v>#REF!</v>
      </c>
      <c r="W38" s="473" t="e">
        <f t="shared" ref="W38:AH38" si="20">Q18*I21</f>
        <v>#REF!</v>
      </c>
      <c r="X38" s="473" t="e">
        <f t="shared" si="20"/>
        <v>#REF!</v>
      </c>
      <c r="Y38" s="473" t="e">
        <f t="shared" si="20"/>
        <v>#REF!</v>
      </c>
      <c r="Z38" s="473" t="e">
        <f t="shared" si="20"/>
        <v>#REF!</v>
      </c>
      <c r="AA38" s="473" t="e">
        <f t="shared" si="20"/>
        <v>#REF!</v>
      </c>
      <c r="AB38" s="473" t="e">
        <f t="shared" si="20"/>
        <v>#REF!</v>
      </c>
      <c r="AC38" s="473" t="e">
        <f t="shared" si="20"/>
        <v>#REF!</v>
      </c>
      <c r="AD38" s="473" t="e">
        <f t="shared" si="20"/>
        <v>#REF!</v>
      </c>
      <c r="AE38" s="473" t="e">
        <f t="shared" si="20"/>
        <v>#REF!</v>
      </c>
      <c r="AF38" s="473" t="e">
        <f t="shared" si="20"/>
        <v>#REF!</v>
      </c>
      <c r="AG38" s="473" t="e">
        <f t="shared" si="20"/>
        <v>#REF!</v>
      </c>
      <c r="AH38" s="473" t="e">
        <f t="shared" si="20"/>
        <v>#REF!</v>
      </c>
    </row>
    <row r="39" spans="1:34" hidden="1" outlineLevel="1">
      <c r="A39" s="432" t="str">
        <f>R15&amp;" Capex"</f>
        <v>2030 Capex</v>
      </c>
      <c r="B39" s="432"/>
      <c r="C39" s="473"/>
      <c r="D39" s="473"/>
      <c r="E39" s="473"/>
      <c r="F39" s="473"/>
      <c r="G39" s="473"/>
      <c r="H39" s="473"/>
      <c r="I39" s="473"/>
      <c r="J39" s="473"/>
      <c r="K39" s="473"/>
      <c r="L39" s="473"/>
      <c r="M39" s="473"/>
      <c r="N39" s="473"/>
      <c r="O39" s="473"/>
      <c r="P39" s="473"/>
      <c r="Q39" s="473"/>
      <c r="R39" s="473" t="e">
        <f>R18*C21</f>
        <v>#REF!</v>
      </c>
      <c r="S39" s="473" t="e">
        <f>R18*D21</f>
        <v>#REF!</v>
      </c>
      <c r="T39" s="473" t="e">
        <f>R18*E21</f>
        <v>#REF!</v>
      </c>
      <c r="U39" s="473" t="e">
        <f>R18*F21</f>
        <v>#REF!</v>
      </c>
      <c r="V39" s="473" t="e">
        <f>R18*G21</f>
        <v>#REF!</v>
      </c>
      <c r="W39" s="473" t="e">
        <f t="shared" ref="W39:AH39" si="21">R18*H21</f>
        <v>#REF!</v>
      </c>
      <c r="X39" s="473" t="e">
        <f t="shared" si="21"/>
        <v>#REF!</v>
      </c>
      <c r="Y39" s="473" t="e">
        <f t="shared" si="21"/>
        <v>#REF!</v>
      </c>
      <c r="Z39" s="473" t="e">
        <f t="shared" si="21"/>
        <v>#REF!</v>
      </c>
      <c r="AA39" s="473" t="e">
        <f t="shared" si="21"/>
        <v>#REF!</v>
      </c>
      <c r="AB39" s="473" t="e">
        <f t="shared" si="21"/>
        <v>#REF!</v>
      </c>
      <c r="AC39" s="473" t="e">
        <f t="shared" si="21"/>
        <v>#REF!</v>
      </c>
      <c r="AD39" s="473" t="e">
        <f t="shared" si="21"/>
        <v>#REF!</v>
      </c>
      <c r="AE39" s="473" t="e">
        <f t="shared" si="21"/>
        <v>#REF!</v>
      </c>
      <c r="AF39" s="473" t="e">
        <f t="shared" si="21"/>
        <v>#REF!</v>
      </c>
      <c r="AG39" s="473" t="e">
        <f t="shared" si="21"/>
        <v>#REF!</v>
      </c>
      <c r="AH39" s="473" t="e">
        <f t="shared" si="21"/>
        <v>#REF!</v>
      </c>
    </row>
    <row r="40" spans="1:34" hidden="1" outlineLevel="1">
      <c r="A40" s="432" t="str">
        <f>S15&amp;" Capex"</f>
        <v>2031 Capex</v>
      </c>
      <c r="B40" s="432"/>
      <c r="C40" s="473"/>
      <c r="D40" s="473"/>
      <c r="E40" s="473"/>
      <c r="F40" s="473"/>
      <c r="G40" s="473"/>
      <c r="H40" s="473"/>
      <c r="I40" s="473"/>
      <c r="J40" s="473"/>
      <c r="K40" s="473"/>
      <c r="L40" s="473"/>
      <c r="M40" s="473"/>
      <c r="N40" s="473"/>
      <c r="O40" s="473"/>
      <c r="P40" s="473"/>
      <c r="Q40" s="473"/>
      <c r="R40" s="473"/>
      <c r="S40" s="473" t="e">
        <f>S18*C21</f>
        <v>#REF!</v>
      </c>
      <c r="T40" s="473" t="e">
        <f>S18*D21</f>
        <v>#REF!</v>
      </c>
      <c r="U40" s="473" t="e">
        <f>S18*E21</f>
        <v>#REF!</v>
      </c>
      <c r="V40" s="473" t="e">
        <f>S18*F21</f>
        <v>#REF!</v>
      </c>
      <c r="W40" s="473" t="e">
        <f t="shared" ref="W40:AH40" si="22">S18*G21</f>
        <v>#REF!</v>
      </c>
      <c r="X40" s="473" t="e">
        <f t="shared" si="22"/>
        <v>#REF!</v>
      </c>
      <c r="Y40" s="473" t="e">
        <f t="shared" si="22"/>
        <v>#REF!</v>
      </c>
      <c r="Z40" s="473" t="e">
        <f t="shared" si="22"/>
        <v>#REF!</v>
      </c>
      <c r="AA40" s="473" t="e">
        <f t="shared" si="22"/>
        <v>#REF!</v>
      </c>
      <c r="AB40" s="473" t="e">
        <f t="shared" si="22"/>
        <v>#REF!</v>
      </c>
      <c r="AC40" s="473" t="e">
        <f t="shared" si="22"/>
        <v>#REF!</v>
      </c>
      <c r="AD40" s="473" t="e">
        <f t="shared" si="22"/>
        <v>#REF!</v>
      </c>
      <c r="AE40" s="473" t="e">
        <f t="shared" si="22"/>
        <v>#REF!</v>
      </c>
      <c r="AF40" s="473" t="e">
        <f t="shared" si="22"/>
        <v>#REF!</v>
      </c>
      <c r="AG40" s="473" t="e">
        <f t="shared" si="22"/>
        <v>#REF!</v>
      </c>
      <c r="AH40" s="473" t="e">
        <f t="shared" si="22"/>
        <v>#REF!</v>
      </c>
    </row>
    <row r="41" spans="1:34" hidden="1" outlineLevel="1">
      <c r="A41" s="432" t="str">
        <f>T15&amp;" Capex"</f>
        <v>2032 Capex</v>
      </c>
      <c r="B41" s="432"/>
      <c r="C41" s="473"/>
      <c r="D41" s="473"/>
      <c r="E41" s="473"/>
      <c r="F41" s="473"/>
      <c r="G41" s="473"/>
      <c r="H41" s="473"/>
      <c r="I41" s="473"/>
      <c r="J41" s="473"/>
      <c r="K41" s="473"/>
      <c r="L41" s="473"/>
      <c r="M41" s="473"/>
      <c r="N41" s="473"/>
      <c r="O41" s="473"/>
      <c r="P41" s="473"/>
      <c r="Q41" s="473"/>
      <c r="R41" s="473"/>
      <c r="S41" s="473"/>
      <c r="T41" s="473" t="e">
        <f>T18*C21</f>
        <v>#REF!</v>
      </c>
      <c r="U41" s="473" t="e">
        <f>T18*D21</f>
        <v>#REF!</v>
      </c>
      <c r="V41" s="473" t="e">
        <f>T18*E21</f>
        <v>#REF!</v>
      </c>
      <c r="W41" s="473" t="e">
        <f t="shared" ref="W41:AH41" si="23">T18*F21</f>
        <v>#REF!</v>
      </c>
      <c r="X41" s="473" t="e">
        <f t="shared" si="23"/>
        <v>#REF!</v>
      </c>
      <c r="Y41" s="473" t="e">
        <f t="shared" si="23"/>
        <v>#REF!</v>
      </c>
      <c r="Z41" s="473" t="e">
        <f t="shared" si="23"/>
        <v>#REF!</v>
      </c>
      <c r="AA41" s="473" t="e">
        <f t="shared" si="23"/>
        <v>#REF!</v>
      </c>
      <c r="AB41" s="473" t="e">
        <f t="shared" si="23"/>
        <v>#REF!</v>
      </c>
      <c r="AC41" s="473" t="e">
        <f t="shared" si="23"/>
        <v>#REF!</v>
      </c>
      <c r="AD41" s="473" t="e">
        <f t="shared" si="23"/>
        <v>#REF!</v>
      </c>
      <c r="AE41" s="473" t="e">
        <f t="shared" si="23"/>
        <v>#REF!</v>
      </c>
      <c r="AF41" s="473" t="e">
        <f t="shared" si="23"/>
        <v>#REF!</v>
      </c>
      <c r="AG41" s="473" t="e">
        <f t="shared" si="23"/>
        <v>#REF!</v>
      </c>
      <c r="AH41" s="473" t="e">
        <f t="shared" si="23"/>
        <v>#REF!</v>
      </c>
    </row>
    <row r="42" spans="1:34" hidden="1" outlineLevel="1">
      <c r="A42" s="432" t="str">
        <f>U15&amp;" Capex"</f>
        <v>2033 Capex</v>
      </c>
      <c r="B42" s="432"/>
      <c r="C42" s="473"/>
      <c r="D42" s="473"/>
      <c r="E42" s="473"/>
      <c r="F42" s="473"/>
      <c r="G42" s="473"/>
      <c r="H42" s="473"/>
      <c r="I42" s="473"/>
      <c r="J42" s="473"/>
      <c r="K42" s="473"/>
      <c r="L42" s="473"/>
      <c r="M42" s="473"/>
      <c r="N42" s="473"/>
      <c r="O42" s="473"/>
      <c r="P42" s="473"/>
      <c r="Q42" s="473"/>
      <c r="R42" s="473"/>
      <c r="S42" s="473"/>
      <c r="T42" s="473"/>
      <c r="U42" s="473" t="e">
        <f>U18*C21</f>
        <v>#REF!</v>
      </c>
      <c r="V42" s="473" t="e">
        <f>U18*D21</f>
        <v>#REF!</v>
      </c>
      <c r="W42" s="473" t="e">
        <f t="shared" ref="W42:AH42" si="24">U18*E21</f>
        <v>#REF!</v>
      </c>
      <c r="X42" s="473" t="e">
        <f t="shared" si="24"/>
        <v>#REF!</v>
      </c>
      <c r="Y42" s="473" t="e">
        <f t="shared" si="24"/>
        <v>#REF!</v>
      </c>
      <c r="Z42" s="473" t="e">
        <f t="shared" si="24"/>
        <v>#REF!</v>
      </c>
      <c r="AA42" s="473" t="e">
        <f t="shared" si="24"/>
        <v>#REF!</v>
      </c>
      <c r="AB42" s="473" t="e">
        <f t="shared" si="24"/>
        <v>#REF!</v>
      </c>
      <c r="AC42" s="473" t="e">
        <f t="shared" si="24"/>
        <v>#REF!</v>
      </c>
      <c r="AD42" s="473" t="e">
        <f t="shared" si="24"/>
        <v>#REF!</v>
      </c>
      <c r="AE42" s="473" t="e">
        <f t="shared" si="24"/>
        <v>#REF!</v>
      </c>
      <c r="AF42" s="473" t="e">
        <f t="shared" si="24"/>
        <v>#REF!</v>
      </c>
      <c r="AG42" s="473" t="e">
        <f t="shared" si="24"/>
        <v>#REF!</v>
      </c>
      <c r="AH42" s="473" t="e">
        <f t="shared" si="24"/>
        <v>#REF!</v>
      </c>
    </row>
    <row r="43" spans="1:34" hidden="1" outlineLevel="1">
      <c r="A43" s="432" t="str">
        <f>V15&amp;" Capex"</f>
        <v>2034 Capex</v>
      </c>
      <c r="B43" s="432"/>
      <c r="C43" s="473"/>
      <c r="D43" s="473"/>
      <c r="E43" s="473"/>
      <c r="F43" s="473"/>
      <c r="G43" s="473"/>
      <c r="H43" s="473"/>
      <c r="I43" s="473"/>
      <c r="J43" s="473"/>
      <c r="K43" s="473"/>
      <c r="L43" s="473"/>
      <c r="M43" s="473"/>
      <c r="N43" s="473"/>
      <c r="O43" s="473"/>
      <c r="P43" s="473"/>
      <c r="Q43" s="473"/>
      <c r="R43" s="473"/>
      <c r="S43" s="473"/>
      <c r="T43" s="473"/>
      <c r="U43" s="473"/>
      <c r="V43" s="473" t="e">
        <f>V18*C21</f>
        <v>#REF!</v>
      </c>
      <c r="W43" s="473" t="e">
        <f t="shared" ref="W43:AH43" si="25">V18*D21</f>
        <v>#REF!</v>
      </c>
      <c r="X43" s="473" t="e">
        <f t="shared" si="25"/>
        <v>#REF!</v>
      </c>
      <c r="Y43" s="473" t="e">
        <f t="shared" si="25"/>
        <v>#REF!</v>
      </c>
      <c r="Z43" s="473" t="e">
        <f t="shared" si="25"/>
        <v>#REF!</v>
      </c>
      <c r="AA43" s="473" t="e">
        <f t="shared" si="25"/>
        <v>#REF!</v>
      </c>
      <c r="AB43" s="473" t="e">
        <f t="shared" si="25"/>
        <v>#REF!</v>
      </c>
      <c r="AC43" s="473" t="e">
        <f t="shared" si="25"/>
        <v>#REF!</v>
      </c>
      <c r="AD43" s="473" t="e">
        <f t="shared" si="25"/>
        <v>#REF!</v>
      </c>
      <c r="AE43" s="473" t="e">
        <f t="shared" si="25"/>
        <v>#REF!</v>
      </c>
      <c r="AF43" s="473" t="e">
        <f t="shared" si="25"/>
        <v>#REF!</v>
      </c>
      <c r="AG43" s="473" t="e">
        <f t="shared" si="25"/>
        <v>#REF!</v>
      </c>
      <c r="AH43" s="473" t="e">
        <f t="shared" si="25"/>
        <v>#REF!</v>
      </c>
    </row>
    <row r="44" spans="1:34" hidden="1" outlineLevel="1">
      <c r="A44" s="432" t="str">
        <f>W15&amp;" Capex"</f>
        <v>2035 Capex</v>
      </c>
      <c r="B44" s="432"/>
      <c r="C44" s="473"/>
      <c r="D44" s="473"/>
      <c r="E44" s="473"/>
      <c r="F44" s="473"/>
      <c r="G44" s="473"/>
      <c r="H44" s="473"/>
      <c r="I44" s="473"/>
      <c r="J44" s="473"/>
      <c r="K44" s="473"/>
      <c r="L44" s="473"/>
      <c r="M44" s="473"/>
      <c r="N44" s="473"/>
      <c r="O44" s="473"/>
      <c r="P44" s="473"/>
      <c r="Q44" s="473"/>
      <c r="R44" s="473"/>
      <c r="S44" s="473"/>
      <c r="T44" s="473"/>
      <c r="U44" s="473"/>
      <c r="V44" s="473"/>
      <c r="W44" s="473" t="e">
        <f t="shared" ref="W44:AH44" si="26">W18*C21</f>
        <v>#REF!</v>
      </c>
      <c r="X44" s="473" t="e">
        <f t="shared" si="26"/>
        <v>#REF!</v>
      </c>
      <c r="Y44" s="473" t="e">
        <f t="shared" si="26"/>
        <v>#REF!</v>
      </c>
      <c r="Z44" s="473" t="e">
        <f t="shared" si="26"/>
        <v>#REF!</v>
      </c>
      <c r="AA44" s="473" t="e">
        <f t="shared" si="26"/>
        <v>#REF!</v>
      </c>
      <c r="AB44" s="473" t="e">
        <f t="shared" si="26"/>
        <v>#REF!</v>
      </c>
      <c r="AC44" s="473" t="e">
        <f t="shared" si="26"/>
        <v>#REF!</v>
      </c>
      <c r="AD44" s="473" t="e">
        <f t="shared" si="26"/>
        <v>#REF!</v>
      </c>
      <c r="AE44" s="473" t="e">
        <f t="shared" si="26"/>
        <v>#REF!</v>
      </c>
      <c r="AF44" s="473" t="e">
        <f t="shared" si="26"/>
        <v>#REF!</v>
      </c>
      <c r="AG44" s="473" t="e">
        <f t="shared" si="26"/>
        <v>#REF!</v>
      </c>
      <c r="AH44" s="473" t="e">
        <f t="shared" si="26"/>
        <v>#REF!</v>
      </c>
    </row>
    <row r="45" spans="1:34" hidden="1" outlineLevel="1">
      <c r="A45" s="432" t="str">
        <f>X15&amp;" Capex"</f>
        <v>2036 Capex</v>
      </c>
      <c r="B45" s="432"/>
      <c r="C45" s="473"/>
      <c r="D45" s="473"/>
      <c r="E45" s="473"/>
      <c r="F45" s="473"/>
      <c r="G45" s="473"/>
      <c r="H45" s="473"/>
      <c r="I45" s="473"/>
      <c r="J45" s="473"/>
      <c r="K45" s="473"/>
      <c r="L45" s="473"/>
      <c r="M45" s="473"/>
      <c r="N45" s="473"/>
      <c r="O45" s="473"/>
      <c r="P45" s="473"/>
      <c r="Q45" s="473"/>
      <c r="R45" s="473"/>
      <c r="S45" s="473"/>
      <c r="T45" s="473"/>
      <c r="U45" s="473"/>
      <c r="V45" s="473"/>
      <c r="W45" s="473"/>
      <c r="X45" s="473" t="e">
        <f>$X$18*C21</f>
        <v>#REF!</v>
      </c>
      <c r="Y45" s="473" t="e">
        <f t="shared" ref="Y45:AH45" si="27">$X$18*D21</f>
        <v>#REF!</v>
      </c>
      <c r="Z45" s="473" t="e">
        <f t="shared" si="27"/>
        <v>#REF!</v>
      </c>
      <c r="AA45" s="473" t="e">
        <f t="shared" si="27"/>
        <v>#REF!</v>
      </c>
      <c r="AB45" s="473" t="e">
        <f t="shared" si="27"/>
        <v>#REF!</v>
      </c>
      <c r="AC45" s="473" t="e">
        <f t="shared" si="27"/>
        <v>#REF!</v>
      </c>
      <c r="AD45" s="473" t="e">
        <f t="shared" si="27"/>
        <v>#REF!</v>
      </c>
      <c r="AE45" s="473" t="e">
        <f t="shared" si="27"/>
        <v>#REF!</v>
      </c>
      <c r="AF45" s="473" t="e">
        <f t="shared" si="27"/>
        <v>#REF!</v>
      </c>
      <c r="AG45" s="473" t="e">
        <f t="shared" si="27"/>
        <v>#REF!</v>
      </c>
      <c r="AH45" s="473" t="e">
        <f t="shared" si="27"/>
        <v>#REF!</v>
      </c>
    </row>
    <row r="46" spans="1:34" hidden="1" outlineLevel="1">
      <c r="A46" s="432" t="str">
        <f>Y15&amp;" Capex"</f>
        <v>2037 Capex</v>
      </c>
      <c r="B46" s="432"/>
      <c r="C46" s="473"/>
      <c r="D46" s="473"/>
      <c r="E46" s="473"/>
      <c r="F46" s="473"/>
      <c r="G46" s="473"/>
      <c r="H46" s="473"/>
      <c r="I46" s="473"/>
      <c r="J46" s="473"/>
      <c r="K46" s="473"/>
      <c r="L46" s="473"/>
      <c r="M46" s="473"/>
      <c r="N46" s="473"/>
      <c r="O46" s="473"/>
      <c r="P46" s="473"/>
      <c r="Q46" s="473"/>
      <c r="R46" s="473"/>
      <c r="S46" s="473"/>
      <c r="T46" s="473"/>
      <c r="U46" s="473"/>
      <c r="V46" s="473"/>
      <c r="W46" s="473"/>
      <c r="X46" s="474"/>
      <c r="Y46" s="473" t="e">
        <f>$Y$18*C21</f>
        <v>#REF!</v>
      </c>
      <c r="Z46" s="473" t="e">
        <f t="shared" ref="Z46:AH46" si="28">$Y$18*D21</f>
        <v>#REF!</v>
      </c>
      <c r="AA46" s="473" t="e">
        <f t="shared" si="28"/>
        <v>#REF!</v>
      </c>
      <c r="AB46" s="473" t="e">
        <f t="shared" si="28"/>
        <v>#REF!</v>
      </c>
      <c r="AC46" s="473" t="e">
        <f t="shared" si="28"/>
        <v>#REF!</v>
      </c>
      <c r="AD46" s="473" t="e">
        <f t="shared" si="28"/>
        <v>#REF!</v>
      </c>
      <c r="AE46" s="473" t="e">
        <f t="shared" si="28"/>
        <v>#REF!</v>
      </c>
      <c r="AF46" s="473" t="e">
        <f t="shared" si="28"/>
        <v>#REF!</v>
      </c>
      <c r="AG46" s="473" t="e">
        <f t="shared" si="28"/>
        <v>#REF!</v>
      </c>
      <c r="AH46" s="473" t="e">
        <f t="shared" si="28"/>
        <v>#REF!</v>
      </c>
    </row>
    <row r="47" spans="1:34" hidden="1" outlineLevel="1">
      <c r="A47" s="432" t="str">
        <f>Z15&amp;" Capex"</f>
        <v>2038 Capex</v>
      </c>
      <c r="B47" s="432"/>
      <c r="C47" s="473"/>
      <c r="D47" s="473"/>
      <c r="E47" s="473"/>
      <c r="F47" s="473"/>
      <c r="G47" s="473"/>
      <c r="H47" s="473"/>
      <c r="I47" s="473"/>
      <c r="J47" s="473"/>
      <c r="K47" s="473"/>
      <c r="L47" s="473"/>
      <c r="M47" s="473"/>
      <c r="N47" s="473"/>
      <c r="O47" s="473"/>
      <c r="P47" s="473"/>
      <c r="Q47" s="473"/>
      <c r="R47" s="473"/>
      <c r="S47" s="473"/>
      <c r="T47" s="473"/>
      <c r="U47" s="473"/>
      <c r="V47" s="473"/>
      <c r="W47" s="473"/>
      <c r="X47" s="474"/>
      <c r="Y47" s="474"/>
      <c r="Z47" s="473" t="e">
        <f>$Z$18*C21</f>
        <v>#REF!</v>
      </c>
      <c r="AA47" s="473" t="e">
        <f t="shared" ref="AA47:AH47" si="29">$Z$18*D21</f>
        <v>#REF!</v>
      </c>
      <c r="AB47" s="473" t="e">
        <f t="shared" si="29"/>
        <v>#REF!</v>
      </c>
      <c r="AC47" s="473" t="e">
        <f t="shared" si="29"/>
        <v>#REF!</v>
      </c>
      <c r="AD47" s="473" t="e">
        <f t="shared" si="29"/>
        <v>#REF!</v>
      </c>
      <c r="AE47" s="473" t="e">
        <f t="shared" si="29"/>
        <v>#REF!</v>
      </c>
      <c r="AF47" s="473" t="e">
        <f t="shared" si="29"/>
        <v>#REF!</v>
      </c>
      <c r="AG47" s="473" t="e">
        <f t="shared" si="29"/>
        <v>#REF!</v>
      </c>
      <c r="AH47" s="473" t="e">
        <f t="shared" si="29"/>
        <v>#REF!</v>
      </c>
    </row>
    <row r="48" spans="1:34" hidden="1" outlineLevel="1">
      <c r="A48" s="432" t="str">
        <f>AA15&amp;" Capex"</f>
        <v>2039 Capex</v>
      </c>
      <c r="B48" s="432"/>
      <c r="C48" s="473"/>
      <c r="D48" s="473"/>
      <c r="E48" s="473"/>
      <c r="F48" s="473"/>
      <c r="G48" s="473"/>
      <c r="H48" s="473"/>
      <c r="I48" s="473"/>
      <c r="J48" s="473"/>
      <c r="K48" s="473"/>
      <c r="L48" s="473"/>
      <c r="M48" s="473"/>
      <c r="N48" s="473"/>
      <c r="O48" s="473"/>
      <c r="P48" s="473"/>
      <c r="Q48" s="473"/>
      <c r="R48" s="473"/>
      <c r="S48" s="473"/>
      <c r="T48" s="473"/>
      <c r="U48" s="473"/>
      <c r="V48" s="473"/>
      <c r="W48" s="473"/>
      <c r="X48" s="474"/>
      <c r="Y48" s="474"/>
      <c r="Z48" s="474"/>
      <c r="AA48" s="473" t="e">
        <f>$AA$18*C21</f>
        <v>#REF!</v>
      </c>
      <c r="AB48" s="473" t="e">
        <f t="shared" ref="AB48:AH48" si="30">$AA$18*D21</f>
        <v>#REF!</v>
      </c>
      <c r="AC48" s="473" t="e">
        <f t="shared" si="30"/>
        <v>#REF!</v>
      </c>
      <c r="AD48" s="473" t="e">
        <f t="shared" si="30"/>
        <v>#REF!</v>
      </c>
      <c r="AE48" s="473" t="e">
        <f t="shared" si="30"/>
        <v>#REF!</v>
      </c>
      <c r="AF48" s="473" t="e">
        <f t="shared" si="30"/>
        <v>#REF!</v>
      </c>
      <c r="AG48" s="473" t="e">
        <f t="shared" si="30"/>
        <v>#REF!</v>
      </c>
      <c r="AH48" s="473" t="e">
        <f t="shared" si="30"/>
        <v>#REF!</v>
      </c>
    </row>
    <row r="49" spans="1:34" hidden="1" outlineLevel="1">
      <c r="A49" s="432" t="str">
        <f>AB15&amp;" Capex"</f>
        <v>2040 Capex</v>
      </c>
      <c r="B49" s="432"/>
      <c r="C49" s="473"/>
      <c r="D49" s="473"/>
      <c r="E49" s="473"/>
      <c r="F49" s="473"/>
      <c r="G49" s="473"/>
      <c r="H49" s="473"/>
      <c r="I49" s="473"/>
      <c r="J49" s="473"/>
      <c r="K49" s="473"/>
      <c r="L49" s="473"/>
      <c r="M49" s="473"/>
      <c r="N49" s="473"/>
      <c r="O49" s="473"/>
      <c r="P49" s="473"/>
      <c r="Q49" s="473"/>
      <c r="R49" s="473"/>
      <c r="S49" s="473"/>
      <c r="T49" s="473"/>
      <c r="U49" s="473"/>
      <c r="V49" s="473"/>
      <c r="W49" s="473"/>
      <c r="X49" s="474"/>
      <c r="Y49" s="474"/>
      <c r="Z49" s="474"/>
      <c r="AA49" s="474"/>
      <c r="AB49" s="473" t="e">
        <f>$AB$18*C21</f>
        <v>#REF!</v>
      </c>
      <c r="AC49" s="473" t="e">
        <f t="shared" ref="AC49:AH49" si="31">$AB$18*D21</f>
        <v>#REF!</v>
      </c>
      <c r="AD49" s="473" t="e">
        <f t="shared" si="31"/>
        <v>#REF!</v>
      </c>
      <c r="AE49" s="473" t="e">
        <f t="shared" si="31"/>
        <v>#REF!</v>
      </c>
      <c r="AF49" s="473" t="e">
        <f t="shared" si="31"/>
        <v>#REF!</v>
      </c>
      <c r="AG49" s="473" t="e">
        <f t="shared" si="31"/>
        <v>#REF!</v>
      </c>
      <c r="AH49" s="473" t="e">
        <f t="shared" si="31"/>
        <v>#REF!</v>
      </c>
    </row>
    <row r="50" spans="1:34" hidden="1" outlineLevel="1">
      <c r="A50" s="432" t="str">
        <f>AC15&amp;" Capex"</f>
        <v>2041 Capex</v>
      </c>
      <c r="B50" s="432"/>
      <c r="C50" s="473"/>
      <c r="D50" s="473"/>
      <c r="E50" s="473"/>
      <c r="F50" s="473"/>
      <c r="G50" s="473"/>
      <c r="H50" s="473"/>
      <c r="I50" s="473"/>
      <c r="J50" s="473"/>
      <c r="K50" s="473"/>
      <c r="L50" s="473"/>
      <c r="M50" s="473"/>
      <c r="N50" s="473"/>
      <c r="O50" s="473"/>
      <c r="P50" s="473"/>
      <c r="Q50" s="473"/>
      <c r="R50" s="473"/>
      <c r="S50" s="473"/>
      <c r="T50" s="473"/>
      <c r="U50" s="473"/>
      <c r="V50" s="473"/>
      <c r="W50" s="473"/>
      <c r="X50" s="474"/>
      <c r="Y50" s="474"/>
      <c r="Z50" s="474"/>
      <c r="AA50" s="474"/>
      <c r="AB50" s="474"/>
      <c r="AC50" s="473" t="e">
        <f t="shared" ref="AC50:AH50" si="32">$AC$18*C21</f>
        <v>#REF!</v>
      </c>
      <c r="AD50" s="473" t="e">
        <f t="shared" si="32"/>
        <v>#REF!</v>
      </c>
      <c r="AE50" s="473" t="e">
        <f t="shared" si="32"/>
        <v>#REF!</v>
      </c>
      <c r="AF50" s="473" t="e">
        <f t="shared" si="32"/>
        <v>#REF!</v>
      </c>
      <c r="AG50" s="473" t="e">
        <f t="shared" si="32"/>
        <v>#REF!</v>
      </c>
      <c r="AH50" s="473" t="e">
        <f t="shared" si="32"/>
        <v>#REF!</v>
      </c>
    </row>
    <row r="51" spans="1:34" hidden="1" outlineLevel="1">
      <c r="A51" s="432" t="str">
        <f>AD15&amp;" Capex"</f>
        <v>2042 Capex</v>
      </c>
      <c r="B51" s="432"/>
      <c r="C51" s="473"/>
      <c r="D51" s="473"/>
      <c r="E51" s="473"/>
      <c r="F51" s="473"/>
      <c r="G51" s="473"/>
      <c r="H51" s="473"/>
      <c r="I51" s="473"/>
      <c r="J51" s="473"/>
      <c r="K51" s="473"/>
      <c r="L51" s="473"/>
      <c r="M51" s="473"/>
      <c r="N51" s="473"/>
      <c r="O51" s="473"/>
      <c r="P51" s="473"/>
      <c r="Q51" s="473"/>
      <c r="R51" s="473"/>
      <c r="S51" s="473"/>
      <c r="T51" s="473"/>
      <c r="U51" s="473"/>
      <c r="V51" s="473"/>
      <c r="W51" s="473"/>
      <c r="X51" s="474"/>
      <c r="Y51" s="474"/>
      <c r="Z51" s="474"/>
      <c r="AA51" s="474"/>
      <c r="AB51" s="474"/>
      <c r="AC51" s="474"/>
      <c r="AD51" s="473" t="e">
        <f>$AD$18*C21</f>
        <v>#REF!</v>
      </c>
      <c r="AE51" s="473" t="e">
        <f>$AD$18*D21</f>
        <v>#REF!</v>
      </c>
      <c r="AF51" s="473" t="e">
        <f>$AD$18*E21</f>
        <v>#REF!</v>
      </c>
      <c r="AG51" s="473" t="e">
        <f>$AD$18*F21</f>
        <v>#REF!</v>
      </c>
      <c r="AH51" s="473" t="e">
        <f>$AD$18*G21</f>
        <v>#REF!</v>
      </c>
    </row>
    <row r="52" spans="1:34" hidden="1" outlineLevel="1">
      <c r="A52" s="432" t="str">
        <f>AE15&amp;" Capex"</f>
        <v>2043 Capex</v>
      </c>
      <c r="B52" s="432"/>
      <c r="C52" s="473"/>
      <c r="D52" s="473"/>
      <c r="E52" s="473"/>
      <c r="F52" s="473"/>
      <c r="G52" s="473"/>
      <c r="H52" s="473"/>
      <c r="I52" s="473"/>
      <c r="J52" s="473"/>
      <c r="K52" s="473"/>
      <c r="L52" s="473"/>
      <c r="M52" s="473"/>
      <c r="N52" s="473"/>
      <c r="O52" s="473"/>
      <c r="P52" s="473"/>
      <c r="Q52" s="473"/>
      <c r="R52" s="473"/>
      <c r="S52" s="473"/>
      <c r="T52" s="473"/>
      <c r="U52" s="473"/>
      <c r="V52" s="473"/>
      <c r="W52" s="473"/>
      <c r="X52" s="474"/>
      <c r="Y52" s="474"/>
      <c r="Z52" s="474"/>
      <c r="AA52" s="474"/>
      <c r="AB52" s="474"/>
      <c r="AC52" s="474"/>
      <c r="AD52" s="474"/>
      <c r="AE52" s="473" t="e">
        <f>$AE$18*C21</f>
        <v>#REF!</v>
      </c>
      <c r="AF52" s="473" t="e">
        <f>$AE$18*D21</f>
        <v>#REF!</v>
      </c>
      <c r="AG52" s="473" t="e">
        <f>$AE$18*E21</f>
        <v>#REF!</v>
      </c>
      <c r="AH52" s="473" t="e">
        <f>$AE$18*F21</f>
        <v>#REF!</v>
      </c>
    </row>
    <row r="53" spans="1:34" hidden="1" outlineLevel="1">
      <c r="A53" s="432" t="str">
        <f>AF15&amp;" Capex"</f>
        <v>2044 Capex</v>
      </c>
      <c r="B53" s="432"/>
      <c r="C53" s="473"/>
      <c r="D53" s="473"/>
      <c r="E53" s="473"/>
      <c r="F53" s="473"/>
      <c r="G53" s="473"/>
      <c r="H53" s="473"/>
      <c r="I53" s="473"/>
      <c r="J53" s="473"/>
      <c r="K53" s="473"/>
      <c r="L53" s="473"/>
      <c r="M53" s="473"/>
      <c r="N53" s="473"/>
      <c r="O53" s="473"/>
      <c r="P53" s="473"/>
      <c r="Q53" s="473"/>
      <c r="R53" s="473"/>
      <c r="S53" s="473"/>
      <c r="T53" s="473"/>
      <c r="U53" s="473"/>
      <c r="V53" s="473"/>
      <c r="W53" s="473"/>
      <c r="X53" s="474"/>
      <c r="Y53" s="474"/>
      <c r="Z53" s="474"/>
      <c r="AA53" s="474"/>
      <c r="AB53" s="474"/>
      <c r="AC53" s="474"/>
      <c r="AD53" s="474"/>
      <c r="AE53" s="474"/>
      <c r="AF53" s="473" t="e">
        <f>$AF$18*C21</f>
        <v>#REF!</v>
      </c>
      <c r="AG53" s="473" t="e">
        <f>$AF$18*D21</f>
        <v>#REF!</v>
      </c>
      <c r="AH53" s="473" t="e">
        <f>$AF$18*E21</f>
        <v>#REF!</v>
      </c>
    </row>
    <row r="54" spans="1:34" hidden="1" outlineLevel="1">
      <c r="A54" s="432" t="str">
        <f>AG15&amp;" Capex"</f>
        <v>2045 Capex</v>
      </c>
      <c r="B54" s="432"/>
      <c r="C54" s="473"/>
      <c r="D54" s="473"/>
      <c r="E54" s="473"/>
      <c r="F54" s="473"/>
      <c r="G54" s="473"/>
      <c r="H54" s="473"/>
      <c r="I54" s="473"/>
      <c r="J54" s="473"/>
      <c r="K54" s="473"/>
      <c r="L54" s="473"/>
      <c r="M54" s="473"/>
      <c r="N54" s="473"/>
      <c r="O54" s="473"/>
      <c r="P54" s="473"/>
      <c r="Q54" s="473"/>
      <c r="R54" s="473"/>
      <c r="S54" s="473"/>
      <c r="T54" s="473"/>
      <c r="U54" s="473"/>
      <c r="V54" s="473"/>
      <c r="W54" s="473"/>
      <c r="X54" s="474"/>
      <c r="Y54" s="474"/>
      <c r="Z54" s="474"/>
      <c r="AA54" s="474"/>
      <c r="AB54" s="474"/>
      <c r="AC54" s="474"/>
      <c r="AD54" s="474"/>
      <c r="AE54" s="474"/>
      <c r="AF54" s="474"/>
      <c r="AG54" s="473" t="e">
        <f>$AG$18*C21</f>
        <v>#REF!</v>
      </c>
      <c r="AH54" s="473" t="e">
        <f>$AG$18*D21</f>
        <v>#REF!</v>
      </c>
    </row>
    <row r="55" spans="1:34" hidden="1" outlineLevel="1">
      <c r="A55" s="432" t="str">
        <f>AH15&amp;" Capex"</f>
        <v>2046 Capex</v>
      </c>
      <c r="B55" s="432"/>
      <c r="C55" s="473"/>
      <c r="D55" s="473"/>
      <c r="E55" s="473"/>
      <c r="F55" s="473"/>
      <c r="G55" s="473"/>
      <c r="H55" s="473"/>
      <c r="I55" s="473"/>
      <c r="J55" s="473"/>
      <c r="K55" s="473"/>
      <c r="L55" s="473"/>
      <c r="M55" s="473"/>
      <c r="N55" s="473"/>
      <c r="O55" s="473"/>
      <c r="P55" s="473"/>
      <c r="Q55" s="473"/>
      <c r="R55" s="473"/>
      <c r="S55" s="473"/>
      <c r="T55" s="473"/>
      <c r="U55" s="473"/>
      <c r="V55" s="473"/>
      <c r="W55" s="473"/>
      <c r="X55" s="474"/>
      <c r="Y55" s="474"/>
      <c r="Z55" s="474"/>
      <c r="AA55" s="474"/>
      <c r="AB55" s="474"/>
      <c r="AC55" s="474"/>
      <c r="AD55" s="474"/>
      <c r="AE55" s="474"/>
      <c r="AF55" s="474"/>
      <c r="AG55" s="474"/>
      <c r="AH55" s="473" t="e">
        <f>$AH$18*C21</f>
        <v>#REF!</v>
      </c>
    </row>
    <row r="56" spans="1:34" collapsed="1">
      <c r="A56" s="432"/>
      <c r="B56" s="432"/>
      <c r="C56" s="473"/>
      <c r="D56" s="473"/>
      <c r="E56" s="473"/>
      <c r="F56" s="473"/>
      <c r="G56" s="473"/>
      <c r="H56" s="473"/>
      <c r="I56" s="473"/>
      <c r="J56" s="473"/>
      <c r="K56" s="473"/>
      <c r="L56" s="473"/>
      <c r="M56" s="473"/>
      <c r="N56" s="473"/>
      <c r="O56" s="473"/>
      <c r="P56" s="473"/>
      <c r="Q56" s="473"/>
      <c r="R56" s="473"/>
      <c r="S56" s="473"/>
      <c r="T56" s="473"/>
      <c r="U56" s="473"/>
      <c r="V56" s="473"/>
      <c r="W56" s="473"/>
      <c r="X56" s="432"/>
      <c r="Y56" s="432"/>
      <c r="Z56" s="432"/>
      <c r="AA56" s="432"/>
      <c r="AB56" s="432"/>
      <c r="AC56" s="432"/>
      <c r="AD56" s="432"/>
      <c r="AE56" s="432"/>
      <c r="AF56" s="432"/>
      <c r="AG56" s="432"/>
      <c r="AH56" s="432"/>
    </row>
    <row r="57" spans="1:34" ht="13.8" thickBot="1">
      <c r="A57" s="432" t="s">
        <v>341</v>
      </c>
      <c r="B57" s="432"/>
      <c r="C57" s="475">
        <f t="shared" ref="C57:AH57" si="33">SUM(C23:C55)</f>
        <v>0</v>
      </c>
      <c r="D57" s="475">
        <f t="shared" si="33"/>
        <v>0</v>
      </c>
      <c r="E57" s="475">
        <f t="shared" si="33"/>
        <v>0</v>
      </c>
      <c r="F57" s="475">
        <f t="shared" si="33"/>
        <v>0</v>
      </c>
      <c r="G57" s="475">
        <f t="shared" si="33"/>
        <v>0</v>
      </c>
      <c r="H57" s="475" t="e">
        <f t="shared" si="33"/>
        <v>#REF!</v>
      </c>
      <c r="I57" s="475" t="e">
        <f t="shared" si="33"/>
        <v>#REF!</v>
      </c>
      <c r="J57" s="475" t="e">
        <f t="shared" si="33"/>
        <v>#REF!</v>
      </c>
      <c r="K57" s="475" t="e">
        <f t="shared" si="33"/>
        <v>#REF!</v>
      </c>
      <c r="L57" s="475" t="e">
        <f t="shared" si="33"/>
        <v>#REF!</v>
      </c>
      <c r="M57" s="475" t="e">
        <f t="shared" si="33"/>
        <v>#REF!</v>
      </c>
      <c r="N57" s="475" t="e">
        <f t="shared" si="33"/>
        <v>#REF!</v>
      </c>
      <c r="O57" s="475" t="e">
        <f t="shared" si="33"/>
        <v>#REF!</v>
      </c>
      <c r="P57" s="475" t="e">
        <f t="shared" si="33"/>
        <v>#REF!</v>
      </c>
      <c r="Q57" s="475" t="e">
        <f t="shared" si="33"/>
        <v>#REF!</v>
      </c>
      <c r="R57" s="475" t="e">
        <f t="shared" si="33"/>
        <v>#REF!</v>
      </c>
      <c r="S57" s="475" t="e">
        <f t="shared" si="33"/>
        <v>#REF!</v>
      </c>
      <c r="T57" s="475" t="e">
        <f t="shared" si="33"/>
        <v>#REF!</v>
      </c>
      <c r="U57" s="475" t="e">
        <f t="shared" si="33"/>
        <v>#REF!</v>
      </c>
      <c r="V57" s="475" t="e">
        <f t="shared" si="33"/>
        <v>#REF!</v>
      </c>
      <c r="W57" s="475" t="e">
        <f t="shared" si="33"/>
        <v>#REF!</v>
      </c>
      <c r="X57" s="475" t="e">
        <f t="shared" si="33"/>
        <v>#REF!</v>
      </c>
      <c r="Y57" s="475" t="e">
        <f t="shared" si="33"/>
        <v>#REF!</v>
      </c>
      <c r="Z57" s="475" t="e">
        <f t="shared" si="33"/>
        <v>#REF!</v>
      </c>
      <c r="AA57" s="475" t="e">
        <f t="shared" si="33"/>
        <v>#REF!</v>
      </c>
      <c r="AB57" s="475" t="e">
        <f t="shared" si="33"/>
        <v>#REF!</v>
      </c>
      <c r="AC57" s="475" t="e">
        <f t="shared" si="33"/>
        <v>#REF!</v>
      </c>
      <c r="AD57" s="475" t="e">
        <f t="shared" si="33"/>
        <v>#REF!</v>
      </c>
      <c r="AE57" s="475" t="e">
        <f t="shared" si="33"/>
        <v>#REF!</v>
      </c>
      <c r="AF57" s="475" t="e">
        <f t="shared" si="33"/>
        <v>#REF!</v>
      </c>
      <c r="AG57" s="475" t="e">
        <f t="shared" si="33"/>
        <v>#REF!</v>
      </c>
      <c r="AH57" s="475" t="e">
        <f t="shared" si="33"/>
        <v>#REF!</v>
      </c>
    </row>
    <row r="58" spans="1:34" ht="13.8" thickTop="1">
      <c r="A58" s="432"/>
      <c r="B58" s="432"/>
      <c r="C58" s="464"/>
      <c r="D58" s="464"/>
      <c r="E58" s="464"/>
      <c r="F58" s="464"/>
      <c r="G58" s="464"/>
      <c r="H58" s="464"/>
      <c r="I58" s="464"/>
      <c r="J58" s="464"/>
      <c r="K58" s="464"/>
      <c r="L58" s="464"/>
      <c r="M58" s="464"/>
      <c r="N58" s="464"/>
      <c r="O58" s="464"/>
      <c r="P58" s="464"/>
      <c r="Q58" s="464"/>
      <c r="R58" s="464"/>
      <c r="S58" s="464"/>
      <c r="T58" s="464"/>
      <c r="U58" s="464"/>
      <c r="V58" s="464"/>
      <c r="W58" s="464"/>
      <c r="X58" s="464"/>
      <c r="Y58" s="464"/>
      <c r="Z58" s="464"/>
      <c r="AA58" s="464"/>
      <c r="AB58" s="464"/>
      <c r="AC58" s="464"/>
      <c r="AD58" s="464"/>
      <c r="AE58" s="464"/>
      <c r="AF58" s="464"/>
      <c r="AG58" s="464"/>
      <c r="AH58" s="464"/>
    </row>
    <row r="59" spans="1:34">
      <c r="A59" s="432" t="s">
        <v>342</v>
      </c>
      <c r="B59" s="432"/>
      <c r="C59" s="456">
        <f t="shared" ref="C59:W59" si="34">C18</f>
        <v>0</v>
      </c>
      <c r="D59" s="456">
        <f t="shared" si="34"/>
        <v>0</v>
      </c>
      <c r="E59" s="456">
        <f t="shared" si="34"/>
        <v>0</v>
      </c>
      <c r="F59" s="456">
        <f t="shared" si="34"/>
        <v>0</v>
      </c>
      <c r="G59" s="456">
        <f t="shared" si="34"/>
        <v>0</v>
      </c>
      <c r="H59" s="476" t="e">
        <f t="shared" si="34"/>
        <v>#REF!</v>
      </c>
      <c r="I59" s="476" t="e">
        <f t="shared" si="34"/>
        <v>#REF!</v>
      </c>
      <c r="J59" s="476" t="e">
        <f t="shared" si="34"/>
        <v>#REF!</v>
      </c>
      <c r="K59" s="476" t="e">
        <f t="shared" si="34"/>
        <v>#REF!</v>
      </c>
      <c r="L59" s="476" t="e">
        <f t="shared" si="34"/>
        <v>#REF!</v>
      </c>
      <c r="M59" s="476" t="e">
        <f t="shared" si="34"/>
        <v>#REF!</v>
      </c>
      <c r="N59" s="476" t="e">
        <f t="shared" si="34"/>
        <v>#REF!</v>
      </c>
      <c r="O59" s="476" t="e">
        <f t="shared" si="34"/>
        <v>#REF!</v>
      </c>
      <c r="P59" s="476" t="e">
        <f t="shared" si="34"/>
        <v>#REF!</v>
      </c>
      <c r="Q59" s="476" t="e">
        <f t="shared" si="34"/>
        <v>#REF!</v>
      </c>
      <c r="R59" s="476" t="e">
        <f t="shared" si="34"/>
        <v>#REF!</v>
      </c>
      <c r="S59" s="476" t="e">
        <f t="shared" si="34"/>
        <v>#REF!</v>
      </c>
      <c r="T59" s="476" t="e">
        <f t="shared" si="34"/>
        <v>#REF!</v>
      </c>
      <c r="U59" s="476" t="e">
        <f t="shared" si="34"/>
        <v>#REF!</v>
      </c>
      <c r="V59" s="476" t="e">
        <f t="shared" si="34"/>
        <v>#REF!</v>
      </c>
      <c r="W59" s="476" t="e">
        <f t="shared" si="34"/>
        <v>#REF!</v>
      </c>
      <c r="X59" s="464"/>
      <c r="Y59" s="456"/>
      <c r="Z59" s="456"/>
      <c r="AA59" s="456"/>
      <c r="AB59" s="456"/>
      <c r="AC59" s="456"/>
      <c r="AD59" s="456"/>
      <c r="AE59" s="456"/>
      <c r="AF59" s="456"/>
      <c r="AG59" s="456"/>
      <c r="AH59" s="456"/>
    </row>
    <row r="60" spans="1:34">
      <c r="A60" s="432" t="s">
        <v>343</v>
      </c>
      <c r="B60" s="432"/>
      <c r="C60" s="456"/>
      <c r="D60" s="456"/>
      <c r="E60" s="456"/>
      <c r="F60" s="456"/>
      <c r="G60" s="456"/>
      <c r="H60" s="477" t="e">
        <f t="shared" ref="H60:U60" si="35">H57-H59</f>
        <v>#REF!</v>
      </c>
      <c r="I60" s="477" t="e">
        <f t="shared" si="35"/>
        <v>#REF!</v>
      </c>
      <c r="J60" s="477" t="e">
        <f t="shared" si="35"/>
        <v>#REF!</v>
      </c>
      <c r="K60" s="477" t="e">
        <f t="shared" si="35"/>
        <v>#REF!</v>
      </c>
      <c r="L60" s="477" t="e">
        <f t="shared" si="35"/>
        <v>#REF!</v>
      </c>
      <c r="M60" s="477" t="e">
        <f t="shared" si="35"/>
        <v>#REF!</v>
      </c>
      <c r="N60" s="477" t="e">
        <f t="shared" si="35"/>
        <v>#REF!</v>
      </c>
      <c r="O60" s="477" t="e">
        <f t="shared" si="35"/>
        <v>#REF!</v>
      </c>
      <c r="P60" s="477" t="e">
        <f t="shared" si="35"/>
        <v>#REF!</v>
      </c>
      <c r="Q60" s="477" t="e">
        <f t="shared" si="35"/>
        <v>#REF!</v>
      </c>
      <c r="R60" s="477" t="e">
        <f t="shared" si="35"/>
        <v>#REF!</v>
      </c>
      <c r="S60" s="477" t="e">
        <f t="shared" si="35"/>
        <v>#REF!</v>
      </c>
      <c r="T60" s="477" t="e">
        <f t="shared" si="35"/>
        <v>#REF!</v>
      </c>
      <c r="U60" s="477" t="e">
        <f t="shared" si="35"/>
        <v>#REF!</v>
      </c>
      <c r="V60" s="456"/>
      <c r="W60" s="456"/>
      <c r="X60" s="464"/>
      <c r="Y60" s="456"/>
      <c r="Z60" s="456"/>
      <c r="AA60" s="456"/>
      <c r="AB60" s="456"/>
      <c r="AC60" s="456"/>
      <c r="AD60" s="456"/>
      <c r="AE60" s="456"/>
      <c r="AF60" s="456"/>
      <c r="AG60" s="456"/>
      <c r="AH60" s="456"/>
    </row>
    <row r="61" spans="1:34">
      <c r="A61" s="432" t="s">
        <v>344</v>
      </c>
      <c r="B61" s="511">
        <f>taxrate</f>
        <v>0.36499999999999999</v>
      </c>
      <c r="C61" s="456"/>
      <c r="D61" s="456"/>
      <c r="E61" s="456"/>
      <c r="F61" s="456"/>
      <c r="G61" s="456"/>
      <c r="H61" s="456" t="e">
        <f>$B$61*H60</f>
        <v>#REF!</v>
      </c>
      <c r="I61" s="456" t="e">
        <f t="shared" ref="I61:U61" si="36">$B$61*I60</f>
        <v>#REF!</v>
      </c>
      <c r="J61" s="456" t="e">
        <f t="shared" si="36"/>
        <v>#REF!</v>
      </c>
      <c r="K61" s="456" t="e">
        <f t="shared" si="36"/>
        <v>#REF!</v>
      </c>
      <c r="L61" s="456" t="e">
        <f t="shared" si="36"/>
        <v>#REF!</v>
      </c>
      <c r="M61" s="456" t="e">
        <f t="shared" si="36"/>
        <v>#REF!</v>
      </c>
      <c r="N61" s="456" t="e">
        <f t="shared" si="36"/>
        <v>#REF!</v>
      </c>
      <c r="O61" s="456" t="e">
        <f t="shared" si="36"/>
        <v>#REF!</v>
      </c>
      <c r="P61" s="456" t="e">
        <f t="shared" si="36"/>
        <v>#REF!</v>
      </c>
      <c r="Q61" s="456" t="e">
        <f t="shared" si="36"/>
        <v>#REF!</v>
      </c>
      <c r="R61" s="456" t="e">
        <f t="shared" si="36"/>
        <v>#REF!</v>
      </c>
      <c r="S61" s="456" t="e">
        <f t="shared" si="36"/>
        <v>#REF!</v>
      </c>
      <c r="T61" s="456" t="e">
        <f t="shared" si="36"/>
        <v>#REF!</v>
      </c>
      <c r="U61" s="456" t="e">
        <f t="shared" si="36"/>
        <v>#REF!</v>
      </c>
      <c r="V61" s="456"/>
      <c r="W61" s="456"/>
      <c r="X61" s="456"/>
      <c r="Y61" s="456"/>
      <c r="Z61" s="456"/>
      <c r="AA61" s="456"/>
      <c r="AB61" s="456"/>
      <c r="AC61" s="456"/>
      <c r="AD61" s="456"/>
      <c r="AE61" s="456"/>
      <c r="AF61" s="456"/>
      <c r="AG61" s="456"/>
      <c r="AH61" s="456"/>
    </row>
    <row r="62" spans="1:34">
      <c r="A62" s="432" t="s">
        <v>345</v>
      </c>
      <c r="B62" s="511">
        <f>wacc</f>
        <v>0</v>
      </c>
      <c r="C62" s="456"/>
      <c r="D62" s="456"/>
      <c r="E62" s="456"/>
      <c r="F62" s="456"/>
      <c r="G62" s="456"/>
      <c r="H62" s="478">
        <f>1/(1+$B$62)^'Assumptions and Inputs'!J48</f>
        <v>1</v>
      </c>
      <c r="I62" s="478">
        <f>1/(1+$B$62)^'Assumptions and Inputs'!K48</f>
        <v>1</v>
      </c>
      <c r="J62" s="478">
        <f>1/(1+$B$62)^'Assumptions and Inputs'!L48</f>
        <v>1</v>
      </c>
      <c r="K62" s="478">
        <f>1/(1+$B$62)^'Assumptions and Inputs'!M48</f>
        <v>1</v>
      </c>
      <c r="L62" s="478">
        <f>1/(1+$B$62)^'Assumptions and Inputs'!N48</f>
        <v>1</v>
      </c>
      <c r="M62" s="478">
        <f>1/(1+$B$62)^'Assumptions and Inputs'!O48</f>
        <v>1</v>
      </c>
      <c r="N62" s="478">
        <f>1/(1+$B$62)^'Assumptions and Inputs'!P48</f>
        <v>1</v>
      </c>
      <c r="O62" s="478">
        <f>1/(1+$B$62)^'Assumptions and Inputs'!Q48</f>
        <v>1</v>
      </c>
      <c r="P62" s="478">
        <f>1/(1+$B$62)^'Assumptions and Inputs'!R48</f>
        <v>1</v>
      </c>
      <c r="Q62" s="478">
        <f>1/(1+$B$62)^'Assumptions and Inputs'!S48</f>
        <v>1</v>
      </c>
      <c r="R62" s="478">
        <f>1/(1+$B$62)^'Assumptions and Inputs'!T48</f>
        <v>1</v>
      </c>
      <c r="S62" s="478">
        <f>1/(1+$B$62)^'Assumptions and Inputs'!U48</f>
        <v>1</v>
      </c>
      <c r="T62" s="478">
        <f>1/(1+$B$62)^'Assumptions and Inputs'!V48</f>
        <v>1</v>
      </c>
      <c r="U62" s="478">
        <f>1/(1+$B$62)^'Assumptions and Inputs'!W48</f>
        <v>1</v>
      </c>
      <c r="V62" s="456"/>
      <c r="W62" s="456"/>
      <c r="X62" s="456"/>
      <c r="Y62" s="456"/>
      <c r="Z62" s="456"/>
      <c r="AA62" s="456"/>
      <c r="AB62" s="456"/>
      <c r="AC62" s="456"/>
      <c r="AD62" s="456"/>
      <c r="AE62" s="456"/>
      <c r="AF62" s="456"/>
      <c r="AG62" s="456"/>
      <c r="AH62" s="456"/>
    </row>
    <row r="63" spans="1:34">
      <c r="A63" s="432" t="s">
        <v>346</v>
      </c>
      <c r="B63" s="479"/>
      <c r="C63" s="456"/>
      <c r="D63" s="456"/>
      <c r="E63" s="456"/>
      <c r="F63" s="456"/>
      <c r="G63" s="456"/>
      <c r="H63" s="456" t="e">
        <f t="shared" ref="H63:U63" si="37">IF(H61*H62&lt;0,0,H61*H62)</f>
        <v>#REF!</v>
      </c>
      <c r="I63" s="456" t="e">
        <f t="shared" si="37"/>
        <v>#REF!</v>
      </c>
      <c r="J63" s="456" t="e">
        <f t="shared" si="37"/>
        <v>#REF!</v>
      </c>
      <c r="K63" s="456" t="e">
        <f t="shared" si="37"/>
        <v>#REF!</v>
      </c>
      <c r="L63" s="456" t="e">
        <f t="shared" si="37"/>
        <v>#REF!</v>
      </c>
      <c r="M63" s="456" t="e">
        <f t="shared" si="37"/>
        <v>#REF!</v>
      </c>
      <c r="N63" s="456" t="e">
        <f t="shared" si="37"/>
        <v>#REF!</v>
      </c>
      <c r="O63" s="456" t="e">
        <f t="shared" si="37"/>
        <v>#REF!</v>
      </c>
      <c r="P63" s="456" t="e">
        <f t="shared" si="37"/>
        <v>#REF!</v>
      </c>
      <c r="Q63" s="456" t="e">
        <f t="shared" si="37"/>
        <v>#REF!</v>
      </c>
      <c r="R63" s="456" t="e">
        <f t="shared" si="37"/>
        <v>#REF!</v>
      </c>
      <c r="S63" s="456" t="e">
        <f t="shared" si="37"/>
        <v>#REF!</v>
      </c>
      <c r="T63" s="456" t="e">
        <f t="shared" si="37"/>
        <v>#REF!</v>
      </c>
      <c r="U63" s="456" t="e">
        <f t="shared" si="37"/>
        <v>#REF!</v>
      </c>
      <c r="V63" s="456"/>
      <c r="W63" s="456"/>
      <c r="X63" s="456"/>
      <c r="Y63" s="456"/>
      <c r="Z63" s="456"/>
      <c r="AA63" s="456"/>
      <c r="AB63" s="456"/>
      <c r="AC63" s="456"/>
      <c r="AD63" s="456"/>
      <c r="AE63" s="456"/>
      <c r="AF63" s="456"/>
      <c r="AG63" s="456"/>
      <c r="AH63" s="456"/>
    </row>
    <row r="64" spans="1:34">
      <c r="A64" s="432"/>
      <c r="B64" s="432"/>
      <c r="C64" s="456"/>
      <c r="D64" s="456"/>
      <c r="E64" s="456"/>
      <c r="F64" s="456"/>
      <c r="G64" s="456"/>
      <c r="H64" s="456"/>
      <c r="I64" s="456"/>
      <c r="J64" s="456"/>
      <c r="K64" s="456"/>
      <c r="L64" s="456"/>
      <c r="M64" s="456"/>
      <c r="N64" s="456"/>
      <c r="O64" s="456"/>
      <c r="P64" s="456"/>
      <c r="Q64" s="456"/>
      <c r="R64" s="456"/>
      <c r="S64" s="456"/>
      <c r="T64" s="456"/>
      <c r="U64" s="456"/>
      <c r="V64" s="456"/>
      <c r="W64" s="456"/>
      <c r="X64" s="456"/>
      <c r="Y64" s="456"/>
      <c r="Z64" s="456"/>
      <c r="AA64" s="456"/>
      <c r="AB64" s="456"/>
      <c r="AC64" s="456"/>
      <c r="AD64" s="456"/>
      <c r="AE64" s="456"/>
      <c r="AF64" s="456"/>
      <c r="AG64" s="456"/>
      <c r="AH64" s="456"/>
    </row>
    <row r="65" spans="1:34" ht="13.8" thickBot="1">
      <c r="A65" s="432" t="s">
        <v>347</v>
      </c>
      <c r="B65" s="432"/>
      <c r="C65" s="456"/>
      <c r="D65" s="456"/>
      <c r="E65" s="456"/>
      <c r="F65" s="456"/>
      <c r="G65" s="456"/>
      <c r="H65" s="480" t="e">
        <f>SUM(H63:U63)</f>
        <v>#REF!</v>
      </c>
      <c r="I65" s="456"/>
      <c r="J65" s="456"/>
      <c r="K65" s="456"/>
      <c r="L65" s="456"/>
      <c r="M65" s="456"/>
      <c r="N65" s="456"/>
      <c r="O65" s="456"/>
      <c r="P65" s="456"/>
      <c r="Q65" s="456"/>
      <c r="R65" s="456"/>
      <c r="S65" s="456"/>
      <c r="T65" s="456"/>
      <c r="U65" s="456"/>
      <c r="V65" s="456"/>
      <c r="W65" s="456"/>
      <c r="X65" s="456"/>
      <c r="Y65" s="456"/>
      <c r="Z65" s="456"/>
      <c r="AA65" s="456"/>
      <c r="AB65" s="456"/>
      <c r="AC65" s="456"/>
      <c r="AD65" s="456"/>
      <c r="AE65" s="456"/>
      <c r="AF65" s="456"/>
      <c r="AG65" s="456"/>
      <c r="AH65" s="456"/>
    </row>
    <row r="66" spans="1:34" ht="13.8" thickTop="1">
      <c r="A66" s="432"/>
      <c r="B66" s="432"/>
      <c r="C66" s="456"/>
      <c r="D66" s="456"/>
      <c r="E66" s="456"/>
      <c r="F66" s="456"/>
      <c r="G66" s="456"/>
      <c r="H66" s="456"/>
      <c r="I66" s="456"/>
      <c r="J66" s="456"/>
      <c r="K66" s="456"/>
      <c r="L66" s="456"/>
      <c r="M66" s="456"/>
      <c r="N66" s="456"/>
      <c r="O66" s="456"/>
      <c r="P66" s="456"/>
      <c r="Q66" s="456"/>
      <c r="R66" s="456"/>
      <c r="S66" s="456"/>
      <c r="T66" s="456"/>
      <c r="U66" s="456"/>
      <c r="V66" s="456"/>
      <c r="W66" s="456"/>
      <c r="X66" s="456"/>
      <c r="Y66" s="456"/>
      <c r="Z66" s="456"/>
      <c r="AA66" s="456"/>
      <c r="AB66" s="456"/>
      <c r="AC66" s="456"/>
      <c r="AD66" s="456"/>
      <c r="AE66" s="456"/>
      <c r="AF66" s="456"/>
      <c r="AG66" s="456"/>
      <c r="AH66" s="456"/>
    </row>
    <row r="67" spans="1:34">
      <c r="A67" s="432" t="s">
        <v>57</v>
      </c>
      <c r="B67" s="432"/>
      <c r="C67" s="481">
        <f>DCF_MSS!E9/stub_period</f>
        <v>625</v>
      </c>
      <c r="D67" s="481">
        <f>DCF_MSS!F9</f>
        <v>687.5</v>
      </c>
      <c r="E67" s="481">
        <f>DCF_MSS!G9</f>
        <v>790.6</v>
      </c>
      <c r="F67" s="481">
        <f>DCF_MSS!H9</f>
        <v>988.3</v>
      </c>
      <c r="G67" s="481">
        <f>DCF_MSS!I9</f>
        <v>1185.9000000000001</v>
      </c>
      <c r="H67" s="481" t="e">
        <f>DCF_MSS!#REF!</f>
        <v>#REF!</v>
      </c>
      <c r="I67" s="482" t="e">
        <f t="shared" ref="I67:AH67" si="38">H67*(1+growth_rate)</f>
        <v>#REF!</v>
      </c>
      <c r="J67" s="482" t="e">
        <f t="shared" si="38"/>
        <v>#REF!</v>
      </c>
      <c r="K67" s="482" t="e">
        <f t="shared" si="38"/>
        <v>#REF!</v>
      </c>
      <c r="L67" s="482" t="e">
        <f t="shared" si="38"/>
        <v>#REF!</v>
      </c>
      <c r="M67" s="482" t="e">
        <f t="shared" si="38"/>
        <v>#REF!</v>
      </c>
      <c r="N67" s="482" t="e">
        <f t="shared" si="38"/>
        <v>#REF!</v>
      </c>
      <c r="O67" s="482" t="e">
        <f t="shared" si="38"/>
        <v>#REF!</v>
      </c>
      <c r="P67" s="482" t="e">
        <f t="shared" si="38"/>
        <v>#REF!</v>
      </c>
      <c r="Q67" s="482" t="e">
        <f t="shared" si="38"/>
        <v>#REF!</v>
      </c>
      <c r="R67" s="482" t="e">
        <f t="shared" si="38"/>
        <v>#REF!</v>
      </c>
      <c r="S67" s="482" t="e">
        <f t="shared" si="38"/>
        <v>#REF!</v>
      </c>
      <c r="T67" s="482" t="e">
        <f t="shared" si="38"/>
        <v>#REF!</v>
      </c>
      <c r="U67" s="482" t="e">
        <f t="shared" si="38"/>
        <v>#REF!</v>
      </c>
      <c r="V67" s="482" t="e">
        <f t="shared" si="38"/>
        <v>#REF!</v>
      </c>
      <c r="W67" s="482" t="e">
        <f t="shared" si="38"/>
        <v>#REF!</v>
      </c>
      <c r="X67" s="482" t="e">
        <f t="shared" si="38"/>
        <v>#REF!</v>
      </c>
      <c r="Y67" s="482" t="e">
        <f t="shared" si="38"/>
        <v>#REF!</v>
      </c>
      <c r="Z67" s="482" t="e">
        <f t="shared" si="38"/>
        <v>#REF!</v>
      </c>
      <c r="AA67" s="482" t="e">
        <f t="shared" si="38"/>
        <v>#REF!</v>
      </c>
      <c r="AB67" s="482" t="e">
        <f t="shared" si="38"/>
        <v>#REF!</v>
      </c>
      <c r="AC67" s="482" t="e">
        <f t="shared" si="38"/>
        <v>#REF!</v>
      </c>
      <c r="AD67" s="482" t="e">
        <f t="shared" si="38"/>
        <v>#REF!</v>
      </c>
      <c r="AE67" s="482" t="e">
        <f t="shared" si="38"/>
        <v>#REF!</v>
      </c>
      <c r="AF67" s="482" t="e">
        <f t="shared" si="38"/>
        <v>#REF!</v>
      </c>
      <c r="AG67" s="482" t="e">
        <f t="shared" si="38"/>
        <v>#REF!</v>
      </c>
      <c r="AH67" s="482" t="e">
        <f t="shared" si="38"/>
        <v>#REF!</v>
      </c>
    </row>
    <row r="68" spans="1:34">
      <c r="A68" s="432" t="s">
        <v>348</v>
      </c>
      <c r="B68" s="432"/>
      <c r="C68" s="456">
        <f t="shared" ref="C68:AH68" si="39">C16+C18-C57</f>
        <v>0</v>
      </c>
      <c r="D68" s="483">
        <f t="shared" si="39"/>
        <v>0</v>
      </c>
      <c r="E68" s="483">
        <f t="shared" si="39"/>
        <v>0</v>
      </c>
      <c r="F68" s="483">
        <f t="shared" si="39"/>
        <v>0</v>
      </c>
      <c r="G68" s="483">
        <f t="shared" si="39"/>
        <v>0</v>
      </c>
      <c r="H68" s="483" t="e">
        <f t="shared" si="39"/>
        <v>#REF!</v>
      </c>
      <c r="I68" s="483" t="e">
        <f t="shared" si="39"/>
        <v>#REF!</v>
      </c>
      <c r="J68" s="483" t="e">
        <f t="shared" si="39"/>
        <v>#REF!</v>
      </c>
      <c r="K68" s="483" t="e">
        <f t="shared" si="39"/>
        <v>#REF!</v>
      </c>
      <c r="L68" s="483" t="e">
        <f t="shared" si="39"/>
        <v>#REF!</v>
      </c>
      <c r="M68" s="483" t="e">
        <f t="shared" si="39"/>
        <v>#REF!</v>
      </c>
      <c r="N68" s="483" t="e">
        <f t="shared" si="39"/>
        <v>#REF!</v>
      </c>
      <c r="O68" s="483" t="e">
        <f t="shared" si="39"/>
        <v>#REF!</v>
      </c>
      <c r="P68" s="483" t="e">
        <f t="shared" si="39"/>
        <v>#REF!</v>
      </c>
      <c r="Q68" s="483" t="e">
        <f t="shared" si="39"/>
        <v>#REF!</v>
      </c>
      <c r="R68" s="483" t="e">
        <f t="shared" si="39"/>
        <v>#REF!</v>
      </c>
      <c r="S68" s="483" t="e">
        <f t="shared" si="39"/>
        <v>#REF!</v>
      </c>
      <c r="T68" s="483" t="e">
        <f t="shared" si="39"/>
        <v>#REF!</v>
      </c>
      <c r="U68" s="483" t="e">
        <f t="shared" si="39"/>
        <v>#REF!</v>
      </c>
      <c r="V68" s="483" t="e">
        <f t="shared" si="39"/>
        <v>#REF!</v>
      </c>
      <c r="W68" s="483" t="e">
        <f t="shared" si="39"/>
        <v>#REF!</v>
      </c>
      <c r="X68" s="483" t="e">
        <f t="shared" si="39"/>
        <v>#REF!</v>
      </c>
      <c r="Y68" s="483" t="e">
        <f t="shared" si="39"/>
        <v>#REF!</v>
      </c>
      <c r="Z68" s="483" t="e">
        <f t="shared" si="39"/>
        <v>#REF!</v>
      </c>
      <c r="AA68" s="483" t="e">
        <f t="shared" si="39"/>
        <v>#REF!</v>
      </c>
      <c r="AB68" s="483" t="e">
        <f t="shared" si="39"/>
        <v>#REF!</v>
      </c>
      <c r="AC68" s="483" t="e">
        <f t="shared" si="39"/>
        <v>#REF!</v>
      </c>
      <c r="AD68" s="483" t="e">
        <f t="shared" si="39"/>
        <v>#REF!</v>
      </c>
      <c r="AE68" s="483" t="e">
        <f t="shared" si="39"/>
        <v>#REF!</v>
      </c>
      <c r="AF68" s="483" t="e">
        <f t="shared" si="39"/>
        <v>#REF!</v>
      </c>
      <c r="AG68" s="483" t="e">
        <f t="shared" si="39"/>
        <v>#REF!</v>
      </c>
      <c r="AH68" s="483" t="e">
        <f t="shared" si="39"/>
        <v>#REF!</v>
      </c>
    </row>
    <row r="69" spans="1:34">
      <c r="A69" s="432" t="s">
        <v>349</v>
      </c>
      <c r="B69" s="432"/>
      <c r="C69" s="456">
        <f t="shared" ref="C69:AH69" si="40">AVERAGE(C16,C68)</f>
        <v>0</v>
      </c>
      <c r="D69" s="456">
        <f t="shared" si="40"/>
        <v>0</v>
      </c>
      <c r="E69" s="456">
        <f t="shared" si="40"/>
        <v>0</v>
      </c>
      <c r="F69" s="456">
        <f t="shared" si="40"/>
        <v>0</v>
      </c>
      <c r="G69" s="456">
        <f t="shared" si="40"/>
        <v>0</v>
      </c>
      <c r="H69" s="456" t="e">
        <f t="shared" si="40"/>
        <v>#REF!</v>
      </c>
      <c r="I69" s="456" t="e">
        <f t="shared" si="40"/>
        <v>#REF!</v>
      </c>
      <c r="J69" s="456" t="e">
        <f t="shared" si="40"/>
        <v>#REF!</v>
      </c>
      <c r="K69" s="456" t="e">
        <f t="shared" si="40"/>
        <v>#REF!</v>
      </c>
      <c r="L69" s="456" t="e">
        <f t="shared" si="40"/>
        <v>#REF!</v>
      </c>
      <c r="M69" s="456" t="e">
        <f t="shared" si="40"/>
        <v>#REF!</v>
      </c>
      <c r="N69" s="456" t="e">
        <f t="shared" si="40"/>
        <v>#REF!</v>
      </c>
      <c r="O69" s="456" t="e">
        <f t="shared" si="40"/>
        <v>#REF!</v>
      </c>
      <c r="P69" s="456" t="e">
        <f t="shared" si="40"/>
        <v>#REF!</v>
      </c>
      <c r="Q69" s="456" t="e">
        <f t="shared" si="40"/>
        <v>#REF!</v>
      </c>
      <c r="R69" s="456" t="e">
        <f t="shared" si="40"/>
        <v>#REF!</v>
      </c>
      <c r="S69" s="456" t="e">
        <f t="shared" si="40"/>
        <v>#REF!</v>
      </c>
      <c r="T69" s="456" t="e">
        <f t="shared" si="40"/>
        <v>#REF!</v>
      </c>
      <c r="U69" s="456" t="e">
        <f t="shared" si="40"/>
        <v>#REF!</v>
      </c>
      <c r="V69" s="456" t="e">
        <f t="shared" si="40"/>
        <v>#REF!</v>
      </c>
      <c r="W69" s="456" t="e">
        <f t="shared" si="40"/>
        <v>#REF!</v>
      </c>
      <c r="X69" s="456" t="e">
        <f t="shared" si="40"/>
        <v>#REF!</v>
      </c>
      <c r="Y69" s="456" t="e">
        <f t="shared" si="40"/>
        <v>#REF!</v>
      </c>
      <c r="Z69" s="456" t="e">
        <f t="shared" si="40"/>
        <v>#REF!</v>
      </c>
      <c r="AA69" s="456" t="e">
        <f t="shared" si="40"/>
        <v>#REF!</v>
      </c>
      <c r="AB69" s="456" t="e">
        <f t="shared" si="40"/>
        <v>#REF!</v>
      </c>
      <c r="AC69" s="456" t="e">
        <f t="shared" si="40"/>
        <v>#REF!</v>
      </c>
      <c r="AD69" s="456" t="e">
        <f t="shared" si="40"/>
        <v>#REF!</v>
      </c>
      <c r="AE69" s="456" t="e">
        <f t="shared" si="40"/>
        <v>#REF!</v>
      </c>
      <c r="AF69" s="456" t="e">
        <f t="shared" si="40"/>
        <v>#REF!</v>
      </c>
      <c r="AG69" s="456" t="e">
        <f t="shared" si="40"/>
        <v>#REF!</v>
      </c>
      <c r="AH69" s="456" t="e">
        <f t="shared" si="40"/>
        <v>#REF!</v>
      </c>
    </row>
    <row r="70" spans="1:34">
      <c r="A70" s="432"/>
      <c r="B70" s="432"/>
      <c r="C70" s="456"/>
      <c r="D70" s="456"/>
      <c r="E70" s="456"/>
      <c r="F70" s="456"/>
      <c r="G70" s="456"/>
      <c r="H70" s="456"/>
      <c r="I70" s="456"/>
      <c r="J70" s="456"/>
      <c r="K70" s="456"/>
      <c r="L70" s="456"/>
      <c r="M70" s="456"/>
      <c r="N70" s="456"/>
      <c r="O70" s="456"/>
      <c r="P70" s="456"/>
      <c r="Q70" s="456"/>
      <c r="R70" s="456"/>
      <c r="S70" s="456"/>
      <c r="T70" s="456"/>
      <c r="U70" s="456"/>
      <c r="V70" s="456"/>
      <c r="W70" s="456"/>
      <c r="X70" s="456"/>
      <c r="Y70" s="456"/>
      <c r="Z70" s="456"/>
      <c r="AA70" s="456"/>
      <c r="AB70" s="456"/>
      <c r="AC70" s="456"/>
      <c r="AD70" s="456"/>
      <c r="AE70" s="456"/>
      <c r="AF70" s="456"/>
      <c r="AG70" s="456"/>
      <c r="AH70" s="456"/>
    </row>
    <row r="71" spans="1:34">
      <c r="A71" s="432" t="s">
        <v>350</v>
      </c>
      <c r="B71" s="432"/>
      <c r="C71" s="484" t="e">
        <f t="shared" ref="C71:AH71" si="41">C67/C69</f>
        <v>#DIV/0!</v>
      </c>
      <c r="D71" s="484" t="e">
        <f t="shared" si="41"/>
        <v>#DIV/0!</v>
      </c>
      <c r="E71" s="484" t="e">
        <f t="shared" si="41"/>
        <v>#DIV/0!</v>
      </c>
      <c r="F71" s="484" t="e">
        <f t="shared" si="41"/>
        <v>#DIV/0!</v>
      </c>
      <c r="G71" s="484" t="e">
        <f t="shared" si="41"/>
        <v>#DIV/0!</v>
      </c>
      <c r="H71" s="484" t="e">
        <f t="shared" si="41"/>
        <v>#REF!</v>
      </c>
      <c r="I71" s="484" t="e">
        <f t="shared" si="41"/>
        <v>#REF!</v>
      </c>
      <c r="J71" s="484" t="e">
        <f t="shared" si="41"/>
        <v>#REF!</v>
      </c>
      <c r="K71" s="484" t="e">
        <f t="shared" si="41"/>
        <v>#REF!</v>
      </c>
      <c r="L71" s="484" t="e">
        <f t="shared" si="41"/>
        <v>#REF!</v>
      </c>
      <c r="M71" s="484" t="e">
        <f t="shared" si="41"/>
        <v>#REF!</v>
      </c>
      <c r="N71" s="484" t="e">
        <f t="shared" si="41"/>
        <v>#REF!</v>
      </c>
      <c r="O71" s="484" t="e">
        <f t="shared" si="41"/>
        <v>#REF!</v>
      </c>
      <c r="P71" s="484" t="e">
        <f t="shared" si="41"/>
        <v>#REF!</v>
      </c>
      <c r="Q71" s="484" t="e">
        <f t="shared" si="41"/>
        <v>#REF!</v>
      </c>
      <c r="R71" s="484" t="e">
        <f t="shared" si="41"/>
        <v>#REF!</v>
      </c>
      <c r="S71" s="484" t="e">
        <f t="shared" si="41"/>
        <v>#REF!</v>
      </c>
      <c r="T71" s="484" t="e">
        <f t="shared" si="41"/>
        <v>#REF!</v>
      </c>
      <c r="U71" s="484" t="e">
        <f t="shared" si="41"/>
        <v>#REF!</v>
      </c>
      <c r="V71" s="484" t="e">
        <f t="shared" si="41"/>
        <v>#REF!</v>
      </c>
      <c r="W71" s="484" t="e">
        <f t="shared" si="41"/>
        <v>#REF!</v>
      </c>
      <c r="X71" s="484" t="e">
        <f t="shared" si="41"/>
        <v>#REF!</v>
      </c>
      <c r="Y71" s="484" t="e">
        <f t="shared" si="41"/>
        <v>#REF!</v>
      </c>
      <c r="Z71" s="484" t="e">
        <f t="shared" si="41"/>
        <v>#REF!</v>
      </c>
      <c r="AA71" s="484" t="e">
        <f t="shared" si="41"/>
        <v>#REF!</v>
      </c>
      <c r="AB71" s="484" t="e">
        <f t="shared" si="41"/>
        <v>#REF!</v>
      </c>
      <c r="AC71" s="484" t="e">
        <f t="shared" si="41"/>
        <v>#REF!</v>
      </c>
      <c r="AD71" s="484" t="e">
        <f t="shared" si="41"/>
        <v>#REF!</v>
      </c>
      <c r="AE71" s="484" t="e">
        <f t="shared" si="41"/>
        <v>#REF!</v>
      </c>
      <c r="AF71" s="484" t="e">
        <f t="shared" si="41"/>
        <v>#REF!</v>
      </c>
      <c r="AG71" s="484" t="e">
        <f t="shared" si="41"/>
        <v>#REF!</v>
      </c>
      <c r="AH71" s="484" t="e">
        <f t="shared" si="41"/>
        <v>#REF!</v>
      </c>
    </row>
    <row r="72" spans="1:34">
      <c r="A72" s="432"/>
      <c r="B72" s="432"/>
      <c r="C72" s="484"/>
      <c r="D72" s="484"/>
      <c r="E72" s="484"/>
      <c r="F72" s="484"/>
      <c r="G72" s="484"/>
      <c r="H72" s="484"/>
      <c r="I72" s="484"/>
      <c r="J72" s="484"/>
      <c r="K72" s="484"/>
      <c r="L72" s="484"/>
      <c r="M72" s="484"/>
      <c r="N72" s="484"/>
      <c r="O72" s="484"/>
      <c r="P72" s="484"/>
      <c r="Q72" s="484"/>
      <c r="R72" s="484"/>
      <c r="S72" s="484"/>
      <c r="T72" s="484"/>
      <c r="U72" s="484"/>
      <c r="V72" s="484"/>
      <c r="W72" s="484"/>
      <c r="X72" s="484"/>
      <c r="Y72" s="484"/>
      <c r="Z72" s="484"/>
      <c r="AA72" s="484"/>
      <c r="AB72" s="484"/>
      <c r="AC72" s="484"/>
      <c r="AD72" s="484"/>
      <c r="AE72" s="484"/>
      <c r="AF72" s="484"/>
      <c r="AG72" s="484"/>
      <c r="AH72" s="484"/>
    </row>
    <row r="73" spans="1:34">
      <c r="A73" s="452" t="s">
        <v>351</v>
      </c>
      <c r="B73" s="452"/>
      <c r="C73" s="485">
        <f t="shared" ref="C73:AH73" si="42">C57/C67</f>
        <v>0</v>
      </c>
      <c r="D73" s="485">
        <f t="shared" si="42"/>
        <v>0</v>
      </c>
      <c r="E73" s="485">
        <f t="shared" si="42"/>
        <v>0</v>
      </c>
      <c r="F73" s="485">
        <f t="shared" si="42"/>
        <v>0</v>
      </c>
      <c r="G73" s="485">
        <f t="shared" si="42"/>
        <v>0</v>
      </c>
      <c r="H73" s="485" t="e">
        <f t="shared" si="42"/>
        <v>#REF!</v>
      </c>
      <c r="I73" s="485" t="e">
        <f t="shared" si="42"/>
        <v>#REF!</v>
      </c>
      <c r="J73" s="485" t="e">
        <f t="shared" si="42"/>
        <v>#REF!</v>
      </c>
      <c r="K73" s="485" t="e">
        <f t="shared" si="42"/>
        <v>#REF!</v>
      </c>
      <c r="L73" s="485" t="e">
        <f t="shared" si="42"/>
        <v>#REF!</v>
      </c>
      <c r="M73" s="485" t="e">
        <f t="shared" si="42"/>
        <v>#REF!</v>
      </c>
      <c r="N73" s="485" t="e">
        <f t="shared" si="42"/>
        <v>#REF!</v>
      </c>
      <c r="O73" s="485" t="e">
        <f t="shared" si="42"/>
        <v>#REF!</v>
      </c>
      <c r="P73" s="485" t="e">
        <f t="shared" si="42"/>
        <v>#REF!</v>
      </c>
      <c r="Q73" s="485" t="e">
        <f t="shared" si="42"/>
        <v>#REF!</v>
      </c>
      <c r="R73" s="485" t="e">
        <f t="shared" si="42"/>
        <v>#REF!</v>
      </c>
      <c r="S73" s="485" t="e">
        <f t="shared" si="42"/>
        <v>#REF!</v>
      </c>
      <c r="T73" s="485" t="e">
        <f t="shared" si="42"/>
        <v>#REF!</v>
      </c>
      <c r="U73" s="485" t="e">
        <f t="shared" si="42"/>
        <v>#REF!</v>
      </c>
      <c r="V73" s="485" t="e">
        <f t="shared" si="42"/>
        <v>#REF!</v>
      </c>
      <c r="W73" s="485" t="e">
        <f t="shared" si="42"/>
        <v>#REF!</v>
      </c>
      <c r="X73" s="485" t="e">
        <f t="shared" si="42"/>
        <v>#REF!</v>
      </c>
      <c r="Y73" s="485" t="e">
        <f t="shared" si="42"/>
        <v>#REF!</v>
      </c>
      <c r="Z73" s="485" t="e">
        <f t="shared" si="42"/>
        <v>#REF!</v>
      </c>
      <c r="AA73" s="485" t="e">
        <f t="shared" si="42"/>
        <v>#REF!</v>
      </c>
      <c r="AB73" s="485" t="e">
        <f t="shared" si="42"/>
        <v>#REF!</v>
      </c>
      <c r="AC73" s="485" t="e">
        <f t="shared" si="42"/>
        <v>#REF!</v>
      </c>
      <c r="AD73" s="485" t="e">
        <f t="shared" si="42"/>
        <v>#REF!</v>
      </c>
      <c r="AE73" s="485" t="e">
        <f t="shared" si="42"/>
        <v>#REF!</v>
      </c>
      <c r="AF73" s="485" t="e">
        <f t="shared" si="42"/>
        <v>#REF!</v>
      </c>
      <c r="AG73" s="485" t="e">
        <f t="shared" si="42"/>
        <v>#REF!</v>
      </c>
      <c r="AH73" s="485" t="e">
        <f t="shared" si="42"/>
        <v>#REF!</v>
      </c>
    </row>
    <row r="74" spans="1:34">
      <c r="A74" s="432"/>
      <c r="B74" s="432"/>
      <c r="C74" s="456"/>
      <c r="D74" s="456"/>
      <c r="E74" s="456"/>
      <c r="F74" s="456"/>
      <c r="G74" s="456"/>
      <c r="H74" s="456"/>
      <c r="I74" s="456"/>
      <c r="J74" s="456"/>
      <c r="K74" s="456"/>
      <c r="L74" s="456"/>
      <c r="M74" s="456"/>
      <c r="N74" s="456"/>
      <c r="O74" s="456"/>
      <c r="P74" s="456"/>
      <c r="Q74" s="456"/>
      <c r="R74" s="456"/>
      <c r="S74" s="456"/>
      <c r="T74" s="456"/>
      <c r="U74" s="456"/>
      <c r="V74" s="456"/>
      <c r="W74" s="456"/>
      <c r="X74" s="456"/>
      <c r="Y74" s="456"/>
      <c r="Z74" s="456"/>
      <c r="AA74" s="456"/>
      <c r="AB74" s="456"/>
      <c r="AC74" s="456"/>
      <c r="AD74" s="456"/>
      <c r="AE74" s="456"/>
      <c r="AF74" s="456"/>
      <c r="AG74" s="456"/>
      <c r="AH74" s="456"/>
    </row>
    <row r="75" spans="1:34">
      <c r="X75" s="495"/>
      <c r="Y75" s="495"/>
      <c r="Z75" s="495"/>
      <c r="AA75" s="495"/>
      <c r="AB75" s="495"/>
      <c r="AC75" s="495"/>
      <c r="AD75" s="495"/>
      <c r="AE75" s="495"/>
      <c r="AF75" s="495"/>
      <c r="AG75" s="495"/>
      <c r="AH75" s="495"/>
    </row>
    <row r="76" spans="1:34" ht="13.8">
      <c r="A76" s="497"/>
      <c r="B76" s="497"/>
      <c r="C76" s="497"/>
      <c r="D76" s="497"/>
      <c r="E76" s="497"/>
      <c r="F76" s="497"/>
      <c r="G76" s="497"/>
      <c r="H76" s="497"/>
      <c r="I76" s="497"/>
      <c r="J76" s="497"/>
      <c r="K76" s="497"/>
      <c r="L76" s="497"/>
      <c r="M76" s="497"/>
      <c r="N76" s="497"/>
      <c r="O76" s="497"/>
      <c r="P76" s="497"/>
      <c r="Q76" s="497"/>
      <c r="R76" s="497"/>
      <c r="S76" s="497"/>
      <c r="T76" s="497"/>
      <c r="U76" s="497"/>
      <c r="V76" s="497"/>
      <c r="W76" s="498"/>
      <c r="X76" s="498"/>
      <c r="Y76" s="498"/>
      <c r="Z76" s="498"/>
      <c r="AA76" s="498"/>
      <c r="AB76" s="498"/>
      <c r="AC76" s="498"/>
      <c r="AD76" s="498"/>
      <c r="AE76" s="498"/>
      <c r="AF76" s="498"/>
      <c r="AG76" s="498"/>
      <c r="AH76" s="498"/>
    </row>
    <row r="77" spans="1:34" ht="14.4" thickBot="1">
      <c r="A77" s="499"/>
      <c r="B77" s="499"/>
      <c r="C77" s="499"/>
      <c r="D77" s="499"/>
      <c r="E77" s="499"/>
      <c r="F77" s="499"/>
      <c r="G77" s="499"/>
      <c r="H77" s="499"/>
      <c r="I77" s="499"/>
      <c r="J77" s="499"/>
      <c r="K77" s="499"/>
      <c r="L77" s="499"/>
      <c r="M77" s="499"/>
      <c r="N77" s="499"/>
      <c r="O77" s="499"/>
      <c r="P77" s="499"/>
      <c r="Q77" s="499"/>
      <c r="R77" s="499"/>
      <c r="S77" s="499"/>
      <c r="T77" s="499"/>
      <c r="U77" s="499"/>
      <c r="V77" s="499"/>
      <c r="W77" s="498"/>
      <c r="X77" s="498"/>
      <c r="Y77" s="498"/>
      <c r="Z77" s="498"/>
      <c r="AA77" s="498"/>
      <c r="AB77" s="498"/>
      <c r="AC77" s="498"/>
      <c r="AD77" s="498"/>
      <c r="AE77" s="498"/>
      <c r="AF77" s="498"/>
      <c r="AG77" s="498"/>
      <c r="AH77" s="498"/>
    </row>
    <row r="78" spans="1:34" ht="28.8">
      <c r="A78" s="179" t="str">
        <f>IF(+Draft_Toggle=1,+Draft_Note_1," ")</f>
        <v>Draft Document.</v>
      </c>
      <c r="B78" s="497"/>
      <c r="C78" s="497"/>
      <c r="D78" s="497"/>
      <c r="E78" s="497"/>
      <c r="F78" s="497"/>
      <c r="G78" s="497"/>
      <c r="H78" s="497"/>
      <c r="I78" s="497"/>
      <c r="J78" s="497"/>
      <c r="K78" s="497"/>
      <c r="L78" s="497"/>
      <c r="M78" s="497"/>
      <c r="N78" s="497"/>
      <c r="O78" s="497"/>
      <c r="P78" s="497"/>
      <c r="Q78" s="497"/>
      <c r="R78" s="497"/>
      <c r="S78" s="497"/>
      <c r="T78" s="497"/>
      <c r="U78" s="497"/>
      <c r="V78" s="500" t="s">
        <v>55</v>
      </c>
      <c r="W78" s="498"/>
      <c r="X78" s="498"/>
      <c r="Y78" s="498"/>
      <c r="Z78" s="498"/>
      <c r="AA78" s="498"/>
      <c r="AB78" s="498"/>
      <c r="AC78" s="498"/>
      <c r="AD78" s="498"/>
      <c r="AE78" s="498"/>
      <c r="AF78" s="498"/>
      <c r="AG78" s="498"/>
      <c r="AH78" s="498"/>
    </row>
    <row r="79" spans="1:34" ht="13.8">
      <c r="A79" s="180" t="str">
        <f>IF(+Draft_Toggle=1,+Draft_Note_2," ")</f>
        <v>All data subject to change upon completion of additional analysis.</v>
      </c>
      <c r="B79" s="501"/>
      <c r="C79" s="501"/>
      <c r="D79" s="501"/>
      <c r="E79" s="501"/>
      <c r="F79" s="501"/>
      <c r="G79" s="501"/>
      <c r="H79" s="501"/>
      <c r="I79" s="501"/>
      <c r="J79" s="501"/>
      <c r="K79" s="501"/>
      <c r="L79" s="501"/>
      <c r="M79" s="501"/>
      <c r="N79" s="501"/>
      <c r="O79" s="501"/>
      <c r="P79" s="501"/>
      <c r="Q79" s="501"/>
      <c r="R79" s="501"/>
      <c r="S79" s="501"/>
      <c r="T79" s="502"/>
      <c r="U79" s="498"/>
      <c r="V79" s="502" t="str">
        <f ca="1">copyright</f>
        <v>© 2017 by Ernst &amp; Young LLP.  All rights reserved.</v>
      </c>
      <c r="W79" s="498"/>
      <c r="X79" s="498"/>
      <c r="Y79" s="498"/>
      <c r="Z79" s="498"/>
      <c r="AA79" s="498"/>
      <c r="AB79" s="498"/>
      <c r="AC79" s="498"/>
      <c r="AD79" s="498"/>
      <c r="AE79" s="498"/>
      <c r="AF79" s="498"/>
      <c r="AG79" s="498"/>
      <c r="AH79" s="498"/>
    </row>
    <row r="82" spans="1:23" hidden="1" outlineLevel="1">
      <c r="A82" s="486" t="s">
        <v>352</v>
      </c>
      <c r="B82" s="487"/>
      <c r="C82" s="488" t="s">
        <v>353</v>
      </c>
      <c r="D82" s="488"/>
      <c r="E82" s="488"/>
      <c r="F82" s="488"/>
      <c r="G82" s="488"/>
      <c r="H82" s="488"/>
      <c r="I82" s="488"/>
      <c r="J82" s="488"/>
      <c r="K82" s="488"/>
      <c r="L82" s="488"/>
      <c r="M82" s="488"/>
      <c r="N82" s="488"/>
      <c r="O82" s="488"/>
      <c r="P82" s="488"/>
      <c r="Q82" s="488"/>
      <c r="R82" s="488"/>
      <c r="S82" s="488"/>
      <c r="T82" s="488"/>
      <c r="U82" s="488"/>
      <c r="V82" s="488"/>
      <c r="W82" s="488"/>
    </row>
    <row r="83" spans="1:23" hidden="1" outlineLevel="1">
      <c r="A83" s="452"/>
      <c r="B83" s="452"/>
      <c r="C83" s="489">
        <v>1</v>
      </c>
      <c r="D83" s="489">
        <v>2</v>
      </c>
      <c r="E83" s="489">
        <v>3</v>
      </c>
      <c r="F83" s="489">
        <v>4</v>
      </c>
      <c r="G83" s="489">
        <v>5</v>
      </c>
      <c r="H83" s="489">
        <v>6</v>
      </c>
      <c r="I83" s="489">
        <v>7</v>
      </c>
      <c r="J83" s="489">
        <v>8</v>
      </c>
      <c r="K83" s="489">
        <v>9</v>
      </c>
      <c r="L83" s="489">
        <v>10</v>
      </c>
      <c r="M83" s="489">
        <v>11</v>
      </c>
      <c r="N83" s="489">
        <v>12</v>
      </c>
      <c r="O83" s="489">
        <v>13</v>
      </c>
      <c r="P83" s="489">
        <v>14</v>
      </c>
      <c r="Q83" s="489">
        <v>15</v>
      </c>
      <c r="R83" s="489">
        <v>16</v>
      </c>
      <c r="S83" s="489">
        <v>17</v>
      </c>
      <c r="T83" s="489">
        <v>18</v>
      </c>
      <c r="U83" s="489">
        <v>19</v>
      </c>
      <c r="V83" s="489">
        <v>20</v>
      </c>
      <c r="W83" s="489">
        <v>21</v>
      </c>
    </row>
    <row r="84" spans="1:23" hidden="1" outlineLevel="1">
      <c r="A84" s="490" t="s">
        <v>354</v>
      </c>
      <c r="B84" s="452">
        <v>1</v>
      </c>
      <c r="C84" s="491">
        <v>0.33329999999999999</v>
      </c>
      <c r="D84" s="491">
        <v>0.44450000000000001</v>
      </c>
      <c r="E84" s="491">
        <v>0.14810000000000001</v>
      </c>
      <c r="F84" s="491">
        <v>7.4099999999999999E-2</v>
      </c>
      <c r="G84" s="492">
        <v>0</v>
      </c>
      <c r="H84" s="492">
        <v>0</v>
      </c>
      <c r="I84" s="492">
        <v>0</v>
      </c>
      <c r="J84" s="492">
        <v>0</v>
      </c>
      <c r="K84" s="492">
        <v>0</v>
      </c>
      <c r="L84" s="492">
        <v>0</v>
      </c>
      <c r="M84" s="492">
        <v>0</v>
      </c>
      <c r="N84" s="492">
        <v>0</v>
      </c>
      <c r="O84" s="492">
        <v>0</v>
      </c>
      <c r="P84" s="492">
        <v>0</v>
      </c>
      <c r="Q84" s="492">
        <v>0</v>
      </c>
      <c r="R84" s="492">
        <v>0</v>
      </c>
      <c r="S84" s="492">
        <v>0</v>
      </c>
      <c r="T84" s="492">
        <v>0</v>
      </c>
      <c r="U84" s="492">
        <v>0</v>
      </c>
      <c r="V84" s="492">
        <v>0</v>
      </c>
      <c r="W84" s="492">
        <v>0</v>
      </c>
    </row>
    <row r="85" spans="1:23" hidden="1" outlineLevel="1">
      <c r="A85" s="490" t="s">
        <v>355</v>
      </c>
      <c r="B85" s="452">
        <v>2</v>
      </c>
      <c r="C85" s="491">
        <v>0.58330000000000004</v>
      </c>
      <c r="D85" s="491">
        <v>0.27779999999999999</v>
      </c>
      <c r="E85" s="491">
        <v>0.1235</v>
      </c>
      <c r="F85" s="491">
        <v>1.54E-2</v>
      </c>
      <c r="G85" s="492">
        <v>0</v>
      </c>
      <c r="H85" s="492">
        <v>0</v>
      </c>
      <c r="I85" s="492">
        <v>0</v>
      </c>
      <c r="J85" s="492">
        <v>0</v>
      </c>
      <c r="K85" s="492">
        <v>0</v>
      </c>
      <c r="L85" s="492">
        <v>0</v>
      </c>
      <c r="M85" s="492">
        <v>0</v>
      </c>
      <c r="N85" s="492">
        <v>0</v>
      </c>
      <c r="O85" s="492">
        <v>0</v>
      </c>
      <c r="P85" s="492">
        <v>0</v>
      </c>
      <c r="Q85" s="492">
        <v>0</v>
      </c>
      <c r="R85" s="492">
        <v>0</v>
      </c>
      <c r="S85" s="492">
        <v>0</v>
      </c>
      <c r="T85" s="492">
        <v>0</v>
      </c>
      <c r="U85" s="492">
        <v>0</v>
      </c>
      <c r="V85" s="492">
        <v>0</v>
      </c>
      <c r="W85" s="492">
        <v>0</v>
      </c>
    </row>
    <row r="86" spans="1:23" hidden="1" outlineLevel="1">
      <c r="A86" s="490" t="s">
        <v>356</v>
      </c>
      <c r="B86" s="452">
        <v>3</v>
      </c>
      <c r="C86" s="491">
        <v>0.41670000000000001</v>
      </c>
      <c r="D86" s="491">
        <v>0.38890000000000002</v>
      </c>
      <c r="E86" s="491">
        <v>0.1414</v>
      </c>
      <c r="F86" s="491">
        <v>5.2999999999999999E-2</v>
      </c>
      <c r="G86" s="492">
        <v>0</v>
      </c>
      <c r="H86" s="492">
        <v>0</v>
      </c>
      <c r="I86" s="492">
        <v>0</v>
      </c>
      <c r="J86" s="492">
        <v>0</v>
      </c>
      <c r="K86" s="492">
        <v>0</v>
      </c>
      <c r="L86" s="492">
        <v>0</v>
      </c>
      <c r="M86" s="492">
        <v>0</v>
      </c>
      <c r="N86" s="492">
        <v>0</v>
      </c>
      <c r="O86" s="492">
        <v>0</v>
      </c>
      <c r="P86" s="492">
        <v>0</v>
      </c>
      <c r="Q86" s="492">
        <v>0</v>
      </c>
      <c r="R86" s="492">
        <v>0</v>
      </c>
      <c r="S86" s="492">
        <v>0</v>
      </c>
      <c r="T86" s="492">
        <v>0</v>
      </c>
      <c r="U86" s="492">
        <v>0</v>
      </c>
      <c r="V86" s="492">
        <v>0</v>
      </c>
      <c r="W86" s="492">
        <v>0</v>
      </c>
    </row>
    <row r="87" spans="1:23" hidden="1" outlineLevel="1">
      <c r="A87" s="490" t="s">
        <v>357</v>
      </c>
      <c r="B87" s="452">
        <v>4</v>
      </c>
      <c r="C87" s="491">
        <v>0.25</v>
      </c>
      <c r="D87" s="491">
        <v>0.5</v>
      </c>
      <c r="E87" s="491">
        <v>0.16669999999999999</v>
      </c>
      <c r="F87" s="491">
        <v>8.3299999999999999E-2</v>
      </c>
      <c r="G87" s="492">
        <v>0</v>
      </c>
      <c r="H87" s="492">
        <v>0</v>
      </c>
      <c r="I87" s="492">
        <v>0</v>
      </c>
      <c r="J87" s="492">
        <v>0</v>
      </c>
      <c r="K87" s="492">
        <v>0</v>
      </c>
      <c r="L87" s="492">
        <v>0</v>
      </c>
      <c r="M87" s="492">
        <v>0</v>
      </c>
      <c r="N87" s="492">
        <v>0</v>
      </c>
      <c r="O87" s="492">
        <v>0</v>
      </c>
      <c r="P87" s="492">
        <v>0</v>
      </c>
      <c r="Q87" s="492">
        <v>0</v>
      </c>
      <c r="R87" s="492">
        <v>0</v>
      </c>
      <c r="S87" s="492">
        <v>0</v>
      </c>
      <c r="T87" s="492">
        <v>0</v>
      </c>
      <c r="U87" s="492">
        <v>0</v>
      </c>
      <c r="V87" s="492">
        <v>0</v>
      </c>
      <c r="W87" s="492">
        <v>0</v>
      </c>
    </row>
    <row r="88" spans="1:23" hidden="1" outlineLevel="1">
      <c r="A88" s="490" t="s">
        <v>358</v>
      </c>
      <c r="B88" s="452">
        <v>5</v>
      </c>
      <c r="C88" s="491">
        <v>0.2</v>
      </c>
      <c r="D88" s="491">
        <v>0.32</v>
      </c>
      <c r="E88" s="491">
        <v>0.192</v>
      </c>
      <c r="F88" s="491">
        <v>0.1152</v>
      </c>
      <c r="G88" s="491">
        <v>0.1152</v>
      </c>
      <c r="H88" s="491">
        <v>5.7599999999999998E-2</v>
      </c>
      <c r="I88" s="492">
        <v>0</v>
      </c>
      <c r="J88" s="492">
        <v>0</v>
      </c>
      <c r="K88" s="492">
        <v>0</v>
      </c>
      <c r="L88" s="492">
        <v>0</v>
      </c>
      <c r="M88" s="492">
        <v>0</v>
      </c>
      <c r="N88" s="492">
        <v>0</v>
      </c>
      <c r="O88" s="492">
        <v>0</v>
      </c>
      <c r="P88" s="492">
        <v>0</v>
      </c>
      <c r="Q88" s="492">
        <v>0</v>
      </c>
      <c r="R88" s="492">
        <v>0</v>
      </c>
      <c r="S88" s="492">
        <v>0</v>
      </c>
      <c r="T88" s="492">
        <v>0</v>
      </c>
      <c r="U88" s="492">
        <v>0</v>
      </c>
      <c r="V88" s="492">
        <v>0</v>
      </c>
      <c r="W88" s="492">
        <v>0</v>
      </c>
    </row>
    <row r="89" spans="1:23" hidden="1" outlineLevel="1">
      <c r="A89" s="490" t="s">
        <v>359</v>
      </c>
      <c r="B89" s="452">
        <v>6</v>
      </c>
      <c r="C89" s="491">
        <v>0.35</v>
      </c>
      <c r="D89" s="491">
        <v>0.26</v>
      </c>
      <c r="E89" s="491">
        <v>0.156</v>
      </c>
      <c r="F89" s="491">
        <v>0.1101</v>
      </c>
      <c r="G89" s="491">
        <v>0.1101</v>
      </c>
      <c r="H89" s="491">
        <v>1.38E-2</v>
      </c>
      <c r="I89" s="492">
        <v>0</v>
      </c>
      <c r="J89" s="492">
        <v>0</v>
      </c>
      <c r="K89" s="492">
        <v>0</v>
      </c>
      <c r="L89" s="492">
        <v>0</v>
      </c>
      <c r="M89" s="492">
        <v>0</v>
      </c>
      <c r="N89" s="492">
        <v>0</v>
      </c>
      <c r="O89" s="492">
        <v>0</v>
      </c>
      <c r="P89" s="492">
        <v>0</v>
      </c>
      <c r="Q89" s="492">
        <v>0</v>
      </c>
      <c r="R89" s="492">
        <v>0</v>
      </c>
      <c r="S89" s="492">
        <v>0</v>
      </c>
      <c r="T89" s="492">
        <v>0</v>
      </c>
      <c r="U89" s="492">
        <v>0</v>
      </c>
      <c r="V89" s="492">
        <v>0</v>
      </c>
      <c r="W89" s="492">
        <v>0</v>
      </c>
    </row>
    <row r="90" spans="1:23" hidden="1" outlineLevel="1">
      <c r="A90" s="490" t="s">
        <v>360</v>
      </c>
      <c r="B90" s="452">
        <v>7</v>
      </c>
      <c r="C90" s="491">
        <v>0.25</v>
      </c>
      <c r="D90" s="491">
        <v>0.3</v>
      </c>
      <c r="E90" s="491">
        <v>0.18</v>
      </c>
      <c r="F90" s="491">
        <v>0.1137</v>
      </c>
      <c r="G90" s="491">
        <v>0.1137</v>
      </c>
      <c r="H90" s="491">
        <v>4.2599999999999999E-2</v>
      </c>
      <c r="I90" s="492">
        <v>0</v>
      </c>
      <c r="J90" s="492">
        <v>0</v>
      </c>
      <c r="K90" s="492">
        <v>0</v>
      </c>
      <c r="L90" s="492">
        <v>0</v>
      </c>
      <c r="M90" s="492">
        <v>0</v>
      </c>
      <c r="N90" s="492">
        <v>0</v>
      </c>
      <c r="O90" s="492">
        <v>0</v>
      </c>
      <c r="P90" s="492">
        <v>0</v>
      </c>
      <c r="Q90" s="492">
        <v>0</v>
      </c>
      <c r="R90" s="492">
        <v>0</v>
      </c>
      <c r="S90" s="492">
        <v>0</v>
      </c>
      <c r="T90" s="492">
        <v>0</v>
      </c>
      <c r="U90" s="492">
        <v>0</v>
      </c>
      <c r="V90" s="492">
        <v>0</v>
      </c>
      <c r="W90" s="492">
        <v>0</v>
      </c>
    </row>
    <row r="91" spans="1:23" hidden="1" outlineLevel="1">
      <c r="A91" s="490" t="s">
        <v>361</v>
      </c>
      <c r="B91" s="452">
        <v>8</v>
      </c>
      <c r="C91" s="491">
        <v>0.15</v>
      </c>
      <c r="D91" s="491">
        <v>0.34</v>
      </c>
      <c r="E91" s="491">
        <v>0.20399999999999999</v>
      </c>
      <c r="F91" s="491">
        <v>0.12239999999999999</v>
      </c>
      <c r="G91" s="491">
        <v>0.113</v>
      </c>
      <c r="H91" s="491">
        <v>7.0599999999999996E-2</v>
      </c>
      <c r="I91" s="492">
        <v>0</v>
      </c>
      <c r="J91" s="492">
        <v>0</v>
      </c>
      <c r="K91" s="492">
        <v>0</v>
      </c>
      <c r="L91" s="492">
        <v>0</v>
      </c>
      <c r="M91" s="492">
        <v>0</v>
      </c>
      <c r="N91" s="492">
        <v>0</v>
      </c>
      <c r="O91" s="492">
        <v>0</v>
      </c>
      <c r="P91" s="492">
        <v>0</v>
      </c>
      <c r="Q91" s="492">
        <v>0</v>
      </c>
      <c r="R91" s="492">
        <v>0</v>
      </c>
      <c r="S91" s="492">
        <v>0</v>
      </c>
      <c r="T91" s="492">
        <v>0</v>
      </c>
      <c r="U91" s="492">
        <v>0</v>
      </c>
      <c r="V91" s="492">
        <v>0</v>
      </c>
      <c r="W91" s="492">
        <v>0</v>
      </c>
    </row>
    <row r="92" spans="1:23" hidden="1" outlineLevel="1">
      <c r="A92" s="490" t="s">
        <v>362</v>
      </c>
      <c r="B92" s="452">
        <v>9</v>
      </c>
      <c r="C92" s="491">
        <v>0.1429</v>
      </c>
      <c r="D92" s="491">
        <v>0.24490000000000001</v>
      </c>
      <c r="E92" s="491">
        <v>0.1749</v>
      </c>
      <c r="F92" s="491">
        <v>0.1249</v>
      </c>
      <c r="G92" s="491">
        <v>8.9300000000000004E-2</v>
      </c>
      <c r="H92" s="491">
        <v>8.9200000000000002E-2</v>
      </c>
      <c r="I92" s="491">
        <v>8.9300000000000004E-2</v>
      </c>
      <c r="J92" s="491">
        <v>4.4600000000000001E-2</v>
      </c>
      <c r="K92" s="492">
        <v>0</v>
      </c>
      <c r="L92" s="492">
        <v>0</v>
      </c>
      <c r="M92" s="492">
        <v>0</v>
      </c>
      <c r="N92" s="492">
        <v>0</v>
      </c>
      <c r="O92" s="492">
        <v>0</v>
      </c>
      <c r="P92" s="492">
        <v>0</v>
      </c>
      <c r="Q92" s="492">
        <v>0</v>
      </c>
      <c r="R92" s="492">
        <v>0</v>
      </c>
      <c r="S92" s="492">
        <v>0</v>
      </c>
      <c r="T92" s="492">
        <v>0</v>
      </c>
      <c r="U92" s="492">
        <v>0</v>
      </c>
      <c r="V92" s="492">
        <v>0</v>
      </c>
      <c r="W92" s="492">
        <v>0</v>
      </c>
    </row>
    <row r="93" spans="1:23" hidden="1" outlineLevel="1">
      <c r="A93" s="490" t="s">
        <v>363</v>
      </c>
      <c r="B93" s="452">
        <v>10</v>
      </c>
      <c r="C93" s="491">
        <v>0.25</v>
      </c>
      <c r="D93" s="491">
        <v>0.21429999999999999</v>
      </c>
      <c r="E93" s="491">
        <v>0.15310000000000001</v>
      </c>
      <c r="F93" s="491">
        <v>0.10929999999999999</v>
      </c>
      <c r="G93" s="491">
        <v>8.7499999999999994E-2</v>
      </c>
      <c r="H93" s="491">
        <v>8.7400000000000005E-2</v>
      </c>
      <c r="I93" s="491">
        <v>8.7499999999999994E-2</v>
      </c>
      <c r="J93" s="491">
        <v>1.09E-2</v>
      </c>
      <c r="K93" s="492">
        <v>0</v>
      </c>
      <c r="L93" s="492">
        <v>0</v>
      </c>
      <c r="M93" s="492">
        <v>0</v>
      </c>
      <c r="N93" s="492">
        <v>0</v>
      </c>
      <c r="O93" s="492">
        <v>0</v>
      </c>
      <c r="P93" s="492">
        <v>0</v>
      </c>
      <c r="Q93" s="492">
        <v>0</v>
      </c>
      <c r="R93" s="492">
        <v>0</v>
      </c>
      <c r="S93" s="492">
        <v>0</v>
      </c>
      <c r="T93" s="492">
        <v>0</v>
      </c>
      <c r="U93" s="492">
        <v>0</v>
      </c>
      <c r="V93" s="492">
        <v>0</v>
      </c>
      <c r="W93" s="492">
        <v>0</v>
      </c>
    </row>
    <row r="94" spans="1:23" hidden="1" outlineLevel="1">
      <c r="A94" s="490" t="s">
        <v>364</v>
      </c>
      <c r="B94" s="452">
        <v>11</v>
      </c>
      <c r="C94" s="491">
        <v>0.17849999999999999</v>
      </c>
      <c r="D94" s="491">
        <v>0.23469999999999999</v>
      </c>
      <c r="E94" s="491">
        <v>0.1676</v>
      </c>
      <c r="F94" s="491">
        <v>0.1197</v>
      </c>
      <c r="G94" s="491">
        <v>8.8700000000000001E-2</v>
      </c>
      <c r="H94" s="491">
        <v>8.8700000000000001E-2</v>
      </c>
      <c r="I94" s="491">
        <v>8.8700000000000001E-2</v>
      </c>
      <c r="J94" s="491">
        <v>3.3300000000000003E-2</v>
      </c>
      <c r="K94" s="492">
        <v>0</v>
      </c>
      <c r="L94" s="492">
        <v>0</v>
      </c>
      <c r="M94" s="492">
        <v>0</v>
      </c>
      <c r="N94" s="492">
        <v>0</v>
      </c>
      <c r="O94" s="492">
        <v>0</v>
      </c>
      <c r="P94" s="492">
        <v>0</v>
      </c>
      <c r="Q94" s="492">
        <v>0</v>
      </c>
      <c r="R94" s="492">
        <v>0</v>
      </c>
      <c r="S94" s="492">
        <v>0</v>
      </c>
      <c r="T94" s="492">
        <v>0</v>
      </c>
      <c r="U94" s="492">
        <v>0</v>
      </c>
      <c r="V94" s="492">
        <v>0</v>
      </c>
      <c r="W94" s="492">
        <v>0</v>
      </c>
    </row>
    <row r="95" spans="1:23" hidden="1" outlineLevel="1">
      <c r="A95" s="490" t="s">
        <v>365</v>
      </c>
      <c r="B95" s="452">
        <v>12</v>
      </c>
      <c r="C95" s="491">
        <v>0.1071</v>
      </c>
      <c r="D95" s="491">
        <v>0.25509999999999999</v>
      </c>
      <c r="E95" s="491">
        <v>0.1822</v>
      </c>
      <c r="F95" s="491">
        <v>0.13020000000000001</v>
      </c>
      <c r="G95" s="491">
        <v>9.2999999999999999E-2</v>
      </c>
      <c r="H95" s="491">
        <v>8.8499999999999995E-2</v>
      </c>
      <c r="I95" s="491">
        <v>8.8599999999999998E-2</v>
      </c>
      <c r="J95" s="491">
        <v>5.5300000000000002E-2</v>
      </c>
      <c r="K95" s="492">
        <v>0</v>
      </c>
      <c r="L95" s="492">
        <v>0</v>
      </c>
      <c r="M95" s="492">
        <v>0</v>
      </c>
      <c r="N95" s="492">
        <v>0</v>
      </c>
      <c r="O95" s="492">
        <v>0</v>
      </c>
      <c r="P95" s="492">
        <v>0</v>
      </c>
      <c r="Q95" s="492">
        <v>0</v>
      </c>
      <c r="R95" s="492">
        <v>0</v>
      </c>
      <c r="S95" s="492">
        <v>0</v>
      </c>
      <c r="T95" s="492">
        <v>0</v>
      </c>
      <c r="U95" s="492">
        <v>0</v>
      </c>
      <c r="V95" s="492">
        <v>0</v>
      </c>
      <c r="W95" s="492">
        <v>0</v>
      </c>
    </row>
    <row r="96" spans="1:23" hidden="1" outlineLevel="1">
      <c r="A96" s="490" t="s">
        <v>366</v>
      </c>
      <c r="B96" s="452">
        <v>13</v>
      </c>
      <c r="C96" s="491">
        <v>0.1</v>
      </c>
      <c r="D96" s="491">
        <v>0.18</v>
      </c>
      <c r="E96" s="491">
        <v>0.14399999999999999</v>
      </c>
      <c r="F96" s="491">
        <v>0.1152</v>
      </c>
      <c r="G96" s="491">
        <v>9.2200000000000004E-2</v>
      </c>
      <c r="H96" s="491">
        <v>7.3700000000000002E-2</v>
      </c>
      <c r="I96" s="491">
        <v>6.5500000000000003E-2</v>
      </c>
      <c r="J96" s="491">
        <v>6.5500000000000003E-2</v>
      </c>
      <c r="K96" s="491">
        <v>6.5600000000000006E-2</v>
      </c>
      <c r="L96" s="491">
        <v>6.5500000000000003E-2</v>
      </c>
      <c r="M96" s="491">
        <v>3.2800000000000003E-2</v>
      </c>
      <c r="N96" s="492">
        <v>0</v>
      </c>
      <c r="O96" s="492">
        <v>0</v>
      </c>
      <c r="P96" s="492">
        <v>0</v>
      </c>
      <c r="Q96" s="492">
        <v>0</v>
      </c>
      <c r="R96" s="492">
        <v>0</v>
      </c>
      <c r="S96" s="492">
        <v>0</v>
      </c>
      <c r="T96" s="492">
        <v>0</v>
      </c>
      <c r="U96" s="492">
        <v>0</v>
      </c>
      <c r="V96" s="492">
        <v>0</v>
      </c>
      <c r="W96" s="492">
        <v>0</v>
      </c>
    </row>
    <row r="97" spans="1:23" hidden="1" outlineLevel="1">
      <c r="A97" s="490" t="s">
        <v>367</v>
      </c>
      <c r="B97" s="452">
        <v>14</v>
      </c>
      <c r="C97" s="491">
        <v>0.17499999999999999</v>
      </c>
      <c r="D97" s="491">
        <v>0.16500000000000001</v>
      </c>
      <c r="E97" s="491">
        <v>0.13200000000000001</v>
      </c>
      <c r="F97" s="491">
        <v>0.1065</v>
      </c>
      <c r="G97" s="491">
        <v>8.4500000000000006E-2</v>
      </c>
      <c r="H97" s="491">
        <v>6.7599999999999993E-2</v>
      </c>
      <c r="I97" s="491">
        <v>6.5500000000000003E-2</v>
      </c>
      <c r="J97" s="491">
        <v>6.5500000000000003E-2</v>
      </c>
      <c r="K97" s="491">
        <v>6.5600000000000006E-2</v>
      </c>
      <c r="L97" s="491">
        <v>6.5500000000000003E-2</v>
      </c>
      <c r="M97" s="491">
        <v>8.2000000000000007E-3</v>
      </c>
      <c r="N97" s="492">
        <v>0</v>
      </c>
      <c r="O97" s="492">
        <v>0</v>
      </c>
      <c r="P97" s="492">
        <v>0</v>
      </c>
      <c r="Q97" s="492">
        <v>0</v>
      </c>
      <c r="R97" s="492">
        <v>0</v>
      </c>
      <c r="S97" s="492">
        <v>0</v>
      </c>
      <c r="T97" s="492">
        <v>0</v>
      </c>
      <c r="U97" s="492">
        <v>0</v>
      </c>
      <c r="V97" s="492">
        <v>0</v>
      </c>
      <c r="W97" s="492">
        <v>0</v>
      </c>
    </row>
    <row r="98" spans="1:23" hidden="1" outlineLevel="1">
      <c r="A98" s="490" t="s">
        <v>368</v>
      </c>
      <c r="B98" s="452">
        <v>15</v>
      </c>
      <c r="C98" s="491">
        <v>0.125</v>
      </c>
      <c r="D98" s="491">
        <v>0.17499999999999999</v>
      </c>
      <c r="E98" s="491">
        <v>0.14000000000000001</v>
      </c>
      <c r="F98" s="491">
        <v>0.112</v>
      </c>
      <c r="G98" s="491">
        <v>8.9599999999999999E-2</v>
      </c>
      <c r="H98" s="491">
        <v>7.17E-2</v>
      </c>
      <c r="I98" s="491">
        <v>6.5500000000000003E-2</v>
      </c>
      <c r="J98" s="491">
        <v>6.5500000000000003E-2</v>
      </c>
      <c r="K98" s="491">
        <v>6.5500000000000003E-2</v>
      </c>
      <c r="L98" s="491">
        <v>6.5500000000000003E-2</v>
      </c>
      <c r="M98" s="491">
        <v>2.46E-2</v>
      </c>
      <c r="N98" s="492">
        <v>0</v>
      </c>
      <c r="O98" s="492">
        <v>0</v>
      </c>
      <c r="P98" s="492">
        <v>0</v>
      </c>
      <c r="Q98" s="492">
        <v>0</v>
      </c>
      <c r="R98" s="492">
        <v>0</v>
      </c>
      <c r="S98" s="492">
        <v>0</v>
      </c>
      <c r="T98" s="492">
        <v>0</v>
      </c>
      <c r="U98" s="492">
        <v>0</v>
      </c>
      <c r="V98" s="492">
        <v>0</v>
      </c>
      <c r="W98" s="492">
        <v>0</v>
      </c>
    </row>
    <row r="99" spans="1:23" hidden="1" outlineLevel="1">
      <c r="A99" s="490" t="s">
        <v>369</v>
      </c>
      <c r="B99" s="452">
        <v>16</v>
      </c>
      <c r="C99" s="491">
        <v>7.4999999999999997E-2</v>
      </c>
      <c r="D99" s="491">
        <v>0.185</v>
      </c>
      <c r="E99" s="491">
        <v>0.14799999999999999</v>
      </c>
      <c r="F99" s="491">
        <v>0.11840000000000001</v>
      </c>
      <c r="G99" s="491">
        <v>9.4700000000000006E-2</v>
      </c>
      <c r="H99" s="491">
        <v>7.5800000000000006E-2</v>
      </c>
      <c r="I99" s="491">
        <v>6.5500000000000003E-2</v>
      </c>
      <c r="J99" s="491">
        <v>6.5500000000000003E-2</v>
      </c>
      <c r="K99" s="491">
        <v>6.5500000000000003E-2</v>
      </c>
      <c r="L99" s="491">
        <v>6.5500000000000003E-2</v>
      </c>
      <c r="M99" s="491">
        <v>4.1000000000000002E-2</v>
      </c>
      <c r="N99" s="492">
        <v>0</v>
      </c>
      <c r="O99" s="492">
        <v>0</v>
      </c>
      <c r="P99" s="492">
        <v>0</v>
      </c>
      <c r="Q99" s="492">
        <v>0</v>
      </c>
      <c r="R99" s="492">
        <v>0</v>
      </c>
      <c r="S99" s="492">
        <v>0</v>
      </c>
      <c r="T99" s="492">
        <v>0</v>
      </c>
      <c r="U99" s="492">
        <v>0</v>
      </c>
      <c r="V99" s="492">
        <v>0</v>
      </c>
      <c r="W99" s="492">
        <v>0</v>
      </c>
    </row>
    <row r="100" spans="1:23" hidden="1" outlineLevel="1">
      <c r="A100" s="490" t="s">
        <v>370</v>
      </c>
      <c r="B100" s="452">
        <v>17</v>
      </c>
      <c r="C100" s="491">
        <v>0.05</v>
      </c>
      <c r="D100" s="491">
        <v>9.5000000000000001E-2</v>
      </c>
      <c r="E100" s="491">
        <v>8.5500000000000007E-2</v>
      </c>
      <c r="F100" s="491">
        <v>7.6999999999999999E-2</v>
      </c>
      <c r="G100" s="491">
        <v>6.93E-2</v>
      </c>
      <c r="H100" s="491">
        <v>6.2300000000000001E-2</v>
      </c>
      <c r="I100" s="491">
        <v>5.8999999999999997E-2</v>
      </c>
      <c r="J100" s="491">
        <v>5.8999999999999997E-2</v>
      </c>
      <c r="K100" s="491">
        <v>5.91E-2</v>
      </c>
      <c r="L100" s="491">
        <v>5.8999999999999997E-2</v>
      </c>
      <c r="M100" s="491">
        <v>5.91E-2</v>
      </c>
      <c r="N100" s="491">
        <v>5.8999999999999997E-2</v>
      </c>
      <c r="O100" s="491">
        <v>5.91E-2</v>
      </c>
      <c r="P100" s="491">
        <v>5.8999999999999997E-2</v>
      </c>
      <c r="Q100" s="491">
        <v>5.91E-2</v>
      </c>
      <c r="R100" s="491">
        <v>2.9499999999999998E-2</v>
      </c>
      <c r="S100" s="492">
        <v>0</v>
      </c>
      <c r="T100" s="492">
        <v>0</v>
      </c>
      <c r="U100" s="492">
        <v>0</v>
      </c>
      <c r="V100" s="492">
        <v>0</v>
      </c>
      <c r="W100" s="492">
        <v>0</v>
      </c>
    </row>
    <row r="101" spans="1:23" hidden="1" outlineLevel="1">
      <c r="A101" s="490" t="s">
        <v>371</v>
      </c>
      <c r="B101" s="452">
        <v>18</v>
      </c>
      <c r="C101" s="491">
        <v>8.7499999999999994E-2</v>
      </c>
      <c r="D101" s="491">
        <v>9.1300000000000006E-2</v>
      </c>
      <c r="E101" s="491">
        <v>8.2100000000000006E-2</v>
      </c>
      <c r="F101" s="491">
        <v>7.3899999999999993E-2</v>
      </c>
      <c r="G101" s="491">
        <v>6.6500000000000004E-2</v>
      </c>
      <c r="H101" s="491">
        <v>5.9900000000000002E-2</v>
      </c>
      <c r="I101" s="491">
        <v>5.8999999999999997E-2</v>
      </c>
      <c r="J101" s="491">
        <v>5.91E-2</v>
      </c>
      <c r="K101" s="491">
        <v>5.8999999999999997E-2</v>
      </c>
      <c r="L101" s="491">
        <v>5.91E-2</v>
      </c>
      <c r="M101" s="491">
        <v>5.8999999999999997E-2</v>
      </c>
      <c r="N101" s="491">
        <v>5.91E-2</v>
      </c>
      <c r="O101" s="491">
        <v>5.8999999999999997E-2</v>
      </c>
      <c r="P101" s="491">
        <v>5.91E-2</v>
      </c>
      <c r="Q101" s="491">
        <v>5.8999999999999997E-2</v>
      </c>
      <c r="R101" s="491">
        <v>7.4000000000000003E-3</v>
      </c>
      <c r="S101" s="492">
        <v>0</v>
      </c>
      <c r="T101" s="492">
        <v>0</v>
      </c>
      <c r="U101" s="492">
        <v>0</v>
      </c>
      <c r="V101" s="492">
        <v>0</v>
      </c>
      <c r="W101" s="492">
        <v>0</v>
      </c>
    </row>
    <row r="102" spans="1:23" hidden="1" outlineLevel="1">
      <c r="A102" s="490" t="s">
        <v>372</v>
      </c>
      <c r="B102" s="452">
        <v>19</v>
      </c>
      <c r="C102" s="491">
        <v>6.25E-2</v>
      </c>
      <c r="D102" s="491">
        <v>9.3799999999999994E-2</v>
      </c>
      <c r="E102" s="491">
        <v>8.4400000000000003E-2</v>
      </c>
      <c r="F102" s="491">
        <v>7.5899999999999995E-2</v>
      </c>
      <c r="G102" s="491">
        <v>6.83E-2</v>
      </c>
      <c r="H102" s="491">
        <v>6.1499999999999999E-2</v>
      </c>
      <c r="I102" s="491">
        <v>5.91E-2</v>
      </c>
      <c r="J102" s="491">
        <v>5.8999999999999997E-2</v>
      </c>
      <c r="K102" s="491">
        <v>5.91E-2</v>
      </c>
      <c r="L102" s="491">
        <v>5.8999999999999997E-2</v>
      </c>
      <c r="M102" s="491">
        <v>5.91E-2</v>
      </c>
      <c r="N102" s="491">
        <v>5.8999999999999997E-2</v>
      </c>
      <c r="O102" s="491">
        <v>5.91E-2</v>
      </c>
      <c r="P102" s="491">
        <v>5.8999999999999997E-2</v>
      </c>
      <c r="Q102" s="491">
        <v>5.91E-2</v>
      </c>
      <c r="R102" s="491">
        <v>2.2100000000000002E-2</v>
      </c>
      <c r="S102" s="492">
        <v>0</v>
      </c>
      <c r="T102" s="492">
        <v>0</v>
      </c>
      <c r="U102" s="492">
        <v>0</v>
      </c>
      <c r="V102" s="492">
        <v>0</v>
      </c>
      <c r="W102" s="492">
        <v>0</v>
      </c>
    </row>
    <row r="103" spans="1:23" hidden="1" outlineLevel="1">
      <c r="A103" s="490" t="s">
        <v>373</v>
      </c>
      <c r="B103" s="452">
        <v>20</v>
      </c>
      <c r="C103" s="491">
        <v>3.7499999999999999E-2</v>
      </c>
      <c r="D103" s="491">
        <v>9.6299999999999997E-2</v>
      </c>
      <c r="E103" s="491">
        <v>8.6599999999999996E-2</v>
      </c>
      <c r="F103" s="491">
        <v>7.8E-2</v>
      </c>
      <c r="G103" s="491">
        <v>7.0199999999999999E-2</v>
      </c>
      <c r="H103" s="491">
        <v>6.3100000000000003E-2</v>
      </c>
      <c r="I103" s="491">
        <v>5.8999999999999997E-2</v>
      </c>
      <c r="J103" s="491">
        <v>5.8999999999999997E-2</v>
      </c>
      <c r="K103" s="491">
        <v>5.91E-2</v>
      </c>
      <c r="L103" s="491">
        <v>5.8999999999999997E-2</v>
      </c>
      <c r="M103" s="491">
        <v>5.91E-2</v>
      </c>
      <c r="N103" s="491">
        <v>5.8999999999999997E-2</v>
      </c>
      <c r="O103" s="491">
        <v>5.91E-2</v>
      </c>
      <c r="P103" s="491">
        <v>5.8999999999999997E-2</v>
      </c>
      <c r="Q103" s="491">
        <v>5.91E-2</v>
      </c>
      <c r="R103" s="491">
        <v>3.6900000000000002E-2</v>
      </c>
      <c r="S103" s="492">
        <v>0</v>
      </c>
      <c r="T103" s="492">
        <v>0</v>
      </c>
      <c r="U103" s="492">
        <v>0</v>
      </c>
      <c r="V103" s="492">
        <v>0</v>
      </c>
      <c r="W103" s="492">
        <v>0</v>
      </c>
    </row>
    <row r="104" spans="1:23" hidden="1" outlineLevel="1">
      <c r="A104" s="490" t="s">
        <v>374</v>
      </c>
      <c r="B104" s="452">
        <v>21</v>
      </c>
      <c r="C104" s="491">
        <v>3.7499999999999999E-2</v>
      </c>
      <c r="D104" s="491">
        <v>7.2190000000000004E-2</v>
      </c>
      <c r="E104" s="491">
        <v>6.6769999999999996E-2</v>
      </c>
      <c r="F104" s="491">
        <v>6.1769999999999999E-2</v>
      </c>
      <c r="G104" s="491">
        <v>5.713E-2</v>
      </c>
      <c r="H104" s="491">
        <v>5.2850000000000001E-2</v>
      </c>
      <c r="I104" s="491">
        <v>4.888E-2</v>
      </c>
      <c r="J104" s="491">
        <v>4.5220000000000003E-2</v>
      </c>
      <c r="K104" s="491">
        <v>4.462E-2</v>
      </c>
      <c r="L104" s="491">
        <v>4.4609999999999997E-2</v>
      </c>
      <c r="M104" s="491">
        <v>4.462E-2</v>
      </c>
      <c r="N104" s="491">
        <v>4.4609999999999997E-2</v>
      </c>
      <c r="O104" s="491">
        <v>4.462E-2</v>
      </c>
      <c r="P104" s="491">
        <v>4.4609999999999997E-2</v>
      </c>
      <c r="Q104" s="491">
        <v>4.462E-2</v>
      </c>
      <c r="R104" s="491">
        <v>4.4609999999999997E-2</v>
      </c>
      <c r="S104" s="491">
        <v>4.462E-2</v>
      </c>
      <c r="T104" s="491">
        <v>4.4609999999999997E-2</v>
      </c>
      <c r="U104" s="491">
        <v>4.462E-2</v>
      </c>
      <c r="V104" s="491">
        <v>4.4609999999999997E-2</v>
      </c>
      <c r="W104" s="491">
        <v>2.231E-2</v>
      </c>
    </row>
    <row r="105" spans="1:23" hidden="1" outlineLevel="1">
      <c r="A105" s="490" t="s">
        <v>375</v>
      </c>
      <c r="B105" s="452">
        <v>22</v>
      </c>
      <c r="C105" s="491">
        <v>6.5629999999999994E-2</v>
      </c>
      <c r="D105" s="491">
        <v>7.0000000000000007E-2</v>
      </c>
      <c r="E105" s="491">
        <v>6.4820000000000003E-2</v>
      </c>
      <c r="F105" s="491">
        <v>5.9959999999999999E-2</v>
      </c>
      <c r="G105" s="491">
        <v>5.5460000000000002E-2</v>
      </c>
      <c r="H105" s="491">
        <v>5.1299999999999998E-2</v>
      </c>
      <c r="I105" s="491">
        <v>4.7460000000000002E-2</v>
      </c>
      <c r="J105" s="491">
        <v>4.4589999999999998E-2</v>
      </c>
      <c r="K105" s="491">
        <v>4.4589999999999998E-2</v>
      </c>
      <c r="L105" s="491">
        <v>4.4589999999999998E-2</v>
      </c>
      <c r="M105" s="491">
        <v>4.4589999999999998E-2</v>
      </c>
      <c r="N105" s="491">
        <v>4.4600000000000001E-2</v>
      </c>
      <c r="O105" s="491">
        <v>4.4589999999999998E-2</v>
      </c>
      <c r="P105" s="491">
        <v>4.4600000000000001E-2</v>
      </c>
      <c r="Q105" s="491">
        <v>4.4589999999999998E-2</v>
      </c>
      <c r="R105" s="491">
        <v>4.4600000000000001E-2</v>
      </c>
      <c r="S105" s="491">
        <v>4.4589999999999998E-2</v>
      </c>
      <c r="T105" s="491">
        <v>4.4600000000000001E-2</v>
      </c>
      <c r="U105" s="491">
        <v>4.4589999999999998E-2</v>
      </c>
      <c r="V105" s="491">
        <v>4.4600000000000001E-2</v>
      </c>
      <c r="W105" s="491">
        <v>5.5700000000000003E-3</v>
      </c>
    </row>
    <row r="106" spans="1:23" hidden="1" outlineLevel="1">
      <c r="A106" s="490" t="s">
        <v>376</v>
      </c>
      <c r="B106" s="452">
        <v>23</v>
      </c>
      <c r="C106" s="491">
        <v>4.6879999999999998E-2</v>
      </c>
      <c r="D106" s="491">
        <v>7.1480000000000002E-2</v>
      </c>
      <c r="E106" s="491">
        <v>6.6119999999999998E-2</v>
      </c>
      <c r="F106" s="491">
        <v>6.1159999999999999E-2</v>
      </c>
      <c r="G106" s="491">
        <v>5.6579999999999998E-2</v>
      </c>
      <c r="H106" s="491">
        <v>5.2330000000000002E-2</v>
      </c>
      <c r="I106" s="491">
        <v>4.8410000000000002E-2</v>
      </c>
      <c r="J106" s="491">
        <v>4.478E-2</v>
      </c>
      <c r="K106" s="491">
        <v>4.4630000000000003E-2</v>
      </c>
      <c r="L106" s="491">
        <v>4.462E-2</v>
      </c>
      <c r="M106" s="491">
        <v>4.4630000000000003E-2</v>
      </c>
      <c r="N106" s="491">
        <v>4.462E-2</v>
      </c>
      <c r="O106" s="491">
        <v>4.4630000000000003E-2</v>
      </c>
      <c r="P106" s="491">
        <v>4.462E-2</v>
      </c>
      <c r="Q106" s="491">
        <v>4.4630000000000003E-2</v>
      </c>
      <c r="R106" s="491">
        <v>4.462E-2</v>
      </c>
      <c r="S106" s="491">
        <v>4.4630000000000003E-2</v>
      </c>
      <c r="T106" s="491">
        <v>4.462E-2</v>
      </c>
      <c r="U106" s="491">
        <v>4.4630000000000003E-2</v>
      </c>
      <c r="V106" s="491">
        <v>4.462E-2</v>
      </c>
      <c r="W106" s="491">
        <v>1.6729999999999998E-2</v>
      </c>
    </row>
    <row r="107" spans="1:23" hidden="1" outlineLevel="1">
      <c r="A107" s="490" t="s">
        <v>377</v>
      </c>
      <c r="B107" s="452">
        <v>24</v>
      </c>
      <c r="C107" s="491">
        <v>2.8129999999999999E-2</v>
      </c>
      <c r="D107" s="491">
        <v>7.2889999999999996E-2</v>
      </c>
      <c r="E107" s="491">
        <v>6.7419999999999994E-2</v>
      </c>
      <c r="F107" s="491">
        <v>6.2370000000000002E-2</v>
      </c>
      <c r="G107" s="491">
        <v>5.7689999999999998E-2</v>
      </c>
      <c r="H107" s="491">
        <v>5.3359999999999998E-2</v>
      </c>
      <c r="I107" s="491">
        <v>4.9360000000000001E-2</v>
      </c>
      <c r="J107" s="491">
        <v>4.5659999999999999E-2</v>
      </c>
      <c r="K107" s="491">
        <v>4.4600000000000001E-2</v>
      </c>
      <c r="L107" s="491">
        <v>4.4600000000000001E-2</v>
      </c>
      <c r="M107" s="491">
        <v>4.4600000000000001E-2</v>
      </c>
      <c r="N107" s="491">
        <v>4.4600000000000001E-2</v>
      </c>
      <c r="O107" s="491">
        <v>4.4609999999999997E-2</v>
      </c>
      <c r="P107" s="491">
        <v>4.4600000000000001E-2</v>
      </c>
      <c r="Q107" s="491">
        <v>4.4609999999999997E-2</v>
      </c>
      <c r="R107" s="491">
        <v>4.4600000000000001E-2</v>
      </c>
      <c r="S107" s="491">
        <v>4.4609999999999997E-2</v>
      </c>
      <c r="T107" s="491">
        <v>4.4600000000000001E-2</v>
      </c>
      <c r="U107" s="491">
        <v>4.4609999999999997E-2</v>
      </c>
      <c r="V107" s="491">
        <v>4.4600000000000001E-2</v>
      </c>
      <c r="W107" s="491">
        <v>2.7879999999999999E-2</v>
      </c>
    </row>
    <row r="108" spans="1:23" hidden="1" outlineLevel="1">
      <c r="A108" s="432"/>
      <c r="B108" s="432"/>
      <c r="C108" s="493"/>
      <c r="D108" s="493"/>
      <c r="E108" s="493"/>
      <c r="F108" s="493"/>
      <c r="G108" s="493"/>
      <c r="H108" s="493"/>
      <c r="I108" s="493"/>
      <c r="J108" s="493"/>
      <c r="K108" s="493"/>
      <c r="L108" s="493"/>
      <c r="M108" s="493"/>
      <c r="N108" s="493"/>
      <c r="O108" s="493"/>
      <c r="P108" s="493"/>
      <c r="Q108" s="493"/>
      <c r="R108" s="493"/>
      <c r="S108" s="493"/>
      <c r="T108" s="493"/>
      <c r="U108" s="493"/>
      <c r="V108" s="493"/>
      <c r="W108" s="493"/>
    </row>
    <row r="109" spans="1:23" hidden="1" outlineLevel="1">
      <c r="A109" s="432" t="s">
        <v>378</v>
      </c>
      <c r="B109" s="432">
        <v>1</v>
      </c>
      <c r="C109" s="469">
        <f t="shared" ref="C109:C148" si="43">1/B109</f>
        <v>1</v>
      </c>
      <c r="D109" s="494">
        <f t="shared" ref="D109:D148" si="44">IF(SUM(C109:C109)&lt;0.999,C109,0)</f>
        <v>0</v>
      </c>
      <c r="E109" s="494">
        <f t="shared" ref="E109:E148" si="45">IF(SUM(C109:D109)&lt;0.999,D109,0)</f>
        <v>0</v>
      </c>
      <c r="F109" s="494">
        <f t="shared" ref="F109:F148" si="46">IF(SUM(C109:E109)&lt;0.999,E109,0)</f>
        <v>0</v>
      </c>
      <c r="G109" s="494">
        <f t="shared" ref="G109:G148" si="47">IF(SUM(C109:F109)&lt;0.999,F109,0)</f>
        <v>0</v>
      </c>
      <c r="H109" s="494">
        <f t="shared" ref="H109:H148" si="48">IF(SUM(C109:G109)&lt;0.999,G109,0)</f>
        <v>0</v>
      </c>
      <c r="I109" s="494">
        <f t="shared" ref="I109:I148" si="49">IF(SUM(C109:H109)&lt;0.999,H109,0)</f>
        <v>0</v>
      </c>
      <c r="J109" s="494">
        <f t="shared" ref="J109:J148" si="50">IF(SUM(C109:I109)&lt;0.999,I109,0)</f>
        <v>0</v>
      </c>
      <c r="K109" s="494">
        <f t="shared" ref="K109:K148" si="51">IF(SUM(C109:J109)&lt;0.999,J109,0)</f>
        <v>0</v>
      </c>
      <c r="L109" s="494">
        <f t="shared" ref="L109:L148" si="52">IF(SUM(C109:K109)&lt;0.999,K109,0)</f>
        <v>0</v>
      </c>
      <c r="M109" s="494">
        <f t="shared" ref="M109:M148" si="53">IF(SUM(C109:L109)&lt;0.999,L109,0)</f>
        <v>0</v>
      </c>
      <c r="N109" s="494">
        <f t="shared" ref="N109:N148" si="54">IF(SUM(C109:M109)&lt;0.999,M109,0)</f>
        <v>0</v>
      </c>
      <c r="O109" s="494">
        <f t="shared" ref="O109:O148" si="55">IF(SUM(C109:N109)&lt;0.999,N109,0)</f>
        <v>0</v>
      </c>
      <c r="P109" s="494">
        <f t="shared" ref="P109:P148" si="56">IF(SUM(C109:O109)&lt;0.999,O109,0)</f>
        <v>0</v>
      </c>
      <c r="Q109" s="494">
        <f t="shared" ref="Q109:Q148" si="57">IF(SUM(C109:P109)&lt;0.999,P109,0)</f>
        <v>0</v>
      </c>
      <c r="R109" s="494">
        <f t="shared" ref="R109:R148" si="58">IF(SUM(C109:Q109)&lt;0.999,Q109,0)</f>
        <v>0</v>
      </c>
      <c r="S109" s="494">
        <f t="shared" ref="S109:S148" si="59">IF(SUM(C109:R109)&lt;0.999,R109,0)</f>
        <v>0</v>
      </c>
      <c r="T109" s="494">
        <f t="shared" ref="T109:T148" si="60">IF(SUM(C109:S109)&lt;0.999,S109,0)</f>
        <v>0</v>
      </c>
      <c r="U109" s="494">
        <f t="shared" ref="U109:U148" si="61">IF(SUM(C109:T109)&lt;0.999,T109,0)</f>
        <v>0</v>
      </c>
      <c r="V109" s="494">
        <f t="shared" ref="V109:V148" si="62">IF(SUM(C109:U109)&lt;0.999,U109,0)</f>
        <v>0</v>
      </c>
      <c r="W109" s="494">
        <f t="shared" ref="W109:W148" si="63">IF(SUM(C109:V109)&lt;0.999,V109,0)</f>
        <v>0</v>
      </c>
    </row>
    <row r="110" spans="1:23" hidden="1" outlineLevel="1">
      <c r="A110" s="432" t="s">
        <v>379</v>
      </c>
      <c r="B110" s="432">
        <f t="shared" ref="B110:B148" si="64">B109+1</f>
        <v>2</v>
      </c>
      <c r="C110" s="469">
        <f t="shared" si="43"/>
        <v>0.5</v>
      </c>
      <c r="D110" s="494">
        <f t="shared" si="44"/>
        <v>0.5</v>
      </c>
      <c r="E110" s="494">
        <f t="shared" si="45"/>
        <v>0</v>
      </c>
      <c r="F110" s="494">
        <f t="shared" si="46"/>
        <v>0</v>
      </c>
      <c r="G110" s="494">
        <f t="shared" si="47"/>
        <v>0</v>
      </c>
      <c r="H110" s="494">
        <f t="shared" si="48"/>
        <v>0</v>
      </c>
      <c r="I110" s="494">
        <f t="shared" si="49"/>
        <v>0</v>
      </c>
      <c r="J110" s="494">
        <f t="shared" si="50"/>
        <v>0</v>
      </c>
      <c r="K110" s="494">
        <f t="shared" si="51"/>
        <v>0</v>
      </c>
      <c r="L110" s="494">
        <f t="shared" si="52"/>
        <v>0</v>
      </c>
      <c r="M110" s="494">
        <f t="shared" si="53"/>
        <v>0</v>
      </c>
      <c r="N110" s="494">
        <f t="shared" si="54"/>
        <v>0</v>
      </c>
      <c r="O110" s="494">
        <f t="shared" si="55"/>
        <v>0</v>
      </c>
      <c r="P110" s="494">
        <f t="shared" si="56"/>
        <v>0</v>
      </c>
      <c r="Q110" s="494">
        <f t="shared" si="57"/>
        <v>0</v>
      </c>
      <c r="R110" s="494">
        <f t="shared" si="58"/>
        <v>0</v>
      </c>
      <c r="S110" s="494">
        <f t="shared" si="59"/>
        <v>0</v>
      </c>
      <c r="T110" s="494">
        <f t="shared" si="60"/>
        <v>0</v>
      </c>
      <c r="U110" s="494">
        <f t="shared" si="61"/>
        <v>0</v>
      </c>
      <c r="V110" s="494">
        <f t="shared" si="62"/>
        <v>0</v>
      </c>
      <c r="W110" s="494">
        <f t="shared" si="63"/>
        <v>0</v>
      </c>
    </row>
    <row r="111" spans="1:23" hidden="1" outlineLevel="1">
      <c r="A111" s="432" t="s">
        <v>380</v>
      </c>
      <c r="B111" s="432">
        <f t="shared" si="64"/>
        <v>3</v>
      </c>
      <c r="C111" s="469">
        <f t="shared" si="43"/>
        <v>0.33333333333333331</v>
      </c>
      <c r="D111" s="494">
        <f t="shared" si="44"/>
        <v>0.33333333333333331</v>
      </c>
      <c r="E111" s="494">
        <f t="shared" si="45"/>
        <v>0.33333333333333331</v>
      </c>
      <c r="F111" s="494">
        <f t="shared" si="46"/>
        <v>0</v>
      </c>
      <c r="G111" s="494">
        <f t="shared" si="47"/>
        <v>0</v>
      </c>
      <c r="H111" s="494">
        <f t="shared" si="48"/>
        <v>0</v>
      </c>
      <c r="I111" s="494">
        <f t="shared" si="49"/>
        <v>0</v>
      </c>
      <c r="J111" s="494">
        <f t="shared" si="50"/>
        <v>0</v>
      </c>
      <c r="K111" s="494">
        <f t="shared" si="51"/>
        <v>0</v>
      </c>
      <c r="L111" s="494">
        <f t="shared" si="52"/>
        <v>0</v>
      </c>
      <c r="M111" s="494">
        <f t="shared" si="53"/>
        <v>0</v>
      </c>
      <c r="N111" s="494">
        <f t="shared" si="54"/>
        <v>0</v>
      </c>
      <c r="O111" s="494">
        <f t="shared" si="55"/>
        <v>0</v>
      </c>
      <c r="P111" s="494">
        <f t="shared" si="56"/>
        <v>0</v>
      </c>
      <c r="Q111" s="494">
        <f t="shared" si="57"/>
        <v>0</v>
      </c>
      <c r="R111" s="494">
        <f t="shared" si="58"/>
        <v>0</v>
      </c>
      <c r="S111" s="494">
        <f t="shared" si="59"/>
        <v>0</v>
      </c>
      <c r="T111" s="494">
        <f t="shared" si="60"/>
        <v>0</v>
      </c>
      <c r="U111" s="494">
        <f t="shared" si="61"/>
        <v>0</v>
      </c>
      <c r="V111" s="494">
        <f t="shared" si="62"/>
        <v>0</v>
      </c>
      <c r="W111" s="494">
        <f t="shared" si="63"/>
        <v>0</v>
      </c>
    </row>
    <row r="112" spans="1:23" hidden="1" outlineLevel="1">
      <c r="A112" s="432" t="s">
        <v>381</v>
      </c>
      <c r="B112" s="432">
        <f t="shared" si="64"/>
        <v>4</v>
      </c>
      <c r="C112" s="469">
        <f t="shared" si="43"/>
        <v>0.25</v>
      </c>
      <c r="D112" s="494">
        <f t="shared" si="44"/>
        <v>0.25</v>
      </c>
      <c r="E112" s="494">
        <f t="shared" si="45"/>
        <v>0.25</v>
      </c>
      <c r="F112" s="494">
        <f t="shared" si="46"/>
        <v>0.25</v>
      </c>
      <c r="G112" s="494">
        <f t="shared" si="47"/>
        <v>0</v>
      </c>
      <c r="H112" s="494">
        <f t="shared" si="48"/>
        <v>0</v>
      </c>
      <c r="I112" s="494">
        <f t="shared" si="49"/>
        <v>0</v>
      </c>
      <c r="J112" s="494">
        <f t="shared" si="50"/>
        <v>0</v>
      </c>
      <c r="K112" s="494">
        <f t="shared" si="51"/>
        <v>0</v>
      </c>
      <c r="L112" s="494">
        <f t="shared" si="52"/>
        <v>0</v>
      </c>
      <c r="M112" s="494">
        <f t="shared" si="53"/>
        <v>0</v>
      </c>
      <c r="N112" s="494">
        <f t="shared" si="54"/>
        <v>0</v>
      </c>
      <c r="O112" s="494">
        <f t="shared" si="55"/>
        <v>0</v>
      </c>
      <c r="P112" s="494">
        <f t="shared" si="56"/>
        <v>0</v>
      </c>
      <c r="Q112" s="494">
        <f t="shared" si="57"/>
        <v>0</v>
      </c>
      <c r="R112" s="494">
        <f t="shared" si="58"/>
        <v>0</v>
      </c>
      <c r="S112" s="494">
        <f t="shared" si="59"/>
        <v>0</v>
      </c>
      <c r="T112" s="494">
        <f t="shared" si="60"/>
        <v>0</v>
      </c>
      <c r="U112" s="494">
        <f t="shared" si="61"/>
        <v>0</v>
      </c>
      <c r="V112" s="494">
        <f t="shared" si="62"/>
        <v>0</v>
      </c>
      <c r="W112" s="494">
        <f t="shared" si="63"/>
        <v>0</v>
      </c>
    </row>
    <row r="113" spans="1:23" hidden="1" outlineLevel="1">
      <c r="A113" s="432" t="s">
        <v>382</v>
      </c>
      <c r="B113" s="432">
        <f t="shared" si="64"/>
        <v>5</v>
      </c>
      <c r="C113" s="469">
        <f t="shared" si="43"/>
        <v>0.2</v>
      </c>
      <c r="D113" s="494">
        <f t="shared" si="44"/>
        <v>0.2</v>
      </c>
      <c r="E113" s="494">
        <f t="shared" si="45"/>
        <v>0.2</v>
      </c>
      <c r="F113" s="494">
        <f t="shared" si="46"/>
        <v>0.2</v>
      </c>
      <c r="G113" s="494">
        <f t="shared" si="47"/>
        <v>0.2</v>
      </c>
      <c r="H113" s="494">
        <f t="shared" si="48"/>
        <v>0</v>
      </c>
      <c r="I113" s="494">
        <f t="shared" si="49"/>
        <v>0</v>
      </c>
      <c r="J113" s="494">
        <f t="shared" si="50"/>
        <v>0</v>
      </c>
      <c r="K113" s="494">
        <f t="shared" si="51"/>
        <v>0</v>
      </c>
      <c r="L113" s="494">
        <f t="shared" si="52"/>
        <v>0</v>
      </c>
      <c r="M113" s="494">
        <f t="shared" si="53"/>
        <v>0</v>
      </c>
      <c r="N113" s="494">
        <f t="shared" si="54"/>
        <v>0</v>
      </c>
      <c r="O113" s="494">
        <f t="shared" si="55"/>
        <v>0</v>
      </c>
      <c r="P113" s="494">
        <f t="shared" si="56"/>
        <v>0</v>
      </c>
      <c r="Q113" s="494">
        <f t="shared" si="57"/>
        <v>0</v>
      </c>
      <c r="R113" s="494">
        <f t="shared" si="58"/>
        <v>0</v>
      </c>
      <c r="S113" s="494">
        <f t="shared" si="59"/>
        <v>0</v>
      </c>
      <c r="T113" s="494">
        <f t="shared" si="60"/>
        <v>0</v>
      </c>
      <c r="U113" s="494">
        <f t="shared" si="61"/>
        <v>0</v>
      </c>
      <c r="V113" s="494">
        <f t="shared" si="62"/>
        <v>0</v>
      </c>
      <c r="W113" s="494">
        <f t="shared" si="63"/>
        <v>0</v>
      </c>
    </row>
    <row r="114" spans="1:23" hidden="1" outlineLevel="1">
      <c r="A114" s="432" t="s">
        <v>383</v>
      </c>
      <c r="B114" s="432">
        <f t="shared" si="64"/>
        <v>6</v>
      </c>
      <c r="C114" s="469">
        <f t="shared" si="43"/>
        <v>0.16666666666666666</v>
      </c>
      <c r="D114" s="494">
        <f t="shared" si="44"/>
        <v>0.16666666666666666</v>
      </c>
      <c r="E114" s="494">
        <f t="shared" si="45"/>
        <v>0.16666666666666666</v>
      </c>
      <c r="F114" s="494">
        <f t="shared" si="46"/>
        <v>0.16666666666666666</v>
      </c>
      <c r="G114" s="494">
        <f t="shared" si="47"/>
        <v>0.16666666666666666</v>
      </c>
      <c r="H114" s="494">
        <f t="shared" si="48"/>
        <v>0.16666666666666666</v>
      </c>
      <c r="I114" s="494">
        <f t="shared" si="49"/>
        <v>0</v>
      </c>
      <c r="J114" s="494">
        <f t="shared" si="50"/>
        <v>0</v>
      </c>
      <c r="K114" s="494">
        <f t="shared" si="51"/>
        <v>0</v>
      </c>
      <c r="L114" s="494">
        <f t="shared" si="52"/>
        <v>0</v>
      </c>
      <c r="M114" s="494">
        <f t="shared" si="53"/>
        <v>0</v>
      </c>
      <c r="N114" s="494">
        <f t="shared" si="54"/>
        <v>0</v>
      </c>
      <c r="O114" s="494">
        <f t="shared" si="55"/>
        <v>0</v>
      </c>
      <c r="P114" s="494">
        <f t="shared" si="56"/>
        <v>0</v>
      </c>
      <c r="Q114" s="494">
        <f t="shared" si="57"/>
        <v>0</v>
      </c>
      <c r="R114" s="494">
        <f t="shared" si="58"/>
        <v>0</v>
      </c>
      <c r="S114" s="494">
        <f t="shared" si="59"/>
        <v>0</v>
      </c>
      <c r="T114" s="494">
        <f t="shared" si="60"/>
        <v>0</v>
      </c>
      <c r="U114" s="494">
        <f t="shared" si="61"/>
        <v>0</v>
      </c>
      <c r="V114" s="494">
        <f t="shared" si="62"/>
        <v>0</v>
      </c>
      <c r="W114" s="494">
        <f t="shared" si="63"/>
        <v>0</v>
      </c>
    </row>
    <row r="115" spans="1:23" hidden="1" outlineLevel="1">
      <c r="A115" s="432" t="s">
        <v>384</v>
      </c>
      <c r="B115" s="432">
        <f t="shared" si="64"/>
        <v>7</v>
      </c>
      <c r="C115" s="469">
        <f t="shared" si="43"/>
        <v>0.14285714285714285</v>
      </c>
      <c r="D115" s="494">
        <f t="shared" si="44"/>
        <v>0.14285714285714285</v>
      </c>
      <c r="E115" s="494">
        <f t="shared" si="45"/>
        <v>0.14285714285714285</v>
      </c>
      <c r="F115" s="494">
        <f t="shared" si="46"/>
        <v>0.14285714285714285</v>
      </c>
      <c r="G115" s="494">
        <f t="shared" si="47"/>
        <v>0.14285714285714285</v>
      </c>
      <c r="H115" s="494">
        <f t="shared" si="48"/>
        <v>0.14285714285714285</v>
      </c>
      <c r="I115" s="494">
        <f t="shared" si="49"/>
        <v>0.14285714285714285</v>
      </c>
      <c r="J115" s="494">
        <f t="shared" si="50"/>
        <v>0</v>
      </c>
      <c r="K115" s="494">
        <f t="shared" si="51"/>
        <v>0</v>
      </c>
      <c r="L115" s="494">
        <f t="shared" si="52"/>
        <v>0</v>
      </c>
      <c r="M115" s="494">
        <f t="shared" si="53"/>
        <v>0</v>
      </c>
      <c r="N115" s="494">
        <f t="shared" si="54"/>
        <v>0</v>
      </c>
      <c r="O115" s="494">
        <f t="shared" si="55"/>
        <v>0</v>
      </c>
      <c r="P115" s="494">
        <f t="shared" si="56"/>
        <v>0</v>
      </c>
      <c r="Q115" s="494">
        <f t="shared" si="57"/>
        <v>0</v>
      </c>
      <c r="R115" s="494">
        <f t="shared" si="58"/>
        <v>0</v>
      </c>
      <c r="S115" s="494">
        <f t="shared" si="59"/>
        <v>0</v>
      </c>
      <c r="T115" s="494">
        <f t="shared" si="60"/>
        <v>0</v>
      </c>
      <c r="U115" s="494">
        <f t="shared" si="61"/>
        <v>0</v>
      </c>
      <c r="V115" s="494">
        <f t="shared" si="62"/>
        <v>0</v>
      </c>
      <c r="W115" s="494">
        <f t="shared" si="63"/>
        <v>0</v>
      </c>
    </row>
    <row r="116" spans="1:23" hidden="1" outlineLevel="1">
      <c r="A116" s="432" t="s">
        <v>385</v>
      </c>
      <c r="B116" s="432">
        <f t="shared" si="64"/>
        <v>8</v>
      </c>
      <c r="C116" s="469">
        <f t="shared" si="43"/>
        <v>0.125</v>
      </c>
      <c r="D116" s="494">
        <f t="shared" si="44"/>
        <v>0.125</v>
      </c>
      <c r="E116" s="494">
        <f t="shared" si="45"/>
        <v>0.125</v>
      </c>
      <c r="F116" s="494">
        <f t="shared" si="46"/>
        <v>0.125</v>
      </c>
      <c r="G116" s="494">
        <f t="shared" si="47"/>
        <v>0.125</v>
      </c>
      <c r="H116" s="494">
        <f t="shared" si="48"/>
        <v>0.125</v>
      </c>
      <c r="I116" s="494">
        <f t="shared" si="49"/>
        <v>0.125</v>
      </c>
      <c r="J116" s="494">
        <f t="shared" si="50"/>
        <v>0.125</v>
      </c>
      <c r="K116" s="494">
        <f t="shared" si="51"/>
        <v>0</v>
      </c>
      <c r="L116" s="494">
        <f t="shared" si="52"/>
        <v>0</v>
      </c>
      <c r="M116" s="494">
        <f t="shared" si="53"/>
        <v>0</v>
      </c>
      <c r="N116" s="494">
        <f t="shared" si="54"/>
        <v>0</v>
      </c>
      <c r="O116" s="494">
        <f t="shared" si="55"/>
        <v>0</v>
      </c>
      <c r="P116" s="494">
        <f t="shared" si="56"/>
        <v>0</v>
      </c>
      <c r="Q116" s="494">
        <f t="shared" si="57"/>
        <v>0</v>
      </c>
      <c r="R116" s="494">
        <f t="shared" si="58"/>
        <v>0</v>
      </c>
      <c r="S116" s="494">
        <f t="shared" si="59"/>
        <v>0</v>
      </c>
      <c r="T116" s="494">
        <f t="shared" si="60"/>
        <v>0</v>
      </c>
      <c r="U116" s="494">
        <f t="shared" si="61"/>
        <v>0</v>
      </c>
      <c r="V116" s="494">
        <f t="shared" si="62"/>
        <v>0</v>
      </c>
      <c r="W116" s="494">
        <f t="shared" si="63"/>
        <v>0</v>
      </c>
    </row>
    <row r="117" spans="1:23" hidden="1" outlineLevel="1">
      <c r="A117" s="432" t="s">
        <v>386</v>
      </c>
      <c r="B117" s="432">
        <f t="shared" si="64"/>
        <v>9</v>
      </c>
      <c r="C117" s="469">
        <f t="shared" si="43"/>
        <v>0.1111111111111111</v>
      </c>
      <c r="D117" s="494">
        <f t="shared" si="44"/>
        <v>0.1111111111111111</v>
      </c>
      <c r="E117" s="494">
        <f t="shared" si="45"/>
        <v>0.1111111111111111</v>
      </c>
      <c r="F117" s="494">
        <f t="shared" si="46"/>
        <v>0.1111111111111111</v>
      </c>
      <c r="G117" s="494">
        <f t="shared" si="47"/>
        <v>0.1111111111111111</v>
      </c>
      <c r="H117" s="494">
        <f t="shared" si="48"/>
        <v>0.1111111111111111</v>
      </c>
      <c r="I117" s="494">
        <f t="shared" si="49"/>
        <v>0.1111111111111111</v>
      </c>
      <c r="J117" s="494">
        <f t="shared" si="50"/>
        <v>0.1111111111111111</v>
      </c>
      <c r="K117" s="494">
        <f t="shared" si="51"/>
        <v>0.1111111111111111</v>
      </c>
      <c r="L117" s="494">
        <f t="shared" si="52"/>
        <v>0</v>
      </c>
      <c r="M117" s="494">
        <f t="shared" si="53"/>
        <v>0</v>
      </c>
      <c r="N117" s="494">
        <f t="shared" si="54"/>
        <v>0</v>
      </c>
      <c r="O117" s="494">
        <f t="shared" si="55"/>
        <v>0</v>
      </c>
      <c r="P117" s="494">
        <f t="shared" si="56"/>
        <v>0</v>
      </c>
      <c r="Q117" s="494">
        <f t="shared" si="57"/>
        <v>0</v>
      </c>
      <c r="R117" s="494">
        <f t="shared" si="58"/>
        <v>0</v>
      </c>
      <c r="S117" s="494">
        <f t="shared" si="59"/>
        <v>0</v>
      </c>
      <c r="T117" s="494">
        <f t="shared" si="60"/>
        <v>0</v>
      </c>
      <c r="U117" s="494">
        <f t="shared" si="61"/>
        <v>0</v>
      </c>
      <c r="V117" s="494">
        <f t="shared" si="62"/>
        <v>0</v>
      </c>
      <c r="W117" s="494">
        <f t="shared" si="63"/>
        <v>0</v>
      </c>
    </row>
    <row r="118" spans="1:23" hidden="1" outlineLevel="1">
      <c r="A118" s="432" t="s">
        <v>387</v>
      </c>
      <c r="B118" s="432">
        <f t="shared" si="64"/>
        <v>10</v>
      </c>
      <c r="C118" s="469">
        <f t="shared" si="43"/>
        <v>0.1</v>
      </c>
      <c r="D118" s="494">
        <f t="shared" si="44"/>
        <v>0.1</v>
      </c>
      <c r="E118" s="494">
        <f t="shared" si="45"/>
        <v>0.1</v>
      </c>
      <c r="F118" s="494">
        <f t="shared" si="46"/>
        <v>0.1</v>
      </c>
      <c r="G118" s="494">
        <f t="shared" si="47"/>
        <v>0.1</v>
      </c>
      <c r="H118" s="494">
        <f t="shared" si="48"/>
        <v>0.1</v>
      </c>
      <c r="I118" s="494">
        <f t="shared" si="49"/>
        <v>0.1</v>
      </c>
      <c r="J118" s="494">
        <f t="shared" si="50"/>
        <v>0.1</v>
      </c>
      <c r="K118" s="494">
        <f t="shared" si="51"/>
        <v>0.1</v>
      </c>
      <c r="L118" s="494">
        <f t="shared" si="52"/>
        <v>0.1</v>
      </c>
      <c r="M118" s="494">
        <f t="shared" si="53"/>
        <v>0</v>
      </c>
      <c r="N118" s="494">
        <f t="shared" si="54"/>
        <v>0</v>
      </c>
      <c r="O118" s="494">
        <f t="shared" si="55"/>
        <v>0</v>
      </c>
      <c r="P118" s="494">
        <f t="shared" si="56"/>
        <v>0</v>
      </c>
      <c r="Q118" s="494">
        <f t="shared" si="57"/>
        <v>0</v>
      </c>
      <c r="R118" s="494">
        <f t="shared" si="58"/>
        <v>0</v>
      </c>
      <c r="S118" s="494">
        <f t="shared" si="59"/>
        <v>0</v>
      </c>
      <c r="T118" s="494">
        <f t="shared" si="60"/>
        <v>0</v>
      </c>
      <c r="U118" s="494">
        <f t="shared" si="61"/>
        <v>0</v>
      </c>
      <c r="V118" s="494">
        <f t="shared" si="62"/>
        <v>0</v>
      </c>
      <c r="W118" s="494">
        <f t="shared" si="63"/>
        <v>0</v>
      </c>
    </row>
    <row r="119" spans="1:23" hidden="1" outlineLevel="1">
      <c r="A119" s="432" t="s">
        <v>388</v>
      </c>
      <c r="B119" s="432">
        <f t="shared" si="64"/>
        <v>11</v>
      </c>
      <c r="C119" s="469">
        <f t="shared" si="43"/>
        <v>9.0909090909090912E-2</v>
      </c>
      <c r="D119" s="494">
        <f t="shared" si="44"/>
        <v>9.0909090909090912E-2</v>
      </c>
      <c r="E119" s="494">
        <f t="shared" si="45"/>
        <v>9.0909090909090912E-2</v>
      </c>
      <c r="F119" s="494">
        <f t="shared" si="46"/>
        <v>9.0909090909090912E-2</v>
      </c>
      <c r="G119" s="494">
        <f t="shared" si="47"/>
        <v>9.0909090909090912E-2</v>
      </c>
      <c r="H119" s="494">
        <f t="shared" si="48"/>
        <v>9.0909090909090912E-2</v>
      </c>
      <c r="I119" s="494">
        <f t="shared" si="49"/>
        <v>9.0909090909090912E-2</v>
      </c>
      <c r="J119" s="494">
        <f t="shared" si="50"/>
        <v>9.0909090909090912E-2</v>
      </c>
      <c r="K119" s="494">
        <f t="shared" si="51"/>
        <v>9.0909090909090912E-2</v>
      </c>
      <c r="L119" s="494">
        <f t="shared" si="52"/>
        <v>9.0909090909090912E-2</v>
      </c>
      <c r="M119" s="494">
        <f t="shared" si="53"/>
        <v>9.0909090909090912E-2</v>
      </c>
      <c r="N119" s="494">
        <f t="shared" si="54"/>
        <v>0</v>
      </c>
      <c r="O119" s="494">
        <f t="shared" si="55"/>
        <v>0</v>
      </c>
      <c r="P119" s="494">
        <f t="shared" si="56"/>
        <v>0</v>
      </c>
      <c r="Q119" s="494">
        <f t="shared" si="57"/>
        <v>0</v>
      </c>
      <c r="R119" s="494">
        <f t="shared" si="58"/>
        <v>0</v>
      </c>
      <c r="S119" s="494">
        <f t="shared" si="59"/>
        <v>0</v>
      </c>
      <c r="T119" s="494">
        <f t="shared" si="60"/>
        <v>0</v>
      </c>
      <c r="U119" s="494">
        <f t="shared" si="61"/>
        <v>0</v>
      </c>
      <c r="V119" s="494">
        <f t="shared" si="62"/>
        <v>0</v>
      </c>
      <c r="W119" s="494">
        <f t="shared" si="63"/>
        <v>0</v>
      </c>
    </row>
    <row r="120" spans="1:23" hidden="1" outlineLevel="1">
      <c r="A120" s="432" t="s">
        <v>389</v>
      </c>
      <c r="B120" s="432">
        <f t="shared" si="64"/>
        <v>12</v>
      </c>
      <c r="C120" s="469">
        <f t="shared" si="43"/>
        <v>8.3333333333333329E-2</v>
      </c>
      <c r="D120" s="494">
        <f t="shared" si="44"/>
        <v>8.3333333333333329E-2</v>
      </c>
      <c r="E120" s="494">
        <f t="shared" si="45"/>
        <v>8.3333333333333329E-2</v>
      </c>
      <c r="F120" s="494">
        <f t="shared" si="46"/>
        <v>8.3333333333333329E-2</v>
      </c>
      <c r="G120" s="494">
        <f t="shared" si="47"/>
        <v>8.3333333333333329E-2</v>
      </c>
      <c r="H120" s="494">
        <f t="shared" si="48"/>
        <v>8.3333333333333329E-2</v>
      </c>
      <c r="I120" s="494">
        <f t="shared" si="49"/>
        <v>8.3333333333333329E-2</v>
      </c>
      <c r="J120" s="494">
        <f t="shared" si="50"/>
        <v>8.3333333333333329E-2</v>
      </c>
      <c r="K120" s="494">
        <f t="shared" si="51"/>
        <v>8.3333333333333329E-2</v>
      </c>
      <c r="L120" s="494">
        <f t="shared" si="52"/>
        <v>8.3333333333333329E-2</v>
      </c>
      <c r="M120" s="494">
        <f t="shared" si="53"/>
        <v>8.3333333333333329E-2</v>
      </c>
      <c r="N120" s="494">
        <f t="shared" si="54"/>
        <v>8.3333333333333329E-2</v>
      </c>
      <c r="O120" s="494">
        <f t="shared" si="55"/>
        <v>0</v>
      </c>
      <c r="P120" s="494">
        <f t="shared" si="56"/>
        <v>0</v>
      </c>
      <c r="Q120" s="494">
        <f t="shared" si="57"/>
        <v>0</v>
      </c>
      <c r="R120" s="494">
        <f t="shared" si="58"/>
        <v>0</v>
      </c>
      <c r="S120" s="494">
        <f t="shared" si="59"/>
        <v>0</v>
      </c>
      <c r="T120" s="494">
        <f t="shared" si="60"/>
        <v>0</v>
      </c>
      <c r="U120" s="494">
        <f t="shared" si="61"/>
        <v>0</v>
      </c>
      <c r="V120" s="494">
        <f t="shared" si="62"/>
        <v>0</v>
      </c>
      <c r="W120" s="494">
        <f t="shared" si="63"/>
        <v>0</v>
      </c>
    </row>
    <row r="121" spans="1:23" hidden="1" outlineLevel="1">
      <c r="A121" s="432" t="s">
        <v>390</v>
      </c>
      <c r="B121" s="432">
        <f t="shared" si="64"/>
        <v>13</v>
      </c>
      <c r="C121" s="469">
        <f t="shared" si="43"/>
        <v>7.6923076923076927E-2</v>
      </c>
      <c r="D121" s="494">
        <f t="shared" si="44"/>
        <v>7.6923076923076927E-2</v>
      </c>
      <c r="E121" s="494">
        <f t="shared" si="45"/>
        <v>7.6923076923076927E-2</v>
      </c>
      <c r="F121" s="494">
        <f t="shared" si="46"/>
        <v>7.6923076923076927E-2</v>
      </c>
      <c r="G121" s="494">
        <f t="shared" si="47"/>
        <v>7.6923076923076927E-2</v>
      </c>
      <c r="H121" s="494">
        <f t="shared" si="48"/>
        <v>7.6923076923076927E-2</v>
      </c>
      <c r="I121" s="494">
        <f t="shared" si="49"/>
        <v>7.6923076923076927E-2</v>
      </c>
      <c r="J121" s="494">
        <f t="shared" si="50"/>
        <v>7.6923076923076927E-2</v>
      </c>
      <c r="K121" s="494">
        <f t="shared" si="51"/>
        <v>7.6923076923076927E-2</v>
      </c>
      <c r="L121" s="494">
        <f t="shared" si="52"/>
        <v>7.6923076923076927E-2</v>
      </c>
      <c r="M121" s="494">
        <f t="shared" si="53"/>
        <v>7.6923076923076927E-2</v>
      </c>
      <c r="N121" s="494">
        <f t="shared" si="54"/>
        <v>7.6923076923076927E-2</v>
      </c>
      <c r="O121" s="494">
        <f t="shared" si="55"/>
        <v>7.6923076923076927E-2</v>
      </c>
      <c r="P121" s="494">
        <f t="shared" si="56"/>
        <v>0</v>
      </c>
      <c r="Q121" s="494">
        <f t="shared" si="57"/>
        <v>0</v>
      </c>
      <c r="R121" s="494">
        <f t="shared" si="58"/>
        <v>0</v>
      </c>
      <c r="S121" s="494">
        <f t="shared" si="59"/>
        <v>0</v>
      </c>
      <c r="T121" s="494">
        <f t="shared" si="60"/>
        <v>0</v>
      </c>
      <c r="U121" s="494">
        <f t="shared" si="61"/>
        <v>0</v>
      </c>
      <c r="V121" s="494">
        <f t="shared" si="62"/>
        <v>0</v>
      </c>
      <c r="W121" s="494">
        <f t="shared" si="63"/>
        <v>0</v>
      </c>
    </row>
    <row r="122" spans="1:23" hidden="1" outlineLevel="1">
      <c r="A122" s="432" t="s">
        <v>391</v>
      </c>
      <c r="B122" s="432">
        <f t="shared" si="64"/>
        <v>14</v>
      </c>
      <c r="C122" s="469">
        <f t="shared" si="43"/>
        <v>7.1428571428571425E-2</v>
      </c>
      <c r="D122" s="494">
        <f t="shared" si="44"/>
        <v>7.1428571428571425E-2</v>
      </c>
      <c r="E122" s="494">
        <f t="shared" si="45"/>
        <v>7.1428571428571425E-2</v>
      </c>
      <c r="F122" s="494">
        <f t="shared" si="46"/>
        <v>7.1428571428571425E-2</v>
      </c>
      <c r="G122" s="494">
        <f t="shared" si="47"/>
        <v>7.1428571428571425E-2</v>
      </c>
      <c r="H122" s="494">
        <f t="shared" si="48"/>
        <v>7.1428571428571425E-2</v>
      </c>
      <c r="I122" s="494">
        <f t="shared" si="49"/>
        <v>7.1428571428571425E-2</v>
      </c>
      <c r="J122" s="494">
        <f t="shared" si="50"/>
        <v>7.1428571428571425E-2</v>
      </c>
      <c r="K122" s="494">
        <f t="shared" si="51"/>
        <v>7.1428571428571425E-2</v>
      </c>
      <c r="L122" s="494">
        <f t="shared" si="52"/>
        <v>7.1428571428571425E-2</v>
      </c>
      <c r="M122" s="494">
        <f t="shared" si="53"/>
        <v>7.1428571428571425E-2</v>
      </c>
      <c r="N122" s="494">
        <f t="shared" si="54"/>
        <v>7.1428571428571425E-2</v>
      </c>
      <c r="O122" s="494">
        <f t="shared" si="55"/>
        <v>7.1428571428571425E-2</v>
      </c>
      <c r="P122" s="494">
        <f t="shared" si="56"/>
        <v>7.1428571428571425E-2</v>
      </c>
      <c r="Q122" s="494">
        <f t="shared" si="57"/>
        <v>0</v>
      </c>
      <c r="R122" s="494">
        <f t="shared" si="58"/>
        <v>0</v>
      </c>
      <c r="S122" s="494">
        <f t="shared" si="59"/>
        <v>0</v>
      </c>
      <c r="T122" s="494">
        <f t="shared" si="60"/>
        <v>0</v>
      </c>
      <c r="U122" s="494">
        <f t="shared" si="61"/>
        <v>0</v>
      </c>
      <c r="V122" s="494">
        <f t="shared" si="62"/>
        <v>0</v>
      </c>
      <c r="W122" s="494">
        <f t="shared" si="63"/>
        <v>0</v>
      </c>
    </row>
    <row r="123" spans="1:23" hidden="1" outlineLevel="1">
      <c r="A123" s="432" t="s">
        <v>392</v>
      </c>
      <c r="B123" s="432">
        <f t="shared" si="64"/>
        <v>15</v>
      </c>
      <c r="C123" s="469">
        <f t="shared" si="43"/>
        <v>6.6666666666666666E-2</v>
      </c>
      <c r="D123" s="494">
        <f t="shared" si="44"/>
        <v>6.6666666666666666E-2</v>
      </c>
      <c r="E123" s="494">
        <f t="shared" si="45"/>
        <v>6.6666666666666666E-2</v>
      </c>
      <c r="F123" s="494">
        <f t="shared" si="46"/>
        <v>6.6666666666666666E-2</v>
      </c>
      <c r="G123" s="494">
        <f t="shared" si="47"/>
        <v>6.6666666666666666E-2</v>
      </c>
      <c r="H123" s="494">
        <f t="shared" si="48"/>
        <v>6.6666666666666666E-2</v>
      </c>
      <c r="I123" s="494">
        <f t="shared" si="49"/>
        <v>6.6666666666666666E-2</v>
      </c>
      <c r="J123" s="494">
        <f t="shared" si="50"/>
        <v>6.6666666666666666E-2</v>
      </c>
      <c r="K123" s="494">
        <f t="shared" si="51"/>
        <v>6.6666666666666666E-2</v>
      </c>
      <c r="L123" s="494">
        <f t="shared" si="52"/>
        <v>6.6666666666666666E-2</v>
      </c>
      <c r="M123" s="494">
        <f t="shared" si="53"/>
        <v>6.6666666666666666E-2</v>
      </c>
      <c r="N123" s="494">
        <f t="shared" si="54"/>
        <v>6.6666666666666666E-2</v>
      </c>
      <c r="O123" s="494">
        <f t="shared" si="55"/>
        <v>6.6666666666666666E-2</v>
      </c>
      <c r="P123" s="494">
        <f t="shared" si="56"/>
        <v>6.6666666666666666E-2</v>
      </c>
      <c r="Q123" s="494">
        <f t="shared" si="57"/>
        <v>6.6666666666666666E-2</v>
      </c>
      <c r="R123" s="494">
        <f t="shared" si="58"/>
        <v>0</v>
      </c>
      <c r="S123" s="494">
        <f t="shared" si="59"/>
        <v>0</v>
      </c>
      <c r="T123" s="494">
        <f t="shared" si="60"/>
        <v>0</v>
      </c>
      <c r="U123" s="494">
        <f t="shared" si="61"/>
        <v>0</v>
      </c>
      <c r="V123" s="494">
        <f t="shared" si="62"/>
        <v>0</v>
      </c>
      <c r="W123" s="494">
        <f t="shared" si="63"/>
        <v>0</v>
      </c>
    </row>
    <row r="124" spans="1:23" hidden="1" outlineLevel="1">
      <c r="A124" s="432" t="s">
        <v>393</v>
      </c>
      <c r="B124" s="432">
        <f t="shared" si="64"/>
        <v>16</v>
      </c>
      <c r="C124" s="469">
        <f t="shared" si="43"/>
        <v>6.25E-2</v>
      </c>
      <c r="D124" s="494">
        <f t="shared" si="44"/>
        <v>6.25E-2</v>
      </c>
      <c r="E124" s="494">
        <f t="shared" si="45"/>
        <v>6.25E-2</v>
      </c>
      <c r="F124" s="494">
        <f t="shared" si="46"/>
        <v>6.25E-2</v>
      </c>
      <c r="G124" s="494">
        <f t="shared" si="47"/>
        <v>6.25E-2</v>
      </c>
      <c r="H124" s="494">
        <f t="shared" si="48"/>
        <v>6.25E-2</v>
      </c>
      <c r="I124" s="494">
        <f t="shared" si="49"/>
        <v>6.25E-2</v>
      </c>
      <c r="J124" s="494">
        <f t="shared" si="50"/>
        <v>6.25E-2</v>
      </c>
      <c r="K124" s="494">
        <f t="shared" si="51"/>
        <v>6.25E-2</v>
      </c>
      <c r="L124" s="494">
        <f t="shared" si="52"/>
        <v>6.25E-2</v>
      </c>
      <c r="M124" s="494">
        <f t="shared" si="53"/>
        <v>6.25E-2</v>
      </c>
      <c r="N124" s="494">
        <f t="shared" si="54"/>
        <v>6.25E-2</v>
      </c>
      <c r="O124" s="494">
        <f t="shared" si="55"/>
        <v>6.25E-2</v>
      </c>
      <c r="P124" s="494">
        <f t="shared" si="56"/>
        <v>6.25E-2</v>
      </c>
      <c r="Q124" s="494">
        <f t="shared" si="57"/>
        <v>6.25E-2</v>
      </c>
      <c r="R124" s="494">
        <f t="shared" si="58"/>
        <v>6.25E-2</v>
      </c>
      <c r="S124" s="494">
        <f t="shared" si="59"/>
        <v>0</v>
      </c>
      <c r="T124" s="494">
        <f t="shared" si="60"/>
        <v>0</v>
      </c>
      <c r="U124" s="494">
        <f t="shared" si="61"/>
        <v>0</v>
      </c>
      <c r="V124" s="494">
        <f t="shared" si="62"/>
        <v>0</v>
      </c>
      <c r="W124" s="494">
        <f t="shared" si="63"/>
        <v>0</v>
      </c>
    </row>
    <row r="125" spans="1:23" hidden="1" outlineLevel="1">
      <c r="A125" s="432" t="s">
        <v>394</v>
      </c>
      <c r="B125" s="432">
        <f t="shared" si="64"/>
        <v>17</v>
      </c>
      <c r="C125" s="469">
        <f t="shared" si="43"/>
        <v>5.8823529411764705E-2</v>
      </c>
      <c r="D125" s="494">
        <f t="shared" si="44"/>
        <v>5.8823529411764705E-2</v>
      </c>
      <c r="E125" s="494">
        <f t="shared" si="45"/>
        <v>5.8823529411764705E-2</v>
      </c>
      <c r="F125" s="494">
        <f t="shared" si="46"/>
        <v>5.8823529411764705E-2</v>
      </c>
      <c r="G125" s="494">
        <f t="shared" si="47"/>
        <v>5.8823529411764705E-2</v>
      </c>
      <c r="H125" s="494">
        <f t="shared" si="48"/>
        <v>5.8823529411764705E-2</v>
      </c>
      <c r="I125" s="494">
        <f t="shared" si="49"/>
        <v>5.8823529411764705E-2</v>
      </c>
      <c r="J125" s="494">
        <f t="shared" si="50"/>
        <v>5.8823529411764705E-2</v>
      </c>
      <c r="K125" s="494">
        <f t="shared" si="51"/>
        <v>5.8823529411764705E-2</v>
      </c>
      <c r="L125" s="494">
        <f t="shared" si="52"/>
        <v>5.8823529411764705E-2</v>
      </c>
      <c r="M125" s="494">
        <f t="shared" si="53"/>
        <v>5.8823529411764705E-2</v>
      </c>
      <c r="N125" s="494">
        <f t="shared" si="54"/>
        <v>5.8823529411764705E-2</v>
      </c>
      <c r="O125" s="494">
        <f t="shared" si="55"/>
        <v>5.8823529411764705E-2</v>
      </c>
      <c r="P125" s="494">
        <f t="shared" si="56"/>
        <v>5.8823529411764705E-2</v>
      </c>
      <c r="Q125" s="494">
        <f t="shared" si="57"/>
        <v>5.8823529411764705E-2</v>
      </c>
      <c r="R125" s="494">
        <f t="shared" si="58"/>
        <v>5.8823529411764705E-2</v>
      </c>
      <c r="S125" s="494">
        <f t="shared" si="59"/>
        <v>5.8823529411764705E-2</v>
      </c>
      <c r="T125" s="494">
        <f t="shared" si="60"/>
        <v>0</v>
      </c>
      <c r="U125" s="494">
        <f t="shared" si="61"/>
        <v>0</v>
      </c>
      <c r="V125" s="494">
        <f t="shared" si="62"/>
        <v>0</v>
      </c>
      <c r="W125" s="494">
        <f t="shared" si="63"/>
        <v>0</v>
      </c>
    </row>
    <row r="126" spans="1:23" hidden="1" outlineLevel="1">
      <c r="A126" s="432" t="s">
        <v>395</v>
      </c>
      <c r="B126" s="432">
        <f t="shared" si="64"/>
        <v>18</v>
      </c>
      <c r="C126" s="469">
        <f t="shared" si="43"/>
        <v>5.5555555555555552E-2</v>
      </c>
      <c r="D126" s="494">
        <f t="shared" si="44"/>
        <v>5.5555555555555552E-2</v>
      </c>
      <c r="E126" s="494">
        <f t="shared" si="45"/>
        <v>5.5555555555555552E-2</v>
      </c>
      <c r="F126" s="494">
        <f t="shared" si="46"/>
        <v>5.5555555555555552E-2</v>
      </c>
      <c r="G126" s="494">
        <f t="shared" si="47"/>
        <v>5.5555555555555552E-2</v>
      </c>
      <c r="H126" s="494">
        <f t="shared" si="48"/>
        <v>5.5555555555555552E-2</v>
      </c>
      <c r="I126" s="494">
        <f t="shared" si="49"/>
        <v>5.5555555555555552E-2</v>
      </c>
      <c r="J126" s="494">
        <f t="shared" si="50"/>
        <v>5.5555555555555552E-2</v>
      </c>
      <c r="K126" s="494">
        <f t="shared" si="51"/>
        <v>5.5555555555555552E-2</v>
      </c>
      <c r="L126" s="494">
        <f t="shared" si="52"/>
        <v>5.5555555555555552E-2</v>
      </c>
      <c r="M126" s="494">
        <f t="shared" si="53"/>
        <v>5.5555555555555552E-2</v>
      </c>
      <c r="N126" s="494">
        <f t="shared" si="54"/>
        <v>5.5555555555555552E-2</v>
      </c>
      <c r="O126" s="494">
        <f t="shared" si="55"/>
        <v>5.5555555555555552E-2</v>
      </c>
      <c r="P126" s="494">
        <f t="shared" si="56"/>
        <v>5.5555555555555552E-2</v>
      </c>
      <c r="Q126" s="494">
        <f t="shared" si="57"/>
        <v>5.5555555555555552E-2</v>
      </c>
      <c r="R126" s="494">
        <f t="shared" si="58"/>
        <v>5.5555555555555552E-2</v>
      </c>
      <c r="S126" s="494">
        <f t="shared" si="59"/>
        <v>5.5555555555555552E-2</v>
      </c>
      <c r="T126" s="494">
        <f t="shared" si="60"/>
        <v>5.5555555555555552E-2</v>
      </c>
      <c r="U126" s="494">
        <f t="shared" si="61"/>
        <v>0</v>
      </c>
      <c r="V126" s="494">
        <f t="shared" si="62"/>
        <v>0</v>
      </c>
      <c r="W126" s="494">
        <f t="shared" si="63"/>
        <v>0</v>
      </c>
    </row>
    <row r="127" spans="1:23" hidden="1" outlineLevel="1">
      <c r="A127" s="432" t="s">
        <v>396</v>
      </c>
      <c r="B127" s="432">
        <f t="shared" si="64"/>
        <v>19</v>
      </c>
      <c r="C127" s="469">
        <f t="shared" si="43"/>
        <v>5.2631578947368418E-2</v>
      </c>
      <c r="D127" s="494">
        <f t="shared" si="44"/>
        <v>5.2631578947368418E-2</v>
      </c>
      <c r="E127" s="494">
        <f t="shared" si="45"/>
        <v>5.2631578947368418E-2</v>
      </c>
      <c r="F127" s="494">
        <f t="shared" si="46"/>
        <v>5.2631578947368418E-2</v>
      </c>
      <c r="G127" s="494">
        <f t="shared" si="47"/>
        <v>5.2631578947368418E-2</v>
      </c>
      <c r="H127" s="494">
        <f t="shared" si="48"/>
        <v>5.2631578947368418E-2</v>
      </c>
      <c r="I127" s="494">
        <f t="shared" si="49"/>
        <v>5.2631578947368418E-2</v>
      </c>
      <c r="J127" s="494">
        <f t="shared" si="50"/>
        <v>5.2631578947368418E-2</v>
      </c>
      <c r="K127" s="494">
        <f t="shared" si="51"/>
        <v>5.2631578947368418E-2</v>
      </c>
      <c r="L127" s="494">
        <f t="shared" si="52"/>
        <v>5.2631578947368418E-2</v>
      </c>
      <c r="M127" s="494">
        <f t="shared" si="53"/>
        <v>5.2631578947368418E-2</v>
      </c>
      <c r="N127" s="494">
        <f t="shared" si="54"/>
        <v>5.2631578947368418E-2</v>
      </c>
      <c r="O127" s="494">
        <f t="shared" si="55"/>
        <v>5.2631578947368418E-2</v>
      </c>
      <c r="P127" s="494">
        <f t="shared" si="56"/>
        <v>5.2631578947368418E-2</v>
      </c>
      <c r="Q127" s="494">
        <f t="shared" si="57"/>
        <v>5.2631578947368418E-2</v>
      </c>
      <c r="R127" s="494">
        <f t="shared" si="58"/>
        <v>5.2631578947368418E-2</v>
      </c>
      <c r="S127" s="494">
        <f t="shared" si="59"/>
        <v>5.2631578947368418E-2</v>
      </c>
      <c r="T127" s="494">
        <f t="shared" si="60"/>
        <v>5.2631578947368418E-2</v>
      </c>
      <c r="U127" s="494">
        <f t="shared" si="61"/>
        <v>5.2631578947368418E-2</v>
      </c>
      <c r="V127" s="494">
        <f t="shared" si="62"/>
        <v>0</v>
      </c>
      <c r="W127" s="494">
        <f t="shared" si="63"/>
        <v>0</v>
      </c>
    </row>
    <row r="128" spans="1:23" hidden="1" outlineLevel="1">
      <c r="A128" s="432" t="s">
        <v>397</v>
      </c>
      <c r="B128" s="432">
        <f t="shared" si="64"/>
        <v>20</v>
      </c>
      <c r="C128" s="469">
        <f t="shared" si="43"/>
        <v>0.05</v>
      </c>
      <c r="D128" s="494">
        <f t="shared" si="44"/>
        <v>0.05</v>
      </c>
      <c r="E128" s="494">
        <f t="shared" si="45"/>
        <v>0.05</v>
      </c>
      <c r="F128" s="494">
        <f t="shared" si="46"/>
        <v>0.05</v>
      </c>
      <c r="G128" s="494">
        <f t="shared" si="47"/>
        <v>0.05</v>
      </c>
      <c r="H128" s="494">
        <f t="shared" si="48"/>
        <v>0.05</v>
      </c>
      <c r="I128" s="494">
        <f t="shared" si="49"/>
        <v>0.05</v>
      </c>
      <c r="J128" s="494">
        <f t="shared" si="50"/>
        <v>0.05</v>
      </c>
      <c r="K128" s="494">
        <f t="shared" si="51"/>
        <v>0.05</v>
      </c>
      <c r="L128" s="494">
        <f t="shared" si="52"/>
        <v>0.05</v>
      </c>
      <c r="M128" s="494">
        <f t="shared" si="53"/>
        <v>0.05</v>
      </c>
      <c r="N128" s="494">
        <f t="shared" si="54"/>
        <v>0.05</v>
      </c>
      <c r="O128" s="494">
        <f t="shared" si="55"/>
        <v>0.05</v>
      </c>
      <c r="P128" s="494">
        <f t="shared" si="56"/>
        <v>0.05</v>
      </c>
      <c r="Q128" s="494">
        <f t="shared" si="57"/>
        <v>0.05</v>
      </c>
      <c r="R128" s="494">
        <f t="shared" si="58"/>
        <v>0.05</v>
      </c>
      <c r="S128" s="494">
        <f t="shared" si="59"/>
        <v>0.05</v>
      </c>
      <c r="T128" s="494">
        <f t="shared" si="60"/>
        <v>0.05</v>
      </c>
      <c r="U128" s="494">
        <f t="shared" si="61"/>
        <v>0.05</v>
      </c>
      <c r="V128" s="494">
        <f t="shared" si="62"/>
        <v>0.05</v>
      </c>
      <c r="W128" s="494">
        <f t="shared" si="63"/>
        <v>0</v>
      </c>
    </row>
    <row r="129" spans="1:23" hidden="1" outlineLevel="1">
      <c r="A129" s="432" t="s">
        <v>398</v>
      </c>
      <c r="B129" s="432">
        <f t="shared" si="64"/>
        <v>21</v>
      </c>
      <c r="C129" s="469">
        <f t="shared" si="43"/>
        <v>4.7619047619047616E-2</v>
      </c>
      <c r="D129" s="494">
        <f t="shared" si="44"/>
        <v>4.7619047619047616E-2</v>
      </c>
      <c r="E129" s="494">
        <f t="shared" si="45"/>
        <v>4.7619047619047616E-2</v>
      </c>
      <c r="F129" s="494">
        <f t="shared" si="46"/>
        <v>4.7619047619047616E-2</v>
      </c>
      <c r="G129" s="494">
        <f t="shared" si="47"/>
        <v>4.7619047619047616E-2</v>
      </c>
      <c r="H129" s="494">
        <f t="shared" si="48"/>
        <v>4.7619047619047616E-2</v>
      </c>
      <c r="I129" s="494">
        <f t="shared" si="49"/>
        <v>4.7619047619047616E-2</v>
      </c>
      <c r="J129" s="494">
        <f t="shared" si="50"/>
        <v>4.7619047619047616E-2</v>
      </c>
      <c r="K129" s="494">
        <f t="shared" si="51"/>
        <v>4.7619047619047616E-2</v>
      </c>
      <c r="L129" s="494">
        <f t="shared" si="52"/>
        <v>4.7619047619047616E-2</v>
      </c>
      <c r="M129" s="494">
        <f t="shared" si="53"/>
        <v>4.7619047619047616E-2</v>
      </c>
      <c r="N129" s="494">
        <f t="shared" si="54"/>
        <v>4.7619047619047616E-2</v>
      </c>
      <c r="O129" s="494">
        <f t="shared" si="55"/>
        <v>4.7619047619047616E-2</v>
      </c>
      <c r="P129" s="494">
        <f t="shared" si="56"/>
        <v>4.7619047619047616E-2</v>
      </c>
      <c r="Q129" s="494">
        <f t="shared" si="57"/>
        <v>4.7619047619047616E-2</v>
      </c>
      <c r="R129" s="494">
        <f t="shared" si="58"/>
        <v>4.7619047619047616E-2</v>
      </c>
      <c r="S129" s="494">
        <f t="shared" si="59"/>
        <v>4.7619047619047616E-2</v>
      </c>
      <c r="T129" s="494">
        <f t="shared" si="60"/>
        <v>4.7619047619047616E-2</v>
      </c>
      <c r="U129" s="494">
        <f t="shared" si="61"/>
        <v>4.7619047619047616E-2</v>
      </c>
      <c r="V129" s="494">
        <f t="shared" si="62"/>
        <v>4.7619047619047616E-2</v>
      </c>
      <c r="W129" s="494">
        <f t="shared" si="63"/>
        <v>4.7619047619047616E-2</v>
      </c>
    </row>
    <row r="130" spans="1:23" hidden="1" outlineLevel="1">
      <c r="A130" s="432" t="s">
        <v>399</v>
      </c>
      <c r="B130" s="432">
        <f t="shared" si="64"/>
        <v>22</v>
      </c>
      <c r="C130" s="469">
        <f t="shared" si="43"/>
        <v>4.5454545454545456E-2</v>
      </c>
      <c r="D130" s="494">
        <f t="shared" si="44"/>
        <v>4.5454545454545456E-2</v>
      </c>
      <c r="E130" s="494">
        <f t="shared" si="45"/>
        <v>4.5454545454545456E-2</v>
      </c>
      <c r="F130" s="494">
        <f t="shared" si="46"/>
        <v>4.5454545454545456E-2</v>
      </c>
      <c r="G130" s="494">
        <f t="shared" si="47"/>
        <v>4.5454545454545456E-2</v>
      </c>
      <c r="H130" s="494">
        <f t="shared" si="48"/>
        <v>4.5454545454545456E-2</v>
      </c>
      <c r="I130" s="494">
        <f t="shared" si="49"/>
        <v>4.5454545454545456E-2</v>
      </c>
      <c r="J130" s="494">
        <f t="shared" si="50"/>
        <v>4.5454545454545456E-2</v>
      </c>
      <c r="K130" s="494">
        <f t="shared" si="51"/>
        <v>4.5454545454545456E-2</v>
      </c>
      <c r="L130" s="494">
        <f t="shared" si="52"/>
        <v>4.5454545454545456E-2</v>
      </c>
      <c r="M130" s="494">
        <f t="shared" si="53"/>
        <v>4.5454545454545456E-2</v>
      </c>
      <c r="N130" s="494">
        <f t="shared" si="54"/>
        <v>4.5454545454545456E-2</v>
      </c>
      <c r="O130" s="494">
        <f t="shared" si="55"/>
        <v>4.5454545454545456E-2</v>
      </c>
      <c r="P130" s="494">
        <f t="shared" si="56"/>
        <v>4.5454545454545456E-2</v>
      </c>
      <c r="Q130" s="494">
        <f t="shared" si="57"/>
        <v>4.5454545454545456E-2</v>
      </c>
      <c r="R130" s="494">
        <f t="shared" si="58"/>
        <v>4.5454545454545456E-2</v>
      </c>
      <c r="S130" s="494">
        <f t="shared" si="59"/>
        <v>4.5454545454545456E-2</v>
      </c>
      <c r="T130" s="494">
        <f t="shared" si="60"/>
        <v>4.5454545454545456E-2</v>
      </c>
      <c r="U130" s="494">
        <f t="shared" si="61"/>
        <v>4.5454545454545456E-2</v>
      </c>
      <c r="V130" s="494">
        <f t="shared" si="62"/>
        <v>4.5454545454545456E-2</v>
      </c>
      <c r="W130" s="494">
        <f t="shared" si="63"/>
        <v>4.5454545454545456E-2</v>
      </c>
    </row>
    <row r="131" spans="1:23" hidden="1" outlineLevel="1">
      <c r="A131" s="432" t="s">
        <v>400</v>
      </c>
      <c r="B131" s="432">
        <f t="shared" si="64"/>
        <v>23</v>
      </c>
      <c r="C131" s="469">
        <f t="shared" si="43"/>
        <v>4.3478260869565216E-2</v>
      </c>
      <c r="D131" s="494">
        <f t="shared" si="44"/>
        <v>4.3478260869565216E-2</v>
      </c>
      <c r="E131" s="494">
        <f t="shared" si="45"/>
        <v>4.3478260869565216E-2</v>
      </c>
      <c r="F131" s="494">
        <f t="shared" si="46"/>
        <v>4.3478260869565216E-2</v>
      </c>
      <c r="G131" s="494">
        <f t="shared" si="47"/>
        <v>4.3478260869565216E-2</v>
      </c>
      <c r="H131" s="494">
        <f t="shared" si="48"/>
        <v>4.3478260869565216E-2</v>
      </c>
      <c r="I131" s="494">
        <f t="shared" si="49"/>
        <v>4.3478260869565216E-2</v>
      </c>
      <c r="J131" s="494">
        <f t="shared" si="50"/>
        <v>4.3478260869565216E-2</v>
      </c>
      <c r="K131" s="494">
        <f t="shared" si="51"/>
        <v>4.3478260869565216E-2</v>
      </c>
      <c r="L131" s="494">
        <f t="shared" si="52"/>
        <v>4.3478260869565216E-2</v>
      </c>
      <c r="M131" s="494">
        <f t="shared" si="53"/>
        <v>4.3478260869565216E-2</v>
      </c>
      <c r="N131" s="494">
        <f t="shared" si="54"/>
        <v>4.3478260869565216E-2</v>
      </c>
      <c r="O131" s="494">
        <f t="shared" si="55"/>
        <v>4.3478260869565216E-2</v>
      </c>
      <c r="P131" s="494">
        <f t="shared" si="56"/>
        <v>4.3478260869565216E-2</v>
      </c>
      <c r="Q131" s="494">
        <f t="shared" si="57"/>
        <v>4.3478260869565216E-2</v>
      </c>
      <c r="R131" s="494">
        <f t="shared" si="58"/>
        <v>4.3478260869565216E-2</v>
      </c>
      <c r="S131" s="494">
        <f t="shared" si="59"/>
        <v>4.3478260869565216E-2</v>
      </c>
      <c r="T131" s="494">
        <f t="shared" si="60"/>
        <v>4.3478260869565216E-2</v>
      </c>
      <c r="U131" s="494">
        <f t="shared" si="61"/>
        <v>4.3478260869565216E-2</v>
      </c>
      <c r="V131" s="494">
        <f t="shared" si="62"/>
        <v>4.3478260869565216E-2</v>
      </c>
      <c r="W131" s="494">
        <f t="shared" si="63"/>
        <v>4.3478260869565216E-2</v>
      </c>
    </row>
    <row r="132" spans="1:23" hidden="1" outlineLevel="1">
      <c r="A132" s="432" t="s">
        <v>401</v>
      </c>
      <c r="B132" s="432">
        <f t="shared" si="64"/>
        <v>24</v>
      </c>
      <c r="C132" s="469">
        <f t="shared" si="43"/>
        <v>4.1666666666666664E-2</v>
      </c>
      <c r="D132" s="494">
        <f t="shared" si="44"/>
        <v>4.1666666666666664E-2</v>
      </c>
      <c r="E132" s="494">
        <f t="shared" si="45"/>
        <v>4.1666666666666664E-2</v>
      </c>
      <c r="F132" s="494">
        <f t="shared" si="46"/>
        <v>4.1666666666666664E-2</v>
      </c>
      <c r="G132" s="494">
        <f t="shared" si="47"/>
        <v>4.1666666666666664E-2</v>
      </c>
      <c r="H132" s="494">
        <f t="shared" si="48"/>
        <v>4.1666666666666664E-2</v>
      </c>
      <c r="I132" s="494">
        <f t="shared" si="49"/>
        <v>4.1666666666666664E-2</v>
      </c>
      <c r="J132" s="494">
        <f t="shared" si="50"/>
        <v>4.1666666666666664E-2</v>
      </c>
      <c r="K132" s="494">
        <f t="shared" si="51"/>
        <v>4.1666666666666664E-2</v>
      </c>
      <c r="L132" s="494">
        <f t="shared" si="52"/>
        <v>4.1666666666666664E-2</v>
      </c>
      <c r="M132" s="494">
        <f t="shared" si="53"/>
        <v>4.1666666666666664E-2</v>
      </c>
      <c r="N132" s="494">
        <f t="shared" si="54"/>
        <v>4.1666666666666664E-2</v>
      </c>
      <c r="O132" s="494">
        <f t="shared" si="55"/>
        <v>4.1666666666666664E-2</v>
      </c>
      <c r="P132" s="494">
        <f t="shared" si="56"/>
        <v>4.1666666666666664E-2</v>
      </c>
      <c r="Q132" s="494">
        <f t="shared" si="57"/>
        <v>4.1666666666666664E-2</v>
      </c>
      <c r="R132" s="494">
        <f t="shared" si="58"/>
        <v>4.1666666666666664E-2</v>
      </c>
      <c r="S132" s="494">
        <f t="shared" si="59"/>
        <v>4.1666666666666664E-2</v>
      </c>
      <c r="T132" s="494">
        <f t="shared" si="60"/>
        <v>4.1666666666666664E-2</v>
      </c>
      <c r="U132" s="494">
        <f t="shared" si="61"/>
        <v>4.1666666666666664E-2</v>
      </c>
      <c r="V132" s="494">
        <f t="shared" si="62"/>
        <v>4.1666666666666664E-2</v>
      </c>
      <c r="W132" s="494">
        <f t="shared" si="63"/>
        <v>4.1666666666666664E-2</v>
      </c>
    </row>
    <row r="133" spans="1:23" hidden="1" outlineLevel="1">
      <c r="A133" s="432" t="s">
        <v>402</v>
      </c>
      <c r="B133" s="432">
        <f t="shared" si="64"/>
        <v>25</v>
      </c>
      <c r="C133" s="469">
        <f t="shared" si="43"/>
        <v>0.04</v>
      </c>
      <c r="D133" s="494">
        <f t="shared" si="44"/>
        <v>0.04</v>
      </c>
      <c r="E133" s="494">
        <f t="shared" si="45"/>
        <v>0.04</v>
      </c>
      <c r="F133" s="494">
        <f t="shared" si="46"/>
        <v>0.04</v>
      </c>
      <c r="G133" s="494">
        <f t="shared" si="47"/>
        <v>0.04</v>
      </c>
      <c r="H133" s="494">
        <f t="shared" si="48"/>
        <v>0.04</v>
      </c>
      <c r="I133" s="494">
        <f t="shared" si="49"/>
        <v>0.04</v>
      </c>
      <c r="J133" s="494">
        <f t="shared" si="50"/>
        <v>0.04</v>
      </c>
      <c r="K133" s="494">
        <f t="shared" si="51"/>
        <v>0.04</v>
      </c>
      <c r="L133" s="494">
        <f t="shared" si="52"/>
        <v>0.04</v>
      </c>
      <c r="M133" s="494">
        <f t="shared" si="53"/>
        <v>0.04</v>
      </c>
      <c r="N133" s="494">
        <f t="shared" si="54"/>
        <v>0.04</v>
      </c>
      <c r="O133" s="494">
        <f t="shared" si="55"/>
        <v>0.04</v>
      </c>
      <c r="P133" s="494">
        <f t="shared" si="56"/>
        <v>0.04</v>
      </c>
      <c r="Q133" s="494">
        <f t="shared" si="57"/>
        <v>0.04</v>
      </c>
      <c r="R133" s="494">
        <f t="shared" si="58"/>
        <v>0.04</v>
      </c>
      <c r="S133" s="494">
        <f t="shared" si="59"/>
        <v>0.04</v>
      </c>
      <c r="T133" s="494">
        <f t="shared" si="60"/>
        <v>0.04</v>
      </c>
      <c r="U133" s="494">
        <f t="shared" si="61"/>
        <v>0.04</v>
      </c>
      <c r="V133" s="494">
        <f t="shared" si="62"/>
        <v>0.04</v>
      </c>
      <c r="W133" s="494">
        <f t="shared" si="63"/>
        <v>0.04</v>
      </c>
    </row>
    <row r="134" spans="1:23" hidden="1" outlineLevel="1">
      <c r="A134" s="432" t="s">
        <v>403</v>
      </c>
      <c r="B134" s="432">
        <f t="shared" si="64"/>
        <v>26</v>
      </c>
      <c r="C134" s="469">
        <f t="shared" si="43"/>
        <v>3.8461538461538464E-2</v>
      </c>
      <c r="D134" s="494">
        <f t="shared" si="44"/>
        <v>3.8461538461538464E-2</v>
      </c>
      <c r="E134" s="494">
        <f t="shared" si="45"/>
        <v>3.8461538461538464E-2</v>
      </c>
      <c r="F134" s="494">
        <f t="shared" si="46"/>
        <v>3.8461538461538464E-2</v>
      </c>
      <c r="G134" s="494">
        <f t="shared" si="47"/>
        <v>3.8461538461538464E-2</v>
      </c>
      <c r="H134" s="494">
        <f t="shared" si="48"/>
        <v>3.8461538461538464E-2</v>
      </c>
      <c r="I134" s="494">
        <f t="shared" si="49"/>
        <v>3.8461538461538464E-2</v>
      </c>
      <c r="J134" s="494">
        <f t="shared" si="50"/>
        <v>3.8461538461538464E-2</v>
      </c>
      <c r="K134" s="494">
        <f t="shared" si="51"/>
        <v>3.8461538461538464E-2</v>
      </c>
      <c r="L134" s="494">
        <f t="shared" si="52"/>
        <v>3.8461538461538464E-2</v>
      </c>
      <c r="M134" s="494">
        <f t="shared" si="53"/>
        <v>3.8461538461538464E-2</v>
      </c>
      <c r="N134" s="494">
        <f t="shared" si="54"/>
        <v>3.8461538461538464E-2</v>
      </c>
      <c r="O134" s="494">
        <f t="shared" si="55"/>
        <v>3.8461538461538464E-2</v>
      </c>
      <c r="P134" s="494">
        <f t="shared" si="56"/>
        <v>3.8461538461538464E-2</v>
      </c>
      <c r="Q134" s="494">
        <f t="shared" si="57"/>
        <v>3.8461538461538464E-2</v>
      </c>
      <c r="R134" s="494">
        <f t="shared" si="58"/>
        <v>3.8461538461538464E-2</v>
      </c>
      <c r="S134" s="494">
        <f t="shared" si="59"/>
        <v>3.8461538461538464E-2</v>
      </c>
      <c r="T134" s="494">
        <f t="shared" si="60"/>
        <v>3.8461538461538464E-2</v>
      </c>
      <c r="U134" s="494">
        <f t="shared" si="61"/>
        <v>3.8461538461538464E-2</v>
      </c>
      <c r="V134" s="494">
        <f t="shared" si="62"/>
        <v>3.8461538461538464E-2</v>
      </c>
      <c r="W134" s="494">
        <f t="shared" si="63"/>
        <v>3.8461538461538464E-2</v>
      </c>
    </row>
    <row r="135" spans="1:23" hidden="1" outlineLevel="1">
      <c r="A135" s="432" t="s">
        <v>404</v>
      </c>
      <c r="B135" s="432">
        <f t="shared" si="64"/>
        <v>27</v>
      </c>
      <c r="C135" s="469">
        <f t="shared" si="43"/>
        <v>3.7037037037037035E-2</v>
      </c>
      <c r="D135" s="494">
        <f t="shared" si="44"/>
        <v>3.7037037037037035E-2</v>
      </c>
      <c r="E135" s="494">
        <f t="shared" si="45"/>
        <v>3.7037037037037035E-2</v>
      </c>
      <c r="F135" s="494">
        <f t="shared" si="46"/>
        <v>3.7037037037037035E-2</v>
      </c>
      <c r="G135" s="494">
        <f t="shared" si="47"/>
        <v>3.7037037037037035E-2</v>
      </c>
      <c r="H135" s="494">
        <f t="shared" si="48"/>
        <v>3.7037037037037035E-2</v>
      </c>
      <c r="I135" s="494">
        <f t="shared" si="49"/>
        <v>3.7037037037037035E-2</v>
      </c>
      <c r="J135" s="494">
        <f t="shared" si="50"/>
        <v>3.7037037037037035E-2</v>
      </c>
      <c r="K135" s="494">
        <f t="shared" si="51"/>
        <v>3.7037037037037035E-2</v>
      </c>
      <c r="L135" s="494">
        <f t="shared" si="52"/>
        <v>3.7037037037037035E-2</v>
      </c>
      <c r="M135" s="494">
        <f t="shared" si="53"/>
        <v>3.7037037037037035E-2</v>
      </c>
      <c r="N135" s="494">
        <f t="shared" si="54"/>
        <v>3.7037037037037035E-2</v>
      </c>
      <c r="O135" s="494">
        <f t="shared" si="55"/>
        <v>3.7037037037037035E-2</v>
      </c>
      <c r="P135" s="494">
        <f t="shared" si="56"/>
        <v>3.7037037037037035E-2</v>
      </c>
      <c r="Q135" s="494">
        <f t="shared" si="57"/>
        <v>3.7037037037037035E-2</v>
      </c>
      <c r="R135" s="494">
        <f t="shared" si="58"/>
        <v>3.7037037037037035E-2</v>
      </c>
      <c r="S135" s="494">
        <f t="shared" si="59"/>
        <v>3.7037037037037035E-2</v>
      </c>
      <c r="T135" s="494">
        <f t="shared" si="60"/>
        <v>3.7037037037037035E-2</v>
      </c>
      <c r="U135" s="494">
        <f t="shared" si="61"/>
        <v>3.7037037037037035E-2</v>
      </c>
      <c r="V135" s="494">
        <f t="shared" si="62"/>
        <v>3.7037037037037035E-2</v>
      </c>
      <c r="W135" s="494">
        <f t="shared" si="63"/>
        <v>3.7037037037037035E-2</v>
      </c>
    </row>
    <row r="136" spans="1:23" hidden="1" outlineLevel="1">
      <c r="A136" s="432" t="s">
        <v>405</v>
      </c>
      <c r="B136" s="432">
        <f t="shared" si="64"/>
        <v>28</v>
      </c>
      <c r="C136" s="469">
        <f t="shared" si="43"/>
        <v>3.5714285714285712E-2</v>
      </c>
      <c r="D136" s="494">
        <f t="shared" si="44"/>
        <v>3.5714285714285712E-2</v>
      </c>
      <c r="E136" s="494">
        <f t="shared" si="45"/>
        <v>3.5714285714285712E-2</v>
      </c>
      <c r="F136" s="494">
        <f t="shared" si="46"/>
        <v>3.5714285714285712E-2</v>
      </c>
      <c r="G136" s="494">
        <f t="shared" si="47"/>
        <v>3.5714285714285712E-2</v>
      </c>
      <c r="H136" s="494">
        <f t="shared" si="48"/>
        <v>3.5714285714285712E-2</v>
      </c>
      <c r="I136" s="494">
        <f t="shared" si="49"/>
        <v>3.5714285714285712E-2</v>
      </c>
      <c r="J136" s="494">
        <f t="shared" si="50"/>
        <v>3.5714285714285712E-2</v>
      </c>
      <c r="K136" s="494">
        <f t="shared" si="51"/>
        <v>3.5714285714285712E-2</v>
      </c>
      <c r="L136" s="494">
        <f t="shared" si="52"/>
        <v>3.5714285714285712E-2</v>
      </c>
      <c r="M136" s="494">
        <f t="shared" si="53"/>
        <v>3.5714285714285712E-2</v>
      </c>
      <c r="N136" s="494">
        <f t="shared" si="54"/>
        <v>3.5714285714285712E-2</v>
      </c>
      <c r="O136" s="494">
        <f t="shared" si="55"/>
        <v>3.5714285714285712E-2</v>
      </c>
      <c r="P136" s="494">
        <f t="shared" si="56"/>
        <v>3.5714285714285712E-2</v>
      </c>
      <c r="Q136" s="494">
        <f t="shared" si="57"/>
        <v>3.5714285714285712E-2</v>
      </c>
      <c r="R136" s="494">
        <f t="shared" si="58"/>
        <v>3.5714285714285712E-2</v>
      </c>
      <c r="S136" s="494">
        <f t="shared" si="59"/>
        <v>3.5714285714285712E-2</v>
      </c>
      <c r="T136" s="494">
        <f t="shared" si="60"/>
        <v>3.5714285714285712E-2</v>
      </c>
      <c r="U136" s="494">
        <f t="shared" si="61"/>
        <v>3.5714285714285712E-2</v>
      </c>
      <c r="V136" s="494">
        <f t="shared" si="62"/>
        <v>3.5714285714285712E-2</v>
      </c>
      <c r="W136" s="494">
        <f t="shared" si="63"/>
        <v>3.5714285714285712E-2</v>
      </c>
    </row>
    <row r="137" spans="1:23" hidden="1" outlineLevel="1">
      <c r="A137" s="432" t="s">
        <v>406</v>
      </c>
      <c r="B137" s="432">
        <f t="shared" si="64"/>
        <v>29</v>
      </c>
      <c r="C137" s="469">
        <f t="shared" si="43"/>
        <v>3.4482758620689655E-2</v>
      </c>
      <c r="D137" s="494">
        <f t="shared" si="44"/>
        <v>3.4482758620689655E-2</v>
      </c>
      <c r="E137" s="494">
        <f t="shared" si="45"/>
        <v>3.4482758620689655E-2</v>
      </c>
      <c r="F137" s="494">
        <f t="shared" si="46"/>
        <v>3.4482758620689655E-2</v>
      </c>
      <c r="G137" s="494">
        <f t="shared" si="47"/>
        <v>3.4482758620689655E-2</v>
      </c>
      <c r="H137" s="494">
        <f t="shared" si="48"/>
        <v>3.4482758620689655E-2</v>
      </c>
      <c r="I137" s="494">
        <f t="shared" si="49"/>
        <v>3.4482758620689655E-2</v>
      </c>
      <c r="J137" s="494">
        <f t="shared" si="50"/>
        <v>3.4482758620689655E-2</v>
      </c>
      <c r="K137" s="494">
        <f t="shared" si="51"/>
        <v>3.4482758620689655E-2</v>
      </c>
      <c r="L137" s="494">
        <f t="shared" si="52"/>
        <v>3.4482758620689655E-2</v>
      </c>
      <c r="M137" s="494">
        <f t="shared" si="53"/>
        <v>3.4482758620689655E-2</v>
      </c>
      <c r="N137" s="494">
        <f t="shared" si="54"/>
        <v>3.4482758620689655E-2</v>
      </c>
      <c r="O137" s="494">
        <f t="shared" si="55"/>
        <v>3.4482758620689655E-2</v>
      </c>
      <c r="P137" s="494">
        <f t="shared" si="56"/>
        <v>3.4482758620689655E-2</v>
      </c>
      <c r="Q137" s="494">
        <f t="shared" si="57"/>
        <v>3.4482758620689655E-2</v>
      </c>
      <c r="R137" s="494">
        <f t="shared" si="58"/>
        <v>3.4482758620689655E-2</v>
      </c>
      <c r="S137" s="494">
        <f t="shared" si="59"/>
        <v>3.4482758620689655E-2</v>
      </c>
      <c r="T137" s="494">
        <f t="shared" si="60"/>
        <v>3.4482758620689655E-2</v>
      </c>
      <c r="U137" s="494">
        <f t="shared" si="61"/>
        <v>3.4482758620689655E-2</v>
      </c>
      <c r="V137" s="494">
        <f t="shared" si="62"/>
        <v>3.4482758620689655E-2</v>
      </c>
      <c r="W137" s="494">
        <f t="shared" si="63"/>
        <v>3.4482758620689655E-2</v>
      </c>
    </row>
    <row r="138" spans="1:23" hidden="1" outlineLevel="1">
      <c r="A138" s="432" t="s">
        <v>407</v>
      </c>
      <c r="B138" s="432">
        <f t="shared" si="64"/>
        <v>30</v>
      </c>
      <c r="C138" s="469">
        <f t="shared" si="43"/>
        <v>3.3333333333333333E-2</v>
      </c>
      <c r="D138" s="494">
        <f t="shared" si="44"/>
        <v>3.3333333333333333E-2</v>
      </c>
      <c r="E138" s="494">
        <f t="shared" si="45"/>
        <v>3.3333333333333333E-2</v>
      </c>
      <c r="F138" s="494">
        <f t="shared" si="46"/>
        <v>3.3333333333333333E-2</v>
      </c>
      <c r="G138" s="494">
        <f t="shared" si="47"/>
        <v>3.3333333333333333E-2</v>
      </c>
      <c r="H138" s="494">
        <f t="shared" si="48"/>
        <v>3.3333333333333333E-2</v>
      </c>
      <c r="I138" s="494">
        <f t="shared" si="49"/>
        <v>3.3333333333333333E-2</v>
      </c>
      <c r="J138" s="494">
        <f t="shared" si="50"/>
        <v>3.3333333333333333E-2</v>
      </c>
      <c r="K138" s="494">
        <f t="shared" si="51"/>
        <v>3.3333333333333333E-2</v>
      </c>
      <c r="L138" s="494">
        <f t="shared" si="52"/>
        <v>3.3333333333333333E-2</v>
      </c>
      <c r="M138" s="494">
        <f t="shared" si="53"/>
        <v>3.3333333333333333E-2</v>
      </c>
      <c r="N138" s="494">
        <f t="shared" si="54"/>
        <v>3.3333333333333333E-2</v>
      </c>
      <c r="O138" s="494">
        <f t="shared" si="55"/>
        <v>3.3333333333333333E-2</v>
      </c>
      <c r="P138" s="494">
        <f t="shared" si="56"/>
        <v>3.3333333333333333E-2</v>
      </c>
      <c r="Q138" s="494">
        <f t="shared" si="57"/>
        <v>3.3333333333333333E-2</v>
      </c>
      <c r="R138" s="494">
        <f t="shared" si="58"/>
        <v>3.3333333333333333E-2</v>
      </c>
      <c r="S138" s="494">
        <f t="shared" si="59"/>
        <v>3.3333333333333333E-2</v>
      </c>
      <c r="T138" s="494">
        <f t="shared" si="60"/>
        <v>3.3333333333333333E-2</v>
      </c>
      <c r="U138" s="494">
        <f t="shared" si="61"/>
        <v>3.3333333333333333E-2</v>
      </c>
      <c r="V138" s="494">
        <f t="shared" si="62"/>
        <v>3.3333333333333333E-2</v>
      </c>
      <c r="W138" s="494">
        <f t="shared" si="63"/>
        <v>3.3333333333333333E-2</v>
      </c>
    </row>
    <row r="139" spans="1:23" hidden="1" outlineLevel="1">
      <c r="A139" s="432" t="s">
        <v>408</v>
      </c>
      <c r="B139" s="432">
        <f t="shared" si="64"/>
        <v>31</v>
      </c>
      <c r="C139" s="469">
        <f t="shared" si="43"/>
        <v>3.2258064516129031E-2</v>
      </c>
      <c r="D139" s="494">
        <f t="shared" si="44"/>
        <v>3.2258064516129031E-2</v>
      </c>
      <c r="E139" s="494">
        <f t="shared" si="45"/>
        <v>3.2258064516129031E-2</v>
      </c>
      <c r="F139" s="494">
        <f t="shared" si="46"/>
        <v>3.2258064516129031E-2</v>
      </c>
      <c r="G139" s="494">
        <f t="shared" si="47"/>
        <v>3.2258064516129031E-2</v>
      </c>
      <c r="H139" s="494">
        <f t="shared" si="48"/>
        <v>3.2258064516129031E-2</v>
      </c>
      <c r="I139" s="494">
        <f t="shared" si="49"/>
        <v>3.2258064516129031E-2</v>
      </c>
      <c r="J139" s="494">
        <f t="shared" si="50"/>
        <v>3.2258064516129031E-2</v>
      </c>
      <c r="K139" s="494">
        <f t="shared" si="51"/>
        <v>3.2258064516129031E-2</v>
      </c>
      <c r="L139" s="494">
        <f t="shared" si="52"/>
        <v>3.2258064516129031E-2</v>
      </c>
      <c r="M139" s="494">
        <f t="shared" si="53"/>
        <v>3.2258064516129031E-2</v>
      </c>
      <c r="N139" s="494">
        <f t="shared" si="54"/>
        <v>3.2258064516129031E-2</v>
      </c>
      <c r="O139" s="494">
        <f t="shared" si="55"/>
        <v>3.2258064516129031E-2</v>
      </c>
      <c r="P139" s="494">
        <f t="shared" si="56"/>
        <v>3.2258064516129031E-2</v>
      </c>
      <c r="Q139" s="494">
        <f t="shared" si="57"/>
        <v>3.2258064516129031E-2</v>
      </c>
      <c r="R139" s="494">
        <f t="shared" si="58"/>
        <v>3.2258064516129031E-2</v>
      </c>
      <c r="S139" s="494">
        <f t="shared" si="59"/>
        <v>3.2258064516129031E-2</v>
      </c>
      <c r="T139" s="494">
        <f t="shared" si="60"/>
        <v>3.2258064516129031E-2</v>
      </c>
      <c r="U139" s="494">
        <f t="shared" si="61"/>
        <v>3.2258064516129031E-2</v>
      </c>
      <c r="V139" s="494">
        <f t="shared" si="62"/>
        <v>3.2258064516129031E-2</v>
      </c>
      <c r="W139" s="494">
        <f t="shared" si="63"/>
        <v>3.2258064516129031E-2</v>
      </c>
    </row>
    <row r="140" spans="1:23" hidden="1" outlineLevel="1">
      <c r="A140" s="432" t="s">
        <v>409</v>
      </c>
      <c r="B140" s="432">
        <f t="shared" si="64"/>
        <v>32</v>
      </c>
      <c r="C140" s="469">
        <f t="shared" si="43"/>
        <v>3.125E-2</v>
      </c>
      <c r="D140" s="494">
        <f t="shared" si="44"/>
        <v>3.125E-2</v>
      </c>
      <c r="E140" s="494">
        <f t="shared" si="45"/>
        <v>3.125E-2</v>
      </c>
      <c r="F140" s="494">
        <f t="shared" si="46"/>
        <v>3.125E-2</v>
      </c>
      <c r="G140" s="494">
        <f t="shared" si="47"/>
        <v>3.125E-2</v>
      </c>
      <c r="H140" s="494">
        <f t="shared" si="48"/>
        <v>3.125E-2</v>
      </c>
      <c r="I140" s="494">
        <f t="shared" si="49"/>
        <v>3.125E-2</v>
      </c>
      <c r="J140" s="494">
        <f t="shared" si="50"/>
        <v>3.125E-2</v>
      </c>
      <c r="K140" s="494">
        <f t="shared" si="51"/>
        <v>3.125E-2</v>
      </c>
      <c r="L140" s="494">
        <f t="shared" si="52"/>
        <v>3.125E-2</v>
      </c>
      <c r="M140" s="494">
        <f t="shared" si="53"/>
        <v>3.125E-2</v>
      </c>
      <c r="N140" s="494">
        <f t="shared" si="54"/>
        <v>3.125E-2</v>
      </c>
      <c r="O140" s="494">
        <f t="shared" si="55"/>
        <v>3.125E-2</v>
      </c>
      <c r="P140" s="494">
        <f t="shared" si="56"/>
        <v>3.125E-2</v>
      </c>
      <c r="Q140" s="494">
        <f t="shared" si="57"/>
        <v>3.125E-2</v>
      </c>
      <c r="R140" s="494">
        <f t="shared" si="58"/>
        <v>3.125E-2</v>
      </c>
      <c r="S140" s="494">
        <f t="shared" si="59"/>
        <v>3.125E-2</v>
      </c>
      <c r="T140" s="494">
        <f t="shared" si="60"/>
        <v>3.125E-2</v>
      </c>
      <c r="U140" s="494">
        <f t="shared" si="61"/>
        <v>3.125E-2</v>
      </c>
      <c r="V140" s="494">
        <f t="shared" si="62"/>
        <v>3.125E-2</v>
      </c>
      <c r="W140" s="494">
        <f t="shared" si="63"/>
        <v>3.125E-2</v>
      </c>
    </row>
    <row r="141" spans="1:23" hidden="1" outlineLevel="1">
      <c r="A141" s="432" t="s">
        <v>410</v>
      </c>
      <c r="B141" s="432">
        <f t="shared" si="64"/>
        <v>33</v>
      </c>
      <c r="C141" s="469">
        <f t="shared" si="43"/>
        <v>3.0303030303030304E-2</v>
      </c>
      <c r="D141" s="494">
        <f t="shared" si="44"/>
        <v>3.0303030303030304E-2</v>
      </c>
      <c r="E141" s="494">
        <f t="shared" si="45"/>
        <v>3.0303030303030304E-2</v>
      </c>
      <c r="F141" s="494">
        <f t="shared" si="46"/>
        <v>3.0303030303030304E-2</v>
      </c>
      <c r="G141" s="494">
        <f t="shared" si="47"/>
        <v>3.0303030303030304E-2</v>
      </c>
      <c r="H141" s="494">
        <f t="shared" si="48"/>
        <v>3.0303030303030304E-2</v>
      </c>
      <c r="I141" s="494">
        <f t="shared" si="49"/>
        <v>3.0303030303030304E-2</v>
      </c>
      <c r="J141" s="494">
        <f t="shared" si="50"/>
        <v>3.0303030303030304E-2</v>
      </c>
      <c r="K141" s="494">
        <f t="shared" si="51"/>
        <v>3.0303030303030304E-2</v>
      </c>
      <c r="L141" s="494">
        <f t="shared" si="52"/>
        <v>3.0303030303030304E-2</v>
      </c>
      <c r="M141" s="494">
        <f t="shared" si="53"/>
        <v>3.0303030303030304E-2</v>
      </c>
      <c r="N141" s="494">
        <f t="shared" si="54"/>
        <v>3.0303030303030304E-2</v>
      </c>
      <c r="O141" s="494">
        <f t="shared" si="55"/>
        <v>3.0303030303030304E-2</v>
      </c>
      <c r="P141" s="494">
        <f t="shared" si="56"/>
        <v>3.0303030303030304E-2</v>
      </c>
      <c r="Q141" s="494">
        <f t="shared" si="57"/>
        <v>3.0303030303030304E-2</v>
      </c>
      <c r="R141" s="494">
        <f t="shared" si="58"/>
        <v>3.0303030303030304E-2</v>
      </c>
      <c r="S141" s="494">
        <f t="shared" si="59"/>
        <v>3.0303030303030304E-2</v>
      </c>
      <c r="T141" s="494">
        <f t="shared" si="60"/>
        <v>3.0303030303030304E-2</v>
      </c>
      <c r="U141" s="494">
        <f t="shared" si="61"/>
        <v>3.0303030303030304E-2</v>
      </c>
      <c r="V141" s="494">
        <f t="shared" si="62"/>
        <v>3.0303030303030304E-2</v>
      </c>
      <c r="W141" s="494">
        <f t="shared" si="63"/>
        <v>3.0303030303030304E-2</v>
      </c>
    </row>
    <row r="142" spans="1:23" hidden="1" outlineLevel="1">
      <c r="A142" s="432" t="s">
        <v>411</v>
      </c>
      <c r="B142" s="432">
        <f t="shared" si="64"/>
        <v>34</v>
      </c>
      <c r="C142" s="469">
        <f t="shared" si="43"/>
        <v>2.9411764705882353E-2</v>
      </c>
      <c r="D142" s="494">
        <f t="shared" si="44"/>
        <v>2.9411764705882353E-2</v>
      </c>
      <c r="E142" s="494">
        <f t="shared" si="45"/>
        <v>2.9411764705882353E-2</v>
      </c>
      <c r="F142" s="494">
        <f t="shared" si="46"/>
        <v>2.9411764705882353E-2</v>
      </c>
      <c r="G142" s="494">
        <f t="shared" si="47"/>
        <v>2.9411764705882353E-2</v>
      </c>
      <c r="H142" s="494">
        <f t="shared" si="48"/>
        <v>2.9411764705882353E-2</v>
      </c>
      <c r="I142" s="494">
        <f t="shared" si="49"/>
        <v>2.9411764705882353E-2</v>
      </c>
      <c r="J142" s="494">
        <f t="shared" si="50"/>
        <v>2.9411764705882353E-2</v>
      </c>
      <c r="K142" s="494">
        <f t="shared" si="51"/>
        <v>2.9411764705882353E-2</v>
      </c>
      <c r="L142" s="494">
        <f t="shared" si="52"/>
        <v>2.9411764705882353E-2</v>
      </c>
      <c r="M142" s="494">
        <f t="shared" si="53"/>
        <v>2.9411764705882353E-2</v>
      </c>
      <c r="N142" s="494">
        <f t="shared" si="54"/>
        <v>2.9411764705882353E-2</v>
      </c>
      <c r="O142" s="494">
        <f t="shared" si="55"/>
        <v>2.9411764705882353E-2</v>
      </c>
      <c r="P142" s="494">
        <f t="shared" si="56"/>
        <v>2.9411764705882353E-2</v>
      </c>
      <c r="Q142" s="494">
        <f t="shared" si="57"/>
        <v>2.9411764705882353E-2</v>
      </c>
      <c r="R142" s="494">
        <f t="shared" si="58"/>
        <v>2.9411764705882353E-2</v>
      </c>
      <c r="S142" s="494">
        <f t="shared" si="59"/>
        <v>2.9411764705882353E-2</v>
      </c>
      <c r="T142" s="494">
        <f t="shared" si="60"/>
        <v>2.9411764705882353E-2</v>
      </c>
      <c r="U142" s="494">
        <f t="shared" si="61"/>
        <v>2.9411764705882353E-2</v>
      </c>
      <c r="V142" s="494">
        <f t="shared" si="62"/>
        <v>2.9411764705882353E-2</v>
      </c>
      <c r="W142" s="494">
        <f t="shared" si="63"/>
        <v>2.9411764705882353E-2</v>
      </c>
    </row>
    <row r="143" spans="1:23" hidden="1" outlineLevel="1">
      <c r="A143" s="432" t="s">
        <v>412</v>
      </c>
      <c r="B143" s="432">
        <f t="shared" si="64"/>
        <v>35</v>
      </c>
      <c r="C143" s="469">
        <f t="shared" si="43"/>
        <v>2.8571428571428571E-2</v>
      </c>
      <c r="D143" s="494">
        <f t="shared" si="44"/>
        <v>2.8571428571428571E-2</v>
      </c>
      <c r="E143" s="494">
        <f t="shared" si="45"/>
        <v>2.8571428571428571E-2</v>
      </c>
      <c r="F143" s="494">
        <f t="shared" si="46"/>
        <v>2.8571428571428571E-2</v>
      </c>
      <c r="G143" s="494">
        <f t="shared" si="47"/>
        <v>2.8571428571428571E-2</v>
      </c>
      <c r="H143" s="494">
        <f t="shared" si="48"/>
        <v>2.8571428571428571E-2</v>
      </c>
      <c r="I143" s="494">
        <f t="shared" si="49"/>
        <v>2.8571428571428571E-2</v>
      </c>
      <c r="J143" s="494">
        <f t="shared" si="50"/>
        <v>2.8571428571428571E-2</v>
      </c>
      <c r="K143" s="494">
        <f t="shared" si="51"/>
        <v>2.8571428571428571E-2</v>
      </c>
      <c r="L143" s="494">
        <f t="shared" si="52"/>
        <v>2.8571428571428571E-2</v>
      </c>
      <c r="M143" s="494">
        <f t="shared" si="53"/>
        <v>2.8571428571428571E-2</v>
      </c>
      <c r="N143" s="494">
        <f t="shared" si="54"/>
        <v>2.8571428571428571E-2</v>
      </c>
      <c r="O143" s="494">
        <f t="shared" si="55"/>
        <v>2.8571428571428571E-2</v>
      </c>
      <c r="P143" s="494">
        <f t="shared" si="56"/>
        <v>2.8571428571428571E-2</v>
      </c>
      <c r="Q143" s="494">
        <f t="shared" si="57"/>
        <v>2.8571428571428571E-2</v>
      </c>
      <c r="R143" s="494">
        <f t="shared" si="58"/>
        <v>2.8571428571428571E-2</v>
      </c>
      <c r="S143" s="494">
        <f t="shared" si="59"/>
        <v>2.8571428571428571E-2</v>
      </c>
      <c r="T143" s="494">
        <f t="shared" si="60"/>
        <v>2.8571428571428571E-2</v>
      </c>
      <c r="U143" s="494">
        <f t="shared" si="61"/>
        <v>2.8571428571428571E-2</v>
      </c>
      <c r="V143" s="494">
        <f t="shared" si="62"/>
        <v>2.8571428571428571E-2</v>
      </c>
      <c r="W143" s="494">
        <f t="shared" si="63"/>
        <v>2.8571428571428571E-2</v>
      </c>
    </row>
    <row r="144" spans="1:23" hidden="1" outlineLevel="1">
      <c r="A144" s="432" t="s">
        <v>413</v>
      </c>
      <c r="B144" s="432">
        <f t="shared" si="64"/>
        <v>36</v>
      </c>
      <c r="C144" s="469">
        <f t="shared" si="43"/>
        <v>2.7777777777777776E-2</v>
      </c>
      <c r="D144" s="494">
        <f t="shared" si="44"/>
        <v>2.7777777777777776E-2</v>
      </c>
      <c r="E144" s="494">
        <f t="shared" si="45"/>
        <v>2.7777777777777776E-2</v>
      </c>
      <c r="F144" s="494">
        <f t="shared" si="46"/>
        <v>2.7777777777777776E-2</v>
      </c>
      <c r="G144" s="494">
        <f t="shared" si="47"/>
        <v>2.7777777777777776E-2</v>
      </c>
      <c r="H144" s="494">
        <f t="shared" si="48"/>
        <v>2.7777777777777776E-2</v>
      </c>
      <c r="I144" s="494">
        <f t="shared" si="49"/>
        <v>2.7777777777777776E-2</v>
      </c>
      <c r="J144" s="494">
        <f t="shared" si="50"/>
        <v>2.7777777777777776E-2</v>
      </c>
      <c r="K144" s="494">
        <f t="shared" si="51"/>
        <v>2.7777777777777776E-2</v>
      </c>
      <c r="L144" s="494">
        <f t="shared" si="52"/>
        <v>2.7777777777777776E-2</v>
      </c>
      <c r="M144" s="494">
        <f t="shared" si="53"/>
        <v>2.7777777777777776E-2</v>
      </c>
      <c r="N144" s="494">
        <f t="shared" si="54"/>
        <v>2.7777777777777776E-2</v>
      </c>
      <c r="O144" s="494">
        <f t="shared" si="55"/>
        <v>2.7777777777777776E-2</v>
      </c>
      <c r="P144" s="494">
        <f t="shared" si="56"/>
        <v>2.7777777777777776E-2</v>
      </c>
      <c r="Q144" s="494">
        <f t="shared" si="57"/>
        <v>2.7777777777777776E-2</v>
      </c>
      <c r="R144" s="494">
        <f t="shared" si="58"/>
        <v>2.7777777777777776E-2</v>
      </c>
      <c r="S144" s="494">
        <f t="shared" si="59"/>
        <v>2.7777777777777776E-2</v>
      </c>
      <c r="T144" s="494">
        <f t="shared" si="60"/>
        <v>2.7777777777777776E-2</v>
      </c>
      <c r="U144" s="494">
        <f t="shared" si="61"/>
        <v>2.7777777777777776E-2</v>
      </c>
      <c r="V144" s="494">
        <f t="shared" si="62"/>
        <v>2.7777777777777776E-2</v>
      </c>
      <c r="W144" s="494">
        <f t="shared" si="63"/>
        <v>2.7777777777777776E-2</v>
      </c>
    </row>
    <row r="145" spans="1:23" hidden="1" outlineLevel="1">
      <c r="A145" s="432" t="s">
        <v>414</v>
      </c>
      <c r="B145" s="432">
        <f t="shared" si="64"/>
        <v>37</v>
      </c>
      <c r="C145" s="469">
        <f t="shared" si="43"/>
        <v>2.7027027027027029E-2</v>
      </c>
      <c r="D145" s="494">
        <f t="shared" si="44"/>
        <v>2.7027027027027029E-2</v>
      </c>
      <c r="E145" s="494">
        <f t="shared" si="45"/>
        <v>2.7027027027027029E-2</v>
      </c>
      <c r="F145" s="494">
        <f t="shared" si="46"/>
        <v>2.7027027027027029E-2</v>
      </c>
      <c r="G145" s="494">
        <f t="shared" si="47"/>
        <v>2.7027027027027029E-2</v>
      </c>
      <c r="H145" s="494">
        <f t="shared" si="48"/>
        <v>2.7027027027027029E-2</v>
      </c>
      <c r="I145" s="494">
        <f t="shared" si="49"/>
        <v>2.7027027027027029E-2</v>
      </c>
      <c r="J145" s="494">
        <f t="shared" si="50"/>
        <v>2.7027027027027029E-2</v>
      </c>
      <c r="K145" s="494">
        <f t="shared" si="51"/>
        <v>2.7027027027027029E-2</v>
      </c>
      <c r="L145" s="494">
        <f t="shared" si="52"/>
        <v>2.7027027027027029E-2</v>
      </c>
      <c r="M145" s="494">
        <f t="shared" si="53"/>
        <v>2.7027027027027029E-2</v>
      </c>
      <c r="N145" s="494">
        <f t="shared" si="54"/>
        <v>2.7027027027027029E-2</v>
      </c>
      <c r="O145" s="494">
        <f t="shared" si="55"/>
        <v>2.7027027027027029E-2</v>
      </c>
      <c r="P145" s="494">
        <f t="shared" si="56"/>
        <v>2.7027027027027029E-2</v>
      </c>
      <c r="Q145" s="494">
        <f t="shared" si="57"/>
        <v>2.7027027027027029E-2</v>
      </c>
      <c r="R145" s="494">
        <f t="shared" si="58"/>
        <v>2.7027027027027029E-2</v>
      </c>
      <c r="S145" s="494">
        <f t="shared" si="59"/>
        <v>2.7027027027027029E-2</v>
      </c>
      <c r="T145" s="494">
        <f t="shared" si="60"/>
        <v>2.7027027027027029E-2</v>
      </c>
      <c r="U145" s="494">
        <f t="shared" si="61"/>
        <v>2.7027027027027029E-2</v>
      </c>
      <c r="V145" s="494">
        <f t="shared" si="62"/>
        <v>2.7027027027027029E-2</v>
      </c>
      <c r="W145" s="494">
        <f t="shared" si="63"/>
        <v>2.7027027027027029E-2</v>
      </c>
    </row>
    <row r="146" spans="1:23" hidden="1" outlineLevel="1">
      <c r="A146" s="432" t="s">
        <v>415</v>
      </c>
      <c r="B146" s="432">
        <f t="shared" si="64"/>
        <v>38</v>
      </c>
      <c r="C146" s="469">
        <f t="shared" si="43"/>
        <v>2.6315789473684209E-2</v>
      </c>
      <c r="D146" s="494">
        <f t="shared" si="44"/>
        <v>2.6315789473684209E-2</v>
      </c>
      <c r="E146" s="494">
        <f t="shared" si="45"/>
        <v>2.6315789473684209E-2</v>
      </c>
      <c r="F146" s="494">
        <f t="shared" si="46"/>
        <v>2.6315789473684209E-2</v>
      </c>
      <c r="G146" s="494">
        <f t="shared" si="47"/>
        <v>2.6315789473684209E-2</v>
      </c>
      <c r="H146" s="494">
        <f t="shared" si="48"/>
        <v>2.6315789473684209E-2</v>
      </c>
      <c r="I146" s="494">
        <f t="shared" si="49"/>
        <v>2.6315789473684209E-2</v>
      </c>
      <c r="J146" s="494">
        <f t="shared" si="50"/>
        <v>2.6315789473684209E-2</v>
      </c>
      <c r="K146" s="494">
        <f t="shared" si="51"/>
        <v>2.6315789473684209E-2</v>
      </c>
      <c r="L146" s="494">
        <f t="shared" si="52"/>
        <v>2.6315789473684209E-2</v>
      </c>
      <c r="M146" s="494">
        <f t="shared" si="53"/>
        <v>2.6315789473684209E-2</v>
      </c>
      <c r="N146" s="494">
        <f t="shared" si="54"/>
        <v>2.6315789473684209E-2</v>
      </c>
      <c r="O146" s="494">
        <f t="shared" si="55"/>
        <v>2.6315789473684209E-2</v>
      </c>
      <c r="P146" s="494">
        <f t="shared" si="56"/>
        <v>2.6315789473684209E-2</v>
      </c>
      <c r="Q146" s="494">
        <f t="shared" si="57"/>
        <v>2.6315789473684209E-2</v>
      </c>
      <c r="R146" s="494">
        <f t="shared" si="58"/>
        <v>2.6315789473684209E-2</v>
      </c>
      <c r="S146" s="494">
        <f t="shared" si="59"/>
        <v>2.6315789473684209E-2</v>
      </c>
      <c r="T146" s="494">
        <f t="shared" si="60"/>
        <v>2.6315789473684209E-2</v>
      </c>
      <c r="U146" s="494">
        <f t="shared" si="61"/>
        <v>2.6315789473684209E-2</v>
      </c>
      <c r="V146" s="494">
        <f t="shared" si="62"/>
        <v>2.6315789473684209E-2</v>
      </c>
      <c r="W146" s="494">
        <f t="shared" si="63"/>
        <v>2.6315789473684209E-2</v>
      </c>
    </row>
    <row r="147" spans="1:23" hidden="1" outlineLevel="1">
      <c r="A147" s="432" t="s">
        <v>416</v>
      </c>
      <c r="B147" s="432">
        <f t="shared" si="64"/>
        <v>39</v>
      </c>
      <c r="C147" s="469">
        <f t="shared" si="43"/>
        <v>2.564102564102564E-2</v>
      </c>
      <c r="D147" s="494">
        <f t="shared" si="44"/>
        <v>2.564102564102564E-2</v>
      </c>
      <c r="E147" s="494">
        <f t="shared" si="45"/>
        <v>2.564102564102564E-2</v>
      </c>
      <c r="F147" s="494">
        <f t="shared" si="46"/>
        <v>2.564102564102564E-2</v>
      </c>
      <c r="G147" s="494">
        <f t="shared" si="47"/>
        <v>2.564102564102564E-2</v>
      </c>
      <c r="H147" s="494">
        <f t="shared" si="48"/>
        <v>2.564102564102564E-2</v>
      </c>
      <c r="I147" s="494">
        <f t="shared" si="49"/>
        <v>2.564102564102564E-2</v>
      </c>
      <c r="J147" s="494">
        <f t="shared" si="50"/>
        <v>2.564102564102564E-2</v>
      </c>
      <c r="K147" s="494">
        <f t="shared" si="51"/>
        <v>2.564102564102564E-2</v>
      </c>
      <c r="L147" s="494">
        <f t="shared" si="52"/>
        <v>2.564102564102564E-2</v>
      </c>
      <c r="M147" s="494">
        <f t="shared" si="53"/>
        <v>2.564102564102564E-2</v>
      </c>
      <c r="N147" s="494">
        <f t="shared" si="54"/>
        <v>2.564102564102564E-2</v>
      </c>
      <c r="O147" s="494">
        <f t="shared" si="55"/>
        <v>2.564102564102564E-2</v>
      </c>
      <c r="P147" s="494">
        <f t="shared" si="56"/>
        <v>2.564102564102564E-2</v>
      </c>
      <c r="Q147" s="494">
        <f t="shared" si="57"/>
        <v>2.564102564102564E-2</v>
      </c>
      <c r="R147" s="494">
        <f t="shared" si="58"/>
        <v>2.564102564102564E-2</v>
      </c>
      <c r="S147" s="494">
        <f t="shared" si="59"/>
        <v>2.564102564102564E-2</v>
      </c>
      <c r="T147" s="494">
        <f t="shared" si="60"/>
        <v>2.564102564102564E-2</v>
      </c>
      <c r="U147" s="494">
        <f t="shared" si="61"/>
        <v>2.564102564102564E-2</v>
      </c>
      <c r="V147" s="494">
        <f t="shared" si="62"/>
        <v>2.564102564102564E-2</v>
      </c>
      <c r="W147" s="494">
        <f t="shared" si="63"/>
        <v>2.564102564102564E-2</v>
      </c>
    </row>
    <row r="148" spans="1:23" hidden="1" outlineLevel="1">
      <c r="A148" s="432" t="s">
        <v>417</v>
      </c>
      <c r="B148" s="432">
        <f t="shared" si="64"/>
        <v>40</v>
      </c>
      <c r="C148" s="469">
        <f t="shared" si="43"/>
        <v>2.5000000000000001E-2</v>
      </c>
      <c r="D148" s="496">
        <f t="shared" si="44"/>
        <v>2.5000000000000001E-2</v>
      </c>
      <c r="E148" s="496">
        <f t="shared" si="45"/>
        <v>2.5000000000000001E-2</v>
      </c>
      <c r="F148" s="496">
        <f t="shared" si="46"/>
        <v>2.5000000000000001E-2</v>
      </c>
      <c r="G148" s="496">
        <f t="shared" si="47"/>
        <v>2.5000000000000001E-2</v>
      </c>
      <c r="H148" s="496">
        <f t="shared" si="48"/>
        <v>2.5000000000000001E-2</v>
      </c>
      <c r="I148" s="496">
        <f t="shared" si="49"/>
        <v>2.5000000000000001E-2</v>
      </c>
      <c r="J148" s="496">
        <f t="shared" si="50"/>
        <v>2.5000000000000001E-2</v>
      </c>
      <c r="K148" s="496">
        <f t="shared" si="51"/>
        <v>2.5000000000000001E-2</v>
      </c>
      <c r="L148" s="496">
        <f t="shared" si="52"/>
        <v>2.5000000000000001E-2</v>
      </c>
      <c r="M148" s="496">
        <f t="shared" si="53"/>
        <v>2.5000000000000001E-2</v>
      </c>
      <c r="N148" s="496">
        <f t="shared" si="54"/>
        <v>2.5000000000000001E-2</v>
      </c>
      <c r="O148" s="496">
        <f t="shared" si="55"/>
        <v>2.5000000000000001E-2</v>
      </c>
      <c r="P148" s="496">
        <f t="shared" si="56"/>
        <v>2.5000000000000001E-2</v>
      </c>
      <c r="Q148" s="496">
        <f t="shared" si="57"/>
        <v>2.5000000000000001E-2</v>
      </c>
      <c r="R148" s="496">
        <f t="shared" si="58"/>
        <v>2.5000000000000001E-2</v>
      </c>
      <c r="S148" s="496">
        <f t="shared" si="59"/>
        <v>2.5000000000000001E-2</v>
      </c>
      <c r="T148" s="496">
        <f t="shared" si="60"/>
        <v>2.5000000000000001E-2</v>
      </c>
      <c r="U148" s="496">
        <f t="shared" si="61"/>
        <v>2.5000000000000001E-2</v>
      </c>
      <c r="V148" s="496">
        <f t="shared" si="62"/>
        <v>2.5000000000000001E-2</v>
      </c>
      <c r="W148" s="494">
        <f t="shared" si="63"/>
        <v>2.5000000000000001E-2</v>
      </c>
    </row>
    <row r="149" spans="1:23" collapsed="1"/>
  </sheetData>
  <conditionalFormatting sqref="C109:C148">
    <cfRule type="cellIs" dxfId="93" priority="4" stopIfTrue="1" operator="equal">
      <formula>0</formula>
    </cfRule>
  </conditionalFormatting>
  <conditionalFormatting sqref="D109:W148 X75:AH75">
    <cfRule type="cellIs" dxfId="92" priority="3" stopIfTrue="1" operator="greaterThan">
      <formula>0</formula>
    </cfRule>
  </conditionalFormatting>
  <conditionalFormatting sqref="C109:C148">
    <cfRule type="cellIs" dxfId="91" priority="2" stopIfTrue="1" operator="equal">
      <formula>0</formula>
    </cfRule>
  </conditionalFormatting>
  <pageMargins left="0.5" right="0.5" top="0.5" bottom="0.5" header="0.3" footer="0.3"/>
  <pageSetup paperSize="9" scale="65" orientation="landscape"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510977" r:id="rId4" name="Drop Down 1">
              <controlPr defaultSize="0" autoLine="0" autoPict="0">
                <anchor moveWithCells="1">
                  <from>
                    <xdr:col>1</xdr:col>
                    <xdr:colOff>160020</xdr:colOff>
                    <xdr:row>11</xdr:row>
                    <xdr:rowOff>38100</xdr:rowOff>
                  </from>
                  <to>
                    <xdr:col>5</xdr:col>
                    <xdr:colOff>182880</xdr:colOff>
                    <xdr:row>12</xdr:row>
                    <xdr:rowOff>76200</xdr:rowOff>
                  </to>
                </anchor>
              </controlPr>
            </control>
          </mc:Choice>
        </mc:AlternateContent>
        <mc:AlternateContent xmlns:mc="http://schemas.openxmlformats.org/markup-compatibility/2006">
          <mc:Choice Requires="x14">
            <control shapeId="510978" r:id="rId5" name="Drop Down 2">
              <controlPr defaultSize="0" autoLine="0" autoPict="0">
                <anchor moveWithCells="1">
                  <from>
                    <xdr:col>1</xdr:col>
                    <xdr:colOff>182880</xdr:colOff>
                    <xdr:row>7</xdr:row>
                    <xdr:rowOff>38100</xdr:rowOff>
                  </from>
                  <to>
                    <xdr:col>5</xdr:col>
                    <xdr:colOff>213360</xdr:colOff>
                    <xdr:row>8</xdr:row>
                    <xdr:rowOff>76200</xdr:rowOff>
                  </to>
                </anchor>
              </controlPr>
            </control>
          </mc:Choice>
        </mc:AlternateContent>
        <mc:AlternateContent xmlns:mc="http://schemas.openxmlformats.org/markup-compatibility/2006">
          <mc:Choice Requires="x14">
            <control shapeId="510979" r:id="rId6" name="Option Button 3">
              <controlPr defaultSize="0" autoFill="0" autoLine="0" autoPict="0">
                <anchor moveWithCells="1">
                  <from>
                    <xdr:col>0</xdr:col>
                    <xdr:colOff>1630680</xdr:colOff>
                    <xdr:row>7</xdr:row>
                    <xdr:rowOff>45720</xdr:rowOff>
                  </from>
                  <to>
                    <xdr:col>1</xdr:col>
                    <xdr:colOff>152400</xdr:colOff>
                    <xdr:row>8</xdr:row>
                    <xdr:rowOff>106680</xdr:rowOff>
                  </to>
                </anchor>
              </controlPr>
            </control>
          </mc:Choice>
        </mc:AlternateContent>
        <mc:AlternateContent xmlns:mc="http://schemas.openxmlformats.org/markup-compatibility/2006">
          <mc:Choice Requires="x14">
            <control shapeId="510980" r:id="rId7" name="Option Button 4">
              <controlPr defaultSize="0" autoFill="0" autoLine="0" autoPict="0">
                <anchor moveWithCells="1">
                  <from>
                    <xdr:col>0</xdr:col>
                    <xdr:colOff>1623060</xdr:colOff>
                    <xdr:row>11</xdr:row>
                    <xdr:rowOff>30480</xdr:rowOff>
                  </from>
                  <to>
                    <xdr:col>1</xdr:col>
                    <xdr:colOff>144780</xdr:colOff>
                    <xdr:row>12</xdr:row>
                    <xdr:rowOff>76200</xdr:rowOff>
                  </to>
                </anchor>
              </controlPr>
            </control>
          </mc:Choice>
        </mc:AlternateContent>
        <mc:AlternateContent xmlns:mc="http://schemas.openxmlformats.org/markup-compatibility/2006">
          <mc:Choice Requires="x14">
            <control shapeId="510981" r:id="rId8" name="Drop Down 5">
              <controlPr defaultSize="0" autoLine="0" autoPict="0">
                <anchor moveWithCells="1">
                  <from>
                    <xdr:col>6</xdr:col>
                    <xdr:colOff>182880</xdr:colOff>
                    <xdr:row>7</xdr:row>
                    <xdr:rowOff>45720</xdr:rowOff>
                  </from>
                  <to>
                    <xdr:col>9</xdr:col>
                    <xdr:colOff>571500</xdr:colOff>
                    <xdr:row>8</xdr:row>
                    <xdr:rowOff>106680</xdr:rowOff>
                  </to>
                </anchor>
              </controlPr>
            </control>
          </mc:Choice>
        </mc:AlternateContent>
        <mc:AlternateContent xmlns:mc="http://schemas.openxmlformats.org/markup-compatibility/2006">
          <mc:Choice Requires="x14">
            <control shapeId="510982" r:id="rId9" name="Drop Down 6">
              <controlPr defaultSize="0" autoLine="0" autoPict="0">
                <anchor moveWithCells="1">
                  <from>
                    <xdr:col>6</xdr:col>
                    <xdr:colOff>182880</xdr:colOff>
                    <xdr:row>11</xdr:row>
                    <xdr:rowOff>30480</xdr:rowOff>
                  </from>
                  <to>
                    <xdr:col>9</xdr:col>
                    <xdr:colOff>571500</xdr:colOff>
                    <xdr:row>12</xdr:row>
                    <xdr:rowOff>76200</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6"/>
  <sheetViews>
    <sheetView topLeftCell="A17" workbookViewId="0">
      <selection activeCell="B24" sqref="B24"/>
    </sheetView>
  </sheetViews>
  <sheetFormatPr defaultRowHeight="14.4"/>
  <cols>
    <col min="1" max="1" width="8.88671875" style="2819"/>
    <col min="2" max="2" width="25.77734375" style="2819" customWidth="1"/>
    <col min="3" max="16384" width="8.88671875" style="2819"/>
  </cols>
  <sheetData>
    <row r="1" spans="1:10">
      <c r="A1" s="2817" t="s">
        <v>1812</v>
      </c>
      <c r="B1" s="2818"/>
      <c r="C1" s="2818"/>
      <c r="D1" s="2818"/>
    </row>
    <row r="2" spans="1:10">
      <c r="A2" s="2818"/>
      <c r="B2" s="2818"/>
      <c r="C2" s="2818"/>
      <c r="D2" s="2818"/>
    </row>
    <row r="3" spans="1:10">
      <c r="A3" s="2820" t="s">
        <v>748</v>
      </c>
      <c r="B3" s="2820" t="s">
        <v>1813</v>
      </c>
      <c r="C3" s="2818"/>
      <c r="D3" s="2818"/>
    </row>
    <row r="4" spans="1:10">
      <c r="A4" s="2820" t="s">
        <v>1814</v>
      </c>
      <c r="B4" s="2818"/>
      <c r="C4" s="2818"/>
      <c r="D4" s="2818"/>
    </row>
    <row r="5" spans="1:10">
      <c r="A5" s="2820" t="s">
        <v>1815</v>
      </c>
      <c r="B5" s="2818"/>
      <c r="C5" s="2818"/>
      <c r="D5" s="2818"/>
    </row>
    <row r="6" spans="1:10">
      <c r="A6" s="2820" t="s">
        <v>1816</v>
      </c>
      <c r="B6" s="2818"/>
      <c r="C6" s="2818"/>
      <c r="D6" s="2818"/>
    </row>
    <row r="7" spans="1:10">
      <c r="A7" s="2818"/>
      <c r="B7" s="2818"/>
      <c r="C7" s="2818"/>
      <c r="D7" s="2818"/>
    </row>
    <row r="8" spans="1:10">
      <c r="A8" s="2820" t="s">
        <v>1817</v>
      </c>
      <c r="B8" s="2818"/>
      <c r="C8" s="2818"/>
      <c r="D8" s="2818"/>
    </row>
    <row r="9" spans="1:10">
      <c r="A9" s="2818"/>
      <c r="B9" s="2821" t="s">
        <v>1818</v>
      </c>
      <c r="C9" s="2818"/>
      <c r="D9" s="2822">
        <v>0.12</v>
      </c>
    </row>
    <row r="10" spans="1:10">
      <c r="A10" s="2818"/>
      <c r="B10" s="2821" t="s">
        <v>1819</v>
      </c>
      <c r="C10" s="2818"/>
      <c r="D10" s="2823">
        <v>0.36499999999999999</v>
      </c>
    </row>
    <row r="11" spans="1:10">
      <c r="A11" s="2818"/>
      <c r="B11" s="2821" t="s">
        <v>1820</v>
      </c>
      <c r="C11" s="2818"/>
      <c r="D11" s="2824">
        <v>7.0000000000000007E-2</v>
      </c>
    </row>
    <row r="12" spans="1:10">
      <c r="A12" s="2818"/>
      <c r="B12" s="2821" t="s">
        <v>1821</v>
      </c>
      <c r="C12" s="2818"/>
      <c r="D12" s="2824">
        <v>0.03</v>
      </c>
    </row>
    <row r="13" spans="1:10">
      <c r="A13" s="2818"/>
      <c r="B13" s="2821" t="s">
        <v>1822</v>
      </c>
      <c r="C13" s="2818"/>
      <c r="D13" s="2821" t="s">
        <v>1823</v>
      </c>
    </row>
    <row r="14" spans="1:10">
      <c r="A14" s="2818"/>
      <c r="B14" s="2820" t="s">
        <v>1824</v>
      </c>
      <c r="C14" s="2818"/>
      <c r="D14" s="2825">
        <v>510</v>
      </c>
    </row>
    <row r="15" spans="1:10">
      <c r="A15" s="2818"/>
      <c r="B15" s="2818"/>
      <c r="C15" s="2820" t="s">
        <v>4</v>
      </c>
      <c r="D15" s="2818"/>
    </row>
    <row r="16" spans="1:10">
      <c r="A16" s="2818"/>
      <c r="B16" s="2821" t="s">
        <v>1825</v>
      </c>
      <c r="C16" s="2826">
        <v>2013</v>
      </c>
      <c r="D16" s="2827">
        <v>2014</v>
      </c>
      <c r="E16" s="2828">
        <v>2015</v>
      </c>
      <c r="F16" s="2828">
        <v>2016</v>
      </c>
      <c r="G16" s="2828">
        <v>2017</v>
      </c>
      <c r="H16" s="2828">
        <v>2018</v>
      </c>
      <c r="I16" s="2828">
        <v>2019</v>
      </c>
      <c r="J16" s="2829" t="s">
        <v>138</v>
      </c>
    </row>
    <row r="17" spans="1:10">
      <c r="A17" s="2821" t="s">
        <v>624</v>
      </c>
      <c r="B17" s="2818"/>
      <c r="C17" s="2830">
        <v>910.1</v>
      </c>
      <c r="D17" s="2830">
        <v>725.8</v>
      </c>
      <c r="E17" s="2831">
        <v>625</v>
      </c>
      <c r="F17" s="2832">
        <v>687.5</v>
      </c>
      <c r="G17" s="2832">
        <v>790.6</v>
      </c>
      <c r="H17" s="2832">
        <v>988.3</v>
      </c>
      <c r="I17" s="2833">
        <v>1185.9000000000001</v>
      </c>
      <c r="J17" s="2833">
        <v>1221.5</v>
      </c>
    </row>
    <row r="18" spans="1:10">
      <c r="A18" s="2818"/>
      <c r="B18" s="2821" t="s">
        <v>1826</v>
      </c>
      <c r="C18" s="2818"/>
      <c r="D18" s="2823">
        <v>-0.20200000000000001</v>
      </c>
      <c r="E18" s="2834">
        <v>-0.13900000000000001</v>
      </c>
      <c r="F18" s="2834">
        <v>0.1</v>
      </c>
      <c r="G18" s="2834">
        <v>0.15</v>
      </c>
      <c r="H18" s="2834">
        <v>0.25</v>
      </c>
      <c r="I18" s="2834">
        <v>0.2</v>
      </c>
      <c r="J18" s="2834">
        <v>0.03</v>
      </c>
    </row>
    <row r="19" spans="1:10">
      <c r="A19" s="2818"/>
      <c r="B19" s="2821" t="s">
        <v>1827</v>
      </c>
      <c r="C19" s="2835">
        <v>808</v>
      </c>
      <c r="D19" s="2830">
        <v>635.6</v>
      </c>
      <c r="E19" s="2832">
        <v>545.70000000000005</v>
      </c>
      <c r="F19" s="2832">
        <v>599.6</v>
      </c>
      <c r="G19" s="2832">
        <v>687.2</v>
      </c>
      <c r="H19" s="2831">
        <v>856</v>
      </c>
      <c r="I19" s="2833">
        <v>1024.8</v>
      </c>
      <c r="J19" s="2833">
        <v>1055.5999999999999</v>
      </c>
    </row>
    <row r="20" spans="1:10">
      <c r="A20" s="2818"/>
      <c r="B20" s="2821" t="s">
        <v>1828</v>
      </c>
      <c r="C20" s="2830">
        <v>102.1</v>
      </c>
      <c r="D20" s="2830">
        <v>90.2</v>
      </c>
      <c r="E20" s="2832">
        <v>79.3</v>
      </c>
      <c r="F20" s="2832">
        <v>87.9</v>
      </c>
      <c r="G20" s="2832">
        <v>103.5</v>
      </c>
      <c r="H20" s="2832">
        <v>132.30000000000001</v>
      </c>
      <c r="I20" s="2832">
        <v>161.1</v>
      </c>
      <c r="J20" s="2831">
        <v>166</v>
      </c>
    </row>
    <row r="21" spans="1:10">
      <c r="A21" s="2818"/>
      <c r="B21" s="2821" t="s">
        <v>1829</v>
      </c>
      <c r="C21" s="2823">
        <v>0.112</v>
      </c>
      <c r="D21" s="2823">
        <v>0.124</v>
      </c>
      <c r="E21" s="2834">
        <v>0.127</v>
      </c>
      <c r="F21" s="2834">
        <v>0.128</v>
      </c>
      <c r="G21" s="2834">
        <v>0.13100000000000001</v>
      </c>
      <c r="H21" s="2834">
        <v>0.13400000000000001</v>
      </c>
      <c r="I21" s="2834">
        <v>0.13600000000000001</v>
      </c>
      <c r="J21" s="2834">
        <v>0.13600000000000001</v>
      </c>
    </row>
    <row r="22" spans="1:10">
      <c r="A22" s="2818"/>
      <c r="B22" s="2821" t="s">
        <v>755</v>
      </c>
      <c r="C22" s="2835">
        <v>70</v>
      </c>
      <c r="D22" s="2830">
        <v>64.099999999999994</v>
      </c>
      <c r="E22" s="2831">
        <v>57</v>
      </c>
      <c r="F22" s="2832">
        <v>61.2</v>
      </c>
      <c r="G22" s="2832">
        <v>68.099999999999994</v>
      </c>
      <c r="H22" s="2832">
        <v>80.900000000000006</v>
      </c>
      <c r="I22" s="2831">
        <v>93</v>
      </c>
      <c r="J22" s="2832">
        <v>95.8</v>
      </c>
    </row>
    <row r="23" spans="1:10">
      <c r="A23" s="2818"/>
      <c r="B23" s="2821" t="s">
        <v>1830</v>
      </c>
      <c r="C23" s="2835">
        <v>0</v>
      </c>
      <c r="D23" s="2835">
        <v>0</v>
      </c>
      <c r="E23" s="2831">
        <v>0</v>
      </c>
      <c r="F23" s="2831">
        <v>0</v>
      </c>
      <c r="G23" s="2831">
        <v>0</v>
      </c>
      <c r="H23" s="2831">
        <v>0</v>
      </c>
      <c r="I23" s="2831">
        <v>0</v>
      </c>
      <c r="J23" s="2831">
        <v>0</v>
      </c>
    </row>
    <row r="24" spans="1:10">
      <c r="A24" s="2818"/>
      <c r="B24" s="2821" t="s">
        <v>757</v>
      </c>
      <c r="C24" s="2836">
        <v>-12.1</v>
      </c>
      <c r="D24" s="2836">
        <v>-14.1</v>
      </c>
      <c r="E24" s="2837">
        <v>-12.7</v>
      </c>
      <c r="F24" s="2837">
        <v>-13.9</v>
      </c>
      <c r="G24" s="2837">
        <v>-16</v>
      </c>
      <c r="H24" s="2837">
        <v>-20</v>
      </c>
      <c r="I24" s="2837">
        <v>-24</v>
      </c>
      <c r="J24" s="2837">
        <v>-24.8</v>
      </c>
    </row>
    <row r="25" spans="1:10">
      <c r="A25" s="2818"/>
      <c r="B25" s="2821" t="s">
        <v>1831</v>
      </c>
      <c r="C25" s="2830">
        <v>57.8</v>
      </c>
      <c r="D25" s="2835">
        <v>50</v>
      </c>
      <c r="E25" s="2832">
        <v>44.3</v>
      </c>
      <c r="F25" s="2832">
        <v>47.3</v>
      </c>
      <c r="G25" s="2832">
        <v>52.1</v>
      </c>
      <c r="H25" s="2832">
        <v>60.9</v>
      </c>
      <c r="I25" s="2831">
        <v>69</v>
      </c>
      <c r="J25" s="2832">
        <v>71.099999999999994</v>
      </c>
    </row>
    <row r="26" spans="1:10">
      <c r="A26" s="2818"/>
      <c r="B26" s="2821" t="s">
        <v>758</v>
      </c>
      <c r="C26" s="2835">
        <v>4</v>
      </c>
      <c r="D26" s="2835">
        <v>4</v>
      </c>
      <c r="E26" s="2831">
        <v>4</v>
      </c>
      <c r="F26" s="2832">
        <v>4.4000000000000004</v>
      </c>
      <c r="G26" s="2832">
        <v>5.0999999999999996</v>
      </c>
      <c r="H26" s="2832">
        <v>6.3</v>
      </c>
      <c r="I26" s="2832">
        <v>7.6</v>
      </c>
      <c r="J26" s="2832">
        <v>7.8</v>
      </c>
    </row>
    <row r="27" spans="1:10">
      <c r="A27" s="2818"/>
      <c r="B27" s="2821" t="s">
        <v>1832</v>
      </c>
      <c r="C27" s="2830">
        <v>40.299999999999997</v>
      </c>
      <c r="D27" s="2830">
        <v>36.200000000000003</v>
      </c>
      <c r="E27" s="2831">
        <v>31</v>
      </c>
      <c r="F27" s="2832">
        <v>36.200000000000003</v>
      </c>
      <c r="G27" s="2832">
        <v>46.3</v>
      </c>
      <c r="H27" s="2832">
        <v>65.099999999999994</v>
      </c>
      <c r="I27" s="2832">
        <v>84.6</v>
      </c>
      <c r="J27" s="2832">
        <v>87.1</v>
      </c>
    </row>
    <row r="28" spans="1:10">
      <c r="A28" s="2818"/>
      <c r="B28" s="2821" t="s">
        <v>1829</v>
      </c>
      <c r="C28" s="2823">
        <v>4.3999999999999997E-2</v>
      </c>
      <c r="D28" s="2823">
        <v>0.05</v>
      </c>
      <c r="E28" s="2834">
        <v>0.05</v>
      </c>
      <c r="F28" s="2834">
        <v>5.2999999999999999E-2</v>
      </c>
      <c r="G28" s="2834">
        <v>5.8999999999999997E-2</v>
      </c>
      <c r="H28" s="2834">
        <v>6.6000000000000003E-2</v>
      </c>
      <c r="I28" s="2834">
        <v>7.0999999999999994E-2</v>
      </c>
      <c r="J28" s="2834">
        <v>7.0999999999999994E-2</v>
      </c>
    </row>
    <row r="29" spans="1:10">
      <c r="A29" s="2818"/>
      <c r="B29" s="2821" t="s">
        <v>1833</v>
      </c>
      <c r="C29" s="2818"/>
      <c r="D29" s="2830">
        <v>13.2</v>
      </c>
      <c r="E29" s="2832">
        <v>11.3</v>
      </c>
      <c r="F29" s="2832">
        <v>13.2</v>
      </c>
      <c r="G29" s="2832">
        <v>16.899999999999999</v>
      </c>
      <c r="H29" s="2832">
        <v>23.8</v>
      </c>
      <c r="I29" s="2832">
        <v>30.9</v>
      </c>
      <c r="J29" s="2832">
        <v>31.8</v>
      </c>
    </row>
    <row r="30" spans="1:10">
      <c r="A30" s="2818"/>
      <c r="B30" s="2821" t="s">
        <v>1834</v>
      </c>
      <c r="C30" s="2818"/>
      <c r="D30" s="2835">
        <v>23</v>
      </c>
      <c r="E30" s="2832">
        <v>19.7</v>
      </c>
      <c r="F30" s="2831">
        <v>23</v>
      </c>
      <c r="G30" s="2832">
        <v>29.4</v>
      </c>
      <c r="H30" s="2832">
        <v>41.3</v>
      </c>
      <c r="I30" s="2832">
        <v>53.7</v>
      </c>
      <c r="J30" s="2832">
        <v>55.3</v>
      </c>
    </row>
    <row r="31" spans="1:10">
      <c r="A31" s="2818"/>
      <c r="B31" s="2821" t="s">
        <v>1829</v>
      </c>
      <c r="C31" s="2818"/>
      <c r="D31" s="2823">
        <v>3.2000000000000001E-2</v>
      </c>
      <c r="E31" s="2834">
        <v>3.1E-2</v>
      </c>
      <c r="F31" s="2834">
        <v>3.3000000000000002E-2</v>
      </c>
      <c r="G31" s="2834">
        <v>3.6999999999999998E-2</v>
      </c>
      <c r="H31" s="2834">
        <v>4.2000000000000003E-2</v>
      </c>
      <c r="I31" s="2834">
        <v>4.4999999999999998E-2</v>
      </c>
      <c r="J31" s="2834">
        <v>4.4999999999999998E-2</v>
      </c>
    </row>
    <row r="32" spans="1:10">
      <c r="A32" s="2818"/>
      <c r="B32" s="2821" t="s">
        <v>1835</v>
      </c>
      <c r="C32" s="2818"/>
      <c r="D32" s="2838">
        <v>3</v>
      </c>
      <c r="E32" s="2839">
        <v>12</v>
      </c>
    </row>
    <row r="33" spans="1:10">
      <c r="A33" s="2818"/>
      <c r="B33" s="2821" t="s">
        <v>1836</v>
      </c>
      <c r="C33" s="2818"/>
      <c r="D33" s="2823">
        <v>0.25</v>
      </c>
      <c r="E33" s="2834">
        <v>1</v>
      </c>
    </row>
    <row r="34" spans="1:10">
      <c r="A34" s="2818"/>
      <c r="B34" s="2821" t="s">
        <v>1837</v>
      </c>
      <c r="C34" s="2818"/>
      <c r="D34" s="2830">
        <v>5.8</v>
      </c>
      <c r="E34" s="2832">
        <v>19.7</v>
      </c>
    </row>
    <row r="35" spans="1:10">
      <c r="A35" s="2840">
        <v>-3</v>
      </c>
      <c r="B35" s="2821" t="s">
        <v>1838</v>
      </c>
      <c r="C35" s="2818"/>
      <c r="D35" s="2836">
        <v>-3.2</v>
      </c>
      <c r="E35" s="2837">
        <v>-7.1</v>
      </c>
      <c r="F35" s="2832">
        <v>4.4000000000000004</v>
      </c>
      <c r="G35" s="2832">
        <v>7.2</v>
      </c>
      <c r="H35" s="2832">
        <v>13.8</v>
      </c>
      <c r="I35" s="2832">
        <v>13.8</v>
      </c>
      <c r="J35" s="2832">
        <v>2.5</v>
      </c>
    </row>
    <row r="36" spans="1:10">
      <c r="A36" s="2840">
        <v>-6</v>
      </c>
      <c r="B36" s="2821" t="s">
        <v>1839</v>
      </c>
      <c r="C36" s="2818"/>
      <c r="D36" s="2835">
        <v>0</v>
      </c>
      <c r="E36" s="2837">
        <v>-10</v>
      </c>
      <c r="F36" s="2837">
        <v>-11</v>
      </c>
      <c r="G36" s="2837">
        <v>-12.7</v>
      </c>
      <c r="H36" s="2837">
        <v>-15.8</v>
      </c>
      <c r="I36" s="2837">
        <v>-19</v>
      </c>
      <c r="J36" s="2837">
        <v>-19.5</v>
      </c>
    </row>
    <row r="37" spans="1:10">
      <c r="A37" s="2840">
        <v>-6</v>
      </c>
      <c r="B37" s="2821" t="s">
        <v>1840</v>
      </c>
      <c r="C37" s="2818"/>
      <c r="D37" s="2835">
        <v>0</v>
      </c>
      <c r="E37" s="2831">
        <v>10</v>
      </c>
      <c r="F37" s="2831">
        <v>11</v>
      </c>
      <c r="G37" s="2832">
        <v>12.7</v>
      </c>
      <c r="H37" s="2832">
        <v>15.8</v>
      </c>
      <c r="I37" s="2831">
        <v>19</v>
      </c>
      <c r="J37" s="2832">
        <v>19.5</v>
      </c>
    </row>
    <row r="38" spans="1:10">
      <c r="A38" s="2818"/>
      <c r="B38" s="2821" t="s">
        <v>1841</v>
      </c>
      <c r="C38" s="2818"/>
      <c r="D38" s="2835">
        <v>9</v>
      </c>
      <c r="E38" s="2832">
        <v>26.7</v>
      </c>
      <c r="F38" s="2832">
        <v>18.600000000000001</v>
      </c>
      <c r="G38" s="2832">
        <v>22.2</v>
      </c>
      <c r="H38" s="2832">
        <v>27.5</v>
      </c>
      <c r="I38" s="2832">
        <v>39.9</v>
      </c>
      <c r="J38" s="2832">
        <v>52.8</v>
      </c>
    </row>
    <row r="39" spans="1:10">
      <c r="A39" s="2818"/>
      <c r="B39" s="2821" t="s">
        <v>1842</v>
      </c>
      <c r="C39" s="2818"/>
      <c r="D39" s="2830">
        <v>0.125</v>
      </c>
      <c r="E39" s="2841">
        <v>0.75</v>
      </c>
      <c r="F39" s="2841">
        <v>1.75</v>
      </c>
      <c r="G39" s="2841">
        <v>2.75</v>
      </c>
      <c r="H39" s="2841">
        <v>3.75</v>
      </c>
      <c r="I39" s="2841">
        <v>4.75</v>
      </c>
      <c r="J39" s="2841">
        <v>4.75</v>
      </c>
    </row>
    <row r="40" spans="1:10">
      <c r="A40" s="2818"/>
      <c r="B40" s="2821" t="s">
        <v>680</v>
      </c>
      <c r="C40" s="2818"/>
      <c r="D40" s="2830">
        <v>0.9859</v>
      </c>
      <c r="E40" s="2832">
        <v>0.91849999999999998</v>
      </c>
      <c r="F40" s="2832">
        <v>0.82010000000000005</v>
      </c>
      <c r="G40" s="2832">
        <v>0.73219999999999996</v>
      </c>
      <c r="H40" s="2832">
        <v>0.65380000000000005</v>
      </c>
      <c r="I40" s="2832">
        <v>0.5837</v>
      </c>
      <c r="J40" s="2832">
        <v>0.5837</v>
      </c>
    </row>
    <row r="41" spans="1:10">
      <c r="A41" s="2818"/>
      <c r="B41" s="2821" t="s">
        <v>1843</v>
      </c>
      <c r="C41" s="2818"/>
      <c r="D41" s="2818"/>
      <c r="J41" s="2832">
        <v>586.79999999999995</v>
      </c>
    </row>
    <row r="42" spans="1:10">
      <c r="A42" s="2818"/>
      <c r="B42" s="2821" t="s">
        <v>1844</v>
      </c>
      <c r="C42" s="2818"/>
      <c r="D42" s="2830">
        <v>8.9</v>
      </c>
      <c r="E42" s="2832">
        <v>24.6</v>
      </c>
      <c r="F42" s="2832">
        <v>15.3</v>
      </c>
      <c r="G42" s="2832">
        <v>16.2</v>
      </c>
      <c r="H42" s="2831">
        <v>18</v>
      </c>
      <c r="I42" s="2832">
        <v>23.3</v>
      </c>
      <c r="J42" s="2832">
        <v>342.5</v>
      </c>
    </row>
    <row r="43" spans="1:10">
      <c r="A43" s="2818"/>
      <c r="B43" s="2842" t="s">
        <v>1845</v>
      </c>
      <c r="C43" s="2818"/>
      <c r="D43" s="2830">
        <v>106.2</v>
      </c>
    </row>
    <row r="44" spans="1:10">
      <c r="A44" s="2818"/>
      <c r="B44" s="2821" t="s">
        <v>1846</v>
      </c>
      <c r="C44" s="2818"/>
      <c r="D44" s="2830">
        <v>342.5</v>
      </c>
    </row>
    <row r="45" spans="1:10">
      <c r="A45" s="2818"/>
      <c r="B45" s="2821" t="s">
        <v>1847</v>
      </c>
      <c r="C45" s="2818"/>
      <c r="D45" s="2830">
        <v>448.7</v>
      </c>
    </row>
    <row r="46" spans="1:10">
      <c r="A46" s="2840">
        <v>-3</v>
      </c>
      <c r="B46" s="2821" t="s">
        <v>1848</v>
      </c>
      <c r="C46" s="2818"/>
      <c r="D46" s="2836">
        <v>-17.8</v>
      </c>
    </row>
    <row r="47" spans="1:10">
      <c r="A47" s="2840">
        <v>-7</v>
      </c>
      <c r="B47" s="2821" t="s">
        <v>1849</v>
      </c>
      <c r="C47" s="2818"/>
      <c r="D47" s="2843">
        <v>83.4</v>
      </c>
    </row>
    <row r="48" spans="1:10">
      <c r="A48" s="2840">
        <v>-8</v>
      </c>
      <c r="B48" s="2820" t="s">
        <v>1850</v>
      </c>
      <c r="C48" s="2818"/>
      <c r="D48" s="2830">
        <v>514.20000000000005</v>
      </c>
    </row>
    <row r="49" spans="1:10">
      <c r="A49" s="2818"/>
      <c r="B49" s="2818"/>
      <c r="C49" s="2820" t="s">
        <v>1851</v>
      </c>
      <c r="D49" s="2835">
        <v>510</v>
      </c>
    </row>
    <row r="50" spans="1:10">
      <c r="A50" s="2818"/>
      <c r="B50" s="2844"/>
      <c r="C50" s="2818"/>
      <c r="D50" s="2818"/>
      <c r="J50" s="2845"/>
    </row>
    <row r="51" spans="1:10">
      <c r="A51" s="2820" t="s">
        <v>74</v>
      </c>
      <c r="B51" s="2818"/>
      <c r="C51" s="2818"/>
      <c r="D51" s="2818"/>
    </row>
    <row r="52" spans="1:10">
      <c r="A52" s="2840">
        <v>-1</v>
      </c>
      <c r="B52" s="2842" t="s">
        <v>1852</v>
      </c>
      <c r="C52" s="2818"/>
      <c r="D52" s="2818"/>
    </row>
    <row r="53" spans="1:10">
      <c r="A53" s="2842" t="s">
        <v>1853</v>
      </c>
      <c r="B53" s="2818"/>
      <c r="C53" s="2818"/>
      <c r="D53" s="2818"/>
    </row>
    <row r="54" spans="1:10">
      <c r="A54" s="2840">
        <v>-2</v>
      </c>
      <c r="B54" s="2846" t="s">
        <v>1854</v>
      </c>
      <c r="C54" s="2818"/>
      <c r="D54" s="2818"/>
    </row>
    <row r="55" spans="1:10">
      <c r="A55" s="2840">
        <v>-3</v>
      </c>
      <c r="B55" s="2842" t="s">
        <v>1855</v>
      </c>
      <c r="C55" s="2818"/>
      <c r="D55" s="2818"/>
    </row>
    <row r="56" spans="1:10">
      <c r="A56" s="2842" t="s">
        <v>1856</v>
      </c>
      <c r="B56" s="2818"/>
      <c r="C56" s="2818"/>
      <c r="D56" s="2818"/>
    </row>
    <row r="57" spans="1:10">
      <c r="A57" s="2842" t="s">
        <v>1857</v>
      </c>
      <c r="B57" s="2818"/>
      <c r="C57" s="2818"/>
      <c r="D57" s="2818"/>
    </row>
    <row r="58" spans="1:10">
      <c r="A58" s="2818"/>
      <c r="B58" s="2818"/>
      <c r="C58" s="2818"/>
      <c r="D58" s="2818"/>
    </row>
    <row r="59" spans="1:10">
      <c r="A59" s="2818"/>
      <c r="B59" s="2821" t="s">
        <v>1858</v>
      </c>
      <c r="C59" s="2843">
        <v>771.9</v>
      </c>
      <c r="D59" s="2818"/>
    </row>
    <row r="60" spans="1:10">
      <c r="A60" s="2818"/>
      <c r="B60" s="2821" t="s">
        <v>1859</v>
      </c>
      <c r="C60" s="2823">
        <v>7.0000000000000007E-2</v>
      </c>
      <c r="D60" s="2818"/>
    </row>
    <row r="61" spans="1:10">
      <c r="A61" s="2818"/>
      <c r="B61" s="2821" t="s">
        <v>1860</v>
      </c>
      <c r="C61" s="2835">
        <v>54</v>
      </c>
      <c r="D61" s="2818"/>
    </row>
    <row r="62" spans="1:10">
      <c r="A62" s="2818"/>
      <c r="B62" s="2821" t="s">
        <v>1861</v>
      </c>
      <c r="C62" s="2830">
        <v>725.8</v>
      </c>
      <c r="D62" s="2818"/>
    </row>
    <row r="63" spans="1:10">
      <c r="A63" s="2818"/>
      <c r="B63" s="2821" t="s">
        <v>1859</v>
      </c>
      <c r="C63" s="2823">
        <v>7.0000000000000007E-2</v>
      </c>
      <c r="D63" s="2818"/>
    </row>
    <row r="64" spans="1:10">
      <c r="A64" s="2818"/>
      <c r="B64" s="2821" t="s">
        <v>1862</v>
      </c>
      <c r="C64" s="2830">
        <v>50.8</v>
      </c>
      <c r="D64" s="2818"/>
    </row>
    <row r="65" spans="1:9">
      <c r="A65" s="2818"/>
      <c r="B65" s="2821" t="s">
        <v>1863</v>
      </c>
      <c r="C65" s="2835">
        <v>54</v>
      </c>
      <c r="D65" s="2818"/>
    </row>
    <row r="66" spans="1:9">
      <c r="A66" s="2818"/>
      <c r="B66" s="2821" t="s">
        <v>1864</v>
      </c>
      <c r="C66" s="2836">
        <v>-3.2</v>
      </c>
      <c r="D66" s="2818"/>
    </row>
    <row r="67" spans="1:9">
      <c r="A67" s="2818"/>
      <c r="B67" s="2821" t="s">
        <v>1865</v>
      </c>
      <c r="C67" s="2843">
        <v>36.200000000000003</v>
      </c>
      <c r="D67" s="2842" t="s">
        <v>1866</v>
      </c>
    </row>
    <row r="68" spans="1:9">
      <c r="A68" s="2818"/>
      <c r="B68" s="2821" t="s">
        <v>1867</v>
      </c>
      <c r="C68" s="2835">
        <v>54</v>
      </c>
      <c r="D68" s="2818"/>
    </row>
    <row r="69" spans="1:9">
      <c r="A69" s="2818"/>
      <c r="B69" s="2821" t="s">
        <v>1868</v>
      </c>
      <c r="C69" s="2836">
        <v>-17.8</v>
      </c>
      <c r="D69" s="2818"/>
    </row>
    <row r="70" spans="1:9">
      <c r="A70" s="2840">
        <v>-4</v>
      </c>
      <c r="B70" s="2818"/>
      <c r="C70" s="2842" t="s">
        <v>1869</v>
      </c>
      <c r="D70" s="2818"/>
    </row>
    <row r="71" spans="1:9">
      <c r="A71" s="2840">
        <v>-5</v>
      </c>
      <c r="B71" s="2842" t="s">
        <v>1870</v>
      </c>
      <c r="C71" s="2818"/>
      <c r="D71" s="2818"/>
    </row>
    <row r="72" spans="1:9">
      <c r="A72" s="2840">
        <v>-6</v>
      </c>
      <c r="B72" s="2842" t="s">
        <v>1871</v>
      </c>
      <c r="C72" s="2818"/>
      <c r="D72" s="2818"/>
    </row>
    <row r="73" spans="1:9">
      <c r="A73" s="2840">
        <v>-7</v>
      </c>
      <c r="B73" s="2842" t="s">
        <v>1872</v>
      </c>
      <c r="C73" s="2818"/>
      <c r="D73" s="2818"/>
    </row>
    <row r="74" spans="1:9">
      <c r="A74" s="2840">
        <v>-8</v>
      </c>
      <c r="B74" s="2842" t="s">
        <v>1873</v>
      </c>
      <c r="C74" s="2847">
        <v>510</v>
      </c>
      <c r="D74" s="2824">
        <v>0.02</v>
      </c>
      <c r="E74" s="2848">
        <v>2.5000000000000001E-2</v>
      </c>
      <c r="F74" s="2848">
        <v>0.03</v>
      </c>
      <c r="G74" s="2848">
        <v>3.5000000000000003E-2</v>
      </c>
      <c r="H74" s="2848">
        <v>0.04</v>
      </c>
      <c r="I74" s="2834">
        <v>4.4999999999999998E-2</v>
      </c>
    </row>
    <row r="75" spans="1:9">
      <c r="A75" s="2818"/>
      <c r="B75" s="2818"/>
      <c r="C75" s="2824">
        <v>0.11</v>
      </c>
      <c r="D75" s="2847">
        <v>530</v>
      </c>
      <c r="E75" s="2849">
        <v>550</v>
      </c>
      <c r="F75" s="2849">
        <v>580</v>
      </c>
      <c r="G75" s="2849">
        <v>600</v>
      </c>
      <c r="H75" s="2849">
        <v>630</v>
      </c>
      <c r="I75" s="2849">
        <v>660</v>
      </c>
    </row>
    <row r="76" spans="1:9">
      <c r="A76" s="2818"/>
      <c r="B76" s="2818"/>
      <c r="C76" s="2824">
        <v>0.115</v>
      </c>
      <c r="D76" s="2847">
        <v>510</v>
      </c>
      <c r="E76" s="2849">
        <v>520</v>
      </c>
      <c r="F76" s="2849">
        <v>540</v>
      </c>
      <c r="G76" s="2849">
        <v>570</v>
      </c>
      <c r="H76" s="2849">
        <v>590</v>
      </c>
      <c r="I76" s="2849">
        <v>620</v>
      </c>
    </row>
    <row r="77" spans="1:9">
      <c r="A77" s="2818"/>
      <c r="B77" s="2818"/>
      <c r="C77" s="2824">
        <v>0.12</v>
      </c>
      <c r="D77" s="2847">
        <v>480</v>
      </c>
      <c r="E77" s="2849">
        <v>500</v>
      </c>
      <c r="F77" s="2828">
        <v>510</v>
      </c>
      <c r="G77" s="2849">
        <v>530</v>
      </c>
      <c r="H77" s="2849">
        <v>550</v>
      </c>
      <c r="I77" s="2849">
        <v>580</v>
      </c>
    </row>
    <row r="78" spans="1:9">
      <c r="A78" s="2818"/>
      <c r="B78" s="2818"/>
      <c r="C78" s="2824">
        <v>0.125</v>
      </c>
      <c r="D78" s="2847">
        <v>460</v>
      </c>
      <c r="E78" s="2849">
        <v>470</v>
      </c>
      <c r="F78" s="2849">
        <v>490</v>
      </c>
      <c r="G78" s="2849">
        <v>500</v>
      </c>
      <c r="H78" s="2849">
        <v>520</v>
      </c>
      <c r="I78" s="2849">
        <v>540</v>
      </c>
    </row>
    <row r="79" spans="1:9">
      <c r="A79" s="2818"/>
      <c r="B79" s="2818"/>
      <c r="C79" s="2824">
        <v>0.13</v>
      </c>
      <c r="D79" s="2847">
        <v>440</v>
      </c>
      <c r="E79" s="2849">
        <v>450</v>
      </c>
      <c r="F79" s="2849">
        <v>460</v>
      </c>
      <c r="G79" s="2849">
        <v>480</v>
      </c>
      <c r="H79" s="2849">
        <v>500</v>
      </c>
      <c r="I79" s="2849">
        <v>510</v>
      </c>
    </row>
    <row r="80" spans="1:9">
      <c r="A80" s="2818"/>
      <c r="B80" s="2842" t="s">
        <v>1874</v>
      </c>
      <c r="C80" s="2818"/>
      <c r="D80" s="2818"/>
    </row>
    <row r="81" spans="1:11">
      <c r="A81" s="2818"/>
      <c r="B81" s="2818"/>
      <c r="C81" s="2818"/>
      <c r="D81" s="2826">
        <v>2013</v>
      </c>
      <c r="E81" s="2828">
        <v>2014</v>
      </c>
      <c r="F81" s="2828">
        <v>2015</v>
      </c>
      <c r="G81" s="2828">
        <v>2016</v>
      </c>
      <c r="H81" s="2828">
        <v>2017</v>
      </c>
      <c r="I81" s="2828">
        <v>2018</v>
      </c>
      <c r="J81" s="2828">
        <v>2019</v>
      </c>
      <c r="K81" s="2829" t="s">
        <v>138</v>
      </c>
    </row>
    <row r="82" spans="1:11">
      <c r="A82" s="2818"/>
      <c r="B82" s="2842" t="s">
        <v>1832</v>
      </c>
      <c r="C82" s="2818"/>
      <c r="D82" s="2830">
        <v>40.299999999999997</v>
      </c>
      <c r="E82" s="2832">
        <v>36.200000000000003</v>
      </c>
      <c r="F82" s="2831">
        <v>31</v>
      </c>
      <c r="G82" s="2832">
        <v>36.200000000000003</v>
      </c>
      <c r="H82" s="2832">
        <v>46.3</v>
      </c>
      <c r="I82" s="2832">
        <v>65.099999999999994</v>
      </c>
      <c r="J82" s="2832">
        <v>84.6</v>
      </c>
      <c r="K82" s="2832">
        <v>87.1</v>
      </c>
    </row>
    <row r="83" spans="1:11">
      <c r="A83" s="2818"/>
      <c r="B83" s="2842" t="s">
        <v>289</v>
      </c>
      <c r="C83" s="2818"/>
      <c r="D83" s="2821" t="s">
        <v>1875</v>
      </c>
      <c r="E83" s="2831">
        <v>0</v>
      </c>
      <c r="F83" s="2831">
        <v>10</v>
      </c>
      <c r="G83" s="2831">
        <v>11</v>
      </c>
      <c r="H83" s="2832">
        <v>12.7</v>
      </c>
      <c r="I83" s="2832">
        <v>15.8</v>
      </c>
      <c r="J83" s="2831">
        <v>19</v>
      </c>
      <c r="K83" s="2832">
        <v>19.5</v>
      </c>
    </row>
    <row r="84" spans="1:11">
      <c r="A84" s="2818"/>
      <c r="B84" s="2842" t="s">
        <v>1876</v>
      </c>
      <c r="C84" s="2818"/>
      <c r="D84" s="2821" t="s">
        <v>1875</v>
      </c>
      <c r="E84" s="2832">
        <v>36.200000000000003</v>
      </c>
      <c r="F84" s="2831">
        <v>41</v>
      </c>
      <c r="G84" s="2832">
        <v>47.2</v>
      </c>
      <c r="H84" s="2831">
        <v>59</v>
      </c>
      <c r="I84" s="2832">
        <v>80.900000000000006</v>
      </c>
      <c r="J84" s="2832">
        <v>103.5</v>
      </c>
      <c r="K84" s="2832">
        <v>106.6</v>
      </c>
    </row>
    <row r="86" spans="1:11">
      <c r="A86" s="2850" t="s">
        <v>1877</v>
      </c>
      <c r="B86" s="284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76"/>
  <sheetViews>
    <sheetView workbookViewId="0"/>
  </sheetViews>
  <sheetFormatPr defaultRowHeight="13.2"/>
  <cols>
    <col min="1" max="1" width="16.33203125" bestFit="1" customWidth="1"/>
  </cols>
  <sheetData>
    <row r="1" spans="1:2">
      <c r="A1" t="s">
        <v>728</v>
      </c>
      <c r="B1" t="s">
        <v>729</v>
      </c>
    </row>
    <row r="2" spans="1:2">
      <c r="A2" t="s">
        <v>730</v>
      </c>
      <c r="B2" t="s">
        <v>731</v>
      </c>
    </row>
    <row r="3" spans="1:2">
      <c r="A3" t="s">
        <v>732</v>
      </c>
      <c r="B3">
        <v>1</v>
      </c>
    </row>
    <row r="4" spans="1:2">
      <c r="A4" t="s">
        <v>733</v>
      </c>
      <c r="B4" t="s">
        <v>734</v>
      </c>
    </row>
    <row r="5" spans="1:2">
      <c r="A5" t="s">
        <v>735</v>
      </c>
      <c r="B5" t="s">
        <v>736</v>
      </c>
    </row>
    <row r="6" spans="1:2">
      <c r="A6" t="s">
        <v>737</v>
      </c>
      <c r="B6" t="s">
        <v>738</v>
      </c>
    </row>
    <row r="7" spans="1:2">
      <c r="A7" s="917">
        <v>34243</v>
      </c>
      <c r="B7">
        <v>6.12</v>
      </c>
    </row>
    <row r="8" spans="1:2">
      <c r="A8" s="917">
        <v>34246</v>
      </c>
      <c r="B8">
        <v>6.1</v>
      </c>
    </row>
    <row r="9" spans="1:2">
      <c r="A9" s="917">
        <v>34247</v>
      </c>
      <c r="B9">
        <v>6.12</v>
      </c>
    </row>
    <row r="10" spans="1:2">
      <c r="A10" s="917">
        <v>34248</v>
      </c>
      <c r="B10">
        <v>6.12</v>
      </c>
    </row>
    <row r="11" spans="1:2">
      <c r="A11" s="917">
        <v>34249</v>
      </c>
      <c r="B11">
        <v>6.11</v>
      </c>
    </row>
    <row r="12" spans="1:2">
      <c r="A12" s="917">
        <v>34250</v>
      </c>
      <c r="B12">
        <v>6.02</v>
      </c>
    </row>
    <row r="13" spans="1:2">
      <c r="A13" s="917">
        <v>34253</v>
      </c>
      <c r="B13" t="s">
        <v>739</v>
      </c>
    </row>
    <row r="14" spans="1:2">
      <c r="A14" s="917">
        <v>34254</v>
      </c>
      <c r="B14">
        <v>6.02</v>
      </c>
    </row>
    <row r="15" spans="1:2">
      <c r="A15" s="917">
        <v>34255</v>
      </c>
      <c r="B15">
        <v>6.03</v>
      </c>
    </row>
    <row r="16" spans="1:2">
      <c r="A16" s="917">
        <v>34256</v>
      </c>
      <c r="B16">
        <v>5.98</v>
      </c>
    </row>
    <row r="17" spans="1:2">
      <c r="A17" s="917">
        <v>34257</v>
      </c>
      <c r="B17">
        <v>5.91</v>
      </c>
    </row>
    <row r="18" spans="1:2">
      <c r="A18" s="917">
        <v>34260</v>
      </c>
      <c r="B18">
        <v>5.99</v>
      </c>
    </row>
    <row r="19" spans="1:2">
      <c r="A19" s="917">
        <v>34261</v>
      </c>
      <c r="B19">
        <v>5.98</v>
      </c>
    </row>
    <row r="20" spans="1:2">
      <c r="A20" s="917">
        <v>34262</v>
      </c>
      <c r="B20">
        <v>5.97</v>
      </c>
    </row>
    <row r="21" spans="1:2">
      <c r="A21" s="917">
        <v>34263</v>
      </c>
      <c r="B21">
        <v>6.06</v>
      </c>
    </row>
    <row r="22" spans="1:2">
      <c r="A22" s="917">
        <v>34264</v>
      </c>
      <c r="B22">
        <v>6.13</v>
      </c>
    </row>
    <row r="23" spans="1:2">
      <c r="A23" s="917">
        <v>34267</v>
      </c>
      <c r="B23">
        <v>6.17</v>
      </c>
    </row>
    <row r="24" spans="1:2">
      <c r="A24" s="917">
        <v>34268</v>
      </c>
      <c r="B24">
        <v>6.14</v>
      </c>
    </row>
    <row r="25" spans="1:2">
      <c r="A25" s="917">
        <v>34269</v>
      </c>
      <c r="B25">
        <v>6.15</v>
      </c>
    </row>
    <row r="26" spans="1:2">
      <c r="A26" s="917">
        <v>34270</v>
      </c>
      <c r="B26">
        <v>6.11</v>
      </c>
    </row>
    <row r="27" spans="1:2">
      <c r="A27" s="917">
        <v>34271</v>
      </c>
      <c r="B27">
        <v>6.12</v>
      </c>
    </row>
    <row r="28" spans="1:2">
      <c r="A28" s="917">
        <v>34274</v>
      </c>
      <c r="B28">
        <v>6.19</v>
      </c>
    </row>
    <row r="29" spans="1:2">
      <c r="A29" s="917">
        <v>34275</v>
      </c>
      <c r="B29">
        <v>6.28</v>
      </c>
    </row>
    <row r="30" spans="1:2">
      <c r="A30" s="917">
        <v>34276</v>
      </c>
      <c r="B30">
        <v>6.32</v>
      </c>
    </row>
    <row r="31" spans="1:2">
      <c r="A31" s="917">
        <v>34277</v>
      </c>
      <c r="B31">
        <v>6.34</v>
      </c>
    </row>
    <row r="32" spans="1:2">
      <c r="A32" s="917">
        <v>34278</v>
      </c>
      <c r="B32">
        <v>6.4</v>
      </c>
    </row>
    <row r="33" spans="1:2">
      <c r="A33" s="917">
        <v>34281</v>
      </c>
      <c r="B33">
        <v>6.38</v>
      </c>
    </row>
    <row r="34" spans="1:2">
      <c r="A34" s="917">
        <v>34282</v>
      </c>
      <c r="B34">
        <v>6.31</v>
      </c>
    </row>
    <row r="35" spans="1:2">
      <c r="A35" s="917">
        <v>34283</v>
      </c>
      <c r="B35">
        <v>6.38</v>
      </c>
    </row>
    <row r="36" spans="1:2">
      <c r="A36" s="917">
        <v>34284</v>
      </c>
      <c r="B36" t="s">
        <v>739</v>
      </c>
    </row>
    <row r="37" spans="1:2">
      <c r="A37" s="917">
        <v>34285</v>
      </c>
      <c r="B37">
        <v>6.33</v>
      </c>
    </row>
    <row r="38" spans="1:2">
      <c r="A38" s="917">
        <v>34288</v>
      </c>
      <c r="B38">
        <v>6.36</v>
      </c>
    </row>
    <row r="39" spans="1:2">
      <c r="A39" s="917">
        <v>34289</v>
      </c>
      <c r="B39">
        <v>6.35</v>
      </c>
    </row>
    <row r="40" spans="1:2">
      <c r="A40" s="917">
        <v>34290</v>
      </c>
      <c r="B40">
        <v>6.35</v>
      </c>
    </row>
    <row r="41" spans="1:2">
      <c r="A41" s="917">
        <v>34291</v>
      </c>
      <c r="B41">
        <v>6.4</v>
      </c>
    </row>
    <row r="42" spans="1:2">
      <c r="A42" s="917">
        <v>34292</v>
      </c>
      <c r="B42">
        <v>6.5</v>
      </c>
    </row>
    <row r="43" spans="1:2">
      <c r="A43" s="917">
        <v>34295</v>
      </c>
      <c r="B43">
        <v>6.53</v>
      </c>
    </row>
    <row r="44" spans="1:2">
      <c r="A44" s="917">
        <v>34296</v>
      </c>
      <c r="B44">
        <v>6.46</v>
      </c>
    </row>
    <row r="45" spans="1:2">
      <c r="A45" s="917">
        <v>34297</v>
      </c>
      <c r="B45">
        <v>6.47</v>
      </c>
    </row>
    <row r="46" spans="1:2">
      <c r="A46" s="917">
        <v>34298</v>
      </c>
      <c r="B46" t="s">
        <v>739</v>
      </c>
    </row>
    <row r="47" spans="1:2">
      <c r="A47" s="917">
        <v>34299</v>
      </c>
      <c r="B47">
        <v>6.43</v>
      </c>
    </row>
    <row r="48" spans="1:2">
      <c r="A48" s="917">
        <v>34302</v>
      </c>
      <c r="B48">
        <v>6.4</v>
      </c>
    </row>
    <row r="49" spans="1:2">
      <c r="A49" s="917">
        <v>34303</v>
      </c>
      <c r="B49">
        <v>6.46</v>
      </c>
    </row>
    <row r="50" spans="1:2">
      <c r="A50" s="917">
        <v>34304</v>
      </c>
      <c r="B50">
        <v>6.44</v>
      </c>
    </row>
    <row r="51" spans="1:2">
      <c r="A51" s="917">
        <v>34305</v>
      </c>
      <c r="B51">
        <v>6.42</v>
      </c>
    </row>
    <row r="52" spans="1:2">
      <c r="A52" s="917">
        <v>34306</v>
      </c>
      <c r="B52">
        <v>6.39</v>
      </c>
    </row>
    <row r="53" spans="1:2">
      <c r="A53" s="917">
        <v>34309</v>
      </c>
      <c r="B53">
        <v>6.31</v>
      </c>
    </row>
    <row r="54" spans="1:2">
      <c r="A54" s="917">
        <v>34310</v>
      </c>
      <c r="B54">
        <v>6.31</v>
      </c>
    </row>
    <row r="55" spans="1:2">
      <c r="A55" s="917">
        <v>34311</v>
      </c>
      <c r="B55">
        <v>6.31</v>
      </c>
    </row>
    <row r="56" spans="1:2">
      <c r="A56" s="917">
        <v>34312</v>
      </c>
      <c r="B56">
        <v>6.29</v>
      </c>
    </row>
    <row r="57" spans="1:2">
      <c r="A57" s="917">
        <v>34313</v>
      </c>
      <c r="B57">
        <v>6.34</v>
      </c>
    </row>
    <row r="58" spans="1:2">
      <c r="A58" s="917">
        <v>34316</v>
      </c>
      <c r="B58">
        <v>6.4</v>
      </c>
    </row>
    <row r="59" spans="1:2">
      <c r="A59" s="917">
        <v>34317</v>
      </c>
      <c r="B59">
        <v>6.46</v>
      </c>
    </row>
    <row r="60" spans="1:2">
      <c r="A60" s="917">
        <v>34318</v>
      </c>
      <c r="B60">
        <v>6.46</v>
      </c>
    </row>
    <row r="61" spans="1:2">
      <c r="A61" s="917">
        <v>34319</v>
      </c>
      <c r="B61">
        <v>6.47</v>
      </c>
    </row>
    <row r="62" spans="1:2">
      <c r="A62" s="917">
        <v>34320</v>
      </c>
      <c r="B62">
        <v>6.44</v>
      </c>
    </row>
    <row r="63" spans="1:2">
      <c r="A63" s="917">
        <v>34323</v>
      </c>
      <c r="B63">
        <v>6.45</v>
      </c>
    </row>
    <row r="64" spans="1:2">
      <c r="A64" s="917">
        <v>34324</v>
      </c>
      <c r="B64">
        <v>6.47</v>
      </c>
    </row>
    <row r="65" spans="1:2">
      <c r="A65" s="917">
        <v>34325</v>
      </c>
      <c r="B65">
        <v>6.37</v>
      </c>
    </row>
    <row r="66" spans="1:2">
      <c r="A66" s="917">
        <v>34326</v>
      </c>
      <c r="B66">
        <v>6.36</v>
      </c>
    </row>
    <row r="67" spans="1:2">
      <c r="A67" s="917">
        <v>34327</v>
      </c>
      <c r="B67" t="s">
        <v>739</v>
      </c>
    </row>
    <row r="68" spans="1:2">
      <c r="A68" s="917">
        <v>34330</v>
      </c>
      <c r="B68">
        <v>6.36</v>
      </c>
    </row>
    <row r="69" spans="1:2">
      <c r="A69" s="917">
        <v>34331</v>
      </c>
      <c r="B69">
        <v>6.36</v>
      </c>
    </row>
    <row r="70" spans="1:2">
      <c r="A70" s="917">
        <v>34332</v>
      </c>
      <c r="B70">
        <v>6.38</v>
      </c>
    </row>
    <row r="71" spans="1:2">
      <c r="A71" s="917">
        <v>34333</v>
      </c>
      <c r="B71">
        <v>6.47</v>
      </c>
    </row>
    <row r="72" spans="1:2">
      <c r="A72" s="917">
        <v>34334</v>
      </c>
      <c r="B72">
        <v>6.48</v>
      </c>
    </row>
    <row r="73" spans="1:2">
      <c r="A73" s="917">
        <v>34337</v>
      </c>
      <c r="B73">
        <v>6.54</v>
      </c>
    </row>
    <row r="74" spans="1:2">
      <c r="A74" s="917">
        <v>34338</v>
      </c>
      <c r="B74">
        <v>6.51</v>
      </c>
    </row>
    <row r="75" spans="1:2">
      <c r="A75" s="917">
        <v>34339</v>
      </c>
      <c r="B75">
        <v>6.54</v>
      </c>
    </row>
    <row r="76" spans="1:2">
      <c r="A76" s="917">
        <v>34340</v>
      </c>
      <c r="B76">
        <v>6.48</v>
      </c>
    </row>
    <row r="77" spans="1:2">
      <c r="A77" s="917">
        <v>34341</v>
      </c>
      <c r="B77">
        <v>6.35</v>
      </c>
    </row>
    <row r="78" spans="1:2">
      <c r="A78" s="917">
        <v>34344</v>
      </c>
      <c r="B78">
        <v>6.35</v>
      </c>
    </row>
    <row r="79" spans="1:2">
      <c r="A79" s="917">
        <v>34345</v>
      </c>
      <c r="B79">
        <v>6.34</v>
      </c>
    </row>
    <row r="80" spans="1:2">
      <c r="A80" s="917">
        <v>34346</v>
      </c>
      <c r="B80">
        <v>6.26</v>
      </c>
    </row>
    <row r="81" spans="1:2">
      <c r="A81" s="917">
        <v>34347</v>
      </c>
      <c r="B81">
        <v>6.36</v>
      </c>
    </row>
    <row r="82" spans="1:2">
      <c r="A82" s="917">
        <v>34348</v>
      </c>
      <c r="B82">
        <v>6.41</v>
      </c>
    </row>
    <row r="83" spans="1:2">
      <c r="A83" s="917">
        <v>34351</v>
      </c>
      <c r="B83" t="s">
        <v>739</v>
      </c>
    </row>
    <row r="84" spans="1:2">
      <c r="A84" s="917">
        <v>34352</v>
      </c>
      <c r="B84">
        <v>6.38</v>
      </c>
    </row>
    <row r="85" spans="1:2">
      <c r="A85" s="917">
        <v>34353</v>
      </c>
      <c r="B85">
        <v>6.4</v>
      </c>
    </row>
    <row r="86" spans="1:2">
      <c r="A86" s="917">
        <v>34354</v>
      </c>
      <c r="B86">
        <v>6.36</v>
      </c>
    </row>
    <row r="87" spans="1:2">
      <c r="A87" s="917">
        <v>34355</v>
      </c>
      <c r="B87">
        <v>6.36</v>
      </c>
    </row>
    <row r="88" spans="1:2">
      <c r="A88" s="917">
        <v>34358</v>
      </c>
      <c r="B88">
        <v>6.38</v>
      </c>
    </row>
    <row r="89" spans="1:2">
      <c r="A89" s="917">
        <v>34359</v>
      </c>
      <c r="B89">
        <v>6.4</v>
      </c>
    </row>
    <row r="90" spans="1:2">
      <c r="A90" s="917">
        <v>34360</v>
      </c>
      <c r="B90">
        <v>6.39</v>
      </c>
    </row>
    <row r="91" spans="1:2">
      <c r="A91" s="917">
        <v>34361</v>
      </c>
      <c r="B91">
        <v>6.33</v>
      </c>
    </row>
    <row r="92" spans="1:2">
      <c r="A92" s="917">
        <v>34362</v>
      </c>
      <c r="B92">
        <v>6.27</v>
      </c>
    </row>
    <row r="93" spans="1:2">
      <c r="A93" s="917">
        <v>34365</v>
      </c>
      <c r="B93">
        <v>6.29</v>
      </c>
    </row>
    <row r="94" spans="1:2">
      <c r="A94" s="917">
        <v>34366</v>
      </c>
      <c r="B94">
        <v>6.37</v>
      </c>
    </row>
    <row r="95" spans="1:2">
      <c r="A95" s="917">
        <v>34367</v>
      </c>
      <c r="B95">
        <v>6.36</v>
      </c>
    </row>
    <row r="96" spans="1:2">
      <c r="A96" s="917">
        <v>34368</v>
      </c>
      <c r="B96">
        <v>6.38</v>
      </c>
    </row>
    <row r="97" spans="1:2">
      <c r="A97" s="917">
        <v>34369</v>
      </c>
      <c r="B97">
        <v>6.49</v>
      </c>
    </row>
    <row r="98" spans="1:2">
      <c r="A98" s="917">
        <v>34372</v>
      </c>
      <c r="B98">
        <v>6.5</v>
      </c>
    </row>
    <row r="99" spans="1:2">
      <c r="A99" s="917">
        <v>34373</v>
      </c>
      <c r="B99">
        <v>6.55</v>
      </c>
    </row>
    <row r="100" spans="1:2">
      <c r="A100" s="917">
        <v>34374</v>
      </c>
      <c r="B100">
        <v>6.52</v>
      </c>
    </row>
    <row r="101" spans="1:2">
      <c r="A101" s="917">
        <v>34375</v>
      </c>
      <c r="B101">
        <v>6.53</v>
      </c>
    </row>
    <row r="102" spans="1:2">
      <c r="A102" s="917">
        <v>34376</v>
      </c>
      <c r="B102">
        <v>6.5</v>
      </c>
    </row>
    <row r="103" spans="1:2">
      <c r="A103" s="917">
        <v>34379</v>
      </c>
      <c r="B103">
        <v>6.53</v>
      </c>
    </row>
    <row r="104" spans="1:2">
      <c r="A104" s="917">
        <v>34380</v>
      </c>
      <c r="B104">
        <v>6.53</v>
      </c>
    </row>
    <row r="105" spans="1:2">
      <c r="A105" s="917">
        <v>34381</v>
      </c>
      <c r="B105">
        <v>6.53</v>
      </c>
    </row>
    <row r="106" spans="1:2">
      <c r="A106" s="917">
        <v>34382</v>
      </c>
      <c r="B106">
        <v>6.62</v>
      </c>
    </row>
    <row r="107" spans="1:2">
      <c r="A107" s="917">
        <v>34383</v>
      </c>
      <c r="B107">
        <v>6.7</v>
      </c>
    </row>
    <row r="108" spans="1:2">
      <c r="A108" s="917">
        <v>34386</v>
      </c>
      <c r="B108" t="s">
        <v>739</v>
      </c>
    </row>
    <row r="109" spans="1:2">
      <c r="A109" s="917">
        <v>34387</v>
      </c>
      <c r="B109">
        <v>6.67</v>
      </c>
    </row>
    <row r="110" spans="1:2">
      <c r="A110" s="917">
        <v>34388</v>
      </c>
      <c r="B110">
        <v>6.73</v>
      </c>
    </row>
    <row r="111" spans="1:2">
      <c r="A111" s="917">
        <v>34389</v>
      </c>
      <c r="B111">
        <v>6.82</v>
      </c>
    </row>
    <row r="112" spans="1:2">
      <c r="A112" s="917">
        <v>34390</v>
      </c>
      <c r="B112">
        <v>6.8</v>
      </c>
    </row>
    <row r="113" spans="1:2">
      <c r="A113" s="917">
        <v>34393</v>
      </c>
      <c r="B113">
        <v>6.75</v>
      </c>
    </row>
    <row r="114" spans="1:2">
      <c r="A114" s="917">
        <v>34394</v>
      </c>
      <c r="B114">
        <v>6.86</v>
      </c>
    </row>
    <row r="115" spans="1:2">
      <c r="A115" s="917">
        <v>34395</v>
      </c>
      <c r="B115">
        <v>6.87</v>
      </c>
    </row>
    <row r="116" spans="1:2">
      <c r="A116" s="917">
        <v>34396</v>
      </c>
      <c r="B116">
        <v>6.92</v>
      </c>
    </row>
    <row r="117" spans="1:2">
      <c r="A117" s="917">
        <v>34397</v>
      </c>
      <c r="B117">
        <v>6.92</v>
      </c>
    </row>
    <row r="118" spans="1:2">
      <c r="A118" s="917">
        <v>34400</v>
      </c>
      <c r="B118">
        <v>6.87</v>
      </c>
    </row>
    <row r="119" spans="1:2">
      <c r="A119" s="917">
        <v>34401</v>
      </c>
      <c r="B119">
        <v>6.92</v>
      </c>
    </row>
    <row r="120" spans="1:2">
      <c r="A120" s="917">
        <v>34402</v>
      </c>
      <c r="B120">
        <v>6.93</v>
      </c>
    </row>
    <row r="121" spans="1:2">
      <c r="A121" s="917">
        <v>34403</v>
      </c>
      <c r="B121">
        <v>7.02</v>
      </c>
    </row>
    <row r="122" spans="1:2">
      <c r="A122" s="917">
        <v>34404</v>
      </c>
      <c r="B122">
        <v>6.99</v>
      </c>
    </row>
    <row r="123" spans="1:2">
      <c r="A123" s="917">
        <v>34407</v>
      </c>
      <c r="B123">
        <v>7.01</v>
      </c>
    </row>
    <row r="124" spans="1:2">
      <c r="A124" s="917">
        <v>34408</v>
      </c>
      <c r="B124">
        <v>6.99</v>
      </c>
    </row>
    <row r="125" spans="1:2">
      <c r="A125" s="917">
        <v>34409</v>
      </c>
      <c r="B125">
        <v>6.9</v>
      </c>
    </row>
    <row r="126" spans="1:2">
      <c r="A126" s="917">
        <v>34410</v>
      </c>
      <c r="B126">
        <v>6.91</v>
      </c>
    </row>
    <row r="127" spans="1:2">
      <c r="A127" s="917">
        <v>34411</v>
      </c>
      <c r="B127">
        <v>6.99</v>
      </c>
    </row>
    <row r="128" spans="1:2">
      <c r="A128" s="917">
        <v>34414</v>
      </c>
      <c r="B128">
        <v>7.03</v>
      </c>
    </row>
    <row r="129" spans="1:2">
      <c r="A129" s="917">
        <v>34415</v>
      </c>
      <c r="B129">
        <v>6.94</v>
      </c>
    </row>
    <row r="130" spans="1:2">
      <c r="A130" s="917">
        <v>34416</v>
      </c>
      <c r="B130">
        <v>6.95</v>
      </c>
    </row>
    <row r="131" spans="1:2">
      <c r="A131" s="917">
        <v>34417</v>
      </c>
      <c r="B131">
        <v>7.09</v>
      </c>
    </row>
    <row r="132" spans="1:2">
      <c r="A132" s="917">
        <v>34418</v>
      </c>
      <c r="B132">
        <v>7.1</v>
      </c>
    </row>
    <row r="133" spans="1:2">
      <c r="A133" s="917">
        <v>34421</v>
      </c>
      <c r="B133">
        <v>7.09</v>
      </c>
    </row>
    <row r="134" spans="1:2">
      <c r="A134" s="917">
        <v>34422</v>
      </c>
      <c r="B134">
        <v>7.17</v>
      </c>
    </row>
    <row r="135" spans="1:2">
      <c r="A135" s="917">
        <v>34423</v>
      </c>
      <c r="B135">
        <v>7.23</v>
      </c>
    </row>
    <row r="136" spans="1:2">
      <c r="A136" s="917">
        <v>34424</v>
      </c>
      <c r="B136">
        <v>7.23</v>
      </c>
    </row>
    <row r="137" spans="1:2">
      <c r="A137" s="917">
        <v>34425</v>
      </c>
      <c r="B137" t="s">
        <v>739</v>
      </c>
    </row>
    <row r="138" spans="1:2">
      <c r="A138" s="917">
        <v>34428</v>
      </c>
      <c r="B138">
        <v>7.55</v>
      </c>
    </row>
    <row r="139" spans="1:2">
      <c r="A139" s="917">
        <v>34429</v>
      </c>
      <c r="B139">
        <v>7.41</v>
      </c>
    </row>
    <row r="140" spans="1:2">
      <c r="A140" s="917">
        <v>34430</v>
      </c>
      <c r="B140">
        <v>7.38</v>
      </c>
    </row>
    <row r="141" spans="1:2">
      <c r="A141" s="917">
        <v>34431</v>
      </c>
      <c r="B141">
        <v>7.33</v>
      </c>
    </row>
    <row r="142" spans="1:2">
      <c r="A142" s="917">
        <v>34432</v>
      </c>
      <c r="B142">
        <v>7.4</v>
      </c>
    </row>
    <row r="143" spans="1:2">
      <c r="A143" s="917">
        <v>34435</v>
      </c>
      <c r="B143">
        <v>7.37</v>
      </c>
    </row>
    <row r="144" spans="1:2">
      <c r="A144" s="917">
        <v>34436</v>
      </c>
      <c r="B144">
        <v>7.32</v>
      </c>
    </row>
    <row r="145" spans="1:2">
      <c r="A145" s="917">
        <v>34437</v>
      </c>
      <c r="B145">
        <v>7.39</v>
      </c>
    </row>
    <row r="146" spans="1:2">
      <c r="A146" s="917">
        <v>34438</v>
      </c>
      <c r="B146">
        <v>7.43</v>
      </c>
    </row>
    <row r="147" spans="1:2">
      <c r="A147" s="917">
        <v>34439</v>
      </c>
      <c r="B147">
        <v>7.42</v>
      </c>
    </row>
    <row r="148" spans="1:2">
      <c r="A148" s="917">
        <v>34442</v>
      </c>
      <c r="B148">
        <v>7.55</v>
      </c>
    </row>
    <row r="149" spans="1:2">
      <c r="A149" s="917">
        <v>34443</v>
      </c>
      <c r="B149">
        <v>7.5</v>
      </c>
    </row>
    <row r="150" spans="1:2">
      <c r="A150" s="917">
        <v>34444</v>
      </c>
      <c r="B150">
        <v>7.46</v>
      </c>
    </row>
    <row r="151" spans="1:2">
      <c r="A151" s="917">
        <v>34445</v>
      </c>
      <c r="B151">
        <v>7.33</v>
      </c>
    </row>
    <row r="152" spans="1:2">
      <c r="A152" s="917">
        <v>34446</v>
      </c>
      <c r="B152">
        <v>7.34</v>
      </c>
    </row>
    <row r="153" spans="1:2">
      <c r="A153" s="917">
        <v>34449</v>
      </c>
      <c r="B153">
        <v>7.26</v>
      </c>
    </row>
    <row r="154" spans="1:2">
      <c r="A154" s="917">
        <v>34450</v>
      </c>
      <c r="B154">
        <v>7.24</v>
      </c>
    </row>
    <row r="155" spans="1:2">
      <c r="A155" s="917">
        <v>34451</v>
      </c>
      <c r="B155" t="s">
        <v>739</v>
      </c>
    </row>
    <row r="156" spans="1:2">
      <c r="A156" s="917">
        <v>34452</v>
      </c>
      <c r="B156">
        <v>7.41</v>
      </c>
    </row>
    <row r="157" spans="1:2">
      <c r="A157" s="917">
        <v>34453</v>
      </c>
      <c r="B157">
        <v>7.44</v>
      </c>
    </row>
    <row r="158" spans="1:2">
      <c r="A158" s="917">
        <v>34456</v>
      </c>
      <c r="B158">
        <v>7.45</v>
      </c>
    </row>
    <row r="159" spans="1:2">
      <c r="A159" s="917">
        <v>34457</v>
      </c>
      <c r="B159">
        <v>7.48</v>
      </c>
    </row>
    <row r="160" spans="1:2">
      <c r="A160" s="917">
        <v>34458</v>
      </c>
      <c r="B160">
        <v>7.49</v>
      </c>
    </row>
    <row r="161" spans="1:2">
      <c r="A161" s="917">
        <v>34459</v>
      </c>
      <c r="B161">
        <v>7.46</v>
      </c>
    </row>
    <row r="162" spans="1:2">
      <c r="A162" s="917">
        <v>34460</v>
      </c>
      <c r="B162">
        <v>7.67</v>
      </c>
    </row>
    <row r="163" spans="1:2">
      <c r="A163" s="917">
        <v>34463</v>
      </c>
      <c r="B163">
        <v>7.76</v>
      </c>
    </row>
    <row r="164" spans="1:2">
      <c r="A164" s="917">
        <v>34464</v>
      </c>
      <c r="B164">
        <v>7.62</v>
      </c>
    </row>
    <row r="165" spans="1:2">
      <c r="A165" s="917">
        <v>34465</v>
      </c>
      <c r="B165">
        <v>7.73</v>
      </c>
    </row>
    <row r="166" spans="1:2">
      <c r="A166" s="917">
        <v>34466</v>
      </c>
      <c r="B166">
        <v>7.69</v>
      </c>
    </row>
    <row r="167" spans="1:2">
      <c r="A167" s="917">
        <v>34467</v>
      </c>
      <c r="B167">
        <v>7.63</v>
      </c>
    </row>
    <row r="168" spans="1:2">
      <c r="A168" s="917">
        <v>34470</v>
      </c>
      <c r="B168">
        <v>7.58</v>
      </c>
    </row>
    <row r="169" spans="1:2">
      <c r="A169" s="917">
        <v>34471</v>
      </c>
      <c r="B169">
        <v>7.39</v>
      </c>
    </row>
    <row r="170" spans="1:2">
      <c r="A170" s="917">
        <v>34472</v>
      </c>
      <c r="B170">
        <v>7.41</v>
      </c>
    </row>
    <row r="171" spans="1:2">
      <c r="A171" s="917">
        <v>34473</v>
      </c>
      <c r="B171">
        <v>7.37</v>
      </c>
    </row>
    <row r="172" spans="1:2">
      <c r="A172" s="917">
        <v>34474</v>
      </c>
      <c r="B172">
        <v>7.44</v>
      </c>
    </row>
    <row r="173" spans="1:2">
      <c r="A173" s="917">
        <v>34477</v>
      </c>
      <c r="B173">
        <v>7.58</v>
      </c>
    </row>
    <row r="174" spans="1:2">
      <c r="A174" s="917">
        <v>34478</v>
      </c>
      <c r="B174">
        <v>7.54</v>
      </c>
    </row>
    <row r="175" spans="1:2">
      <c r="A175" s="917">
        <v>34479</v>
      </c>
      <c r="B175">
        <v>7.51</v>
      </c>
    </row>
    <row r="176" spans="1:2">
      <c r="A176" s="917">
        <v>34480</v>
      </c>
      <c r="B176">
        <v>7.51</v>
      </c>
    </row>
    <row r="177" spans="1:2">
      <c r="A177" s="917">
        <v>34481</v>
      </c>
      <c r="B177">
        <v>7.55</v>
      </c>
    </row>
    <row r="178" spans="1:2">
      <c r="A178" s="917">
        <v>34484</v>
      </c>
      <c r="B178" t="s">
        <v>739</v>
      </c>
    </row>
    <row r="179" spans="1:2">
      <c r="A179" s="917">
        <v>34485</v>
      </c>
      <c r="B179">
        <v>7.58</v>
      </c>
    </row>
    <row r="180" spans="1:2">
      <c r="A180" s="917">
        <v>34486</v>
      </c>
      <c r="B180">
        <v>7.52</v>
      </c>
    </row>
    <row r="181" spans="1:2">
      <c r="A181" s="917">
        <v>34487</v>
      </c>
      <c r="B181">
        <v>7.49</v>
      </c>
    </row>
    <row r="182" spans="1:2">
      <c r="A182" s="917">
        <v>34488</v>
      </c>
      <c r="B182">
        <v>7.39</v>
      </c>
    </row>
    <row r="183" spans="1:2">
      <c r="A183" s="917">
        <v>34491</v>
      </c>
      <c r="B183">
        <v>7.34</v>
      </c>
    </row>
    <row r="184" spans="1:2">
      <c r="A184" s="917">
        <v>34492</v>
      </c>
      <c r="B184">
        <v>7.37</v>
      </c>
    </row>
    <row r="185" spans="1:2">
      <c r="A185" s="917">
        <v>34493</v>
      </c>
      <c r="B185">
        <v>7.39</v>
      </c>
    </row>
    <row r="186" spans="1:2">
      <c r="A186" s="917">
        <v>34494</v>
      </c>
      <c r="B186">
        <v>7.39</v>
      </c>
    </row>
    <row r="187" spans="1:2">
      <c r="A187" s="917">
        <v>34495</v>
      </c>
      <c r="B187">
        <v>7.44</v>
      </c>
    </row>
    <row r="188" spans="1:2">
      <c r="A188" s="917">
        <v>34498</v>
      </c>
      <c r="B188">
        <v>7.47</v>
      </c>
    </row>
    <row r="189" spans="1:2">
      <c r="A189" s="917">
        <v>34499</v>
      </c>
      <c r="B189">
        <v>7.41</v>
      </c>
    </row>
    <row r="190" spans="1:2">
      <c r="A190" s="917">
        <v>34500</v>
      </c>
      <c r="B190">
        <v>7.53</v>
      </c>
    </row>
    <row r="191" spans="1:2">
      <c r="A191" s="917">
        <v>34501</v>
      </c>
      <c r="B191">
        <v>7.49</v>
      </c>
    </row>
    <row r="192" spans="1:2">
      <c r="A192" s="917">
        <v>34502</v>
      </c>
      <c r="B192">
        <v>7.58</v>
      </c>
    </row>
    <row r="193" spans="1:2">
      <c r="A193" s="917">
        <v>34505</v>
      </c>
      <c r="B193">
        <v>7.58</v>
      </c>
    </row>
    <row r="194" spans="1:2">
      <c r="A194" s="917">
        <v>34506</v>
      </c>
      <c r="B194">
        <v>7.63</v>
      </c>
    </row>
    <row r="195" spans="1:2">
      <c r="A195" s="917">
        <v>34507</v>
      </c>
      <c r="B195">
        <v>7.52</v>
      </c>
    </row>
    <row r="196" spans="1:2">
      <c r="A196" s="917">
        <v>34508</v>
      </c>
      <c r="B196">
        <v>7.51</v>
      </c>
    </row>
    <row r="197" spans="1:2">
      <c r="A197" s="917">
        <v>34509</v>
      </c>
      <c r="B197">
        <v>7.63</v>
      </c>
    </row>
    <row r="198" spans="1:2">
      <c r="A198" s="917">
        <v>34512</v>
      </c>
      <c r="B198">
        <v>7.57</v>
      </c>
    </row>
    <row r="199" spans="1:2">
      <c r="A199" s="917">
        <v>34513</v>
      </c>
      <c r="B199">
        <v>7.65</v>
      </c>
    </row>
    <row r="200" spans="1:2">
      <c r="A200" s="917">
        <v>34514</v>
      </c>
      <c r="B200">
        <v>7.63</v>
      </c>
    </row>
    <row r="201" spans="1:2">
      <c r="A201" s="917">
        <v>34515</v>
      </c>
      <c r="B201">
        <v>7.75</v>
      </c>
    </row>
    <row r="202" spans="1:2">
      <c r="A202" s="917">
        <v>34516</v>
      </c>
      <c r="B202">
        <v>7.74</v>
      </c>
    </row>
    <row r="203" spans="1:2">
      <c r="A203" s="917">
        <v>34519</v>
      </c>
      <c r="B203" t="s">
        <v>739</v>
      </c>
    </row>
    <row r="204" spans="1:2">
      <c r="A204" s="917">
        <v>34520</v>
      </c>
      <c r="B204">
        <v>7.71</v>
      </c>
    </row>
    <row r="205" spans="1:2">
      <c r="A205" s="917">
        <v>34521</v>
      </c>
      <c r="B205">
        <v>7.72</v>
      </c>
    </row>
    <row r="206" spans="1:2">
      <c r="A206" s="917">
        <v>34522</v>
      </c>
      <c r="B206">
        <v>7.71</v>
      </c>
    </row>
    <row r="207" spans="1:2">
      <c r="A207" s="917">
        <v>34523</v>
      </c>
      <c r="B207">
        <v>7.81</v>
      </c>
    </row>
    <row r="208" spans="1:2">
      <c r="A208" s="917">
        <v>34526</v>
      </c>
      <c r="B208">
        <v>7.84</v>
      </c>
    </row>
    <row r="209" spans="1:2">
      <c r="A209" s="917">
        <v>34527</v>
      </c>
      <c r="B209">
        <v>7.8</v>
      </c>
    </row>
    <row r="210" spans="1:2">
      <c r="A210" s="917">
        <v>34528</v>
      </c>
      <c r="B210">
        <v>7.79</v>
      </c>
    </row>
    <row r="211" spans="1:2">
      <c r="A211" s="917">
        <v>34529</v>
      </c>
      <c r="B211">
        <v>7.63</v>
      </c>
    </row>
    <row r="212" spans="1:2">
      <c r="A212" s="917">
        <v>34530</v>
      </c>
      <c r="B212">
        <v>7.64</v>
      </c>
    </row>
    <row r="213" spans="1:2">
      <c r="A213" s="917">
        <v>34533</v>
      </c>
      <c r="B213">
        <v>7.6</v>
      </c>
    </row>
    <row r="214" spans="1:2">
      <c r="A214" s="917">
        <v>34534</v>
      </c>
      <c r="B214">
        <v>7.56</v>
      </c>
    </row>
    <row r="215" spans="1:2">
      <c r="A215" s="917">
        <v>34535</v>
      </c>
      <c r="B215">
        <v>7.64</v>
      </c>
    </row>
    <row r="216" spans="1:2">
      <c r="A216" s="917">
        <v>34536</v>
      </c>
      <c r="B216">
        <v>7.64</v>
      </c>
    </row>
    <row r="217" spans="1:2">
      <c r="A217" s="917">
        <v>34537</v>
      </c>
      <c r="B217">
        <v>7.65</v>
      </c>
    </row>
    <row r="218" spans="1:2">
      <c r="A218" s="917">
        <v>34540</v>
      </c>
      <c r="B218">
        <v>7.61</v>
      </c>
    </row>
    <row r="219" spans="1:2">
      <c r="A219" s="917">
        <v>34541</v>
      </c>
      <c r="B219">
        <v>7.63</v>
      </c>
    </row>
    <row r="220" spans="1:2">
      <c r="A220" s="917">
        <v>34542</v>
      </c>
      <c r="B220">
        <v>7.69</v>
      </c>
    </row>
    <row r="221" spans="1:2">
      <c r="A221" s="917">
        <v>34543</v>
      </c>
      <c r="B221">
        <v>7.62</v>
      </c>
    </row>
    <row r="222" spans="1:2">
      <c r="A222" s="917">
        <v>34544</v>
      </c>
      <c r="B222">
        <v>7.46</v>
      </c>
    </row>
    <row r="223" spans="1:2">
      <c r="A223" s="917">
        <v>34547</v>
      </c>
      <c r="B223">
        <v>7.47</v>
      </c>
    </row>
    <row r="224" spans="1:2">
      <c r="A224" s="917">
        <v>34548</v>
      </c>
      <c r="B224">
        <v>7.46</v>
      </c>
    </row>
    <row r="225" spans="1:2">
      <c r="A225" s="917">
        <v>34549</v>
      </c>
      <c r="B225">
        <v>7.44</v>
      </c>
    </row>
    <row r="226" spans="1:2">
      <c r="A226" s="917">
        <v>34550</v>
      </c>
      <c r="B226">
        <v>7.47</v>
      </c>
    </row>
    <row r="227" spans="1:2">
      <c r="A227" s="917">
        <v>34551</v>
      </c>
      <c r="B227">
        <v>7.62</v>
      </c>
    </row>
    <row r="228" spans="1:2">
      <c r="A228" s="917">
        <v>34554</v>
      </c>
      <c r="B228">
        <v>7.61</v>
      </c>
    </row>
    <row r="229" spans="1:2">
      <c r="A229" s="917">
        <v>34555</v>
      </c>
      <c r="B229">
        <v>7.65</v>
      </c>
    </row>
    <row r="230" spans="1:2">
      <c r="A230" s="917">
        <v>34556</v>
      </c>
      <c r="B230">
        <v>7.66</v>
      </c>
    </row>
    <row r="231" spans="1:2">
      <c r="A231" s="917">
        <v>34557</v>
      </c>
      <c r="B231">
        <v>7.72</v>
      </c>
    </row>
    <row r="232" spans="1:2">
      <c r="A232" s="917">
        <v>34558</v>
      </c>
      <c r="B232">
        <v>7.66</v>
      </c>
    </row>
    <row r="233" spans="1:2">
      <c r="A233" s="917">
        <v>34561</v>
      </c>
      <c r="B233">
        <v>7.68</v>
      </c>
    </row>
    <row r="234" spans="1:2">
      <c r="A234" s="917">
        <v>34562</v>
      </c>
      <c r="B234">
        <v>7.56</v>
      </c>
    </row>
    <row r="235" spans="1:2">
      <c r="A235" s="917">
        <v>34563</v>
      </c>
      <c r="B235">
        <v>7.55</v>
      </c>
    </row>
    <row r="236" spans="1:2">
      <c r="A236" s="917">
        <v>34564</v>
      </c>
      <c r="B236">
        <v>7.67</v>
      </c>
    </row>
    <row r="237" spans="1:2">
      <c r="A237" s="917">
        <v>34565</v>
      </c>
      <c r="B237">
        <v>7.67</v>
      </c>
    </row>
    <row r="238" spans="1:2">
      <c r="A238" s="917">
        <v>34568</v>
      </c>
      <c r="B238">
        <v>7.73</v>
      </c>
    </row>
    <row r="239" spans="1:2">
      <c r="A239" s="917">
        <v>34569</v>
      </c>
      <c r="B239">
        <v>7.71</v>
      </c>
    </row>
    <row r="240" spans="1:2">
      <c r="A240" s="917">
        <v>34570</v>
      </c>
      <c r="B240">
        <v>7.63</v>
      </c>
    </row>
    <row r="241" spans="1:2">
      <c r="A241" s="917">
        <v>34571</v>
      </c>
      <c r="B241">
        <v>7.71</v>
      </c>
    </row>
    <row r="242" spans="1:2">
      <c r="A242" s="917">
        <v>34572</v>
      </c>
      <c r="B242">
        <v>7.65</v>
      </c>
    </row>
    <row r="243" spans="1:2">
      <c r="A243" s="917">
        <v>34575</v>
      </c>
      <c r="B243">
        <v>7.66</v>
      </c>
    </row>
    <row r="244" spans="1:2">
      <c r="A244" s="917">
        <v>34576</v>
      </c>
      <c r="B244">
        <v>7.62</v>
      </c>
    </row>
    <row r="245" spans="1:2">
      <c r="A245" s="917">
        <v>34577</v>
      </c>
      <c r="B245">
        <v>7.6</v>
      </c>
    </row>
    <row r="246" spans="1:2">
      <c r="A246" s="917">
        <v>34578</v>
      </c>
      <c r="B246">
        <v>7.6</v>
      </c>
    </row>
    <row r="247" spans="1:2">
      <c r="A247" s="917">
        <v>34579</v>
      </c>
      <c r="B247">
        <v>7.64</v>
      </c>
    </row>
    <row r="248" spans="1:2">
      <c r="A248" s="917">
        <v>34582</v>
      </c>
      <c r="B248" t="s">
        <v>739</v>
      </c>
    </row>
    <row r="249" spans="1:2">
      <c r="A249" s="917">
        <v>34583</v>
      </c>
      <c r="B249">
        <v>7.71</v>
      </c>
    </row>
    <row r="250" spans="1:2">
      <c r="A250" s="917">
        <v>34584</v>
      </c>
      <c r="B250">
        <v>7.73</v>
      </c>
    </row>
    <row r="251" spans="1:2">
      <c r="A251" s="917">
        <v>34585</v>
      </c>
      <c r="B251">
        <v>7.73</v>
      </c>
    </row>
    <row r="252" spans="1:2">
      <c r="A252" s="917">
        <v>34586</v>
      </c>
      <c r="B252">
        <v>7.88</v>
      </c>
    </row>
    <row r="253" spans="1:2">
      <c r="A253" s="917">
        <v>34589</v>
      </c>
      <c r="B253">
        <v>7.89</v>
      </c>
    </row>
    <row r="254" spans="1:2">
      <c r="A254" s="917">
        <v>34590</v>
      </c>
      <c r="B254">
        <v>7.87</v>
      </c>
    </row>
    <row r="255" spans="1:2">
      <c r="A255" s="917">
        <v>34591</v>
      </c>
      <c r="B255">
        <v>7.83</v>
      </c>
    </row>
    <row r="256" spans="1:2">
      <c r="A256" s="917">
        <v>34592</v>
      </c>
      <c r="B256">
        <v>7.8</v>
      </c>
    </row>
    <row r="257" spans="1:2">
      <c r="A257" s="917">
        <v>34593</v>
      </c>
      <c r="B257">
        <v>7.95</v>
      </c>
    </row>
    <row r="258" spans="1:2">
      <c r="A258" s="917">
        <v>34596</v>
      </c>
      <c r="B258">
        <v>7.9</v>
      </c>
    </row>
    <row r="259" spans="1:2">
      <c r="A259" s="917">
        <v>34597</v>
      </c>
      <c r="B259">
        <v>7.93</v>
      </c>
    </row>
    <row r="260" spans="1:2">
      <c r="A260" s="917">
        <v>34598</v>
      </c>
      <c r="B260">
        <v>7.95</v>
      </c>
    </row>
    <row r="261" spans="1:2">
      <c r="A261" s="917">
        <v>34599</v>
      </c>
      <c r="B261">
        <v>7.94</v>
      </c>
    </row>
    <row r="262" spans="1:2">
      <c r="A262" s="917">
        <v>34600</v>
      </c>
      <c r="B262">
        <v>7.95</v>
      </c>
    </row>
    <row r="263" spans="1:2">
      <c r="A263" s="917">
        <v>34603</v>
      </c>
      <c r="B263">
        <v>7.95</v>
      </c>
    </row>
    <row r="264" spans="1:2">
      <c r="A264" s="917">
        <v>34604</v>
      </c>
      <c r="B264">
        <v>8.01</v>
      </c>
    </row>
    <row r="265" spans="1:2">
      <c r="A265" s="917">
        <v>34605</v>
      </c>
      <c r="B265">
        <v>7.97</v>
      </c>
    </row>
    <row r="266" spans="1:2">
      <c r="A266" s="917">
        <v>34606</v>
      </c>
      <c r="B266">
        <v>8.02</v>
      </c>
    </row>
    <row r="267" spans="1:2">
      <c r="A267" s="917">
        <v>34607</v>
      </c>
      <c r="B267">
        <v>7.98</v>
      </c>
    </row>
    <row r="268" spans="1:2">
      <c r="A268" s="917">
        <v>34610</v>
      </c>
      <c r="B268">
        <v>8.02</v>
      </c>
    </row>
    <row r="269" spans="1:2">
      <c r="A269" s="917">
        <v>34611</v>
      </c>
      <c r="B269">
        <v>8.06</v>
      </c>
    </row>
    <row r="270" spans="1:2">
      <c r="A270" s="917">
        <v>34612</v>
      </c>
      <c r="B270">
        <v>8.1199999999999992</v>
      </c>
    </row>
    <row r="271" spans="1:2">
      <c r="A271" s="917">
        <v>34613</v>
      </c>
      <c r="B271">
        <v>8.1199999999999992</v>
      </c>
    </row>
    <row r="272" spans="1:2">
      <c r="A272" s="917">
        <v>34614</v>
      </c>
      <c r="B272">
        <v>8.07</v>
      </c>
    </row>
    <row r="273" spans="1:2">
      <c r="A273" s="917">
        <v>34617</v>
      </c>
      <c r="B273" t="s">
        <v>739</v>
      </c>
    </row>
    <row r="274" spans="1:2">
      <c r="A274" s="917">
        <v>34618</v>
      </c>
      <c r="B274">
        <v>8.02</v>
      </c>
    </row>
    <row r="275" spans="1:2">
      <c r="A275" s="917">
        <v>34619</v>
      </c>
      <c r="B275">
        <v>8.0399999999999991</v>
      </c>
    </row>
    <row r="276" spans="1:2">
      <c r="A276" s="917">
        <v>34620</v>
      </c>
      <c r="B276">
        <v>7.99</v>
      </c>
    </row>
    <row r="277" spans="1:2">
      <c r="A277" s="917">
        <v>34621</v>
      </c>
      <c r="B277">
        <v>7.98</v>
      </c>
    </row>
    <row r="278" spans="1:2">
      <c r="A278" s="917">
        <v>34624</v>
      </c>
      <c r="B278">
        <v>7.97</v>
      </c>
    </row>
    <row r="279" spans="1:2">
      <c r="A279" s="917">
        <v>34625</v>
      </c>
      <c r="B279">
        <v>8.01</v>
      </c>
    </row>
    <row r="280" spans="1:2">
      <c r="A280" s="917">
        <v>34626</v>
      </c>
      <c r="B280">
        <v>8.0399999999999991</v>
      </c>
    </row>
    <row r="281" spans="1:2">
      <c r="A281" s="917">
        <v>34627</v>
      </c>
      <c r="B281">
        <v>8.14</v>
      </c>
    </row>
    <row r="282" spans="1:2">
      <c r="A282" s="917">
        <v>34628</v>
      </c>
      <c r="B282">
        <v>8.1199999999999992</v>
      </c>
    </row>
    <row r="283" spans="1:2">
      <c r="A283" s="917">
        <v>34631</v>
      </c>
      <c r="B283">
        <v>8.17</v>
      </c>
    </row>
    <row r="284" spans="1:2">
      <c r="A284" s="917">
        <v>34632</v>
      </c>
      <c r="B284">
        <v>8.18</v>
      </c>
    </row>
    <row r="285" spans="1:2">
      <c r="A285" s="917">
        <v>34633</v>
      </c>
      <c r="B285">
        <v>8.19</v>
      </c>
    </row>
    <row r="286" spans="1:2">
      <c r="A286" s="917">
        <v>34634</v>
      </c>
      <c r="B286">
        <v>8.17</v>
      </c>
    </row>
    <row r="287" spans="1:2">
      <c r="A287" s="917">
        <v>34635</v>
      </c>
      <c r="B287">
        <v>8.09</v>
      </c>
    </row>
    <row r="288" spans="1:2">
      <c r="A288" s="917">
        <v>34638</v>
      </c>
      <c r="B288">
        <v>8.09</v>
      </c>
    </row>
    <row r="289" spans="1:2">
      <c r="A289" s="917">
        <v>34639</v>
      </c>
      <c r="B289">
        <v>8.1999999999999993</v>
      </c>
    </row>
    <row r="290" spans="1:2">
      <c r="A290" s="917">
        <v>34640</v>
      </c>
      <c r="B290">
        <v>8.2200000000000006</v>
      </c>
    </row>
    <row r="291" spans="1:2">
      <c r="A291" s="917">
        <v>34641</v>
      </c>
      <c r="B291">
        <v>8.24</v>
      </c>
    </row>
    <row r="292" spans="1:2">
      <c r="A292" s="917">
        <v>34642</v>
      </c>
      <c r="B292">
        <v>8.3000000000000007</v>
      </c>
    </row>
    <row r="293" spans="1:2">
      <c r="A293" s="917">
        <v>34645</v>
      </c>
      <c r="B293">
        <v>8.3000000000000007</v>
      </c>
    </row>
    <row r="294" spans="1:2">
      <c r="A294" s="917">
        <v>34646</v>
      </c>
      <c r="B294">
        <v>8.24</v>
      </c>
    </row>
    <row r="295" spans="1:2">
      <c r="A295" s="917">
        <v>34647</v>
      </c>
      <c r="B295">
        <v>8.2100000000000009</v>
      </c>
    </row>
    <row r="296" spans="1:2">
      <c r="A296" s="917">
        <v>34648</v>
      </c>
      <c r="B296">
        <v>8.27</v>
      </c>
    </row>
    <row r="297" spans="1:2">
      <c r="A297" s="917">
        <v>34649</v>
      </c>
      <c r="B297" t="s">
        <v>739</v>
      </c>
    </row>
    <row r="298" spans="1:2">
      <c r="A298" s="917">
        <v>34652</v>
      </c>
      <c r="B298">
        <v>8.1999999999999993</v>
      </c>
    </row>
    <row r="299" spans="1:2">
      <c r="A299" s="917">
        <v>34653</v>
      </c>
      <c r="B299">
        <v>8.15</v>
      </c>
    </row>
    <row r="300" spans="1:2">
      <c r="A300" s="917">
        <v>34654</v>
      </c>
      <c r="B300">
        <v>8.2200000000000006</v>
      </c>
    </row>
    <row r="301" spans="1:2">
      <c r="A301" s="917">
        <v>34655</v>
      </c>
      <c r="B301">
        <v>8.27</v>
      </c>
    </row>
    <row r="302" spans="1:2">
      <c r="A302" s="917">
        <v>34656</v>
      </c>
      <c r="B302">
        <v>8.26</v>
      </c>
    </row>
    <row r="303" spans="1:2">
      <c r="A303" s="917">
        <v>34659</v>
      </c>
      <c r="B303">
        <v>8.26</v>
      </c>
    </row>
    <row r="304" spans="1:2">
      <c r="A304" s="917">
        <v>34660</v>
      </c>
      <c r="B304">
        <v>8.23</v>
      </c>
    </row>
    <row r="305" spans="1:2">
      <c r="A305" s="917">
        <v>34661</v>
      </c>
      <c r="B305">
        <v>8.06</v>
      </c>
    </row>
    <row r="306" spans="1:2">
      <c r="A306" s="917">
        <v>34662</v>
      </c>
      <c r="B306" t="s">
        <v>739</v>
      </c>
    </row>
    <row r="307" spans="1:2">
      <c r="A307" s="917">
        <v>34663</v>
      </c>
      <c r="B307">
        <v>8.0399999999999991</v>
      </c>
    </row>
    <row r="308" spans="1:2">
      <c r="A308" s="917">
        <v>34666</v>
      </c>
      <c r="B308">
        <v>8.1</v>
      </c>
    </row>
    <row r="309" spans="1:2">
      <c r="A309" s="917">
        <v>34667</v>
      </c>
      <c r="B309">
        <v>8.15</v>
      </c>
    </row>
    <row r="310" spans="1:2">
      <c r="A310" s="917">
        <v>34668</v>
      </c>
      <c r="B310">
        <v>8.1</v>
      </c>
    </row>
    <row r="311" spans="1:2">
      <c r="A311" s="917">
        <v>34669</v>
      </c>
      <c r="B311">
        <v>8.1199999999999992</v>
      </c>
    </row>
    <row r="312" spans="1:2">
      <c r="A312" s="917">
        <v>34670</v>
      </c>
      <c r="B312">
        <v>8.01</v>
      </c>
    </row>
    <row r="313" spans="1:2">
      <c r="A313" s="917">
        <v>34673</v>
      </c>
      <c r="B313">
        <v>8.0399999999999991</v>
      </c>
    </row>
    <row r="314" spans="1:2">
      <c r="A314" s="917">
        <v>34674</v>
      </c>
      <c r="B314">
        <v>7.93</v>
      </c>
    </row>
    <row r="315" spans="1:2">
      <c r="A315" s="917">
        <v>34675</v>
      </c>
      <c r="B315">
        <v>8.01</v>
      </c>
    </row>
    <row r="316" spans="1:2">
      <c r="A316" s="917">
        <v>34676</v>
      </c>
      <c r="B316">
        <v>7.99</v>
      </c>
    </row>
    <row r="317" spans="1:2">
      <c r="A317" s="917">
        <v>34677</v>
      </c>
      <c r="B317">
        <v>7.97</v>
      </c>
    </row>
    <row r="318" spans="1:2">
      <c r="A318" s="917">
        <v>34680</v>
      </c>
      <c r="B318">
        <v>8.0399999999999991</v>
      </c>
    </row>
    <row r="319" spans="1:2">
      <c r="A319" s="917">
        <v>34681</v>
      </c>
      <c r="B319">
        <v>7.97</v>
      </c>
    </row>
    <row r="320" spans="1:2">
      <c r="A320" s="917">
        <v>34682</v>
      </c>
      <c r="B320">
        <v>8</v>
      </c>
    </row>
    <row r="321" spans="1:2">
      <c r="A321" s="917">
        <v>34683</v>
      </c>
      <c r="B321">
        <v>7.99</v>
      </c>
    </row>
    <row r="322" spans="1:2">
      <c r="A322" s="917">
        <v>34684</v>
      </c>
      <c r="B322">
        <v>7.98</v>
      </c>
    </row>
    <row r="323" spans="1:2">
      <c r="A323" s="917">
        <v>34687</v>
      </c>
      <c r="B323">
        <v>7.96</v>
      </c>
    </row>
    <row r="324" spans="1:2">
      <c r="A324" s="917">
        <v>34688</v>
      </c>
      <c r="B324">
        <v>7.98</v>
      </c>
    </row>
    <row r="325" spans="1:2">
      <c r="A325" s="917">
        <v>34689</v>
      </c>
      <c r="B325">
        <v>7.96</v>
      </c>
    </row>
    <row r="326" spans="1:2">
      <c r="A326" s="917">
        <v>34690</v>
      </c>
      <c r="B326">
        <v>7.99</v>
      </c>
    </row>
    <row r="327" spans="1:2">
      <c r="A327" s="917">
        <v>34691</v>
      </c>
      <c r="B327">
        <v>7.96</v>
      </c>
    </row>
    <row r="328" spans="1:2">
      <c r="A328" s="917">
        <v>34694</v>
      </c>
      <c r="B328" t="s">
        <v>739</v>
      </c>
    </row>
    <row r="329" spans="1:2">
      <c r="A329" s="917">
        <v>34695</v>
      </c>
      <c r="B329">
        <v>7.87</v>
      </c>
    </row>
    <row r="330" spans="1:2">
      <c r="A330" s="917">
        <v>34696</v>
      </c>
      <c r="B330">
        <v>7.96</v>
      </c>
    </row>
    <row r="331" spans="1:2">
      <c r="A331" s="917">
        <v>34697</v>
      </c>
      <c r="B331">
        <v>7.99</v>
      </c>
    </row>
    <row r="332" spans="1:2">
      <c r="A332" s="917">
        <v>34698</v>
      </c>
      <c r="B332">
        <v>8.02</v>
      </c>
    </row>
    <row r="333" spans="1:2">
      <c r="A333" s="917">
        <v>34701</v>
      </c>
      <c r="B333" t="s">
        <v>739</v>
      </c>
    </row>
    <row r="334" spans="1:2">
      <c r="A334" s="917">
        <v>34702</v>
      </c>
      <c r="B334">
        <v>8.07</v>
      </c>
    </row>
    <row r="335" spans="1:2">
      <c r="A335" s="917">
        <v>34703</v>
      </c>
      <c r="B335">
        <v>7.98</v>
      </c>
    </row>
    <row r="336" spans="1:2">
      <c r="A336" s="917">
        <v>34704</v>
      </c>
      <c r="B336">
        <v>8.0299999999999994</v>
      </c>
    </row>
    <row r="337" spans="1:2">
      <c r="A337" s="917">
        <v>34705</v>
      </c>
      <c r="B337">
        <v>8</v>
      </c>
    </row>
    <row r="338" spans="1:2">
      <c r="A338" s="917">
        <v>34708</v>
      </c>
      <c r="B338">
        <v>8.0299999999999994</v>
      </c>
    </row>
    <row r="339" spans="1:2">
      <c r="A339" s="917">
        <v>34709</v>
      </c>
      <c r="B339">
        <v>8</v>
      </c>
    </row>
    <row r="340" spans="1:2">
      <c r="A340" s="917">
        <v>34710</v>
      </c>
      <c r="B340">
        <v>7.98</v>
      </c>
    </row>
    <row r="341" spans="1:2">
      <c r="A341" s="917">
        <v>34711</v>
      </c>
      <c r="B341">
        <v>8.02</v>
      </c>
    </row>
    <row r="342" spans="1:2">
      <c r="A342" s="917">
        <v>34712</v>
      </c>
      <c r="B342">
        <v>7.93</v>
      </c>
    </row>
    <row r="343" spans="1:2">
      <c r="A343" s="917">
        <v>34715</v>
      </c>
      <c r="B343" t="s">
        <v>739</v>
      </c>
    </row>
    <row r="344" spans="1:2">
      <c r="A344" s="917">
        <v>34716</v>
      </c>
      <c r="B344">
        <v>7.92</v>
      </c>
    </row>
    <row r="345" spans="1:2">
      <c r="A345" s="917">
        <v>34717</v>
      </c>
      <c r="B345">
        <v>7.91</v>
      </c>
    </row>
    <row r="346" spans="1:2">
      <c r="A346" s="917">
        <v>34718</v>
      </c>
      <c r="B346">
        <v>7.95</v>
      </c>
    </row>
    <row r="347" spans="1:2">
      <c r="A347" s="917">
        <v>34719</v>
      </c>
      <c r="B347">
        <v>8.02</v>
      </c>
    </row>
    <row r="348" spans="1:2">
      <c r="A348" s="917">
        <v>34722</v>
      </c>
      <c r="B348">
        <v>8.02</v>
      </c>
    </row>
    <row r="349" spans="1:2">
      <c r="A349" s="917">
        <v>34723</v>
      </c>
      <c r="B349">
        <v>8.0500000000000007</v>
      </c>
    </row>
    <row r="350" spans="1:2">
      <c r="A350" s="917">
        <v>34724</v>
      </c>
      <c r="B350">
        <v>7.99</v>
      </c>
    </row>
    <row r="351" spans="1:2">
      <c r="A351" s="917">
        <v>34725</v>
      </c>
      <c r="B351">
        <v>7.95</v>
      </c>
    </row>
    <row r="352" spans="1:2">
      <c r="A352" s="917">
        <v>34726</v>
      </c>
      <c r="B352">
        <v>7.83</v>
      </c>
    </row>
    <row r="353" spans="1:2">
      <c r="A353" s="917">
        <v>34729</v>
      </c>
      <c r="B353">
        <v>7.86</v>
      </c>
    </row>
    <row r="354" spans="1:2">
      <c r="A354" s="917">
        <v>34730</v>
      </c>
      <c r="B354">
        <v>7.81</v>
      </c>
    </row>
    <row r="355" spans="1:2">
      <c r="A355" s="917">
        <v>34731</v>
      </c>
      <c r="B355">
        <v>7.85</v>
      </c>
    </row>
    <row r="356" spans="1:2">
      <c r="A356" s="917">
        <v>34732</v>
      </c>
      <c r="B356">
        <v>7.85</v>
      </c>
    </row>
    <row r="357" spans="1:2">
      <c r="A357" s="917">
        <v>34733</v>
      </c>
      <c r="B357">
        <v>7.7</v>
      </c>
    </row>
    <row r="358" spans="1:2">
      <c r="A358" s="917">
        <v>34736</v>
      </c>
      <c r="B358">
        <v>7.72</v>
      </c>
    </row>
    <row r="359" spans="1:2">
      <c r="A359" s="917">
        <v>34737</v>
      </c>
      <c r="B359">
        <v>7.73</v>
      </c>
    </row>
    <row r="360" spans="1:2">
      <c r="A360" s="917">
        <v>34738</v>
      </c>
      <c r="B360">
        <v>7.74</v>
      </c>
    </row>
    <row r="361" spans="1:2">
      <c r="A361" s="917">
        <v>34739</v>
      </c>
      <c r="B361">
        <v>7.78</v>
      </c>
    </row>
    <row r="362" spans="1:2">
      <c r="A362" s="917">
        <v>34740</v>
      </c>
      <c r="B362">
        <v>7.81</v>
      </c>
    </row>
    <row r="363" spans="1:2">
      <c r="A363" s="917">
        <v>34743</v>
      </c>
      <c r="B363">
        <v>7.8</v>
      </c>
    </row>
    <row r="364" spans="1:2">
      <c r="A364" s="917">
        <v>34744</v>
      </c>
      <c r="B364">
        <v>7.75</v>
      </c>
    </row>
    <row r="365" spans="1:2">
      <c r="A365" s="917">
        <v>34745</v>
      </c>
      <c r="B365">
        <v>7.7</v>
      </c>
    </row>
    <row r="366" spans="1:2">
      <c r="A366" s="917">
        <v>34746</v>
      </c>
      <c r="B366">
        <v>7.7</v>
      </c>
    </row>
    <row r="367" spans="1:2">
      <c r="A367" s="917">
        <v>34747</v>
      </c>
      <c r="B367">
        <v>7.71</v>
      </c>
    </row>
    <row r="368" spans="1:2">
      <c r="A368" s="917">
        <v>34750</v>
      </c>
      <c r="B368" t="s">
        <v>739</v>
      </c>
    </row>
    <row r="369" spans="1:2">
      <c r="A369" s="917">
        <v>34751</v>
      </c>
      <c r="B369">
        <v>7.74</v>
      </c>
    </row>
    <row r="370" spans="1:2">
      <c r="A370" s="917">
        <v>34752</v>
      </c>
      <c r="B370">
        <v>7.67</v>
      </c>
    </row>
    <row r="371" spans="1:2">
      <c r="A371" s="917">
        <v>34753</v>
      </c>
      <c r="B371">
        <v>7.68</v>
      </c>
    </row>
    <row r="372" spans="1:2">
      <c r="A372" s="917">
        <v>34754</v>
      </c>
      <c r="B372">
        <v>7.66</v>
      </c>
    </row>
    <row r="373" spans="1:2">
      <c r="A373" s="917">
        <v>34757</v>
      </c>
      <c r="B373">
        <v>7.61</v>
      </c>
    </row>
    <row r="374" spans="1:2">
      <c r="A374" s="917">
        <v>34758</v>
      </c>
      <c r="B374">
        <v>7.58</v>
      </c>
    </row>
    <row r="375" spans="1:2">
      <c r="A375" s="917">
        <v>34759</v>
      </c>
      <c r="B375">
        <v>7.57</v>
      </c>
    </row>
    <row r="376" spans="1:2">
      <c r="A376" s="917">
        <v>34760</v>
      </c>
      <c r="B376">
        <v>7.62</v>
      </c>
    </row>
    <row r="377" spans="1:2">
      <c r="A377" s="917">
        <v>34761</v>
      </c>
      <c r="B377">
        <v>7.68</v>
      </c>
    </row>
    <row r="378" spans="1:2">
      <c r="A378" s="917">
        <v>34764</v>
      </c>
      <c r="B378">
        <v>7.73</v>
      </c>
    </row>
    <row r="379" spans="1:2">
      <c r="A379" s="917">
        <v>34765</v>
      </c>
      <c r="B379">
        <v>7.78</v>
      </c>
    </row>
    <row r="380" spans="1:2">
      <c r="A380" s="917">
        <v>34766</v>
      </c>
      <c r="B380">
        <v>7.69</v>
      </c>
    </row>
    <row r="381" spans="1:2">
      <c r="A381" s="917">
        <v>34767</v>
      </c>
      <c r="B381">
        <v>7.65</v>
      </c>
    </row>
    <row r="382" spans="1:2">
      <c r="A382" s="917">
        <v>34768</v>
      </c>
      <c r="B382">
        <v>7.57</v>
      </c>
    </row>
    <row r="383" spans="1:2">
      <c r="A383" s="917">
        <v>34771</v>
      </c>
      <c r="B383">
        <v>7.56</v>
      </c>
    </row>
    <row r="384" spans="1:2">
      <c r="A384" s="917">
        <v>34772</v>
      </c>
      <c r="B384">
        <v>7.45</v>
      </c>
    </row>
    <row r="385" spans="1:2">
      <c r="A385" s="917">
        <v>34773</v>
      </c>
      <c r="B385">
        <v>7.47</v>
      </c>
    </row>
    <row r="386" spans="1:2">
      <c r="A386" s="917">
        <v>34774</v>
      </c>
      <c r="B386">
        <v>7.45</v>
      </c>
    </row>
    <row r="387" spans="1:2">
      <c r="A387" s="917">
        <v>34775</v>
      </c>
      <c r="B387">
        <v>7.48</v>
      </c>
    </row>
    <row r="388" spans="1:2">
      <c r="A388" s="917">
        <v>34778</v>
      </c>
      <c r="B388">
        <v>7.52</v>
      </c>
    </row>
    <row r="389" spans="1:2">
      <c r="A389" s="917">
        <v>34779</v>
      </c>
      <c r="B389">
        <v>7.57</v>
      </c>
    </row>
    <row r="390" spans="1:2">
      <c r="A390" s="917">
        <v>34780</v>
      </c>
      <c r="B390">
        <v>7.58</v>
      </c>
    </row>
    <row r="391" spans="1:2">
      <c r="A391" s="917">
        <v>34781</v>
      </c>
      <c r="B391">
        <v>7.6</v>
      </c>
    </row>
    <row r="392" spans="1:2">
      <c r="A392" s="917">
        <v>34782</v>
      </c>
      <c r="B392">
        <v>7.5</v>
      </c>
    </row>
    <row r="393" spans="1:2">
      <c r="A393" s="917">
        <v>34785</v>
      </c>
      <c r="B393">
        <v>7.44</v>
      </c>
    </row>
    <row r="394" spans="1:2">
      <c r="A394" s="917">
        <v>34786</v>
      </c>
      <c r="B394">
        <v>7.52</v>
      </c>
    </row>
    <row r="395" spans="1:2">
      <c r="A395" s="917">
        <v>34787</v>
      </c>
      <c r="B395">
        <v>7.5</v>
      </c>
    </row>
    <row r="396" spans="1:2">
      <c r="A396" s="917">
        <v>34788</v>
      </c>
      <c r="B396">
        <v>7.54</v>
      </c>
    </row>
    <row r="397" spans="1:2">
      <c r="A397" s="917">
        <v>34789</v>
      </c>
      <c r="B397">
        <v>7.54</v>
      </c>
    </row>
    <row r="398" spans="1:2">
      <c r="A398" s="917">
        <v>34792</v>
      </c>
      <c r="B398">
        <v>7.49</v>
      </c>
    </row>
    <row r="399" spans="1:2">
      <c r="A399" s="917">
        <v>34793</v>
      </c>
      <c r="B399">
        <v>7.48</v>
      </c>
    </row>
    <row r="400" spans="1:2">
      <c r="A400" s="917">
        <v>34794</v>
      </c>
      <c r="B400">
        <v>7.48</v>
      </c>
    </row>
    <row r="401" spans="1:2">
      <c r="A401" s="917">
        <v>34795</v>
      </c>
      <c r="B401">
        <v>7.47</v>
      </c>
    </row>
    <row r="402" spans="1:2">
      <c r="A402" s="917">
        <v>34796</v>
      </c>
      <c r="B402">
        <v>7.5</v>
      </c>
    </row>
    <row r="403" spans="1:2">
      <c r="A403" s="917">
        <v>34799</v>
      </c>
      <c r="B403">
        <v>7.49</v>
      </c>
    </row>
    <row r="404" spans="1:2">
      <c r="A404" s="917">
        <v>34800</v>
      </c>
      <c r="B404">
        <v>7.47</v>
      </c>
    </row>
    <row r="405" spans="1:2">
      <c r="A405" s="917">
        <v>34801</v>
      </c>
      <c r="B405">
        <v>7.46</v>
      </c>
    </row>
    <row r="406" spans="1:2">
      <c r="A406" s="917">
        <v>34802</v>
      </c>
      <c r="B406">
        <v>7.42</v>
      </c>
    </row>
    <row r="407" spans="1:2">
      <c r="A407" s="917">
        <v>34803</v>
      </c>
      <c r="B407" t="s">
        <v>739</v>
      </c>
    </row>
    <row r="408" spans="1:2">
      <c r="A408" s="917">
        <v>34806</v>
      </c>
      <c r="B408">
        <v>7.48</v>
      </c>
    </row>
    <row r="409" spans="1:2">
      <c r="A409" s="917">
        <v>34807</v>
      </c>
      <c r="B409">
        <v>7.49</v>
      </c>
    </row>
    <row r="410" spans="1:2">
      <c r="A410" s="917">
        <v>34808</v>
      </c>
      <c r="B410">
        <v>7.46</v>
      </c>
    </row>
    <row r="411" spans="1:2">
      <c r="A411" s="917">
        <v>34809</v>
      </c>
      <c r="B411">
        <v>7.43</v>
      </c>
    </row>
    <row r="412" spans="1:2">
      <c r="A412" s="917">
        <v>34810</v>
      </c>
      <c r="B412">
        <v>7.42</v>
      </c>
    </row>
    <row r="413" spans="1:2">
      <c r="A413" s="917">
        <v>34813</v>
      </c>
      <c r="B413">
        <v>7.39</v>
      </c>
    </row>
    <row r="414" spans="1:2">
      <c r="A414" s="917">
        <v>34814</v>
      </c>
      <c r="B414">
        <v>7.41</v>
      </c>
    </row>
    <row r="415" spans="1:2">
      <c r="A415" s="917">
        <v>34815</v>
      </c>
      <c r="B415">
        <v>7.4</v>
      </c>
    </row>
    <row r="416" spans="1:2">
      <c r="A416" s="917">
        <v>34816</v>
      </c>
      <c r="B416">
        <v>7.42</v>
      </c>
    </row>
    <row r="417" spans="1:2">
      <c r="A417" s="917">
        <v>34817</v>
      </c>
      <c r="B417">
        <v>7.42</v>
      </c>
    </row>
    <row r="418" spans="1:2">
      <c r="A418" s="917">
        <v>34820</v>
      </c>
      <c r="B418">
        <v>7.43</v>
      </c>
    </row>
    <row r="419" spans="1:2">
      <c r="A419" s="917">
        <v>34821</v>
      </c>
      <c r="B419">
        <v>7.41</v>
      </c>
    </row>
    <row r="420" spans="1:2">
      <c r="A420" s="917">
        <v>34822</v>
      </c>
      <c r="B420">
        <v>7.32</v>
      </c>
    </row>
    <row r="421" spans="1:2">
      <c r="A421" s="917">
        <v>34823</v>
      </c>
      <c r="B421">
        <v>7.22</v>
      </c>
    </row>
    <row r="422" spans="1:2">
      <c r="A422" s="917">
        <v>34824</v>
      </c>
      <c r="B422">
        <v>7.07</v>
      </c>
    </row>
    <row r="423" spans="1:2">
      <c r="A423" s="917">
        <v>34827</v>
      </c>
      <c r="B423">
        <v>7.08</v>
      </c>
    </row>
    <row r="424" spans="1:2">
      <c r="A424" s="917">
        <v>34828</v>
      </c>
      <c r="B424">
        <v>6.99</v>
      </c>
    </row>
    <row r="425" spans="1:2">
      <c r="A425" s="917">
        <v>34829</v>
      </c>
      <c r="B425">
        <v>7.04</v>
      </c>
    </row>
    <row r="426" spans="1:2">
      <c r="A426" s="917">
        <v>34830</v>
      </c>
      <c r="B426">
        <v>7.05</v>
      </c>
    </row>
    <row r="427" spans="1:2">
      <c r="A427" s="917">
        <v>34831</v>
      </c>
      <c r="B427">
        <v>7.05</v>
      </c>
    </row>
    <row r="428" spans="1:2">
      <c r="A428" s="917">
        <v>34834</v>
      </c>
      <c r="B428">
        <v>7</v>
      </c>
    </row>
    <row r="429" spans="1:2">
      <c r="A429" s="917">
        <v>34835</v>
      </c>
      <c r="B429">
        <v>6.92</v>
      </c>
    </row>
    <row r="430" spans="1:2">
      <c r="A430" s="917">
        <v>34836</v>
      </c>
      <c r="B430">
        <v>6.91</v>
      </c>
    </row>
    <row r="431" spans="1:2">
      <c r="A431" s="917">
        <v>34837</v>
      </c>
      <c r="B431">
        <v>6.96</v>
      </c>
    </row>
    <row r="432" spans="1:2">
      <c r="A432" s="917">
        <v>34838</v>
      </c>
      <c r="B432">
        <v>6.96</v>
      </c>
    </row>
    <row r="433" spans="1:2">
      <c r="A433" s="917">
        <v>34841</v>
      </c>
      <c r="B433">
        <v>6.98</v>
      </c>
    </row>
    <row r="434" spans="1:2">
      <c r="A434" s="917">
        <v>34842</v>
      </c>
      <c r="B434">
        <v>6.93</v>
      </c>
    </row>
    <row r="435" spans="1:2">
      <c r="A435" s="917">
        <v>34843</v>
      </c>
      <c r="B435">
        <v>6.81</v>
      </c>
    </row>
    <row r="436" spans="1:2">
      <c r="A436" s="917">
        <v>34844</v>
      </c>
      <c r="B436">
        <v>6.78</v>
      </c>
    </row>
    <row r="437" spans="1:2">
      <c r="A437" s="917">
        <v>34845</v>
      </c>
      <c r="B437">
        <v>6.8</v>
      </c>
    </row>
    <row r="438" spans="1:2">
      <c r="A438" s="917">
        <v>34848</v>
      </c>
      <c r="B438" t="s">
        <v>739</v>
      </c>
    </row>
    <row r="439" spans="1:2">
      <c r="A439" s="917">
        <v>34849</v>
      </c>
      <c r="B439">
        <v>6.72</v>
      </c>
    </row>
    <row r="440" spans="1:2">
      <c r="A440" s="917">
        <v>34850</v>
      </c>
      <c r="B440">
        <v>6.72</v>
      </c>
    </row>
    <row r="441" spans="1:2">
      <c r="A441" s="917">
        <v>34851</v>
      </c>
      <c r="B441">
        <v>6.64</v>
      </c>
    </row>
    <row r="442" spans="1:2">
      <c r="A442" s="917">
        <v>34852</v>
      </c>
      <c r="B442">
        <v>6.55</v>
      </c>
    </row>
    <row r="443" spans="1:2">
      <c r="A443" s="917">
        <v>34855</v>
      </c>
      <c r="B443">
        <v>6.54</v>
      </c>
    </row>
    <row r="444" spans="1:2">
      <c r="A444" s="917">
        <v>34856</v>
      </c>
      <c r="B444">
        <v>6.54</v>
      </c>
    </row>
    <row r="445" spans="1:2">
      <c r="A445" s="917">
        <v>34857</v>
      </c>
      <c r="B445">
        <v>6.56</v>
      </c>
    </row>
    <row r="446" spans="1:2">
      <c r="A446" s="917">
        <v>34858</v>
      </c>
      <c r="B446">
        <v>6.59</v>
      </c>
    </row>
    <row r="447" spans="1:2">
      <c r="A447" s="917">
        <v>34859</v>
      </c>
      <c r="B447">
        <v>6.76</v>
      </c>
    </row>
    <row r="448" spans="1:2">
      <c r="A448" s="917">
        <v>34862</v>
      </c>
      <c r="B448">
        <v>6.76</v>
      </c>
    </row>
    <row r="449" spans="1:2">
      <c r="A449" s="917">
        <v>34863</v>
      </c>
      <c r="B449">
        <v>6.58</v>
      </c>
    </row>
    <row r="450" spans="1:2">
      <c r="A450" s="917">
        <v>34864</v>
      </c>
      <c r="B450">
        <v>6.59</v>
      </c>
    </row>
    <row r="451" spans="1:2">
      <c r="A451" s="917">
        <v>34865</v>
      </c>
      <c r="B451">
        <v>6.64</v>
      </c>
    </row>
    <row r="452" spans="1:2">
      <c r="A452" s="917">
        <v>34866</v>
      </c>
      <c r="B452">
        <v>6.64</v>
      </c>
    </row>
    <row r="453" spans="1:2">
      <c r="A453" s="917">
        <v>34869</v>
      </c>
      <c r="B453">
        <v>6.59</v>
      </c>
    </row>
    <row r="454" spans="1:2">
      <c r="A454" s="917">
        <v>34870</v>
      </c>
      <c r="B454">
        <v>6.58</v>
      </c>
    </row>
    <row r="455" spans="1:2">
      <c r="A455" s="917">
        <v>34871</v>
      </c>
      <c r="B455">
        <v>6.56</v>
      </c>
    </row>
    <row r="456" spans="1:2">
      <c r="A456" s="917">
        <v>34872</v>
      </c>
      <c r="B456">
        <v>6.47</v>
      </c>
    </row>
    <row r="457" spans="1:2">
      <c r="A457" s="917">
        <v>34873</v>
      </c>
      <c r="B457">
        <v>6.51</v>
      </c>
    </row>
    <row r="458" spans="1:2">
      <c r="A458" s="917">
        <v>34876</v>
      </c>
      <c r="B458">
        <v>6.55</v>
      </c>
    </row>
    <row r="459" spans="1:2">
      <c r="A459" s="917">
        <v>34877</v>
      </c>
      <c r="B459">
        <v>6.57</v>
      </c>
    </row>
    <row r="460" spans="1:2">
      <c r="A460" s="917">
        <v>34878</v>
      </c>
      <c r="B460">
        <v>6.53</v>
      </c>
    </row>
    <row r="461" spans="1:2">
      <c r="A461" s="917">
        <v>34879</v>
      </c>
      <c r="B461">
        <v>6.69</v>
      </c>
    </row>
    <row r="462" spans="1:2">
      <c r="A462" s="917">
        <v>34880</v>
      </c>
      <c r="B462">
        <v>6.64</v>
      </c>
    </row>
    <row r="463" spans="1:2">
      <c r="A463" s="917">
        <v>34883</v>
      </c>
      <c r="B463">
        <v>6.68</v>
      </c>
    </row>
    <row r="464" spans="1:2">
      <c r="A464" s="917">
        <v>34884</v>
      </c>
      <c r="B464" t="s">
        <v>739</v>
      </c>
    </row>
    <row r="465" spans="1:2">
      <c r="A465" s="917">
        <v>34885</v>
      </c>
      <c r="B465">
        <v>6.64</v>
      </c>
    </row>
    <row r="466" spans="1:2">
      <c r="A466" s="917">
        <v>34886</v>
      </c>
      <c r="B466">
        <v>6.53</v>
      </c>
    </row>
    <row r="467" spans="1:2">
      <c r="A467" s="917">
        <v>34887</v>
      </c>
      <c r="B467">
        <v>6.52</v>
      </c>
    </row>
    <row r="468" spans="1:2">
      <c r="A468" s="917">
        <v>34890</v>
      </c>
      <c r="B468">
        <v>6.51</v>
      </c>
    </row>
    <row r="469" spans="1:2">
      <c r="A469" s="917">
        <v>34891</v>
      </c>
      <c r="B469">
        <v>6.57</v>
      </c>
    </row>
    <row r="470" spans="1:2">
      <c r="A470" s="917">
        <v>34892</v>
      </c>
      <c r="B470">
        <v>6.55</v>
      </c>
    </row>
    <row r="471" spans="1:2">
      <c r="A471" s="917">
        <v>34893</v>
      </c>
      <c r="B471">
        <v>6.56</v>
      </c>
    </row>
    <row r="472" spans="1:2">
      <c r="A472" s="917">
        <v>34894</v>
      </c>
      <c r="B472">
        <v>6.61</v>
      </c>
    </row>
    <row r="473" spans="1:2">
      <c r="A473" s="917">
        <v>34897</v>
      </c>
      <c r="B473">
        <v>6.69</v>
      </c>
    </row>
    <row r="474" spans="1:2">
      <c r="A474" s="917">
        <v>34898</v>
      </c>
      <c r="B474">
        <v>6.74</v>
      </c>
    </row>
    <row r="475" spans="1:2">
      <c r="A475" s="917">
        <v>34899</v>
      </c>
      <c r="B475">
        <v>6.9</v>
      </c>
    </row>
    <row r="476" spans="1:2">
      <c r="A476" s="917">
        <v>34900</v>
      </c>
      <c r="B476">
        <v>6.89</v>
      </c>
    </row>
    <row r="477" spans="1:2">
      <c r="A477" s="917">
        <v>34901</v>
      </c>
      <c r="B477">
        <v>6.98</v>
      </c>
    </row>
    <row r="478" spans="1:2">
      <c r="A478" s="917">
        <v>34904</v>
      </c>
      <c r="B478">
        <v>6.91</v>
      </c>
    </row>
    <row r="479" spans="1:2">
      <c r="A479" s="917">
        <v>34905</v>
      </c>
      <c r="B479">
        <v>6.86</v>
      </c>
    </row>
    <row r="480" spans="1:2">
      <c r="A480" s="917">
        <v>34906</v>
      </c>
      <c r="B480">
        <v>6.92</v>
      </c>
    </row>
    <row r="481" spans="1:2">
      <c r="A481" s="917">
        <v>34907</v>
      </c>
      <c r="B481">
        <v>6.86</v>
      </c>
    </row>
    <row r="482" spans="1:2">
      <c r="A482" s="917">
        <v>34908</v>
      </c>
      <c r="B482">
        <v>6.93</v>
      </c>
    </row>
    <row r="483" spans="1:2">
      <c r="A483" s="917">
        <v>34911</v>
      </c>
      <c r="B483">
        <v>6.88</v>
      </c>
    </row>
    <row r="484" spans="1:2">
      <c r="A484" s="917">
        <v>34912</v>
      </c>
      <c r="B484">
        <v>6.95</v>
      </c>
    </row>
    <row r="485" spans="1:2">
      <c r="A485" s="917">
        <v>34913</v>
      </c>
      <c r="B485">
        <v>6.88</v>
      </c>
    </row>
    <row r="486" spans="1:2">
      <c r="A486" s="917">
        <v>34914</v>
      </c>
      <c r="B486">
        <v>6.95</v>
      </c>
    </row>
    <row r="487" spans="1:2">
      <c r="A487" s="917">
        <v>34915</v>
      </c>
      <c r="B487">
        <v>6.92</v>
      </c>
    </row>
    <row r="488" spans="1:2">
      <c r="A488" s="917">
        <v>34918</v>
      </c>
      <c r="B488">
        <v>6.91</v>
      </c>
    </row>
    <row r="489" spans="1:2">
      <c r="A489" s="917">
        <v>34919</v>
      </c>
      <c r="B489">
        <v>6.9</v>
      </c>
    </row>
    <row r="490" spans="1:2">
      <c r="A490" s="917">
        <v>34920</v>
      </c>
      <c r="B490">
        <v>6.93</v>
      </c>
    </row>
    <row r="491" spans="1:2">
      <c r="A491" s="917">
        <v>34921</v>
      </c>
      <c r="B491">
        <v>6.97</v>
      </c>
    </row>
    <row r="492" spans="1:2">
      <c r="A492" s="917">
        <v>34922</v>
      </c>
      <c r="B492">
        <v>7.06</v>
      </c>
    </row>
    <row r="493" spans="1:2">
      <c r="A493" s="917">
        <v>34925</v>
      </c>
      <c r="B493">
        <v>7.06</v>
      </c>
    </row>
    <row r="494" spans="1:2">
      <c r="A494" s="917">
        <v>34926</v>
      </c>
      <c r="B494">
        <v>7</v>
      </c>
    </row>
    <row r="495" spans="1:2">
      <c r="A495" s="917">
        <v>34927</v>
      </c>
      <c r="B495">
        <v>6.97</v>
      </c>
    </row>
    <row r="496" spans="1:2">
      <c r="A496" s="917">
        <v>34928</v>
      </c>
      <c r="B496">
        <v>6.99</v>
      </c>
    </row>
    <row r="497" spans="1:2">
      <c r="A497" s="917">
        <v>34929</v>
      </c>
      <c r="B497">
        <v>7</v>
      </c>
    </row>
    <row r="498" spans="1:2">
      <c r="A498" s="917">
        <v>34932</v>
      </c>
      <c r="B498">
        <v>6.95</v>
      </c>
    </row>
    <row r="499" spans="1:2">
      <c r="A499" s="917">
        <v>34933</v>
      </c>
      <c r="B499">
        <v>6.98</v>
      </c>
    </row>
    <row r="500" spans="1:2">
      <c r="A500" s="917">
        <v>34934</v>
      </c>
      <c r="B500">
        <v>7.01</v>
      </c>
    </row>
    <row r="501" spans="1:2">
      <c r="A501" s="917">
        <v>34935</v>
      </c>
      <c r="B501">
        <v>6.92</v>
      </c>
    </row>
    <row r="502" spans="1:2">
      <c r="A502" s="917">
        <v>34936</v>
      </c>
      <c r="B502">
        <v>6.8</v>
      </c>
    </row>
    <row r="503" spans="1:2">
      <c r="A503" s="917">
        <v>34939</v>
      </c>
      <c r="B503">
        <v>6.77</v>
      </c>
    </row>
    <row r="504" spans="1:2">
      <c r="A504" s="917">
        <v>34940</v>
      </c>
      <c r="B504">
        <v>6.79</v>
      </c>
    </row>
    <row r="505" spans="1:2">
      <c r="A505" s="917">
        <v>34941</v>
      </c>
      <c r="B505">
        <v>6.77</v>
      </c>
    </row>
    <row r="506" spans="1:2">
      <c r="A506" s="917">
        <v>34942</v>
      </c>
      <c r="B506">
        <v>6.72</v>
      </c>
    </row>
    <row r="507" spans="1:2">
      <c r="A507" s="917">
        <v>34943</v>
      </c>
      <c r="B507">
        <v>6.67</v>
      </c>
    </row>
    <row r="508" spans="1:2">
      <c r="A508" s="917">
        <v>34946</v>
      </c>
      <c r="B508" t="s">
        <v>739</v>
      </c>
    </row>
    <row r="509" spans="1:2">
      <c r="A509" s="917">
        <v>34947</v>
      </c>
      <c r="B509">
        <v>6.63</v>
      </c>
    </row>
    <row r="510" spans="1:2">
      <c r="A510" s="917">
        <v>34948</v>
      </c>
      <c r="B510">
        <v>6.63</v>
      </c>
    </row>
    <row r="511" spans="1:2">
      <c r="A511" s="917">
        <v>34949</v>
      </c>
      <c r="B511">
        <v>6.66</v>
      </c>
    </row>
    <row r="512" spans="1:2">
      <c r="A512" s="917">
        <v>34950</v>
      </c>
      <c r="B512">
        <v>6.66</v>
      </c>
    </row>
    <row r="513" spans="1:2">
      <c r="A513" s="917">
        <v>34953</v>
      </c>
      <c r="B513">
        <v>6.67</v>
      </c>
    </row>
    <row r="514" spans="1:2">
      <c r="A514" s="917">
        <v>34954</v>
      </c>
      <c r="B514">
        <v>6.6</v>
      </c>
    </row>
    <row r="515" spans="1:2">
      <c r="A515" s="917">
        <v>34955</v>
      </c>
      <c r="B515">
        <v>6.63</v>
      </c>
    </row>
    <row r="516" spans="1:2">
      <c r="A516" s="917">
        <v>34956</v>
      </c>
      <c r="B516">
        <v>6.56</v>
      </c>
    </row>
    <row r="517" spans="1:2">
      <c r="A517" s="917">
        <v>34957</v>
      </c>
      <c r="B517">
        <v>6.58</v>
      </c>
    </row>
    <row r="518" spans="1:2">
      <c r="A518" s="917">
        <v>34960</v>
      </c>
      <c r="B518">
        <v>6.64</v>
      </c>
    </row>
    <row r="519" spans="1:2">
      <c r="A519" s="917">
        <v>34961</v>
      </c>
      <c r="B519">
        <v>6.61</v>
      </c>
    </row>
    <row r="520" spans="1:2">
      <c r="A520" s="917">
        <v>34962</v>
      </c>
      <c r="B520">
        <v>6.57</v>
      </c>
    </row>
    <row r="521" spans="1:2">
      <c r="A521" s="917">
        <v>34963</v>
      </c>
      <c r="B521">
        <v>6.66</v>
      </c>
    </row>
    <row r="522" spans="1:2">
      <c r="A522" s="917">
        <v>34964</v>
      </c>
      <c r="B522">
        <v>6.7</v>
      </c>
    </row>
    <row r="523" spans="1:2">
      <c r="A523" s="917">
        <v>34967</v>
      </c>
      <c r="B523">
        <v>6.7</v>
      </c>
    </row>
    <row r="524" spans="1:2">
      <c r="A524" s="917">
        <v>34968</v>
      </c>
      <c r="B524">
        <v>6.71</v>
      </c>
    </row>
    <row r="525" spans="1:2">
      <c r="A525" s="917">
        <v>34969</v>
      </c>
      <c r="B525">
        <v>6.76</v>
      </c>
    </row>
    <row r="526" spans="1:2">
      <c r="A526" s="917">
        <v>34970</v>
      </c>
      <c r="B526">
        <v>6.71</v>
      </c>
    </row>
    <row r="527" spans="1:2">
      <c r="A527" s="917">
        <v>34971</v>
      </c>
      <c r="B527">
        <v>6.6</v>
      </c>
    </row>
    <row r="528" spans="1:2">
      <c r="A528" s="917">
        <v>34974</v>
      </c>
      <c r="B528">
        <v>6.61</v>
      </c>
    </row>
    <row r="529" spans="1:2">
      <c r="A529" s="917">
        <v>34975</v>
      </c>
      <c r="B529">
        <v>6.57</v>
      </c>
    </row>
    <row r="530" spans="1:2">
      <c r="A530" s="917">
        <v>34976</v>
      </c>
      <c r="B530">
        <v>6.54</v>
      </c>
    </row>
    <row r="531" spans="1:2">
      <c r="A531" s="917">
        <v>34977</v>
      </c>
      <c r="B531">
        <v>6.53</v>
      </c>
    </row>
    <row r="532" spans="1:2">
      <c r="A532" s="917">
        <v>34978</v>
      </c>
      <c r="B532">
        <v>6.51</v>
      </c>
    </row>
    <row r="533" spans="1:2">
      <c r="A533" s="917">
        <v>34981</v>
      </c>
      <c r="B533" t="s">
        <v>739</v>
      </c>
    </row>
    <row r="534" spans="1:2">
      <c r="A534" s="917">
        <v>34982</v>
      </c>
      <c r="B534">
        <v>6.51</v>
      </c>
    </row>
    <row r="535" spans="1:2">
      <c r="A535" s="917">
        <v>34983</v>
      </c>
      <c r="B535">
        <v>6.5</v>
      </c>
    </row>
    <row r="536" spans="1:2">
      <c r="A536" s="917">
        <v>34984</v>
      </c>
      <c r="B536">
        <v>6.48</v>
      </c>
    </row>
    <row r="537" spans="1:2">
      <c r="A537" s="917">
        <v>34985</v>
      </c>
      <c r="B537">
        <v>6.37</v>
      </c>
    </row>
    <row r="538" spans="1:2">
      <c r="A538" s="917">
        <v>34988</v>
      </c>
      <c r="B538">
        <v>6.38</v>
      </c>
    </row>
    <row r="539" spans="1:2">
      <c r="A539" s="917">
        <v>34989</v>
      </c>
      <c r="B539">
        <v>6.36</v>
      </c>
    </row>
    <row r="540" spans="1:2">
      <c r="A540" s="917">
        <v>34990</v>
      </c>
      <c r="B540">
        <v>6.38</v>
      </c>
    </row>
    <row r="541" spans="1:2">
      <c r="A541" s="917">
        <v>34991</v>
      </c>
      <c r="B541">
        <v>6.37</v>
      </c>
    </row>
    <row r="542" spans="1:2">
      <c r="A542" s="917">
        <v>34992</v>
      </c>
      <c r="B542">
        <v>6.42</v>
      </c>
    </row>
    <row r="543" spans="1:2">
      <c r="A543" s="917">
        <v>34995</v>
      </c>
      <c r="B543">
        <v>6.44</v>
      </c>
    </row>
    <row r="544" spans="1:2">
      <c r="A544" s="917">
        <v>34996</v>
      </c>
      <c r="B544">
        <v>6.37</v>
      </c>
    </row>
    <row r="545" spans="1:2">
      <c r="A545" s="917">
        <v>34997</v>
      </c>
      <c r="B545">
        <v>6.37</v>
      </c>
    </row>
    <row r="546" spans="1:2">
      <c r="A546" s="917">
        <v>34998</v>
      </c>
      <c r="B546">
        <v>6.44</v>
      </c>
    </row>
    <row r="547" spans="1:2">
      <c r="A547" s="917">
        <v>34999</v>
      </c>
      <c r="B547">
        <v>6.4</v>
      </c>
    </row>
    <row r="548" spans="1:2">
      <c r="A548" s="917">
        <v>35002</v>
      </c>
      <c r="B548">
        <v>6.41</v>
      </c>
    </row>
    <row r="549" spans="1:2">
      <c r="A549" s="917">
        <v>35003</v>
      </c>
      <c r="B549">
        <v>6.4</v>
      </c>
    </row>
    <row r="550" spans="1:2">
      <c r="A550" s="917">
        <v>35004</v>
      </c>
      <c r="B550">
        <v>6.36</v>
      </c>
    </row>
    <row r="551" spans="1:2">
      <c r="A551" s="917">
        <v>35005</v>
      </c>
      <c r="B551">
        <v>6.31</v>
      </c>
    </row>
    <row r="552" spans="1:2">
      <c r="A552" s="917">
        <v>35006</v>
      </c>
      <c r="B552">
        <v>6.33</v>
      </c>
    </row>
    <row r="553" spans="1:2">
      <c r="A553" s="917">
        <v>35009</v>
      </c>
      <c r="B553">
        <v>6.34</v>
      </c>
    </row>
    <row r="554" spans="1:2">
      <c r="A554" s="917">
        <v>35010</v>
      </c>
      <c r="B554">
        <v>6.37</v>
      </c>
    </row>
    <row r="555" spans="1:2">
      <c r="A555" s="917">
        <v>35011</v>
      </c>
      <c r="B555">
        <v>6.3</v>
      </c>
    </row>
    <row r="556" spans="1:2">
      <c r="A556" s="917">
        <v>35012</v>
      </c>
      <c r="B556">
        <v>6.35</v>
      </c>
    </row>
    <row r="557" spans="1:2">
      <c r="A557" s="917">
        <v>35013</v>
      </c>
      <c r="B557">
        <v>6.39</v>
      </c>
    </row>
    <row r="558" spans="1:2">
      <c r="A558" s="917">
        <v>35016</v>
      </c>
      <c r="B558">
        <v>6.34</v>
      </c>
    </row>
    <row r="559" spans="1:2">
      <c r="A559" s="917">
        <v>35017</v>
      </c>
      <c r="B559">
        <v>6.36</v>
      </c>
    </row>
    <row r="560" spans="1:2">
      <c r="A560" s="917">
        <v>35018</v>
      </c>
      <c r="B560">
        <v>6.37</v>
      </c>
    </row>
    <row r="561" spans="1:2">
      <c r="A561" s="917">
        <v>35019</v>
      </c>
      <c r="B561">
        <v>6.32</v>
      </c>
    </row>
    <row r="562" spans="1:2">
      <c r="A562" s="917">
        <v>35020</v>
      </c>
      <c r="B562">
        <v>6.33</v>
      </c>
    </row>
    <row r="563" spans="1:2">
      <c r="A563" s="917">
        <v>35023</v>
      </c>
      <c r="B563">
        <v>6.33</v>
      </c>
    </row>
    <row r="564" spans="1:2">
      <c r="A564" s="917">
        <v>35024</v>
      </c>
      <c r="B564">
        <v>6.36</v>
      </c>
    </row>
    <row r="565" spans="1:2">
      <c r="A565" s="917">
        <v>35025</v>
      </c>
      <c r="B565">
        <v>6.37</v>
      </c>
    </row>
    <row r="566" spans="1:2">
      <c r="A566" s="917">
        <v>35026</v>
      </c>
      <c r="B566" t="s">
        <v>739</v>
      </c>
    </row>
    <row r="567" spans="1:2">
      <c r="A567" s="917">
        <v>35027</v>
      </c>
      <c r="B567">
        <v>6.36</v>
      </c>
    </row>
    <row r="568" spans="1:2">
      <c r="A568" s="917">
        <v>35030</v>
      </c>
      <c r="B568">
        <v>6.31</v>
      </c>
    </row>
    <row r="569" spans="1:2">
      <c r="A569" s="917">
        <v>35031</v>
      </c>
      <c r="B569">
        <v>6.31</v>
      </c>
    </row>
    <row r="570" spans="1:2">
      <c r="A570" s="917">
        <v>35032</v>
      </c>
      <c r="B570">
        <v>6.29</v>
      </c>
    </row>
    <row r="571" spans="1:2">
      <c r="A571" s="917">
        <v>35033</v>
      </c>
      <c r="B571">
        <v>6.2</v>
      </c>
    </row>
    <row r="572" spans="1:2">
      <c r="A572" s="917">
        <v>35034</v>
      </c>
      <c r="B572">
        <v>6.16</v>
      </c>
    </row>
    <row r="573" spans="1:2">
      <c r="A573" s="917">
        <v>35037</v>
      </c>
      <c r="B573">
        <v>6.07</v>
      </c>
    </row>
    <row r="574" spans="1:2">
      <c r="A574" s="917">
        <v>35038</v>
      </c>
      <c r="B574">
        <v>6.09</v>
      </c>
    </row>
    <row r="575" spans="1:2">
      <c r="A575" s="917">
        <v>35039</v>
      </c>
      <c r="B575">
        <v>6.09</v>
      </c>
    </row>
    <row r="576" spans="1:2">
      <c r="A576" s="917">
        <v>35040</v>
      </c>
      <c r="B576">
        <v>6.13</v>
      </c>
    </row>
    <row r="577" spans="1:2">
      <c r="A577" s="917">
        <v>35041</v>
      </c>
      <c r="B577">
        <v>6.12</v>
      </c>
    </row>
    <row r="578" spans="1:2">
      <c r="A578" s="917">
        <v>35044</v>
      </c>
      <c r="B578">
        <v>6.11</v>
      </c>
    </row>
    <row r="579" spans="1:2">
      <c r="A579" s="917">
        <v>35045</v>
      </c>
      <c r="B579">
        <v>6.11</v>
      </c>
    </row>
    <row r="580" spans="1:2">
      <c r="A580" s="917">
        <v>35046</v>
      </c>
      <c r="B580">
        <v>6.12</v>
      </c>
    </row>
    <row r="581" spans="1:2">
      <c r="A581" s="917">
        <v>35047</v>
      </c>
      <c r="B581">
        <v>6.14</v>
      </c>
    </row>
    <row r="582" spans="1:2">
      <c r="A582" s="917">
        <v>35048</v>
      </c>
      <c r="B582">
        <v>6.15</v>
      </c>
    </row>
    <row r="583" spans="1:2">
      <c r="A583" s="917">
        <v>35051</v>
      </c>
      <c r="B583">
        <v>6.26</v>
      </c>
    </row>
    <row r="584" spans="1:2">
      <c r="A584" s="917">
        <v>35052</v>
      </c>
      <c r="B584">
        <v>6.21</v>
      </c>
    </row>
    <row r="585" spans="1:2">
      <c r="A585" s="917">
        <v>35053</v>
      </c>
      <c r="B585">
        <v>6.18</v>
      </c>
    </row>
    <row r="586" spans="1:2">
      <c r="A586" s="917">
        <v>35054</v>
      </c>
      <c r="B586">
        <v>6.19</v>
      </c>
    </row>
    <row r="587" spans="1:2">
      <c r="A587" s="917">
        <v>35055</v>
      </c>
      <c r="B587">
        <v>6.12</v>
      </c>
    </row>
    <row r="588" spans="1:2">
      <c r="A588" s="917">
        <v>35058</v>
      </c>
      <c r="B588" t="s">
        <v>739</v>
      </c>
    </row>
    <row r="589" spans="1:2">
      <c r="A589" s="917">
        <v>35059</v>
      </c>
      <c r="B589">
        <v>6.1</v>
      </c>
    </row>
    <row r="590" spans="1:2">
      <c r="A590" s="917">
        <v>35060</v>
      </c>
      <c r="B590">
        <v>6.07</v>
      </c>
    </row>
    <row r="591" spans="1:2">
      <c r="A591" s="917">
        <v>35061</v>
      </c>
      <c r="B591">
        <v>6.04</v>
      </c>
    </row>
    <row r="592" spans="1:2">
      <c r="A592" s="917">
        <v>35062</v>
      </c>
      <c r="B592">
        <v>6.01</v>
      </c>
    </row>
    <row r="593" spans="1:2">
      <c r="A593" s="917">
        <v>35065</v>
      </c>
      <c r="B593" t="s">
        <v>739</v>
      </c>
    </row>
    <row r="594" spans="1:2">
      <c r="A594" s="917">
        <v>35066</v>
      </c>
      <c r="B594">
        <v>6.03</v>
      </c>
    </row>
    <row r="595" spans="1:2">
      <c r="A595" s="917">
        <v>35067</v>
      </c>
      <c r="B595">
        <v>6.01</v>
      </c>
    </row>
    <row r="596" spans="1:2">
      <c r="A596" s="917">
        <v>35068</v>
      </c>
      <c r="B596">
        <v>6.08</v>
      </c>
    </row>
    <row r="597" spans="1:2">
      <c r="A597" s="917">
        <v>35069</v>
      </c>
      <c r="B597">
        <v>6.11</v>
      </c>
    </row>
    <row r="598" spans="1:2">
      <c r="A598" s="917">
        <v>35072</v>
      </c>
      <c r="B598">
        <v>6.1</v>
      </c>
    </row>
    <row r="599" spans="1:2">
      <c r="A599" s="917">
        <v>35073</v>
      </c>
      <c r="B599">
        <v>6.12</v>
      </c>
    </row>
    <row r="600" spans="1:2">
      <c r="A600" s="917">
        <v>35074</v>
      </c>
      <c r="B600">
        <v>6.23</v>
      </c>
    </row>
    <row r="601" spans="1:2">
      <c r="A601" s="917">
        <v>35075</v>
      </c>
      <c r="B601">
        <v>6.22</v>
      </c>
    </row>
    <row r="602" spans="1:2">
      <c r="A602" s="917">
        <v>35076</v>
      </c>
      <c r="B602">
        <v>6.22</v>
      </c>
    </row>
    <row r="603" spans="1:2">
      <c r="A603" s="917">
        <v>35079</v>
      </c>
      <c r="B603" t="s">
        <v>739</v>
      </c>
    </row>
    <row r="604" spans="1:2">
      <c r="A604" s="917">
        <v>35080</v>
      </c>
      <c r="B604">
        <v>6.14</v>
      </c>
    </row>
    <row r="605" spans="1:2">
      <c r="A605" s="917">
        <v>35081</v>
      </c>
      <c r="B605">
        <v>6.05</v>
      </c>
    </row>
    <row r="606" spans="1:2">
      <c r="A606" s="917">
        <v>35082</v>
      </c>
      <c r="B606">
        <v>6.03</v>
      </c>
    </row>
    <row r="607" spans="1:2">
      <c r="A607" s="917">
        <v>35083</v>
      </c>
      <c r="B607">
        <v>6.02</v>
      </c>
    </row>
    <row r="608" spans="1:2">
      <c r="A608" s="917">
        <v>35086</v>
      </c>
      <c r="B608">
        <v>6.09</v>
      </c>
    </row>
    <row r="609" spans="1:2">
      <c r="A609" s="917">
        <v>35087</v>
      </c>
      <c r="B609">
        <v>6.14</v>
      </c>
    </row>
    <row r="610" spans="1:2">
      <c r="A610" s="917">
        <v>35088</v>
      </c>
      <c r="B610">
        <v>6.08</v>
      </c>
    </row>
    <row r="611" spans="1:2">
      <c r="A611" s="917">
        <v>35089</v>
      </c>
      <c r="B611">
        <v>6.16</v>
      </c>
    </row>
    <row r="612" spans="1:2">
      <c r="A612" s="917">
        <v>35090</v>
      </c>
      <c r="B612">
        <v>6.1</v>
      </c>
    </row>
    <row r="613" spans="1:2">
      <c r="A613" s="917">
        <v>35093</v>
      </c>
      <c r="B613">
        <v>6.14</v>
      </c>
    </row>
    <row r="614" spans="1:2">
      <c r="A614" s="917">
        <v>35094</v>
      </c>
      <c r="B614">
        <v>6.08</v>
      </c>
    </row>
    <row r="615" spans="1:2">
      <c r="A615" s="917">
        <v>35095</v>
      </c>
      <c r="B615">
        <v>6.07</v>
      </c>
    </row>
    <row r="616" spans="1:2">
      <c r="A616" s="917">
        <v>35096</v>
      </c>
      <c r="B616">
        <v>6.11</v>
      </c>
    </row>
    <row r="617" spans="1:2">
      <c r="A617" s="917">
        <v>35097</v>
      </c>
      <c r="B617">
        <v>6.16</v>
      </c>
    </row>
    <row r="618" spans="1:2">
      <c r="A618" s="917">
        <v>35100</v>
      </c>
      <c r="B618">
        <v>6.17</v>
      </c>
    </row>
    <row r="619" spans="1:2">
      <c r="A619" s="917">
        <v>35101</v>
      </c>
      <c r="B619">
        <v>6.15</v>
      </c>
    </row>
    <row r="620" spans="1:2">
      <c r="A620" s="917">
        <v>35102</v>
      </c>
      <c r="B620">
        <v>6.17</v>
      </c>
    </row>
    <row r="621" spans="1:2">
      <c r="A621" s="917">
        <v>35103</v>
      </c>
      <c r="B621">
        <v>6.17</v>
      </c>
    </row>
    <row r="622" spans="1:2">
      <c r="A622" s="917">
        <v>35104</v>
      </c>
      <c r="B622">
        <v>6.17</v>
      </c>
    </row>
    <row r="623" spans="1:2">
      <c r="A623" s="917">
        <v>35107</v>
      </c>
      <c r="B623">
        <v>6.1</v>
      </c>
    </row>
    <row r="624" spans="1:2">
      <c r="A624" s="917">
        <v>35108</v>
      </c>
      <c r="B624">
        <v>6.08</v>
      </c>
    </row>
    <row r="625" spans="1:2">
      <c r="A625" s="917">
        <v>35109</v>
      </c>
      <c r="B625">
        <v>6.13</v>
      </c>
    </row>
    <row r="626" spans="1:2">
      <c r="A626" s="917">
        <v>35110</v>
      </c>
      <c r="B626">
        <v>6.22</v>
      </c>
    </row>
    <row r="627" spans="1:2">
      <c r="A627" s="917">
        <v>35111</v>
      </c>
      <c r="B627">
        <v>6.27</v>
      </c>
    </row>
    <row r="628" spans="1:2">
      <c r="A628" s="917">
        <v>35114</v>
      </c>
      <c r="B628" t="s">
        <v>739</v>
      </c>
    </row>
    <row r="629" spans="1:2">
      <c r="A629" s="917">
        <v>35115</v>
      </c>
      <c r="B629">
        <v>6.45</v>
      </c>
    </row>
    <row r="630" spans="1:2">
      <c r="A630" s="917">
        <v>35116</v>
      </c>
      <c r="B630">
        <v>6.47</v>
      </c>
    </row>
    <row r="631" spans="1:2">
      <c r="A631" s="917">
        <v>35117</v>
      </c>
      <c r="B631">
        <v>6.43</v>
      </c>
    </row>
    <row r="632" spans="1:2">
      <c r="A632" s="917">
        <v>35118</v>
      </c>
      <c r="B632">
        <v>6.5</v>
      </c>
    </row>
    <row r="633" spans="1:2">
      <c r="A633" s="917">
        <v>35121</v>
      </c>
      <c r="B633">
        <v>6.54</v>
      </c>
    </row>
    <row r="634" spans="1:2">
      <c r="A634" s="917">
        <v>35122</v>
      </c>
      <c r="B634">
        <v>6.56</v>
      </c>
    </row>
    <row r="635" spans="1:2">
      <c r="A635" s="917">
        <v>35123</v>
      </c>
      <c r="B635">
        <v>6.58</v>
      </c>
    </row>
    <row r="636" spans="1:2">
      <c r="A636" s="917">
        <v>35124</v>
      </c>
      <c r="B636">
        <v>6.57</v>
      </c>
    </row>
    <row r="637" spans="1:2">
      <c r="A637" s="917">
        <v>35125</v>
      </c>
      <c r="B637">
        <v>6.48</v>
      </c>
    </row>
    <row r="638" spans="1:2">
      <c r="A638" s="917">
        <v>35128</v>
      </c>
      <c r="B638">
        <v>6.43</v>
      </c>
    </row>
    <row r="639" spans="1:2">
      <c r="A639" s="917">
        <v>35129</v>
      </c>
      <c r="B639">
        <v>6.48</v>
      </c>
    </row>
    <row r="640" spans="1:2">
      <c r="A640" s="917">
        <v>35130</v>
      </c>
      <c r="B640">
        <v>6.54</v>
      </c>
    </row>
    <row r="641" spans="1:2">
      <c r="A641" s="917">
        <v>35131</v>
      </c>
      <c r="B641">
        <v>6.56</v>
      </c>
    </row>
    <row r="642" spans="1:2">
      <c r="A642" s="917">
        <v>35132</v>
      </c>
      <c r="B642">
        <v>6.84</v>
      </c>
    </row>
    <row r="643" spans="1:2">
      <c r="A643" s="917">
        <v>35135</v>
      </c>
      <c r="B643">
        <v>6.76</v>
      </c>
    </row>
    <row r="644" spans="1:2">
      <c r="A644" s="917">
        <v>35136</v>
      </c>
      <c r="B644">
        <v>6.79</v>
      </c>
    </row>
    <row r="645" spans="1:2">
      <c r="A645" s="917">
        <v>35137</v>
      </c>
      <c r="B645">
        <v>6.83</v>
      </c>
    </row>
    <row r="646" spans="1:2">
      <c r="A646" s="917">
        <v>35138</v>
      </c>
      <c r="B646">
        <v>6.83</v>
      </c>
    </row>
    <row r="647" spans="1:2">
      <c r="A647" s="917">
        <v>35139</v>
      </c>
      <c r="B647">
        <v>6.9</v>
      </c>
    </row>
    <row r="648" spans="1:2">
      <c r="A648" s="917">
        <v>35142</v>
      </c>
      <c r="B648">
        <v>6.86</v>
      </c>
    </row>
    <row r="649" spans="1:2">
      <c r="A649" s="917">
        <v>35143</v>
      </c>
      <c r="B649">
        <v>6.86</v>
      </c>
    </row>
    <row r="650" spans="1:2">
      <c r="A650" s="917">
        <v>35144</v>
      </c>
      <c r="B650">
        <v>6.81</v>
      </c>
    </row>
    <row r="651" spans="1:2">
      <c r="A651" s="917">
        <v>35145</v>
      </c>
      <c r="B651">
        <v>6.78</v>
      </c>
    </row>
    <row r="652" spans="1:2">
      <c r="A652" s="917">
        <v>35146</v>
      </c>
      <c r="B652">
        <v>6.8</v>
      </c>
    </row>
    <row r="653" spans="1:2">
      <c r="A653" s="917">
        <v>35149</v>
      </c>
      <c r="B653">
        <v>6.74</v>
      </c>
    </row>
    <row r="654" spans="1:2">
      <c r="A654" s="917">
        <v>35150</v>
      </c>
      <c r="B654">
        <v>6.73</v>
      </c>
    </row>
    <row r="655" spans="1:2">
      <c r="A655" s="917">
        <v>35151</v>
      </c>
      <c r="B655">
        <v>6.84</v>
      </c>
    </row>
    <row r="656" spans="1:2">
      <c r="A656" s="917">
        <v>35152</v>
      </c>
      <c r="B656">
        <v>6.9</v>
      </c>
    </row>
    <row r="657" spans="1:2">
      <c r="A657" s="917">
        <v>35153</v>
      </c>
      <c r="B657">
        <v>6.83</v>
      </c>
    </row>
    <row r="658" spans="1:2">
      <c r="A658" s="917">
        <v>35156</v>
      </c>
      <c r="B658">
        <v>6.82</v>
      </c>
    </row>
    <row r="659" spans="1:2">
      <c r="A659" s="917">
        <v>35157</v>
      </c>
      <c r="B659">
        <v>6.77</v>
      </c>
    </row>
    <row r="660" spans="1:2">
      <c r="A660" s="917">
        <v>35158</v>
      </c>
      <c r="B660">
        <v>6.8</v>
      </c>
    </row>
    <row r="661" spans="1:2">
      <c r="A661" s="917">
        <v>35159</v>
      </c>
      <c r="B661">
        <v>6.83</v>
      </c>
    </row>
    <row r="662" spans="1:2">
      <c r="A662" s="917">
        <v>35160</v>
      </c>
      <c r="B662">
        <v>7.01</v>
      </c>
    </row>
    <row r="663" spans="1:2">
      <c r="A663" s="917">
        <v>35163</v>
      </c>
      <c r="B663">
        <v>7.07</v>
      </c>
    </row>
    <row r="664" spans="1:2">
      <c r="A664" s="917">
        <v>35164</v>
      </c>
      <c r="B664">
        <v>7.04</v>
      </c>
    </row>
    <row r="665" spans="1:2">
      <c r="A665" s="917">
        <v>35165</v>
      </c>
      <c r="B665">
        <v>7.1</v>
      </c>
    </row>
    <row r="666" spans="1:2">
      <c r="A666" s="917">
        <v>35166</v>
      </c>
      <c r="B666">
        <v>7.15</v>
      </c>
    </row>
    <row r="667" spans="1:2">
      <c r="A667" s="917">
        <v>35167</v>
      </c>
      <c r="B667">
        <v>7</v>
      </c>
    </row>
    <row r="668" spans="1:2">
      <c r="A668" s="917">
        <v>35170</v>
      </c>
      <c r="B668">
        <v>6.98</v>
      </c>
    </row>
    <row r="669" spans="1:2">
      <c r="A669" s="917">
        <v>35171</v>
      </c>
      <c r="B669">
        <v>6.95</v>
      </c>
    </row>
    <row r="670" spans="1:2">
      <c r="A670" s="917">
        <v>35172</v>
      </c>
      <c r="B670">
        <v>6.99</v>
      </c>
    </row>
    <row r="671" spans="1:2">
      <c r="A671" s="917">
        <v>35173</v>
      </c>
      <c r="B671">
        <v>7.02</v>
      </c>
    </row>
    <row r="672" spans="1:2">
      <c r="A672" s="917">
        <v>35174</v>
      </c>
      <c r="B672">
        <v>7</v>
      </c>
    </row>
    <row r="673" spans="1:2">
      <c r="A673" s="917">
        <v>35177</v>
      </c>
      <c r="B673">
        <v>6.95</v>
      </c>
    </row>
    <row r="674" spans="1:2">
      <c r="A674" s="917">
        <v>35178</v>
      </c>
      <c r="B674">
        <v>6.97</v>
      </c>
    </row>
    <row r="675" spans="1:2">
      <c r="A675" s="917">
        <v>35179</v>
      </c>
      <c r="B675">
        <v>7.01</v>
      </c>
    </row>
    <row r="676" spans="1:2">
      <c r="A676" s="917">
        <v>35180</v>
      </c>
      <c r="B676">
        <v>7.01</v>
      </c>
    </row>
    <row r="677" spans="1:2">
      <c r="A677" s="917">
        <v>35181</v>
      </c>
      <c r="B677">
        <v>6.96</v>
      </c>
    </row>
    <row r="678" spans="1:2">
      <c r="A678" s="917">
        <v>35184</v>
      </c>
      <c r="B678">
        <v>7</v>
      </c>
    </row>
    <row r="679" spans="1:2">
      <c r="A679" s="917">
        <v>35185</v>
      </c>
      <c r="B679">
        <v>7.06</v>
      </c>
    </row>
    <row r="680" spans="1:2">
      <c r="A680" s="917">
        <v>35186</v>
      </c>
      <c r="B680">
        <v>7.08</v>
      </c>
    </row>
    <row r="681" spans="1:2">
      <c r="A681" s="917">
        <v>35187</v>
      </c>
      <c r="B681">
        <v>7.21</v>
      </c>
    </row>
    <row r="682" spans="1:2">
      <c r="A682" s="917">
        <v>35188</v>
      </c>
      <c r="B682">
        <v>7.29</v>
      </c>
    </row>
    <row r="683" spans="1:2">
      <c r="A683" s="917">
        <v>35191</v>
      </c>
      <c r="B683">
        <v>7.25</v>
      </c>
    </row>
    <row r="684" spans="1:2">
      <c r="A684" s="917">
        <v>35192</v>
      </c>
      <c r="B684">
        <v>7.27</v>
      </c>
    </row>
    <row r="685" spans="1:2">
      <c r="A685" s="917">
        <v>35193</v>
      </c>
      <c r="B685">
        <v>7.19</v>
      </c>
    </row>
    <row r="686" spans="1:2">
      <c r="A686" s="917">
        <v>35194</v>
      </c>
      <c r="B686">
        <v>7.21</v>
      </c>
    </row>
    <row r="687" spans="1:2">
      <c r="A687" s="917">
        <v>35195</v>
      </c>
      <c r="B687">
        <v>7.12</v>
      </c>
    </row>
    <row r="688" spans="1:2">
      <c r="A688" s="917">
        <v>35198</v>
      </c>
      <c r="B688">
        <v>7.09</v>
      </c>
    </row>
    <row r="689" spans="1:2">
      <c r="A689" s="917">
        <v>35199</v>
      </c>
      <c r="B689">
        <v>7.04</v>
      </c>
    </row>
    <row r="690" spans="1:2">
      <c r="A690" s="917">
        <v>35200</v>
      </c>
      <c r="B690">
        <v>7.03</v>
      </c>
    </row>
    <row r="691" spans="1:2">
      <c r="A691" s="917">
        <v>35201</v>
      </c>
      <c r="B691">
        <v>7.08</v>
      </c>
    </row>
    <row r="692" spans="1:2">
      <c r="A692" s="917">
        <v>35202</v>
      </c>
      <c r="B692">
        <v>7.03</v>
      </c>
    </row>
    <row r="693" spans="1:2">
      <c r="A693" s="917">
        <v>35205</v>
      </c>
      <c r="B693">
        <v>7.01</v>
      </c>
    </row>
    <row r="694" spans="1:2">
      <c r="A694" s="917">
        <v>35206</v>
      </c>
      <c r="B694">
        <v>7.04</v>
      </c>
    </row>
    <row r="695" spans="1:2">
      <c r="A695" s="917">
        <v>35207</v>
      </c>
      <c r="B695">
        <v>6.99</v>
      </c>
    </row>
    <row r="696" spans="1:2">
      <c r="A696" s="917">
        <v>35208</v>
      </c>
      <c r="B696">
        <v>7.05</v>
      </c>
    </row>
    <row r="697" spans="1:2">
      <c r="A697" s="917">
        <v>35209</v>
      </c>
      <c r="B697">
        <v>7.01</v>
      </c>
    </row>
    <row r="698" spans="1:2">
      <c r="A698" s="917">
        <v>35212</v>
      </c>
      <c r="B698" t="s">
        <v>739</v>
      </c>
    </row>
    <row r="699" spans="1:2">
      <c r="A699" s="917">
        <v>35213</v>
      </c>
      <c r="B699">
        <v>7.02</v>
      </c>
    </row>
    <row r="700" spans="1:2">
      <c r="A700" s="917">
        <v>35214</v>
      </c>
      <c r="B700">
        <v>7.1</v>
      </c>
    </row>
    <row r="701" spans="1:2">
      <c r="A701" s="917">
        <v>35215</v>
      </c>
      <c r="B701">
        <v>7.08</v>
      </c>
    </row>
    <row r="702" spans="1:2">
      <c r="A702" s="917">
        <v>35216</v>
      </c>
      <c r="B702">
        <v>7.17</v>
      </c>
    </row>
    <row r="703" spans="1:2">
      <c r="A703" s="917">
        <v>35219</v>
      </c>
      <c r="B703">
        <v>7.19</v>
      </c>
    </row>
    <row r="704" spans="1:2">
      <c r="A704" s="917">
        <v>35220</v>
      </c>
      <c r="B704">
        <v>7.18</v>
      </c>
    </row>
    <row r="705" spans="1:2">
      <c r="A705" s="917">
        <v>35221</v>
      </c>
      <c r="B705">
        <v>7.14</v>
      </c>
    </row>
    <row r="706" spans="1:2">
      <c r="A706" s="917">
        <v>35222</v>
      </c>
      <c r="B706">
        <v>7.08</v>
      </c>
    </row>
    <row r="707" spans="1:2">
      <c r="A707" s="917">
        <v>35223</v>
      </c>
      <c r="B707">
        <v>7.22</v>
      </c>
    </row>
    <row r="708" spans="1:2">
      <c r="A708" s="917">
        <v>35226</v>
      </c>
      <c r="B708">
        <v>7.28</v>
      </c>
    </row>
    <row r="709" spans="1:2">
      <c r="A709" s="917">
        <v>35227</v>
      </c>
      <c r="B709">
        <v>7.31</v>
      </c>
    </row>
    <row r="710" spans="1:2">
      <c r="A710" s="917">
        <v>35228</v>
      </c>
      <c r="B710">
        <v>7.35</v>
      </c>
    </row>
    <row r="711" spans="1:2">
      <c r="A711" s="917">
        <v>35229</v>
      </c>
      <c r="B711">
        <v>7.32</v>
      </c>
    </row>
    <row r="712" spans="1:2">
      <c r="A712" s="917">
        <v>35230</v>
      </c>
      <c r="B712">
        <v>7.26</v>
      </c>
    </row>
    <row r="713" spans="1:2">
      <c r="A713" s="917">
        <v>35233</v>
      </c>
      <c r="B713">
        <v>7.22</v>
      </c>
    </row>
    <row r="714" spans="1:2">
      <c r="A714" s="917">
        <v>35234</v>
      </c>
      <c r="B714">
        <v>7.25</v>
      </c>
    </row>
    <row r="715" spans="1:2">
      <c r="A715" s="917">
        <v>35235</v>
      </c>
      <c r="B715">
        <v>7.27</v>
      </c>
    </row>
    <row r="716" spans="1:2">
      <c r="A716" s="917">
        <v>35236</v>
      </c>
      <c r="B716">
        <v>7.27</v>
      </c>
    </row>
    <row r="717" spans="1:2">
      <c r="A717" s="917">
        <v>35237</v>
      </c>
      <c r="B717">
        <v>7.25</v>
      </c>
    </row>
    <row r="718" spans="1:2">
      <c r="A718" s="917">
        <v>35240</v>
      </c>
      <c r="B718">
        <v>7.24</v>
      </c>
    </row>
    <row r="719" spans="1:2">
      <c r="A719" s="917">
        <v>35241</v>
      </c>
      <c r="B719">
        <v>7.2</v>
      </c>
    </row>
    <row r="720" spans="1:2">
      <c r="A720" s="917">
        <v>35242</v>
      </c>
      <c r="B720">
        <v>7.19</v>
      </c>
    </row>
    <row r="721" spans="1:2">
      <c r="A721" s="917">
        <v>35243</v>
      </c>
      <c r="B721">
        <v>7.13</v>
      </c>
    </row>
    <row r="722" spans="1:2">
      <c r="A722" s="917">
        <v>35244</v>
      </c>
      <c r="B722">
        <v>7.03</v>
      </c>
    </row>
    <row r="723" spans="1:2">
      <c r="A723" s="917">
        <v>35247</v>
      </c>
      <c r="B723">
        <v>7.03</v>
      </c>
    </row>
    <row r="724" spans="1:2">
      <c r="A724" s="917">
        <v>35248</v>
      </c>
      <c r="B724">
        <v>7.06</v>
      </c>
    </row>
    <row r="725" spans="1:2">
      <c r="A725" s="917">
        <v>35249</v>
      </c>
      <c r="B725">
        <v>7.06</v>
      </c>
    </row>
    <row r="726" spans="1:2">
      <c r="A726" s="917">
        <v>35250</v>
      </c>
      <c r="B726" t="s">
        <v>739</v>
      </c>
    </row>
    <row r="727" spans="1:2">
      <c r="A727" s="917">
        <v>35251</v>
      </c>
      <c r="B727">
        <v>7.31</v>
      </c>
    </row>
    <row r="728" spans="1:2">
      <c r="A728" s="917">
        <v>35254</v>
      </c>
      <c r="B728">
        <v>7.32</v>
      </c>
    </row>
    <row r="729" spans="1:2">
      <c r="A729" s="917">
        <v>35255</v>
      </c>
      <c r="B729">
        <v>7.27</v>
      </c>
    </row>
    <row r="730" spans="1:2">
      <c r="A730" s="917">
        <v>35256</v>
      </c>
      <c r="B730">
        <v>7.22</v>
      </c>
    </row>
    <row r="731" spans="1:2">
      <c r="A731" s="917">
        <v>35257</v>
      </c>
      <c r="B731">
        <v>7.19</v>
      </c>
    </row>
    <row r="732" spans="1:2">
      <c r="A732" s="917">
        <v>35258</v>
      </c>
      <c r="B732">
        <v>7.15</v>
      </c>
    </row>
    <row r="733" spans="1:2">
      <c r="A733" s="917">
        <v>35261</v>
      </c>
      <c r="B733">
        <v>7.18</v>
      </c>
    </row>
    <row r="734" spans="1:2">
      <c r="A734" s="917">
        <v>35262</v>
      </c>
      <c r="B734">
        <v>7.14</v>
      </c>
    </row>
    <row r="735" spans="1:2">
      <c r="A735" s="917">
        <v>35263</v>
      </c>
      <c r="B735">
        <v>7.14</v>
      </c>
    </row>
    <row r="736" spans="1:2">
      <c r="A736" s="917">
        <v>35264</v>
      </c>
      <c r="B736">
        <v>7.02</v>
      </c>
    </row>
    <row r="737" spans="1:2">
      <c r="A737" s="917">
        <v>35265</v>
      </c>
      <c r="B737">
        <v>7.08</v>
      </c>
    </row>
    <row r="738" spans="1:2">
      <c r="A738" s="917">
        <v>35268</v>
      </c>
      <c r="B738">
        <v>7.12</v>
      </c>
    </row>
    <row r="739" spans="1:2">
      <c r="A739" s="917">
        <v>35269</v>
      </c>
      <c r="B739">
        <v>7.08</v>
      </c>
    </row>
    <row r="740" spans="1:2">
      <c r="A740" s="917">
        <v>35270</v>
      </c>
      <c r="B740">
        <v>7.15</v>
      </c>
    </row>
    <row r="741" spans="1:2">
      <c r="A741" s="917">
        <v>35271</v>
      </c>
      <c r="B741">
        <v>7.14</v>
      </c>
    </row>
    <row r="742" spans="1:2">
      <c r="A742" s="917">
        <v>35272</v>
      </c>
      <c r="B742">
        <v>7.12</v>
      </c>
    </row>
    <row r="743" spans="1:2">
      <c r="A743" s="917">
        <v>35275</v>
      </c>
      <c r="B743">
        <v>7.19</v>
      </c>
    </row>
    <row r="744" spans="1:2">
      <c r="A744" s="917">
        <v>35276</v>
      </c>
      <c r="B744">
        <v>7.14</v>
      </c>
    </row>
    <row r="745" spans="1:2">
      <c r="A745" s="917">
        <v>35277</v>
      </c>
      <c r="B745">
        <v>7.07</v>
      </c>
    </row>
    <row r="746" spans="1:2">
      <c r="A746" s="917">
        <v>35278</v>
      </c>
      <c r="B746">
        <v>6.94</v>
      </c>
    </row>
    <row r="747" spans="1:2">
      <c r="A747" s="917">
        <v>35279</v>
      </c>
      <c r="B747">
        <v>6.83</v>
      </c>
    </row>
    <row r="748" spans="1:2">
      <c r="A748" s="917">
        <v>35282</v>
      </c>
      <c r="B748">
        <v>6.84</v>
      </c>
    </row>
    <row r="749" spans="1:2">
      <c r="A749" s="917">
        <v>35283</v>
      </c>
      <c r="B749">
        <v>6.86</v>
      </c>
    </row>
    <row r="750" spans="1:2">
      <c r="A750" s="917">
        <v>35284</v>
      </c>
      <c r="B750">
        <v>6.87</v>
      </c>
    </row>
    <row r="751" spans="1:2">
      <c r="A751" s="917">
        <v>35285</v>
      </c>
      <c r="B751">
        <v>6.89</v>
      </c>
    </row>
    <row r="752" spans="1:2">
      <c r="A752" s="917">
        <v>35286</v>
      </c>
      <c r="B752">
        <v>6.83</v>
      </c>
    </row>
    <row r="753" spans="1:2">
      <c r="A753" s="917">
        <v>35289</v>
      </c>
      <c r="B753">
        <v>6.82</v>
      </c>
    </row>
    <row r="754" spans="1:2">
      <c r="A754" s="917">
        <v>35290</v>
      </c>
      <c r="B754">
        <v>6.91</v>
      </c>
    </row>
    <row r="755" spans="1:2">
      <c r="A755" s="917">
        <v>35291</v>
      </c>
      <c r="B755">
        <v>6.92</v>
      </c>
    </row>
    <row r="756" spans="1:2">
      <c r="A756" s="917">
        <v>35292</v>
      </c>
      <c r="B756">
        <v>6.95</v>
      </c>
    </row>
    <row r="757" spans="1:2">
      <c r="A757" s="917">
        <v>35293</v>
      </c>
      <c r="B757">
        <v>6.9</v>
      </c>
    </row>
    <row r="758" spans="1:2">
      <c r="A758" s="917">
        <v>35296</v>
      </c>
      <c r="B758">
        <v>6.94</v>
      </c>
    </row>
    <row r="759" spans="1:2">
      <c r="A759" s="917">
        <v>35297</v>
      </c>
      <c r="B759">
        <v>6.94</v>
      </c>
    </row>
    <row r="760" spans="1:2">
      <c r="A760" s="917">
        <v>35298</v>
      </c>
      <c r="B760">
        <v>6.97</v>
      </c>
    </row>
    <row r="761" spans="1:2">
      <c r="A761" s="917">
        <v>35299</v>
      </c>
      <c r="B761">
        <v>6.97</v>
      </c>
    </row>
    <row r="762" spans="1:2">
      <c r="A762" s="917">
        <v>35300</v>
      </c>
      <c r="B762">
        <v>7.06</v>
      </c>
    </row>
    <row r="763" spans="1:2">
      <c r="A763" s="917">
        <v>35303</v>
      </c>
      <c r="B763">
        <v>7.14</v>
      </c>
    </row>
    <row r="764" spans="1:2">
      <c r="A764" s="917">
        <v>35304</v>
      </c>
      <c r="B764">
        <v>7.12</v>
      </c>
    </row>
    <row r="765" spans="1:2">
      <c r="A765" s="917">
        <v>35305</v>
      </c>
      <c r="B765">
        <v>7.13</v>
      </c>
    </row>
    <row r="766" spans="1:2">
      <c r="A766" s="917">
        <v>35306</v>
      </c>
      <c r="B766">
        <v>7.19</v>
      </c>
    </row>
    <row r="767" spans="1:2">
      <c r="A767" s="917">
        <v>35307</v>
      </c>
      <c r="B767">
        <v>7.28</v>
      </c>
    </row>
    <row r="768" spans="1:2">
      <c r="A768" s="917">
        <v>35310</v>
      </c>
      <c r="B768" t="s">
        <v>739</v>
      </c>
    </row>
    <row r="769" spans="1:2">
      <c r="A769" s="917">
        <v>35311</v>
      </c>
      <c r="B769">
        <v>7.22</v>
      </c>
    </row>
    <row r="770" spans="1:2">
      <c r="A770" s="917">
        <v>35312</v>
      </c>
      <c r="B770">
        <v>7.25</v>
      </c>
    </row>
    <row r="771" spans="1:2">
      <c r="A771" s="917">
        <v>35313</v>
      </c>
      <c r="B771">
        <v>7.3</v>
      </c>
    </row>
    <row r="772" spans="1:2">
      <c r="A772" s="917">
        <v>35314</v>
      </c>
      <c r="B772">
        <v>7.27</v>
      </c>
    </row>
    <row r="773" spans="1:2">
      <c r="A773" s="917">
        <v>35317</v>
      </c>
      <c r="B773">
        <v>7.23</v>
      </c>
    </row>
    <row r="774" spans="1:2">
      <c r="A774" s="917">
        <v>35318</v>
      </c>
      <c r="B774">
        <v>7.28</v>
      </c>
    </row>
    <row r="775" spans="1:2">
      <c r="A775" s="917">
        <v>35319</v>
      </c>
      <c r="B775">
        <v>7.27</v>
      </c>
    </row>
    <row r="776" spans="1:2">
      <c r="A776" s="917">
        <v>35320</v>
      </c>
      <c r="B776">
        <v>7.23</v>
      </c>
    </row>
    <row r="777" spans="1:2">
      <c r="A777" s="917">
        <v>35321</v>
      </c>
      <c r="B777">
        <v>7.1</v>
      </c>
    </row>
    <row r="778" spans="1:2">
      <c r="A778" s="917">
        <v>35324</v>
      </c>
      <c r="B778">
        <v>7.09</v>
      </c>
    </row>
    <row r="779" spans="1:2">
      <c r="A779" s="917">
        <v>35325</v>
      </c>
      <c r="B779">
        <v>7.15</v>
      </c>
    </row>
    <row r="780" spans="1:2">
      <c r="A780" s="917">
        <v>35326</v>
      </c>
      <c r="B780">
        <v>7.16</v>
      </c>
    </row>
    <row r="781" spans="1:2">
      <c r="A781" s="917">
        <v>35327</v>
      </c>
      <c r="B781">
        <v>7.19</v>
      </c>
    </row>
    <row r="782" spans="1:2">
      <c r="A782" s="917">
        <v>35328</v>
      </c>
      <c r="B782">
        <v>7.18</v>
      </c>
    </row>
    <row r="783" spans="1:2">
      <c r="A783" s="917">
        <v>35331</v>
      </c>
      <c r="B783">
        <v>7.16</v>
      </c>
    </row>
    <row r="784" spans="1:2">
      <c r="A784" s="917">
        <v>35332</v>
      </c>
      <c r="B784">
        <v>7.12</v>
      </c>
    </row>
    <row r="785" spans="1:2">
      <c r="A785" s="917">
        <v>35333</v>
      </c>
      <c r="B785">
        <v>7.05</v>
      </c>
    </row>
    <row r="786" spans="1:2">
      <c r="A786" s="917">
        <v>35334</v>
      </c>
      <c r="B786">
        <v>7</v>
      </c>
    </row>
    <row r="787" spans="1:2">
      <c r="A787" s="917">
        <v>35335</v>
      </c>
      <c r="B787">
        <v>7.03</v>
      </c>
    </row>
    <row r="788" spans="1:2">
      <c r="A788" s="917">
        <v>35338</v>
      </c>
      <c r="B788">
        <v>7.05</v>
      </c>
    </row>
    <row r="789" spans="1:2">
      <c r="A789" s="917">
        <v>35339</v>
      </c>
      <c r="B789">
        <v>6.99</v>
      </c>
    </row>
    <row r="790" spans="1:2">
      <c r="A790" s="917">
        <v>35340</v>
      </c>
      <c r="B790">
        <v>6.95</v>
      </c>
    </row>
    <row r="791" spans="1:2">
      <c r="A791" s="917">
        <v>35341</v>
      </c>
      <c r="B791">
        <v>6.95</v>
      </c>
    </row>
    <row r="792" spans="1:2">
      <c r="A792" s="917">
        <v>35342</v>
      </c>
      <c r="B792">
        <v>6.83</v>
      </c>
    </row>
    <row r="793" spans="1:2">
      <c r="A793" s="917">
        <v>35345</v>
      </c>
      <c r="B793">
        <v>6.88</v>
      </c>
    </row>
    <row r="794" spans="1:2">
      <c r="A794" s="917">
        <v>35346</v>
      </c>
      <c r="B794">
        <v>6.89</v>
      </c>
    </row>
    <row r="795" spans="1:2">
      <c r="A795" s="917">
        <v>35347</v>
      </c>
      <c r="B795">
        <v>6.93</v>
      </c>
    </row>
    <row r="796" spans="1:2">
      <c r="A796" s="917">
        <v>35348</v>
      </c>
      <c r="B796">
        <v>6.98</v>
      </c>
    </row>
    <row r="797" spans="1:2">
      <c r="A797" s="917">
        <v>35349</v>
      </c>
      <c r="B797">
        <v>6.93</v>
      </c>
    </row>
    <row r="798" spans="1:2">
      <c r="A798" s="917">
        <v>35352</v>
      </c>
      <c r="B798" t="s">
        <v>739</v>
      </c>
    </row>
    <row r="799" spans="1:2">
      <c r="A799" s="917">
        <v>35353</v>
      </c>
      <c r="B799">
        <v>6.94</v>
      </c>
    </row>
    <row r="800" spans="1:2">
      <c r="A800" s="917">
        <v>35354</v>
      </c>
      <c r="B800">
        <v>6.96</v>
      </c>
    </row>
    <row r="801" spans="1:2">
      <c r="A801" s="917">
        <v>35355</v>
      </c>
      <c r="B801">
        <v>6.89</v>
      </c>
    </row>
    <row r="802" spans="1:2">
      <c r="A802" s="917">
        <v>35356</v>
      </c>
      <c r="B802">
        <v>6.88</v>
      </c>
    </row>
    <row r="803" spans="1:2">
      <c r="A803" s="917">
        <v>35359</v>
      </c>
      <c r="B803">
        <v>6.89</v>
      </c>
    </row>
    <row r="804" spans="1:2">
      <c r="A804" s="917">
        <v>35360</v>
      </c>
      <c r="B804">
        <v>6.93</v>
      </c>
    </row>
    <row r="805" spans="1:2">
      <c r="A805" s="917">
        <v>35361</v>
      </c>
      <c r="B805">
        <v>6.92</v>
      </c>
    </row>
    <row r="806" spans="1:2">
      <c r="A806" s="917">
        <v>35362</v>
      </c>
      <c r="B806">
        <v>6.94</v>
      </c>
    </row>
    <row r="807" spans="1:2">
      <c r="A807" s="917">
        <v>35363</v>
      </c>
      <c r="B807">
        <v>6.9</v>
      </c>
    </row>
    <row r="808" spans="1:2">
      <c r="A808" s="917">
        <v>35366</v>
      </c>
      <c r="B808">
        <v>6.91</v>
      </c>
    </row>
    <row r="809" spans="1:2">
      <c r="A809" s="917">
        <v>35367</v>
      </c>
      <c r="B809">
        <v>6.77</v>
      </c>
    </row>
    <row r="810" spans="1:2">
      <c r="A810" s="917">
        <v>35368</v>
      </c>
      <c r="B810">
        <v>6.77</v>
      </c>
    </row>
    <row r="811" spans="1:2">
      <c r="A811" s="917">
        <v>35369</v>
      </c>
      <c r="B811">
        <v>6.74</v>
      </c>
    </row>
    <row r="812" spans="1:2">
      <c r="A812" s="917">
        <v>35370</v>
      </c>
      <c r="B812">
        <v>6.75</v>
      </c>
    </row>
    <row r="813" spans="1:2">
      <c r="A813" s="917">
        <v>35373</v>
      </c>
      <c r="B813">
        <v>6.74</v>
      </c>
    </row>
    <row r="814" spans="1:2">
      <c r="A814" s="917">
        <v>35374</v>
      </c>
      <c r="B814">
        <v>6.66</v>
      </c>
    </row>
    <row r="815" spans="1:2">
      <c r="A815" s="917">
        <v>35375</v>
      </c>
      <c r="B815">
        <v>6.67</v>
      </c>
    </row>
    <row r="816" spans="1:2">
      <c r="A816" s="917">
        <v>35376</v>
      </c>
      <c r="B816">
        <v>6.61</v>
      </c>
    </row>
    <row r="817" spans="1:2">
      <c r="A817" s="917">
        <v>35377</v>
      </c>
      <c r="B817">
        <v>6.63</v>
      </c>
    </row>
    <row r="818" spans="1:2">
      <c r="A818" s="917">
        <v>35380</v>
      </c>
      <c r="B818" t="s">
        <v>739</v>
      </c>
    </row>
    <row r="819" spans="1:2">
      <c r="A819" s="917">
        <v>35381</v>
      </c>
      <c r="B819">
        <v>6.56</v>
      </c>
    </row>
    <row r="820" spans="1:2">
      <c r="A820" s="917">
        <v>35382</v>
      </c>
      <c r="B820">
        <v>6.58</v>
      </c>
    </row>
    <row r="821" spans="1:2">
      <c r="A821" s="917">
        <v>35383</v>
      </c>
      <c r="B821">
        <v>6.53</v>
      </c>
    </row>
    <row r="822" spans="1:2">
      <c r="A822" s="917">
        <v>35384</v>
      </c>
      <c r="B822">
        <v>6.55</v>
      </c>
    </row>
    <row r="823" spans="1:2">
      <c r="A823" s="917">
        <v>35387</v>
      </c>
      <c r="B823">
        <v>6.56</v>
      </c>
    </row>
    <row r="824" spans="1:2">
      <c r="A824" s="917">
        <v>35388</v>
      </c>
      <c r="B824">
        <v>6.53</v>
      </c>
    </row>
    <row r="825" spans="1:2">
      <c r="A825" s="917">
        <v>35389</v>
      </c>
      <c r="B825">
        <v>6.5</v>
      </c>
    </row>
    <row r="826" spans="1:2">
      <c r="A826" s="917">
        <v>35390</v>
      </c>
      <c r="B826">
        <v>6.52</v>
      </c>
    </row>
    <row r="827" spans="1:2">
      <c r="A827" s="917">
        <v>35391</v>
      </c>
      <c r="B827">
        <v>6.54</v>
      </c>
    </row>
    <row r="828" spans="1:2">
      <c r="A828" s="917">
        <v>35394</v>
      </c>
      <c r="B828">
        <v>6.53</v>
      </c>
    </row>
    <row r="829" spans="1:2">
      <c r="A829" s="917">
        <v>35395</v>
      </c>
      <c r="B829">
        <v>6.52</v>
      </c>
    </row>
    <row r="830" spans="1:2">
      <c r="A830" s="917">
        <v>35396</v>
      </c>
      <c r="B830">
        <v>6.53</v>
      </c>
    </row>
    <row r="831" spans="1:2">
      <c r="A831" s="917">
        <v>35397</v>
      </c>
      <c r="B831" t="s">
        <v>739</v>
      </c>
    </row>
    <row r="832" spans="1:2">
      <c r="A832" s="917">
        <v>35398</v>
      </c>
      <c r="B832">
        <v>6.45</v>
      </c>
    </row>
    <row r="833" spans="1:2">
      <c r="A833" s="917">
        <v>35401</v>
      </c>
      <c r="B833">
        <v>6.46</v>
      </c>
    </row>
    <row r="834" spans="1:2">
      <c r="A834" s="917">
        <v>35402</v>
      </c>
      <c r="B834">
        <v>6.44</v>
      </c>
    </row>
    <row r="835" spans="1:2">
      <c r="A835" s="917">
        <v>35403</v>
      </c>
      <c r="B835">
        <v>6.49</v>
      </c>
    </row>
    <row r="836" spans="1:2">
      <c r="A836" s="917">
        <v>35404</v>
      </c>
      <c r="B836">
        <v>6.6</v>
      </c>
    </row>
    <row r="837" spans="1:2">
      <c r="A837" s="917">
        <v>35405</v>
      </c>
      <c r="B837">
        <v>6.62</v>
      </c>
    </row>
    <row r="838" spans="1:2">
      <c r="A838" s="917">
        <v>35408</v>
      </c>
      <c r="B838">
        <v>6.58</v>
      </c>
    </row>
    <row r="839" spans="1:2">
      <c r="A839" s="917">
        <v>35409</v>
      </c>
      <c r="B839">
        <v>6.59</v>
      </c>
    </row>
    <row r="840" spans="1:2">
      <c r="A840" s="917">
        <v>35410</v>
      </c>
      <c r="B840">
        <v>6.71</v>
      </c>
    </row>
    <row r="841" spans="1:2">
      <c r="A841" s="917">
        <v>35411</v>
      </c>
      <c r="B841">
        <v>6.74</v>
      </c>
    </row>
    <row r="842" spans="1:2">
      <c r="A842" s="917">
        <v>35412</v>
      </c>
      <c r="B842">
        <v>6.68</v>
      </c>
    </row>
    <row r="843" spans="1:2">
      <c r="A843" s="917">
        <v>35415</v>
      </c>
      <c r="B843">
        <v>6.72</v>
      </c>
    </row>
    <row r="844" spans="1:2">
      <c r="A844" s="917">
        <v>35416</v>
      </c>
      <c r="B844">
        <v>6.76</v>
      </c>
    </row>
    <row r="845" spans="1:2">
      <c r="A845" s="917">
        <v>35417</v>
      </c>
      <c r="B845">
        <v>6.8</v>
      </c>
    </row>
    <row r="846" spans="1:2">
      <c r="A846" s="917">
        <v>35418</v>
      </c>
      <c r="B846">
        <v>6.69</v>
      </c>
    </row>
    <row r="847" spans="1:2">
      <c r="A847" s="917">
        <v>35419</v>
      </c>
      <c r="B847">
        <v>6.69</v>
      </c>
    </row>
    <row r="848" spans="1:2">
      <c r="A848" s="917">
        <v>35422</v>
      </c>
      <c r="B848">
        <v>6.67</v>
      </c>
    </row>
    <row r="849" spans="1:2">
      <c r="A849" s="917">
        <v>35423</v>
      </c>
      <c r="B849">
        <v>6.68</v>
      </c>
    </row>
    <row r="850" spans="1:2">
      <c r="A850" s="917">
        <v>35424</v>
      </c>
      <c r="B850" t="s">
        <v>739</v>
      </c>
    </row>
    <row r="851" spans="1:2">
      <c r="A851" s="917">
        <v>35425</v>
      </c>
      <c r="B851">
        <v>6.68</v>
      </c>
    </row>
    <row r="852" spans="1:2">
      <c r="A852" s="917">
        <v>35426</v>
      </c>
      <c r="B852">
        <v>6.63</v>
      </c>
    </row>
    <row r="853" spans="1:2">
      <c r="A853" s="917">
        <v>35429</v>
      </c>
      <c r="B853">
        <v>6.63</v>
      </c>
    </row>
    <row r="854" spans="1:2">
      <c r="A854" s="917">
        <v>35430</v>
      </c>
      <c r="B854">
        <v>6.73</v>
      </c>
    </row>
    <row r="855" spans="1:2">
      <c r="A855" s="917">
        <v>35431</v>
      </c>
      <c r="B855" t="s">
        <v>739</v>
      </c>
    </row>
    <row r="856" spans="1:2">
      <c r="A856" s="917">
        <v>35432</v>
      </c>
      <c r="B856">
        <v>6.85</v>
      </c>
    </row>
    <row r="857" spans="1:2">
      <c r="A857" s="917">
        <v>35433</v>
      </c>
      <c r="B857">
        <v>6.84</v>
      </c>
    </row>
    <row r="858" spans="1:2">
      <c r="A858" s="917">
        <v>35436</v>
      </c>
      <c r="B858">
        <v>6.86</v>
      </c>
    </row>
    <row r="859" spans="1:2">
      <c r="A859" s="917">
        <v>35437</v>
      </c>
      <c r="B859">
        <v>6.89</v>
      </c>
    </row>
    <row r="860" spans="1:2">
      <c r="A860" s="917">
        <v>35438</v>
      </c>
      <c r="B860">
        <v>6.92</v>
      </c>
    </row>
    <row r="861" spans="1:2">
      <c r="A861" s="917">
        <v>35439</v>
      </c>
      <c r="B861">
        <v>6.85</v>
      </c>
    </row>
    <row r="862" spans="1:2">
      <c r="A862" s="917">
        <v>35440</v>
      </c>
      <c r="B862">
        <v>6.94</v>
      </c>
    </row>
    <row r="863" spans="1:2">
      <c r="A863" s="917">
        <v>35443</v>
      </c>
      <c r="B863">
        <v>6.95</v>
      </c>
    </row>
    <row r="864" spans="1:2">
      <c r="A864" s="917">
        <v>35444</v>
      </c>
      <c r="B864">
        <v>6.86</v>
      </c>
    </row>
    <row r="865" spans="1:2">
      <c r="A865" s="917">
        <v>35445</v>
      </c>
      <c r="B865">
        <v>6.87</v>
      </c>
    </row>
    <row r="866" spans="1:2">
      <c r="A866" s="917">
        <v>35446</v>
      </c>
      <c r="B866">
        <v>6.91</v>
      </c>
    </row>
    <row r="867" spans="1:2">
      <c r="A867" s="917">
        <v>35447</v>
      </c>
      <c r="B867">
        <v>6.9</v>
      </c>
    </row>
    <row r="868" spans="1:2">
      <c r="A868" s="917">
        <v>35450</v>
      </c>
      <c r="B868" t="s">
        <v>739</v>
      </c>
    </row>
    <row r="869" spans="1:2">
      <c r="A869" s="917">
        <v>35451</v>
      </c>
      <c r="B869">
        <v>6.86</v>
      </c>
    </row>
    <row r="870" spans="1:2">
      <c r="A870" s="917">
        <v>35452</v>
      </c>
      <c r="B870">
        <v>6.9</v>
      </c>
    </row>
    <row r="871" spans="1:2">
      <c r="A871" s="917">
        <v>35453</v>
      </c>
      <c r="B871">
        <v>6.93</v>
      </c>
    </row>
    <row r="872" spans="1:2">
      <c r="A872" s="917">
        <v>35454</v>
      </c>
      <c r="B872">
        <v>6.97</v>
      </c>
    </row>
    <row r="873" spans="1:2">
      <c r="A873" s="917">
        <v>35457</v>
      </c>
      <c r="B873">
        <v>7.01</v>
      </c>
    </row>
    <row r="874" spans="1:2">
      <c r="A874" s="917">
        <v>35458</v>
      </c>
      <c r="B874">
        <v>6.98</v>
      </c>
    </row>
    <row r="875" spans="1:2">
      <c r="A875" s="917">
        <v>35459</v>
      </c>
      <c r="B875">
        <v>6.97</v>
      </c>
    </row>
    <row r="876" spans="1:2">
      <c r="A876" s="917">
        <v>35460</v>
      </c>
      <c r="B876">
        <v>6.95</v>
      </c>
    </row>
    <row r="877" spans="1:2">
      <c r="A877" s="917">
        <v>35461</v>
      </c>
      <c r="B877">
        <v>6.86</v>
      </c>
    </row>
    <row r="878" spans="1:2">
      <c r="A878" s="917">
        <v>35464</v>
      </c>
      <c r="B878">
        <v>6.81</v>
      </c>
    </row>
    <row r="879" spans="1:2">
      <c r="A879" s="917">
        <v>35465</v>
      </c>
      <c r="B879">
        <v>6.78</v>
      </c>
    </row>
    <row r="880" spans="1:2">
      <c r="A880" s="917">
        <v>35466</v>
      </c>
      <c r="B880">
        <v>6.81</v>
      </c>
    </row>
    <row r="881" spans="1:2">
      <c r="A881" s="917">
        <v>35467</v>
      </c>
      <c r="B881">
        <v>6.83</v>
      </c>
    </row>
    <row r="882" spans="1:2">
      <c r="A882" s="917">
        <v>35468</v>
      </c>
      <c r="B882">
        <v>6.78</v>
      </c>
    </row>
    <row r="883" spans="1:2">
      <c r="A883" s="917">
        <v>35471</v>
      </c>
      <c r="B883">
        <v>6.77</v>
      </c>
    </row>
    <row r="884" spans="1:2">
      <c r="A884" s="917">
        <v>35472</v>
      </c>
      <c r="B884">
        <v>6.77</v>
      </c>
    </row>
    <row r="885" spans="1:2">
      <c r="A885" s="917">
        <v>35473</v>
      </c>
      <c r="B885">
        <v>6.78</v>
      </c>
    </row>
    <row r="886" spans="1:2">
      <c r="A886" s="917">
        <v>35474</v>
      </c>
      <c r="B886">
        <v>6.69</v>
      </c>
    </row>
    <row r="887" spans="1:2">
      <c r="A887" s="917">
        <v>35475</v>
      </c>
      <c r="B887">
        <v>6.64</v>
      </c>
    </row>
    <row r="888" spans="1:2">
      <c r="A888" s="917">
        <v>35478</v>
      </c>
      <c r="B888" t="s">
        <v>739</v>
      </c>
    </row>
    <row r="889" spans="1:2">
      <c r="A889" s="917">
        <v>35479</v>
      </c>
      <c r="B889">
        <v>6.65</v>
      </c>
    </row>
    <row r="890" spans="1:2">
      <c r="A890" s="917">
        <v>35480</v>
      </c>
      <c r="B890">
        <v>6.67</v>
      </c>
    </row>
    <row r="891" spans="1:2">
      <c r="A891" s="917">
        <v>35481</v>
      </c>
      <c r="B891">
        <v>6.74</v>
      </c>
    </row>
    <row r="892" spans="1:2">
      <c r="A892" s="917">
        <v>35482</v>
      </c>
      <c r="B892">
        <v>6.74</v>
      </c>
    </row>
    <row r="893" spans="1:2">
      <c r="A893" s="917">
        <v>35485</v>
      </c>
      <c r="B893">
        <v>6.76</v>
      </c>
    </row>
    <row r="894" spans="1:2">
      <c r="A894" s="917">
        <v>35486</v>
      </c>
      <c r="B894">
        <v>6.76</v>
      </c>
    </row>
    <row r="895" spans="1:2">
      <c r="A895" s="917">
        <v>35487</v>
      </c>
      <c r="B895">
        <v>6.9</v>
      </c>
    </row>
    <row r="896" spans="1:2">
      <c r="A896" s="917">
        <v>35488</v>
      </c>
      <c r="B896">
        <v>6.92</v>
      </c>
    </row>
    <row r="897" spans="1:2">
      <c r="A897" s="917">
        <v>35489</v>
      </c>
      <c r="B897">
        <v>6.91</v>
      </c>
    </row>
    <row r="898" spans="1:2">
      <c r="A898" s="917">
        <v>35492</v>
      </c>
      <c r="B898">
        <v>6.94</v>
      </c>
    </row>
    <row r="899" spans="1:2">
      <c r="A899" s="917">
        <v>35493</v>
      </c>
      <c r="B899">
        <v>6.97</v>
      </c>
    </row>
    <row r="900" spans="1:2">
      <c r="A900" s="917">
        <v>35494</v>
      </c>
      <c r="B900">
        <v>6.96</v>
      </c>
    </row>
    <row r="901" spans="1:2">
      <c r="A901" s="917">
        <v>35495</v>
      </c>
      <c r="B901">
        <v>6.99</v>
      </c>
    </row>
    <row r="902" spans="1:2">
      <c r="A902" s="917">
        <v>35496</v>
      </c>
      <c r="B902">
        <v>6.93</v>
      </c>
    </row>
    <row r="903" spans="1:2">
      <c r="A903" s="917">
        <v>35499</v>
      </c>
      <c r="B903">
        <v>6.94</v>
      </c>
    </row>
    <row r="904" spans="1:2">
      <c r="A904" s="917">
        <v>35500</v>
      </c>
      <c r="B904">
        <v>6.96</v>
      </c>
    </row>
    <row r="905" spans="1:2">
      <c r="A905" s="917">
        <v>35501</v>
      </c>
      <c r="B905">
        <v>6.98</v>
      </c>
    </row>
    <row r="906" spans="1:2">
      <c r="A906" s="917">
        <v>35502</v>
      </c>
      <c r="B906">
        <v>7.09</v>
      </c>
    </row>
    <row r="907" spans="1:2">
      <c r="A907" s="917">
        <v>35503</v>
      </c>
      <c r="B907">
        <v>7.07</v>
      </c>
    </row>
    <row r="908" spans="1:2">
      <c r="A908" s="917">
        <v>35506</v>
      </c>
      <c r="B908">
        <v>7.08</v>
      </c>
    </row>
    <row r="909" spans="1:2">
      <c r="A909" s="917">
        <v>35507</v>
      </c>
      <c r="B909">
        <v>7.08</v>
      </c>
    </row>
    <row r="910" spans="1:2">
      <c r="A910" s="917">
        <v>35508</v>
      </c>
      <c r="B910">
        <v>7.1</v>
      </c>
    </row>
    <row r="911" spans="1:2">
      <c r="A911" s="917">
        <v>35509</v>
      </c>
      <c r="B911">
        <v>7.09</v>
      </c>
    </row>
    <row r="912" spans="1:2">
      <c r="A912" s="917">
        <v>35510</v>
      </c>
      <c r="B912">
        <v>7.08</v>
      </c>
    </row>
    <row r="913" spans="1:2">
      <c r="A913" s="917">
        <v>35513</v>
      </c>
      <c r="B913">
        <v>7.06</v>
      </c>
    </row>
    <row r="914" spans="1:2">
      <c r="A914" s="917">
        <v>35514</v>
      </c>
      <c r="B914">
        <v>7.07</v>
      </c>
    </row>
    <row r="915" spans="1:2">
      <c r="A915" s="917">
        <v>35515</v>
      </c>
      <c r="B915">
        <v>7.11</v>
      </c>
    </row>
    <row r="916" spans="1:2">
      <c r="A916" s="917">
        <v>35516</v>
      </c>
      <c r="B916">
        <v>7.2</v>
      </c>
    </row>
    <row r="917" spans="1:2">
      <c r="A917" s="917">
        <v>35517</v>
      </c>
      <c r="B917" t="s">
        <v>739</v>
      </c>
    </row>
    <row r="918" spans="1:2">
      <c r="A918" s="917">
        <v>35520</v>
      </c>
      <c r="B918">
        <v>7.22</v>
      </c>
    </row>
    <row r="919" spans="1:2">
      <c r="A919" s="917">
        <v>35521</v>
      </c>
      <c r="B919">
        <v>7.21</v>
      </c>
    </row>
    <row r="920" spans="1:2">
      <c r="A920" s="917">
        <v>35522</v>
      </c>
      <c r="B920">
        <v>7.2</v>
      </c>
    </row>
    <row r="921" spans="1:2">
      <c r="A921" s="917">
        <v>35523</v>
      </c>
      <c r="B921">
        <v>7.19</v>
      </c>
    </row>
    <row r="922" spans="1:2">
      <c r="A922" s="917">
        <v>35524</v>
      </c>
      <c r="B922">
        <v>7.25</v>
      </c>
    </row>
    <row r="923" spans="1:2">
      <c r="A923" s="917">
        <v>35527</v>
      </c>
      <c r="B923">
        <v>7.2</v>
      </c>
    </row>
    <row r="924" spans="1:2">
      <c r="A924" s="917">
        <v>35528</v>
      </c>
      <c r="B924">
        <v>7.23</v>
      </c>
    </row>
    <row r="925" spans="1:2">
      <c r="A925" s="917">
        <v>35529</v>
      </c>
      <c r="B925">
        <v>7.22</v>
      </c>
    </row>
    <row r="926" spans="1:2">
      <c r="A926" s="917">
        <v>35530</v>
      </c>
      <c r="B926">
        <v>7.22</v>
      </c>
    </row>
    <row r="927" spans="1:2">
      <c r="A927" s="917">
        <v>35531</v>
      </c>
      <c r="B927">
        <v>7.29</v>
      </c>
    </row>
    <row r="928" spans="1:2">
      <c r="A928" s="917">
        <v>35534</v>
      </c>
      <c r="B928">
        <v>7.29</v>
      </c>
    </row>
    <row r="929" spans="1:2">
      <c r="A929" s="917">
        <v>35535</v>
      </c>
      <c r="B929">
        <v>7.21</v>
      </c>
    </row>
    <row r="930" spans="1:2">
      <c r="A930" s="917">
        <v>35536</v>
      </c>
      <c r="B930">
        <v>7.22</v>
      </c>
    </row>
    <row r="931" spans="1:2">
      <c r="A931" s="917">
        <v>35537</v>
      </c>
      <c r="B931">
        <v>7.18</v>
      </c>
    </row>
    <row r="932" spans="1:2">
      <c r="A932" s="917">
        <v>35538</v>
      </c>
      <c r="B932">
        <v>7.17</v>
      </c>
    </row>
    <row r="933" spans="1:2">
      <c r="A933" s="917">
        <v>35541</v>
      </c>
      <c r="B933">
        <v>7.2</v>
      </c>
    </row>
    <row r="934" spans="1:2">
      <c r="A934" s="917">
        <v>35542</v>
      </c>
      <c r="B934">
        <v>7.16</v>
      </c>
    </row>
    <row r="935" spans="1:2">
      <c r="A935" s="917">
        <v>35543</v>
      </c>
      <c r="B935">
        <v>7.2</v>
      </c>
    </row>
    <row r="936" spans="1:2">
      <c r="A936" s="917">
        <v>35544</v>
      </c>
      <c r="B936">
        <v>7.23</v>
      </c>
    </row>
    <row r="937" spans="1:2">
      <c r="A937" s="917">
        <v>35545</v>
      </c>
      <c r="B937">
        <v>7.25</v>
      </c>
    </row>
    <row r="938" spans="1:2">
      <c r="A938" s="917">
        <v>35548</v>
      </c>
      <c r="B938">
        <v>7.23</v>
      </c>
    </row>
    <row r="939" spans="1:2">
      <c r="A939" s="917">
        <v>35549</v>
      </c>
      <c r="B939">
        <v>7.09</v>
      </c>
    </row>
    <row r="940" spans="1:2">
      <c r="A940" s="917">
        <v>35550</v>
      </c>
      <c r="B940">
        <v>7.05</v>
      </c>
    </row>
    <row r="941" spans="1:2">
      <c r="A941" s="917">
        <v>35551</v>
      </c>
      <c r="B941">
        <v>7.02</v>
      </c>
    </row>
    <row r="942" spans="1:2">
      <c r="A942" s="917">
        <v>35552</v>
      </c>
      <c r="B942">
        <v>6.99</v>
      </c>
    </row>
    <row r="943" spans="1:2">
      <c r="A943" s="917">
        <v>35555</v>
      </c>
      <c r="B943">
        <v>6.99</v>
      </c>
    </row>
    <row r="944" spans="1:2">
      <c r="A944" s="917">
        <v>35556</v>
      </c>
      <c r="B944">
        <v>6.98</v>
      </c>
    </row>
    <row r="945" spans="1:2">
      <c r="A945" s="917">
        <v>35557</v>
      </c>
      <c r="B945">
        <v>7.05</v>
      </c>
    </row>
    <row r="946" spans="1:2">
      <c r="A946" s="917">
        <v>35558</v>
      </c>
      <c r="B946">
        <v>7.01</v>
      </c>
    </row>
    <row r="947" spans="1:2">
      <c r="A947" s="917">
        <v>35559</v>
      </c>
      <c r="B947">
        <v>6.97</v>
      </c>
    </row>
    <row r="948" spans="1:2">
      <c r="A948" s="917">
        <v>35562</v>
      </c>
      <c r="B948">
        <v>6.96</v>
      </c>
    </row>
    <row r="949" spans="1:2">
      <c r="A949" s="917">
        <v>35563</v>
      </c>
      <c r="B949">
        <v>7.01</v>
      </c>
    </row>
    <row r="950" spans="1:2">
      <c r="A950" s="917">
        <v>35564</v>
      </c>
      <c r="B950">
        <v>6.98</v>
      </c>
    </row>
    <row r="951" spans="1:2">
      <c r="A951" s="917">
        <v>35565</v>
      </c>
      <c r="B951">
        <v>6.96</v>
      </c>
    </row>
    <row r="952" spans="1:2">
      <c r="A952" s="917">
        <v>35566</v>
      </c>
      <c r="B952">
        <v>7</v>
      </c>
    </row>
    <row r="953" spans="1:2">
      <c r="A953" s="917">
        <v>35569</v>
      </c>
      <c r="B953">
        <v>7</v>
      </c>
    </row>
    <row r="954" spans="1:2">
      <c r="A954" s="917">
        <v>35570</v>
      </c>
      <c r="B954">
        <v>7.01</v>
      </c>
    </row>
    <row r="955" spans="1:2">
      <c r="A955" s="917">
        <v>35571</v>
      </c>
      <c r="B955">
        <v>7.06</v>
      </c>
    </row>
    <row r="956" spans="1:2">
      <c r="A956" s="917">
        <v>35572</v>
      </c>
      <c r="B956">
        <v>7.08</v>
      </c>
    </row>
    <row r="957" spans="1:2">
      <c r="A957" s="917">
        <v>35573</v>
      </c>
      <c r="B957">
        <v>7.07</v>
      </c>
    </row>
    <row r="958" spans="1:2">
      <c r="A958" s="917">
        <v>35576</v>
      </c>
      <c r="B958" t="s">
        <v>739</v>
      </c>
    </row>
    <row r="959" spans="1:2">
      <c r="A959" s="917">
        <v>35577</v>
      </c>
      <c r="B959">
        <v>7.12</v>
      </c>
    </row>
    <row r="960" spans="1:2">
      <c r="A960" s="917">
        <v>35578</v>
      </c>
      <c r="B960">
        <v>7.11</v>
      </c>
    </row>
    <row r="961" spans="1:2">
      <c r="A961" s="917">
        <v>35579</v>
      </c>
      <c r="B961">
        <v>7.06</v>
      </c>
    </row>
    <row r="962" spans="1:2">
      <c r="A962" s="917">
        <v>35580</v>
      </c>
      <c r="B962">
        <v>6.99</v>
      </c>
    </row>
    <row r="963" spans="1:2">
      <c r="A963" s="917">
        <v>35583</v>
      </c>
      <c r="B963">
        <v>6.98</v>
      </c>
    </row>
    <row r="964" spans="1:2">
      <c r="A964" s="917">
        <v>35584</v>
      </c>
      <c r="B964">
        <v>6.94</v>
      </c>
    </row>
    <row r="965" spans="1:2">
      <c r="A965" s="917">
        <v>35585</v>
      </c>
      <c r="B965">
        <v>6.95</v>
      </c>
    </row>
    <row r="966" spans="1:2">
      <c r="A966" s="917">
        <v>35586</v>
      </c>
      <c r="B966">
        <v>6.95</v>
      </c>
    </row>
    <row r="967" spans="1:2">
      <c r="A967" s="917">
        <v>35587</v>
      </c>
      <c r="B967">
        <v>6.85</v>
      </c>
    </row>
    <row r="968" spans="1:2">
      <c r="A968" s="917">
        <v>35590</v>
      </c>
      <c r="B968">
        <v>6.9</v>
      </c>
    </row>
    <row r="969" spans="1:2">
      <c r="A969" s="917">
        <v>35591</v>
      </c>
      <c r="B969">
        <v>6.91</v>
      </c>
    </row>
    <row r="970" spans="1:2">
      <c r="A970" s="917">
        <v>35592</v>
      </c>
      <c r="B970">
        <v>6.9</v>
      </c>
    </row>
    <row r="971" spans="1:2">
      <c r="A971" s="917">
        <v>35593</v>
      </c>
      <c r="B971">
        <v>6.84</v>
      </c>
    </row>
    <row r="972" spans="1:2">
      <c r="A972" s="917">
        <v>35594</v>
      </c>
      <c r="B972">
        <v>6.79</v>
      </c>
    </row>
    <row r="973" spans="1:2">
      <c r="A973" s="917">
        <v>35597</v>
      </c>
      <c r="B973">
        <v>6.76</v>
      </c>
    </row>
    <row r="974" spans="1:2">
      <c r="A974" s="917">
        <v>35598</v>
      </c>
      <c r="B974">
        <v>6.78</v>
      </c>
    </row>
    <row r="975" spans="1:2">
      <c r="A975" s="917">
        <v>35599</v>
      </c>
      <c r="B975">
        <v>6.77</v>
      </c>
    </row>
    <row r="976" spans="1:2">
      <c r="A976" s="917">
        <v>35600</v>
      </c>
      <c r="B976">
        <v>6.76</v>
      </c>
    </row>
    <row r="977" spans="1:2">
      <c r="A977" s="917">
        <v>35601</v>
      </c>
      <c r="B977">
        <v>6.72</v>
      </c>
    </row>
    <row r="978" spans="1:2">
      <c r="A978" s="917">
        <v>35604</v>
      </c>
      <c r="B978">
        <v>6.76</v>
      </c>
    </row>
    <row r="979" spans="1:2">
      <c r="A979" s="917">
        <v>35605</v>
      </c>
      <c r="B979">
        <v>6.76</v>
      </c>
    </row>
    <row r="980" spans="1:2">
      <c r="A980" s="917">
        <v>35606</v>
      </c>
      <c r="B980">
        <v>6.8</v>
      </c>
    </row>
    <row r="981" spans="1:2">
      <c r="A981" s="917">
        <v>35607</v>
      </c>
      <c r="B981">
        <v>6.86</v>
      </c>
    </row>
    <row r="982" spans="1:2">
      <c r="A982" s="917">
        <v>35608</v>
      </c>
      <c r="B982">
        <v>6.82</v>
      </c>
    </row>
    <row r="983" spans="1:2">
      <c r="A983" s="917">
        <v>35611</v>
      </c>
      <c r="B983">
        <v>6.86</v>
      </c>
    </row>
    <row r="984" spans="1:2">
      <c r="A984" s="917">
        <v>35612</v>
      </c>
      <c r="B984">
        <v>6.8</v>
      </c>
    </row>
    <row r="985" spans="1:2">
      <c r="A985" s="917">
        <v>35613</v>
      </c>
      <c r="B985">
        <v>6.78</v>
      </c>
    </row>
    <row r="986" spans="1:2">
      <c r="A986" s="917">
        <v>35614</v>
      </c>
      <c r="B986">
        <v>6.67</v>
      </c>
    </row>
    <row r="987" spans="1:2">
      <c r="A987" s="917">
        <v>35615</v>
      </c>
      <c r="B987" t="s">
        <v>739</v>
      </c>
    </row>
    <row r="988" spans="1:2">
      <c r="A988" s="917">
        <v>35618</v>
      </c>
      <c r="B988">
        <v>6.63</v>
      </c>
    </row>
    <row r="989" spans="1:2">
      <c r="A989" s="917">
        <v>35619</v>
      </c>
      <c r="B989">
        <v>6.63</v>
      </c>
    </row>
    <row r="990" spans="1:2">
      <c r="A990" s="917">
        <v>35620</v>
      </c>
      <c r="B990">
        <v>6.6</v>
      </c>
    </row>
    <row r="991" spans="1:2">
      <c r="A991" s="917">
        <v>35621</v>
      </c>
      <c r="B991">
        <v>6.61</v>
      </c>
    </row>
    <row r="992" spans="1:2">
      <c r="A992" s="917">
        <v>35622</v>
      </c>
      <c r="B992">
        <v>6.58</v>
      </c>
    </row>
    <row r="993" spans="1:2">
      <c r="A993" s="917">
        <v>35625</v>
      </c>
      <c r="B993">
        <v>6.61</v>
      </c>
    </row>
    <row r="994" spans="1:2">
      <c r="A994" s="917">
        <v>35626</v>
      </c>
      <c r="B994">
        <v>6.6</v>
      </c>
    </row>
    <row r="995" spans="1:2">
      <c r="A995" s="917">
        <v>35627</v>
      </c>
      <c r="B995">
        <v>6.54</v>
      </c>
    </row>
    <row r="996" spans="1:2">
      <c r="A996" s="917">
        <v>35628</v>
      </c>
      <c r="B996">
        <v>6.54</v>
      </c>
    </row>
    <row r="997" spans="1:2">
      <c r="A997" s="917">
        <v>35629</v>
      </c>
      <c r="B997">
        <v>6.58</v>
      </c>
    </row>
    <row r="998" spans="1:2">
      <c r="A998" s="917">
        <v>35632</v>
      </c>
      <c r="B998">
        <v>6.61</v>
      </c>
    </row>
    <row r="999" spans="1:2">
      <c r="A999" s="917">
        <v>35633</v>
      </c>
      <c r="B999">
        <v>6.5</v>
      </c>
    </row>
    <row r="1000" spans="1:2">
      <c r="A1000" s="917">
        <v>35634</v>
      </c>
      <c r="B1000">
        <v>6.48</v>
      </c>
    </row>
    <row r="1001" spans="1:2">
      <c r="A1001" s="917">
        <v>35635</v>
      </c>
      <c r="B1001">
        <v>6.49</v>
      </c>
    </row>
    <row r="1002" spans="1:2">
      <c r="A1002" s="917">
        <v>35636</v>
      </c>
      <c r="B1002">
        <v>6.51</v>
      </c>
    </row>
    <row r="1003" spans="1:2">
      <c r="A1003" s="917">
        <v>35639</v>
      </c>
      <c r="B1003">
        <v>6.49</v>
      </c>
    </row>
    <row r="1004" spans="1:2">
      <c r="A1004" s="917">
        <v>35640</v>
      </c>
      <c r="B1004">
        <v>6.43</v>
      </c>
    </row>
    <row r="1005" spans="1:2">
      <c r="A1005" s="917">
        <v>35641</v>
      </c>
      <c r="B1005">
        <v>6.39</v>
      </c>
    </row>
    <row r="1006" spans="1:2">
      <c r="A1006" s="917">
        <v>35642</v>
      </c>
      <c r="B1006">
        <v>6.35</v>
      </c>
    </row>
    <row r="1007" spans="1:2">
      <c r="A1007" s="917">
        <v>35643</v>
      </c>
      <c r="B1007">
        <v>6.52</v>
      </c>
    </row>
    <row r="1008" spans="1:2">
      <c r="A1008" s="917">
        <v>35646</v>
      </c>
      <c r="B1008">
        <v>6.54</v>
      </c>
    </row>
    <row r="1009" spans="1:2">
      <c r="A1009" s="917">
        <v>35647</v>
      </c>
      <c r="B1009">
        <v>6.55</v>
      </c>
    </row>
    <row r="1010" spans="1:2">
      <c r="A1010" s="917">
        <v>35648</v>
      </c>
      <c r="B1010">
        <v>6.53</v>
      </c>
    </row>
    <row r="1011" spans="1:2">
      <c r="A1011" s="917">
        <v>35649</v>
      </c>
      <c r="B1011">
        <v>6.58</v>
      </c>
    </row>
    <row r="1012" spans="1:2">
      <c r="A1012" s="917">
        <v>35650</v>
      </c>
      <c r="B1012">
        <v>6.74</v>
      </c>
    </row>
    <row r="1013" spans="1:2">
      <c r="A1013" s="917">
        <v>35653</v>
      </c>
      <c r="B1013">
        <v>6.72</v>
      </c>
    </row>
    <row r="1014" spans="1:2">
      <c r="A1014" s="917">
        <v>35654</v>
      </c>
      <c r="B1014">
        <v>6.75</v>
      </c>
    </row>
    <row r="1015" spans="1:2">
      <c r="A1015" s="917">
        <v>35655</v>
      </c>
      <c r="B1015">
        <v>6.72</v>
      </c>
    </row>
    <row r="1016" spans="1:2">
      <c r="A1016" s="917">
        <v>35656</v>
      </c>
      <c r="B1016">
        <v>6.65</v>
      </c>
    </row>
    <row r="1017" spans="1:2">
      <c r="A1017" s="917">
        <v>35657</v>
      </c>
      <c r="B1017">
        <v>6.65</v>
      </c>
    </row>
    <row r="1018" spans="1:2">
      <c r="A1018" s="917">
        <v>35660</v>
      </c>
      <c r="B1018">
        <v>6.6</v>
      </c>
    </row>
    <row r="1019" spans="1:2">
      <c r="A1019" s="917">
        <v>35661</v>
      </c>
      <c r="B1019">
        <v>6.59</v>
      </c>
    </row>
    <row r="1020" spans="1:2">
      <c r="A1020" s="917">
        <v>35662</v>
      </c>
      <c r="B1020">
        <v>6.61</v>
      </c>
    </row>
    <row r="1021" spans="1:2">
      <c r="A1021" s="917">
        <v>35663</v>
      </c>
      <c r="B1021">
        <v>6.68</v>
      </c>
    </row>
    <row r="1022" spans="1:2">
      <c r="A1022" s="917">
        <v>35664</v>
      </c>
      <c r="B1022">
        <v>6.75</v>
      </c>
    </row>
    <row r="1023" spans="1:2">
      <c r="A1023" s="917">
        <v>35667</v>
      </c>
      <c r="B1023">
        <v>6.75</v>
      </c>
    </row>
    <row r="1024" spans="1:2">
      <c r="A1024" s="917">
        <v>35668</v>
      </c>
      <c r="B1024">
        <v>6.74</v>
      </c>
    </row>
    <row r="1025" spans="1:2">
      <c r="A1025" s="917">
        <v>35669</v>
      </c>
      <c r="B1025">
        <v>6.74</v>
      </c>
    </row>
    <row r="1026" spans="1:2">
      <c r="A1026" s="917">
        <v>35670</v>
      </c>
      <c r="B1026">
        <v>6.64</v>
      </c>
    </row>
    <row r="1027" spans="1:2">
      <c r="A1027" s="917">
        <v>35671</v>
      </c>
      <c r="B1027">
        <v>6.69</v>
      </c>
    </row>
    <row r="1028" spans="1:2">
      <c r="A1028" s="917">
        <v>35674</v>
      </c>
      <c r="B1028" t="s">
        <v>739</v>
      </c>
    </row>
    <row r="1029" spans="1:2">
      <c r="A1029" s="917">
        <v>35675</v>
      </c>
      <c r="B1029">
        <v>6.65</v>
      </c>
    </row>
    <row r="1030" spans="1:2">
      <c r="A1030" s="917">
        <v>35676</v>
      </c>
      <c r="B1030">
        <v>6.67</v>
      </c>
    </row>
    <row r="1031" spans="1:2">
      <c r="A1031" s="917">
        <v>35677</v>
      </c>
      <c r="B1031">
        <v>6.67</v>
      </c>
    </row>
    <row r="1032" spans="1:2">
      <c r="A1032" s="917">
        <v>35678</v>
      </c>
      <c r="B1032">
        <v>6.72</v>
      </c>
    </row>
    <row r="1033" spans="1:2">
      <c r="A1033" s="917">
        <v>35681</v>
      </c>
      <c r="B1033">
        <v>6.68</v>
      </c>
    </row>
    <row r="1034" spans="1:2">
      <c r="A1034" s="917">
        <v>35682</v>
      </c>
      <c r="B1034">
        <v>6.7</v>
      </c>
    </row>
    <row r="1035" spans="1:2">
      <c r="A1035" s="917">
        <v>35683</v>
      </c>
      <c r="B1035">
        <v>6.71</v>
      </c>
    </row>
    <row r="1036" spans="1:2">
      <c r="A1036" s="917">
        <v>35684</v>
      </c>
      <c r="B1036">
        <v>6.75</v>
      </c>
    </row>
    <row r="1037" spans="1:2">
      <c r="A1037" s="917">
        <v>35685</v>
      </c>
      <c r="B1037">
        <v>6.66</v>
      </c>
    </row>
    <row r="1038" spans="1:2">
      <c r="A1038" s="917">
        <v>35688</v>
      </c>
      <c r="B1038">
        <v>6.65</v>
      </c>
    </row>
    <row r="1039" spans="1:2">
      <c r="A1039" s="917">
        <v>35689</v>
      </c>
      <c r="B1039">
        <v>6.47</v>
      </c>
    </row>
    <row r="1040" spans="1:2">
      <c r="A1040" s="917">
        <v>35690</v>
      </c>
      <c r="B1040">
        <v>6.45</v>
      </c>
    </row>
    <row r="1041" spans="1:2">
      <c r="A1041" s="917">
        <v>35691</v>
      </c>
      <c r="B1041">
        <v>6.46</v>
      </c>
    </row>
    <row r="1042" spans="1:2">
      <c r="A1042" s="917">
        <v>35692</v>
      </c>
      <c r="B1042">
        <v>6.44</v>
      </c>
    </row>
    <row r="1043" spans="1:2">
      <c r="A1043" s="917">
        <v>35695</v>
      </c>
      <c r="B1043">
        <v>6.41</v>
      </c>
    </row>
    <row r="1044" spans="1:2">
      <c r="A1044" s="917">
        <v>35696</v>
      </c>
      <c r="B1044">
        <v>6.44</v>
      </c>
    </row>
    <row r="1045" spans="1:2">
      <c r="A1045" s="917">
        <v>35697</v>
      </c>
      <c r="B1045">
        <v>6.38</v>
      </c>
    </row>
    <row r="1046" spans="1:2">
      <c r="A1046" s="917">
        <v>35698</v>
      </c>
      <c r="B1046">
        <v>6.47</v>
      </c>
    </row>
    <row r="1047" spans="1:2">
      <c r="A1047" s="917">
        <v>35699</v>
      </c>
      <c r="B1047">
        <v>6.43</v>
      </c>
    </row>
    <row r="1048" spans="1:2">
      <c r="A1048" s="917">
        <v>35702</v>
      </c>
      <c r="B1048">
        <v>6.44</v>
      </c>
    </row>
    <row r="1049" spans="1:2">
      <c r="A1049" s="917">
        <v>35703</v>
      </c>
      <c r="B1049">
        <v>6.47</v>
      </c>
    </row>
    <row r="1050" spans="1:2">
      <c r="A1050" s="917">
        <v>35704</v>
      </c>
      <c r="B1050">
        <v>6.38</v>
      </c>
    </row>
    <row r="1051" spans="1:2">
      <c r="A1051" s="917">
        <v>35705</v>
      </c>
      <c r="B1051">
        <v>6.36</v>
      </c>
    </row>
    <row r="1052" spans="1:2">
      <c r="A1052" s="917">
        <v>35706</v>
      </c>
      <c r="B1052">
        <v>6.35</v>
      </c>
    </row>
    <row r="1053" spans="1:2">
      <c r="A1053" s="917">
        <v>35709</v>
      </c>
      <c r="B1053">
        <v>6.31</v>
      </c>
    </row>
    <row r="1054" spans="1:2">
      <c r="A1054" s="917">
        <v>35710</v>
      </c>
      <c r="B1054">
        <v>6.29</v>
      </c>
    </row>
    <row r="1055" spans="1:2">
      <c r="A1055" s="917">
        <v>35711</v>
      </c>
      <c r="B1055">
        <v>6.41</v>
      </c>
    </row>
    <row r="1056" spans="1:2">
      <c r="A1056" s="917">
        <v>35712</v>
      </c>
      <c r="B1056">
        <v>6.43</v>
      </c>
    </row>
    <row r="1057" spans="1:2">
      <c r="A1057" s="917">
        <v>35713</v>
      </c>
      <c r="B1057">
        <v>6.49</v>
      </c>
    </row>
    <row r="1058" spans="1:2">
      <c r="A1058" s="917">
        <v>35716</v>
      </c>
      <c r="B1058" t="s">
        <v>739</v>
      </c>
    </row>
    <row r="1059" spans="1:2">
      <c r="A1059" s="917">
        <v>35717</v>
      </c>
      <c r="B1059">
        <v>6.42</v>
      </c>
    </row>
    <row r="1060" spans="1:2">
      <c r="A1060" s="917">
        <v>35718</v>
      </c>
      <c r="B1060">
        <v>6.45</v>
      </c>
    </row>
    <row r="1061" spans="1:2">
      <c r="A1061" s="917">
        <v>35719</v>
      </c>
      <c r="B1061">
        <v>6.45</v>
      </c>
    </row>
    <row r="1062" spans="1:2">
      <c r="A1062" s="917">
        <v>35720</v>
      </c>
      <c r="B1062">
        <v>6.51</v>
      </c>
    </row>
    <row r="1063" spans="1:2">
      <c r="A1063" s="917">
        <v>35723</v>
      </c>
      <c r="B1063">
        <v>6.49</v>
      </c>
    </row>
    <row r="1064" spans="1:2">
      <c r="A1064" s="917">
        <v>35724</v>
      </c>
      <c r="B1064">
        <v>6.49</v>
      </c>
    </row>
    <row r="1065" spans="1:2">
      <c r="A1065" s="917">
        <v>35725</v>
      </c>
      <c r="B1065">
        <v>6.48</v>
      </c>
    </row>
    <row r="1066" spans="1:2">
      <c r="A1066" s="917">
        <v>35726</v>
      </c>
      <c r="B1066">
        <v>6.39</v>
      </c>
    </row>
    <row r="1067" spans="1:2">
      <c r="A1067" s="917">
        <v>35727</v>
      </c>
      <c r="B1067">
        <v>6.35</v>
      </c>
    </row>
    <row r="1068" spans="1:2">
      <c r="A1068" s="917">
        <v>35730</v>
      </c>
      <c r="B1068">
        <v>6.29</v>
      </c>
    </row>
    <row r="1069" spans="1:2">
      <c r="A1069" s="917">
        <v>35731</v>
      </c>
      <c r="B1069">
        <v>6.33</v>
      </c>
    </row>
    <row r="1070" spans="1:2">
      <c r="A1070" s="917">
        <v>35732</v>
      </c>
      <c r="B1070">
        <v>6.28</v>
      </c>
    </row>
    <row r="1071" spans="1:2">
      <c r="A1071" s="917">
        <v>35733</v>
      </c>
      <c r="B1071">
        <v>6.23</v>
      </c>
    </row>
    <row r="1072" spans="1:2">
      <c r="A1072" s="917">
        <v>35734</v>
      </c>
      <c r="B1072">
        <v>6.21</v>
      </c>
    </row>
    <row r="1073" spans="1:2">
      <c r="A1073" s="917">
        <v>35737</v>
      </c>
      <c r="B1073">
        <v>6.27</v>
      </c>
    </row>
    <row r="1074" spans="1:2">
      <c r="A1074" s="917">
        <v>35738</v>
      </c>
      <c r="B1074">
        <v>6.3</v>
      </c>
    </row>
    <row r="1075" spans="1:2">
      <c r="A1075" s="917">
        <v>35739</v>
      </c>
      <c r="B1075">
        <v>6.3</v>
      </c>
    </row>
    <row r="1076" spans="1:2">
      <c r="A1076" s="917">
        <v>35740</v>
      </c>
      <c r="B1076">
        <v>6.25</v>
      </c>
    </row>
    <row r="1077" spans="1:2">
      <c r="A1077" s="917">
        <v>35741</v>
      </c>
      <c r="B1077">
        <v>6.25</v>
      </c>
    </row>
    <row r="1078" spans="1:2">
      <c r="A1078" s="917">
        <v>35744</v>
      </c>
      <c r="B1078">
        <v>6.25</v>
      </c>
    </row>
    <row r="1079" spans="1:2">
      <c r="A1079" s="917">
        <v>35745</v>
      </c>
      <c r="B1079" t="s">
        <v>739</v>
      </c>
    </row>
    <row r="1080" spans="1:2">
      <c r="A1080" s="917">
        <v>35746</v>
      </c>
      <c r="B1080">
        <v>6.23</v>
      </c>
    </row>
    <row r="1081" spans="1:2">
      <c r="A1081" s="917">
        <v>35747</v>
      </c>
      <c r="B1081">
        <v>6.21</v>
      </c>
    </row>
    <row r="1082" spans="1:2">
      <c r="A1082" s="917">
        <v>35748</v>
      </c>
      <c r="B1082">
        <v>6.19</v>
      </c>
    </row>
    <row r="1083" spans="1:2">
      <c r="A1083" s="917">
        <v>35751</v>
      </c>
      <c r="B1083">
        <v>6.18</v>
      </c>
    </row>
    <row r="1084" spans="1:2">
      <c r="A1084" s="917">
        <v>35752</v>
      </c>
      <c r="B1084">
        <v>6.18</v>
      </c>
    </row>
    <row r="1085" spans="1:2">
      <c r="A1085" s="917">
        <v>35753</v>
      </c>
      <c r="B1085">
        <v>6.12</v>
      </c>
    </row>
    <row r="1086" spans="1:2">
      <c r="A1086" s="917">
        <v>35754</v>
      </c>
      <c r="B1086">
        <v>6.14</v>
      </c>
    </row>
    <row r="1087" spans="1:2">
      <c r="A1087" s="917">
        <v>35755</v>
      </c>
      <c r="B1087">
        <v>6.13</v>
      </c>
    </row>
    <row r="1088" spans="1:2">
      <c r="A1088" s="917">
        <v>35758</v>
      </c>
      <c r="B1088">
        <v>6.17</v>
      </c>
    </row>
    <row r="1089" spans="1:2">
      <c r="A1089" s="917">
        <v>35759</v>
      </c>
      <c r="B1089">
        <v>6.15</v>
      </c>
    </row>
    <row r="1090" spans="1:2">
      <c r="A1090" s="917">
        <v>35760</v>
      </c>
      <c r="B1090">
        <v>6.14</v>
      </c>
    </row>
    <row r="1091" spans="1:2">
      <c r="A1091" s="917">
        <v>35761</v>
      </c>
      <c r="B1091" t="s">
        <v>739</v>
      </c>
    </row>
    <row r="1092" spans="1:2">
      <c r="A1092" s="917">
        <v>35762</v>
      </c>
      <c r="B1092">
        <v>6.12</v>
      </c>
    </row>
    <row r="1093" spans="1:2">
      <c r="A1093" s="917">
        <v>35765</v>
      </c>
      <c r="B1093">
        <v>6.13</v>
      </c>
    </row>
    <row r="1094" spans="1:2">
      <c r="A1094" s="917">
        <v>35766</v>
      </c>
      <c r="B1094">
        <v>6.11</v>
      </c>
    </row>
    <row r="1095" spans="1:2">
      <c r="A1095" s="917">
        <v>35767</v>
      </c>
      <c r="B1095">
        <v>6.1</v>
      </c>
    </row>
    <row r="1096" spans="1:2">
      <c r="A1096" s="917">
        <v>35768</v>
      </c>
      <c r="B1096">
        <v>6.11</v>
      </c>
    </row>
    <row r="1097" spans="1:2">
      <c r="A1097" s="917">
        <v>35769</v>
      </c>
      <c r="B1097">
        <v>6.16</v>
      </c>
    </row>
    <row r="1098" spans="1:2">
      <c r="A1098" s="917">
        <v>35772</v>
      </c>
      <c r="B1098">
        <v>6.21</v>
      </c>
    </row>
    <row r="1099" spans="1:2">
      <c r="A1099" s="917">
        <v>35773</v>
      </c>
      <c r="B1099">
        <v>6.21</v>
      </c>
    </row>
    <row r="1100" spans="1:2">
      <c r="A1100" s="917">
        <v>35774</v>
      </c>
      <c r="B1100">
        <v>6.17</v>
      </c>
    </row>
    <row r="1101" spans="1:2">
      <c r="A1101" s="917">
        <v>35775</v>
      </c>
      <c r="B1101">
        <v>6.11</v>
      </c>
    </row>
    <row r="1102" spans="1:2">
      <c r="A1102" s="917">
        <v>35776</v>
      </c>
      <c r="B1102">
        <v>6.03</v>
      </c>
    </row>
    <row r="1103" spans="1:2">
      <c r="A1103" s="917">
        <v>35779</v>
      </c>
      <c r="B1103">
        <v>6.06</v>
      </c>
    </row>
    <row r="1104" spans="1:2">
      <c r="A1104" s="917">
        <v>35780</v>
      </c>
      <c r="B1104">
        <v>6.05</v>
      </c>
    </row>
    <row r="1105" spans="1:2">
      <c r="A1105" s="917">
        <v>35781</v>
      </c>
      <c r="B1105">
        <v>6.08</v>
      </c>
    </row>
    <row r="1106" spans="1:2">
      <c r="A1106" s="917">
        <v>35782</v>
      </c>
      <c r="B1106">
        <v>6.03</v>
      </c>
    </row>
    <row r="1107" spans="1:2">
      <c r="A1107" s="917">
        <v>35783</v>
      </c>
      <c r="B1107">
        <v>6</v>
      </c>
    </row>
    <row r="1108" spans="1:2">
      <c r="A1108" s="917">
        <v>35786</v>
      </c>
      <c r="B1108">
        <v>5.97</v>
      </c>
    </row>
    <row r="1109" spans="1:2">
      <c r="A1109" s="917">
        <v>35787</v>
      </c>
      <c r="B1109">
        <v>5.98</v>
      </c>
    </row>
    <row r="1110" spans="1:2">
      <c r="A1110" s="917">
        <v>35788</v>
      </c>
      <c r="B1110">
        <v>6</v>
      </c>
    </row>
    <row r="1111" spans="1:2">
      <c r="A1111" s="917">
        <v>35789</v>
      </c>
      <c r="B1111" t="s">
        <v>739</v>
      </c>
    </row>
    <row r="1112" spans="1:2">
      <c r="A1112" s="917">
        <v>35790</v>
      </c>
      <c r="B1112">
        <v>5.99</v>
      </c>
    </row>
    <row r="1113" spans="1:2">
      <c r="A1113" s="917">
        <v>35793</v>
      </c>
      <c r="B1113">
        <v>6.01</v>
      </c>
    </row>
    <row r="1114" spans="1:2">
      <c r="A1114" s="917">
        <v>35794</v>
      </c>
      <c r="B1114">
        <v>6.06</v>
      </c>
    </row>
    <row r="1115" spans="1:2">
      <c r="A1115" s="917">
        <v>35795</v>
      </c>
      <c r="B1115">
        <v>6.02</v>
      </c>
    </row>
    <row r="1116" spans="1:2">
      <c r="A1116" s="917">
        <v>35796</v>
      </c>
      <c r="B1116" t="s">
        <v>739</v>
      </c>
    </row>
    <row r="1117" spans="1:2">
      <c r="A1117" s="917">
        <v>35797</v>
      </c>
      <c r="B1117">
        <v>5.94</v>
      </c>
    </row>
    <row r="1118" spans="1:2">
      <c r="A1118" s="917">
        <v>35800</v>
      </c>
      <c r="B1118">
        <v>5.82</v>
      </c>
    </row>
    <row r="1119" spans="1:2">
      <c r="A1119" s="917">
        <v>35801</v>
      </c>
      <c r="B1119">
        <v>5.8</v>
      </c>
    </row>
    <row r="1120" spans="1:2">
      <c r="A1120" s="917">
        <v>35802</v>
      </c>
      <c r="B1120">
        <v>5.88</v>
      </c>
    </row>
    <row r="1121" spans="1:2">
      <c r="A1121" s="917">
        <v>35803</v>
      </c>
      <c r="B1121">
        <v>5.82</v>
      </c>
    </row>
    <row r="1122" spans="1:2">
      <c r="A1122" s="917">
        <v>35804</v>
      </c>
      <c r="B1122">
        <v>5.77</v>
      </c>
    </row>
    <row r="1123" spans="1:2">
      <c r="A1123" s="917">
        <v>35807</v>
      </c>
      <c r="B1123">
        <v>5.76</v>
      </c>
    </row>
    <row r="1124" spans="1:2">
      <c r="A1124" s="917">
        <v>35808</v>
      </c>
      <c r="B1124">
        <v>5.76</v>
      </c>
    </row>
    <row r="1125" spans="1:2">
      <c r="A1125" s="917">
        <v>35809</v>
      </c>
      <c r="B1125">
        <v>5.79</v>
      </c>
    </row>
    <row r="1126" spans="1:2">
      <c r="A1126" s="917">
        <v>35810</v>
      </c>
      <c r="B1126">
        <v>5.81</v>
      </c>
    </row>
    <row r="1127" spans="1:2">
      <c r="A1127" s="917">
        <v>35811</v>
      </c>
      <c r="B1127">
        <v>5.87</v>
      </c>
    </row>
    <row r="1128" spans="1:2">
      <c r="A1128" s="917">
        <v>35814</v>
      </c>
      <c r="B1128" t="s">
        <v>739</v>
      </c>
    </row>
    <row r="1129" spans="1:2">
      <c r="A1129" s="917">
        <v>35815</v>
      </c>
      <c r="B1129">
        <v>5.89</v>
      </c>
    </row>
    <row r="1130" spans="1:2">
      <c r="A1130" s="917">
        <v>35816</v>
      </c>
      <c r="B1130">
        <v>5.87</v>
      </c>
    </row>
    <row r="1131" spans="1:2">
      <c r="A1131" s="917">
        <v>35817</v>
      </c>
      <c r="B1131">
        <v>5.91</v>
      </c>
    </row>
    <row r="1132" spans="1:2">
      <c r="A1132" s="917">
        <v>35818</v>
      </c>
      <c r="B1132">
        <v>6.04</v>
      </c>
    </row>
    <row r="1133" spans="1:2">
      <c r="A1133" s="917">
        <v>35821</v>
      </c>
      <c r="B1133">
        <v>5.96</v>
      </c>
    </row>
    <row r="1134" spans="1:2">
      <c r="A1134" s="917">
        <v>35822</v>
      </c>
      <c r="B1134">
        <v>6.02</v>
      </c>
    </row>
    <row r="1135" spans="1:2">
      <c r="A1135" s="917">
        <v>35823</v>
      </c>
      <c r="B1135">
        <v>6.02</v>
      </c>
    </row>
    <row r="1136" spans="1:2">
      <c r="A1136" s="917">
        <v>35824</v>
      </c>
      <c r="B1136">
        <v>5.92</v>
      </c>
    </row>
    <row r="1137" spans="1:2">
      <c r="A1137" s="917">
        <v>35825</v>
      </c>
      <c r="B1137">
        <v>5.88</v>
      </c>
    </row>
    <row r="1138" spans="1:2">
      <c r="A1138" s="917">
        <v>35828</v>
      </c>
      <c r="B1138">
        <v>5.93</v>
      </c>
    </row>
    <row r="1139" spans="1:2">
      <c r="A1139" s="917">
        <v>35829</v>
      </c>
      <c r="B1139">
        <v>5.93</v>
      </c>
    </row>
    <row r="1140" spans="1:2">
      <c r="A1140" s="917">
        <v>35830</v>
      </c>
      <c r="B1140">
        <v>5.94</v>
      </c>
    </row>
    <row r="1141" spans="1:2">
      <c r="A1141" s="917">
        <v>35831</v>
      </c>
      <c r="B1141">
        <v>6</v>
      </c>
    </row>
    <row r="1142" spans="1:2">
      <c r="A1142" s="917">
        <v>35832</v>
      </c>
      <c r="B1142">
        <v>5.99</v>
      </c>
    </row>
    <row r="1143" spans="1:2">
      <c r="A1143" s="917">
        <v>35835</v>
      </c>
      <c r="B1143">
        <v>6.02</v>
      </c>
    </row>
    <row r="1144" spans="1:2">
      <c r="A1144" s="917">
        <v>35836</v>
      </c>
      <c r="B1144">
        <v>6</v>
      </c>
    </row>
    <row r="1145" spans="1:2">
      <c r="A1145" s="917">
        <v>35837</v>
      </c>
      <c r="B1145">
        <v>5.92</v>
      </c>
    </row>
    <row r="1146" spans="1:2">
      <c r="A1146" s="917">
        <v>35838</v>
      </c>
      <c r="B1146">
        <v>5.94</v>
      </c>
    </row>
    <row r="1147" spans="1:2">
      <c r="A1147" s="917">
        <v>35839</v>
      </c>
      <c r="B1147">
        <v>5.92</v>
      </c>
    </row>
    <row r="1148" spans="1:2">
      <c r="A1148" s="917">
        <v>35842</v>
      </c>
      <c r="B1148" t="s">
        <v>739</v>
      </c>
    </row>
    <row r="1149" spans="1:2">
      <c r="A1149" s="917">
        <v>35843</v>
      </c>
      <c r="B1149">
        <v>5.86</v>
      </c>
    </row>
    <row r="1150" spans="1:2">
      <c r="A1150" s="917">
        <v>35844</v>
      </c>
      <c r="B1150">
        <v>5.9</v>
      </c>
    </row>
    <row r="1151" spans="1:2">
      <c r="A1151" s="917">
        <v>35845</v>
      </c>
      <c r="B1151">
        <v>5.91</v>
      </c>
    </row>
    <row r="1152" spans="1:2">
      <c r="A1152" s="917">
        <v>35846</v>
      </c>
      <c r="B1152">
        <v>5.93</v>
      </c>
    </row>
    <row r="1153" spans="1:2">
      <c r="A1153" s="917">
        <v>35849</v>
      </c>
      <c r="B1153">
        <v>5.97</v>
      </c>
    </row>
    <row r="1154" spans="1:2">
      <c r="A1154" s="917">
        <v>35850</v>
      </c>
      <c r="B1154">
        <v>6.04</v>
      </c>
    </row>
    <row r="1155" spans="1:2">
      <c r="A1155" s="917">
        <v>35851</v>
      </c>
      <c r="B1155">
        <v>5.99</v>
      </c>
    </row>
    <row r="1156" spans="1:2">
      <c r="A1156" s="917">
        <v>35852</v>
      </c>
      <c r="B1156">
        <v>6.01</v>
      </c>
    </row>
    <row r="1157" spans="1:2">
      <c r="A1157" s="917">
        <v>35853</v>
      </c>
      <c r="B1157">
        <v>5.99</v>
      </c>
    </row>
    <row r="1158" spans="1:2">
      <c r="A1158" s="917">
        <v>35856</v>
      </c>
      <c r="B1158">
        <v>6.09</v>
      </c>
    </row>
    <row r="1159" spans="1:2">
      <c r="A1159" s="917">
        <v>35857</v>
      </c>
      <c r="B1159">
        <v>6.14</v>
      </c>
    </row>
    <row r="1160" spans="1:2">
      <c r="A1160" s="917">
        <v>35858</v>
      </c>
      <c r="B1160">
        <v>6.11</v>
      </c>
    </row>
    <row r="1161" spans="1:2">
      <c r="A1161" s="917">
        <v>35859</v>
      </c>
      <c r="B1161">
        <v>6.14</v>
      </c>
    </row>
    <row r="1162" spans="1:2">
      <c r="A1162" s="917">
        <v>35860</v>
      </c>
      <c r="B1162">
        <v>6.09</v>
      </c>
    </row>
    <row r="1163" spans="1:2">
      <c r="A1163" s="917">
        <v>35863</v>
      </c>
      <c r="B1163">
        <v>6.04</v>
      </c>
    </row>
    <row r="1164" spans="1:2">
      <c r="A1164" s="917">
        <v>35864</v>
      </c>
      <c r="B1164">
        <v>6.03</v>
      </c>
    </row>
    <row r="1165" spans="1:2">
      <c r="A1165" s="917">
        <v>35865</v>
      </c>
      <c r="B1165">
        <v>6</v>
      </c>
    </row>
    <row r="1166" spans="1:2">
      <c r="A1166" s="917">
        <v>35866</v>
      </c>
      <c r="B1166">
        <v>5.94</v>
      </c>
    </row>
    <row r="1167" spans="1:2">
      <c r="A1167" s="917">
        <v>35867</v>
      </c>
      <c r="B1167">
        <v>5.95</v>
      </c>
    </row>
    <row r="1168" spans="1:2">
      <c r="A1168" s="917">
        <v>35870</v>
      </c>
      <c r="B1168">
        <v>5.92</v>
      </c>
    </row>
    <row r="1169" spans="1:2">
      <c r="A1169" s="917">
        <v>35871</v>
      </c>
      <c r="B1169">
        <v>5.95</v>
      </c>
    </row>
    <row r="1170" spans="1:2">
      <c r="A1170" s="917">
        <v>35872</v>
      </c>
      <c r="B1170">
        <v>5.97</v>
      </c>
    </row>
    <row r="1171" spans="1:2">
      <c r="A1171" s="917">
        <v>35873</v>
      </c>
      <c r="B1171">
        <v>5.97</v>
      </c>
    </row>
    <row r="1172" spans="1:2">
      <c r="A1172" s="917">
        <v>35874</v>
      </c>
      <c r="B1172">
        <v>5.95</v>
      </c>
    </row>
    <row r="1173" spans="1:2">
      <c r="A1173" s="917">
        <v>35877</v>
      </c>
      <c r="B1173">
        <v>5.95</v>
      </c>
    </row>
    <row r="1174" spans="1:2">
      <c r="A1174" s="917">
        <v>35878</v>
      </c>
      <c r="B1174">
        <v>5.95</v>
      </c>
    </row>
    <row r="1175" spans="1:2">
      <c r="A1175" s="917">
        <v>35879</v>
      </c>
      <c r="B1175">
        <v>6</v>
      </c>
    </row>
    <row r="1176" spans="1:2">
      <c r="A1176" s="917">
        <v>35880</v>
      </c>
      <c r="B1176">
        <v>6.02</v>
      </c>
    </row>
    <row r="1177" spans="1:2">
      <c r="A1177" s="917">
        <v>35881</v>
      </c>
      <c r="B1177">
        <v>6.03</v>
      </c>
    </row>
    <row r="1178" spans="1:2">
      <c r="A1178" s="917">
        <v>35884</v>
      </c>
      <c r="B1178">
        <v>6.06</v>
      </c>
    </row>
    <row r="1179" spans="1:2">
      <c r="A1179" s="917">
        <v>35885</v>
      </c>
      <c r="B1179">
        <v>6.02</v>
      </c>
    </row>
    <row r="1180" spans="1:2">
      <c r="A1180" s="917">
        <v>35886</v>
      </c>
      <c r="B1180">
        <v>5.98</v>
      </c>
    </row>
    <row r="1181" spans="1:2">
      <c r="A1181" s="917">
        <v>35887</v>
      </c>
      <c r="B1181">
        <v>5.92</v>
      </c>
    </row>
    <row r="1182" spans="1:2">
      <c r="A1182" s="917">
        <v>35888</v>
      </c>
      <c r="B1182">
        <v>5.85</v>
      </c>
    </row>
    <row r="1183" spans="1:2">
      <c r="A1183" s="917">
        <v>35891</v>
      </c>
      <c r="B1183">
        <v>5.89</v>
      </c>
    </row>
    <row r="1184" spans="1:2">
      <c r="A1184" s="917">
        <v>35892</v>
      </c>
      <c r="B1184">
        <v>5.91</v>
      </c>
    </row>
    <row r="1185" spans="1:2">
      <c r="A1185" s="917">
        <v>35893</v>
      </c>
      <c r="B1185">
        <v>5.96</v>
      </c>
    </row>
    <row r="1186" spans="1:2">
      <c r="A1186" s="917">
        <v>35894</v>
      </c>
      <c r="B1186">
        <v>5.95</v>
      </c>
    </row>
    <row r="1187" spans="1:2">
      <c r="A1187" s="917">
        <v>35895</v>
      </c>
      <c r="B1187" t="s">
        <v>739</v>
      </c>
    </row>
    <row r="1188" spans="1:2">
      <c r="A1188" s="917">
        <v>35898</v>
      </c>
      <c r="B1188">
        <v>6.01</v>
      </c>
    </row>
    <row r="1189" spans="1:2">
      <c r="A1189" s="917">
        <v>35899</v>
      </c>
      <c r="B1189">
        <v>5.98</v>
      </c>
    </row>
    <row r="1190" spans="1:2">
      <c r="A1190" s="917">
        <v>35900</v>
      </c>
      <c r="B1190">
        <v>5.96</v>
      </c>
    </row>
    <row r="1191" spans="1:2">
      <c r="A1191" s="917">
        <v>35901</v>
      </c>
      <c r="B1191">
        <v>5.94</v>
      </c>
    </row>
    <row r="1192" spans="1:2">
      <c r="A1192" s="917">
        <v>35902</v>
      </c>
      <c r="B1192">
        <v>5.95</v>
      </c>
    </row>
    <row r="1193" spans="1:2">
      <c r="A1193" s="917">
        <v>35905</v>
      </c>
      <c r="B1193">
        <v>6</v>
      </c>
    </row>
    <row r="1194" spans="1:2">
      <c r="A1194" s="917">
        <v>35906</v>
      </c>
      <c r="B1194">
        <v>6.03</v>
      </c>
    </row>
    <row r="1195" spans="1:2">
      <c r="A1195" s="917">
        <v>35907</v>
      </c>
      <c r="B1195">
        <v>6.04</v>
      </c>
    </row>
    <row r="1196" spans="1:2">
      <c r="A1196" s="917">
        <v>35908</v>
      </c>
      <c r="B1196">
        <v>6.05</v>
      </c>
    </row>
    <row r="1197" spans="1:2">
      <c r="A1197" s="917">
        <v>35909</v>
      </c>
      <c r="B1197">
        <v>6.02</v>
      </c>
    </row>
    <row r="1198" spans="1:2">
      <c r="A1198" s="917">
        <v>35912</v>
      </c>
      <c r="B1198">
        <v>6.15</v>
      </c>
    </row>
    <row r="1199" spans="1:2">
      <c r="A1199" s="917">
        <v>35913</v>
      </c>
      <c r="B1199">
        <v>6.15</v>
      </c>
    </row>
    <row r="1200" spans="1:2">
      <c r="A1200" s="917">
        <v>35914</v>
      </c>
      <c r="B1200">
        <v>6.15</v>
      </c>
    </row>
    <row r="1201" spans="1:2">
      <c r="A1201" s="917">
        <v>35915</v>
      </c>
      <c r="B1201">
        <v>6.04</v>
      </c>
    </row>
    <row r="1202" spans="1:2">
      <c r="A1202" s="917">
        <v>35916</v>
      </c>
      <c r="B1202">
        <v>6.02</v>
      </c>
    </row>
    <row r="1203" spans="1:2">
      <c r="A1203" s="917">
        <v>35919</v>
      </c>
      <c r="B1203">
        <v>6.02</v>
      </c>
    </row>
    <row r="1204" spans="1:2">
      <c r="A1204" s="917">
        <v>35920</v>
      </c>
      <c r="B1204">
        <v>6.05</v>
      </c>
    </row>
    <row r="1205" spans="1:2">
      <c r="A1205" s="917">
        <v>35921</v>
      </c>
      <c r="B1205">
        <v>6.02</v>
      </c>
    </row>
    <row r="1206" spans="1:2">
      <c r="A1206" s="917">
        <v>35922</v>
      </c>
      <c r="B1206">
        <v>6.02</v>
      </c>
    </row>
    <row r="1207" spans="1:2">
      <c r="A1207" s="917">
        <v>35923</v>
      </c>
      <c r="B1207">
        <v>6.05</v>
      </c>
    </row>
    <row r="1208" spans="1:2">
      <c r="A1208" s="917">
        <v>35926</v>
      </c>
      <c r="B1208">
        <v>6.12</v>
      </c>
    </row>
    <row r="1209" spans="1:2">
      <c r="A1209" s="917">
        <v>35927</v>
      </c>
      <c r="B1209">
        <v>6.04</v>
      </c>
    </row>
    <row r="1210" spans="1:2">
      <c r="A1210" s="917">
        <v>35928</v>
      </c>
      <c r="B1210">
        <v>6.02</v>
      </c>
    </row>
    <row r="1211" spans="1:2">
      <c r="A1211" s="917">
        <v>35929</v>
      </c>
      <c r="B1211">
        <v>6.05</v>
      </c>
    </row>
    <row r="1212" spans="1:2">
      <c r="A1212" s="917">
        <v>35930</v>
      </c>
      <c r="B1212">
        <v>6.05</v>
      </c>
    </row>
    <row r="1213" spans="1:2">
      <c r="A1213" s="917">
        <v>35933</v>
      </c>
      <c r="B1213">
        <v>5.99</v>
      </c>
    </row>
    <row r="1214" spans="1:2">
      <c r="A1214" s="917">
        <v>35934</v>
      </c>
      <c r="B1214">
        <v>6.02</v>
      </c>
    </row>
    <row r="1215" spans="1:2">
      <c r="A1215" s="917">
        <v>35935</v>
      </c>
      <c r="B1215">
        <v>5.98</v>
      </c>
    </row>
    <row r="1216" spans="1:2">
      <c r="A1216" s="917">
        <v>35936</v>
      </c>
      <c r="B1216">
        <v>6.01</v>
      </c>
    </row>
    <row r="1217" spans="1:2">
      <c r="A1217" s="917">
        <v>35937</v>
      </c>
      <c r="B1217">
        <v>5.99</v>
      </c>
    </row>
    <row r="1218" spans="1:2">
      <c r="A1218" s="917">
        <v>35940</v>
      </c>
      <c r="B1218" t="s">
        <v>739</v>
      </c>
    </row>
    <row r="1219" spans="1:2">
      <c r="A1219" s="917">
        <v>35941</v>
      </c>
      <c r="B1219">
        <v>5.94</v>
      </c>
    </row>
    <row r="1220" spans="1:2">
      <c r="A1220" s="917">
        <v>35942</v>
      </c>
      <c r="B1220">
        <v>5.93</v>
      </c>
    </row>
    <row r="1221" spans="1:2">
      <c r="A1221" s="917">
        <v>35943</v>
      </c>
      <c r="B1221">
        <v>5.93</v>
      </c>
    </row>
    <row r="1222" spans="1:2">
      <c r="A1222" s="917">
        <v>35944</v>
      </c>
      <c r="B1222">
        <v>5.9</v>
      </c>
    </row>
    <row r="1223" spans="1:2">
      <c r="A1223" s="917">
        <v>35947</v>
      </c>
      <c r="B1223">
        <v>5.87</v>
      </c>
    </row>
    <row r="1224" spans="1:2">
      <c r="A1224" s="917">
        <v>35948</v>
      </c>
      <c r="B1224">
        <v>5.89</v>
      </c>
    </row>
    <row r="1225" spans="1:2">
      <c r="A1225" s="917">
        <v>35949</v>
      </c>
      <c r="B1225">
        <v>5.89</v>
      </c>
    </row>
    <row r="1226" spans="1:2">
      <c r="A1226" s="917">
        <v>35950</v>
      </c>
      <c r="B1226">
        <v>5.91</v>
      </c>
    </row>
    <row r="1227" spans="1:2">
      <c r="A1227" s="917">
        <v>35951</v>
      </c>
      <c r="B1227">
        <v>5.89</v>
      </c>
    </row>
    <row r="1228" spans="1:2">
      <c r="A1228" s="917">
        <v>35954</v>
      </c>
      <c r="B1228">
        <v>5.89</v>
      </c>
    </row>
    <row r="1229" spans="1:2">
      <c r="A1229" s="917">
        <v>35955</v>
      </c>
      <c r="B1229">
        <v>5.89</v>
      </c>
    </row>
    <row r="1230" spans="1:2">
      <c r="A1230" s="917">
        <v>35956</v>
      </c>
      <c r="B1230">
        <v>5.8</v>
      </c>
    </row>
    <row r="1231" spans="1:2">
      <c r="A1231" s="917">
        <v>35957</v>
      </c>
      <c r="B1231">
        <v>5.74</v>
      </c>
    </row>
    <row r="1232" spans="1:2">
      <c r="A1232" s="917">
        <v>35958</v>
      </c>
      <c r="B1232">
        <v>5.75</v>
      </c>
    </row>
    <row r="1233" spans="1:2">
      <c r="A1233" s="917">
        <v>35961</v>
      </c>
      <c r="B1233">
        <v>5.7</v>
      </c>
    </row>
    <row r="1234" spans="1:2">
      <c r="A1234" s="917">
        <v>35962</v>
      </c>
      <c r="B1234">
        <v>5.75</v>
      </c>
    </row>
    <row r="1235" spans="1:2">
      <c r="A1235" s="917">
        <v>35963</v>
      </c>
      <c r="B1235">
        <v>5.84</v>
      </c>
    </row>
    <row r="1236" spans="1:2">
      <c r="A1236" s="917">
        <v>35964</v>
      </c>
      <c r="B1236">
        <v>5.8</v>
      </c>
    </row>
    <row r="1237" spans="1:2">
      <c r="A1237" s="917">
        <v>35965</v>
      </c>
      <c r="B1237">
        <v>5.78</v>
      </c>
    </row>
    <row r="1238" spans="1:2">
      <c r="A1238" s="917">
        <v>35968</v>
      </c>
      <c r="B1238">
        <v>5.77</v>
      </c>
    </row>
    <row r="1239" spans="1:2">
      <c r="A1239" s="917">
        <v>35969</v>
      </c>
      <c r="B1239">
        <v>5.74</v>
      </c>
    </row>
    <row r="1240" spans="1:2">
      <c r="A1240" s="917">
        <v>35970</v>
      </c>
      <c r="B1240">
        <v>5.76</v>
      </c>
    </row>
    <row r="1241" spans="1:2">
      <c r="A1241" s="917">
        <v>35971</v>
      </c>
      <c r="B1241">
        <v>5.76</v>
      </c>
    </row>
    <row r="1242" spans="1:2">
      <c r="A1242" s="917">
        <v>35972</v>
      </c>
      <c r="B1242">
        <v>5.74</v>
      </c>
    </row>
    <row r="1243" spans="1:2">
      <c r="A1243" s="917">
        <v>35975</v>
      </c>
      <c r="B1243">
        <v>5.75</v>
      </c>
    </row>
    <row r="1244" spans="1:2">
      <c r="A1244" s="917">
        <v>35976</v>
      </c>
      <c r="B1244">
        <v>5.73</v>
      </c>
    </row>
    <row r="1245" spans="1:2">
      <c r="A1245" s="917">
        <v>35977</v>
      </c>
      <c r="B1245">
        <v>5.73</v>
      </c>
    </row>
    <row r="1246" spans="1:2">
      <c r="A1246" s="917">
        <v>35978</v>
      </c>
      <c r="B1246">
        <v>5.7</v>
      </c>
    </row>
    <row r="1247" spans="1:2">
      <c r="A1247" s="917">
        <v>35979</v>
      </c>
      <c r="B1247" t="s">
        <v>739</v>
      </c>
    </row>
    <row r="1248" spans="1:2">
      <c r="A1248" s="917">
        <v>35982</v>
      </c>
      <c r="B1248">
        <v>5.68</v>
      </c>
    </row>
    <row r="1249" spans="1:2">
      <c r="A1249" s="917">
        <v>35983</v>
      </c>
      <c r="B1249">
        <v>5.7</v>
      </c>
    </row>
    <row r="1250" spans="1:2">
      <c r="A1250" s="917">
        <v>35984</v>
      </c>
      <c r="B1250">
        <v>5.73</v>
      </c>
    </row>
    <row r="1251" spans="1:2">
      <c r="A1251" s="917">
        <v>35985</v>
      </c>
      <c r="B1251">
        <v>5.71</v>
      </c>
    </row>
    <row r="1252" spans="1:2">
      <c r="A1252" s="917">
        <v>35986</v>
      </c>
      <c r="B1252">
        <v>5.73</v>
      </c>
    </row>
    <row r="1253" spans="1:2">
      <c r="A1253" s="917">
        <v>35989</v>
      </c>
      <c r="B1253">
        <v>5.8</v>
      </c>
    </row>
    <row r="1254" spans="1:2">
      <c r="A1254" s="917">
        <v>35990</v>
      </c>
      <c r="B1254">
        <v>5.82</v>
      </c>
    </row>
    <row r="1255" spans="1:2">
      <c r="A1255" s="917">
        <v>35991</v>
      </c>
      <c r="B1255">
        <v>5.82</v>
      </c>
    </row>
    <row r="1256" spans="1:2">
      <c r="A1256" s="917">
        <v>35992</v>
      </c>
      <c r="B1256">
        <v>5.83</v>
      </c>
    </row>
    <row r="1257" spans="1:2">
      <c r="A1257" s="917">
        <v>35993</v>
      </c>
      <c r="B1257">
        <v>5.85</v>
      </c>
    </row>
    <row r="1258" spans="1:2">
      <c r="A1258" s="917">
        <v>35996</v>
      </c>
      <c r="B1258">
        <v>5.83</v>
      </c>
    </row>
    <row r="1259" spans="1:2">
      <c r="A1259" s="917">
        <v>35997</v>
      </c>
      <c r="B1259">
        <v>5.78</v>
      </c>
    </row>
    <row r="1260" spans="1:2">
      <c r="A1260" s="917">
        <v>35998</v>
      </c>
      <c r="B1260">
        <v>5.79</v>
      </c>
    </row>
    <row r="1261" spans="1:2">
      <c r="A1261" s="917">
        <v>35999</v>
      </c>
      <c r="B1261">
        <v>5.77</v>
      </c>
    </row>
    <row r="1262" spans="1:2">
      <c r="A1262" s="917">
        <v>36000</v>
      </c>
      <c r="B1262">
        <v>5.79</v>
      </c>
    </row>
    <row r="1263" spans="1:2">
      <c r="A1263" s="917">
        <v>36003</v>
      </c>
      <c r="B1263">
        <v>5.81</v>
      </c>
    </row>
    <row r="1264" spans="1:2">
      <c r="A1264" s="917">
        <v>36004</v>
      </c>
      <c r="B1264">
        <v>5.84</v>
      </c>
    </row>
    <row r="1265" spans="1:2">
      <c r="A1265" s="917">
        <v>36005</v>
      </c>
      <c r="B1265">
        <v>5.87</v>
      </c>
    </row>
    <row r="1266" spans="1:2">
      <c r="A1266" s="917">
        <v>36006</v>
      </c>
      <c r="B1266">
        <v>5.82</v>
      </c>
    </row>
    <row r="1267" spans="1:2">
      <c r="A1267" s="917">
        <v>36007</v>
      </c>
      <c r="B1267">
        <v>5.81</v>
      </c>
    </row>
    <row r="1268" spans="1:2">
      <c r="A1268" s="917">
        <v>36010</v>
      </c>
      <c r="B1268">
        <v>5.75</v>
      </c>
    </row>
    <row r="1269" spans="1:2">
      <c r="A1269" s="917">
        <v>36011</v>
      </c>
      <c r="B1269">
        <v>5.74</v>
      </c>
    </row>
    <row r="1270" spans="1:2">
      <c r="A1270" s="917">
        <v>36012</v>
      </c>
      <c r="B1270">
        <v>5.74</v>
      </c>
    </row>
    <row r="1271" spans="1:2">
      <c r="A1271" s="917">
        <v>36013</v>
      </c>
      <c r="B1271">
        <v>5.76</v>
      </c>
    </row>
    <row r="1272" spans="1:2">
      <c r="A1272" s="917">
        <v>36014</v>
      </c>
      <c r="B1272">
        <v>5.72</v>
      </c>
    </row>
    <row r="1273" spans="1:2">
      <c r="A1273" s="917">
        <v>36017</v>
      </c>
      <c r="B1273">
        <v>5.71</v>
      </c>
    </row>
    <row r="1274" spans="1:2">
      <c r="A1274" s="917">
        <v>36018</v>
      </c>
      <c r="B1274">
        <v>5.68</v>
      </c>
    </row>
    <row r="1275" spans="1:2">
      <c r="A1275" s="917">
        <v>36019</v>
      </c>
      <c r="B1275">
        <v>5.7</v>
      </c>
    </row>
    <row r="1276" spans="1:2">
      <c r="A1276" s="917">
        <v>36020</v>
      </c>
      <c r="B1276">
        <v>5.73</v>
      </c>
    </row>
    <row r="1277" spans="1:2">
      <c r="A1277" s="917">
        <v>36021</v>
      </c>
      <c r="B1277">
        <v>5.67</v>
      </c>
    </row>
    <row r="1278" spans="1:2">
      <c r="A1278" s="917">
        <v>36024</v>
      </c>
      <c r="B1278">
        <v>5.69</v>
      </c>
    </row>
    <row r="1279" spans="1:2">
      <c r="A1279" s="917">
        <v>36025</v>
      </c>
      <c r="B1279">
        <v>5.7</v>
      </c>
    </row>
    <row r="1280" spans="1:2">
      <c r="A1280" s="917">
        <v>36026</v>
      </c>
      <c r="B1280">
        <v>5.71</v>
      </c>
    </row>
    <row r="1281" spans="1:2">
      <c r="A1281" s="917">
        <v>36027</v>
      </c>
      <c r="B1281">
        <v>5.66</v>
      </c>
    </row>
    <row r="1282" spans="1:2">
      <c r="A1282" s="917">
        <v>36028</v>
      </c>
      <c r="B1282">
        <v>5.62</v>
      </c>
    </row>
    <row r="1283" spans="1:2">
      <c r="A1283" s="917">
        <v>36031</v>
      </c>
      <c r="B1283">
        <v>5.62</v>
      </c>
    </row>
    <row r="1284" spans="1:2">
      <c r="A1284" s="917">
        <v>36032</v>
      </c>
      <c r="B1284">
        <v>5.59</v>
      </c>
    </row>
    <row r="1285" spans="1:2">
      <c r="A1285" s="917">
        <v>36033</v>
      </c>
      <c r="B1285">
        <v>5.58</v>
      </c>
    </row>
    <row r="1286" spans="1:2">
      <c r="A1286" s="917">
        <v>36034</v>
      </c>
      <c r="B1286">
        <v>5.53</v>
      </c>
    </row>
    <row r="1287" spans="1:2">
      <c r="A1287" s="917">
        <v>36035</v>
      </c>
      <c r="B1287">
        <v>5.51</v>
      </c>
    </row>
    <row r="1288" spans="1:2">
      <c r="A1288" s="917">
        <v>36038</v>
      </c>
      <c r="B1288">
        <v>5.45</v>
      </c>
    </row>
    <row r="1289" spans="1:2">
      <c r="A1289" s="917">
        <v>36039</v>
      </c>
      <c r="B1289">
        <v>5.49</v>
      </c>
    </row>
    <row r="1290" spans="1:2">
      <c r="A1290" s="917">
        <v>36040</v>
      </c>
      <c r="B1290">
        <v>5.5</v>
      </c>
    </row>
    <row r="1291" spans="1:2">
      <c r="A1291" s="917">
        <v>36041</v>
      </c>
      <c r="B1291">
        <v>5.46</v>
      </c>
    </row>
    <row r="1292" spans="1:2">
      <c r="A1292" s="917">
        <v>36042</v>
      </c>
      <c r="B1292">
        <v>5.44</v>
      </c>
    </row>
    <row r="1293" spans="1:2">
      <c r="A1293" s="917">
        <v>36045</v>
      </c>
      <c r="B1293" t="s">
        <v>739</v>
      </c>
    </row>
    <row r="1294" spans="1:2">
      <c r="A1294" s="917">
        <v>36046</v>
      </c>
      <c r="B1294">
        <v>5.5</v>
      </c>
    </row>
    <row r="1295" spans="1:2">
      <c r="A1295" s="917">
        <v>36047</v>
      </c>
      <c r="B1295">
        <v>5.43</v>
      </c>
    </row>
    <row r="1296" spans="1:2">
      <c r="A1296" s="917">
        <v>36048</v>
      </c>
      <c r="B1296">
        <v>5.33</v>
      </c>
    </row>
    <row r="1297" spans="1:2">
      <c r="A1297" s="917">
        <v>36049</v>
      </c>
      <c r="B1297">
        <v>5.37</v>
      </c>
    </row>
    <row r="1298" spans="1:2">
      <c r="A1298" s="917">
        <v>36052</v>
      </c>
      <c r="B1298">
        <v>5.39</v>
      </c>
    </row>
    <row r="1299" spans="1:2">
      <c r="A1299" s="917">
        <v>36053</v>
      </c>
      <c r="B1299">
        <v>5.41</v>
      </c>
    </row>
    <row r="1300" spans="1:2">
      <c r="A1300" s="917">
        <v>36054</v>
      </c>
      <c r="B1300">
        <v>5.38</v>
      </c>
    </row>
    <row r="1301" spans="1:2">
      <c r="A1301" s="917">
        <v>36055</v>
      </c>
      <c r="B1301">
        <v>5.37</v>
      </c>
    </row>
    <row r="1302" spans="1:2">
      <c r="A1302" s="917">
        <v>36056</v>
      </c>
      <c r="B1302">
        <v>5.35</v>
      </c>
    </row>
    <row r="1303" spans="1:2">
      <c r="A1303" s="917">
        <v>36059</v>
      </c>
      <c r="B1303">
        <v>5.35</v>
      </c>
    </row>
    <row r="1304" spans="1:2">
      <c r="A1304" s="917">
        <v>36060</v>
      </c>
      <c r="B1304">
        <v>5.36</v>
      </c>
    </row>
    <row r="1305" spans="1:2">
      <c r="A1305" s="917">
        <v>36061</v>
      </c>
      <c r="B1305">
        <v>5.34</v>
      </c>
    </row>
    <row r="1306" spans="1:2">
      <c r="A1306" s="917">
        <v>36062</v>
      </c>
      <c r="B1306">
        <v>5.34</v>
      </c>
    </row>
    <row r="1307" spans="1:2">
      <c r="A1307" s="917">
        <v>36063</v>
      </c>
      <c r="B1307">
        <v>5.3</v>
      </c>
    </row>
    <row r="1308" spans="1:2">
      <c r="A1308" s="917">
        <v>36066</v>
      </c>
      <c r="B1308">
        <v>5.33</v>
      </c>
    </row>
    <row r="1309" spans="1:2">
      <c r="A1309" s="917">
        <v>36067</v>
      </c>
      <c r="B1309">
        <v>5.29</v>
      </c>
    </row>
    <row r="1310" spans="1:2">
      <c r="A1310" s="917">
        <v>36068</v>
      </c>
      <c r="B1310">
        <v>5.17</v>
      </c>
    </row>
    <row r="1311" spans="1:2">
      <c r="A1311" s="917">
        <v>36069</v>
      </c>
      <c r="B1311">
        <v>5.09</v>
      </c>
    </row>
    <row r="1312" spans="1:2">
      <c r="A1312" s="917">
        <v>36070</v>
      </c>
      <c r="B1312">
        <v>5.05</v>
      </c>
    </row>
    <row r="1313" spans="1:2">
      <c r="A1313" s="917">
        <v>36073</v>
      </c>
      <c r="B1313">
        <v>4.93</v>
      </c>
    </row>
    <row r="1314" spans="1:2">
      <c r="A1314" s="917">
        <v>36074</v>
      </c>
      <c r="B1314">
        <v>5</v>
      </c>
    </row>
    <row r="1315" spans="1:2">
      <c r="A1315" s="917">
        <v>36075</v>
      </c>
      <c r="B1315">
        <v>5.09</v>
      </c>
    </row>
    <row r="1316" spans="1:2">
      <c r="A1316" s="917">
        <v>36076</v>
      </c>
      <c r="B1316">
        <v>5.29</v>
      </c>
    </row>
    <row r="1317" spans="1:2">
      <c r="A1317" s="917">
        <v>36077</v>
      </c>
      <c r="B1317">
        <v>5.5</v>
      </c>
    </row>
    <row r="1318" spans="1:2">
      <c r="A1318" s="917">
        <v>36080</v>
      </c>
      <c r="B1318" t="s">
        <v>739</v>
      </c>
    </row>
    <row r="1319" spans="1:2">
      <c r="A1319" s="917">
        <v>36081</v>
      </c>
      <c r="B1319">
        <v>5.49</v>
      </c>
    </row>
    <row r="1320" spans="1:2">
      <c r="A1320" s="917">
        <v>36082</v>
      </c>
      <c r="B1320">
        <v>5.38</v>
      </c>
    </row>
    <row r="1321" spans="1:2">
      <c r="A1321" s="917">
        <v>36083</v>
      </c>
      <c r="B1321">
        <v>5.4</v>
      </c>
    </row>
    <row r="1322" spans="1:2">
      <c r="A1322" s="917">
        <v>36084</v>
      </c>
      <c r="B1322">
        <v>5.3</v>
      </c>
    </row>
    <row r="1323" spans="1:2">
      <c r="A1323" s="917">
        <v>36087</v>
      </c>
      <c r="B1323">
        <v>5.32</v>
      </c>
    </row>
    <row r="1324" spans="1:2">
      <c r="A1324" s="917">
        <v>36088</v>
      </c>
      <c r="B1324">
        <v>5.42</v>
      </c>
    </row>
    <row r="1325" spans="1:2">
      <c r="A1325" s="917">
        <v>36089</v>
      </c>
      <c r="B1325">
        <v>5.41</v>
      </c>
    </row>
    <row r="1326" spans="1:2">
      <c r="A1326" s="917">
        <v>36090</v>
      </c>
      <c r="B1326">
        <v>5.46</v>
      </c>
    </row>
    <row r="1327" spans="1:2">
      <c r="A1327" s="917">
        <v>36091</v>
      </c>
      <c r="B1327">
        <v>5.47</v>
      </c>
    </row>
    <row r="1328" spans="1:2">
      <c r="A1328" s="917">
        <v>36094</v>
      </c>
      <c r="B1328">
        <v>5.38</v>
      </c>
    </row>
    <row r="1329" spans="1:2">
      <c r="A1329" s="917">
        <v>36095</v>
      </c>
      <c r="B1329">
        <v>5.33</v>
      </c>
    </row>
    <row r="1330" spans="1:2">
      <c r="A1330" s="917">
        <v>36096</v>
      </c>
      <c r="B1330">
        <v>5.34</v>
      </c>
    </row>
    <row r="1331" spans="1:2">
      <c r="A1331" s="917">
        <v>36097</v>
      </c>
      <c r="B1331">
        <v>5.31</v>
      </c>
    </row>
    <row r="1332" spans="1:2">
      <c r="A1332" s="917">
        <v>36098</v>
      </c>
      <c r="B1332">
        <v>5.38</v>
      </c>
    </row>
    <row r="1333" spans="1:2">
      <c r="A1333" s="917">
        <v>36101</v>
      </c>
      <c r="B1333">
        <v>5.49</v>
      </c>
    </row>
    <row r="1334" spans="1:2">
      <c r="A1334" s="917">
        <v>36102</v>
      </c>
      <c r="B1334">
        <v>5.46</v>
      </c>
    </row>
    <row r="1335" spans="1:2">
      <c r="A1335" s="917">
        <v>36103</v>
      </c>
      <c r="B1335">
        <v>5.56</v>
      </c>
    </row>
    <row r="1336" spans="1:2">
      <c r="A1336" s="917">
        <v>36104</v>
      </c>
      <c r="B1336">
        <v>5.55</v>
      </c>
    </row>
    <row r="1337" spans="1:2">
      <c r="A1337" s="917">
        <v>36105</v>
      </c>
      <c r="B1337">
        <v>5.63</v>
      </c>
    </row>
    <row r="1338" spans="1:2">
      <c r="A1338" s="917">
        <v>36108</v>
      </c>
      <c r="B1338">
        <v>5.51</v>
      </c>
    </row>
    <row r="1339" spans="1:2">
      <c r="A1339" s="917">
        <v>36109</v>
      </c>
      <c r="B1339">
        <v>5.48</v>
      </c>
    </row>
    <row r="1340" spans="1:2">
      <c r="A1340" s="917">
        <v>36110</v>
      </c>
      <c r="B1340" t="s">
        <v>739</v>
      </c>
    </row>
    <row r="1341" spans="1:2">
      <c r="A1341" s="917">
        <v>36111</v>
      </c>
      <c r="B1341">
        <v>5.46</v>
      </c>
    </row>
    <row r="1342" spans="1:2">
      <c r="A1342" s="917">
        <v>36112</v>
      </c>
      <c r="B1342">
        <v>5.46</v>
      </c>
    </row>
    <row r="1343" spans="1:2">
      <c r="A1343" s="917">
        <v>36115</v>
      </c>
      <c r="B1343">
        <v>5.47</v>
      </c>
    </row>
    <row r="1344" spans="1:2">
      <c r="A1344" s="917">
        <v>36116</v>
      </c>
      <c r="B1344">
        <v>5.51</v>
      </c>
    </row>
    <row r="1345" spans="1:2">
      <c r="A1345" s="917">
        <v>36117</v>
      </c>
      <c r="B1345">
        <v>5.44</v>
      </c>
    </row>
    <row r="1346" spans="1:2">
      <c r="A1346" s="917">
        <v>36118</v>
      </c>
      <c r="B1346">
        <v>5.45</v>
      </c>
    </row>
    <row r="1347" spans="1:2">
      <c r="A1347" s="917">
        <v>36119</v>
      </c>
      <c r="B1347">
        <v>5.44</v>
      </c>
    </row>
    <row r="1348" spans="1:2">
      <c r="A1348" s="917">
        <v>36122</v>
      </c>
      <c r="B1348">
        <v>5.49</v>
      </c>
    </row>
    <row r="1349" spans="1:2">
      <c r="A1349" s="917">
        <v>36123</v>
      </c>
      <c r="B1349">
        <v>5.47</v>
      </c>
    </row>
    <row r="1350" spans="1:2">
      <c r="A1350" s="917">
        <v>36124</v>
      </c>
      <c r="B1350">
        <v>5.45</v>
      </c>
    </row>
    <row r="1351" spans="1:2">
      <c r="A1351" s="917">
        <v>36125</v>
      </c>
      <c r="B1351" t="s">
        <v>739</v>
      </c>
    </row>
    <row r="1352" spans="1:2">
      <c r="A1352" s="917">
        <v>36126</v>
      </c>
      <c r="B1352">
        <v>5.42</v>
      </c>
    </row>
    <row r="1353" spans="1:2">
      <c r="A1353" s="917">
        <v>36129</v>
      </c>
      <c r="B1353">
        <v>5.33</v>
      </c>
    </row>
    <row r="1354" spans="1:2">
      <c r="A1354" s="917">
        <v>36130</v>
      </c>
      <c r="B1354">
        <v>5.32</v>
      </c>
    </row>
    <row r="1355" spans="1:2">
      <c r="A1355" s="917">
        <v>36131</v>
      </c>
      <c r="B1355">
        <v>5.28</v>
      </c>
    </row>
    <row r="1356" spans="1:2">
      <c r="A1356" s="917">
        <v>36132</v>
      </c>
      <c r="B1356">
        <v>5.29</v>
      </c>
    </row>
    <row r="1357" spans="1:2">
      <c r="A1357" s="917">
        <v>36133</v>
      </c>
      <c r="B1357">
        <v>5.34</v>
      </c>
    </row>
    <row r="1358" spans="1:2">
      <c r="A1358" s="917">
        <v>36136</v>
      </c>
      <c r="B1358">
        <v>5.36</v>
      </c>
    </row>
    <row r="1359" spans="1:2">
      <c r="A1359" s="917">
        <v>36137</v>
      </c>
      <c r="B1359">
        <v>5.29</v>
      </c>
    </row>
    <row r="1360" spans="1:2">
      <c r="A1360" s="917">
        <v>36138</v>
      </c>
      <c r="B1360">
        <v>5.25</v>
      </c>
    </row>
    <row r="1361" spans="1:2">
      <c r="A1361" s="917">
        <v>36139</v>
      </c>
      <c r="B1361">
        <v>5.24</v>
      </c>
    </row>
    <row r="1362" spans="1:2">
      <c r="A1362" s="917">
        <v>36140</v>
      </c>
      <c r="B1362">
        <v>5.31</v>
      </c>
    </row>
    <row r="1363" spans="1:2">
      <c r="A1363" s="917">
        <v>36143</v>
      </c>
      <c r="B1363">
        <v>5.3</v>
      </c>
    </row>
    <row r="1364" spans="1:2">
      <c r="A1364" s="917">
        <v>36144</v>
      </c>
      <c r="B1364">
        <v>5.34</v>
      </c>
    </row>
    <row r="1365" spans="1:2">
      <c r="A1365" s="917">
        <v>36145</v>
      </c>
      <c r="B1365">
        <v>5.33</v>
      </c>
    </row>
    <row r="1366" spans="1:2">
      <c r="A1366" s="917">
        <v>36146</v>
      </c>
      <c r="B1366">
        <v>5.32</v>
      </c>
    </row>
    <row r="1367" spans="1:2">
      <c r="A1367" s="917">
        <v>36147</v>
      </c>
      <c r="B1367">
        <v>5.32</v>
      </c>
    </row>
    <row r="1368" spans="1:2">
      <c r="A1368" s="917">
        <v>36150</v>
      </c>
      <c r="B1368">
        <v>5.38</v>
      </c>
    </row>
    <row r="1369" spans="1:2">
      <c r="A1369" s="917">
        <v>36151</v>
      </c>
      <c r="B1369">
        <v>5.45</v>
      </c>
    </row>
    <row r="1370" spans="1:2">
      <c r="A1370" s="917">
        <v>36152</v>
      </c>
      <c r="B1370">
        <v>5.51</v>
      </c>
    </row>
    <row r="1371" spans="1:2">
      <c r="A1371" s="917">
        <v>36153</v>
      </c>
      <c r="B1371">
        <v>5.55</v>
      </c>
    </row>
    <row r="1372" spans="1:2">
      <c r="A1372" s="917">
        <v>36154</v>
      </c>
      <c r="B1372" t="s">
        <v>739</v>
      </c>
    </row>
    <row r="1373" spans="1:2">
      <c r="A1373" s="917">
        <v>36157</v>
      </c>
      <c r="B1373">
        <v>5.47</v>
      </c>
    </row>
    <row r="1374" spans="1:2">
      <c r="A1374" s="917">
        <v>36158</v>
      </c>
      <c r="B1374">
        <v>5.41</v>
      </c>
    </row>
    <row r="1375" spans="1:2">
      <c r="A1375" s="917">
        <v>36159</v>
      </c>
      <c r="B1375">
        <v>5.4</v>
      </c>
    </row>
    <row r="1376" spans="1:2">
      <c r="A1376" s="917">
        <v>36160</v>
      </c>
      <c r="B1376">
        <v>5.39</v>
      </c>
    </row>
    <row r="1377" spans="1:2">
      <c r="A1377" s="917">
        <v>36161</v>
      </c>
      <c r="B1377" t="s">
        <v>739</v>
      </c>
    </row>
    <row r="1378" spans="1:2">
      <c r="A1378" s="917">
        <v>36164</v>
      </c>
      <c r="B1378">
        <v>5.42</v>
      </c>
    </row>
    <row r="1379" spans="1:2">
      <c r="A1379" s="917">
        <v>36165</v>
      </c>
      <c r="B1379">
        <v>5.48</v>
      </c>
    </row>
    <row r="1380" spans="1:2">
      <c r="A1380" s="917">
        <v>36166</v>
      </c>
      <c r="B1380">
        <v>5.42</v>
      </c>
    </row>
    <row r="1381" spans="1:2">
      <c r="A1381" s="917">
        <v>36167</v>
      </c>
      <c r="B1381">
        <v>5.48</v>
      </c>
    </row>
    <row r="1382" spans="1:2">
      <c r="A1382" s="917">
        <v>36168</v>
      </c>
      <c r="B1382">
        <v>5.57</v>
      </c>
    </row>
    <row r="1383" spans="1:2">
      <c r="A1383" s="917">
        <v>36171</v>
      </c>
      <c r="B1383">
        <v>5.61</v>
      </c>
    </row>
    <row r="1384" spans="1:2">
      <c r="A1384" s="917">
        <v>36172</v>
      </c>
      <c r="B1384">
        <v>5.55</v>
      </c>
    </row>
    <row r="1385" spans="1:2">
      <c r="A1385" s="917">
        <v>36173</v>
      </c>
      <c r="B1385">
        <v>5.49</v>
      </c>
    </row>
    <row r="1386" spans="1:2">
      <c r="A1386" s="917">
        <v>36174</v>
      </c>
      <c r="B1386">
        <v>5.39</v>
      </c>
    </row>
    <row r="1387" spans="1:2">
      <c r="A1387" s="917">
        <v>36175</v>
      </c>
      <c r="B1387">
        <v>5.43</v>
      </c>
    </row>
    <row r="1388" spans="1:2">
      <c r="A1388" s="917">
        <v>36178</v>
      </c>
      <c r="B1388" t="s">
        <v>739</v>
      </c>
    </row>
    <row r="1389" spans="1:2">
      <c r="A1389" s="917">
        <v>36179</v>
      </c>
      <c r="B1389">
        <v>5.46</v>
      </c>
    </row>
    <row r="1390" spans="1:2">
      <c r="A1390" s="917">
        <v>36180</v>
      </c>
      <c r="B1390">
        <v>5.48</v>
      </c>
    </row>
    <row r="1391" spans="1:2">
      <c r="A1391" s="917">
        <v>36181</v>
      </c>
      <c r="B1391">
        <v>5.43</v>
      </c>
    </row>
    <row r="1392" spans="1:2">
      <c r="A1392" s="917">
        <v>36182</v>
      </c>
      <c r="B1392">
        <v>5.38</v>
      </c>
    </row>
    <row r="1393" spans="1:2">
      <c r="A1393" s="917">
        <v>36185</v>
      </c>
      <c r="B1393">
        <v>5.4</v>
      </c>
    </row>
    <row r="1394" spans="1:2">
      <c r="A1394" s="917">
        <v>36186</v>
      </c>
      <c r="B1394">
        <v>5.41</v>
      </c>
    </row>
    <row r="1395" spans="1:2">
      <c r="A1395" s="917">
        <v>36187</v>
      </c>
      <c r="B1395">
        <v>5.4</v>
      </c>
    </row>
    <row r="1396" spans="1:2">
      <c r="A1396" s="917">
        <v>36188</v>
      </c>
      <c r="B1396">
        <v>5.37</v>
      </c>
    </row>
    <row r="1397" spans="1:2">
      <c r="A1397" s="917">
        <v>36189</v>
      </c>
      <c r="B1397">
        <v>5.35</v>
      </c>
    </row>
    <row r="1398" spans="1:2">
      <c r="A1398" s="917">
        <v>36192</v>
      </c>
      <c r="B1398">
        <v>5.45</v>
      </c>
    </row>
    <row r="1399" spans="1:2">
      <c r="A1399" s="917">
        <v>36193</v>
      </c>
      <c r="B1399">
        <v>5.51</v>
      </c>
    </row>
    <row r="1400" spans="1:2">
      <c r="A1400" s="917">
        <v>36194</v>
      </c>
      <c r="B1400">
        <v>5.52</v>
      </c>
    </row>
    <row r="1401" spans="1:2">
      <c r="A1401" s="917">
        <v>36195</v>
      </c>
      <c r="B1401">
        <v>5.57</v>
      </c>
    </row>
    <row r="1402" spans="1:2">
      <c r="A1402" s="917">
        <v>36196</v>
      </c>
      <c r="B1402">
        <v>5.61</v>
      </c>
    </row>
    <row r="1403" spans="1:2">
      <c r="A1403" s="917">
        <v>36199</v>
      </c>
      <c r="B1403">
        <v>5.61</v>
      </c>
    </row>
    <row r="1404" spans="1:2">
      <c r="A1404" s="917">
        <v>36200</v>
      </c>
      <c r="B1404">
        <v>5.58</v>
      </c>
    </row>
    <row r="1405" spans="1:2">
      <c r="A1405" s="917">
        <v>36201</v>
      </c>
      <c r="B1405">
        <v>5.58</v>
      </c>
    </row>
    <row r="1406" spans="1:2">
      <c r="A1406" s="917">
        <v>36202</v>
      </c>
      <c r="B1406">
        <v>5.58</v>
      </c>
    </row>
    <row r="1407" spans="1:2">
      <c r="A1407" s="917">
        <v>36203</v>
      </c>
      <c r="B1407">
        <v>5.76</v>
      </c>
    </row>
    <row r="1408" spans="1:2">
      <c r="A1408" s="917">
        <v>36206</v>
      </c>
      <c r="B1408" t="s">
        <v>739</v>
      </c>
    </row>
    <row r="1409" spans="1:2">
      <c r="A1409" s="917">
        <v>36207</v>
      </c>
      <c r="B1409">
        <v>5.69</v>
      </c>
    </row>
    <row r="1410" spans="1:2">
      <c r="A1410" s="917">
        <v>36208</v>
      </c>
      <c r="B1410">
        <v>5.65</v>
      </c>
    </row>
    <row r="1411" spans="1:2">
      <c r="A1411" s="917">
        <v>36209</v>
      </c>
      <c r="B1411">
        <v>5.7</v>
      </c>
    </row>
    <row r="1412" spans="1:2">
      <c r="A1412" s="917">
        <v>36210</v>
      </c>
      <c r="B1412">
        <v>5.71</v>
      </c>
    </row>
    <row r="1413" spans="1:2">
      <c r="A1413" s="917">
        <v>36213</v>
      </c>
      <c r="B1413">
        <v>5.67</v>
      </c>
    </row>
    <row r="1414" spans="1:2">
      <c r="A1414" s="917">
        <v>36214</v>
      </c>
      <c r="B1414">
        <v>5.74</v>
      </c>
    </row>
    <row r="1415" spans="1:2">
      <c r="A1415" s="917">
        <v>36215</v>
      </c>
      <c r="B1415">
        <v>5.82</v>
      </c>
    </row>
    <row r="1416" spans="1:2">
      <c r="A1416" s="917">
        <v>36216</v>
      </c>
      <c r="B1416">
        <v>5.9</v>
      </c>
    </row>
    <row r="1417" spans="1:2">
      <c r="A1417" s="917">
        <v>36217</v>
      </c>
      <c r="B1417">
        <v>5.85</v>
      </c>
    </row>
    <row r="1418" spans="1:2">
      <c r="A1418" s="917">
        <v>36220</v>
      </c>
      <c r="B1418">
        <v>5.94</v>
      </c>
    </row>
    <row r="1419" spans="1:2">
      <c r="A1419" s="917">
        <v>36221</v>
      </c>
      <c r="B1419">
        <v>5.88</v>
      </c>
    </row>
    <row r="1420" spans="1:2">
      <c r="A1420" s="917">
        <v>36222</v>
      </c>
      <c r="B1420">
        <v>5.95</v>
      </c>
    </row>
    <row r="1421" spans="1:2">
      <c r="A1421" s="917">
        <v>36223</v>
      </c>
      <c r="B1421">
        <v>5.97</v>
      </c>
    </row>
    <row r="1422" spans="1:2">
      <c r="A1422" s="917">
        <v>36224</v>
      </c>
      <c r="B1422">
        <v>5.91</v>
      </c>
    </row>
    <row r="1423" spans="1:2">
      <c r="A1423" s="917">
        <v>36227</v>
      </c>
      <c r="B1423">
        <v>5.9</v>
      </c>
    </row>
    <row r="1424" spans="1:2">
      <c r="A1424" s="917">
        <v>36228</v>
      </c>
      <c r="B1424">
        <v>5.84</v>
      </c>
    </row>
    <row r="1425" spans="1:2">
      <c r="A1425" s="917">
        <v>36229</v>
      </c>
      <c r="B1425">
        <v>5.86</v>
      </c>
    </row>
    <row r="1426" spans="1:2">
      <c r="A1426" s="917">
        <v>36230</v>
      </c>
      <c r="B1426">
        <v>5.87</v>
      </c>
    </row>
    <row r="1427" spans="1:2">
      <c r="A1427" s="917">
        <v>36231</v>
      </c>
      <c r="B1427">
        <v>5.82</v>
      </c>
    </row>
    <row r="1428" spans="1:2">
      <c r="A1428" s="917">
        <v>36234</v>
      </c>
      <c r="B1428">
        <v>5.79</v>
      </c>
    </row>
    <row r="1429" spans="1:2">
      <c r="A1429" s="917">
        <v>36235</v>
      </c>
      <c r="B1429">
        <v>5.75</v>
      </c>
    </row>
    <row r="1430" spans="1:2">
      <c r="A1430" s="917">
        <v>36236</v>
      </c>
      <c r="B1430">
        <v>5.78</v>
      </c>
    </row>
    <row r="1431" spans="1:2">
      <c r="A1431" s="917">
        <v>36237</v>
      </c>
      <c r="B1431">
        <v>5.77</v>
      </c>
    </row>
    <row r="1432" spans="1:2">
      <c r="A1432" s="917">
        <v>36238</v>
      </c>
      <c r="B1432">
        <v>5.82</v>
      </c>
    </row>
    <row r="1433" spans="1:2">
      <c r="A1433" s="917">
        <v>36241</v>
      </c>
      <c r="B1433">
        <v>5.87</v>
      </c>
    </row>
    <row r="1434" spans="1:2">
      <c r="A1434" s="917">
        <v>36242</v>
      </c>
      <c r="B1434">
        <v>5.87</v>
      </c>
    </row>
    <row r="1435" spans="1:2">
      <c r="A1435" s="917">
        <v>36243</v>
      </c>
      <c r="B1435">
        <v>5.84</v>
      </c>
    </row>
    <row r="1436" spans="1:2">
      <c r="A1436" s="917">
        <v>36244</v>
      </c>
      <c r="B1436">
        <v>5.88</v>
      </c>
    </row>
    <row r="1437" spans="1:2">
      <c r="A1437" s="917">
        <v>36245</v>
      </c>
      <c r="B1437">
        <v>5.9</v>
      </c>
    </row>
    <row r="1438" spans="1:2">
      <c r="A1438" s="917">
        <v>36248</v>
      </c>
      <c r="B1438">
        <v>5.94</v>
      </c>
    </row>
    <row r="1439" spans="1:2">
      <c r="A1439" s="917">
        <v>36249</v>
      </c>
      <c r="B1439">
        <v>5.89</v>
      </c>
    </row>
    <row r="1440" spans="1:2">
      <c r="A1440" s="917">
        <v>36250</v>
      </c>
      <c r="B1440">
        <v>5.92</v>
      </c>
    </row>
    <row r="1441" spans="1:2">
      <c r="A1441" s="917">
        <v>36251</v>
      </c>
      <c r="B1441">
        <v>5.96</v>
      </c>
    </row>
    <row r="1442" spans="1:2">
      <c r="A1442" s="917">
        <v>36252</v>
      </c>
      <c r="B1442">
        <v>5.88</v>
      </c>
    </row>
    <row r="1443" spans="1:2">
      <c r="A1443" s="917">
        <v>36255</v>
      </c>
      <c r="B1443">
        <v>5.88</v>
      </c>
    </row>
    <row r="1444" spans="1:2">
      <c r="A1444" s="917">
        <v>36256</v>
      </c>
      <c r="B1444">
        <v>5.8</v>
      </c>
    </row>
    <row r="1445" spans="1:2">
      <c r="A1445" s="917">
        <v>36257</v>
      </c>
      <c r="B1445">
        <v>5.8</v>
      </c>
    </row>
    <row r="1446" spans="1:2">
      <c r="A1446" s="917">
        <v>36258</v>
      </c>
      <c r="B1446">
        <v>5.71</v>
      </c>
    </row>
    <row r="1447" spans="1:2">
      <c r="A1447" s="917">
        <v>36259</v>
      </c>
      <c r="B1447">
        <v>5.73</v>
      </c>
    </row>
    <row r="1448" spans="1:2">
      <c r="A1448" s="917">
        <v>36262</v>
      </c>
      <c r="B1448">
        <v>5.72</v>
      </c>
    </row>
    <row r="1449" spans="1:2">
      <c r="A1449" s="917">
        <v>36263</v>
      </c>
      <c r="B1449">
        <v>5.77</v>
      </c>
    </row>
    <row r="1450" spans="1:2">
      <c r="A1450" s="917">
        <v>36264</v>
      </c>
      <c r="B1450">
        <v>5.77</v>
      </c>
    </row>
    <row r="1451" spans="1:2">
      <c r="A1451" s="917">
        <v>36265</v>
      </c>
      <c r="B1451">
        <v>5.8</v>
      </c>
    </row>
    <row r="1452" spans="1:2">
      <c r="A1452" s="917">
        <v>36266</v>
      </c>
      <c r="B1452">
        <v>5.85</v>
      </c>
    </row>
    <row r="1453" spans="1:2">
      <c r="A1453" s="917">
        <v>36269</v>
      </c>
      <c r="B1453">
        <v>5.81</v>
      </c>
    </row>
    <row r="1454" spans="1:2">
      <c r="A1454" s="917">
        <v>36270</v>
      </c>
      <c r="B1454">
        <v>5.79</v>
      </c>
    </row>
    <row r="1455" spans="1:2">
      <c r="A1455" s="917">
        <v>36271</v>
      </c>
      <c r="B1455">
        <v>5.8</v>
      </c>
    </row>
    <row r="1456" spans="1:2">
      <c r="A1456" s="917">
        <v>36272</v>
      </c>
      <c r="B1456">
        <v>5.89</v>
      </c>
    </row>
    <row r="1457" spans="1:2">
      <c r="A1457" s="917">
        <v>36273</v>
      </c>
      <c r="B1457">
        <v>5.87</v>
      </c>
    </row>
    <row r="1458" spans="1:2">
      <c r="A1458" s="917">
        <v>36276</v>
      </c>
      <c r="B1458">
        <v>5.84</v>
      </c>
    </row>
    <row r="1459" spans="1:2">
      <c r="A1459" s="917">
        <v>36277</v>
      </c>
      <c r="B1459">
        <v>5.82</v>
      </c>
    </row>
    <row r="1460" spans="1:2">
      <c r="A1460" s="917">
        <v>36278</v>
      </c>
      <c r="B1460">
        <v>5.84</v>
      </c>
    </row>
    <row r="1461" spans="1:2">
      <c r="A1461" s="917">
        <v>36279</v>
      </c>
      <c r="B1461">
        <v>5.79</v>
      </c>
    </row>
    <row r="1462" spans="1:2">
      <c r="A1462" s="917">
        <v>36280</v>
      </c>
      <c r="B1462">
        <v>5.94</v>
      </c>
    </row>
    <row r="1463" spans="1:2">
      <c r="A1463" s="917">
        <v>36283</v>
      </c>
      <c r="B1463">
        <v>5.93</v>
      </c>
    </row>
    <row r="1464" spans="1:2">
      <c r="A1464" s="917">
        <v>36284</v>
      </c>
      <c r="B1464">
        <v>6</v>
      </c>
    </row>
    <row r="1465" spans="1:2">
      <c r="A1465" s="917">
        <v>36285</v>
      </c>
      <c r="B1465">
        <v>5.97</v>
      </c>
    </row>
    <row r="1466" spans="1:2">
      <c r="A1466" s="917">
        <v>36286</v>
      </c>
      <c r="B1466">
        <v>6.07</v>
      </c>
    </row>
    <row r="1467" spans="1:2">
      <c r="A1467" s="917">
        <v>36287</v>
      </c>
      <c r="B1467">
        <v>6.1</v>
      </c>
    </row>
    <row r="1468" spans="1:2">
      <c r="A1468" s="917">
        <v>36290</v>
      </c>
      <c r="B1468">
        <v>6.07</v>
      </c>
    </row>
    <row r="1469" spans="1:2">
      <c r="A1469" s="917">
        <v>36291</v>
      </c>
      <c r="B1469">
        <v>6.11</v>
      </c>
    </row>
    <row r="1470" spans="1:2">
      <c r="A1470" s="917">
        <v>36292</v>
      </c>
      <c r="B1470">
        <v>6.09</v>
      </c>
    </row>
    <row r="1471" spans="1:2">
      <c r="A1471" s="917">
        <v>36293</v>
      </c>
      <c r="B1471">
        <v>6</v>
      </c>
    </row>
    <row r="1472" spans="1:2">
      <c r="A1472" s="917">
        <v>36294</v>
      </c>
      <c r="B1472">
        <v>6.16</v>
      </c>
    </row>
    <row r="1473" spans="1:2">
      <c r="A1473" s="917">
        <v>36297</v>
      </c>
      <c r="B1473">
        <v>6.16</v>
      </c>
    </row>
    <row r="1474" spans="1:2">
      <c r="A1474" s="917">
        <v>36298</v>
      </c>
      <c r="B1474">
        <v>6.15</v>
      </c>
    </row>
    <row r="1475" spans="1:2">
      <c r="A1475" s="917">
        <v>36299</v>
      </c>
      <c r="B1475">
        <v>6.09</v>
      </c>
    </row>
    <row r="1476" spans="1:2">
      <c r="A1476" s="917">
        <v>36300</v>
      </c>
      <c r="B1476">
        <v>6.13</v>
      </c>
    </row>
    <row r="1477" spans="1:2">
      <c r="A1477" s="917">
        <v>36301</v>
      </c>
      <c r="B1477">
        <v>6.08</v>
      </c>
    </row>
    <row r="1478" spans="1:2">
      <c r="A1478" s="917">
        <v>36304</v>
      </c>
      <c r="B1478">
        <v>6.08</v>
      </c>
    </row>
    <row r="1479" spans="1:2">
      <c r="A1479" s="917">
        <v>36305</v>
      </c>
      <c r="B1479">
        <v>6.07</v>
      </c>
    </row>
    <row r="1480" spans="1:2">
      <c r="A1480" s="917">
        <v>36306</v>
      </c>
      <c r="B1480">
        <v>6.12</v>
      </c>
    </row>
    <row r="1481" spans="1:2">
      <c r="A1481" s="917">
        <v>36307</v>
      </c>
      <c r="B1481">
        <v>6.15</v>
      </c>
    </row>
    <row r="1482" spans="1:2">
      <c r="A1482" s="917">
        <v>36308</v>
      </c>
      <c r="B1482">
        <v>6.15</v>
      </c>
    </row>
    <row r="1483" spans="1:2">
      <c r="A1483" s="917">
        <v>36311</v>
      </c>
      <c r="B1483" t="s">
        <v>739</v>
      </c>
    </row>
    <row r="1484" spans="1:2">
      <c r="A1484" s="917">
        <v>36312</v>
      </c>
      <c r="B1484">
        <v>6.27</v>
      </c>
    </row>
    <row r="1485" spans="1:2">
      <c r="A1485" s="917">
        <v>36313</v>
      </c>
      <c r="B1485">
        <v>6.26</v>
      </c>
    </row>
    <row r="1486" spans="1:2">
      <c r="A1486" s="917">
        <v>36314</v>
      </c>
      <c r="B1486">
        <v>6.25</v>
      </c>
    </row>
    <row r="1487" spans="1:2">
      <c r="A1487" s="917">
        <v>36315</v>
      </c>
      <c r="B1487">
        <v>6.28</v>
      </c>
    </row>
    <row r="1488" spans="1:2">
      <c r="A1488" s="917">
        <v>36318</v>
      </c>
      <c r="B1488">
        <v>6.27</v>
      </c>
    </row>
    <row r="1489" spans="1:2">
      <c r="A1489" s="917">
        <v>36319</v>
      </c>
      <c r="B1489">
        <v>6.3</v>
      </c>
    </row>
    <row r="1490" spans="1:2">
      <c r="A1490" s="917">
        <v>36320</v>
      </c>
      <c r="B1490">
        <v>6.32</v>
      </c>
    </row>
    <row r="1491" spans="1:2">
      <c r="A1491" s="917">
        <v>36321</v>
      </c>
      <c r="B1491">
        <v>6.37</v>
      </c>
    </row>
    <row r="1492" spans="1:2">
      <c r="A1492" s="917">
        <v>36322</v>
      </c>
      <c r="B1492">
        <v>6.47</v>
      </c>
    </row>
    <row r="1493" spans="1:2">
      <c r="A1493" s="917">
        <v>36325</v>
      </c>
      <c r="B1493">
        <v>6.43</v>
      </c>
    </row>
    <row r="1494" spans="1:2">
      <c r="A1494" s="917">
        <v>36326</v>
      </c>
      <c r="B1494">
        <v>6.43</v>
      </c>
    </row>
    <row r="1495" spans="1:2">
      <c r="A1495" s="917">
        <v>36327</v>
      </c>
      <c r="B1495">
        <v>6.4</v>
      </c>
    </row>
    <row r="1496" spans="1:2">
      <c r="A1496" s="917">
        <v>36328</v>
      </c>
      <c r="B1496">
        <v>6.27</v>
      </c>
    </row>
    <row r="1497" spans="1:2">
      <c r="A1497" s="917">
        <v>36329</v>
      </c>
      <c r="B1497">
        <v>6.3</v>
      </c>
    </row>
    <row r="1498" spans="1:2">
      <c r="A1498" s="917">
        <v>36332</v>
      </c>
      <c r="B1498">
        <v>6.36</v>
      </c>
    </row>
    <row r="1499" spans="1:2">
      <c r="A1499" s="917">
        <v>36333</v>
      </c>
      <c r="B1499">
        <v>6.41</v>
      </c>
    </row>
    <row r="1500" spans="1:2">
      <c r="A1500" s="917">
        <v>36334</v>
      </c>
      <c r="B1500">
        <v>6.47</v>
      </c>
    </row>
    <row r="1501" spans="1:2">
      <c r="A1501" s="917">
        <v>36335</v>
      </c>
      <c r="B1501">
        <v>6.51</v>
      </c>
    </row>
    <row r="1502" spans="1:2">
      <c r="A1502" s="917">
        <v>36336</v>
      </c>
      <c r="B1502">
        <v>6.49</v>
      </c>
    </row>
    <row r="1503" spans="1:2">
      <c r="A1503" s="917">
        <v>36339</v>
      </c>
      <c r="B1503">
        <v>6.42</v>
      </c>
    </row>
    <row r="1504" spans="1:2">
      <c r="A1504" s="917">
        <v>36340</v>
      </c>
      <c r="B1504">
        <v>6.38</v>
      </c>
    </row>
    <row r="1505" spans="1:2">
      <c r="A1505" s="917">
        <v>36341</v>
      </c>
      <c r="B1505">
        <v>6.29</v>
      </c>
    </row>
    <row r="1506" spans="1:2">
      <c r="A1506" s="917">
        <v>36342</v>
      </c>
      <c r="B1506">
        <v>6.32</v>
      </c>
    </row>
    <row r="1507" spans="1:2">
      <c r="A1507" s="917">
        <v>36343</v>
      </c>
      <c r="B1507">
        <v>6.3</v>
      </c>
    </row>
    <row r="1508" spans="1:2">
      <c r="A1508" s="917">
        <v>36346</v>
      </c>
      <c r="B1508" t="s">
        <v>739</v>
      </c>
    </row>
    <row r="1509" spans="1:2">
      <c r="A1509" s="917">
        <v>36347</v>
      </c>
      <c r="B1509">
        <v>6.34</v>
      </c>
    </row>
    <row r="1510" spans="1:2">
      <c r="A1510" s="917">
        <v>36348</v>
      </c>
      <c r="B1510">
        <v>6.36</v>
      </c>
    </row>
    <row r="1511" spans="1:2">
      <c r="A1511" s="917">
        <v>36349</v>
      </c>
      <c r="B1511">
        <v>6.3</v>
      </c>
    </row>
    <row r="1512" spans="1:2">
      <c r="A1512" s="917">
        <v>36350</v>
      </c>
      <c r="B1512">
        <v>6.3</v>
      </c>
    </row>
    <row r="1513" spans="1:2">
      <c r="A1513" s="917">
        <v>36353</v>
      </c>
      <c r="B1513">
        <v>6.2</v>
      </c>
    </row>
    <row r="1514" spans="1:2">
      <c r="A1514" s="917">
        <v>36354</v>
      </c>
      <c r="B1514">
        <v>6.19</v>
      </c>
    </row>
    <row r="1515" spans="1:2">
      <c r="A1515" s="917">
        <v>36355</v>
      </c>
      <c r="B1515">
        <v>6.21</v>
      </c>
    </row>
    <row r="1516" spans="1:2">
      <c r="A1516" s="917">
        <v>36356</v>
      </c>
      <c r="B1516">
        <v>6.2</v>
      </c>
    </row>
    <row r="1517" spans="1:2">
      <c r="A1517" s="917">
        <v>36357</v>
      </c>
      <c r="B1517">
        <v>6.18</v>
      </c>
    </row>
    <row r="1518" spans="1:2">
      <c r="A1518" s="917">
        <v>36360</v>
      </c>
      <c r="B1518">
        <v>6.19</v>
      </c>
    </row>
    <row r="1519" spans="1:2">
      <c r="A1519" s="917">
        <v>36361</v>
      </c>
      <c r="B1519">
        <v>6.18</v>
      </c>
    </row>
    <row r="1520" spans="1:2">
      <c r="A1520" s="917">
        <v>36362</v>
      </c>
      <c r="B1520">
        <v>6.2</v>
      </c>
    </row>
    <row r="1521" spans="1:2">
      <c r="A1521" s="917">
        <v>36363</v>
      </c>
      <c r="B1521">
        <v>6.27</v>
      </c>
    </row>
    <row r="1522" spans="1:2">
      <c r="A1522" s="917">
        <v>36364</v>
      </c>
      <c r="B1522">
        <v>6.32</v>
      </c>
    </row>
    <row r="1523" spans="1:2">
      <c r="A1523" s="917">
        <v>36367</v>
      </c>
      <c r="B1523">
        <v>6.34</v>
      </c>
    </row>
    <row r="1524" spans="1:2">
      <c r="A1524" s="917">
        <v>36368</v>
      </c>
      <c r="B1524">
        <v>6.31</v>
      </c>
    </row>
    <row r="1525" spans="1:2">
      <c r="A1525" s="917">
        <v>36369</v>
      </c>
      <c r="B1525">
        <v>6.3</v>
      </c>
    </row>
    <row r="1526" spans="1:2">
      <c r="A1526" s="917">
        <v>36370</v>
      </c>
      <c r="B1526">
        <v>6.37</v>
      </c>
    </row>
    <row r="1527" spans="1:2">
      <c r="A1527" s="917">
        <v>36371</v>
      </c>
      <c r="B1527">
        <v>6.4</v>
      </c>
    </row>
    <row r="1528" spans="1:2">
      <c r="A1528" s="917">
        <v>36374</v>
      </c>
      <c r="B1528">
        <v>6.4</v>
      </c>
    </row>
    <row r="1529" spans="1:2">
      <c r="A1529" s="917">
        <v>36375</v>
      </c>
      <c r="B1529">
        <v>6.42</v>
      </c>
    </row>
    <row r="1530" spans="1:2">
      <c r="A1530" s="917">
        <v>36376</v>
      </c>
      <c r="B1530">
        <v>6.41</v>
      </c>
    </row>
    <row r="1531" spans="1:2">
      <c r="A1531" s="917">
        <v>36377</v>
      </c>
      <c r="B1531">
        <v>6.38</v>
      </c>
    </row>
    <row r="1532" spans="1:2">
      <c r="A1532" s="917">
        <v>36378</v>
      </c>
      <c r="B1532">
        <v>6.48</v>
      </c>
    </row>
    <row r="1533" spans="1:2">
      <c r="A1533" s="917">
        <v>36381</v>
      </c>
      <c r="B1533">
        <v>6.54</v>
      </c>
    </row>
    <row r="1534" spans="1:2">
      <c r="A1534" s="917">
        <v>36382</v>
      </c>
      <c r="B1534">
        <v>6.55</v>
      </c>
    </row>
    <row r="1535" spans="1:2">
      <c r="A1535" s="917">
        <v>36383</v>
      </c>
      <c r="B1535">
        <v>6.52</v>
      </c>
    </row>
    <row r="1536" spans="1:2">
      <c r="A1536" s="917">
        <v>36384</v>
      </c>
      <c r="B1536">
        <v>6.56</v>
      </c>
    </row>
    <row r="1537" spans="1:2">
      <c r="A1537" s="917">
        <v>36385</v>
      </c>
      <c r="B1537">
        <v>6.45</v>
      </c>
    </row>
    <row r="1538" spans="1:2">
      <c r="A1538" s="917">
        <v>36388</v>
      </c>
      <c r="B1538">
        <v>6.48</v>
      </c>
    </row>
    <row r="1539" spans="1:2">
      <c r="A1539" s="917">
        <v>36389</v>
      </c>
      <c r="B1539">
        <v>6.41</v>
      </c>
    </row>
    <row r="1540" spans="1:2">
      <c r="A1540" s="917">
        <v>36390</v>
      </c>
      <c r="B1540">
        <v>6.41</v>
      </c>
    </row>
    <row r="1541" spans="1:2">
      <c r="A1541" s="917">
        <v>36391</v>
      </c>
      <c r="B1541">
        <v>6.43</v>
      </c>
    </row>
    <row r="1542" spans="1:2">
      <c r="A1542" s="917">
        <v>36392</v>
      </c>
      <c r="B1542">
        <v>6.41</v>
      </c>
    </row>
    <row r="1543" spans="1:2">
      <c r="A1543" s="917">
        <v>36395</v>
      </c>
      <c r="B1543">
        <v>6.41</v>
      </c>
    </row>
    <row r="1544" spans="1:2">
      <c r="A1544" s="917">
        <v>36396</v>
      </c>
      <c r="B1544">
        <v>6.38</v>
      </c>
    </row>
    <row r="1545" spans="1:2">
      <c r="A1545" s="917">
        <v>36397</v>
      </c>
      <c r="B1545">
        <v>6.28</v>
      </c>
    </row>
    <row r="1546" spans="1:2">
      <c r="A1546" s="917">
        <v>36398</v>
      </c>
      <c r="B1546">
        <v>6.29</v>
      </c>
    </row>
    <row r="1547" spans="1:2">
      <c r="A1547" s="917">
        <v>36399</v>
      </c>
      <c r="B1547">
        <v>6.38</v>
      </c>
    </row>
    <row r="1548" spans="1:2">
      <c r="A1548" s="917">
        <v>36402</v>
      </c>
      <c r="B1548">
        <v>6.48</v>
      </c>
    </row>
    <row r="1549" spans="1:2">
      <c r="A1549" s="917">
        <v>36403</v>
      </c>
      <c r="B1549">
        <v>6.49</v>
      </c>
    </row>
    <row r="1550" spans="1:2">
      <c r="A1550" s="917">
        <v>36404</v>
      </c>
      <c r="B1550">
        <v>6.5</v>
      </c>
    </row>
    <row r="1551" spans="1:2">
      <c r="A1551" s="917">
        <v>36405</v>
      </c>
      <c r="B1551">
        <v>6.58</v>
      </c>
    </row>
    <row r="1552" spans="1:2">
      <c r="A1552" s="917">
        <v>36406</v>
      </c>
      <c r="B1552">
        <v>6.45</v>
      </c>
    </row>
    <row r="1553" spans="1:2">
      <c r="A1553" s="917">
        <v>36409</v>
      </c>
      <c r="B1553" t="s">
        <v>739</v>
      </c>
    </row>
    <row r="1554" spans="1:2">
      <c r="A1554" s="917">
        <v>36410</v>
      </c>
      <c r="B1554">
        <v>6.52</v>
      </c>
    </row>
    <row r="1555" spans="1:2">
      <c r="A1555" s="917">
        <v>36411</v>
      </c>
      <c r="B1555">
        <v>6.5</v>
      </c>
    </row>
    <row r="1556" spans="1:2">
      <c r="A1556" s="917">
        <v>36412</v>
      </c>
      <c r="B1556">
        <v>6.54</v>
      </c>
    </row>
    <row r="1557" spans="1:2">
      <c r="A1557" s="917">
        <v>36413</v>
      </c>
      <c r="B1557">
        <v>6.48</v>
      </c>
    </row>
    <row r="1558" spans="1:2">
      <c r="A1558" s="917">
        <v>36416</v>
      </c>
      <c r="B1558">
        <v>6.51</v>
      </c>
    </row>
    <row r="1559" spans="1:2">
      <c r="A1559" s="917">
        <v>36417</v>
      </c>
      <c r="B1559">
        <v>6.57</v>
      </c>
    </row>
    <row r="1560" spans="1:2">
      <c r="A1560" s="917">
        <v>36418</v>
      </c>
      <c r="B1560">
        <v>6.56</v>
      </c>
    </row>
    <row r="1561" spans="1:2">
      <c r="A1561" s="917">
        <v>36419</v>
      </c>
      <c r="B1561">
        <v>6.51</v>
      </c>
    </row>
    <row r="1562" spans="1:2">
      <c r="A1562" s="917">
        <v>36420</v>
      </c>
      <c r="B1562">
        <v>6.47</v>
      </c>
    </row>
    <row r="1563" spans="1:2">
      <c r="A1563" s="917">
        <v>36423</v>
      </c>
      <c r="B1563">
        <v>6.5</v>
      </c>
    </row>
    <row r="1564" spans="1:2">
      <c r="A1564" s="917">
        <v>36424</v>
      </c>
      <c r="B1564">
        <v>6.52</v>
      </c>
    </row>
    <row r="1565" spans="1:2">
      <c r="A1565" s="917">
        <v>36425</v>
      </c>
      <c r="B1565">
        <v>6.5</v>
      </c>
    </row>
    <row r="1566" spans="1:2">
      <c r="A1566" s="917">
        <v>36426</v>
      </c>
      <c r="B1566">
        <v>6.44</v>
      </c>
    </row>
    <row r="1567" spans="1:2">
      <c r="A1567" s="917">
        <v>36427</v>
      </c>
      <c r="B1567">
        <v>6.36</v>
      </c>
    </row>
    <row r="1568" spans="1:2">
      <c r="A1568" s="917">
        <v>36430</v>
      </c>
      <c r="B1568">
        <v>6.42</v>
      </c>
    </row>
    <row r="1569" spans="1:2">
      <c r="A1569" s="917">
        <v>36431</v>
      </c>
      <c r="B1569">
        <v>6.47</v>
      </c>
    </row>
    <row r="1570" spans="1:2">
      <c r="A1570" s="917">
        <v>36432</v>
      </c>
      <c r="B1570">
        <v>6.55</v>
      </c>
    </row>
    <row r="1571" spans="1:2">
      <c r="A1571" s="917">
        <v>36433</v>
      </c>
      <c r="B1571">
        <v>6.47</v>
      </c>
    </row>
    <row r="1572" spans="1:2">
      <c r="A1572" s="917">
        <v>36434</v>
      </c>
      <c r="B1572">
        <v>6.57</v>
      </c>
    </row>
    <row r="1573" spans="1:2">
      <c r="A1573" s="917">
        <v>36437</v>
      </c>
      <c r="B1573">
        <v>6.51</v>
      </c>
    </row>
    <row r="1574" spans="1:2">
      <c r="A1574" s="917">
        <v>36438</v>
      </c>
      <c r="B1574">
        <v>6.59</v>
      </c>
    </row>
    <row r="1575" spans="1:2">
      <c r="A1575" s="917">
        <v>36439</v>
      </c>
      <c r="B1575">
        <v>6.6</v>
      </c>
    </row>
    <row r="1576" spans="1:2">
      <c r="A1576" s="917">
        <v>36440</v>
      </c>
      <c r="B1576">
        <v>6.6</v>
      </c>
    </row>
    <row r="1577" spans="1:2">
      <c r="A1577" s="917">
        <v>36441</v>
      </c>
      <c r="B1577">
        <v>6.61</v>
      </c>
    </row>
    <row r="1578" spans="1:2">
      <c r="A1578" s="917">
        <v>36444</v>
      </c>
      <c r="B1578" t="s">
        <v>739</v>
      </c>
    </row>
    <row r="1579" spans="1:2">
      <c r="A1579" s="917">
        <v>36445</v>
      </c>
      <c r="B1579">
        <v>6.63</v>
      </c>
    </row>
    <row r="1580" spans="1:2">
      <c r="A1580" s="917">
        <v>36446</v>
      </c>
      <c r="B1580">
        <v>6.69</v>
      </c>
    </row>
    <row r="1581" spans="1:2">
      <c r="A1581" s="917">
        <v>36447</v>
      </c>
      <c r="B1581">
        <v>6.73</v>
      </c>
    </row>
    <row r="1582" spans="1:2">
      <c r="A1582" s="917">
        <v>36448</v>
      </c>
      <c r="B1582">
        <v>6.66</v>
      </c>
    </row>
    <row r="1583" spans="1:2">
      <c r="A1583" s="917">
        <v>36451</v>
      </c>
      <c r="B1583">
        <v>6.69</v>
      </c>
    </row>
    <row r="1584" spans="1:2">
      <c r="A1584" s="917">
        <v>36452</v>
      </c>
      <c r="B1584">
        <v>6.74</v>
      </c>
    </row>
    <row r="1585" spans="1:2">
      <c r="A1585" s="917">
        <v>36453</v>
      </c>
      <c r="B1585">
        <v>6.74</v>
      </c>
    </row>
    <row r="1586" spans="1:2">
      <c r="A1586" s="917">
        <v>36454</v>
      </c>
      <c r="B1586">
        <v>6.76</v>
      </c>
    </row>
    <row r="1587" spans="1:2">
      <c r="A1587" s="917">
        <v>36455</v>
      </c>
      <c r="B1587">
        <v>6.76</v>
      </c>
    </row>
    <row r="1588" spans="1:2">
      <c r="A1588" s="917">
        <v>36458</v>
      </c>
      <c r="B1588">
        <v>6.75</v>
      </c>
    </row>
    <row r="1589" spans="1:2">
      <c r="A1589" s="917">
        <v>36459</v>
      </c>
      <c r="B1589">
        <v>6.77</v>
      </c>
    </row>
    <row r="1590" spans="1:2">
      <c r="A1590" s="917">
        <v>36460</v>
      </c>
      <c r="B1590">
        <v>6.71</v>
      </c>
    </row>
    <row r="1591" spans="1:2">
      <c r="A1591" s="917">
        <v>36461</v>
      </c>
      <c r="B1591">
        <v>6.63</v>
      </c>
    </row>
    <row r="1592" spans="1:2">
      <c r="A1592" s="917">
        <v>36462</v>
      </c>
      <c r="B1592">
        <v>6.52</v>
      </c>
    </row>
    <row r="1593" spans="1:2">
      <c r="A1593" s="917">
        <v>36465</v>
      </c>
      <c r="B1593">
        <v>6.55</v>
      </c>
    </row>
    <row r="1594" spans="1:2">
      <c r="A1594" s="917">
        <v>36466</v>
      </c>
      <c r="B1594">
        <v>6.51</v>
      </c>
    </row>
    <row r="1595" spans="1:2">
      <c r="A1595" s="917">
        <v>36467</v>
      </c>
      <c r="B1595">
        <v>6.49</v>
      </c>
    </row>
    <row r="1596" spans="1:2">
      <c r="A1596" s="917">
        <v>36468</v>
      </c>
      <c r="B1596">
        <v>6.45</v>
      </c>
    </row>
    <row r="1597" spans="1:2">
      <c r="A1597" s="917">
        <v>36469</v>
      </c>
      <c r="B1597">
        <v>6.41</v>
      </c>
    </row>
    <row r="1598" spans="1:2">
      <c r="A1598" s="917">
        <v>36472</v>
      </c>
      <c r="B1598">
        <v>6.42</v>
      </c>
    </row>
    <row r="1599" spans="1:2">
      <c r="A1599" s="917">
        <v>36473</v>
      </c>
      <c r="B1599">
        <v>6.43</v>
      </c>
    </row>
    <row r="1600" spans="1:2">
      <c r="A1600" s="917">
        <v>36474</v>
      </c>
      <c r="B1600">
        <v>6.45</v>
      </c>
    </row>
    <row r="1601" spans="1:2">
      <c r="A1601" s="917">
        <v>36475</v>
      </c>
      <c r="B1601" t="s">
        <v>739</v>
      </c>
    </row>
    <row r="1602" spans="1:2">
      <c r="A1602" s="917">
        <v>36476</v>
      </c>
      <c r="B1602">
        <v>6.37</v>
      </c>
    </row>
    <row r="1603" spans="1:2">
      <c r="A1603" s="917">
        <v>36479</v>
      </c>
      <c r="B1603">
        <v>6.37</v>
      </c>
    </row>
    <row r="1604" spans="1:2">
      <c r="A1604" s="917">
        <v>36480</v>
      </c>
      <c r="B1604">
        <v>6.4</v>
      </c>
    </row>
    <row r="1605" spans="1:2">
      <c r="A1605" s="917">
        <v>36481</v>
      </c>
      <c r="B1605">
        <v>6.46</v>
      </c>
    </row>
    <row r="1606" spans="1:2">
      <c r="A1606" s="917">
        <v>36482</v>
      </c>
      <c r="B1606">
        <v>6.49</v>
      </c>
    </row>
    <row r="1607" spans="1:2">
      <c r="A1607" s="917">
        <v>36483</v>
      </c>
      <c r="B1607">
        <v>6.48</v>
      </c>
    </row>
    <row r="1608" spans="1:2">
      <c r="A1608" s="917">
        <v>36486</v>
      </c>
      <c r="B1608">
        <v>6.51</v>
      </c>
    </row>
    <row r="1609" spans="1:2">
      <c r="A1609" s="917">
        <v>36487</v>
      </c>
      <c r="B1609">
        <v>6.51</v>
      </c>
    </row>
    <row r="1610" spans="1:2">
      <c r="A1610" s="917">
        <v>36488</v>
      </c>
      <c r="B1610">
        <v>6.53</v>
      </c>
    </row>
    <row r="1611" spans="1:2">
      <c r="A1611" s="917">
        <v>36489</v>
      </c>
      <c r="B1611" t="s">
        <v>739</v>
      </c>
    </row>
    <row r="1612" spans="1:2">
      <c r="A1612" s="917">
        <v>36490</v>
      </c>
      <c r="B1612">
        <v>6.57</v>
      </c>
    </row>
    <row r="1613" spans="1:2">
      <c r="A1613" s="917">
        <v>36493</v>
      </c>
      <c r="B1613">
        <v>6.66</v>
      </c>
    </row>
    <row r="1614" spans="1:2">
      <c r="A1614" s="917">
        <v>36494</v>
      </c>
      <c r="B1614">
        <v>6.62</v>
      </c>
    </row>
    <row r="1615" spans="1:2">
      <c r="A1615" s="917">
        <v>36495</v>
      </c>
      <c r="B1615">
        <v>6.65</v>
      </c>
    </row>
    <row r="1616" spans="1:2">
      <c r="A1616" s="917">
        <v>36496</v>
      </c>
      <c r="B1616">
        <v>6.67</v>
      </c>
    </row>
    <row r="1617" spans="1:2">
      <c r="A1617" s="917">
        <v>36497</v>
      </c>
      <c r="B1617">
        <v>6.6</v>
      </c>
    </row>
    <row r="1618" spans="1:2">
      <c r="A1618" s="917">
        <v>36500</v>
      </c>
      <c r="B1618">
        <v>6.58</v>
      </c>
    </row>
    <row r="1619" spans="1:2">
      <c r="A1619" s="917">
        <v>36501</v>
      </c>
      <c r="B1619">
        <v>6.54</v>
      </c>
    </row>
    <row r="1620" spans="1:2">
      <c r="A1620" s="917">
        <v>36502</v>
      </c>
      <c r="B1620">
        <v>6.57</v>
      </c>
    </row>
    <row r="1621" spans="1:2">
      <c r="A1621" s="917">
        <v>36503</v>
      </c>
      <c r="B1621">
        <v>6.55</v>
      </c>
    </row>
    <row r="1622" spans="1:2">
      <c r="A1622" s="917">
        <v>36504</v>
      </c>
      <c r="B1622">
        <v>6.48</v>
      </c>
    </row>
    <row r="1623" spans="1:2">
      <c r="A1623" s="917">
        <v>36507</v>
      </c>
      <c r="B1623">
        <v>6.52</v>
      </c>
    </row>
    <row r="1624" spans="1:2">
      <c r="A1624" s="917">
        <v>36508</v>
      </c>
      <c r="B1624">
        <v>6.64</v>
      </c>
    </row>
    <row r="1625" spans="1:2">
      <c r="A1625" s="917">
        <v>36509</v>
      </c>
      <c r="B1625">
        <v>6.68</v>
      </c>
    </row>
    <row r="1626" spans="1:2">
      <c r="A1626" s="917">
        <v>36510</v>
      </c>
      <c r="B1626">
        <v>6.75</v>
      </c>
    </row>
    <row r="1627" spans="1:2">
      <c r="A1627" s="917">
        <v>36511</v>
      </c>
      <c r="B1627">
        <v>6.74</v>
      </c>
    </row>
    <row r="1628" spans="1:2">
      <c r="A1628" s="917">
        <v>36514</v>
      </c>
      <c r="B1628">
        <v>6.81</v>
      </c>
    </row>
    <row r="1629" spans="1:2">
      <c r="A1629" s="917">
        <v>36515</v>
      </c>
      <c r="B1629">
        <v>6.83</v>
      </c>
    </row>
    <row r="1630" spans="1:2">
      <c r="A1630" s="917">
        <v>36516</v>
      </c>
      <c r="B1630">
        <v>6.82</v>
      </c>
    </row>
    <row r="1631" spans="1:2">
      <c r="A1631" s="917">
        <v>36517</v>
      </c>
      <c r="B1631">
        <v>6.83</v>
      </c>
    </row>
    <row r="1632" spans="1:2">
      <c r="A1632" s="917">
        <v>36518</v>
      </c>
      <c r="B1632" t="s">
        <v>739</v>
      </c>
    </row>
    <row r="1633" spans="1:2">
      <c r="A1633" s="917">
        <v>36521</v>
      </c>
      <c r="B1633">
        <v>6.8</v>
      </c>
    </row>
    <row r="1634" spans="1:2">
      <c r="A1634" s="917">
        <v>36522</v>
      </c>
      <c r="B1634">
        <v>6.82</v>
      </c>
    </row>
    <row r="1635" spans="1:2">
      <c r="A1635" s="917">
        <v>36523</v>
      </c>
      <c r="B1635">
        <v>6.79</v>
      </c>
    </row>
    <row r="1636" spans="1:2">
      <c r="A1636" s="917">
        <v>36524</v>
      </c>
      <c r="B1636">
        <v>6.78</v>
      </c>
    </row>
    <row r="1637" spans="1:2">
      <c r="A1637" s="917">
        <v>36525</v>
      </c>
      <c r="B1637">
        <v>6.83</v>
      </c>
    </row>
    <row r="1638" spans="1:2">
      <c r="A1638" s="917">
        <v>36528</v>
      </c>
      <c r="B1638">
        <v>6.94</v>
      </c>
    </row>
    <row r="1639" spans="1:2">
      <c r="A1639" s="917">
        <v>36529</v>
      </c>
      <c r="B1639">
        <v>6.84</v>
      </c>
    </row>
    <row r="1640" spans="1:2">
      <c r="A1640" s="917">
        <v>36530</v>
      </c>
      <c r="B1640">
        <v>6.95</v>
      </c>
    </row>
    <row r="1641" spans="1:2">
      <c r="A1641" s="917">
        <v>36531</v>
      </c>
      <c r="B1641">
        <v>6.86</v>
      </c>
    </row>
    <row r="1642" spans="1:2">
      <c r="A1642" s="917">
        <v>36532</v>
      </c>
      <c r="B1642">
        <v>6.82</v>
      </c>
    </row>
    <row r="1643" spans="1:2">
      <c r="A1643" s="917">
        <v>36535</v>
      </c>
      <c r="B1643">
        <v>6.86</v>
      </c>
    </row>
    <row r="1644" spans="1:2">
      <c r="A1644" s="917">
        <v>36536</v>
      </c>
      <c r="B1644">
        <v>6.94</v>
      </c>
    </row>
    <row r="1645" spans="1:2">
      <c r="A1645" s="917">
        <v>36537</v>
      </c>
      <c r="B1645">
        <v>6.97</v>
      </c>
    </row>
    <row r="1646" spans="1:2">
      <c r="A1646" s="917">
        <v>36538</v>
      </c>
      <c r="B1646">
        <v>6.88</v>
      </c>
    </row>
    <row r="1647" spans="1:2">
      <c r="A1647" s="917">
        <v>36539</v>
      </c>
      <c r="B1647">
        <v>6.91</v>
      </c>
    </row>
    <row r="1648" spans="1:2">
      <c r="A1648" s="917">
        <v>36542</v>
      </c>
      <c r="B1648" t="s">
        <v>739</v>
      </c>
    </row>
    <row r="1649" spans="1:2">
      <c r="A1649" s="917">
        <v>36543</v>
      </c>
      <c r="B1649">
        <v>6.94</v>
      </c>
    </row>
    <row r="1650" spans="1:2">
      <c r="A1650" s="917">
        <v>36544</v>
      </c>
      <c r="B1650">
        <v>6.91</v>
      </c>
    </row>
    <row r="1651" spans="1:2">
      <c r="A1651" s="917">
        <v>36545</v>
      </c>
      <c r="B1651">
        <v>6.93</v>
      </c>
    </row>
    <row r="1652" spans="1:2">
      <c r="A1652" s="917">
        <v>36546</v>
      </c>
      <c r="B1652">
        <v>6.91</v>
      </c>
    </row>
    <row r="1653" spans="1:2">
      <c r="A1653" s="917">
        <v>36549</v>
      </c>
      <c r="B1653">
        <v>6.86</v>
      </c>
    </row>
    <row r="1654" spans="1:2">
      <c r="A1654" s="917">
        <v>36550</v>
      </c>
      <c r="B1654">
        <v>6.84</v>
      </c>
    </row>
    <row r="1655" spans="1:2">
      <c r="A1655" s="917">
        <v>36551</v>
      </c>
      <c r="B1655">
        <v>6.79</v>
      </c>
    </row>
    <row r="1656" spans="1:2">
      <c r="A1656" s="917">
        <v>36552</v>
      </c>
      <c r="B1656">
        <v>6.73</v>
      </c>
    </row>
    <row r="1657" spans="1:2">
      <c r="A1657" s="917">
        <v>36553</v>
      </c>
      <c r="B1657">
        <v>6.65</v>
      </c>
    </row>
    <row r="1658" spans="1:2">
      <c r="A1658" s="917">
        <v>36556</v>
      </c>
      <c r="B1658">
        <v>6.72</v>
      </c>
    </row>
    <row r="1659" spans="1:2">
      <c r="A1659" s="917">
        <v>36557</v>
      </c>
      <c r="B1659">
        <v>6.66</v>
      </c>
    </row>
    <row r="1660" spans="1:2">
      <c r="A1660" s="917">
        <v>36558</v>
      </c>
      <c r="B1660">
        <v>6.61</v>
      </c>
    </row>
    <row r="1661" spans="1:2">
      <c r="A1661" s="917">
        <v>36559</v>
      </c>
      <c r="B1661">
        <v>6.52</v>
      </c>
    </row>
    <row r="1662" spans="1:2">
      <c r="A1662" s="917">
        <v>36560</v>
      </c>
      <c r="B1662">
        <v>6.54</v>
      </c>
    </row>
    <row r="1663" spans="1:2">
      <c r="A1663" s="917">
        <v>36563</v>
      </c>
      <c r="B1663">
        <v>6.62</v>
      </c>
    </row>
    <row r="1664" spans="1:2">
      <c r="A1664" s="917">
        <v>36564</v>
      </c>
      <c r="B1664">
        <v>6.51</v>
      </c>
    </row>
    <row r="1665" spans="1:2">
      <c r="A1665" s="917">
        <v>36565</v>
      </c>
      <c r="B1665">
        <v>6.6</v>
      </c>
    </row>
    <row r="1666" spans="1:2">
      <c r="A1666" s="917">
        <v>36566</v>
      </c>
      <c r="B1666">
        <v>6.67</v>
      </c>
    </row>
    <row r="1667" spans="1:2">
      <c r="A1667" s="917">
        <v>36567</v>
      </c>
      <c r="B1667">
        <v>6.62</v>
      </c>
    </row>
    <row r="1668" spans="1:2">
      <c r="A1668" s="917">
        <v>36570</v>
      </c>
      <c r="B1668">
        <v>6.55</v>
      </c>
    </row>
    <row r="1669" spans="1:2">
      <c r="A1669" s="917">
        <v>36571</v>
      </c>
      <c r="B1669">
        <v>6.59</v>
      </c>
    </row>
    <row r="1670" spans="1:2">
      <c r="A1670" s="917">
        <v>36572</v>
      </c>
      <c r="B1670">
        <v>6.6</v>
      </c>
    </row>
    <row r="1671" spans="1:2">
      <c r="A1671" s="917">
        <v>36573</v>
      </c>
      <c r="B1671">
        <v>6.55</v>
      </c>
    </row>
    <row r="1672" spans="1:2">
      <c r="A1672" s="917">
        <v>36574</v>
      </c>
      <c r="B1672">
        <v>6.47</v>
      </c>
    </row>
    <row r="1673" spans="1:2">
      <c r="A1673" s="917">
        <v>36577</v>
      </c>
      <c r="B1673" t="s">
        <v>739</v>
      </c>
    </row>
    <row r="1674" spans="1:2">
      <c r="A1674" s="917">
        <v>36578</v>
      </c>
      <c r="B1674">
        <v>6.39</v>
      </c>
    </row>
    <row r="1675" spans="1:2">
      <c r="A1675" s="917">
        <v>36579</v>
      </c>
      <c r="B1675">
        <v>6.45</v>
      </c>
    </row>
    <row r="1676" spans="1:2">
      <c r="A1676" s="917">
        <v>36580</v>
      </c>
      <c r="B1676">
        <v>6.43</v>
      </c>
    </row>
    <row r="1677" spans="1:2">
      <c r="A1677" s="917">
        <v>36581</v>
      </c>
      <c r="B1677">
        <v>6.47</v>
      </c>
    </row>
    <row r="1678" spans="1:2">
      <c r="A1678" s="917">
        <v>36584</v>
      </c>
      <c r="B1678">
        <v>6.47</v>
      </c>
    </row>
    <row r="1679" spans="1:2">
      <c r="A1679" s="917">
        <v>36585</v>
      </c>
      <c r="B1679">
        <v>6.46</v>
      </c>
    </row>
    <row r="1680" spans="1:2">
      <c r="A1680" s="917">
        <v>36586</v>
      </c>
      <c r="B1680">
        <v>6.48</v>
      </c>
    </row>
    <row r="1681" spans="1:2">
      <c r="A1681" s="917">
        <v>36587</v>
      </c>
      <c r="B1681">
        <v>6.45</v>
      </c>
    </row>
    <row r="1682" spans="1:2">
      <c r="A1682" s="917">
        <v>36588</v>
      </c>
      <c r="B1682">
        <v>6.41</v>
      </c>
    </row>
    <row r="1683" spans="1:2">
      <c r="A1683" s="917">
        <v>36591</v>
      </c>
      <c r="B1683">
        <v>6.46</v>
      </c>
    </row>
    <row r="1684" spans="1:2">
      <c r="A1684" s="917">
        <v>36592</v>
      </c>
      <c r="B1684">
        <v>6.46</v>
      </c>
    </row>
    <row r="1685" spans="1:2">
      <c r="A1685" s="917">
        <v>36593</v>
      </c>
      <c r="B1685">
        <v>6.48</v>
      </c>
    </row>
    <row r="1686" spans="1:2">
      <c r="A1686" s="917">
        <v>36594</v>
      </c>
      <c r="B1686">
        <v>6.47</v>
      </c>
    </row>
    <row r="1687" spans="1:2">
      <c r="A1687" s="917">
        <v>36595</v>
      </c>
      <c r="B1687">
        <v>6.52</v>
      </c>
    </row>
    <row r="1688" spans="1:2">
      <c r="A1688" s="917">
        <v>36598</v>
      </c>
      <c r="B1688">
        <v>6.5</v>
      </c>
    </row>
    <row r="1689" spans="1:2">
      <c r="A1689" s="917">
        <v>36599</v>
      </c>
      <c r="B1689">
        <v>6.43</v>
      </c>
    </row>
    <row r="1690" spans="1:2">
      <c r="A1690" s="917">
        <v>36600</v>
      </c>
      <c r="B1690">
        <v>6.39</v>
      </c>
    </row>
    <row r="1691" spans="1:2">
      <c r="A1691" s="917">
        <v>36601</v>
      </c>
      <c r="B1691">
        <v>6.37</v>
      </c>
    </row>
    <row r="1692" spans="1:2">
      <c r="A1692" s="917">
        <v>36602</v>
      </c>
      <c r="B1692">
        <v>6.33</v>
      </c>
    </row>
    <row r="1693" spans="1:2">
      <c r="A1693" s="917">
        <v>36605</v>
      </c>
      <c r="B1693">
        <v>6.31</v>
      </c>
    </row>
    <row r="1694" spans="1:2">
      <c r="A1694" s="917">
        <v>36606</v>
      </c>
      <c r="B1694">
        <v>6.28</v>
      </c>
    </row>
    <row r="1695" spans="1:2">
      <c r="A1695" s="917">
        <v>36607</v>
      </c>
      <c r="B1695">
        <v>6.3</v>
      </c>
    </row>
    <row r="1696" spans="1:2">
      <c r="A1696" s="917">
        <v>36608</v>
      </c>
      <c r="B1696">
        <v>6.25</v>
      </c>
    </row>
    <row r="1697" spans="1:2">
      <c r="A1697" s="917">
        <v>36609</v>
      </c>
      <c r="B1697">
        <v>6.36</v>
      </c>
    </row>
    <row r="1698" spans="1:2">
      <c r="A1698" s="917">
        <v>36612</v>
      </c>
      <c r="B1698">
        <v>6.35</v>
      </c>
    </row>
    <row r="1699" spans="1:2">
      <c r="A1699" s="917">
        <v>36613</v>
      </c>
      <c r="B1699">
        <v>6.34</v>
      </c>
    </row>
    <row r="1700" spans="1:2">
      <c r="A1700" s="917">
        <v>36614</v>
      </c>
      <c r="B1700">
        <v>6.35</v>
      </c>
    </row>
    <row r="1701" spans="1:2">
      <c r="A1701" s="917">
        <v>36615</v>
      </c>
      <c r="B1701">
        <v>6.26</v>
      </c>
    </row>
    <row r="1702" spans="1:2">
      <c r="A1702" s="917">
        <v>36616</v>
      </c>
      <c r="B1702">
        <v>6.2</v>
      </c>
    </row>
    <row r="1703" spans="1:2">
      <c r="A1703" s="917">
        <v>36619</v>
      </c>
      <c r="B1703">
        <v>6.19</v>
      </c>
    </row>
    <row r="1704" spans="1:2">
      <c r="A1704" s="917">
        <v>36620</v>
      </c>
      <c r="B1704">
        <v>6.12</v>
      </c>
    </row>
    <row r="1705" spans="1:2">
      <c r="A1705" s="917">
        <v>36621</v>
      </c>
      <c r="B1705">
        <v>6.14</v>
      </c>
    </row>
    <row r="1706" spans="1:2">
      <c r="A1706" s="917">
        <v>36622</v>
      </c>
      <c r="B1706">
        <v>6.12</v>
      </c>
    </row>
    <row r="1707" spans="1:2">
      <c r="A1707" s="917">
        <v>36623</v>
      </c>
      <c r="B1707">
        <v>6.04</v>
      </c>
    </row>
    <row r="1708" spans="1:2">
      <c r="A1708" s="917">
        <v>36626</v>
      </c>
      <c r="B1708">
        <v>6.04</v>
      </c>
    </row>
    <row r="1709" spans="1:2">
      <c r="A1709" s="917">
        <v>36627</v>
      </c>
      <c r="B1709">
        <v>6.13</v>
      </c>
    </row>
    <row r="1710" spans="1:2">
      <c r="A1710" s="917">
        <v>36628</v>
      </c>
      <c r="B1710">
        <v>6.19</v>
      </c>
    </row>
    <row r="1711" spans="1:2">
      <c r="A1711" s="917">
        <v>36629</v>
      </c>
      <c r="B1711">
        <v>6.16</v>
      </c>
    </row>
    <row r="1712" spans="1:2">
      <c r="A1712" s="917">
        <v>36630</v>
      </c>
      <c r="B1712">
        <v>6.12</v>
      </c>
    </row>
    <row r="1713" spans="1:2">
      <c r="A1713" s="917">
        <v>36633</v>
      </c>
      <c r="B1713">
        <v>6.26</v>
      </c>
    </row>
    <row r="1714" spans="1:2">
      <c r="A1714" s="917">
        <v>36634</v>
      </c>
      <c r="B1714">
        <v>6.26</v>
      </c>
    </row>
    <row r="1715" spans="1:2">
      <c r="A1715" s="917">
        <v>36635</v>
      </c>
      <c r="B1715">
        <v>6.18</v>
      </c>
    </row>
    <row r="1716" spans="1:2">
      <c r="A1716" s="917">
        <v>36636</v>
      </c>
      <c r="B1716">
        <v>6.16</v>
      </c>
    </row>
    <row r="1717" spans="1:2">
      <c r="A1717" s="917">
        <v>36637</v>
      </c>
      <c r="B1717" t="s">
        <v>739</v>
      </c>
    </row>
    <row r="1718" spans="1:2">
      <c r="A1718" s="917">
        <v>36640</v>
      </c>
      <c r="B1718">
        <v>6.2</v>
      </c>
    </row>
    <row r="1719" spans="1:2">
      <c r="A1719" s="917">
        <v>36641</v>
      </c>
      <c r="B1719">
        <v>6.27</v>
      </c>
    </row>
    <row r="1720" spans="1:2">
      <c r="A1720" s="917">
        <v>36642</v>
      </c>
      <c r="B1720">
        <v>6.28</v>
      </c>
    </row>
    <row r="1721" spans="1:2">
      <c r="A1721" s="917">
        <v>36643</v>
      </c>
      <c r="B1721">
        <v>6.34</v>
      </c>
    </row>
    <row r="1722" spans="1:2">
      <c r="A1722" s="917">
        <v>36644</v>
      </c>
      <c r="B1722">
        <v>6.31</v>
      </c>
    </row>
    <row r="1723" spans="1:2">
      <c r="A1723" s="917">
        <v>36647</v>
      </c>
      <c r="B1723">
        <v>6.33</v>
      </c>
    </row>
    <row r="1724" spans="1:2">
      <c r="A1724" s="917">
        <v>36648</v>
      </c>
      <c r="B1724">
        <v>6.39</v>
      </c>
    </row>
    <row r="1725" spans="1:2">
      <c r="A1725" s="917">
        <v>36649</v>
      </c>
      <c r="B1725">
        <v>6.49</v>
      </c>
    </row>
    <row r="1726" spans="1:2">
      <c r="A1726" s="917">
        <v>36650</v>
      </c>
      <c r="B1726">
        <v>6.59</v>
      </c>
    </row>
    <row r="1727" spans="1:2">
      <c r="A1727" s="917">
        <v>36651</v>
      </c>
      <c r="B1727">
        <v>6.61</v>
      </c>
    </row>
    <row r="1728" spans="1:2">
      <c r="A1728" s="917">
        <v>36654</v>
      </c>
      <c r="B1728">
        <v>6.69</v>
      </c>
    </row>
    <row r="1729" spans="1:2">
      <c r="A1729" s="917">
        <v>36655</v>
      </c>
      <c r="B1729">
        <v>6.64</v>
      </c>
    </row>
    <row r="1730" spans="1:2">
      <c r="A1730" s="917">
        <v>36656</v>
      </c>
      <c r="B1730">
        <v>6.56</v>
      </c>
    </row>
    <row r="1731" spans="1:2">
      <c r="A1731" s="917">
        <v>36657</v>
      </c>
      <c r="B1731">
        <v>6.54</v>
      </c>
    </row>
    <row r="1732" spans="1:2">
      <c r="A1732" s="917">
        <v>36658</v>
      </c>
      <c r="B1732">
        <v>6.62</v>
      </c>
    </row>
    <row r="1733" spans="1:2">
      <c r="A1733" s="917">
        <v>36661</v>
      </c>
      <c r="B1733">
        <v>6.56</v>
      </c>
    </row>
    <row r="1734" spans="1:2">
      <c r="A1734" s="917">
        <v>36662</v>
      </c>
      <c r="B1734">
        <v>6.52</v>
      </c>
    </row>
    <row r="1735" spans="1:2">
      <c r="A1735" s="917">
        <v>36663</v>
      </c>
      <c r="B1735">
        <v>6.58</v>
      </c>
    </row>
    <row r="1736" spans="1:2">
      <c r="A1736" s="917">
        <v>36664</v>
      </c>
      <c r="B1736">
        <v>6.66</v>
      </c>
    </row>
    <row r="1737" spans="1:2">
      <c r="A1737" s="917">
        <v>36665</v>
      </c>
      <c r="B1737">
        <v>6.64</v>
      </c>
    </row>
    <row r="1738" spans="1:2">
      <c r="A1738" s="917">
        <v>36668</v>
      </c>
      <c r="B1738">
        <v>6.58</v>
      </c>
    </row>
    <row r="1739" spans="1:2">
      <c r="A1739" s="917">
        <v>36669</v>
      </c>
      <c r="B1739">
        <v>6.58</v>
      </c>
    </row>
    <row r="1740" spans="1:2">
      <c r="A1740" s="917">
        <v>36670</v>
      </c>
      <c r="B1740">
        <v>6.61</v>
      </c>
    </row>
    <row r="1741" spans="1:2">
      <c r="A1741" s="917">
        <v>36671</v>
      </c>
      <c r="B1741">
        <v>6.5</v>
      </c>
    </row>
    <row r="1742" spans="1:2">
      <c r="A1742" s="917">
        <v>36672</v>
      </c>
      <c r="B1742">
        <v>6.45</v>
      </c>
    </row>
    <row r="1743" spans="1:2">
      <c r="A1743" s="917">
        <v>36675</v>
      </c>
      <c r="B1743" t="s">
        <v>739</v>
      </c>
    </row>
    <row r="1744" spans="1:2">
      <c r="A1744" s="917">
        <v>36676</v>
      </c>
      <c r="B1744">
        <v>6.5</v>
      </c>
    </row>
    <row r="1745" spans="1:2">
      <c r="A1745" s="917">
        <v>36677</v>
      </c>
      <c r="B1745">
        <v>6.42</v>
      </c>
    </row>
    <row r="1746" spans="1:2">
      <c r="A1746" s="917">
        <v>36678</v>
      </c>
      <c r="B1746">
        <v>6.33</v>
      </c>
    </row>
    <row r="1747" spans="1:2">
      <c r="A1747" s="917">
        <v>36679</v>
      </c>
      <c r="B1747">
        <v>6.31</v>
      </c>
    </row>
    <row r="1748" spans="1:2">
      <c r="A1748" s="917">
        <v>36682</v>
      </c>
      <c r="B1748">
        <v>6.28</v>
      </c>
    </row>
    <row r="1749" spans="1:2">
      <c r="A1749" s="917">
        <v>36683</v>
      </c>
      <c r="B1749">
        <v>6.28</v>
      </c>
    </row>
    <row r="1750" spans="1:2">
      <c r="A1750" s="917">
        <v>36684</v>
      </c>
      <c r="B1750">
        <v>6.26</v>
      </c>
    </row>
    <row r="1751" spans="1:2">
      <c r="A1751" s="917">
        <v>36685</v>
      </c>
      <c r="B1751">
        <v>6.25</v>
      </c>
    </row>
    <row r="1752" spans="1:2">
      <c r="A1752" s="917">
        <v>36686</v>
      </c>
      <c r="B1752">
        <v>6.26</v>
      </c>
    </row>
    <row r="1753" spans="1:2">
      <c r="A1753" s="917">
        <v>36689</v>
      </c>
      <c r="B1753">
        <v>6.23</v>
      </c>
    </row>
    <row r="1754" spans="1:2">
      <c r="A1754" s="917">
        <v>36690</v>
      </c>
      <c r="B1754">
        <v>6.3</v>
      </c>
    </row>
    <row r="1755" spans="1:2">
      <c r="A1755" s="917">
        <v>36691</v>
      </c>
      <c r="B1755">
        <v>6.25</v>
      </c>
    </row>
    <row r="1756" spans="1:2">
      <c r="A1756" s="917">
        <v>36692</v>
      </c>
      <c r="B1756">
        <v>6.26</v>
      </c>
    </row>
    <row r="1757" spans="1:2">
      <c r="A1757" s="917">
        <v>36693</v>
      </c>
      <c r="B1757">
        <v>6.21</v>
      </c>
    </row>
    <row r="1758" spans="1:2">
      <c r="A1758" s="917">
        <v>36696</v>
      </c>
      <c r="B1758">
        <v>6.24</v>
      </c>
    </row>
    <row r="1759" spans="1:2">
      <c r="A1759" s="917">
        <v>36697</v>
      </c>
      <c r="B1759">
        <v>6.25</v>
      </c>
    </row>
    <row r="1760" spans="1:2">
      <c r="A1760" s="917">
        <v>36698</v>
      </c>
      <c r="B1760">
        <v>6.32</v>
      </c>
    </row>
    <row r="1761" spans="1:2">
      <c r="A1761" s="917">
        <v>36699</v>
      </c>
      <c r="B1761">
        <v>6.33</v>
      </c>
    </row>
    <row r="1762" spans="1:2">
      <c r="A1762" s="917">
        <v>36700</v>
      </c>
      <c r="B1762">
        <v>6.38</v>
      </c>
    </row>
    <row r="1763" spans="1:2">
      <c r="A1763" s="917">
        <v>36703</v>
      </c>
      <c r="B1763">
        <v>6.34</v>
      </c>
    </row>
    <row r="1764" spans="1:2">
      <c r="A1764" s="917">
        <v>36704</v>
      </c>
      <c r="B1764">
        <v>6.31</v>
      </c>
    </row>
    <row r="1765" spans="1:2">
      <c r="A1765" s="917">
        <v>36705</v>
      </c>
      <c r="B1765">
        <v>6.33</v>
      </c>
    </row>
    <row r="1766" spans="1:2">
      <c r="A1766" s="917">
        <v>36706</v>
      </c>
      <c r="B1766">
        <v>6.24</v>
      </c>
    </row>
    <row r="1767" spans="1:2">
      <c r="A1767" s="917">
        <v>36707</v>
      </c>
      <c r="B1767">
        <v>6.26</v>
      </c>
    </row>
    <row r="1768" spans="1:2">
      <c r="A1768" s="917">
        <v>36710</v>
      </c>
      <c r="B1768">
        <v>6.22</v>
      </c>
    </row>
    <row r="1769" spans="1:2">
      <c r="A1769" s="917">
        <v>36711</v>
      </c>
      <c r="B1769" t="s">
        <v>739</v>
      </c>
    </row>
    <row r="1770" spans="1:2">
      <c r="A1770" s="917">
        <v>36712</v>
      </c>
      <c r="B1770">
        <v>6.21</v>
      </c>
    </row>
    <row r="1771" spans="1:2">
      <c r="A1771" s="917">
        <v>36713</v>
      </c>
      <c r="B1771">
        <v>6.27</v>
      </c>
    </row>
    <row r="1772" spans="1:2">
      <c r="A1772" s="917">
        <v>36714</v>
      </c>
      <c r="B1772">
        <v>6.23</v>
      </c>
    </row>
    <row r="1773" spans="1:2">
      <c r="A1773" s="917">
        <v>36717</v>
      </c>
      <c r="B1773">
        <v>6.23</v>
      </c>
    </row>
    <row r="1774" spans="1:2">
      <c r="A1774" s="917">
        <v>36718</v>
      </c>
      <c r="B1774">
        <v>6.23</v>
      </c>
    </row>
    <row r="1775" spans="1:2">
      <c r="A1775" s="917">
        <v>36719</v>
      </c>
      <c r="B1775">
        <v>6.23</v>
      </c>
    </row>
    <row r="1776" spans="1:2">
      <c r="A1776" s="917">
        <v>36720</v>
      </c>
      <c r="B1776">
        <v>6.15</v>
      </c>
    </row>
    <row r="1777" spans="1:2">
      <c r="A1777" s="917">
        <v>36721</v>
      </c>
      <c r="B1777">
        <v>6.24</v>
      </c>
    </row>
    <row r="1778" spans="1:2">
      <c r="A1778" s="917">
        <v>36724</v>
      </c>
      <c r="B1778">
        <v>6.3</v>
      </c>
    </row>
    <row r="1779" spans="1:2">
      <c r="A1779" s="917">
        <v>36725</v>
      </c>
      <c r="B1779">
        <v>6.29</v>
      </c>
    </row>
    <row r="1780" spans="1:2">
      <c r="A1780" s="917">
        <v>36726</v>
      </c>
      <c r="B1780">
        <v>6.29</v>
      </c>
    </row>
    <row r="1781" spans="1:2">
      <c r="A1781" s="917">
        <v>36727</v>
      </c>
      <c r="B1781">
        <v>6.15</v>
      </c>
    </row>
    <row r="1782" spans="1:2">
      <c r="A1782" s="917">
        <v>36728</v>
      </c>
      <c r="B1782">
        <v>6.12</v>
      </c>
    </row>
    <row r="1783" spans="1:2">
      <c r="A1783" s="917">
        <v>36731</v>
      </c>
      <c r="B1783">
        <v>6.15</v>
      </c>
    </row>
    <row r="1784" spans="1:2">
      <c r="A1784" s="917">
        <v>36732</v>
      </c>
      <c r="B1784">
        <v>6.14</v>
      </c>
    </row>
    <row r="1785" spans="1:2">
      <c r="A1785" s="917">
        <v>36733</v>
      </c>
      <c r="B1785">
        <v>6.14</v>
      </c>
    </row>
    <row r="1786" spans="1:2">
      <c r="A1786" s="917">
        <v>36734</v>
      </c>
      <c r="B1786">
        <v>6.1</v>
      </c>
    </row>
    <row r="1787" spans="1:2">
      <c r="A1787" s="917">
        <v>36735</v>
      </c>
      <c r="B1787">
        <v>6.12</v>
      </c>
    </row>
    <row r="1788" spans="1:2">
      <c r="A1788" s="917">
        <v>36738</v>
      </c>
      <c r="B1788">
        <v>6.13</v>
      </c>
    </row>
    <row r="1789" spans="1:2">
      <c r="A1789" s="917">
        <v>36739</v>
      </c>
      <c r="B1789">
        <v>6.09</v>
      </c>
    </row>
    <row r="1790" spans="1:2">
      <c r="A1790" s="917">
        <v>36740</v>
      </c>
      <c r="B1790">
        <v>6.09</v>
      </c>
    </row>
    <row r="1791" spans="1:2">
      <c r="A1791" s="917">
        <v>36741</v>
      </c>
      <c r="B1791">
        <v>6.05</v>
      </c>
    </row>
    <row r="1792" spans="1:2">
      <c r="A1792" s="917">
        <v>36742</v>
      </c>
      <c r="B1792">
        <v>6.03</v>
      </c>
    </row>
    <row r="1793" spans="1:2">
      <c r="A1793" s="917">
        <v>36745</v>
      </c>
      <c r="B1793">
        <v>6.06</v>
      </c>
    </row>
    <row r="1794" spans="1:2">
      <c r="A1794" s="917">
        <v>36746</v>
      </c>
      <c r="B1794">
        <v>6.03</v>
      </c>
    </row>
    <row r="1795" spans="1:2">
      <c r="A1795" s="917">
        <v>36747</v>
      </c>
      <c r="B1795">
        <v>6.02</v>
      </c>
    </row>
    <row r="1796" spans="1:2">
      <c r="A1796" s="917">
        <v>36748</v>
      </c>
      <c r="B1796">
        <v>6</v>
      </c>
    </row>
    <row r="1797" spans="1:2">
      <c r="A1797" s="917">
        <v>36749</v>
      </c>
      <c r="B1797">
        <v>6.04</v>
      </c>
    </row>
    <row r="1798" spans="1:2">
      <c r="A1798" s="917">
        <v>36752</v>
      </c>
      <c r="B1798">
        <v>6</v>
      </c>
    </row>
    <row r="1799" spans="1:2">
      <c r="A1799" s="917">
        <v>36753</v>
      </c>
      <c r="B1799">
        <v>6.02</v>
      </c>
    </row>
    <row r="1800" spans="1:2">
      <c r="A1800" s="917">
        <v>36754</v>
      </c>
      <c r="B1800">
        <v>6.05</v>
      </c>
    </row>
    <row r="1801" spans="1:2">
      <c r="A1801" s="917">
        <v>36755</v>
      </c>
      <c r="B1801">
        <v>6.02</v>
      </c>
    </row>
    <row r="1802" spans="1:2">
      <c r="A1802" s="917">
        <v>36756</v>
      </c>
      <c r="B1802">
        <v>6</v>
      </c>
    </row>
    <row r="1803" spans="1:2">
      <c r="A1803" s="917">
        <v>36759</v>
      </c>
      <c r="B1803">
        <v>6.02</v>
      </c>
    </row>
    <row r="1804" spans="1:2">
      <c r="A1804" s="917">
        <v>36760</v>
      </c>
      <c r="B1804">
        <v>6.01</v>
      </c>
    </row>
    <row r="1805" spans="1:2">
      <c r="A1805" s="917">
        <v>36761</v>
      </c>
      <c r="B1805">
        <v>5.97</v>
      </c>
    </row>
    <row r="1806" spans="1:2">
      <c r="A1806" s="917">
        <v>36762</v>
      </c>
      <c r="B1806">
        <v>5.96</v>
      </c>
    </row>
    <row r="1807" spans="1:2">
      <c r="A1807" s="917">
        <v>36763</v>
      </c>
      <c r="B1807">
        <v>5.96</v>
      </c>
    </row>
    <row r="1808" spans="1:2">
      <c r="A1808" s="917">
        <v>36766</v>
      </c>
      <c r="B1808">
        <v>6.01</v>
      </c>
    </row>
    <row r="1809" spans="1:2">
      <c r="A1809" s="917">
        <v>36767</v>
      </c>
      <c r="B1809">
        <v>6.04</v>
      </c>
    </row>
    <row r="1810" spans="1:2">
      <c r="A1810" s="917">
        <v>36768</v>
      </c>
      <c r="B1810">
        <v>6.03</v>
      </c>
    </row>
    <row r="1811" spans="1:2">
      <c r="A1811" s="917">
        <v>36769</v>
      </c>
      <c r="B1811">
        <v>5.96</v>
      </c>
    </row>
    <row r="1812" spans="1:2">
      <c r="A1812" s="917">
        <v>36770</v>
      </c>
      <c r="B1812">
        <v>5.95</v>
      </c>
    </row>
    <row r="1813" spans="1:2">
      <c r="A1813" s="917">
        <v>36773</v>
      </c>
      <c r="B1813" t="s">
        <v>739</v>
      </c>
    </row>
    <row r="1814" spans="1:2">
      <c r="A1814" s="917">
        <v>36774</v>
      </c>
      <c r="B1814">
        <v>5.94</v>
      </c>
    </row>
    <row r="1815" spans="1:2">
      <c r="A1815" s="917">
        <v>36775</v>
      </c>
      <c r="B1815">
        <v>5.99</v>
      </c>
    </row>
    <row r="1816" spans="1:2">
      <c r="A1816" s="917">
        <v>36776</v>
      </c>
      <c r="B1816">
        <v>6.02</v>
      </c>
    </row>
    <row r="1817" spans="1:2">
      <c r="A1817" s="917">
        <v>36777</v>
      </c>
      <c r="B1817">
        <v>5.99</v>
      </c>
    </row>
    <row r="1818" spans="1:2">
      <c r="A1818" s="917">
        <v>36780</v>
      </c>
      <c r="B1818">
        <v>6.02</v>
      </c>
    </row>
    <row r="1819" spans="1:2">
      <c r="A1819" s="917">
        <v>36781</v>
      </c>
      <c r="B1819">
        <v>6.04</v>
      </c>
    </row>
    <row r="1820" spans="1:2">
      <c r="A1820" s="917">
        <v>36782</v>
      </c>
      <c r="B1820">
        <v>6.01</v>
      </c>
    </row>
    <row r="1821" spans="1:2">
      <c r="A1821" s="917">
        <v>36783</v>
      </c>
      <c r="B1821">
        <v>6.09</v>
      </c>
    </row>
    <row r="1822" spans="1:2">
      <c r="A1822" s="917">
        <v>36784</v>
      </c>
      <c r="B1822">
        <v>6.16</v>
      </c>
    </row>
    <row r="1823" spans="1:2">
      <c r="A1823" s="917">
        <v>36787</v>
      </c>
      <c r="B1823">
        <v>6.2</v>
      </c>
    </row>
    <row r="1824" spans="1:2">
      <c r="A1824" s="917">
        <v>36788</v>
      </c>
      <c r="B1824">
        <v>6.18</v>
      </c>
    </row>
    <row r="1825" spans="1:2">
      <c r="A1825" s="917">
        <v>36789</v>
      </c>
      <c r="B1825">
        <v>6.23</v>
      </c>
    </row>
    <row r="1826" spans="1:2">
      <c r="A1826" s="917">
        <v>36790</v>
      </c>
      <c r="B1826">
        <v>6.18</v>
      </c>
    </row>
    <row r="1827" spans="1:2">
      <c r="A1827" s="917">
        <v>36791</v>
      </c>
      <c r="B1827">
        <v>6.18</v>
      </c>
    </row>
    <row r="1828" spans="1:2">
      <c r="A1828" s="917">
        <v>36794</v>
      </c>
      <c r="B1828">
        <v>6.16</v>
      </c>
    </row>
    <row r="1829" spans="1:2">
      <c r="A1829" s="917">
        <v>36795</v>
      </c>
      <c r="B1829">
        <v>6.12</v>
      </c>
    </row>
    <row r="1830" spans="1:2">
      <c r="A1830" s="917">
        <v>36796</v>
      </c>
      <c r="B1830">
        <v>6.15</v>
      </c>
    </row>
    <row r="1831" spans="1:2">
      <c r="A1831" s="917">
        <v>36797</v>
      </c>
      <c r="B1831">
        <v>6.14</v>
      </c>
    </row>
    <row r="1832" spans="1:2">
      <c r="A1832" s="917">
        <v>36798</v>
      </c>
      <c r="B1832">
        <v>6.13</v>
      </c>
    </row>
    <row r="1833" spans="1:2">
      <c r="A1833" s="917">
        <v>36801</v>
      </c>
      <c r="B1833">
        <v>6.18</v>
      </c>
    </row>
    <row r="1834" spans="1:2">
      <c r="A1834" s="917">
        <v>36802</v>
      </c>
      <c r="B1834">
        <v>6.2</v>
      </c>
    </row>
    <row r="1835" spans="1:2">
      <c r="A1835" s="917">
        <v>36803</v>
      </c>
      <c r="B1835">
        <v>6.21</v>
      </c>
    </row>
    <row r="1836" spans="1:2">
      <c r="A1836" s="917">
        <v>36804</v>
      </c>
      <c r="B1836">
        <v>6.17</v>
      </c>
    </row>
    <row r="1837" spans="1:2">
      <c r="A1837" s="917">
        <v>36805</v>
      </c>
      <c r="B1837">
        <v>6.11</v>
      </c>
    </row>
    <row r="1838" spans="1:2">
      <c r="A1838" s="917">
        <v>36808</v>
      </c>
      <c r="B1838" t="s">
        <v>739</v>
      </c>
    </row>
    <row r="1839" spans="1:2">
      <c r="A1839" s="917">
        <v>36809</v>
      </c>
      <c r="B1839">
        <v>6.08</v>
      </c>
    </row>
    <row r="1840" spans="1:2">
      <c r="A1840" s="917">
        <v>36810</v>
      </c>
      <c r="B1840">
        <v>6.06</v>
      </c>
    </row>
    <row r="1841" spans="1:2">
      <c r="A1841" s="917">
        <v>36811</v>
      </c>
      <c r="B1841">
        <v>6.05</v>
      </c>
    </row>
    <row r="1842" spans="1:2">
      <c r="A1842" s="917">
        <v>36812</v>
      </c>
      <c r="B1842">
        <v>6.05</v>
      </c>
    </row>
    <row r="1843" spans="1:2">
      <c r="A1843" s="917">
        <v>36815</v>
      </c>
      <c r="B1843">
        <v>6.06</v>
      </c>
    </row>
    <row r="1844" spans="1:2">
      <c r="A1844" s="917">
        <v>36816</v>
      </c>
      <c r="B1844">
        <v>6</v>
      </c>
    </row>
    <row r="1845" spans="1:2">
      <c r="A1845" s="917">
        <v>36817</v>
      </c>
      <c r="B1845">
        <v>6</v>
      </c>
    </row>
    <row r="1846" spans="1:2">
      <c r="A1846" s="917">
        <v>36818</v>
      </c>
      <c r="B1846">
        <v>5.98</v>
      </c>
    </row>
    <row r="1847" spans="1:2">
      <c r="A1847" s="917">
        <v>36819</v>
      </c>
      <c r="B1847">
        <v>5.95</v>
      </c>
    </row>
    <row r="1848" spans="1:2">
      <c r="A1848" s="917">
        <v>36822</v>
      </c>
      <c r="B1848">
        <v>5.89</v>
      </c>
    </row>
    <row r="1849" spans="1:2">
      <c r="A1849" s="917">
        <v>36823</v>
      </c>
      <c r="B1849">
        <v>5.93</v>
      </c>
    </row>
    <row r="1850" spans="1:2">
      <c r="A1850" s="917">
        <v>36824</v>
      </c>
      <c r="B1850">
        <v>5.97</v>
      </c>
    </row>
    <row r="1851" spans="1:2">
      <c r="A1851" s="917">
        <v>36825</v>
      </c>
      <c r="B1851">
        <v>5.96</v>
      </c>
    </row>
    <row r="1852" spans="1:2">
      <c r="A1852" s="917">
        <v>36826</v>
      </c>
      <c r="B1852">
        <v>5.96</v>
      </c>
    </row>
    <row r="1853" spans="1:2">
      <c r="A1853" s="917">
        <v>36829</v>
      </c>
      <c r="B1853">
        <v>5.98</v>
      </c>
    </row>
    <row r="1854" spans="1:2">
      <c r="A1854" s="917">
        <v>36830</v>
      </c>
      <c r="B1854">
        <v>6.02</v>
      </c>
    </row>
    <row r="1855" spans="1:2">
      <c r="A1855" s="917">
        <v>36831</v>
      </c>
      <c r="B1855">
        <v>6</v>
      </c>
    </row>
    <row r="1856" spans="1:2">
      <c r="A1856" s="917">
        <v>36832</v>
      </c>
      <c r="B1856">
        <v>6.01</v>
      </c>
    </row>
    <row r="1857" spans="1:2">
      <c r="A1857" s="917">
        <v>36833</v>
      </c>
      <c r="B1857">
        <v>6.09</v>
      </c>
    </row>
    <row r="1858" spans="1:2">
      <c r="A1858" s="917">
        <v>36836</v>
      </c>
      <c r="B1858">
        <v>6.12</v>
      </c>
    </row>
    <row r="1859" spans="1:2">
      <c r="A1859" s="917">
        <v>36837</v>
      </c>
      <c r="B1859">
        <v>6.12</v>
      </c>
    </row>
    <row r="1860" spans="1:2">
      <c r="A1860" s="917">
        <v>36838</v>
      </c>
      <c r="B1860">
        <v>6.09</v>
      </c>
    </row>
    <row r="1861" spans="1:2">
      <c r="A1861" s="917">
        <v>36839</v>
      </c>
      <c r="B1861">
        <v>6.06</v>
      </c>
    </row>
    <row r="1862" spans="1:2">
      <c r="A1862" s="917">
        <v>36840</v>
      </c>
      <c r="B1862">
        <v>6.07</v>
      </c>
    </row>
    <row r="1863" spans="1:2">
      <c r="A1863" s="917">
        <v>36843</v>
      </c>
      <c r="B1863">
        <v>6.04</v>
      </c>
    </row>
    <row r="1864" spans="1:2">
      <c r="A1864" s="917">
        <v>36844</v>
      </c>
      <c r="B1864">
        <v>6.01</v>
      </c>
    </row>
    <row r="1865" spans="1:2">
      <c r="A1865" s="917">
        <v>36845</v>
      </c>
      <c r="B1865">
        <v>5.97</v>
      </c>
    </row>
    <row r="1866" spans="1:2">
      <c r="A1866" s="917">
        <v>36846</v>
      </c>
      <c r="B1866">
        <v>5.94</v>
      </c>
    </row>
    <row r="1867" spans="1:2">
      <c r="A1867" s="917">
        <v>36847</v>
      </c>
      <c r="B1867">
        <v>5.97</v>
      </c>
    </row>
    <row r="1868" spans="1:2">
      <c r="A1868" s="917">
        <v>36850</v>
      </c>
      <c r="B1868">
        <v>5.96</v>
      </c>
    </row>
    <row r="1869" spans="1:2">
      <c r="A1869" s="917">
        <v>36851</v>
      </c>
      <c r="B1869">
        <v>5.93</v>
      </c>
    </row>
    <row r="1870" spans="1:2">
      <c r="A1870" s="917">
        <v>36852</v>
      </c>
      <c r="B1870">
        <v>5.87</v>
      </c>
    </row>
    <row r="1871" spans="1:2">
      <c r="A1871" s="917">
        <v>36853</v>
      </c>
      <c r="B1871" t="s">
        <v>739</v>
      </c>
    </row>
    <row r="1872" spans="1:2">
      <c r="A1872" s="917">
        <v>36854</v>
      </c>
      <c r="B1872">
        <v>5.86</v>
      </c>
    </row>
    <row r="1873" spans="1:2">
      <c r="A1873" s="917">
        <v>36857</v>
      </c>
      <c r="B1873">
        <v>5.89</v>
      </c>
    </row>
    <row r="1874" spans="1:2">
      <c r="A1874" s="917">
        <v>36858</v>
      </c>
      <c r="B1874">
        <v>5.86</v>
      </c>
    </row>
    <row r="1875" spans="1:2">
      <c r="A1875" s="917">
        <v>36859</v>
      </c>
      <c r="B1875">
        <v>5.84</v>
      </c>
    </row>
    <row r="1876" spans="1:2">
      <c r="A1876" s="917">
        <v>36860</v>
      </c>
      <c r="B1876">
        <v>5.78</v>
      </c>
    </row>
    <row r="1877" spans="1:2">
      <c r="A1877" s="917">
        <v>36861</v>
      </c>
      <c r="B1877">
        <v>5.82</v>
      </c>
    </row>
    <row r="1878" spans="1:2">
      <c r="A1878" s="917">
        <v>36864</v>
      </c>
      <c r="B1878">
        <v>5.84</v>
      </c>
    </row>
    <row r="1879" spans="1:2">
      <c r="A1879" s="917">
        <v>36865</v>
      </c>
      <c r="B1879">
        <v>5.76</v>
      </c>
    </row>
    <row r="1880" spans="1:2">
      <c r="A1880" s="917">
        <v>36866</v>
      </c>
      <c r="B1880">
        <v>5.68</v>
      </c>
    </row>
    <row r="1881" spans="1:2">
      <c r="A1881" s="917">
        <v>36867</v>
      </c>
      <c r="B1881">
        <v>5.67</v>
      </c>
    </row>
    <row r="1882" spans="1:2">
      <c r="A1882" s="917">
        <v>36868</v>
      </c>
      <c r="B1882">
        <v>5.71</v>
      </c>
    </row>
    <row r="1883" spans="1:2">
      <c r="A1883" s="917">
        <v>36871</v>
      </c>
      <c r="B1883">
        <v>5.71</v>
      </c>
    </row>
    <row r="1884" spans="1:2">
      <c r="A1884" s="917">
        <v>36872</v>
      </c>
      <c r="B1884">
        <v>5.7</v>
      </c>
    </row>
    <row r="1885" spans="1:2">
      <c r="A1885" s="917">
        <v>36873</v>
      </c>
      <c r="B1885">
        <v>5.64</v>
      </c>
    </row>
    <row r="1886" spans="1:2">
      <c r="A1886" s="917">
        <v>36874</v>
      </c>
      <c r="B1886">
        <v>5.6</v>
      </c>
    </row>
    <row r="1887" spans="1:2">
      <c r="A1887" s="917">
        <v>36875</v>
      </c>
      <c r="B1887">
        <v>5.59</v>
      </c>
    </row>
    <row r="1888" spans="1:2">
      <c r="A1888" s="917">
        <v>36878</v>
      </c>
      <c r="B1888">
        <v>5.59</v>
      </c>
    </row>
    <row r="1889" spans="1:2">
      <c r="A1889" s="917">
        <v>36879</v>
      </c>
      <c r="B1889">
        <v>5.61</v>
      </c>
    </row>
    <row r="1890" spans="1:2">
      <c r="A1890" s="917">
        <v>36880</v>
      </c>
      <c r="B1890">
        <v>5.55</v>
      </c>
    </row>
    <row r="1891" spans="1:2">
      <c r="A1891" s="917">
        <v>36881</v>
      </c>
      <c r="B1891">
        <v>5.53</v>
      </c>
    </row>
    <row r="1892" spans="1:2">
      <c r="A1892" s="917">
        <v>36882</v>
      </c>
      <c r="B1892">
        <v>5.52</v>
      </c>
    </row>
    <row r="1893" spans="1:2">
      <c r="A1893" s="917">
        <v>36885</v>
      </c>
      <c r="B1893" t="s">
        <v>739</v>
      </c>
    </row>
    <row r="1894" spans="1:2">
      <c r="A1894" s="917">
        <v>36886</v>
      </c>
      <c r="B1894">
        <v>5.54</v>
      </c>
    </row>
    <row r="1895" spans="1:2">
      <c r="A1895" s="917">
        <v>36887</v>
      </c>
      <c r="B1895">
        <v>5.58</v>
      </c>
    </row>
    <row r="1896" spans="1:2">
      <c r="A1896" s="917">
        <v>36888</v>
      </c>
      <c r="B1896">
        <v>5.59</v>
      </c>
    </row>
    <row r="1897" spans="1:2">
      <c r="A1897" s="917">
        <v>36889</v>
      </c>
      <c r="B1897">
        <v>5.59</v>
      </c>
    </row>
    <row r="1898" spans="1:2">
      <c r="A1898" s="917">
        <v>36892</v>
      </c>
      <c r="B1898" t="s">
        <v>739</v>
      </c>
    </row>
    <row r="1899" spans="1:2">
      <c r="A1899" s="917">
        <v>36893</v>
      </c>
      <c r="B1899">
        <v>5.46</v>
      </c>
    </row>
    <row r="1900" spans="1:2">
      <c r="A1900" s="917">
        <v>36894</v>
      </c>
      <c r="B1900">
        <v>5.62</v>
      </c>
    </row>
    <row r="1901" spans="1:2">
      <c r="A1901" s="917">
        <v>36895</v>
      </c>
      <c r="B1901">
        <v>5.56</v>
      </c>
    </row>
    <row r="1902" spans="1:2">
      <c r="A1902" s="917">
        <v>36896</v>
      </c>
      <c r="B1902">
        <v>5.5</v>
      </c>
    </row>
    <row r="1903" spans="1:2">
      <c r="A1903" s="917">
        <v>36899</v>
      </c>
      <c r="B1903">
        <v>5.52</v>
      </c>
    </row>
    <row r="1904" spans="1:2">
      <c r="A1904" s="917">
        <v>36900</v>
      </c>
      <c r="B1904">
        <v>5.53</v>
      </c>
    </row>
    <row r="1905" spans="1:2">
      <c r="A1905" s="917">
        <v>36901</v>
      </c>
      <c r="B1905">
        <v>5.6</v>
      </c>
    </row>
    <row r="1906" spans="1:2">
      <c r="A1906" s="917">
        <v>36902</v>
      </c>
      <c r="B1906">
        <v>5.67</v>
      </c>
    </row>
    <row r="1907" spans="1:2">
      <c r="A1907" s="917">
        <v>36903</v>
      </c>
      <c r="B1907">
        <v>5.74</v>
      </c>
    </row>
    <row r="1908" spans="1:2">
      <c r="A1908" s="917">
        <v>36906</v>
      </c>
      <c r="B1908" t="s">
        <v>739</v>
      </c>
    </row>
    <row r="1909" spans="1:2">
      <c r="A1909" s="917">
        <v>36907</v>
      </c>
      <c r="B1909">
        <v>5.71</v>
      </c>
    </row>
    <row r="1910" spans="1:2">
      <c r="A1910" s="917">
        <v>36908</v>
      </c>
      <c r="B1910">
        <v>5.64</v>
      </c>
    </row>
    <row r="1911" spans="1:2">
      <c r="A1911" s="917">
        <v>36909</v>
      </c>
      <c r="B1911">
        <v>5.57</v>
      </c>
    </row>
    <row r="1912" spans="1:2">
      <c r="A1912" s="917">
        <v>36910</v>
      </c>
      <c r="B1912">
        <v>5.67</v>
      </c>
    </row>
    <row r="1913" spans="1:2">
      <c r="A1913" s="917">
        <v>36913</v>
      </c>
      <c r="B1913">
        <v>5.71</v>
      </c>
    </row>
    <row r="1914" spans="1:2">
      <c r="A1914" s="917">
        <v>36914</v>
      </c>
      <c r="B1914">
        <v>5.76</v>
      </c>
    </row>
    <row r="1915" spans="1:2">
      <c r="A1915" s="917">
        <v>36915</v>
      </c>
      <c r="B1915">
        <v>5.78</v>
      </c>
    </row>
    <row r="1916" spans="1:2">
      <c r="A1916" s="917">
        <v>36916</v>
      </c>
      <c r="B1916">
        <v>5.73</v>
      </c>
    </row>
    <row r="1917" spans="1:2">
      <c r="A1917" s="917">
        <v>36917</v>
      </c>
      <c r="B1917">
        <v>5.75</v>
      </c>
    </row>
    <row r="1918" spans="1:2">
      <c r="A1918" s="917">
        <v>36920</v>
      </c>
      <c r="B1918">
        <v>5.78</v>
      </c>
    </row>
    <row r="1919" spans="1:2">
      <c r="A1919" s="917">
        <v>36921</v>
      </c>
      <c r="B1919">
        <v>5.68</v>
      </c>
    </row>
    <row r="1920" spans="1:2">
      <c r="A1920" s="917">
        <v>36922</v>
      </c>
      <c r="B1920">
        <v>5.65</v>
      </c>
    </row>
    <row r="1921" spans="1:2">
      <c r="A1921" s="917">
        <v>36923</v>
      </c>
      <c r="B1921">
        <v>5.55</v>
      </c>
    </row>
    <row r="1922" spans="1:2">
      <c r="A1922" s="917">
        <v>36924</v>
      </c>
      <c r="B1922">
        <v>5.6</v>
      </c>
    </row>
    <row r="1923" spans="1:2">
      <c r="A1923" s="917">
        <v>36927</v>
      </c>
      <c r="B1923">
        <v>5.58</v>
      </c>
    </row>
    <row r="1924" spans="1:2">
      <c r="A1924" s="917">
        <v>36928</v>
      </c>
      <c r="B1924">
        <v>5.61</v>
      </c>
    </row>
    <row r="1925" spans="1:2">
      <c r="A1925" s="917">
        <v>36929</v>
      </c>
      <c r="B1925">
        <v>5.61</v>
      </c>
    </row>
    <row r="1926" spans="1:2">
      <c r="A1926" s="917">
        <v>36930</v>
      </c>
      <c r="B1926">
        <v>5.62</v>
      </c>
    </row>
    <row r="1927" spans="1:2">
      <c r="A1927" s="917">
        <v>36931</v>
      </c>
      <c r="B1927">
        <v>5.55</v>
      </c>
    </row>
    <row r="1928" spans="1:2">
      <c r="A1928" s="917">
        <v>36934</v>
      </c>
      <c r="B1928">
        <v>5.6</v>
      </c>
    </row>
    <row r="1929" spans="1:2">
      <c r="A1929" s="917">
        <v>36935</v>
      </c>
      <c r="B1929">
        <v>5.62</v>
      </c>
    </row>
    <row r="1930" spans="1:2">
      <c r="A1930" s="917">
        <v>36936</v>
      </c>
      <c r="B1930">
        <v>5.64</v>
      </c>
    </row>
    <row r="1931" spans="1:2">
      <c r="A1931" s="917">
        <v>36937</v>
      </c>
      <c r="B1931">
        <v>5.71</v>
      </c>
    </row>
    <row r="1932" spans="1:2">
      <c r="A1932" s="917">
        <v>36938</v>
      </c>
      <c r="B1932">
        <v>5.67</v>
      </c>
    </row>
    <row r="1933" spans="1:2">
      <c r="A1933" s="917">
        <v>36941</v>
      </c>
      <c r="B1933" t="s">
        <v>739</v>
      </c>
    </row>
    <row r="1934" spans="1:2">
      <c r="A1934" s="917">
        <v>36942</v>
      </c>
      <c r="B1934">
        <v>5.66</v>
      </c>
    </row>
    <row r="1935" spans="1:2">
      <c r="A1935" s="917">
        <v>36943</v>
      </c>
      <c r="B1935">
        <v>5.7</v>
      </c>
    </row>
    <row r="1936" spans="1:2">
      <c r="A1936" s="917">
        <v>36944</v>
      </c>
      <c r="B1936">
        <v>5.72</v>
      </c>
    </row>
    <row r="1937" spans="1:2">
      <c r="A1937" s="917">
        <v>36945</v>
      </c>
      <c r="B1937">
        <v>5.66</v>
      </c>
    </row>
    <row r="1938" spans="1:2">
      <c r="A1938" s="917">
        <v>36948</v>
      </c>
      <c r="B1938">
        <v>5.62</v>
      </c>
    </row>
    <row r="1939" spans="1:2">
      <c r="A1939" s="917">
        <v>36949</v>
      </c>
      <c r="B1939">
        <v>5.51</v>
      </c>
    </row>
    <row r="1940" spans="1:2">
      <c r="A1940" s="917">
        <v>36950</v>
      </c>
      <c r="B1940">
        <v>5.51</v>
      </c>
    </row>
    <row r="1941" spans="1:2">
      <c r="A1941" s="917">
        <v>36951</v>
      </c>
      <c r="B1941">
        <v>5.45</v>
      </c>
    </row>
    <row r="1942" spans="1:2">
      <c r="A1942" s="917">
        <v>36952</v>
      </c>
      <c r="B1942">
        <v>5.55</v>
      </c>
    </row>
    <row r="1943" spans="1:2">
      <c r="A1943" s="917">
        <v>36955</v>
      </c>
      <c r="B1943">
        <v>5.55</v>
      </c>
    </row>
    <row r="1944" spans="1:2">
      <c r="A1944" s="917">
        <v>36956</v>
      </c>
      <c r="B1944">
        <v>5.56</v>
      </c>
    </row>
    <row r="1945" spans="1:2">
      <c r="A1945" s="917">
        <v>36957</v>
      </c>
      <c r="B1945">
        <v>5.49</v>
      </c>
    </row>
    <row r="1946" spans="1:2">
      <c r="A1946" s="917">
        <v>36958</v>
      </c>
      <c r="B1946">
        <v>5.48</v>
      </c>
    </row>
    <row r="1947" spans="1:2">
      <c r="A1947" s="917">
        <v>36959</v>
      </c>
      <c r="B1947">
        <v>5.5</v>
      </c>
    </row>
    <row r="1948" spans="1:2">
      <c r="A1948" s="917">
        <v>36962</v>
      </c>
      <c r="B1948">
        <v>5.48</v>
      </c>
    </row>
    <row r="1949" spans="1:2">
      <c r="A1949" s="917">
        <v>36963</v>
      </c>
      <c r="B1949">
        <v>5.5</v>
      </c>
    </row>
    <row r="1950" spans="1:2">
      <c r="A1950" s="917">
        <v>36964</v>
      </c>
      <c r="B1950">
        <v>5.43</v>
      </c>
    </row>
    <row r="1951" spans="1:2">
      <c r="A1951" s="917">
        <v>36965</v>
      </c>
      <c r="B1951">
        <v>5.43</v>
      </c>
    </row>
    <row r="1952" spans="1:2">
      <c r="A1952" s="917">
        <v>36966</v>
      </c>
      <c r="B1952">
        <v>5.41</v>
      </c>
    </row>
    <row r="1953" spans="1:2">
      <c r="A1953" s="917">
        <v>36969</v>
      </c>
      <c r="B1953">
        <v>5.44</v>
      </c>
    </row>
    <row r="1954" spans="1:2">
      <c r="A1954" s="917">
        <v>36970</v>
      </c>
      <c r="B1954">
        <v>5.41</v>
      </c>
    </row>
    <row r="1955" spans="1:2">
      <c r="A1955" s="917">
        <v>36971</v>
      </c>
      <c r="B1955">
        <v>5.42</v>
      </c>
    </row>
    <row r="1956" spans="1:2">
      <c r="A1956" s="917">
        <v>36972</v>
      </c>
      <c r="B1956">
        <v>5.38</v>
      </c>
    </row>
    <row r="1957" spans="1:2">
      <c r="A1957" s="917">
        <v>36973</v>
      </c>
      <c r="B1957">
        <v>5.43</v>
      </c>
    </row>
    <row r="1958" spans="1:2">
      <c r="A1958" s="917">
        <v>36976</v>
      </c>
      <c r="B1958">
        <v>5.5</v>
      </c>
    </row>
    <row r="1959" spans="1:2">
      <c r="A1959" s="917">
        <v>36977</v>
      </c>
      <c r="B1959">
        <v>5.61</v>
      </c>
    </row>
    <row r="1960" spans="1:2">
      <c r="A1960" s="917">
        <v>36978</v>
      </c>
      <c r="B1960">
        <v>5.61</v>
      </c>
    </row>
    <row r="1961" spans="1:2">
      <c r="A1961" s="917">
        <v>36979</v>
      </c>
      <c r="B1961">
        <v>5.63</v>
      </c>
    </row>
    <row r="1962" spans="1:2">
      <c r="A1962" s="917">
        <v>36980</v>
      </c>
      <c r="B1962">
        <v>5.6</v>
      </c>
    </row>
    <row r="1963" spans="1:2">
      <c r="A1963" s="917">
        <v>36983</v>
      </c>
      <c r="B1963">
        <v>5.64</v>
      </c>
    </row>
    <row r="1964" spans="1:2">
      <c r="A1964" s="917">
        <v>36984</v>
      </c>
      <c r="B1964">
        <v>5.62</v>
      </c>
    </row>
    <row r="1965" spans="1:2">
      <c r="A1965" s="917">
        <v>36985</v>
      </c>
      <c r="B1965">
        <v>5.62</v>
      </c>
    </row>
    <row r="1966" spans="1:2">
      <c r="A1966" s="917">
        <v>36986</v>
      </c>
      <c r="B1966">
        <v>5.66</v>
      </c>
    </row>
    <row r="1967" spans="1:2">
      <c r="A1967" s="917">
        <v>36987</v>
      </c>
      <c r="B1967">
        <v>5.57</v>
      </c>
    </row>
    <row r="1968" spans="1:2">
      <c r="A1968" s="917">
        <v>36990</v>
      </c>
      <c r="B1968">
        <v>5.61</v>
      </c>
    </row>
    <row r="1969" spans="1:2">
      <c r="A1969" s="917">
        <v>36991</v>
      </c>
      <c r="B1969">
        <v>5.76</v>
      </c>
    </row>
    <row r="1970" spans="1:2">
      <c r="A1970" s="917">
        <v>36992</v>
      </c>
      <c r="B1970">
        <v>5.75</v>
      </c>
    </row>
    <row r="1971" spans="1:2">
      <c r="A1971" s="917">
        <v>36993</v>
      </c>
      <c r="B1971">
        <v>5.77</v>
      </c>
    </row>
    <row r="1972" spans="1:2">
      <c r="A1972" s="917">
        <v>36994</v>
      </c>
      <c r="B1972" t="s">
        <v>739</v>
      </c>
    </row>
    <row r="1973" spans="1:2">
      <c r="A1973" s="917">
        <v>36997</v>
      </c>
      <c r="B1973">
        <v>5.86</v>
      </c>
    </row>
    <row r="1974" spans="1:2">
      <c r="A1974" s="917">
        <v>36998</v>
      </c>
      <c r="B1974">
        <v>5.8</v>
      </c>
    </row>
    <row r="1975" spans="1:2">
      <c r="A1975" s="917">
        <v>36999</v>
      </c>
      <c r="B1975">
        <v>5.79</v>
      </c>
    </row>
    <row r="1976" spans="1:2">
      <c r="A1976" s="917">
        <v>37000</v>
      </c>
      <c r="B1976">
        <v>5.91</v>
      </c>
    </row>
    <row r="1977" spans="1:2">
      <c r="A1977" s="917">
        <v>37001</v>
      </c>
      <c r="B1977">
        <v>5.92</v>
      </c>
    </row>
    <row r="1978" spans="1:2">
      <c r="A1978" s="917">
        <v>37004</v>
      </c>
      <c r="B1978">
        <v>5.84</v>
      </c>
    </row>
    <row r="1979" spans="1:2">
      <c r="A1979" s="917">
        <v>37005</v>
      </c>
      <c r="B1979">
        <v>5.87</v>
      </c>
    </row>
    <row r="1980" spans="1:2">
      <c r="A1980" s="917">
        <v>37006</v>
      </c>
      <c r="B1980">
        <v>5.91</v>
      </c>
    </row>
    <row r="1981" spans="1:2">
      <c r="A1981" s="917">
        <v>37007</v>
      </c>
      <c r="B1981">
        <v>5.82</v>
      </c>
    </row>
    <row r="1982" spans="1:2">
      <c r="A1982" s="917">
        <v>37008</v>
      </c>
      <c r="B1982">
        <v>5.94</v>
      </c>
    </row>
    <row r="1983" spans="1:2">
      <c r="A1983" s="917">
        <v>37011</v>
      </c>
      <c r="B1983">
        <v>5.92</v>
      </c>
    </row>
    <row r="1984" spans="1:2">
      <c r="A1984" s="917">
        <v>37012</v>
      </c>
      <c r="B1984">
        <v>5.87</v>
      </c>
    </row>
    <row r="1985" spans="1:2">
      <c r="A1985" s="917">
        <v>37013</v>
      </c>
      <c r="B1985">
        <v>5.83</v>
      </c>
    </row>
    <row r="1986" spans="1:2">
      <c r="A1986" s="917">
        <v>37014</v>
      </c>
      <c r="B1986">
        <v>5.75</v>
      </c>
    </row>
    <row r="1987" spans="1:2">
      <c r="A1987" s="917">
        <v>37015</v>
      </c>
      <c r="B1987">
        <v>5.77</v>
      </c>
    </row>
    <row r="1988" spans="1:2">
      <c r="A1988" s="917">
        <v>37018</v>
      </c>
      <c r="B1988">
        <v>5.78</v>
      </c>
    </row>
    <row r="1989" spans="1:2">
      <c r="A1989" s="917">
        <v>37019</v>
      </c>
      <c r="B1989">
        <v>5.81</v>
      </c>
    </row>
    <row r="1990" spans="1:2">
      <c r="A1990" s="917">
        <v>37020</v>
      </c>
      <c r="B1990">
        <v>5.76</v>
      </c>
    </row>
    <row r="1991" spans="1:2">
      <c r="A1991" s="917">
        <v>37021</v>
      </c>
      <c r="B1991">
        <v>5.86</v>
      </c>
    </row>
    <row r="1992" spans="1:2">
      <c r="A1992" s="917">
        <v>37022</v>
      </c>
      <c r="B1992">
        <v>6.02</v>
      </c>
    </row>
    <row r="1993" spans="1:2">
      <c r="A1993" s="917">
        <v>37025</v>
      </c>
      <c r="B1993">
        <v>5.99</v>
      </c>
    </row>
    <row r="1994" spans="1:2">
      <c r="A1994" s="917">
        <v>37026</v>
      </c>
      <c r="B1994">
        <v>6.03</v>
      </c>
    </row>
    <row r="1995" spans="1:2">
      <c r="A1995" s="917">
        <v>37027</v>
      </c>
      <c r="B1995">
        <v>6.01</v>
      </c>
    </row>
    <row r="1996" spans="1:2">
      <c r="A1996" s="917">
        <v>37028</v>
      </c>
      <c r="B1996">
        <v>5.96</v>
      </c>
    </row>
    <row r="1997" spans="1:2">
      <c r="A1997" s="917">
        <v>37029</v>
      </c>
      <c r="B1997">
        <v>5.93</v>
      </c>
    </row>
    <row r="1998" spans="1:2">
      <c r="A1998" s="917">
        <v>37032</v>
      </c>
      <c r="B1998">
        <v>5.92</v>
      </c>
    </row>
    <row r="1999" spans="1:2">
      <c r="A1999" s="917">
        <v>37033</v>
      </c>
      <c r="B1999">
        <v>5.95</v>
      </c>
    </row>
    <row r="2000" spans="1:2">
      <c r="A2000" s="917">
        <v>37034</v>
      </c>
      <c r="B2000">
        <v>5.95</v>
      </c>
    </row>
    <row r="2001" spans="1:2">
      <c r="A2001" s="917">
        <v>37035</v>
      </c>
      <c r="B2001">
        <v>6.04</v>
      </c>
    </row>
    <row r="2002" spans="1:2">
      <c r="A2002" s="917">
        <v>37036</v>
      </c>
      <c r="B2002">
        <v>6.04</v>
      </c>
    </row>
    <row r="2003" spans="1:2">
      <c r="A2003" s="917">
        <v>37039</v>
      </c>
      <c r="B2003" t="s">
        <v>739</v>
      </c>
    </row>
    <row r="2004" spans="1:2">
      <c r="A2004" s="917">
        <v>37040</v>
      </c>
      <c r="B2004">
        <v>6.05</v>
      </c>
    </row>
    <row r="2005" spans="1:2">
      <c r="A2005" s="917">
        <v>37041</v>
      </c>
      <c r="B2005">
        <v>6.04</v>
      </c>
    </row>
    <row r="2006" spans="1:2">
      <c r="A2006" s="917">
        <v>37042</v>
      </c>
      <c r="B2006">
        <v>5.95</v>
      </c>
    </row>
    <row r="2007" spans="1:2">
      <c r="A2007" s="917">
        <v>37043</v>
      </c>
      <c r="B2007">
        <v>5.89</v>
      </c>
    </row>
    <row r="2008" spans="1:2">
      <c r="A2008" s="917">
        <v>37046</v>
      </c>
      <c r="B2008">
        <v>5.87</v>
      </c>
    </row>
    <row r="2009" spans="1:2">
      <c r="A2009" s="917">
        <v>37047</v>
      </c>
      <c r="B2009">
        <v>5.85</v>
      </c>
    </row>
    <row r="2010" spans="1:2">
      <c r="A2010" s="917">
        <v>37048</v>
      </c>
      <c r="B2010">
        <v>5.83</v>
      </c>
    </row>
    <row r="2011" spans="1:2">
      <c r="A2011" s="917">
        <v>37049</v>
      </c>
      <c r="B2011">
        <v>5.89</v>
      </c>
    </row>
    <row r="2012" spans="1:2">
      <c r="A2012" s="917">
        <v>37050</v>
      </c>
      <c r="B2012">
        <v>5.9</v>
      </c>
    </row>
    <row r="2013" spans="1:2">
      <c r="A2013" s="917">
        <v>37053</v>
      </c>
      <c r="B2013">
        <v>5.85</v>
      </c>
    </row>
    <row r="2014" spans="1:2">
      <c r="A2014" s="917">
        <v>37054</v>
      </c>
      <c r="B2014">
        <v>5.81</v>
      </c>
    </row>
    <row r="2015" spans="1:2">
      <c r="A2015" s="917">
        <v>37055</v>
      </c>
      <c r="B2015">
        <v>5.81</v>
      </c>
    </row>
    <row r="2016" spans="1:2">
      <c r="A2016" s="917">
        <v>37056</v>
      </c>
      <c r="B2016">
        <v>5.8</v>
      </c>
    </row>
    <row r="2017" spans="1:2">
      <c r="A2017" s="917">
        <v>37057</v>
      </c>
      <c r="B2017">
        <v>5.83</v>
      </c>
    </row>
    <row r="2018" spans="1:2">
      <c r="A2018" s="917">
        <v>37060</v>
      </c>
      <c r="B2018">
        <v>5.84</v>
      </c>
    </row>
    <row r="2019" spans="1:2">
      <c r="A2019" s="917">
        <v>37061</v>
      </c>
      <c r="B2019">
        <v>5.82</v>
      </c>
    </row>
    <row r="2020" spans="1:2">
      <c r="A2020" s="917">
        <v>37062</v>
      </c>
      <c r="B2020">
        <v>5.8</v>
      </c>
    </row>
    <row r="2021" spans="1:2">
      <c r="A2021" s="917">
        <v>37063</v>
      </c>
      <c r="B2021">
        <v>5.77</v>
      </c>
    </row>
    <row r="2022" spans="1:2">
      <c r="A2022" s="917">
        <v>37064</v>
      </c>
      <c r="B2022">
        <v>5.7</v>
      </c>
    </row>
    <row r="2023" spans="1:2">
      <c r="A2023" s="917">
        <v>37067</v>
      </c>
      <c r="B2023">
        <v>5.72</v>
      </c>
    </row>
    <row r="2024" spans="1:2">
      <c r="A2024" s="917">
        <v>37068</v>
      </c>
      <c r="B2024">
        <v>5.78</v>
      </c>
    </row>
    <row r="2025" spans="1:2">
      <c r="A2025" s="917">
        <v>37069</v>
      </c>
      <c r="B2025">
        <v>5.77</v>
      </c>
    </row>
    <row r="2026" spans="1:2">
      <c r="A2026" s="917">
        <v>37070</v>
      </c>
      <c r="B2026">
        <v>5.85</v>
      </c>
    </row>
    <row r="2027" spans="1:2">
      <c r="A2027" s="917">
        <v>37071</v>
      </c>
      <c r="B2027">
        <v>5.91</v>
      </c>
    </row>
    <row r="2028" spans="1:2">
      <c r="A2028" s="917">
        <v>37074</v>
      </c>
      <c r="B2028">
        <v>5.86</v>
      </c>
    </row>
    <row r="2029" spans="1:2">
      <c r="A2029" s="917">
        <v>37075</v>
      </c>
      <c r="B2029">
        <v>5.9</v>
      </c>
    </row>
    <row r="2030" spans="1:2">
      <c r="A2030" s="917">
        <v>37076</v>
      </c>
      <c r="B2030" t="s">
        <v>739</v>
      </c>
    </row>
    <row r="2031" spans="1:2">
      <c r="A2031" s="917">
        <v>37077</v>
      </c>
      <c r="B2031">
        <v>5.94</v>
      </c>
    </row>
    <row r="2032" spans="1:2">
      <c r="A2032" s="917">
        <v>37078</v>
      </c>
      <c r="B2032">
        <v>5.92</v>
      </c>
    </row>
    <row r="2033" spans="1:2">
      <c r="A2033" s="917">
        <v>37081</v>
      </c>
      <c r="B2033">
        <v>5.87</v>
      </c>
    </row>
    <row r="2034" spans="1:2">
      <c r="A2034" s="917">
        <v>37082</v>
      </c>
      <c r="B2034">
        <v>5.83</v>
      </c>
    </row>
    <row r="2035" spans="1:2">
      <c r="A2035" s="917">
        <v>37083</v>
      </c>
      <c r="B2035">
        <v>5.84</v>
      </c>
    </row>
    <row r="2036" spans="1:2">
      <c r="A2036" s="917">
        <v>37084</v>
      </c>
      <c r="B2036">
        <v>5.8</v>
      </c>
    </row>
    <row r="2037" spans="1:2">
      <c r="A2037" s="917">
        <v>37085</v>
      </c>
      <c r="B2037">
        <v>5.79</v>
      </c>
    </row>
    <row r="2038" spans="1:2">
      <c r="A2038" s="917">
        <v>37088</v>
      </c>
      <c r="B2038">
        <v>5.74</v>
      </c>
    </row>
    <row r="2039" spans="1:2">
      <c r="A2039" s="917">
        <v>37089</v>
      </c>
      <c r="B2039">
        <v>5.74</v>
      </c>
    </row>
    <row r="2040" spans="1:2">
      <c r="A2040" s="917">
        <v>37090</v>
      </c>
      <c r="B2040">
        <v>5.65</v>
      </c>
    </row>
    <row r="2041" spans="1:2">
      <c r="A2041" s="917">
        <v>37091</v>
      </c>
      <c r="B2041">
        <v>5.66</v>
      </c>
    </row>
    <row r="2042" spans="1:2">
      <c r="A2042" s="917">
        <v>37092</v>
      </c>
      <c r="B2042">
        <v>5.67</v>
      </c>
    </row>
    <row r="2043" spans="1:2">
      <c r="A2043" s="917">
        <v>37095</v>
      </c>
      <c r="B2043">
        <v>5.66</v>
      </c>
    </row>
    <row r="2044" spans="1:2">
      <c r="A2044" s="917">
        <v>37096</v>
      </c>
      <c r="B2044">
        <v>5.64</v>
      </c>
    </row>
    <row r="2045" spans="1:2">
      <c r="A2045" s="917">
        <v>37097</v>
      </c>
      <c r="B2045">
        <v>5.7</v>
      </c>
    </row>
    <row r="2046" spans="1:2">
      <c r="A2046" s="917">
        <v>37098</v>
      </c>
      <c r="B2046">
        <v>5.71</v>
      </c>
    </row>
    <row r="2047" spans="1:2">
      <c r="A2047" s="917">
        <v>37099</v>
      </c>
      <c r="B2047">
        <v>5.65</v>
      </c>
    </row>
    <row r="2048" spans="1:2">
      <c r="A2048" s="917">
        <v>37102</v>
      </c>
      <c r="B2048">
        <v>5.63</v>
      </c>
    </row>
    <row r="2049" spans="1:2">
      <c r="A2049" s="917">
        <v>37103</v>
      </c>
      <c r="B2049">
        <v>5.61</v>
      </c>
    </row>
    <row r="2050" spans="1:2">
      <c r="A2050" s="917">
        <v>37104</v>
      </c>
      <c r="B2050">
        <v>5.63</v>
      </c>
    </row>
    <row r="2051" spans="1:2">
      <c r="A2051" s="917">
        <v>37105</v>
      </c>
      <c r="B2051">
        <v>5.68</v>
      </c>
    </row>
    <row r="2052" spans="1:2">
      <c r="A2052" s="917">
        <v>37106</v>
      </c>
      <c r="B2052">
        <v>5.7</v>
      </c>
    </row>
    <row r="2053" spans="1:2">
      <c r="A2053" s="917">
        <v>37109</v>
      </c>
      <c r="B2053">
        <v>5.7</v>
      </c>
    </row>
    <row r="2054" spans="1:2">
      <c r="A2054" s="917">
        <v>37110</v>
      </c>
      <c r="B2054">
        <v>5.71</v>
      </c>
    </row>
    <row r="2055" spans="1:2">
      <c r="A2055" s="917">
        <v>37111</v>
      </c>
      <c r="B2055">
        <v>5.61</v>
      </c>
    </row>
    <row r="2056" spans="1:2">
      <c r="A2056" s="917">
        <v>37112</v>
      </c>
      <c r="B2056">
        <v>5.64</v>
      </c>
    </row>
    <row r="2057" spans="1:2">
      <c r="A2057" s="917">
        <v>37113</v>
      </c>
      <c r="B2057">
        <v>5.61</v>
      </c>
    </row>
    <row r="2058" spans="1:2">
      <c r="A2058" s="917">
        <v>37116</v>
      </c>
      <c r="B2058">
        <v>5.6</v>
      </c>
    </row>
    <row r="2059" spans="1:2">
      <c r="A2059" s="917">
        <v>37117</v>
      </c>
      <c r="B2059">
        <v>5.61</v>
      </c>
    </row>
    <row r="2060" spans="1:2">
      <c r="A2060" s="917">
        <v>37118</v>
      </c>
      <c r="B2060">
        <v>5.62</v>
      </c>
    </row>
    <row r="2061" spans="1:2">
      <c r="A2061" s="917">
        <v>37119</v>
      </c>
      <c r="B2061">
        <v>5.58</v>
      </c>
    </row>
    <row r="2062" spans="1:2">
      <c r="A2062" s="917">
        <v>37120</v>
      </c>
      <c r="B2062">
        <v>5.51</v>
      </c>
    </row>
    <row r="2063" spans="1:2">
      <c r="A2063" s="917">
        <v>37123</v>
      </c>
      <c r="B2063">
        <v>5.55</v>
      </c>
    </row>
    <row r="2064" spans="1:2">
      <c r="A2064" s="917">
        <v>37124</v>
      </c>
      <c r="B2064">
        <v>5.54</v>
      </c>
    </row>
    <row r="2065" spans="1:2">
      <c r="A2065" s="917">
        <v>37125</v>
      </c>
      <c r="B2065">
        <v>5.53</v>
      </c>
    </row>
    <row r="2066" spans="1:2">
      <c r="A2066" s="917">
        <v>37126</v>
      </c>
      <c r="B2066">
        <v>5.5</v>
      </c>
    </row>
    <row r="2067" spans="1:2">
      <c r="A2067" s="917">
        <v>37127</v>
      </c>
      <c r="B2067">
        <v>5.54</v>
      </c>
    </row>
    <row r="2068" spans="1:2">
      <c r="A2068" s="917">
        <v>37130</v>
      </c>
      <c r="B2068">
        <v>5.56</v>
      </c>
    </row>
    <row r="2069" spans="1:2">
      <c r="A2069" s="917">
        <v>37131</v>
      </c>
      <c r="B2069">
        <v>5.49</v>
      </c>
    </row>
    <row r="2070" spans="1:2">
      <c r="A2070" s="917">
        <v>37132</v>
      </c>
      <c r="B2070">
        <v>5.44</v>
      </c>
    </row>
    <row r="2071" spans="1:2">
      <c r="A2071" s="917">
        <v>37133</v>
      </c>
      <c r="B2071">
        <v>5.45</v>
      </c>
    </row>
    <row r="2072" spans="1:2">
      <c r="A2072" s="917">
        <v>37134</v>
      </c>
      <c r="B2072">
        <v>5.47</v>
      </c>
    </row>
    <row r="2073" spans="1:2">
      <c r="A2073" s="917">
        <v>37137</v>
      </c>
      <c r="B2073" t="s">
        <v>739</v>
      </c>
    </row>
    <row r="2074" spans="1:2">
      <c r="A2074" s="917">
        <v>37138</v>
      </c>
      <c r="B2074">
        <v>5.59</v>
      </c>
    </row>
    <row r="2075" spans="1:2">
      <c r="A2075" s="917">
        <v>37139</v>
      </c>
      <c r="B2075">
        <v>5.57</v>
      </c>
    </row>
    <row r="2076" spans="1:2">
      <c r="A2076" s="917">
        <v>37140</v>
      </c>
      <c r="B2076">
        <v>5.5</v>
      </c>
    </row>
    <row r="2077" spans="1:2">
      <c r="A2077" s="917">
        <v>37141</v>
      </c>
      <c r="B2077">
        <v>5.45</v>
      </c>
    </row>
    <row r="2078" spans="1:2">
      <c r="A2078" s="917">
        <v>37144</v>
      </c>
      <c r="B2078">
        <v>5.5</v>
      </c>
    </row>
    <row r="2079" spans="1:2">
      <c r="A2079" s="917">
        <v>37145</v>
      </c>
      <c r="B2079" t="s">
        <v>739</v>
      </c>
    </row>
    <row r="2080" spans="1:2">
      <c r="A2080" s="917">
        <v>37146</v>
      </c>
      <c r="B2080" t="s">
        <v>739</v>
      </c>
    </row>
    <row r="2081" spans="1:2">
      <c r="A2081" s="917">
        <v>37147</v>
      </c>
      <c r="B2081">
        <v>5.41</v>
      </c>
    </row>
    <row r="2082" spans="1:2">
      <c r="A2082" s="917">
        <v>37148</v>
      </c>
      <c r="B2082">
        <v>5.38</v>
      </c>
    </row>
    <row r="2083" spans="1:2">
      <c r="A2083" s="917">
        <v>37151</v>
      </c>
      <c r="B2083">
        <v>5.44</v>
      </c>
    </row>
    <row r="2084" spans="1:2">
      <c r="A2084" s="917">
        <v>37152</v>
      </c>
      <c r="B2084">
        <v>5.59</v>
      </c>
    </row>
    <row r="2085" spans="1:2">
      <c r="A2085" s="917">
        <v>37153</v>
      </c>
      <c r="B2085">
        <v>5.59</v>
      </c>
    </row>
    <row r="2086" spans="1:2">
      <c r="A2086" s="917">
        <v>37154</v>
      </c>
      <c r="B2086">
        <v>5.67</v>
      </c>
    </row>
    <row r="2087" spans="1:2">
      <c r="A2087" s="917">
        <v>37155</v>
      </c>
      <c r="B2087">
        <v>5.62</v>
      </c>
    </row>
    <row r="2088" spans="1:2">
      <c r="A2088" s="917">
        <v>37158</v>
      </c>
      <c r="B2088">
        <v>5.61</v>
      </c>
    </row>
    <row r="2089" spans="1:2">
      <c r="A2089" s="917">
        <v>37159</v>
      </c>
      <c r="B2089">
        <v>5.6</v>
      </c>
    </row>
    <row r="2090" spans="1:2">
      <c r="A2090" s="917">
        <v>37160</v>
      </c>
      <c r="B2090">
        <v>5.52</v>
      </c>
    </row>
    <row r="2091" spans="1:2">
      <c r="A2091" s="917">
        <v>37161</v>
      </c>
      <c r="B2091">
        <v>5.46</v>
      </c>
    </row>
    <row r="2092" spans="1:2">
      <c r="A2092" s="917">
        <v>37162</v>
      </c>
      <c r="B2092">
        <v>5.45</v>
      </c>
    </row>
    <row r="2093" spans="1:2">
      <c r="A2093" s="917">
        <v>37165</v>
      </c>
      <c r="B2093">
        <v>5.39</v>
      </c>
    </row>
    <row r="2094" spans="1:2">
      <c r="A2094" s="917">
        <v>37166</v>
      </c>
      <c r="B2094">
        <v>5.36</v>
      </c>
    </row>
    <row r="2095" spans="1:2">
      <c r="A2095" s="917">
        <v>37167</v>
      </c>
      <c r="B2095">
        <v>5.34</v>
      </c>
    </row>
    <row r="2096" spans="1:2">
      <c r="A2096" s="917">
        <v>37168</v>
      </c>
      <c r="B2096">
        <v>5.33</v>
      </c>
    </row>
    <row r="2097" spans="1:2">
      <c r="A2097" s="917">
        <v>37169</v>
      </c>
      <c r="B2097">
        <v>5.34</v>
      </c>
    </row>
    <row r="2098" spans="1:2">
      <c r="A2098" s="917">
        <v>37172</v>
      </c>
      <c r="B2098" t="s">
        <v>739</v>
      </c>
    </row>
    <row r="2099" spans="1:2">
      <c r="A2099" s="917">
        <v>37173</v>
      </c>
      <c r="B2099">
        <v>5.42</v>
      </c>
    </row>
    <row r="2100" spans="1:2">
      <c r="A2100" s="917">
        <v>37174</v>
      </c>
      <c r="B2100">
        <v>5.38</v>
      </c>
    </row>
    <row r="2101" spans="1:2">
      <c r="A2101" s="917">
        <v>37175</v>
      </c>
      <c r="B2101">
        <v>5.45</v>
      </c>
    </row>
    <row r="2102" spans="1:2">
      <c r="A2102" s="917">
        <v>37176</v>
      </c>
      <c r="B2102">
        <v>5.45</v>
      </c>
    </row>
    <row r="2103" spans="1:2">
      <c r="A2103" s="917">
        <v>37179</v>
      </c>
      <c r="B2103">
        <v>5.4</v>
      </c>
    </row>
    <row r="2104" spans="1:2">
      <c r="A2104" s="917">
        <v>37180</v>
      </c>
      <c r="B2104">
        <v>5.38</v>
      </c>
    </row>
    <row r="2105" spans="1:2">
      <c r="A2105" s="917">
        <v>37181</v>
      </c>
      <c r="B2105">
        <v>5.35</v>
      </c>
    </row>
    <row r="2106" spans="1:2">
      <c r="A2106" s="917">
        <v>37182</v>
      </c>
      <c r="B2106">
        <v>5.34</v>
      </c>
    </row>
    <row r="2107" spans="1:2">
      <c r="A2107" s="917">
        <v>37183</v>
      </c>
      <c r="B2107">
        <v>5.39</v>
      </c>
    </row>
    <row r="2108" spans="1:2">
      <c r="A2108" s="917">
        <v>37186</v>
      </c>
      <c r="B2108">
        <v>5.38</v>
      </c>
    </row>
    <row r="2109" spans="1:2">
      <c r="A2109" s="917">
        <v>37187</v>
      </c>
      <c r="B2109">
        <v>5.4</v>
      </c>
    </row>
    <row r="2110" spans="1:2">
      <c r="A2110" s="917">
        <v>37188</v>
      </c>
      <c r="B2110">
        <v>5.32</v>
      </c>
    </row>
    <row r="2111" spans="1:2">
      <c r="A2111" s="917">
        <v>37189</v>
      </c>
      <c r="B2111">
        <v>5.28</v>
      </c>
    </row>
    <row r="2112" spans="1:2">
      <c r="A2112" s="917">
        <v>37190</v>
      </c>
      <c r="B2112">
        <v>5.27</v>
      </c>
    </row>
    <row r="2113" spans="1:2">
      <c r="A2113" s="917">
        <v>37193</v>
      </c>
      <c r="B2113">
        <v>5.24</v>
      </c>
    </row>
    <row r="2114" spans="1:2">
      <c r="A2114" s="917">
        <v>37194</v>
      </c>
      <c r="B2114">
        <v>5.21</v>
      </c>
    </row>
    <row r="2115" spans="1:2">
      <c r="A2115" s="917">
        <v>37195</v>
      </c>
      <c r="B2115">
        <v>5.05</v>
      </c>
    </row>
    <row r="2116" spans="1:2">
      <c r="A2116" s="917">
        <v>37196</v>
      </c>
      <c r="B2116">
        <v>5</v>
      </c>
    </row>
    <row r="2117" spans="1:2">
      <c r="A2117" s="917">
        <v>37197</v>
      </c>
      <c r="B2117">
        <v>5.14</v>
      </c>
    </row>
    <row r="2118" spans="1:2">
      <c r="A2118" s="917">
        <v>37200</v>
      </c>
      <c r="B2118">
        <v>5.0599999999999996</v>
      </c>
    </row>
    <row r="2119" spans="1:2">
      <c r="A2119" s="917">
        <v>37201</v>
      </c>
      <c r="B2119">
        <v>5.05</v>
      </c>
    </row>
    <row r="2120" spans="1:2">
      <c r="A2120" s="917">
        <v>37202</v>
      </c>
      <c r="B2120">
        <v>4.95</v>
      </c>
    </row>
    <row r="2121" spans="1:2">
      <c r="A2121" s="917">
        <v>37203</v>
      </c>
      <c r="B2121">
        <v>5.03</v>
      </c>
    </row>
    <row r="2122" spans="1:2">
      <c r="A2122" s="917">
        <v>37204</v>
      </c>
      <c r="B2122">
        <v>5.05</v>
      </c>
    </row>
    <row r="2123" spans="1:2">
      <c r="A2123" s="917">
        <v>37207</v>
      </c>
      <c r="B2123" t="s">
        <v>739</v>
      </c>
    </row>
    <row r="2124" spans="1:2">
      <c r="A2124" s="917">
        <v>37208</v>
      </c>
      <c r="B2124">
        <v>5.0999999999999996</v>
      </c>
    </row>
    <row r="2125" spans="1:2">
      <c r="A2125" s="917">
        <v>37209</v>
      </c>
      <c r="B2125">
        <v>5.2</v>
      </c>
    </row>
    <row r="2126" spans="1:2">
      <c r="A2126" s="917">
        <v>37210</v>
      </c>
      <c r="B2126">
        <v>5.41</v>
      </c>
    </row>
    <row r="2127" spans="1:2">
      <c r="A2127" s="917">
        <v>37211</v>
      </c>
      <c r="B2127">
        <v>5.52</v>
      </c>
    </row>
    <row r="2128" spans="1:2">
      <c r="A2128" s="917">
        <v>37214</v>
      </c>
      <c r="B2128">
        <v>5.42</v>
      </c>
    </row>
    <row r="2129" spans="1:2">
      <c r="A2129" s="917">
        <v>37215</v>
      </c>
      <c r="B2129">
        <v>5.5</v>
      </c>
    </row>
    <row r="2130" spans="1:2">
      <c r="A2130" s="917">
        <v>37216</v>
      </c>
      <c r="B2130">
        <v>5.59</v>
      </c>
    </row>
    <row r="2131" spans="1:2">
      <c r="A2131" s="917">
        <v>37217</v>
      </c>
      <c r="B2131" t="s">
        <v>739</v>
      </c>
    </row>
    <row r="2132" spans="1:2">
      <c r="A2132" s="917">
        <v>37218</v>
      </c>
      <c r="B2132">
        <v>5.65</v>
      </c>
    </row>
    <row r="2133" spans="1:2">
      <c r="A2133" s="917">
        <v>37221</v>
      </c>
      <c r="B2133">
        <v>5.66</v>
      </c>
    </row>
    <row r="2134" spans="1:2">
      <c r="A2134" s="917">
        <v>37222</v>
      </c>
      <c r="B2134">
        <v>5.64</v>
      </c>
    </row>
    <row r="2135" spans="1:2">
      <c r="A2135" s="917">
        <v>37223</v>
      </c>
      <c r="B2135">
        <v>5.63</v>
      </c>
    </row>
    <row r="2136" spans="1:2">
      <c r="A2136" s="917">
        <v>37224</v>
      </c>
      <c r="B2136">
        <v>5.52</v>
      </c>
    </row>
    <row r="2137" spans="1:2">
      <c r="A2137" s="917">
        <v>37225</v>
      </c>
      <c r="B2137">
        <v>5.54</v>
      </c>
    </row>
    <row r="2138" spans="1:2">
      <c r="A2138" s="917">
        <v>37228</v>
      </c>
      <c r="B2138">
        <v>5.49</v>
      </c>
    </row>
    <row r="2139" spans="1:2">
      <c r="A2139" s="917">
        <v>37229</v>
      </c>
      <c r="B2139">
        <v>5.43</v>
      </c>
    </row>
    <row r="2140" spans="1:2">
      <c r="A2140" s="917">
        <v>37230</v>
      </c>
      <c r="B2140">
        <v>5.61</v>
      </c>
    </row>
    <row r="2141" spans="1:2">
      <c r="A2141" s="917">
        <v>37231</v>
      </c>
      <c r="B2141">
        <v>5.72</v>
      </c>
    </row>
    <row r="2142" spans="1:2">
      <c r="A2142" s="917">
        <v>37232</v>
      </c>
      <c r="B2142">
        <v>5.9</v>
      </c>
    </row>
    <row r="2143" spans="1:2">
      <c r="A2143" s="917">
        <v>37235</v>
      </c>
      <c r="B2143">
        <v>5.86</v>
      </c>
    </row>
    <row r="2144" spans="1:2">
      <c r="A2144" s="917">
        <v>37236</v>
      </c>
      <c r="B2144">
        <v>5.83</v>
      </c>
    </row>
    <row r="2145" spans="1:2">
      <c r="A2145" s="917">
        <v>37237</v>
      </c>
      <c r="B2145">
        <v>5.74</v>
      </c>
    </row>
    <row r="2146" spans="1:2">
      <c r="A2146" s="917">
        <v>37238</v>
      </c>
      <c r="B2146">
        <v>5.81</v>
      </c>
    </row>
    <row r="2147" spans="1:2">
      <c r="A2147" s="917">
        <v>37239</v>
      </c>
      <c r="B2147">
        <v>5.89</v>
      </c>
    </row>
    <row r="2148" spans="1:2">
      <c r="A2148" s="917">
        <v>37242</v>
      </c>
      <c r="B2148">
        <v>5.91</v>
      </c>
    </row>
    <row r="2149" spans="1:2">
      <c r="A2149" s="917">
        <v>37243</v>
      </c>
      <c r="B2149">
        <v>5.81</v>
      </c>
    </row>
    <row r="2150" spans="1:2">
      <c r="A2150" s="917">
        <v>37244</v>
      </c>
      <c r="B2150">
        <v>5.73</v>
      </c>
    </row>
    <row r="2151" spans="1:2">
      <c r="A2151" s="917">
        <v>37245</v>
      </c>
      <c r="B2151">
        <v>5.73</v>
      </c>
    </row>
    <row r="2152" spans="1:2">
      <c r="A2152" s="917">
        <v>37246</v>
      </c>
      <c r="B2152">
        <v>5.76</v>
      </c>
    </row>
    <row r="2153" spans="1:2">
      <c r="A2153" s="917">
        <v>37249</v>
      </c>
      <c r="B2153">
        <v>5.81</v>
      </c>
    </row>
    <row r="2154" spans="1:2">
      <c r="A2154" s="917">
        <v>37250</v>
      </c>
      <c r="B2154" t="s">
        <v>739</v>
      </c>
    </row>
    <row r="2155" spans="1:2">
      <c r="A2155" s="917">
        <v>37251</v>
      </c>
      <c r="B2155">
        <v>5.84</v>
      </c>
    </row>
    <row r="2156" spans="1:2">
      <c r="A2156" s="917">
        <v>37252</v>
      </c>
      <c r="B2156">
        <v>5.78</v>
      </c>
    </row>
    <row r="2157" spans="1:2">
      <c r="A2157" s="917">
        <v>37253</v>
      </c>
      <c r="B2157">
        <v>5.82</v>
      </c>
    </row>
    <row r="2158" spans="1:2">
      <c r="A2158" s="917">
        <v>37256</v>
      </c>
      <c r="B2158">
        <v>5.74</v>
      </c>
    </row>
    <row r="2159" spans="1:2">
      <c r="A2159" s="917">
        <v>37257</v>
      </c>
      <c r="B2159" t="s">
        <v>739</v>
      </c>
    </row>
    <row r="2160" spans="1:2">
      <c r="A2160" s="917">
        <v>37258</v>
      </c>
      <c r="B2160">
        <v>5.86</v>
      </c>
    </row>
    <row r="2161" spans="1:2">
      <c r="A2161" s="917">
        <v>37259</v>
      </c>
      <c r="B2161">
        <v>5.83</v>
      </c>
    </row>
    <row r="2162" spans="1:2">
      <c r="A2162" s="917">
        <v>37260</v>
      </c>
      <c r="B2162">
        <v>5.87</v>
      </c>
    </row>
    <row r="2163" spans="1:2">
      <c r="A2163" s="917">
        <v>37263</v>
      </c>
      <c r="B2163">
        <v>5.76</v>
      </c>
    </row>
    <row r="2164" spans="1:2">
      <c r="A2164" s="917">
        <v>37264</v>
      </c>
      <c r="B2164">
        <v>5.77</v>
      </c>
    </row>
    <row r="2165" spans="1:2">
      <c r="A2165" s="917">
        <v>37265</v>
      </c>
      <c r="B2165">
        <v>5.76</v>
      </c>
    </row>
    <row r="2166" spans="1:2">
      <c r="A2166" s="917">
        <v>37266</v>
      </c>
      <c r="B2166">
        <v>5.64</v>
      </c>
    </row>
    <row r="2167" spans="1:2">
      <c r="A2167" s="917">
        <v>37267</v>
      </c>
      <c r="B2167">
        <v>5.6</v>
      </c>
    </row>
    <row r="2168" spans="1:2">
      <c r="A2168" s="917">
        <v>37270</v>
      </c>
      <c r="B2168">
        <v>5.62</v>
      </c>
    </row>
    <row r="2169" spans="1:2">
      <c r="A2169" s="917">
        <v>37271</v>
      </c>
      <c r="B2169">
        <v>5.56</v>
      </c>
    </row>
    <row r="2170" spans="1:2">
      <c r="A2170" s="917">
        <v>37272</v>
      </c>
      <c r="B2170">
        <v>5.58</v>
      </c>
    </row>
    <row r="2171" spans="1:2">
      <c r="A2171" s="917">
        <v>37273</v>
      </c>
      <c r="B2171">
        <v>5.65</v>
      </c>
    </row>
    <row r="2172" spans="1:2">
      <c r="A2172" s="917">
        <v>37274</v>
      </c>
      <c r="B2172">
        <v>5.59</v>
      </c>
    </row>
    <row r="2173" spans="1:2">
      <c r="A2173" s="917">
        <v>37277</v>
      </c>
      <c r="B2173" t="s">
        <v>739</v>
      </c>
    </row>
    <row r="2174" spans="1:2">
      <c r="A2174" s="917">
        <v>37278</v>
      </c>
      <c r="B2174">
        <v>5.62</v>
      </c>
    </row>
    <row r="2175" spans="1:2">
      <c r="A2175" s="917">
        <v>37279</v>
      </c>
      <c r="B2175">
        <v>5.73</v>
      </c>
    </row>
    <row r="2176" spans="1:2">
      <c r="A2176" s="917">
        <v>37280</v>
      </c>
      <c r="B2176">
        <v>5.71</v>
      </c>
    </row>
    <row r="2177" spans="1:2">
      <c r="A2177" s="917">
        <v>37281</v>
      </c>
      <c r="B2177">
        <v>5.72</v>
      </c>
    </row>
    <row r="2178" spans="1:2">
      <c r="A2178" s="917">
        <v>37284</v>
      </c>
      <c r="B2178">
        <v>5.72</v>
      </c>
    </row>
    <row r="2179" spans="1:2">
      <c r="A2179" s="917">
        <v>37285</v>
      </c>
      <c r="B2179">
        <v>5.63</v>
      </c>
    </row>
    <row r="2180" spans="1:2">
      <c r="A2180" s="917">
        <v>37286</v>
      </c>
      <c r="B2180">
        <v>5.64</v>
      </c>
    </row>
    <row r="2181" spans="1:2">
      <c r="A2181" s="917">
        <v>37287</v>
      </c>
      <c r="B2181">
        <v>5.68</v>
      </c>
    </row>
    <row r="2182" spans="1:2">
      <c r="A2182" s="917">
        <v>37288</v>
      </c>
      <c r="B2182">
        <v>5.63</v>
      </c>
    </row>
    <row r="2183" spans="1:2">
      <c r="A2183" s="917">
        <v>37291</v>
      </c>
      <c r="B2183">
        <v>5.57</v>
      </c>
    </row>
    <row r="2184" spans="1:2">
      <c r="A2184" s="917">
        <v>37292</v>
      </c>
      <c r="B2184">
        <v>5.56</v>
      </c>
    </row>
    <row r="2185" spans="1:2">
      <c r="A2185" s="917">
        <v>37293</v>
      </c>
      <c r="B2185">
        <v>5.61</v>
      </c>
    </row>
    <row r="2186" spans="1:2">
      <c r="A2186" s="917">
        <v>37294</v>
      </c>
      <c r="B2186">
        <v>5.64</v>
      </c>
    </row>
    <row r="2187" spans="1:2">
      <c r="A2187" s="917">
        <v>37295</v>
      </c>
      <c r="B2187">
        <v>5.6</v>
      </c>
    </row>
    <row r="2188" spans="1:2">
      <c r="A2188" s="917">
        <v>37298</v>
      </c>
      <c r="B2188">
        <v>5.63</v>
      </c>
    </row>
    <row r="2189" spans="1:2">
      <c r="A2189" s="917">
        <v>37299</v>
      </c>
      <c r="B2189">
        <v>5.69</v>
      </c>
    </row>
    <row r="2190" spans="1:2">
      <c r="A2190" s="917">
        <v>37300</v>
      </c>
      <c r="B2190">
        <v>5.72</v>
      </c>
    </row>
    <row r="2191" spans="1:2">
      <c r="A2191" s="917">
        <v>37301</v>
      </c>
      <c r="B2191">
        <v>5.64</v>
      </c>
    </row>
    <row r="2192" spans="1:2">
      <c r="A2192" s="917">
        <v>37302</v>
      </c>
      <c r="B2192">
        <v>5.58</v>
      </c>
    </row>
    <row r="2193" spans="1:2">
      <c r="A2193" s="917">
        <v>37305</v>
      </c>
      <c r="B2193" t="s">
        <v>739</v>
      </c>
    </row>
    <row r="2194" spans="1:2">
      <c r="A2194" s="917">
        <v>37306</v>
      </c>
      <c r="B2194">
        <v>5.61</v>
      </c>
    </row>
    <row r="2195" spans="1:2">
      <c r="A2195" s="917">
        <v>37307</v>
      </c>
      <c r="B2195">
        <v>5.6</v>
      </c>
    </row>
    <row r="2196" spans="1:2">
      <c r="A2196" s="917">
        <v>37308</v>
      </c>
      <c r="B2196">
        <v>5.58</v>
      </c>
    </row>
    <row r="2197" spans="1:2">
      <c r="A2197" s="917">
        <v>37309</v>
      </c>
      <c r="B2197">
        <v>5.55</v>
      </c>
    </row>
    <row r="2198" spans="1:2">
      <c r="A2198" s="917">
        <v>37312</v>
      </c>
      <c r="B2198">
        <v>5.56</v>
      </c>
    </row>
    <row r="2199" spans="1:2">
      <c r="A2199" s="917">
        <v>37313</v>
      </c>
      <c r="B2199">
        <v>5.63</v>
      </c>
    </row>
    <row r="2200" spans="1:2">
      <c r="A2200" s="917">
        <v>37314</v>
      </c>
      <c r="B2200">
        <v>5.56</v>
      </c>
    </row>
    <row r="2201" spans="1:2">
      <c r="A2201" s="917">
        <v>37315</v>
      </c>
      <c r="B2201">
        <v>5.61</v>
      </c>
    </row>
    <row r="2202" spans="1:2">
      <c r="A2202" s="917">
        <v>37316</v>
      </c>
      <c r="B2202">
        <v>5.7</v>
      </c>
    </row>
    <row r="2203" spans="1:2">
      <c r="A2203" s="917">
        <v>37319</v>
      </c>
      <c r="B2203">
        <v>5.71</v>
      </c>
    </row>
    <row r="2204" spans="1:2">
      <c r="A2204" s="917">
        <v>37320</v>
      </c>
      <c r="B2204">
        <v>5.7</v>
      </c>
    </row>
    <row r="2205" spans="1:2">
      <c r="A2205" s="917">
        <v>37321</v>
      </c>
      <c r="B2205">
        <v>5.74</v>
      </c>
    </row>
    <row r="2206" spans="1:2">
      <c r="A2206" s="917">
        <v>37322</v>
      </c>
      <c r="B2206">
        <v>5.88</v>
      </c>
    </row>
    <row r="2207" spans="1:2">
      <c r="A2207" s="917">
        <v>37323</v>
      </c>
      <c r="B2207">
        <v>5.95</v>
      </c>
    </row>
    <row r="2208" spans="1:2">
      <c r="A2208" s="917">
        <v>37326</v>
      </c>
      <c r="B2208">
        <v>5.96</v>
      </c>
    </row>
    <row r="2209" spans="1:2">
      <c r="A2209" s="917">
        <v>37327</v>
      </c>
      <c r="B2209">
        <v>5.96</v>
      </c>
    </row>
    <row r="2210" spans="1:2">
      <c r="A2210" s="917">
        <v>37328</v>
      </c>
      <c r="B2210">
        <v>5.95</v>
      </c>
    </row>
    <row r="2211" spans="1:2">
      <c r="A2211" s="917">
        <v>37329</v>
      </c>
      <c r="B2211">
        <v>6.05</v>
      </c>
    </row>
    <row r="2212" spans="1:2">
      <c r="A2212" s="917">
        <v>37330</v>
      </c>
      <c r="B2212">
        <v>5.98</v>
      </c>
    </row>
    <row r="2213" spans="1:2">
      <c r="A2213" s="917">
        <v>37333</v>
      </c>
      <c r="B2213">
        <v>5.95</v>
      </c>
    </row>
    <row r="2214" spans="1:2">
      <c r="A2214" s="917">
        <v>37334</v>
      </c>
      <c r="B2214">
        <v>5.96</v>
      </c>
    </row>
    <row r="2215" spans="1:2">
      <c r="A2215" s="917">
        <v>37335</v>
      </c>
      <c r="B2215">
        <v>6.04</v>
      </c>
    </row>
    <row r="2216" spans="1:2">
      <c r="A2216" s="917">
        <v>37336</v>
      </c>
      <c r="B2216">
        <v>6.02</v>
      </c>
    </row>
    <row r="2217" spans="1:2">
      <c r="A2217" s="917">
        <v>37337</v>
      </c>
      <c r="B2217">
        <v>6.04</v>
      </c>
    </row>
    <row r="2218" spans="1:2">
      <c r="A2218" s="917">
        <v>37340</v>
      </c>
      <c r="B2218">
        <v>6.03</v>
      </c>
    </row>
    <row r="2219" spans="1:2">
      <c r="A2219" s="917">
        <v>37341</v>
      </c>
      <c r="B2219">
        <v>5.96</v>
      </c>
    </row>
    <row r="2220" spans="1:2">
      <c r="A2220" s="917">
        <v>37342</v>
      </c>
      <c r="B2220">
        <v>5.96</v>
      </c>
    </row>
    <row r="2221" spans="1:2">
      <c r="A2221" s="917">
        <v>37343</v>
      </c>
      <c r="B2221">
        <v>6.03</v>
      </c>
    </row>
    <row r="2222" spans="1:2">
      <c r="A2222" s="917">
        <v>37344</v>
      </c>
      <c r="B2222" t="s">
        <v>739</v>
      </c>
    </row>
    <row r="2223" spans="1:2">
      <c r="A2223" s="917">
        <v>37347</v>
      </c>
      <c r="B2223">
        <v>6.04</v>
      </c>
    </row>
    <row r="2224" spans="1:2">
      <c r="A2224" s="917">
        <v>37348</v>
      </c>
      <c r="B2224">
        <v>5.96</v>
      </c>
    </row>
    <row r="2225" spans="1:2">
      <c r="A2225" s="917">
        <v>37349</v>
      </c>
      <c r="B2225">
        <v>5.92</v>
      </c>
    </row>
    <row r="2226" spans="1:2">
      <c r="A2226" s="917">
        <v>37350</v>
      </c>
      <c r="B2226">
        <v>5.89</v>
      </c>
    </row>
    <row r="2227" spans="1:2">
      <c r="A2227" s="917">
        <v>37351</v>
      </c>
      <c r="B2227">
        <v>5.84</v>
      </c>
    </row>
    <row r="2228" spans="1:2">
      <c r="A2228" s="917">
        <v>37354</v>
      </c>
      <c r="B2228">
        <v>5.89</v>
      </c>
    </row>
    <row r="2229" spans="1:2">
      <c r="A2229" s="917">
        <v>37355</v>
      </c>
      <c r="B2229">
        <v>5.84</v>
      </c>
    </row>
    <row r="2230" spans="1:2">
      <c r="A2230" s="917">
        <v>37356</v>
      </c>
      <c r="B2230">
        <v>5.88</v>
      </c>
    </row>
    <row r="2231" spans="1:2">
      <c r="A2231" s="917">
        <v>37357</v>
      </c>
      <c r="B2231">
        <v>5.85</v>
      </c>
    </row>
    <row r="2232" spans="1:2">
      <c r="A2232" s="917">
        <v>37358</v>
      </c>
      <c r="B2232">
        <v>5.81</v>
      </c>
    </row>
    <row r="2233" spans="1:2">
      <c r="A2233" s="917">
        <v>37361</v>
      </c>
      <c r="B2233">
        <v>5.78</v>
      </c>
    </row>
    <row r="2234" spans="1:2">
      <c r="A2234" s="917">
        <v>37362</v>
      </c>
      <c r="B2234">
        <v>5.83</v>
      </c>
    </row>
    <row r="2235" spans="1:2">
      <c r="A2235" s="917">
        <v>37363</v>
      </c>
      <c r="B2235">
        <v>5.9</v>
      </c>
    </row>
    <row r="2236" spans="1:2">
      <c r="A2236" s="917">
        <v>37364</v>
      </c>
      <c r="B2236">
        <v>5.88</v>
      </c>
    </row>
    <row r="2237" spans="1:2">
      <c r="A2237" s="917">
        <v>37365</v>
      </c>
      <c r="B2237">
        <v>5.85</v>
      </c>
    </row>
    <row r="2238" spans="1:2">
      <c r="A2238" s="917">
        <v>37368</v>
      </c>
      <c r="B2238">
        <v>5.85</v>
      </c>
    </row>
    <row r="2239" spans="1:2">
      <c r="A2239" s="917">
        <v>37369</v>
      </c>
      <c r="B2239">
        <v>5.83</v>
      </c>
    </row>
    <row r="2240" spans="1:2">
      <c r="A2240" s="917">
        <v>37370</v>
      </c>
      <c r="B2240">
        <v>5.77</v>
      </c>
    </row>
    <row r="2241" spans="1:2">
      <c r="A2241" s="917">
        <v>37371</v>
      </c>
      <c r="B2241">
        <v>5.77</v>
      </c>
    </row>
    <row r="2242" spans="1:2">
      <c r="A2242" s="917">
        <v>37372</v>
      </c>
      <c r="B2242">
        <v>5.73</v>
      </c>
    </row>
    <row r="2243" spans="1:2">
      <c r="A2243" s="917">
        <v>37375</v>
      </c>
      <c r="B2243">
        <v>5.77</v>
      </c>
    </row>
    <row r="2244" spans="1:2">
      <c r="A2244" s="917">
        <v>37376</v>
      </c>
      <c r="B2244">
        <v>5.74</v>
      </c>
    </row>
    <row r="2245" spans="1:2">
      <c r="A2245" s="917">
        <v>37377</v>
      </c>
      <c r="B2245">
        <v>5.71</v>
      </c>
    </row>
    <row r="2246" spans="1:2">
      <c r="A2246" s="917">
        <v>37378</v>
      </c>
      <c r="B2246">
        <v>5.74</v>
      </c>
    </row>
    <row r="2247" spans="1:2">
      <c r="A2247" s="917">
        <v>37379</v>
      </c>
      <c r="B2247">
        <v>5.7</v>
      </c>
    </row>
    <row r="2248" spans="1:2">
      <c r="A2248" s="917">
        <v>37382</v>
      </c>
      <c r="B2248">
        <v>5.71</v>
      </c>
    </row>
    <row r="2249" spans="1:2">
      <c r="A2249" s="917">
        <v>37383</v>
      </c>
      <c r="B2249">
        <v>5.71</v>
      </c>
    </row>
    <row r="2250" spans="1:2">
      <c r="A2250" s="917">
        <v>37384</v>
      </c>
      <c r="B2250">
        <v>5.84</v>
      </c>
    </row>
    <row r="2251" spans="1:2">
      <c r="A2251" s="917">
        <v>37385</v>
      </c>
      <c r="B2251">
        <v>5.8</v>
      </c>
    </row>
    <row r="2252" spans="1:2">
      <c r="A2252" s="917">
        <v>37386</v>
      </c>
      <c r="B2252">
        <v>5.77</v>
      </c>
    </row>
    <row r="2253" spans="1:2">
      <c r="A2253" s="917">
        <v>37389</v>
      </c>
      <c r="B2253">
        <v>5.86</v>
      </c>
    </row>
    <row r="2254" spans="1:2">
      <c r="A2254" s="917">
        <v>37390</v>
      </c>
      <c r="B2254">
        <v>5.94</v>
      </c>
    </row>
    <row r="2255" spans="1:2">
      <c r="A2255" s="917">
        <v>37391</v>
      </c>
      <c r="B2255">
        <v>5.92</v>
      </c>
    </row>
    <row r="2256" spans="1:2">
      <c r="A2256" s="917">
        <v>37392</v>
      </c>
      <c r="B2256">
        <v>5.87</v>
      </c>
    </row>
    <row r="2257" spans="1:2">
      <c r="A2257" s="917">
        <v>37393</v>
      </c>
      <c r="B2257">
        <v>5.94</v>
      </c>
    </row>
    <row r="2258" spans="1:2">
      <c r="A2258" s="917">
        <v>37396</v>
      </c>
      <c r="B2258">
        <v>5.88</v>
      </c>
    </row>
    <row r="2259" spans="1:2">
      <c r="A2259" s="917">
        <v>37397</v>
      </c>
      <c r="B2259">
        <v>5.84</v>
      </c>
    </row>
    <row r="2260" spans="1:2">
      <c r="A2260" s="917">
        <v>37398</v>
      </c>
      <c r="B2260">
        <v>5.8</v>
      </c>
    </row>
    <row r="2261" spans="1:2">
      <c r="A2261" s="917">
        <v>37399</v>
      </c>
      <c r="B2261">
        <v>5.83</v>
      </c>
    </row>
    <row r="2262" spans="1:2">
      <c r="A2262" s="917">
        <v>37400</v>
      </c>
      <c r="B2262">
        <v>5.83</v>
      </c>
    </row>
    <row r="2263" spans="1:2">
      <c r="A2263" s="917">
        <v>37403</v>
      </c>
      <c r="B2263" t="s">
        <v>739</v>
      </c>
    </row>
    <row r="2264" spans="1:2">
      <c r="A2264" s="917">
        <v>37404</v>
      </c>
      <c r="B2264">
        <v>5.83</v>
      </c>
    </row>
    <row r="2265" spans="1:2">
      <c r="A2265" s="917">
        <v>37405</v>
      </c>
      <c r="B2265">
        <v>5.79</v>
      </c>
    </row>
    <row r="2266" spans="1:2">
      <c r="A2266" s="917">
        <v>37406</v>
      </c>
      <c r="B2266">
        <v>5.74</v>
      </c>
    </row>
    <row r="2267" spans="1:2">
      <c r="A2267" s="917">
        <v>37407</v>
      </c>
      <c r="B2267">
        <v>5.77</v>
      </c>
    </row>
    <row r="2268" spans="1:2">
      <c r="A2268" s="917">
        <v>37410</v>
      </c>
      <c r="B2268">
        <v>5.76</v>
      </c>
    </row>
    <row r="2269" spans="1:2">
      <c r="A2269" s="917">
        <v>37411</v>
      </c>
      <c r="B2269">
        <v>5.75</v>
      </c>
    </row>
    <row r="2270" spans="1:2">
      <c r="A2270" s="917">
        <v>37412</v>
      </c>
      <c r="B2270">
        <v>5.79</v>
      </c>
    </row>
    <row r="2271" spans="1:2">
      <c r="A2271" s="917">
        <v>37413</v>
      </c>
      <c r="B2271">
        <v>5.75</v>
      </c>
    </row>
    <row r="2272" spans="1:2">
      <c r="A2272" s="917">
        <v>37414</v>
      </c>
      <c r="B2272">
        <v>5.81</v>
      </c>
    </row>
    <row r="2273" spans="1:2">
      <c r="A2273" s="917">
        <v>37417</v>
      </c>
      <c r="B2273">
        <v>5.76</v>
      </c>
    </row>
    <row r="2274" spans="1:2">
      <c r="A2274" s="917">
        <v>37418</v>
      </c>
      <c r="B2274">
        <v>5.71</v>
      </c>
    </row>
    <row r="2275" spans="1:2">
      <c r="A2275" s="917">
        <v>37419</v>
      </c>
      <c r="B2275">
        <v>5.68</v>
      </c>
    </row>
    <row r="2276" spans="1:2">
      <c r="A2276" s="917">
        <v>37420</v>
      </c>
      <c r="B2276">
        <v>5.65</v>
      </c>
    </row>
    <row r="2277" spans="1:2">
      <c r="A2277" s="917">
        <v>37421</v>
      </c>
      <c r="B2277">
        <v>5.54</v>
      </c>
    </row>
    <row r="2278" spans="1:2">
      <c r="A2278" s="917">
        <v>37424</v>
      </c>
      <c r="B2278">
        <v>5.61</v>
      </c>
    </row>
    <row r="2279" spans="1:2">
      <c r="A2279" s="917">
        <v>37425</v>
      </c>
      <c r="B2279">
        <v>5.6</v>
      </c>
    </row>
    <row r="2280" spans="1:2">
      <c r="A2280" s="917">
        <v>37426</v>
      </c>
      <c r="B2280">
        <v>5.51</v>
      </c>
    </row>
    <row r="2281" spans="1:2">
      <c r="A2281" s="917">
        <v>37427</v>
      </c>
      <c r="B2281">
        <v>5.59</v>
      </c>
    </row>
    <row r="2282" spans="1:2">
      <c r="A2282" s="917">
        <v>37428</v>
      </c>
      <c r="B2282">
        <v>5.54</v>
      </c>
    </row>
    <row r="2283" spans="1:2">
      <c r="A2283" s="917">
        <v>37431</v>
      </c>
      <c r="B2283">
        <v>5.6</v>
      </c>
    </row>
    <row r="2284" spans="1:2">
      <c r="A2284" s="917">
        <v>37432</v>
      </c>
      <c r="B2284">
        <v>5.62</v>
      </c>
    </row>
    <row r="2285" spans="1:2">
      <c r="A2285" s="917">
        <v>37433</v>
      </c>
      <c r="B2285">
        <v>5.53</v>
      </c>
    </row>
    <row r="2286" spans="1:2">
      <c r="A2286" s="917">
        <v>37434</v>
      </c>
      <c r="B2286">
        <v>5.63</v>
      </c>
    </row>
    <row r="2287" spans="1:2">
      <c r="A2287" s="917">
        <v>37435</v>
      </c>
      <c r="B2287">
        <v>5.65</v>
      </c>
    </row>
    <row r="2288" spans="1:2">
      <c r="A2288" s="917">
        <v>37438</v>
      </c>
      <c r="B2288">
        <v>5.64</v>
      </c>
    </row>
    <row r="2289" spans="1:2">
      <c r="A2289" s="917">
        <v>37439</v>
      </c>
      <c r="B2289">
        <v>5.56</v>
      </c>
    </row>
    <row r="2290" spans="1:2">
      <c r="A2290" s="917">
        <v>37440</v>
      </c>
      <c r="B2290">
        <v>5.57</v>
      </c>
    </row>
    <row r="2291" spans="1:2">
      <c r="A2291" s="917">
        <v>37441</v>
      </c>
      <c r="B2291" t="s">
        <v>739</v>
      </c>
    </row>
    <row r="2292" spans="1:2">
      <c r="A2292" s="917">
        <v>37442</v>
      </c>
      <c r="B2292">
        <v>5.67</v>
      </c>
    </row>
    <row r="2293" spans="1:2">
      <c r="A2293" s="917">
        <v>37445</v>
      </c>
      <c r="B2293">
        <v>5.63</v>
      </c>
    </row>
    <row r="2294" spans="1:2">
      <c r="A2294" s="917">
        <v>37446</v>
      </c>
      <c r="B2294">
        <v>5.57</v>
      </c>
    </row>
    <row r="2295" spans="1:2">
      <c r="A2295" s="917">
        <v>37447</v>
      </c>
      <c r="B2295">
        <v>5.48</v>
      </c>
    </row>
    <row r="2296" spans="1:2">
      <c r="A2296" s="917">
        <v>37448</v>
      </c>
      <c r="B2296">
        <v>5.47</v>
      </c>
    </row>
    <row r="2297" spans="1:2">
      <c r="A2297" s="917">
        <v>37449</v>
      </c>
      <c r="B2297">
        <v>5.45</v>
      </c>
    </row>
    <row r="2298" spans="1:2">
      <c r="A2298" s="917">
        <v>37452</v>
      </c>
      <c r="B2298">
        <v>5.49</v>
      </c>
    </row>
    <row r="2299" spans="1:2">
      <c r="A2299" s="917">
        <v>37453</v>
      </c>
      <c r="B2299">
        <v>5.58</v>
      </c>
    </row>
    <row r="2300" spans="1:2">
      <c r="A2300" s="917">
        <v>37454</v>
      </c>
      <c r="B2300">
        <v>5.54</v>
      </c>
    </row>
    <row r="2301" spans="1:2">
      <c r="A2301" s="917">
        <v>37455</v>
      </c>
      <c r="B2301">
        <v>5.52</v>
      </c>
    </row>
    <row r="2302" spans="1:2">
      <c r="A2302" s="917">
        <v>37456</v>
      </c>
      <c r="B2302">
        <v>5.47</v>
      </c>
    </row>
    <row r="2303" spans="1:2">
      <c r="A2303" s="917">
        <v>37459</v>
      </c>
      <c r="B2303">
        <v>5.4</v>
      </c>
    </row>
    <row r="2304" spans="1:2">
      <c r="A2304" s="917">
        <v>37460</v>
      </c>
      <c r="B2304">
        <v>5.39</v>
      </c>
    </row>
    <row r="2305" spans="1:2">
      <c r="A2305" s="917">
        <v>37461</v>
      </c>
      <c r="B2305">
        <v>5.42</v>
      </c>
    </row>
    <row r="2306" spans="1:2">
      <c r="A2306" s="917">
        <v>37462</v>
      </c>
      <c r="B2306">
        <v>5.39</v>
      </c>
    </row>
    <row r="2307" spans="1:2">
      <c r="A2307" s="917">
        <v>37463</v>
      </c>
      <c r="B2307">
        <v>5.42</v>
      </c>
    </row>
    <row r="2308" spans="1:2">
      <c r="A2308" s="917">
        <v>37466</v>
      </c>
      <c r="B2308">
        <v>5.54</v>
      </c>
    </row>
    <row r="2309" spans="1:2">
      <c r="A2309" s="917">
        <v>37467</v>
      </c>
      <c r="B2309">
        <v>5.54</v>
      </c>
    </row>
    <row r="2310" spans="1:2">
      <c r="A2310" s="917">
        <v>37468</v>
      </c>
      <c r="B2310">
        <v>5.41</v>
      </c>
    </row>
    <row r="2311" spans="1:2">
      <c r="A2311" s="917">
        <v>37469</v>
      </c>
      <c r="B2311">
        <v>5.41</v>
      </c>
    </row>
    <row r="2312" spans="1:2">
      <c r="A2312" s="917">
        <v>37470</v>
      </c>
      <c r="B2312">
        <v>5.29</v>
      </c>
    </row>
    <row r="2313" spans="1:2">
      <c r="A2313" s="917">
        <v>37473</v>
      </c>
      <c r="B2313">
        <v>5.26</v>
      </c>
    </row>
    <row r="2314" spans="1:2">
      <c r="A2314" s="917">
        <v>37474</v>
      </c>
      <c r="B2314">
        <v>5.35</v>
      </c>
    </row>
    <row r="2315" spans="1:2">
      <c r="A2315" s="917">
        <v>37475</v>
      </c>
      <c r="B2315">
        <v>5.31</v>
      </c>
    </row>
    <row r="2316" spans="1:2">
      <c r="A2316" s="917">
        <v>37476</v>
      </c>
      <c r="B2316">
        <v>5.34</v>
      </c>
    </row>
    <row r="2317" spans="1:2">
      <c r="A2317" s="917">
        <v>37477</v>
      </c>
      <c r="B2317">
        <v>5.22</v>
      </c>
    </row>
    <row r="2318" spans="1:2">
      <c r="A2318" s="917">
        <v>37480</v>
      </c>
      <c r="B2318">
        <v>5.16</v>
      </c>
    </row>
    <row r="2319" spans="1:2">
      <c r="A2319" s="917">
        <v>37481</v>
      </c>
      <c r="B2319">
        <v>5.09</v>
      </c>
    </row>
    <row r="2320" spans="1:2">
      <c r="A2320" s="917">
        <v>37482</v>
      </c>
      <c r="B2320">
        <v>5.03</v>
      </c>
    </row>
    <row r="2321" spans="1:2">
      <c r="A2321" s="917">
        <v>37483</v>
      </c>
      <c r="B2321">
        <v>5.12</v>
      </c>
    </row>
    <row r="2322" spans="1:2">
      <c r="A2322" s="917">
        <v>37484</v>
      </c>
      <c r="B2322">
        <v>5.24</v>
      </c>
    </row>
    <row r="2323" spans="1:2">
      <c r="A2323" s="917">
        <v>37487</v>
      </c>
      <c r="B2323">
        <v>5.21</v>
      </c>
    </row>
    <row r="2324" spans="1:2">
      <c r="A2324" s="917">
        <v>37488</v>
      </c>
      <c r="B2324">
        <v>5.12</v>
      </c>
    </row>
    <row r="2325" spans="1:2">
      <c r="A2325" s="917">
        <v>37489</v>
      </c>
      <c r="B2325">
        <v>5.14</v>
      </c>
    </row>
    <row r="2326" spans="1:2">
      <c r="A2326" s="917">
        <v>37490</v>
      </c>
      <c r="B2326">
        <v>5.22</v>
      </c>
    </row>
    <row r="2327" spans="1:2">
      <c r="A2327" s="917">
        <v>37491</v>
      </c>
      <c r="B2327">
        <v>5.15</v>
      </c>
    </row>
    <row r="2328" spans="1:2">
      <c r="A2328" s="917">
        <v>37494</v>
      </c>
      <c r="B2328">
        <v>5.12</v>
      </c>
    </row>
    <row r="2329" spans="1:2">
      <c r="A2329" s="917">
        <v>37495</v>
      </c>
      <c r="B2329">
        <v>5.2</v>
      </c>
    </row>
    <row r="2330" spans="1:2">
      <c r="A2330" s="917">
        <v>37496</v>
      </c>
      <c r="B2330">
        <v>5.14</v>
      </c>
    </row>
    <row r="2331" spans="1:2">
      <c r="A2331" s="917">
        <v>37497</v>
      </c>
      <c r="B2331">
        <v>5.08</v>
      </c>
    </row>
    <row r="2332" spans="1:2">
      <c r="A2332" s="917">
        <v>37498</v>
      </c>
      <c r="B2332">
        <v>5.0599999999999996</v>
      </c>
    </row>
    <row r="2333" spans="1:2">
      <c r="A2333" s="917">
        <v>37501</v>
      </c>
      <c r="B2333" t="s">
        <v>739</v>
      </c>
    </row>
    <row r="2334" spans="1:2">
      <c r="A2334" s="917">
        <v>37502</v>
      </c>
      <c r="B2334">
        <v>4.92</v>
      </c>
    </row>
    <row r="2335" spans="1:2">
      <c r="A2335" s="917">
        <v>37503</v>
      </c>
      <c r="B2335">
        <v>4.91</v>
      </c>
    </row>
    <row r="2336" spans="1:2">
      <c r="A2336" s="917">
        <v>37504</v>
      </c>
      <c r="B2336">
        <v>4.88</v>
      </c>
    </row>
    <row r="2337" spans="1:2">
      <c r="A2337" s="917">
        <v>37505</v>
      </c>
      <c r="B2337">
        <v>5</v>
      </c>
    </row>
    <row r="2338" spans="1:2">
      <c r="A2338" s="917">
        <v>37508</v>
      </c>
      <c r="B2338">
        <v>4.99</v>
      </c>
    </row>
    <row r="2339" spans="1:2">
      <c r="A2339" s="917">
        <v>37509</v>
      </c>
      <c r="B2339">
        <v>4.96</v>
      </c>
    </row>
    <row r="2340" spans="1:2">
      <c r="A2340" s="917">
        <v>37510</v>
      </c>
      <c r="B2340">
        <v>5.01</v>
      </c>
    </row>
    <row r="2341" spans="1:2">
      <c r="A2341" s="917">
        <v>37511</v>
      </c>
      <c r="B2341">
        <v>4.93</v>
      </c>
    </row>
    <row r="2342" spans="1:2">
      <c r="A2342" s="917">
        <v>37512</v>
      </c>
      <c r="B2342">
        <v>4.87</v>
      </c>
    </row>
    <row r="2343" spans="1:2">
      <c r="A2343" s="917">
        <v>37515</v>
      </c>
      <c r="B2343">
        <v>4.8499999999999996</v>
      </c>
    </row>
    <row r="2344" spans="1:2">
      <c r="A2344" s="917">
        <v>37516</v>
      </c>
      <c r="B2344">
        <v>4.83</v>
      </c>
    </row>
    <row r="2345" spans="1:2">
      <c r="A2345" s="917">
        <v>37517</v>
      </c>
      <c r="B2345">
        <v>4.8499999999999996</v>
      </c>
    </row>
    <row r="2346" spans="1:2">
      <c r="A2346" s="917">
        <v>37518</v>
      </c>
      <c r="B2346">
        <v>4.8</v>
      </c>
    </row>
    <row r="2347" spans="1:2">
      <c r="A2347" s="917">
        <v>37519</v>
      </c>
      <c r="B2347">
        <v>4.82</v>
      </c>
    </row>
    <row r="2348" spans="1:2">
      <c r="A2348" s="917">
        <v>37522</v>
      </c>
      <c r="B2348">
        <v>4.75</v>
      </c>
    </row>
    <row r="2349" spans="1:2">
      <c r="A2349" s="917">
        <v>37523</v>
      </c>
      <c r="B2349">
        <v>4.74</v>
      </c>
    </row>
    <row r="2350" spans="1:2">
      <c r="A2350" s="917">
        <v>37524</v>
      </c>
      <c r="B2350">
        <v>4.83</v>
      </c>
    </row>
    <row r="2351" spans="1:2">
      <c r="A2351" s="917">
        <v>37525</v>
      </c>
      <c r="B2351">
        <v>4.8499999999999996</v>
      </c>
    </row>
    <row r="2352" spans="1:2">
      <c r="A2352" s="917">
        <v>37526</v>
      </c>
      <c r="B2352">
        <v>4.78</v>
      </c>
    </row>
    <row r="2353" spans="1:2">
      <c r="A2353" s="917">
        <v>37529</v>
      </c>
      <c r="B2353">
        <v>4.75</v>
      </c>
    </row>
    <row r="2354" spans="1:2">
      <c r="A2354" s="917">
        <v>37530</v>
      </c>
      <c r="B2354">
        <v>4.8099999999999996</v>
      </c>
    </row>
    <row r="2355" spans="1:2">
      <c r="A2355" s="917">
        <v>37531</v>
      </c>
      <c r="B2355">
        <v>4.78</v>
      </c>
    </row>
    <row r="2356" spans="1:2">
      <c r="A2356" s="917">
        <v>37532</v>
      </c>
      <c r="B2356">
        <v>4.79</v>
      </c>
    </row>
    <row r="2357" spans="1:2">
      <c r="A2357" s="917">
        <v>37533</v>
      </c>
      <c r="B2357">
        <v>4.7699999999999996</v>
      </c>
    </row>
    <row r="2358" spans="1:2">
      <c r="A2358" s="917">
        <v>37536</v>
      </c>
      <c r="B2358">
        <v>4.75</v>
      </c>
    </row>
    <row r="2359" spans="1:2">
      <c r="A2359" s="917">
        <v>37537</v>
      </c>
      <c r="B2359">
        <v>4.75</v>
      </c>
    </row>
    <row r="2360" spans="1:2">
      <c r="A2360" s="917">
        <v>37538</v>
      </c>
      <c r="B2360">
        <v>4.72</v>
      </c>
    </row>
    <row r="2361" spans="1:2">
      <c r="A2361" s="917">
        <v>37539</v>
      </c>
      <c r="B2361">
        <v>4.78</v>
      </c>
    </row>
    <row r="2362" spans="1:2">
      <c r="A2362" s="917">
        <v>37540</v>
      </c>
      <c r="B2362">
        <v>4.91</v>
      </c>
    </row>
    <row r="2363" spans="1:2">
      <c r="A2363" s="917">
        <v>37543</v>
      </c>
      <c r="B2363" t="s">
        <v>739</v>
      </c>
    </row>
    <row r="2364" spans="1:2">
      <c r="A2364" s="917">
        <v>37544</v>
      </c>
      <c r="B2364">
        <v>5.09</v>
      </c>
    </row>
    <row r="2365" spans="1:2">
      <c r="A2365" s="917">
        <v>37545</v>
      </c>
      <c r="B2365">
        <v>5.0999999999999996</v>
      </c>
    </row>
    <row r="2366" spans="1:2">
      <c r="A2366" s="917">
        <v>37546</v>
      </c>
      <c r="B2366">
        <v>5.18</v>
      </c>
    </row>
    <row r="2367" spans="1:2">
      <c r="A2367" s="917">
        <v>37547</v>
      </c>
      <c r="B2367">
        <v>5.17</v>
      </c>
    </row>
    <row r="2368" spans="1:2">
      <c r="A2368" s="917">
        <v>37550</v>
      </c>
      <c r="B2368">
        <v>5.23</v>
      </c>
    </row>
    <row r="2369" spans="1:2">
      <c r="A2369" s="917">
        <v>37551</v>
      </c>
      <c r="B2369">
        <v>5.26</v>
      </c>
    </row>
    <row r="2370" spans="1:2">
      <c r="A2370" s="917">
        <v>37552</v>
      </c>
      <c r="B2370">
        <v>5.26</v>
      </c>
    </row>
    <row r="2371" spans="1:2">
      <c r="A2371" s="917">
        <v>37553</v>
      </c>
      <c r="B2371">
        <v>5.2</v>
      </c>
    </row>
    <row r="2372" spans="1:2">
      <c r="A2372" s="917">
        <v>37554</v>
      </c>
      <c r="B2372">
        <v>5.16</v>
      </c>
    </row>
    <row r="2373" spans="1:2">
      <c r="A2373" s="917">
        <v>37557</v>
      </c>
      <c r="B2373">
        <v>5.15</v>
      </c>
    </row>
    <row r="2374" spans="1:2">
      <c r="A2374" s="917">
        <v>37558</v>
      </c>
      <c r="B2374">
        <v>5.05</v>
      </c>
    </row>
    <row r="2375" spans="1:2">
      <c r="A2375" s="917">
        <v>37559</v>
      </c>
      <c r="B2375">
        <v>5.07</v>
      </c>
    </row>
    <row r="2376" spans="1:2">
      <c r="A2376" s="917">
        <v>37560</v>
      </c>
      <c r="B2376">
        <v>5.03</v>
      </c>
    </row>
    <row r="2377" spans="1:2">
      <c r="A2377" s="917">
        <v>37561</v>
      </c>
      <c r="B2377">
        <v>5.07</v>
      </c>
    </row>
    <row r="2378" spans="1:2">
      <c r="A2378" s="917">
        <v>37564</v>
      </c>
      <c r="B2378">
        <v>5.1100000000000003</v>
      </c>
    </row>
    <row r="2379" spans="1:2">
      <c r="A2379" s="917">
        <v>37565</v>
      </c>
      <c r="B2379">
        <v>5.13</v>
      </c>
    </row>
    <row r="2380" spans="1:2">
      <c r="A2380" s="917">
        <v>37566</v>
      </c>
      <c r="B2380">
        <v>5.12</v>
      </c>
    </row>
    <row r="2381" spans="1:2">
      <c r="A2381" s="917">
        <v>37567</v>
      </c>
      <c r="B2381">
        <v>4.9400000000000004</v>
      </c>
    </row>
    <row r="2382" spans="1:2">
      <c r="A2382" s="917">
        <v>37568</v>
      </c>
      <c r="B2382">
        <v>4.87</v>
      </c>
    </row>
    <row r="2383" spans="1:2">
      <c r="A2383" s="917">
        <v>37571</v>
      </c>
      <c r="B2383" t="s">
        <v>739</v>
      </c>
    </row>
    <row r="2384" spans="1:2">
      <c r="A2384" s="917">
        <v>37572</v>
      </c>
      <c r="B2384">
        <v>4.87</v>
      </c>
    </row>
    <row r="2385" spans="1:2">
      <c r="A2385" s="917">
        <v>37573</v>
      </c>
      <c r="B2385">
        <v>4.8600000000000003</v>
      </c>
    </row>
    <row r="2386" spans="1:2">
      <c r="A2386" s="917">
        <v>37574</v>
      </c>
      <c r="B2386">
        <v>5.01</v>
      </c>
    </row>
    <row r="2387" spans="1:2">
      <c r="A2387" s="917">
        <v>37575</v>
      </c>
      <c r="B2387">
        <v>5.0199999999999996</v>
      </c>
    </row>
    <row r="2388" spans="1:2">
      <c r="A2388" s="917">
        <v>37578</v>
      </c>
      <c r="B2388">
        <v>4.9800000000000004</v>
      </c>
    </row>
    <row r="2389" spans="1:2">
      <c r="A2389" s="917">
        <v>37579</v>
      </c>
      <c r="B2389">
        <v>4.9400000000000004</v>
      </c>
    </row>
    <row r="2390" spans="1:2">
      <c r="A2390" s="917">
        <v>37580</v>
      </c>
      <c r="B2390">
        <v>5.04</v>
      </c>
    </row>
    <row r="2391" spans="1:2">
      <c r="A2391" s="917">
        <v>37581</v>
      </c>
      <c r="B2391">
        <v>5.0999999999999996</v>
      </c>
    </row>
    <row r="2392" spans="1:2">
      <c r="A2392" s="917">
        <v>37582</v>
      </c>
      <c r="B2392">
        <v>5.12</v>
      </c>
    </row>
    <row r="2393" spans="1:2">
      <c r="A2393" s="917">
        <v>37585</v>
      </c>
      <c r="B2393">
        <v>5.13</v>
      </c>
    </row>
    <row r="2394" spans="1:2">
      <c r="A2394" s="917">
        <v>37586</v>
      </c>
      <c r="B2394">
        <v>5.03</v>
      </c>
    </row>
    <row r="2395" spans="1:2">
      <c r="A2395" s="917">
        <v>37587</v>
      </c>
      <c r="B2395">
        <v>5.23</v>
      </c>
    </row>
    <row r="2396" spans="1:2">
      <c r="A2396" s="917">
        <v>37588</v>
      </c>
      <c r="B2396" t="s">
        <v>739</v>
      </c>
    </row>
    <row r="2397" spans="1:2">
      <c r="A2397" s="917">
        <v>37589</v>
      </c>
      <c r="B2397">
        <v>5.18</v>
      </c>
    </row>
    <row r="2398" spans="1:2">
      <c r="A2398" s="917">
        <v>37592</v>
      </c>
      <c r="B2398">
        <v>5.17</v>
      </c>
    </row>
    <row r="2399" spans="1:2">
      <c r="A2399" s="917">
        <v>37593</v>
      </c>
      <c r="B2399">
        <v>5.18</v>
      </c>
    </row>
    <row r="2400" spans="1:2">
      <c r="A2400" s="917">
        <v>37594</v>
      </c>
      <c r="B2400">
        <v>5.14</v>
      </c>
    </row>
    <row r="2401" spans="1:2">
      <c r="A2401" s="917">
        <v>37595</v>
      </c>
      <c r="B2401">
        <v>5.09</v>
      </c>
    </row>
    <row r="2402" spans="1:2">
      <c r="A2402" s="917">
        <v>37596</v>
      </c>
      <c r="B2402">
        <v>5.08</v>
      </c>
    </row>
    <row r="2403" spans="1:2">
      <c r="A2403" s="917">
        <v>37599</v>
      </c>
      <c r="B2403">
        <v>5.05</v>
      </c>
    </row>
    <row r="2404" spans="1:2">
      <c r="A2404" s="917">
        <v>37600</v>
      </c>
      <c r="B2404">
        <v>5.0199999999999996</v>
      </c>
    </row>
    <row r="2405" spans="1:2">
      <c r="A2405" s="917">
        <v>37601</v>
      </c>
      <c r="B2405">
        <v>4.97</v>
      </c>
    </row>
    <row r="2406" spans="1:2">
      <c r="A2406" s="917">
        <v>37602</v>
      </c>
      <c r="B2406">
        <v>4.97</v>
      </c>
    </row>
    <row r="2407" spans="1:2">
      <c r="A2407" s="917">
        <v>37603</v>
      </c>
      <c r="B2407">
        <v>5.03</v>
      </c>
    </row>
    <row r="2408" spans="1:2">
      <c r="A2408" s="917">
        <v>37606</v>
      </c>
      <c r="B2408">
        <v>5.1100000000000003</v>
      </c>
    </row>
    <row r="2409" spans="1:2">
      <c r="A2409" s="917">
        <v>37607</v>
      </c>
      <c r="B2409">
        <v>5.1100000000000003</v>
      </c>
    </row>
    <row r="2410" spans="1:2">
      <c r="A2410" s="917">
        <v>37608</v>
      </c>
      <c r="B2410">
        <v>5.05</v>
      </c>
    </row>
    <row r="2411" spans="1:2">
      <c r="A2411" s="917">
        <v>37609</v>
      </c>
      <c r="B2411">
        <v>4.97</v>
      </c>
    </row>
    <row r="2412" spans="1:2">
      <c r="A2412" s="917">
        <v>37610</v>
      </c>
      <c r="B2412">
        <v>4.97</v>
      </c>
    </row>
    <row r="2413" spans="1:2">
      <c r="A2413" s="917">
        <v>37613</v>
      </c>
      <c r="B2413">
        <v>4.9800000000000004</v>
      </c>
    </row>
    <row r="2414" spans="1:2">
      <c r="A2414" s="917">
        <v>37614</v>
      </c>
      <c r="B2414">
        <v>4.93</v>
      </c>
    </row>
    <row r="2415" spans="1:2">
      <c r="A2415" s="917">
        <v>37615</v>
      </c>
      <c r="B2415" t="s">
        <v>739</v>
      </c>
    </row>
    <row r="2416" spans="1:2">
      <c r="A2416" s="917">
        <v>37616</v>
      </c>
      <c r="B2416">
        <v>4.91</v>
      </c>
    </row>
    <row r="2417" spans="1:2">
      <c r="A2417" s="917">
        <v>37617</v>
      </c>
      <c r="B2417">
        <v>4.83</v>
      </c>
    </row>
    <row r="2418" spans="1:2">
      <c r="A2418" s="917">
        <v>37620</v>
      </c>
      <c r="B2418">
        <v>4.82</v>
      </c>
    </row>
    <row r="2419" spans="1:2">
      <c r="A2419" s="917">
        <v>37621</v>
      </c>
      <c r="B2419">
        <v>4.83</v>
      </c>
    </row>
    <row r="2420" spans="1:2">
      <c r="A2420" s="917">
        <v>37622</v>
      </c>
      <c r="B2420" t="s">
        <v>739</v>
      </c>
    </row>
    <row r="2421" spans="1:2">
      <c r="A2421" s="917">
        <v>37623</v>
      </c>
      <c r="B2421">
        <v>5.05</v>
      </c>
    </row>
    <row r="2422" spans="1:2">
      <c r="A2422" s="917">
        <v>37624</v>
      </c>
      <c r="B2422">
        <v>5.03</v>
      </c>
    </row>
    <row r="2423" spans="1:2">
      <c r="A2423" s="917">
        <v>37627</v>
      </c>
      <c r="B2423">
        <v>5.05</v>
      </c>
    </row>
    <row r="2424" spans="1:2">
      <c r="A2424" s="917">
        <v>37628</v>
      </c>
      <c r="B2424">
        <v>5.03</v>
      </c>
    </row>
    <row r="2425" spans="1:2">
      <c r="A2425" s="917">
        <v>37629</v>
      </c>
      <c r="B2425">
        <v>5</v>
      </c>
    </row>
    <row r="2426" spans="1:2">
      <c r="A2426" s="917">
        <v>37630</v>
      </c>
      <c r="B2426">
        <v>5.17</v>
      </c>
    </row>
    <row r="2427" spans="1:2">
      <c r="A2427" s="917">
        <v>37631</v>
      </c>
      <c r="B2427">
        <v>5.14</v>
      </c>
    </row>
    <row r="2428" spans="1:2">
      <c r="A2428" s="917">
        <v>37634</v>
      </c>
      <c r="B2428">
        <v>5.13</v>
      </c>
    </row>
    <row r="2429" spans="1:2">
      <c r="A2429" s="917">
        <v>37635</v>
      </c>
      <c r="B2429">
        <v>5.09</v>
      </c>
    </row>
    <row r="2430" spans="1:2">
      <c r="A2430" s="917">
        <v>37636</v>
      </c>
      <c r="B2430">
        <v>5.07</v>
      </c>
    </row>
    <row r="2431" spans="1:2">
      <c r="A2431" s="917">
        <v>37637</v>
      </c>
      <c r="B2431">
        <v>5.0599999999999996</v>
      </c>
    </row>
    <row r="2432" spans="1:2">
      <c r="A2432" s="917">
        <v>37638</v>
      </c>
      <c r="B2432">
        <v>5</v>
      </c>
    </row>
    <row r="2433" spans="1:2">
      <c r="A2433" s="917">
        <v>37641</v>
      </c>
      <c r="B2433" t="s">
        <v>739</v>
      </c>
    </row>
    <row r="2434" spans="1:2">
      <c r="A2434" s="917">
        <v>37642</v>
      </c>
      <c r="B2434">
        <v>4.9800000000000004</v>
      </c>
    </row>
    <row r="2435" spans="1:2">
      <c r="A2435" s="917">
        <v>37643</v>
      </c>
      <c r="B2435">
        <v>4.9400000000000004</v>
      </c>
    </row>
    <row r="2436" spans="1:2">
      <c r="A2436" s="917">
        <v>37644</v>
      </c>
      <c r="B2436">
        <v>4.9800000000000004</v>
      </c>
    </row>
    <row r="2437" spans="1:2">
      <c r="A2437" s="917">
        <v>37645</v>
      </c>
      <c r="B2437">
        <v>4.92</v>
      </c>
    </row>
    <row r="2438" spans="1:2">
      <c r="A2438" s="917">
        <v>37648</v>
      </c>
      <c r="B2438">
        <v>4.96</v>
      </c>
    </row>
    <row r="2439" spans="1:2">
      <c r="A2439" s="917">
        <v>37649</v>
      </c>
      <c r="B2439">
        <v>4.96</v>
      </c>
    </row>
    <row r="2440" spans="1:2">
      <c r="A2440" s="917">
        <v>37650</v>
      </c>
      <c r="B2440">
        <v>5.01</v>
      </c>
    </row>
    <row r="2441" spans="1:2">
      <c r="A2441" s="917">
        <v>37651</v>
      </c>
      <c r="B2441">
        <v>4.96</v>
      </c>
    </row>
    <row r="2442" spans="1:2">
      <c r="A2442" s="917">
        <v>37652</v>
      </c>
      <c r="B2442">
        <v>4.93</v>
      </c>
    </row>
    <row r="2443" spans="1:2">
      <c r="A2443" s="917">
        <v>37655</v>
      </c>
      <c r="B2443">
        <v>4.93</v>
      </c>
    </row>
    <row r="2444" spans="1:2">
      <c r="A2444" s="917">
        <v>37656</v>
      </c>
      <c r="B2444">
        <v>4.8899999999999997</v>
      </c>
    </row>
    <row r="2445" spans="1:2">
      <c r="A2445" s="917">
        <v>37657</v>
      </c>
      <c r="B2445">
        <v>4.97</v>
      </c>
    </row>
    <row r="2446" spans="1:2">
      <c r="A2446" s="917">
        <v>37658</v>
      </c>
      <c r="B2446">
        <v>4.91</v>
      </c>
    </row>
    <row r="2447" spans="1:2">
      <c r="A2447" s="917">
        <v>37659</v>
      </c>
      <c r="B2447">
        <v>4.88</v>
      </c>
    </row>
    <row r="2448" spans="1:2">
      <c r="A2448" s="917">
        <v>37662</v>
      </c>
      <c r="B2448">
        <v>4.9400000000000004</v>
      </c>
    </row>
    <row r="2449" spans="1:2">
      <c r="A2449" s="917">
        <v>37663</v>
      </c>
      <c r="B2449">
        <v>4.93</v>
      </c>
    </row>
    <row r="2450" spans="1:2">
      <c r="A2450" s="917">
        <v>37664</v>
      </c>
      <c r="B2450">
        <v>4.9000000000000004</v>
      </c>
    </row>
    <row r="2451" spans="1:2">
      <c r="A2451" s="917">
        <v>37665</v>
      </c>
      <c r="B2451">
        <v>4.8600000000000003</v>
      </c>
    </row>
    <row r="2452" spans="1:2">
      <c r="A2452" s="917">
        <v>37666</v>
      </c>
      <c r="B2452">
        <v>4.9400000000000004</v>
      </c>
    </row>
    <row r="2453" spans="1:2">
      <c r="A2453" s="917">
        <v>37669</v>
      </c>
      <c r="B2453" t="s">
        <v>739</v>
      </c>
    </row>
    <row r="2454" spans="1:2">
      <c r="A2454" s="917">
        <v>37670</v>
      </c>
      <c r="B2454">
        <v>4.92</v>
      </c>
    </row>
    <row r="2455" spans="1:2">
      <c r="A2455" s="917">
        <v>37671</v>
      </c>
      <c r="B2455">
        <v>4.8600000000000003</v>
      </c>
    </row>
    <row r="2456" spans="1:2">
      <c r="A2456" s="917">
        <v>37672</v>
      </c>
      <c r="B2456">
        <v>4.84</v>
      </c>
    </row>
    <row r="2457" spans="1:2">
      <c r="A2457" s="917">
        <v>37673</v>
      </c>
      <c r="B2457">
        <v>4.88</v>
      </c>
    </row>
    <row r="2458" spans="1:2">
      <c r="A2458" s="917">
        <v>37676</v>
      </c>
      <c r="B2458">
        <v>4.8499999999999996</v>
      </c>
    </row>
    <row r="2459" spans="1:2">
      <c r="A2459" s="917">
        <v>37677</v>
      </c>
      <c r="B2459">
        <v>4.8099999999999996</v>
      </c>
    </row>
    <row r="2460" spans="1:2">
      <c r="A2460" s="917">
        <v>37678</v>
      </c>
      <c r="B2460">
        <v>4.7699999999999996</v>
      </c>
    </row>
    <row r="2461" spans="1:2">
      <c r="A2461" s="917">
        <v>37679</v>
      </c>
      <c r="B2461">
        <v>4.75</v>
      </c>
    </row>
    <row r="2462" spans="1:2">
      <c r="A2462" s="917">
        <v>37680</v>
      </c>
      <c r="B2462">
        <v>4.7</v>
      </c>
    </row>
    <row r="2463" spans="1:2">
      <c r="A2463" s="917">
        <v>37683</v>
      </c>
      <c r="B2463">
        <v>4.6900000000000004</v>
      </c>
    </row>
    <row r="2464" spans="1:2">
      <c r="A2464" s="917">
        <v>37684</v>
      </c>
      <c r="B2464">
        <v>4.68</v>
      </c>
    </row>
    <row r="2465" spans="1:2">
      <c r="A2465" s="917">
        <v>37685</v>
      </c>
      <c r="B2465">
        <v>4.67</v>
      </c>
    </row>
    <row r="2466" spans="1:2">
      <c r="A2466" s="917">
        <v>37686</v>
      </c>
      <c r="B2466">
        <v>4.7</v>
      </c>
    </row>
    <row r="2467" spans="1:2">
      <c r="A2467" s="917">
        <v>37687</v>
      </c>
      <c r="B2467">
        <v>4.67</v>
      </c>
    </row>
    <row r="2468" spans="1:2">
      <c r="A2468" s="917">
        <v>37690</v>
      </c>
      <c r="B2468">
        <v>4.6399999999999997</v>
      </c>
    </row>
    <row r="2469" spans="1:2">
      <c r="A2469" s="917">
        <v>37691</v>
      </c>
      <c r="B2469">
        <v>4.6399999999999997</v>
      </c>
    </row>
    <row r="2470" spans="1:2">
      <c r="A2470" s="917">
        <v>37692</v>
      </c>
      <c r="B2470">
        <v>4.62</v>
      </c>
    </row>
    <row r="2471" spans="1:2">
      <c r="A2471" s="917">
        <v>37693</v>
      </c>
      <c r="B2471">
        <v>4.75</v>
      </c>
    </row>
    <row r="2472" spans="1:2">
      <c r="A2472" s="917">
        <v>37694</v>
      </c>
      <c r="B2472">
        <v>4.7300000000000004</v>
      </c>
    </row>
    <row r="2473" spans="1:2">
      <c r="A2473" s="917">
        <v>37697</v>
      </c>
      <c r="B2473">
        <v>4.82</v>
      </c>
    </row>
    <row r="2474" spans="1:2">
      <c r="A2474" s="917">
        <v>37698</v>
      </c>
      <c r="B2474">
        <v>4.8899999999999997</v>
      </c>
    </row>
    <row r="2475" spans="1:2">
      <c r="A2475" s="917">
        <v>37699</v>
      </c>
      <c r="B2475">
        <v>4.9400000000000004</v>
      </c>
    </row>
    <row r="2476" spans="1:2">
      <c r="A2476" s="917">
        <v>37700</v>
      </c>
      <c r="B2476">
        <v>4.99</v>
      </c>
    </row>
    <row r="2477" spans="1:2">
      <c r="A2477" s="917">
        <v>37701</v>
      </c>
      <c r="B2477">
        <v>5.08</v>
      </c>
    </row>
    <row r="2478" spans="1:2">
      <c r="A2478" s="917">
        <v>37704</v>
      </c>
      <c r="B2478">
        <v>4.97</v>
      </c>
    </row>
    <row r="2479" spans="1:2">
      <c r="A2479" s="917">
        <v>37705</v>
      </c>
      <c r="B2479">
        <v>4.97</v>
      </c>
    </row>
    <row r="2480" spans="1:2">
      <c r="A2480" s="917">
        <v>37706</v>
      </c>
      <c r="B2480">
        <v>4.96</v>
      </c>
    </row>
    <row r="2481" spans="1:2">
      <c r="A2481" s="917">
        <v>37707</v>
      </c>
      <c r="B2481">
        <v>4.96</v>
      </c>
    </row>
    <row r="2482" spans="1:2">
      <c r="A2482" s="917">
        <v>37708</v>
      </c>
      <c r="B2482">
        <v>4.93</v>
      </c>
    </row>
    <row r="2483" spans="1:2">
      <c r="A2483" s="917">
        <v>37711</v>
      </c>
      <c r="B2483">
        <v>4.84</v>
      </c>
    </row>
    <row r="2484" spans="1:2">
      <c r="A2484" s="917">
        <v>37712</v>
      </c>
      <c r="B2484">
        <v>4.8499999999999996</v>
      </c>
    </row>
    <row r="2485" spans="1:2">
      <c r="A2485" s="917">
        <v>37713</v>
      </c>
      <c r="B2485">
        <v>4.9400000000000004</v>
      </c>
    </row>
    <row r="2486" spans="1:2">
      <c r="A2486" s="917">
        <v>37714</v>
      </c>
      <c r="B2486">
        <v>4.95</v>
      </c>
    </row>
    <row r="2487" spans="1:2">
      <c r="A2487" s="917">
        <v>37715</v>
      </c>
      <c r="B2487">
        <v>4.97</v>
      </c>
    </row>
    <row r="2488" spans="1:2">
      <c r="A2488" s="917">
        <v>37718</v>
      </c>
      <c r="B2488">
        <v>5.01</v>
      </c>
    </row>
    <row r="2489" spans="1:2">
      <c r="A2489" s="917">
        <v>37719</v>
      </c>
      <c r="B2489">
        <v>4.93</v>
      </c>
    </row>
    <row r="2490" spans="1:2">
      <c r="A2490" s="917">
        <v>37720</v>
      </c>
      <c r="B2490">
        <v>4.92</v>
      </c>
    </row>
    <row r="2491" spans="1:2">
      <c r="A2491" s="917">
        <v>37721</v>
      </c>
      <c r="B2491">
        <v>4.9400000000000004</v>
      </c>
    </row>
    <row r="2492" spans="1:2">
      <c r="A2492" s="917">
        <v>37722</v>
      </c>
      <c r="B2492">
        <v>4.96</v>
      </c>
    </row>
    <row r="2493" spans="1:2">
      <c r="A2493" s="917">
        <v>37725</v>
      </c>
      <c r="B2493">
        <v>4.99</v>
      </c>
    </row>
    <row r="2494" spans="1:2">
      <c r="A2494" s="917">
        <v>37726</v>
      </c>
      <c r="B2494">
        <v>4.93</v>
      </c>
    </row>
    <row r="2495" spans="1:2">
      <c r="A2495" s="917">
        <v>37727</v>
      </c>
      <c r="B2495">
        <v>4.92</v>
      </c>
    </row>
    <row r="2496" spans="1:2">
      <c r="A2496" s="917">
        <v>37728</v>
      </c>
      <c r="B2496">
        <v>4.91</v>
      </c>
    </row>
    <row r="2497" spans="1:2">
      <c r="A2497" s="917">
        <v>37729</v>
      </c>
      <c r="B2497" t="s">
        <v>739</v>
      </c>
    </row>
    <row r="2498" spans="1:2">
      <c r="A2498" s="917">
        <v>37732</v>
      </c>
      <c r="B2498">
        <v>4.92</v>
      </c>
    </row>
    <row r="2499" spans="1:2">
      <c r="A2499" s="917">
        <v>37733</v>
      </c>
      <c r="B2499">
        <v>4.9400000000000004</v>
      </c>
    </row>
    <row r="2500" spans="1:2">
      <c r="A2500" s="917">
        <v>37734</v>
      </c>
      <c r="B2500">
        <v>4.92</v>
      </c>
    </row>
    <row r="2501" spans="1:2">
      <c r="A2501" s="917">
        <v>37735</v>
      </c>
      <c r="B2501">
        <v>4.84</v>
      </c>
    </row>
    <row r="2502" spans="1:2">
      <c r="A2502" s="917">
        <v>37736</v>
      </c>
      <c r="B2502">
        <v>4.83</v>
      </c>
    </row>
    <row r="2503" spans="1:2">
      <c r="A2503" s="917">
        <v>37739</v>
      </c>
      <c r="B2503">
        <v>4.83</v>
      </c>
    </row>
    <row r="2504" spans="1:2">
      <c r="A2504" s="917">
        <v>37740</v>
      </c>
      <c r="B2504">
        <v>4.8600000000000003</v>
      </c>
    </row>
    <row r="2505" spans="1:2">
      <c r="A2505" s="917">
        <v>37741</v>
      </c>
      <c r="B2505">
        <v>4.79</v>
      </c>
    </row>
    <row r="2506" spans="1:2">
      <c r="A2506" s="917">
        <v>37742</v>
      </c>
      <c r="B2506">
        <v>4.8</v>
      </c>
    </row>
    <row r="2507" spans="1:2">
      <c r="A2507" s="917">
        <v>37743</v>
      </c>
      <c r="B2507">
        <v>4.84</v>
      </c>
    </row>
    <row r="2508" spans="1:2">
      <c r="A2508" s="917">
        <v>37746</v>
      </c>
      <c r="B2508">
        <v>4.8</v>
      </c>
    </row>
    <row r="2509" spans="1:2">
      <c r="A2509" s="917">
        <v>37747</v>
      </c>
      <c r="B2509">
        <v>4.76</v>
      </c>
    </row>
    <row r="2510" spans="1:2">
      <c r="A2510" s="917">
        <v>37748</v>
      </c>
      <c r="B2510">
        <v>4.67</v>
      </c>
    </row>
    <row r="2511" spans="1:2">
      <c r="A2511" s="917">
        <v>37749</v>
      </c>
      <c r="B2511">
        <v>4.6500000000000004</v>
      </c>
    </row>
    <row r="2512" spans="1:2">
      <c r="A2512" s="917">
        <v>37750</v>
      </c>
      <c r="B2512">
        <v>4.6399999999999997</v>
      </c>
    </row>
    <row r="2513" spans="1:2">
      <c r="A2513" s="917">
        <v>37753</v>
      </c>
      <c r="B2513">
        <v>4.5999999999999996</v>
      </c>
    </row>
    <row r="2514" spans="1:2">
      <c r="A2514" s="917">
        <v>37754</v>
      </c>
      <c r="B2514">
        <v>4.58</v>
      </c>
    </row>
    <row r="2515" spans="1:2">
      <c r="A2515" s="917">
        <v>37755</v>
      </c>
      <c r="B2515">
        <v>4.47</v>
      </c>
    </row>
    <row r="2516" spans="1:2">
      <c r="A2516" s="917">
        <v>37756</v>
      </c>
      <c r="B2516">
        <v>4.4800000000000004</v>
      </c>
    </row>
    <row r="2517" spans="1:2">
      <c r="A2517" s="917">
        <v>37757</v>
      </c>
      <c r="B2517">
        <v>4.4400000000000004</v>
      </c>
    </row>
    <row r="2518" spans="1:2">
      <c r="A2518" s="917">
        <v>37760</v>
      </c>
      <c r="B2518">
        <v>4.4400000000000004</v>
      </c>
    </row>
    <row r="2519" spans="1:2">
      <c r="A2519" s="917">
        <v>37761</v>
      </c>
      <c r="B2519">
        <v>4.3600000000000003</v>
      </c>
    </row>
    <row r="2520" spans="1:2">
      <c r="A2520" s="917">
        <v>37762</v>
      </c>
      <c r="B2520">
        <v>4.33</v>
      </c>
    </row>
    <row r="2521" spans="1:2">
      <c r="A2521" s="917">
        <v>37763</v>
      </c>
      <c r="B2521">
        <v>4.29</v>
      </c>
    </row>
    <row r="2522" spans="1:2">
      <c r="A2522" s="917">
        <v>37764</v>
      </c>
      <c r="B2522">
        <v>4.28</v>
      </c>
    </row>
    <row r="2523" spans="1:2">
      <c r="A2523" s="917">
        <v>37767</v>
      </c>
      <c r="B2523" t="s">
        <v>739</v>
      </c>
    </row>
    <row r="2524" spans="1:2">
      <c r="A2524" s="917">
        <v>37768</v>
      </c>
      <c r="B2524">
        <v>4.3899999999999997</v>
      </c>
    </row>
    <row r="2525" spans="1:2">
      <c r="A2525" s="917">
        <v>37769</v>
      </c>
      <c r="B2525">
        <v>4.42</v>
      </c>
    </row>
    <row r="2526" spans="1:2">
      <c r="A2526" s="917">
        <v>37770</v>
      </c>
      <c r="B2526">
        <v>4.3499999999999996</v>
      </c>
    </row>
    <row r="2527" spans="1:2">
      <c r="A2527" s="917">
        <v>37771</v>
      </c>
      <c r="B2527">
        <v>4.3600000000000003</v>
      </c>
    </row>
    <row r="2528" spans="1:2">
      <c r="A2528" s="917">
        <v>37774</v>
      </c>
      <c r="B2528">
        <v>4.43</v>
      </c>
    </row>
    <row r="2529" spans="1:2">
      <c r="A2529" s="917">
        <v>37775</v>
      </c>
      <c r="B2529">
        <v>4.3499999999999996</v>
      </c>
    </row>
    <row r="2530" spans="1:2">
      <c r="A2530" s="917">
        <v>37776</v>
      </c>
      <c r="B2530">
        <v>4.32</v>
      </c>
    </row>
    <row r="2531" spans="1:2">
      <c r="A2531" s="917">
        <v>37777</v>
      </c>
      <c r="B2531">
        <v>4.37</v>
      </c>
    </row>
    <row r="2532" spans="1:2">
      <c r="A2532" s="917">
        <v>37778</v>
      </c>
      <c r="B2532">
        <v>4.37</v>
      </c>
    </row>
    <row r="2533" spans="1:2">
      <c r="A2533" s="917">
        <v>37781</v>
      </c>
      <c r="B2533">
        <v>4.3099999999999996</v>
      </c>
    </row>
    <row r="2534" spans="1:2">
      <c r="A2534" s="917">
        <v>37782</v>
      </c>
      <c r="B2534">
        <v>4.22</v>
      </c>
    </row>
    <row r="2535" spans="1:2">
      <c r="A2535" s="917">
        <v>37783</v>
      </c>
      <c r="B2535">
        <v>4.2300000000000004</v>
      </c>
    </row>
    <row r="2536" spans="1:2">
      <c r="A2536" s="917">
        <v>37784</v>
      </c>
      <c r="B2536">
        <v>4.18</v>
      </c>
    </row>
    <row r="2537" spans="1:2">
      <c r="A2537" s="917">
        <v>37785</v>
      </c>
      <c r="B2537">
        <v>4.13</v>
      </c>
    </row>
    <row r="2538" spans="1:2">
      <c r="A2538" s="917">
        <v>37788</v>
      </c>
      <c r="B2538">
        <v>4.18</v>
      </c>
    </row>
    <row r="2539" spans="1:2">
      <c r="A2539" s="917">
        <v>37789</v>
      </c>
      <c r="B2539">
        <v>4.26</v>
      </c>
    </row>
    <row r="2540" spans="1:2">
      <c r="A2540" s="917">
        <v>37790</v>
      </c>
      <c r="B2540">
        <v>4.3499999999999996</v>
      </c>
    </row>
    <row r="2541" spans="1:2">
      <c r="A2541" s="917">
        <v>37791</v>
      </c>
      <c r="B2541">
        <v>4.37</v>
      </c>
    </row>
    <row r="2542" spans="1:2">
      <c r="A2542" s="917">
        <v>37792</v>
      </c>
      <c r="B2542">
        <v>4.41</v>
      </c>
    </row>
    <row r="2543" spans="1:2">
      <c r="A2543" s="917">
        <v>37795</v>
      </c>
      <c r="B2543">
        <v>4.3499999999999996</v>
      </c>
    </row>
    <row r="2544" spans="1:2">
      <c r="A2544" s="917">
        <v>37796</v>
      </c>
      <c r="B2544">
        <v>4.3099999999999996</v>
      </c>
    </row>
    <row r="2545" spans="1:2">
      <c r="A2545" s="917">
        <v>37797</v>
      </c>
      <c r="B2545">
        <v>4.4000000000000004</v>
      </c>
    </row>
    <row r="2546" spans="1:2">
      <c r="A2546" s="917">
        <v>37798</v>
      </c>
      <c r="B2546">
        <v>4.5199999999999996</v>
      </c>
    </row>
    <row r="2547" spans="1:2">
      <c r="A2547" s="917">
        <v>37799</v>
      </c>
      <c r="B2547">
        <v>4.57</v>
      </c>
    </row>
    <row r="2548" spans="1:2">
      <c r="A2548" s="917">
        <v>37802</v>
      </c>
      <c r="B2548">
        <v>4.5199999999999996</v>
      </c>
    </row>
    <row r="2549" spans="1:2">
      <c r="A2549" s="917">
        <v>37803</v>
      </c>
      <c r="B2549">
        <v>4.54</v>
      </c>
    </row>
    <row r="2550" spans="1:2">
      <c r="A2550" s="917">
        <v>37804</v>
      </c>
      <c r="B2550">
        <v>4.54</v>
      </c>
    </row>
    <row r="2551" spans="1:2">
      <c r="A2551" s="917">
        <v>37805</v>
      </c>
      <c r="B2551">
        <v>4.6399999999999997</v>
      </c>
    </row>
    <row r="2552" spans="1:2">
      <c r="A2552" s="917">
        <v>37806</v>
      </c>
      <c r="B2552" t="s">
        <v>739</v>
      </c>
    </row>
    <row r="2553" spans="1:2">
      <c r="A2553" s="917">
        <v>37809</v>
      </c>
      <c r="B2553">
        <v>4.6900000000000004</v>
      </c>
    </row>
    <row r="2554" spans="1:2">
      <c r="A2554" s="917">
        <v>37810</v>
      </c>
      <c r="B2554">
        <v>4.71</v>
      </c>
    </row>
    <row r="2555" spans="1:2">
      <c r="A2555" s="917">
        <v>37811</v>
      </c>
      <c r="B2555">
        <v>4.6900000000000004</v>
      </c>
    </row>
    <row r="2556" spans="1:2">
      <c r="A2556" s="917">
        <v>37812</v>
      </c>
      <c r="B2556">
        <v>4.68</v>
      </c>
    </row>
    <row r="2557" spans="1:2">
      <c r="A2557" s="917">
        <v>37813</v>
      </c>
      <c r="B2557">
        <v>4.6500000000000004</v>
      </c>
    </row>
    <row r="2558" spans="1:2">
      <c r="A2558" s="917">
        <v>37816</v>
      </c>
      <c r="B2558">
        <v>4.74</v>
      </c>
    </row>
    <row r="2559" spans="1:2">
      <c r="A2559" s="917">
        <v>37817</v>
      </c>
      <c r="B2559">
        <v>4.91</v>
      </c>
    </row>
    <row r="2560" spans="1:2">
      <c r="A2560" s="917">
        <v>37818</v>
      </c>
      <c r="B2560">
        <v>4.91</v>
      </c>
    </row>
    <row r="2561" spans="1:2">
      <c r="A2561" s="917">
        <v>37819</v>
      </c>
      <c r="B2561">
        <v>4.92</v>
      </c>
    </row>
    <row r="2562" spans="1:2">
      <c r="A2562" s="917">
        <v>37820</v>
      </c>
      <c r="B2562">
        <v>4.93</v>
      </c>
    </row>
    <row r="2563" spans="1:2">
      <c r="A2563" s="917">
        <v>37823</v>
      </c>
      <c r="B2563">
        <v>5.09</v>
      </c>
    </row>
    <row r="2564" spans="1:2">
      <c r="A2564" s="917">
        <v>37824</v>
      </c>
      <c r="B2564">
        <v>5.07</v>
      </c>
    </row>
    <row r="2565" spans="1:2">
      <c r="A2565" s="917">
        <v>37825</v>
      </c>
      <c r="B2565">
        <v>5.04</v>
      </c>
    </row>
    <row r="2566" spans="1:2">
      <c r="A2566" s="917">
        <v>37826</v>
      </c>
      <c r="B2566">
        <v>5.12</v>
      </c>
    </row>
    <row r="2567" spans="1:2">
      <c r="A2567" s="917">
        <v>37827</v>
      </c>
      <c r="B2567">
        <v>5.15</v>
      </c>
    </row>
    <row r="2568" spans="1:2">
      <c r="A2568" s="917">
        <v>37830</v>
      </c>
      <c r="B2568">
        <v>5.23</v>
      </c>
    </row>
    <row r="2569" spans="1:2">
      <c r="A2569" s="917">
        <v>37831</v>
      </c>
      <c r="B2569">
        <v>5.33</v>
      </c>
    </row>
    <row r="2570" spans="1:2">
      <c r="A2570" s="917">
        <v>37832</v>
      </c>
      <c r="B2570">
        <v>5.27</v>
      </c>
    </row>
    <row r="2571" spans="1:2">
      <c r="A2571" s="917">
        <v>37833</v>
      </c>
      <c r="B2571">
        <v>5.43</v>
      </c>
    </row>
    <row r="2572" spans="1:2">
      <c r="A2572" s="917">
        <v>37834</v>
      </c>
      <c r="B2572">
        <v>5.42</v>
      </c>
    </row>
    <row r="2573" spans="1:2">
      <c r="A2573" s="917">
        <v>37837</v>
      </c>
      <c r="B2573">
        <v>5.36</v>
      </c>
    </row>
    <row r="2574" spans="1:2">
      <c r="A2574" s="917">
        <v>37838</v>
      </c>
      <c r="B2574">
        <v>5.48</v>
      </c>
    </row>
    <row r="2575" spans="1:2">
      <c r="A2575" s="917">
        <v>37839</v>
      </c>
      <c r="B2575">
        <v>5.31</v>
      </c>
    </row>
    <row r="2576" spans="1:2">
      <c r="A2576" s="917">
        <v>37840</v>
      </c>
      <c r="B2576">
        <v>5.27</v>
      </c>
    </row>
    <row r="2577" spans="1:2">
      <c r="A2577" s="917">
        <v>37841</v>
      </c>
      <c r="B2577">
        <v>5.29</v>
      </c>
    </row>
    <row r="2578" spans="1:2">
      <c r="A2578" s="917">
        <v>37844</v>
      </c>
      <c r="B2578">
        <v>5.36</v>
      </c>
    </row>
    <row r="2579" spans="1:2">
      <c r="A2579" s="917">
        <v>37845</v>
      </c>
      <c r="B2579">
        <v>5.36</v>
      </c>
    </row>
    <row r="2580" spans="1:2">
      <c r="A2580" s="917">
        <v>37846</v>
      </c>
      <c r="B2580">
        <v>5.55</v>
      </c>
    </row>
    <row r="2581" spans="1:2">
      <c r="A2581" s="917">
        <v>37847</v>
      </c>
      <c r="B2581">
        <v>5.49</v>
      </c>
    </row>
    <row r="2582" spans="1:2">
      <c r="A2582" s="917">
        <v>37848</v>
      </c>
      <c r="B2582">
        <v>5.49</v>
      </c>
    </row>
    <row r="2583" spans="1:2">
      <c r="A2583" s="917">
        <v>37851</v>
      </c>
      <c r="B2583">
        <v>5.45</v>
      </c>
    </row>
    <row r="2584" spans="1:2">
      <c r="A2584" s="917">
        <v>37852</v>
      </c>
      <c r="B2584">
        <v>5.33</v>
      </c>
    </row>
    <row r="2585" spans="1:2">
      <c r="A2585" s="917">
        <v>37853</v>
      </c>
      <c r="B2585">
        <v>5.39</v>
      </c>
    </row>
    <row r="2586" spans="1:2">
      <c r="A2586" s="917">
        <v>37854</v>
      </c>
      <c r="B2586">
        <v>5.43</v>
      </c>
    </row>
    <row r="2587" spans="1:2">
      <c r="A2587" s="917">
        <v>37855</v>
      </c>
      <c r="B2587">
        <v>5.37</v>
      </c>
    </row>
    <row r="2588" spans="1:2">
      <c r="A2588" s="917">
        <v>37858</v>
      </c>
      <c r="B2588">
        <v>5.43</v>
      </c>
    </row>
    <row r="2589" spans="1:2">
      <c r="A2589" s="917">
        <v>37859</v>
      </c>
      <c r="B2589">
        <v>5.39</v>
      </c>
    </row>
    <row r="2590" spans="1:2">
      <c r="A2590" s="917">
        <v>37860</v>
      </c>
      <c r="B2590">
        <v>5.43</v>
      </c>
    </row>
    <row r="2591" spans="1:2">
      <c r="A2591" s="917">
        <v>37861</v>
      </c>
      <c r="B2591">
        <v>5.31</v>
      </c>
    </row>
    <row r="2592" spans="1:2">
      <c r="A2592" s="917">
        <v>37862</v>
      </c>
      <c r="B2592">
        <v>5.33</v>
      </c>
    </row>
    <row r="2593" spans="1:2">
      <c r="A2593" s="917">
        <v>37865</v>
      </c>
      <c r="B2593" t="s">
        <v>739</v>
      </c>
    </row>
    <row r="2594" spans="1:2">
      <c r="A2594" s="917">
        <v>37866</v>
      </c>
      <c r="B2594">
        <v>5.48</v>
      </c>
    </row>
    <row r="2595" spans="1:2">
      <c r="A2595" s="917">
        <v>37867</v>
      </c>
      <c r="B2595">
        <v>5.49</v>
      </c>
    </row>
    <row r="2596" spans="1:2">
      <c r="A2596" s="917">
        <v>37868</v>
      </c>
      <c r="B2596">
        <v>5.43</v>
      </c>
    </row>
    <row r="2597" spans="1:2">
      <c r="A2597" s="917">
        <v>37869</v>
      </c>
      <c r="B2597">
        <v>5.29</v>
      </c>
    </row>
    <row r="2598" spans="1:2">
      <c r="A2598" s="917">
        <v>37872</v>
      </c>
      <c r="B2598">
        <v>5.33</v>
      </c>
    </row>
    <row r="2599" spans="1:2">
      <c r="A2599" s="917">
        <v>37873</v>
      </c>
      <c r="B2599">
        <v>5.31</v>
      </c>
    </row>
    <row r="2600" spans="1:2">
      <c r="A2600" s="917">
        <v>37874</v>
      </c>
      <c r="B2600">
        <v>5.22</v>
      </c>
    </row>
    <row r="2601" spans="1:2">
      <c r="A2601" s="917">
        <v>37875</v>
      </c>
      <c r="B2601">
        <v>5.27</v>
      </c>
    </row>
    <row r="2602" spans="1:2">
      <c r="A2602" s="917">
        <v>37876</v>
      </c>
      <c r="B2602">
        <v>5.22</v>
      </c>
    </row>
    <row r="2603" spans="1:2">
      <c r="A2603" s="917">
        <v>37879</v>
      </c>
      <c r="B2603">
        <v>5.24</v>
      </c>
    </row>
    <row r="2604" spans="1:2">
      <c r="A2604" s="917">
        <v>37880</v>
      </c>
      <c r="B2604">
        <v>5.26</v>
      </c>
    </row>
    <row r="2605" spans="1:2">
      <c r="A2605" s="917">
        <v>37881</v>
      </c>
      <c r="B2605">
        <v>5.15</v>
      </c>
    </row>
    <row r="2606" spans="1:2">
      <c r="A2606" s="917">
        <v>37882</v>
      </c>
      <c r="B2606">
        <v>5.15</v>
      </c>
    </row>
    <row r="2607" spans="1:2">
      <c r="A2607" s="917">
        <v>37883</v>
      </c>
      <c r="B2607">
        <v>5.12</v>
      </c>
    </row>
    <row r="2608" spans="1:2">
      <c r="A2608" s="917">
        <v>37886</v>
      </c>
      <c r="B2608">
        <v>5.2</v>
      </c>
    </row>
    <row r="2609" spans="1:2">
      <c r="A2609" s="917">
        <v>37887</v>
      </c>
      <c r="B2609">
        <v>5.16</v>
      </c>
    </row>
    <row r="2610" spans="1:2">
      <c r="A2610" s="917">
        <v>37888</v>
      </c>
      <c r="B2610">
        <v>5.09</v>
      </c>
    </row>
    <row r="2611" spans="1:2">
      <c r="A2611" s="917">
        <v>37889</v>
      </c>
      <c r="B2611">
        <v>5.04</v>
      </c>
    </row>
    <row r="2612" spans="1:2">
      <c r="A2612" s="917">
        <v>37890</v>
      </c>
      <c r="B2612">
        <v>4.9800000000000004</v>
      </c>
    </row>
    <row r="2613" spans="1:2">
      <c r="A2613" s="917">
        <v>37893</v>
      </c>
      <c r="B2613">
        <v>5.03</v>
      </c>
    </row>
    <row r="2614" spans="1:2">
      <c r="A2614" s="917">
        <v>37894</v>
      </c>
      <c r="B2614">
        <v>4.91</v>
      </c>
    </row>
    <row r="2615" spans="1:2">
      <c r="A2615" s="917">
        <v>37895</v>
      </c>
      <c r="B2615">
        <v>4.92</v>
      </c>
    </row>
    <row r="2616" spans="1:2">
      <c r="A2616" s="917">
        <v>37896</v>
      </c>
      <c r="B2616">
        <v>4.97</v>
      </c>
    </row>
    <row r="2617" spans="1:2">
      <c r="A2617" s="917">
        <v>37897</v>
      </c>
      <c r="B2617">
        <v>5.15</v>
      </c>
    </row>
    <row r="2618" spans="1:2">
      <c r="A2618" s="917">
        <v>37900</v>
      </c>
      <c r="B2618">
        <v>5.0999999999999996</v>
      </c>
    </row>
    <row r="2619" spans="1:2">
      <c r="A2619" s="917">
        <v>37901</v>
      </c>
      <c r="B2619">
        <v>5.21</v>
      </c>
    </row>
    <row r="2620" spans="1:2">
      <c r="A2620" s="917">
        <v>37902</v>
      </c>
      <c r="B2620">
        <v>5.22</v>
      </c>
    </row>
    <row r="2621" spans="1:2">
      <c r="A2621" s="917">
        <v>37903</v>
      </c>
      <c r="B2621">
        <v>5.27</v>
      </c>
    </row>
    <row r="2622" spans="1:2">
      <c r="A2622" s="917">
        <v>37904</v>
      </c>
      <c r="B2622">
        <v>5.23</v>
      </c>
    </row>
    <row r="2623" spans="1:2">
      <c r="A2623" s="917">
        <v>37907</v>
      </c>
      <c r="B2623" t="s">
        <v>739</v>
      </c>
    </row>
    <row r="2624" spans="1:2">
      <c r="A2624" s="917">
        <v>37908</v>
      </c>
      <c r="B2624">
        <v>5.32</v>
      </c>
    </row>
    <row r="2625" spans="1:2">
      <c r="A2625" s="917">
        <v>37909</v>
      </c>
      <c r="B2625">
        <v>5.36</v>
      </c>
    </row>
    <row r="2626" spans="1:2">
      <c r="A2626" s="917">
        <v>37910</v>
      </c>
      <c r="B2626">
        <v>5.38</v>
      </c>
    </row>
    <row r="2627" spans="1:2">
      <c r="A2627" s="917">
        <v>37911</v>
      </c>
      <c r="B2627">
        <v>5.32</v>
      </c>
    </row>
    <row r="2628" spans="1:2">
      <c r="A2628" s="917">
        <v>37914</v>
      </c>
      <c r="B2628">
        <v>5.3</v>
      </c>
    </row>
    <row r="2629" spans="1:2">
      <c r="A2629" s="917">
        <v>37915</v>
      </c>
      <c r="B2629">
        <v>5.28</v>
      </c>
    </row>
    <row r="2630" spans="1:2">
      <c r="A2630" s="917">
        <v>37916</v>
      </c>
      <c r="B2630">
        <v>5.19</v>
      </c>
    </row>
    <row r="2631" spans="1:2">
      <c r="A2631" s="917">
        <v>37917</v>
      </c>
      <c r="B2631">
        <v>5.25</v>
      </c>
    </row>
    <row r="2632" spans="1:2">
      <c r="A2632" s="917">
        <v>37918</v>
      </c>
      <c r="B2632">
        <v>5.14</v>
      </c>
    </row>
    <row r="2633" spans="1:2">
      <c r="A2633" s="917">
        <v>37921</v>
      </c>
      <c r="B2633">
        <v>5.19</v>
      </c>
    </row>
    <row r="2634" spans="1:2">
      <c r="A2634" s="917">
        <v>37922</v>
      </c>
      <c r="B2634">
        <v>5.14</v>
      </c>
    </row>
    <row r="2635" spans="1:2">
      <c r="A2635" s="917">
        <v>37923</v>
      </c>
      <c r="B2635">
        <v>5.21</v>
      </c>
    </row>
    <row r="2636" spans="1:2">
      <c r="A2636" s="917">
        <v>37924</v>
      </c>
      <c r="B2636">
        <v>5.25</v>
      </c>
    </row>
    <row r="2637" spans="1:2">
      <c r="A2637" s="917">
        <v>37925</v>
      </c>
      <c r="B2637">
        <v>5.2</v>
      </c>
    </row>
    <row r="2638" spans="1:2">
      <c r="A2638" s="917">
        <v>37928</v>
      </c>
      <c r="B2638">
        <v>5.25</v>
      </c>
    </row>
    <row r="2639" spans="1:2">
      <c r="A2639" s="917">
        <v>37929</v>
      </c>
      <c r="B2639">
        <v>5.19</v>
      </c>
    </row>
    <row r="2640" spans="1:2">
      <c r="A2640" s="917">
        <v>37930</v>
      </c>
      <c r="B2640">
        <v>5.24</v>
      </c>
    </row>
    <row r="2641" spans="1:2">
      <c r="A2641" s="917">
        <v>37931</v>
      </c>
      <c r="B2641">
        <v>5.32</v>
      </c>
    </row>
    <row r="2642" spans="1:2">
      <c r="A2642" s="917">
        <v>37932</v>
      </c>
      <c r="B2642">
        <v>5.33</v>
      </c>
    </row>
    <row r="2643" spans="1:2">
      <c r="A2643" s="917">
        <v>37935</v>
      </c>
      <c r="B2643">
        <v>5.34</v>
      </c>
    </row>
    <row r="2644" spans="1:2">
      <c r="A2644" s="917">
        <v>37936</v>
      </c>
      <c r="B2644" t="s">
        <v>739</v>
      </c>
    </row>
    <row r="2645" spans="1:2">
      <c r="A2645" s="917">
        <v>37937</v>
      </c>
      <c r="B2645">
        <v>5.29</v>
      </c>
    </row>
    <row r="2646" spans="1:2">
      <c r="A2646" s="917">
        <v>37938</v>
      </c>
      <c r="B2646">
        <v>5.16</v>
      </c>
    </row>
    <row r="2647" spans="1:2">
      <c r="A2647" s="917">
        <v>37939</v>
      </c>
      <c r="B2647">
        <v>5.0999999999999996</v>
      </c>
    </row>
    <row r="2648" spans="1:2">
      <c r="A2648" s="917">
        <v>37942</v>
      </c>
      <c r="B2648">
        <v>5.07</v>
      </c>
    </row>
    <row r="2649" spans="1:2">
      <c r="A2649" s="917">
        <v>37943</v>
      </c>
      <c r="B2649">
        <v>5.05</v>
      </c>
    </row>
    <row r="2650" spans="1:2">
      <c r="A2650" s="917">
        <v>37944</v>
      </c>
      <c r="B2650">
        <v>5.12</v>
      </c>
    </row>
    <row r="2651" spans="1:2">
      <c r="A2651" s="917">
        <v>37945</v>
      </c>
      <c r="B2651">
        <v>5.0599999999999996</v>
      </c>
    </row>
    <row r="2652" spans="1:2">
      <c r="A2652" s="917">
        <v>37946</v>
      </c>
      <c r="B2652">
        <v>5.05</v>
      </c>
    </row>
    <row r="2653" spans="1:2">
      <c r="A2653" s="917">
        <v>37949</v>
      </c>
      <c r="B2653">
        <v>5.1100000000000003</v>
      </c>
    </row>
    <row r="2654" spans="1:2">
      <c r="A2654" s="917">
        <v>37950</v>
      </c>
      <c r="B2654">
        <v>5.07</v>
      </c>
    </row>
    <row r="2655" spans="1:2">
      <c r="A2655" s="917">
        <v>37951</v>
      </c>
      <c r="B2655">
        <v>5.12</v>
      </c>
    </row>
    <row r="2656" spans="1:2">
      <c r="A2656" s="917">
        <v>37952</v>
      </c>
      <c r="B2656" t="s">
        <v>739</v>
      </c>
    </row>
    <row r="2657" spans="1:2">
      <c r="A2657" s="917">
        <v>37953</v>
      </c>
      <c r="B2657">
        <v>5.2</v>
      </c>
    </row>
    <row r="2658" spans="1:2">
      <c r="A2658" s="917">
        <v>37956</v>
      </c>
      <c r="B2658">
        <v>5.23</v>
      </c>
    </row>
    <row r="2659" spans="1:2">
      <c r="A2659" s="917">
        <v>37957</v>
      </c>
      <c r="B2659">
        <v>5.22</v>
      </c>
    </row>
    <row r="2660" spans="1:2">
      <c r="A2660" s="917">
        <v>37958</v>
      </c>
      <c r="B2660">
        <v>5.25</v>
      </c>
    </row>
    <row r="2661" spans="1:2">
      <c r="A2661" s="917">
        <v>37959</v>
      </c>
      <c r="B2661">
        <v>5.22</v>
      </c>
    </row>
    <row r="2662" spans="1:2">
      <c r="A2662" s="917">
        <v>37960</v>
      </c>
      <c r="B2662">
        <v>5.09</v>
      </c>
    </row>
    <row r="2663" spans="1:2">
      <c r="A2663" s="917">
        <v>37963</v>
      </c>
      <c r="B2663">
        <v>5.15</v>
      </c>
    </row>
    <row r="2664" spans="1:2">
      <c r="A2664" s="917">
        <v>37964</v>
      </c>
      <c r="B2664">
        <v>5.18</v>
      </c>
    </row>
    <row r="2665" spans="1:2">
      <c r="A2665" s="917">
        <v>37965</v>
      </c>
      <c r="B2665">
        <v>5.16</v>
      </c>
    </row>
    <row r="2666" spans="1:2">
      <c r="A2666" s="917">
        <v>37966</v>
      </c>
      <c r="B2666">
        <v>5.14</v>
      </c>
    </row>
    <row r="2667" spans="1:2">
      <c r="A2667" s="917">
        <v>37967</v>
      </c>
      <c r="B2667">
        <v>5.12</v>
      </c>
    </row>
    <row r="2668" spans="1:2">
      <c r="A2668" s="917">
        <v>37970</v>
      </c>
      <c r="B2668">
        <v>5.13</v>
      </c>
    </row>
    <row r="2669" spans="1:2">
      <c r="A2669" s="917">
        <v>37971</v>
      </c>
      <c r="B2669">
        <v>5.0999999999999996</v>
      </c>
    </row>
    <row r="2670" spans="1:2">
      <c r="A2670" s="917">
        <v>37972</v>
      </c>
      <c r="B2670">
        <v>5.05</v>
      </c>
    </row>
    <row r="2671" spans="1:2">
      <c r="A2671" s="917">
        <v>37973</v>
      </c>
      <c r="B2671">
        <v>4.99</v>
      </c>
    </row>
    <row r="2672" spans="1:2">
      <c r="A2672" s="917">
        <v>37974</v>
      </c>
      <c r="B2672">
        <v>4.99</v>
      </c>
    </row>
    <row r="2673" spans="1:2">
      <c r="A2673" s="917">
        <v>37977</v>
      </c>
      <c r="B2673">
        <v>5.0199999999999996</v>
      </c>
    </row>
    <row r="2674" spans="1:2">
      <c r="A2674" s="917">
        <v>37978</v>
      </c>
      <c r="B2674">
        <v>5.09</v>
      </c>
    </row>
    <row r="2675" spans="1:2">
      <c r="A2675" s="917">
        <v>37979</v>
      </c>
      <c r="B2675">
        <v>5.0199999999999996</v>
      </c>
    </row>
    <row r="2676" spans="1:2">
      <c r="A2676" s="917">
        <v>37980</v>
      </c>
      <c r="B2676" t="s">
        <v>739</v>
      </c>
    </row>
    <row r="2677" spans="1:2">
      <c r="A2677" s="917">
        <v>37981</v>
      </c>
      <c r="B2677">
        <v>4.99</v>
      </c>
    </row>
    <row r="2678" spans="1:2">
      <c r="A2678" s="917">
        <v>37984</v>
      </c>
      <c r="B2678">
        <v>5.07</v>
      </c>
    </row>
    <row r="2679" spans="1:2">
      <c r="A2679" s="917">
        <v>37985</v>
      </c>
      <c r="B2679">
        <v>5.12</v>
      </c>
    </row>
    <row r="2680" spans="1:2">
      <c r="A2680" s="917">
        <v>37986</v>
      </c>
      <c r="B2680">
        <v>5.0999999999999996</v>
      </c>
    </row>
    <row r="2681" spans="1:2">
      <c r="A2681" s="917">
        <v>37987</v>
      </c>
      <c r="B2681" t="s">
        <v>739</v>
      </c>
    </row>
    <row r="2682" spans="1:2">
      <c r="A2682" s="917">
        <v>37988</v>
      </c>
      <c r="B2682">
        <v>5.21</v>
      </c>
    </row>
    <row r="2683" spans="1:2">
      <c r="A2683" s="917">
        <v>37991</v>
      </c>
      <c r="B2683">
        <v>5.23</v>
      </c>
    </row>
    <row r="2684" spans="1:2">
      <c r="A2684" s="917">
        <v>37992</v>
      </c>
      <c r="B2684">
        <v>5.13</v>
      </c>
    </row>
    <row r="2685" spans="1:2">
      <c r="A2685" s="917">
        <v>37993</v>
      </c>
      <c r="B2685">
        <v>5.1100000000000003</v>
      </c>
    </row>
    <row r="2686" spans="1:2">
      <c r="A2686" s="917">
        <v>37994</v>
      </c>
      <c r="B2686">
        <v>5.12</v>
      </c>
    </row>
    <row r="2687" spans="1:2">
      <c r="A2687" s="917">
        <v>37995</v>
      </c>
      <c r="B2687">
        <v>4.9800000000000004</v>
      </c>
    </row>
    <row r="2688" spans="1:2">
      <c r="A2688" s="917">
        <v>37998</v>
      </c>
      <c r="B2688">
        <v>4.99</v>
      </c>
    </row>
    <row r="2689" spans="1:2">
      <c r="A2689" s="917">
        <v>37999</v>
      </c>
      <c r="B2689">
        <v>4.95</v>
      </c>
    </row>
    <row r="2690" spans="1:2">
      <c r="A2690" s="917">
        <v>38000</v>
      </c>
      <c r="B2690">
        <v>4.9000000000000004</v>
      </c>
    </row>
    <row r="2691" spans="1:2">
      <c r="A2691" s="917">
        <v>38001</v>
      </c>
      <c r="B2691">
        <v>4.87</v>
      </c>
    </row>
    <row r="2692" spans="1:2">
      <c r="A2692" s="917">
        <v>38002</v>
      </c>
      <c r="B2692">
        <v>4.9000000000000004</v>
      </c>
    </row>
    <row r="2693" spans="1:2">
      <c r="A2693" s="917">
        <v>38005</v>
      </c>
      <c r="B2693" t="s">
        <v>739</v>
      </c>
    </row>
    <row r="2694" spans="1:2">
      <c r="A2694" s="917">
        <v>38006</v>
      </c>
      <c r="B2694">
        <v>4.93</v>
      </c>
    </row>
    <row r="2695" spans="1:2">
      <c r="A2695" s="917">
        <v>38007</v>
      </c>
      <c r="B2695">
        <v>4.92</v>
      </c>
    </row>
    <row r="2696" spans="1:2">
      <c r="A2696" s="917">
        <v>38008</v>
      </c>
      <c r="B2696">
        <v>4.8600000000000003</v>
      </c>
    </row>
    <row r="2697" spans="1:2">
      <c r="A2697" s="917">
        <v>38009</v>
      </c>
      <c r="B2697">
        <v>4.95</v>
      </c>
    </row>
    <row r="2698" spans="1:2">
      <c r="A2698" s="917">
        <v>38012</v>
      </c>
      <c r="B2698">
        <v>5.01</v>
      </c>
    </row>
    <row r="2699" spans="1:2">
      <c r="A2699" s="917">
        <v>38013</v>
      </c>
      <c r="B2699">
        <v>4.96</v>
      </c>
    </row>
    <row r="2700" spans="1:2">
      <c r="A2700" s="917">
        <v>38014</v>
      </c>
      <c r="B2700">
        <v>5.0599999999999996</v>
      </c>
    </row>
    <row r="2701" spans="1:2">
      <c r="A2701" s="917">
        <v>38015</v>
      </c>
      <c r="B2701">
        <v>5.05</v>
      </c>
    </row>
    <row r="2702" spans="1:2">
      <c r="A2702" s="917">
        <v>38016</v>
      </c>
      <c r="B2702">
        <v>5</v>
      </c>
    </row>
    <row r="2703" spans="1:2">
      <c r="A2703" s="917">
        <v>38019</v>
      </c>
      <c r="B2703">
        <v>5.0199999999999996</v>
      </c>
    </row>
    <row r="2704" spans="1:2">
      <c r="A2704" s="917">
        <v>38020</v>
      </c>
      <c r="B2704">
        <v>4.9800000000000004</v>
      </c>
    </row>
    <row r="2705" spans="1:2">
      <c r="A2705" s="917">
        <v>38021</v>
      </c>
      <c r="B2705">
        <v>5</v>
      </c>
    </row>
    <row r="2706" spans="1:2">
      <c r="A2706" s="917">
        <v>38022</v>
      </c>
      <c r="B2706">
        <v>5.0199999999999996</v>
      </c>
    </row>
    <row r="2707" spans="1:2">
      <c r="A2707" s="917">
        <v>38023</v>
      </c>
      <c r="B2707">
        <v>4.95</v>
      </c>
    </row>
    <row r="2708" spans="1:2">
      <c r="A2708" s="917">
        <v>38026</v>
      </c>
      <c r="B2708">
        <v>4.93</v>
      </c>
    </row>
    <row r="2709" spans="1:2">
      <c r="A2709" s="917">
        <v>38027</v>
      </c>
      <c r="B2709">
        <v>4.97</v>
      </c>
    </row>
    <row r="2710" spans="1:2">
      <c r="A2710" s="917">
        <v>38028</v>
      </c>
      <c r="B2710">
        <v>4.9000000000000004</v>
      </c>
    </row>
    <row r="2711" spans="1:2">
      <c r="A2711" s="917">
        <v>38029</v>
      </c>
      <c r="B2711">
        <v>4.9400000000000004</v>
      </c>
    </row>
    <row r="2712" spans="1:2">
      <c r="A2712" s="917">
        <v>38030</v>
      </c>
      <c r="B2712">
        <v>4.92</v>
      </c>
    </row>
    <row r="2713" spans="1:2">
      <c r="A2713" s="917">
        <v>38033</v>
      </c>
      <c r="B2713" t="s">
        <v>739</v>
      </c>
    </row>
    <row r="2714" spans="1:2">
      <c r="A2714" s="917">
        <v>38034</v>
      </c>
      <c r="B2714">
        <v>4.91</v>
      </c>
    </row>
    <row r="2715" spans="1:2">
      <c r="A2715" s="917">
        <v>38035</v>
      </c>
      <c r="B2715">
        <v>4.91</v>
      </c>
    </row>
    <row r="2716" spans="1:2">
      <c r="A2716" s="917">
        <v>38036</v>
      </c>
      <c r="B2716">
        <v>4.91</v>
      </c>
    </row>
    <row r="2717" spans="1:2">
      <c r="A2717" s="917">
        <v>38037</v>
      </c>
      <c r="B2717">
        <v>4.96</v>
      </c>
    </row>
    <row r="2718" spans="1:2">
      <c r="A2718" s="917">
        <v>38040</v>
      </c>
      <c r="B2718">
        <v>4.92</v>
      </c>
    </row>
    <row r="2719" spans="1:2">
      <c r="A2719" s="917">
        <v>38041</v>
      </c>
      <c r="B2719">
        <v>4.9000000000000004</v>
      </c>
    </row>
    <row r="2720" spans="1:2">
      <c r="A2720" s="917">
        <v>38042</v>
      </c>
      <c r="B2720">
        <v>4.8899999999999997</v>
      </c>
    </row>
    <row r="2721" spans="1:2">
      <c r="A2721" s="917">
        <v>38043</v>
      </c>
      <c r="B2721">
        <v>4.92</v>
      </c>
    </row>
    <row r="2722" spans="1:2">
      <c r="A2722" s="917">
        <v>38044</v>
      </c>
      <c r="B2722">
        <v>4.8499999999999996</v>
      </c>
    </row>
    <row r="2723" spans="1:2">
      <c r="A2723" s="917">
        <v>38047</v>
      </c>
      <c r="B2723">
        <v>4.8600000000000003</v>
      </c>
    </row>
    <row r="2724" spans="1:2">
      <c r="A2724" s="917">
        <v>38048</v>
      </c>
      <c r="B2724">
        <v>4.9000000000000004</v>
      </c>
    </row>
    <row r="2725" spans="1:2">
      <c r="A2725" s="917">
        <v>38049</v>
      </c>
      <c r="B2725">
        <v>4.92</v>
      </c>
    </row>
    <row r="2726" spans="1:2">
      <c r="A2726" s="917">
        <v>38050</v>
      </c>
      <c r="B2726">
        <v>4.8899999999999997</v>
      </c>
    </row>
    <row r="2727" spans="1:2">
      <c r="A2727" s="917">
        <v>38051</v>
      </c>
      <c r="B2727">
        <v>4.7300000000000004</v>
      </c>
    </row>
    <row r="2728" spans="1:2">
      <c r="A2728" s="917">
        <v>38054</v>
      </c>
      <c r="B2728">
        <v>4.6900000000000004</v>
      </c>
    </row>
    <row r="2729" spans="1:2">
      <c r="A2729" s="917">
        <v>38055</v>
      </c>
      <c r="B2729">
        <v>4.6399999999999997</v>
      </c>
    </row>
    <row r="2730" spans="1:2">
      <c r="A2730" s="917">
        <v>38056</v>
      </c>
      <c r="B2730">
        <v>4.6500000000000004</v>
      </c>
    </row>
    <row r="2731" spans="1:2">
      <c r="A2731" s="917">
        <v>38057</v>
      </c>
      <c r="B2731">
        <v>4.66</v>
      </c>
    </row>
    <row r="2732" spans="1:2">
      <c r="A2732" s="917">
        <v>38058</v>
      </c>
      <c r="B2732">
        <v>4.68</v>
      </c>
    </row>
    <row r="2733" spans="1:2">
      <c r="A2733" s="917">
        <v>38061</v>
      </c>
      <c r="B2733">
        <v>4.67</v>
      </c>
    </row>
    <row r="2734" spans="1:2">
      <c r="A2734" s="917">
        <v>38062</v>
      </c>
      <c r="B2734">
        <v>4.6100000000000003</v>
      </c>
    </row>
    <row r="2735" spans="1:2">
      <c r="A2735" s="917">
        <v>38063</v>
      </c>
      <c r="B2735">
        <v>4.62</v>
      </c>
    </row>
    <row r="2736" spans="1:2">
      <c r="A2736" s="917">
        <v>38064</v>
      </c>
      <c r="B2736">
        <v>4.66</v>
      </c>
    </row>
    <row r="2737" spans="1:2">
      <c r="A2737" s="917">
        <v>38065</v>
      </c>
      <c r="B2737">
        <v>4.68</v>
      </c>
    </row>
    <row r="2738" spans="1:2">
      <c r="A2738" s="917">
        <v>38068</v>
      </c>
      <c r="B2738">
        <v>4.63</v>
      </c>
    </row>
    <row r="2739" spans="1:2">
      <c r="A2739" s="917">
        <v>38069</v>
      </c>
      <c r="B2739">
        <v>4.62</v>
      </c>
    </row>
    <row r="2740" spans="1:2">
      <c r="A2740" s="917">
        <v>38070</v>
      </c>
      <c r="B2740">
        <v>4.62</v>
      </c>
    </row>
    <row r="2741" spans="1:2">
      <c r="A2741" s="917">
        <v>38071</v>
      </c>
      <c r="B2741">
        <v>4.6500000000000004</v>
      </c>
    </row>
    <row r="2742" spans="1:2">
      <c r="A2742" s="917">
        <v>38072</v>
      </c>
      <c r="B2742">
        <v>4.75</v>
      </c>
    </row>
    <row r="2743" spans="1:2">
      <c r="A2743" s="917">
        <v>38075</v>
      </c>
      <c r="B2743">
        <v>4.8</v>
      </c>
    </row>
    <row r="2744" spans="1:2">
      <c r="A2744" s="917">
        <v>38076</v>
      </c>
      <c r="B2744">
        <v>4.8</v>
      </c>
    </row>
    <row r="2745" spans="1:2">
      <c r="A2745" s="917">
        <v>38077</v>
      </c>
      <c r="B2745">
        <v>4.7699999999999996</v>
      </c>
    </row>
    <row r="2746" spans="1:2">
      <c r="A2746" s="917">
        <v>38078</v>
      </c>
      <c r="B2746">
        <v>4.7699999999999996</v>
      </c>
    </row>
    <row r="2747" spans="1:2">
      <c r="A2747" s="917">
        <v>38079</v>
      </c>
      <c r="B2747">
        <v>4.97</v>
      </c>
    </row>
    <row r="2748" spans="1:2">
      <c r="A2748" s="917">
        <v>38082</v>
      </c>
      <c r="B2748">
        <v>5.05</v>
      </c>
    </row>
    <row r="2749" spans="1:2">
      <c r="A2749" s="917">
        <v>38083</v>
      </c>
      <c r="B2749">
        <v>5.01</v>
      </c>
    </row>
    <row r="2750" spans="1:2">
      <c r="A2750" s="917">
        <v>38084</v>
      </c>
      <c r="B2750">
        <v>5.0199999999999996</v>
      </c>
    </row>
    <row r="2751" spans="1:2">
      <c r="A2751" s="917">
        <v>38085</v>
      </c>
      <c r="B2751">
        <v>5.04</v>
      </c>
    </row>
    <row r="2752" spans="1:2">
      <c r="A2752" s="917">
        <v>38086</v>
      </c>
      <c r="B2752" t="s">
        <v>739</v>
      </c>
    </row>
    <row r="2753" spans="1:2">
      <c r="A2753" s="917">
        <v>38089</v>
      </c>
      <c r="B2753">
        <v>5.08</v>
      </c>
    </row>
    <row r="2754" spans="1:2">
      <c r="A2754" s="917">
        <v>38090</v>
      </c>
      <c r="B2754">
        <v>5.17</v>
      </c>
    </row>
    <row r="2755" spans="1:2">
      <c r="A2755" s="917">
        <v>38091</v>
      </c>
      <c r="B2755">
        <v>5.21</v>
      </c>
    </row>
    <row r="2756" spans="1:2">
      <c r="A2756" s="917">
        <v>38092</v>
      </c>
      <c r="B2756">
        <v>5.22</v>
      </c>
    </row>
    <row r="2757" spans="1:2">
      <c r="A2757" s="917">
        <v>38093</v>
      </c>
      <c r="B2757">
        <v>5.2</v>
      </c>
    </row>
    <row r="2758" spans="1:2">
      <c r="A2758" s="917">
        <v>38096</v>
      </c>
      <c r="B2758">
        <v>5.22</v>
      </c>
    </row>
    <row r="2759" spans="1:2">
      <c r="A2759" s="917">
        <v>38097</v>
      </c>
      <c r="B2759">
        <v>5.24</v>
      </c>
    </row>
    <row r="2760" spans="1:2">
      <c r="A2760" s="917">
        <v>38098</v>
      </c>
      <c r="B2760">
        <v>5.25</v>
      </c>
    </row>
    <row r="2761" spans="1:2">
      <c r="A2761" s="917">
        <v>38099</v>
      </c>
      <c r="B2761">
        <v>5.2</v>
      </c>
    </row>
    <row r="2762" spans="1:2">
      <c r="A2762" s="917">
        <v>38100</v>
      </c>
      <c r="B2762">
        <v>5.27</v>
      </c>
    </row>
    <row r="2763" spans="1:2">
      <c r="A2763" s="917">
        <v>38103</v>
      </c>
      <c r="B2763">
        <v>5.25</v>
      </c>
    </row>
    <row r="2764" spans="1:2">
      <c r="A2764" s="917">
        <v>38104</v>
      </c>
      <c r="B2764">
        <v>5.22</v>
      </c>
    </row>
    <row r="2765" spans="1:2">
      <c r="A2765" s="917">
        <v>38105</v>
      </c>
      <c r="B2765">
        <v>5.28</v>
      </c>
    </row>
    <row r="2766" spans="1:2">
      <c r="A2766" s="917">
        <v>38106</v>
      </c>
      <c r="B2766">
        <v>5.33</v>
      </c>
    </row>
    <row r="2767" spans="1:2">
      <c r="A2767" s="917">
        <v>38107</v>
      </c>
      <c r="B2767">
        <v>5.31</v>
      </c>
    </row>
    <row r="2768" spans="1:2">
      <c r="A2768" s="917">
        <v>38110</v>
      </c>
      <c r="B2768">
        <v>5.3</v>
      </c>
    </row>
    <row r="2769" spans="1:2">
      <c r="A2769" s="917">
        <v>38111</v>
      </c>
      <c r="B2769">
        <v>5.34</v>
      </c>
    </row>
    <row r="2770" spans="1:2">
      <c r="A2770" s="917">
        <v>38112</v>
      </c>
      <c r="B2770">
        <v>5.38</v>
      </c>
    </row>
    <row r="2771" spans="1:2">
      <c r="A2771" s="917">
        <v>38113</v>
      </c>
      <c r="B2771">
        <v>5.41</v>
      </c>
    </row>
    <row r="2772" spans="1:2">
      <c r="A2772" s="917">
        <v>38114</v>
      </c>
      <c r="B2772">
        <v>5.53</v>
      </c>
    </row>
    <row r="2773" spans="1:2">
      <c r="A2773" s="917">
        <v>38117</v>
      </c>
      <c r="B2773">
        <v>5.54</v>
      </c>
    </row>
    <row r="2774" spans="1:2">
      <c r="A2774" s="917">
        <v>38118</v>
      </c>
      <c r="B2774">
        <v>5.53</v>
      </c>
    </row>
    <row r="2775" spans="1:2">
      <c r="A2775" s="917">
        <v>38119</v>
      </c>
      <c r="B2775">
        <v>5.57</v>
      </c>
    </row>
    <row r="2776" spans="1:2">
      <c r="A2776" s="917">
        <v>38120</v>
      </c>
      <c r="B2776">
        <v>5.61</v>
      </c>
    </row>
    <row r="2777" spans="1:2">
      <c r="A2777" s="917">
        <v>38121</v>
      </c>
      <c r="B2777">
        <v>5.54</v>
      </c>
    </row>
    <row r="2778" spans="1:2">
      <c r="A2778" s="917">
        <v>38124</v>
      </c>
      <c r="B2778">
        <v>5.47</v>
      </c>
    </row>
    <row r="2779" spans="1:2">
      <c r="A2779" s="917">
        <v>38125</v>
      </c>
      <c r="B2779">
        <v>5.48</v>
      </c>
    </row>
    <row r="2780" spans="1:2">
      <c r="A2780" s="917">
        <v>38126</v>
      </c>
      <c r="B2780">
        <v>5.54</v>
      </c>
    </row>
    <row r="2781" spans="1:2">
      <c r="A2781" s="917">
        <v>38127</v>
      </c>
      <c r="B2781">
        <v>5.47</v>
      </c>
    </row>
    <row r="2782" spans="1:2">
      <c r="A2782" s="917">
        <v>38128</v>
      </c>
      <c r="B2782">
        <v>5.5</v>
      </c>
    </row>
    <row r="2783" spans="1:2">
      <c r="A2783" s="917">
        <v>38131</v>
      </c>
      <c r="B2783">
        <v>5.48</v>
      </c>
    </row>
    <row r="2784" spans="1:2">
      <c r="A2784" s="917">
        <v>38132</v>
      </c>
      <c r="B2784">
        <v>5.45</v>
      </c>
    </row>
    <row r="2785" spans="1:2">
      <c r="A2785" s="917">
        <v>38133</v>
      </c>
      <c r="B2785">
        <v>5.41</v>
      </c>
    </row>
    <row r="2786" spans="1:2">
      <c r="A2786" s="917">
        <v>38134</v>
      </c>
      <c r="B2786">
        <v>5.34</v>
      </c>
    </row>
    <row r="2787" spans="1:2">
      <c r="A2787" s="917">
        <v>38135</v>
      </c>
      <c r="B2787">
        <v>5.39</v>
      </c>
    </row>
    <row r="2788" spans="1:2">
      <c r="A2788" s="917">
        <v>38138</v>
      </c>
      <c r="B2788" t="s">
        <v>739</v>
      </c>
    </row>
    <row r="2789" spans="1:2">
      <c r="A2789" s="917">
        <v>38139</v>
      </c>
      <c r="B2789">
        <v>5.45</v>
      </c>
    </row>
    <row r="2790" spans="1:2">
      <c r="A2790" s="917">
        <v>38140</v>
      </c>
      <c r="B2790">
        <v>5.47</v>
      </c>
    </row>
    <row r="2791" spans="1:2">
      <c r="A2791" s="917">
        <v>38141</v>
      </c>
      <c r="B2791">
        <v>5.46</v>
      </c>
    </row>
    <row r="2792" spans="1:2">
      <c r="A2792" s="917">
        <v>38142</v>
      </c>
      <c r="B2792">
        <v>5.51</v>
      </c>
    </row>
    <row r="2793" spans="1:2">
      <c r="A2793" s="917">
        <v>38145</v>
      </c>
      <c r="B2793">
        <v>5.51</v>
      </c>
    </row>
    <row r="2794" spans="1:2">
      <c r="A2794" s="917">
        <v>38146</v>
      </c>
      <c r="B2794">
        <v>5.5</v>
      </c>
    </row>
    <row r="2795" spans="1:2">
      <c r="A2795" s="917">
        <v>38147</v>
      </c>
      <c r="B2795">
        <v>5.54</v>
      </c>
    </row>
    <row r="2796" spans="1:2">
      <c r="A2796" s="917">
        <v>38148</v>
      </c>
      <c r="B2796">
        <v>5.52</v>
      </c>
    </row>
    <row r="2797" spans="1:2">
      <c r="A2797" s="917">
        <v>38149</v>
      </c>
      <c r="B2797" t="s">
        <v>739</v>
      </c>
    </row>
    <row r="2798" spans="1:2">
      <c r="A2798" s="917">
        <v>38152</v>
      </c>
      <c r="B2798">
        <v>5.59</v>
      </c>
    </row>
    <row r="2799" spans="1:2">
      <c r="A2799" s="917">
        <v>38153</v>
      </c>
      <c r="B2799">
        <v>5.41</v>
      </c>
    </row>
    <row r="2800" spans="1:2">
      <c r="A2800" s="917">
        <v>38154</v>
      </c>
      <c r="B2800">
        <v>5.46</v>
      </c>
    </row>
    <row r="2801" spans="1:2">
      <c r="A2801" s="917">
        <v>38155</v>
      </c>
      <c r="B2801">
        <v>5.42</v>
      </c>
    </row>
    <row r="2802" spans="1:2">
      <c r="A2802" s="917">
        <v>38156</v>
      </c>
      <c r="B2802">
        <v>5.43</v>
      </c>
    </row>
    <row r="2803" spans="1:2">
      <c r="A2803" s="917">
        <v>38159</v>
      </c>
      <c r="B2803">
        <v>5.42</v>
      </c>
    </row>
    <row r="2804" spans="1:2">
      <c r="A2804" s="917">
        <v>38160</v>
      </c>
      <c r="B2804">
        <v>5.43</v>
      </c>
    </row>
    <row r="2805" spans="1:2">
      <c r="A2805" s="917">
        <v>38161</v>
      </c>
      <c r="B2805">
        <v>5.41</v>
      </c>
    </row>
    <row r="2806" spans="1:2">
      <c r="A2806" s="917">
        <v>38162</v>
      </c>
      <c r="B2806">
        <v>5.36</v>
      </c>
    </row>
    <row r="2807" spans="1:2">
      <c r="A2807" s="917">
        <v>38163</v>
      </c>
      <c r="B2807">
        <v>5.37</v>
      </c>
    </row>
    <row r="2808" spans="1:2">
      <c r="A2808" s="917">
        <v>38166</v>
      </c>
      <c r="B2808">
        <v>5.46</v>
      </c>
    </row>
    <row r="2809" spans="1:2">
      <c r="A2809" s="917">
        <v>38167</v>
      </c>
      <c r="B2809">
        <v>5.41</v>
      </c>
    </row>
    <row r="2810" spans="1:2">
      <c r="A2810" s="917">
        <v>38168</v>
      </c>
      <c r="B2810">
        <v>5.33</v>
      </c>
    </row>
    <row r="2811" spans="1:2">
      <c r="A2811" s="917">
        <v>38169</v>
      </c>
      <c r="B2811">
        <v>5.31</v>
      </c>
    </row>
    <row r="2812" spans="1:2">
      <c r="A2812" s="917">
        <v>38170</v>
      </c>
      <c r="B2812">
        <v>5.22</v>
      </c>
    </row>
    <row r="2813" spans="1:2">
      <c r="A2813" s="917">
        <v>38173</v>
      </c>
      <c r="B2813" t="s">
        <v>739</v>
      </c>
    </row>
    <row r="2814" spans="1:2">
      <c r="A2814" s="917">
        <v>38174</v>
      </c>
      <c r="B2814">
        <v>5.24</v>
      </c>
    </row>
    <row r="2815" spans="1:2">
      <c r="A2815" s="917">
        <v>38175</v>
      </c>
      <c r="B2815">
        <v>5.24</v>
      </c>
    </row>
    <row r="2816" spans="1:2">
      <c r="A2816" s="917">
        <v>38176</v>
      </c>
      <c r="B2816">
        <v>5.24</v>
      </c>
    </row>
    <row r="2817" spans="1:2">
      <c r="A2817" s="917">
        <v>38177</v>
      </c>
      <c r="B2817">
        <v>5.23</v>
      </c>
    </row>
    <row r="2818" spans="1:2">
      <c r="A2818" s="917">
        <v>38180</v>
      </c>
      <c r="B2818">
        <v>5.22</v>
      </c>
    </row>
    <row r="2819" spans="1:2">
      <c r="A2819" s="917">
        <v>38181</v>
      </c>
      <c r="B2819">
        <v>5.25</v>
      </c>
    </row>
    <row r="2820" spans="1:2">
      <c r="A2820" s="917">
        <v>38182</v>
      </c>
      <c r="B2820">
        <v>5.24</v>
      </c>
    </row>
    <row r="2821" spans="1:2">
      <c r="A2821" s="917">
        <v>38183</v>
      </c>
      <c r="B2821">
        <v>5.24</v>
      </c>
    </row>
    <row r="2822" spans="1:2">
      <c r="A2822" s="917">
        <v>38184</v>
      </c>
      <c r="B2822">
        <v>5.14</v>
      </c>
    </row>
    <row r="2823" spans="1:2">
      <c r="A2823" s="917">
        <v>38187</v>
      </c>
      <c r="B2823">
        <v>5.14</v>
      </c>
    </row>
    <row r="2824" spans="1:2">
      <c r="A2824" s="917">
        <v>38188</v>
      </c>
      <c r="B2824">
        <v>5.21</v>
      </c>
    </row>
    <row r="2825" spans="1:2">
      <c r="A2825" s="917">
        <v>38189</v>
      </c>
      <c r="B2825">
        <v>5.24</v>
      </c>
    </row>
    <row r="2826" spans="1:2">
      <c r="A2826" s="917">
        <v>38190</v>
      </c>
      <c r="B2826">
        <v>5.22</v>
      </c>
    </row>
    <row r="2827" spans="1:2">
      <c r="A2827" s="917">
        <v>38191</v>
      </c>
      <c r="B2827">
        <v>5.2</v>
      </c>
    </row>
    <row r="2828" spans="1:2">
      <c r="A2828" s="917">
        <v>38194</v>
      </c>
      <c r="B2828">
        <v>5.23</v>
      </c>
    </row>
    <row r="2829" spans="1:2">
      <c r="A2829" s="917">
        <v>38195</v>
      </c>
      <c r="B2829">
        <v>5.35</v>
      </c>
    </row>
    <row r="2830" spans="1:2">
      <c r="A2830" s="917">
        <v>38196</v>
      </c>
      <c r="B2830">
        <v>5.35</v>
      </c>
    </row>
    <row r="2831" spans="1:2">
      <c r="A2831" s="917">
        <v>38197</v>
      </c>
      <c r="B2831">
        <v>5.34</v>
      </c>
    </row>
    <row r="2832" spans="1:2">
      <c r="A2832" s="917">
        <v>38198</v>
      </c>
      <c r="B2832">
        <v>5.24</v>
      </c>
    </row>
    <row r="2833" spans="1:2">
      <c r="A2833" s="917">
        <v>38201</v>
      </c>
      <c r="B2833">
        <v>5.22</v>
      </c>
    </row>
    <row r="2834" spans="1:2">
      <c r="A2834" s="917">
        <v>38202</v>
      </c>
      <c r="B2834">
        <v>5.2</v>
      </c>
    </row>
    <row r="2835" spans="1:2">
      <c r="A2835" s="917">
        <v>38203</v>
      </c>
      <c r="B2835">
        <v>5.2</v>
      </c>
    </row>
    <row r="2836" spans="1:2">
      <c r="A2836" s="917">
        <v>38204</v>
      </c>
      <c r="B2836">
        <v>5.18</v>
      </c>
    </row>
    <row r="2837" spans="1:2">
      <c r="A2837" s="917">
        <v>38205</v>
      </c>
      <c r="B2837">
        <v>5.04</v>
      </c>
    </row>
    <row r="2838" spans="1:2">
      <c r="A2838" s="917">
        <v>38208</v>
      </c>
      <c r="B2838">
        <v>5.0599999999999996</v>
      </c>
    </row>
    <row r="2839" spans="1:2">
      <c r="A2839" s="917">
        <v>38209</v>
      </c>
      <c r="B2839">
        <v>5.08</v>
      </c>
    </row>
    <row r="2840" spans="1:2">
      <c r="A2840" s="917">
        <v>38210</v>
      </c>
      <c r="B2840">
        <v>5.07</v>
      </c>
    </row>
    <row r="2841" spans="1:2">
      <c r="A2841" s="917">
        <v>38211</v>
      </c>
      <c r="B2841">
        <v>5.05</v>
      </c>
    </row>
    <row r="2842" spans="1:2">
      <c r="A2842" s="917">
        <v>38212</v>
      </c>
      <c r="B2842">
        <v>5.0199999999999996</v>
      </c>
    </row>
    <row r="2843" spans="1:2">
      <c r="A2843" s="917">
        <v>38215</v>
      </c>
      <c r="B2843">
        <v>5.0599999999999996</v>
      </c>
    </row>
    <row r="2844" spans="1:2">
      <c r="A2844" s="917">
        <v>38216</v>
      </c>
      <c r="B2844">
        <v>5.0199999999999996</v>
      </c>
    </row>
    <row r="2845" spans="1:2">
      <c r="A2845" s="917">
        <v>38217</v>
      </c>
      <c r="B2845">
        <v>5.04</v>
      </c>
    </row>
    <row r="2846" spans="1:2">
      <c r="A2846" s="917">
        <v>38218</v>
      </c>
      <c r="B2846">
        <v>5.03</v>
      </c>
    </row>
    <row r="2847" spans="1:2">
      <c r="A2847" s="917">
        <v>38219</v>
      </c>
      <c r="B2847">
        <v>5.03</v>
      </c>
    </row>
    <row r="2848" spans="1:2">
      <c r="A2848" s="917">
        <v>38222</v>
      </c>
      <c r="B2848">
        <v>5.08</v>
      </c>
    </row>
    <row r="2849" spans="1:2">
      <c r="A2849" s="917">
        <v>38223</v>
      </c>
      <c r="B2849">
        <v>5.08</v>
      </c>
    </row>
    <row r="2850" spans="1:2">
      <c r="A2850" s="917">
        <v>38224</v>
      </c>
      <c r="B2850">
        <v>5.0599999999999996</v>
      </c>
    </row>
    <row r="2851" spans="1:2">
      <c r="A2851" s="917">
        <v>38225</v>
      </c>
      <c r="B2851">
        <v>5.03</v>
      </c>
    </row>
    <row r="2852" spans="1:2">
      <c r="A2852" s="917">
        <v>38226</v>
      </c>
      <c r="B2852">
        <v>5.0199999999999996</v>
      </c>
    </row>
    <row r="2853" spans="1:2">
      <c r="A2853" s="917">
        <v>38229</v>
      </c>
      <c r="B2853">
        <v>4.99</v>
      </c>
    </row>
    <row r="2854" spans="1:2">
      <c r="A2854" s="917">
        <v>38230</v>
      </c>
      <c r="B2854">
        <v>4.93</v>
      </c>
    </row>
    <row r="2855" spans="1:2">
      <c r="A2855" s="917">
        <v>38231</v>
      </c>
      <c r="B2855">
        <v>4.93</v>
      </c>
    </row>
    <row r="2856" spans="1:2">
      <c r="A2856" s="917">
        <v>38232</v>
      </c>
      <c r="B2856">
        <v>4.99</v>
      </c>
    </row>
    <row r="2857" spans="1:2">
      <c r="A2857" s="917">
        <v>38233</v>
      </c>
      <c r="B2857">
        <v>5.07</v>
      </c>
    </row>
    <row r="2858" spans="1:2">
      <c r="A2858" s="917">
        <v>38236</v>
      </c>
      <c r="B2858" t="s">
        <v>739</v>
      </c>
    </row>
    <row r="2859" spans="1:2">
      <c r="A2859" s="917">
        <v>38237</v>
      </c>
      <c r="B2859">
        <v>5.03</v>
      </c>
    </row>
    <row r="2860" spans="1:2">
      <c r="A2860" s="917">
        <v>38238</v>
      </c>
      <c r="B2860">
        <v>4.96</v>
      </c>
    </row>
    <row r="2861" spans="1:2">
      <c r="A2861" s="917">
        <v>38239</v>
      </c>
      <c r="B2861">
        <v>4.99</v>
      </c>
    </row>
    <row r="2862" spans="1:2">
      <c r="A2862" s="917">
        <v>38240</v>
      </c>
      <c r="B2862">
        <v>4.97</v>
      </c>
    </row>
    <row r="2863" spans="1:2">
      <c r="A2863" s="917">
        <v>38243</v>
      </c>
      <c r="B2863">
        <v>4.9400000000000004</v>
      </c>
    </row>
    <row r="2864" spans="1:2">
      <c r="A2864" s="917">
        <v>38244</v>
      </c>
      <c r="B2864">
        <v>4.93</v>
      </c>
    </row>
    <row r="2865" spans="1:2">
      <c r="A2865" s="917">
        <v>38245</v>
      </c>
      <c r="B2865">
        <v>4.96</v>
      </c>
    </row>
    <row r="2866" spans="1:2">
      <c r="A2866" s="917">
        <v>38246</v>
      </c>
      <c r="B2866">
        <v>4.8600000000000003</v>
      </c>
    </row>
    <row r="2867" spans="1:2">
      <c r="A2867" s="917">
        <v>38247</v>
      </c>
      <c r="B2867">
        <v>4.91</v>
      </c>
    </row>
    <row r="2868" spans="1:2">
      <c r="A2868" s="917">
        <v>38250</v>
      </c>
      <c r="B2868">
        <v>4.8499999999999996</v>
      </c>
    </row>
    <row r="2869" spans="1:2">
      <c r="A2869" s="917">
        <v>38251</v>
      </c>
      <c r="B2869">
        <v>4.82</v>
      </c>
    </row>
    <row r="2870" spans="1:2">
      <c r="A2870" s="917">
        <v>38252</v>
      </c>
      <c r="B2870">
        <v>4.75</v>
      </c>
    </row>
    <row r="2871" spans="1:2">
      <c r="A2871" s="917">
        <v>38253</v>
      </c>
      <c r="B2871">
        <v>4.78</v>
      </c>
    </row>
    <row r="2872" spans="1:2">
      <c r="A2872" s="917">
        <v>38254</v>
      </c>
      <c r="B2872">
        <v>4.78</v>
      </c>
    </row>
    <row r="2873" spans="1:2">
      <c r="A2873" s="917">
        <v>38257</v>
      </c>
      <c r="B2873">
        <v>4.75</v>
      </c>
    </row>
    <row r="2874" spans="1:2">
      <c r="A2874" s="917">
        <v>38258</v>
      </c>
      <c r="B2874">
        <v>4.78</v>
      </c>
    </row>
    <row r="2875" spans="1:2">
      <c r="A2875" s="917">
        <v>38259</v>
      </c>
      <c r="B2875">
        <v>4.8499999999999996</v>
      </c>
    </row>
    <row r="2876" spans="1:2">
      <c r="A2876" s="917">
        <v>38260</v>
      </c>
      <c r="B2876">
        <v>4.8899999999999997</v>
      </c>
    </row>
    <row r="2877" spans="1:2">
      <c r="A2877" s="917">
        <v>38261</v>
      </c>
      <c r="B2877">
        <v>4.95</v>
      </c>
    </row>
    <row r="2878" spans="1:2">
      <c r="A2878" s="917">
        <v>38264</v>
      </c>
      <c r="B2878">
        <v>4.93</v>
      </c>
    </row>
    <row r="2879" spans="1:2">
      <c r="A2879" s="917">
        <v>38265</v>
      </c>
      <c r="B2879">
        <v>4.93</v>
      </c>
    </row>
    <row r="2880" spans="1:2">
      <c r="A2880" s="917">
        <v>38266</v>
      </c>
      <c r="B2880">
        <v>4.97</v>
      </c>
    </row>
    <row r="2881" spans="1:2">
      <c r="A2881" s="917">
        <v>38267</v>
      </c>
      <c r="B2881">
        <v>5</v>
      </c>
    </row>
    <row r="2882" spans="1:2">
      <c r="A2882" s="917">
        <v>38268</v>
      </c>
      <c r="B2882">
        <v>4.91</v>
      </c>
    </row>
    <row r="2883" spans="1:2">
      <c r="A2883" s="917">
        <v>38271</v>
      </c>
      <c r="B2883" t="s">
        <v>739</v>
      </c>
    </row>
    <row r="2884" spans="1:2">
      <c r="A2884" s="917">
        <v>38272</v>
      </c>
      <c r="B2884">
        <v>4.88</v>
      </c>
    </row>
    <row r="2885" spans="1:2">
      <c r="A2885" s="917">
        <v>38273</v>
      </c>
      <c r="B2885">
        <v>4.8600000000000003</v>
      </c>
    </row>
    <row r="2886" spans="1:2">
      <c r="A2886" s="917">
        <v>38274</v>
      </c>
      <c r="B2886">
        <v>4.8099999999999996</v>
      </c>
    </row>
    <row r="2887" spans="1:2">
      <c r="A2887" s="917">
        <v>38275</v>
      </c>
      <c r="B2887">
        <v>4.84</v>
      </c>
    </row>
    <row r="2888" spans="1:2">
      <c r="A2888" s="917">
        <v>38278</v>
      </c>
      <c r="B2888">
        <v>4.84</v>
      </c>
    </row>
    <row r="2889" spans="1:2">
      <c r="A2889" s="917">
        <v>38279</v>
      </c>
      <c r="B2889">
        <v>4.83</v>
      </c>
    </row>
    <row r="2890" spans="1:2">
      <c r="A2890" s="917">
        <v>38280</v>
      </c>
      <c r="B2890">
        <v>4.7699999999999996</v>
      </c>
    </row>
    <row r="2891" spans="1:2">
      <c r="A2891" s="917">
        <v>38281</v>
      </c>
      <c r="B2891">
        <v>4.76</v>
      </c>
    </row>
    <row r="2892" spans="1:2">
      <c r="A2892" s="917">
        <v>38282</v>
      </c>
      <c r="B2892">
        <v>4.75</v>
      </c>
    </row>
    <row r="2893" spans="1:2">
      <c r="A2893" s="917">
        <v>38285</v>
      </c>
      <c r="B2893">
        <v>4.74</v>
      </c>
    </row>
    <row r="2894" spans="1:2">
      <c r="A2894" s="917">
        <v>38286</v>
      </c>
      <c r="B2894">
        <v>4.75</v>
      </c>
    </row>
    <row r="2895" spans="1:2">
      <c r="A2895" s="917">
        <v>38287</v>
      </c>
      <c r="B2895">
        <v>4.8499999999999996</v>
      </c>
    </row>
    <row r="2896" spans="1:2">
      <c r="A2896" s="917">
        <v>38288</v>
      </c>
      <c r="B2896">
        <v>4.83</v>
      </c>
    </row>
    <row r="2897" spans="1:2">
      <c r="A2897" s="917">
        <v>38289</v>
      </c>
      <c r="B2897">
        <v>4.79</v>
      </c>
    </row>
    <row r="2898" spans="1:2">
      <c r="A2898" s="917">
        <v>38292</v>
      </c>
      <c r="B2898">
        <v>4.84</v>
      </c>
    </row>
    <row r="2899" spans="1:2">
      <c r="A2899" s="917">
        <v>38293</v>
      </c>
      <c r="B2899">
        <v>4.84</v>
      </c>
    </row>
    <row r="2900" spans="1:2">
      <c r="A2900" s="917">
        <v>38294</v>
      </c>
      <c r="B2900">
        <v>4.83</v>
      </c>
    </row>
    <row r="2901" spans="1:2">
      <c r="A2901" s="917">
        <v>38295</v>
      </c>
      <c r="B2901">
        <v>4.82</v>
      </c>
    </row>
    <row r="2902" spans="1:2">
      <c r="A2902" s="917">
        <v>38296</v>
      </c>
      <c r="B2902">
        <v>4.92</v>
      </c>
    </row>
    <row r="2903" spans="1:2">
      <c r="A2903" s="917">
        <v>38299</v>
      </c>
      <c r="B2903">
        <v>4.95</v>
      </c>
    </row>
    <row r="2904" spans="1:2">
      <c r="A2904" s="917">
        <v>38300</v>
      </c>
      <c r="B2904">
        <v>4.95</v>
      </c>
    </row>
    <row r="2905" spans="1:2">
      <c r="A2905" s="917">
        <v>38301</v>
      </c>
      <c r="B2905">
        <v>4.97</v>
      </c>
    </row>
    <row r="2906" spans="1:2">
      <c r="A2906" s="917">
        <v>38302</v>
      </c>
      <c r="B2906" t="s">
        <v>739</v>
      </c>
    </row>
    <row r="2907" spans="1:2">
      <c r="A2907" s="917">
        <v>38303</v>
      </c>
      <c r="B2907">
        <v>4.91</v>
      </c>
    </row>
    <row r="2908" spans="1:2">
      <c r="A2908" s="917">
        <v>38306</v>
      </c>
      <c r="B2908">
        <v>4.91</v>
      </c>
    </row>
    <row r="2909" spans="1:2">
      <c r="A2909" s="917">
        <v>38307</v>
      </c>
      <c r="B2909">
        <v>4.92</v>
      </c>
    </row>
    <row r="2910" spans="1:2">
      <c r="A2910" s="917">
        <v>38308</v>
      </c>
      <c r="B2910">
        <v>4.8499999999999996</v>
      </c>
    </row>
    <row r="2911" spans="1:2">
      <c r="A2911" s="917">
        <v>38309</v>
      </c>
      <c r="B2911">
        <v>4.82</v>
      </c>
    </row>
    <row r="2912" spans="1:2">
      <c r="A2912" s="917">
        <v>38310</v>
      </c>
      <c r="B2912">
        <v>4.8899999999999997</v>
      </c>
    </row>
    <row r="2913" spans="1:2">
      <c r="A2913" s="917">
        <v>38313</v>
      </c>
      <c r="B2913">
        <v>4.8499999999999996</v>
      </c>
    </row>
    <row r="2914" spans="1:2">
      <c r="A2914" s="917">
        <v>38314</v>
      </c>
      <c r="B2914">
        <v>4.8499999999999996</v>
      </c>
    </row>
    <row r="2915" spans="1:2">
      <c r="A2915" s="917">
        <v>38315</v>
      </c>
      <c r="B2915">
        <v>4.8499999999999996</v>
      </c>
    </row>
    <row r="2916" spans="1:2">
      <c r="A2916" s="917">
        <v>38316</v>
      </c>
      <c r="B2916" t="s">
        <v>739</v>
      </c>
    </row>
    <row r="2917" spans="1:2">
      <c r="A2917" s="917">
        <v>38317</v>
      </c>
      <c r="B2917">
        <v>4.9000000000000004</v>
      </c>
    </row>
    <row r="2918" spans="1:2">
      <c r="A2918" s="917">
        <v>38320</v>
      </c>
      <c r="B2918">
        <v>4.99</v>
      </c>
    </row>
    <row r="2919" spans="1:2">
      <c r="A2919" s="917">
        <v>38321</v>
      </c>
      <c r="B2919">
        <v>5.03</v>
      </c>
    </row>
    <row r="2920" spans="1:2">
      <c r="A2920" s="917">
        <v>38322</v>
      </c>
      <c r="B2920">
        <v>5.04</v>
      </c>
    </row>
    <row r="2921" spans="1:2">
      <c r="A2921" s="917">
        <v>38323</v>
      </c>
      <c r="B2921">
        <v>5.07</v>
      </c>
    </row>
    <row r="2922" spans="1:2">
      <c r="A2922" s="917">
        <v>38324</v>
      </c>
      <c r="B2922">
        <v>4.95</v>
      </c>
    </row>
    <row r="2923" spans="1:2">
      <c r="A2923" s="917">
        <v>38327</v>
      </c>
      <c r="B2923">
        <v>4.92</v>
      </c>
    </row>
    <row r="2924" spans="1:2">
      <c r="A2924" s="917">
        <v>38328</v>
      </c>
      <c r="B2924">
        <v>4.91</v>
      </c>
    </row>
    <row r="2925" spans="1:2">
      <c r="A2925" s="917">
        <v>38329</v>
      </c>
      <c r="B2925">
        <v>4.8</v>
      </c>
    </row>
    <row r="2926" spans="1:2">
      <c r="A2926" s="917">
        <v>38330</v>
      </c>
      <c r="B2926">
        <v>4.84</v>
      </c>
    </row>
    <row r="2927" spans="1:2">
      <c r="A2927" s="917">
        <v>38331</v>
      </c>
      <c r="B2927">
        <v>4.83</v>
      </c>
    </row>
    <row r="2928" spans="1:2">
      <c r="A2928" s="917">
        <v>38334</v>
      </c>
      <c r="B2928">
        <v>4.8099999999999996</v>
      </c>
    </row>
    <row r="2929" spans="1:2">
      <c r="A2929" s="917">
        <v>38335</v>
      </c>
      <c r="B2929">
        <v>4.79</v>
      </c>
    </row>
    <row r="2930" spans="1:2">
      <c r="A2930" s="917">
        <v>38336</v>
      </c>
      <c r="B2930">
        <v>4.72</v>
      </c>
    </row>
    <row r="2931" spans="1:2">
      <c r="A2931" s="917">
        <v>38337</v>
      </c>
      <c r="B2931">
        <v>4.84</v>
      </c>
    </row>
    <row r="2932" spans="1:2">
      <c r="A2932" s="917">
        <v>38338</v>
      </c>
      <c r="B2932">
        <v>4.8499999999999996</v>
      </c>
    </row>
    <row r="2933" spans="1:2">
      <c r="A2933" s="917">
        <v>38341</v>
      </c>
      <c r="B2933">
        <v>4.84</v>
      </c>
    </row>
    <row r="2934" spans="1:2">
      <c r="A2934" s="917">
        <v>38342</v>
      </c>
      <c r="B2934">
        <v>4.82</v>
      </c>
    </row>
    <row r="2935" spans="1:2">
      <c r="A2935" s="917">
        <v>38343</v>
      </c>
      <c r="B2935">
        <v>4.8499999999999996</v>
      </c>
    </row>
    <row r="2936" spans="1:2">
      <c r="A2936" s="917">
        <v>38344</v>
      </c>
      <c r="B2936">
        <v>4.8600000000000003</v>
      </c>
    </row>
    <row r="2937" spans="1:2">
      <c r="A2937" s="917">
        <v>38345</v>
      </c>
      <c r="B2937" t="s">
        <v>739</v>
      </c>
    </row>
    <row r="2938" spans="1:2">
      <c r="A2938" s="917">
        <v>38348</v>
      </c>
      <c r="B2938">
        <v>4.95</v>
      </c>
    </row>
    <row r="2939" spans="1:2">
      <c r="A2939" s="917">
        <v>38349</v>
      </c>
      <c r="B2939">
        <v>4.9400000000000004</v>
      </c>
    </row>
    <row r="2940" spans="1:2">
      <c r="A2940" s="917">
        <v>38350</v>
      </c>
      <c r="B2940">
        <v>4.96</v>
      </c>
    </row>
    <row r="2941" spans="1:2">
      <c r="A2941" s="917">
        <v>38351</v>
      </c>
      <c r="B2941">
        <v>4.92</v>
      </c>
    </row>
    <row r="2942" spans="1:2">
      <c r="A2942" s="917">
        <v>38352</v>
      </c>
      <c r="B2942">
        <v>4.8499999999999996</v>
      </c>
    </row>
    <row r="2943" spans="1:2">
      <c r="A2943" s="917">
        <v>38355</v>
      </c>
      <c r="B2943">
        <v>4.84</v>
      </c>
    </row>
    <row r="2944" spans="1:2">
      <c r="A2944" s="917">
        <v>38356</v>
      </c>
      <c r="B2944">
        <v>4.91</v>
      </c>
    </row>
    <row r="2945" spans="1:2">
      <c r="A2945" s="917">
        <v>38357</v>
      </c>
      <c r="B2945">
        <v>4.88</v>
      </c>
    </row>
    <row r="2946" spans="1:2">
      <c r="A2946" s="917">
        <v>38358</v>
      </c>
      <c r="B2946">
        <v>4.88</v>
      </c>
    </row>
    <row r="2947" spans="1:2">
      <c r="A2947" s="917">
        <v>38359</v>
      </c>
      <c r="B2947">
        <v>4.88</v>
      </c>
    </row>
    <row r="2948" spans="1:2">
      <c r="A2948" s="917">
        <v>38362</v>
      </c>
      <c r="B2948">
        <v>4.8600000000000003</v>
      </c>
    </row>
    <row r="2949" spans="1:2">
      <c r="A2949" s="917">
        <v>38363</v>
      </c>
      <c r="B2949">
        <v>4.83</v>
      </c>
    </row>
    <row r="2950" spans="1:2">
      <c r="A2950" s="917">
        <v>38364</v>
      </c>
      <c r="B2950">
        <v>4.8099999999999996</v>
      </c>
    </row>
    <row r="2951" spans="1:2">
      <c r="A2951" s="917">
        <v>38365</v>
      </c>
      <c r="B2951">
        <v>4.75</v>
      </c>
    </row>
    <row r="2952" spans="1:2">
      <c r="A2952" s="917">
        <v>38366</v>
      </c>
      <c r="B2952">
        <v>4.76</v>
      </c>
    </row>
    <row r="2953" spans="1:2">
      <c r="A2953" s="917">
        <v>38369</v>
      </c>
      <c r="B2953" t="s">
        <v>739</v>
      </c>
    </row>
    <row r="2954" spans="1:2">
      <c r="A2954" s="917">
        <v>38370</v>
      </c>
      <c r="B2954">
        <v>4.7300000000000004</v>
      </c>
    </row>
    <row r="2955" spans="1:2">
      <c r="A2955" s="917">
        <v>38371</v>
      </c>
      <c r="B2955">
        <v>4.71</v>
      </c>
    </row>
    <row r="2956" spans="1:2">
      <c r="A2956" s="917">
        <v>38372</v>
      </c>
      <c r="B2956">
        <v>4.7</v>
      </c>
    </row>
    <row r="2957" spans="1:2">
      <c r="A2957" s="917">
        <v>38373</v>
      </c>
      <c r="B2957">
        <v>4.6900000000000004</v>
      </c>
    </row>
    <row r="2958" spans="1:2">
      <c r="A2958" s="917">
        <v>38376</v>
      </c>
      <c r="B2958">
        <v>4.6500000000000004</v>
      </c>
    </row>
    <row r="2959" spans="1:2">
      <c r="A2959" s="917">
        <v>38377</v>
      </c>
      <c r="B2959">
        <v>4.72</v>
      </c>
    </row>
    <row r="2960" spans="1:2">
      <c r="A2960" s="917">
        <v>38378</v>
      </c>
      <c r="B2960">
        <v>4.72</v>
      </c>
    </row>
    <row r="2961" spans="1:2">
      <c r="A2961" s="917">
        <v>38379</v>
      </c>
      <c r="B2961">
        <v>4.7300000000000004</v>
      </c>
    </row>
    <row r="2962" spans="1:2">
      <c r="A2962" s="917">
        <v>38380</v>
      </c>
      <c r="B2962">
        <v>4.66</v>
      </c>
    </row>
    <row r="2963" spans="1:2">
      <c r="A2963" s="917">
        <v>38383</v>
      </c>
      <c r="B2963">
        <v>4.6399999999999997</v>
      </c>
    </row>
    <row r="2964" spans="1:2">
      <c r="A2964" s="917">
        <v>38384</v>
      </c>
      <c r="B2964">
        <v>4.6500000000000004</v>
      </c>
    </row>
    <row r="2965" spans="1:2">
      <c r="A2965" s="917">
        <v>38385</v>
      </c>
      <c r="B2965">
        <v>4.63</v>
      </c>
    </row>
    <row r="2966" spans="1:2">
      <c r="A2966" s="917">
        <v>38386</v>
      </c>
      <c r="B2966">
        <v>4.6399999999999997</v>
      </c>
    </row>
    <row r="2967" spans="1:2">
      <c r="A2967" s="917">
        <v>38387</v>
      </c>
      <c r="B2967">
        <v>4.54</v>
      </c>
    </row>
    <row r="2968" spans="1:2">
      <c r="A2968" s="917">
        <v>38390</v>
      </c>
      <c r="B2968">
        <v>4.49</v>
      </c>
    </row>
    <row r="2969" spans="1:2">
      <c r="A2969" s="917">
        <v>38391</v>
      </c>
      <c r="B2969">
        <v>4.46</v>
      </c>
    </row>
    <row r="2970" spans="1:2">
      <c r="A2970" s="917">
        <v>38392</v>
      </c>
      <c r="B2970">
        <v>4.43</v>
      </c>
    </row>
    <row r="2971" spans="1:2">
      <c r="A2971" s="917">
        <v>38393</v>
      </c>
      <c r="B2971">
        <v>4.5199999999999996</v>
      </c>
    </row>
    <row r="2972" spans="1:2">
      <c r="A2972" s="917">
        <v>38394</v>
      </c>
      <c r="B2972">
        <v>4.55</v>
      </c>
    </row>
    <row r="2973" spans="1:2">
      <c r="A2973" s="917">
        <v>38397</v>
      </c>
      <c r="B2973">
        <v>4.51</v>
      </c>
    </row>
    <row r="2974" spans="1:2">
      <c r="A2974" s="917">
        <v>38398</v>
      </c>
      <c r="B2974">
        <v>4.55</v>
      </c>
    </row>
    <row r="2975" spans="1:2">
      <c r="A2975" s="917">
        <v>38399</v>
      </c>
      <c r="B2975">
        <v>4.5999999999999996</v>
      </c>
    </row>
    <row r="2976" spans="1:2">
      <c r="A2976" s="917">
        <v>38400</v>
      </c>
      <c r="B2976">
        <v>4.6500000000000004</v>
      </c>
    </row>
    <row r="2977" spans="1:2">
      <c r="A2977" s="917">
        <v>38401</v>
      </c>
      <c r="B2977">
        <v>4.72</v>
      </c>
    </row>
    <row r="2978" spans="1:2">
      <c r="A2978" s="917">
        <v>38404</v>
      </c>
      <c r="B2978" t="s">
        <v>739</v>
      </c>
    </row>
    <row r="2979" spans="1:2">
      <c r="A2979" s="917">
        <v>38405</v>
      </c>
      <c r="B2979">
        <v>4.75</v>
      </c>
    </row>
    <row r="2980" spans="1:2">
      <c r="A2980" s="917">
        <v>38406</v>
      </c>
      <c r="B2980">
        <v>4.7300000000000004</v>
      </c>
    </row>
    <row r="2981" spans="1:2">
      <c r="A2981" s="917">
        <v>38407</v>
      </c>
      <c r="B2981">
        <v>4.74</v>
      </c>
    </row>
    <row r="2982" spans="1:2">
      <c r="A2982" s="917">
        <v>38408</v>
      </c>
      <c r="B2982">
        <v>4.72</v>
      </c>
    </row>
    <row r="2983" spans="1:2">
      <c r="A2983" s="917">
        <v>38411</v>
      </c>
      <c r="B2983">
        <v>4.79</v>
      </c>
    </row>
    <row r="2984" spans="1:2">
      <c r="A2984" s="917">
        <v>38412</v>
      </c>
      <c r="B2984">
        <v>4.8</v>
      </c>
    </row>
    <row r="2985" spans="1:2">
      <c r="A2985" s="917">
        <v>38413</v>
      </c>
      <c r="B2985">
        <v>4.82</v>
      </c>
    </row>
    <row r="2986" spans="1:2">
      <c r="A2986" s="917">
        <v>38414</v>
      </c>
      <c r="B2986">
        <v>4.82</v>
      </c>
    </row>
    <row r="2987" spans="1:2">
      <c r="A2987" s="917">
        <v>38415</v>
      </c>
      <c r="B2987">
        <v>4.7300000000000004</v>
      </c>
    </row>
    <row r="2988" spans="1:2">
      <c r="A2988" s="917">
        <v>38418</v>
      </c>
      <c r="B2988">
        <v>4.7</v>
      </c>
    </row>
    <row r="2989" spans="1:2">
      <c r="A2989" s="917">
        <v>38419</v>
      </c>
      <c r="B2989">
        <v>4.78</v>
      </c>
    </row>
    <row r="2990" spans="1:2">
      <c r="A2990" s="917">
        <v>38420</v>
      </c>
      <c r="B2990">
        <v>4.92</v>
      </c>
    </row>
    <row r="2991" spans="1:2">
      <c r="A2991" s="917">
        <v>38421</v>
      </c>
      <c r="B2991">
        <v>4.8499999999999996</v>
      </c>
    </row>
    <row r="2992" spans="1:2">
      <c r="A2992" s="917">
        <v>38422</v>
      </c>
      <c r="B2992">
        <v>4.93</v>
      </c>
    </row>
    <row r="2993" spans="1:2">
      <c r="A2993" s="917">
        <v>38425</v>
      </c>
      <c r="B2993">
        <v>4.9000000000000004</v>
      </c>
    </row>
    <row r="2994" spans="1:2">
      <c r="A2994" s="917">
        <v>38426</v>
      </c>
      <c r="B2994">
        <v>4.93</v>
      </c>
    </row>
    <row r="2995" spans="1:2">
      <c r="A2995" s="917">
        <v>38427</v>
      </c>
      <c r="B2995">
        <v>4.91</v>
      </c>
    </row>
    <row r="2996" spans="1:2">
      <c r="A2996" s="917">
        <v>38428</v>
      </c>
      <c r="B2996">
        <v>4.87</v>
      </c>
    </row>
    <row r="2997" spans="1:2">
      <c r="A2997" s="917">
        <v>38429</v>
      </c>
      <c r="B2997">
        <v>4.92</v>
      </c>
    </row>
    <row r="2998" spans="1:2">
      <c r="A2998" s="917">
        <v>38432</v>
      </c>
      <c r="B2998">
        <v>4.9400000000000004</v>
      </c>
    </row>
    <row r="2999" spans="1:2">
      <c r="A2999" s="917">
        <v>38433</v>
      </c>
      <c r="B2999">
        <v>5.01</v>
      </c>
    </row>
    <row r="3000" spans="1:2">
      <c r="A3000" s="917">
        <v>38434</v>
      </c>
      <c r="B3000">
        <v>4.99</v>
      </c>
    </row>
    <row r="3001" spans="1:2">
      <c r="A3001" s="917">
        <v>38435</v>
      </c>
      <c r="B3001">
        <v>4.97</v>
      </c>
    </row>
    <row r="3002" spans="1:2">
      <c r="A3002" s="917">
        <v>38436</v>
      </c>
      <c r="B3002" t="s">
        <v>739</v>
      </c>
    </row>
    <row r="3003" spans="1:2">
      <c r="A3003" s="917">
        <v>38439</v>
      </c>
      <c r="B3003">
        <v>5.01</v>
      </c>
    </row>
    <row r="3004" spans="1:2">
      <c r="A3004" s="917">
        <v>38440</v>
      </c>
      <c r="B3004">
        <v>4.9800000000000004</v>
      </c>
    </row>
    <row r="3005" spans="1:2">
      <c r="A3005" s="917">
        <v>38441</v>
      </c>
      <c r="B3005">
        <v>4.93</v>
      </c>
    </row>
    <row r="3006" spans="1:2">
      <c r="A3006" s="917">
        <v>38442</v>
      </c>
      <c r="B3006">
        <v>4.88</v>
      </c>
    </row>
    <row r="3007" spans="1:2">
      <c r="A3007" s="917">
        <v>38443</v>
      </c>
      <c r="B3007">
        <v>4.8499999999999996</v>
      </c>
    </row>
    <row r="3008" spans="1:2">
      <c r="A3008" s="917">
        <v>38446</v>
      </c>
      <c r="B3008">
        <v>4.84</v>
      </c>
    </row>
    <row r="3009" spans="1:2">
      <c r="A3009" s="917">
        <v>38447</v>
      </c>
      <c r="B3009">
        <v>4.87</v>
      </c>
    </row>
    <row r="3010" spans="1:2">
      <c r="A3010" s="917">
        <v>38448</v>
      </c>
      <c r="B3010">
        <v>4.8499999999999996</v>
      </c>
    </row>
    <row r="3011" spans="1:2">
      <c r="A3011" s="917">
        <v>38449</v>
      </c>
      <c r="B3011">
        <v>4.9000000000000004</v>
      </c>
    </row>
    <row r="3012" spans="1:2">
      <c r="A3012" s="917">
        <v>38450</v>
      </c>
      <c r="B3012">
        <v>4.88</v>
      </c>
    </row>
    <row r="3013" spans="1:2">
      <c r="A3013" s="917">
        <v>38453</v>
      </c>
      <c r="B3013">
        <v>4.84</v>
      </c>
    </row>
    <row r="3014" spans="1:2">
      <c r="A3014" s="917">
        <v>38454</v>
      </c>
      <c r="B3014">
        <v>4.78</v>
      </c>
    </row>
    <row r="3015" spans="1:2">
      <c r="A3015" s="917">
        <v>38455</v>
      </c>
      <c r="B3015">
        <v>4.8</v>
      </c>
    </row>
    <row r="3016" spans="1:2">
      <c r="A3016" s="917">
        <v>38456</v>
      </c>
      <c r="B3016">
        <v>4.8</v>
      </c>
    </row>
    <row r="3017" spans="1:2">
      <c r="A3017" s="917">
        <v>38457</v>
      </c>
      <c r="B3017">
        <v>4.7300000000000004</v>
      </c>
    </row>
    <row r="3018" spans="1:2">
      <c r="A3018" s="917">
        <v>38460</v>
      </c>
      <c r="B3018">
        <v>4.7</v>
      </c>
    </row>
    <row r="3019" spans="1:2">
      <c r="A3019" s="917">
        <v>38461</v>
      </c>
      <c r="B3019">
        <v>4.6399999999999997</v>
      </c>
    </row>
    <row r="3020" spans="1:2">
      <c r="A3020" s="917">
        <v>38462</v>
      </c>
      <c r="B3020">
        <v>4.66</v>
      </c>
    </row>
    <row r="3021" spans="1:2">
      <c r="A3021" s="917">
        <v>38463</v>
      </c>
      <c r="B3021">
        <v>4.7300000000000004</v>
      </c>
    </row>
    <row r="3022" spans="1:2">
      <c r="A3022" s="917">
        <v>38464</v>
      </c>
      <c r="B3022">
        <v>4.68</v>
      </c>
    </row>
    <row r="3023" spans="1:2">
      <c r="A3023" s="917">
        <v>38467</v>
      </c>
      <c r="B3023">
        <v>4.6500000000000004</v>
      </c>
    </row>
    <row r="3024" spans="1:2">
      <c r="A3024" s="917">
        <v>38468</v>
      </c>
      <c r="B3024">
        <v>4.67</v>
      </c>
    </row>
    <row r="3025" spans="1:2">
      <c r="A3025" s="917">
        <v>38469</v>
      </c>
      <c r="B3025">
        <v>4.6500000000000004</v>
      </c>
    </row>
    <row r="3026" spans="1:2">
      <c r="A3026" s="917">
        <v>38470</v>
      </c>
      <c r="B3026">
        <v>4.5999999999999996</v>
      </c>
    </row>
    <row r="3027" spans="1:2">
      <c r="A3027" s="917">
        <v>38471</v>
      </c>
      <c r="B3027">
        <v>4.6100000000000003</v>
      </c>
    </row>
    <row r="3028" spans="1:2">
      <c r="A3028" s="917">
        <v>38474</v>
      </c>
      <c r="B3028">
        <v>4.6100000000000003</v>
      </c>
    </row>
    <row r="3029" spans="1:2">
      <c r="A3029" s="917">
        <v>38475</v>
      </c>
      <c r="B3029">
        <v>4.5999999999999996</v>
      </c>
    </row>
    <row r="3030" spans="1:2">
      <c r="A3030" s="917">
        <v>38476</v>
      </c>
      <c r="B3030">
        <v>4.6399999999999997</v>
      </c>
    </row>
    <row r="3031" spans="1:2">
      <c r="A3031" s="917">
        <v>38477</v>
      </c>
      <c r="B3031">
        <v>4.6399999999999997</v>
      </c>
    </row>
    <row r="3032" spans="1:2">
      <c r="A3032" s="917">
        <v>38478</v>
      </c>
      <c r="B3032">
        <v>4.6900000000000004</v>
      </c>
    </row>
    <row r="3033" spans="1:2">
      <c r="A3033" s="917">
        <v>38481</v>
      </c>
      <c r="B3033">
        <v>4.6900000000000004</v>
      </c>
    </row>
    <row r="3034" spans="1:2">
      <c r="A3034" s="917">
        <v>38482</v>
      </c>
      <c r="B3034">
        <v>4.6500000000000004</v>
      </c>
    </row>
    <row r="3035" spans="1:2">
      <c r="A3035" s="917">
        <v>38483</v>
      </c>
      <c r="B3035">
        <v>4.6100000000000003</v>
      </c>
    </row>
    <row r="3036" spans="1:2">
      <c r="A3036" s="917">
        <v>38484</v>
      </c>
      <c r="B3036">
        <v>4.59</v>
      </c>
    </row>
    <row r="3037" spans="1:2">
      <c r="A3037" s="917">
        <v>38485</v>
      </c>
      <c r="B3037">
        <v>4.5599999999999996</v>
      </c>
    </row>
    <row r="3038" spans="1:2">
      <c r="A3038" s="917">
        <v>38488</v>
      </c>
      <c r="B3038">
        <v>4.5599999999999996</v>
      </c>
    </row>
    <row r="3039" spans="1:2">
      <c r="A3039" s="917">
        <v>38489</v>
      </c>
      <c r="B3039">
        <v>4.54</v>
      </c>
    </row>
    <row r="3040" spans="1:2">
      <c r="A3040" s="917">
        <v>38490</v>
      </c>
      <c r="B3040">
        <v>4.49</v>
      </c>
    </row>
    <row r="3041" spans="1:2">
      <c r="A3041" s="917">
        <v>38491</v>
      </c>
      <c r="B3041">
        <v>4.5199999999999996</v>
      </c>
    </row>
    <row r="3042" spans="1:2">
      <c r="A3042" s="917">
        <v>38492</v>
      </c>
      <c r="B3042">
        <v>4.5199999999999996</v>
      </c>
    </row>
    <row r="3043" spans="1:2">
      <c r="A3043" s="917">
        <v>38495</v>
      </c>
      <c r="B3043">
        <v>4.46</v>
      </c>
    </row>
    <row r="3044" spans="1:2">
      <c r="A3044" s="917">
        <v>38496</v>
      </c>
      <c r="B3044">
        <v>4.43</v>
      </c>
    </row>
    <row r="3045" spans="1:2">
      <c r="A3045" s="917">
        <v>38497</v>
      </c>
      <c r="B3045">
        <v>4.4800000000000004</v>
      </c>
    </row>
    <row r="3046" spans="1:2">
      <c r="A3046" s="917">
        <v>38498</v>
      </c>
      <c r="B3046">
        <v>4.49</v>
      </c>
    </row>
    <row r="3047" spans="1:2">
      <c r="A3047" s="917">
        <v>38499</v>
      </c>
      <c r="B3047">
        <v>4.49</v>
      </c>
    </row>
    <row r="3048" spans="1:2">
      <c r="A3048" s="917">
        <v>38502</v>
      </c>
      <c r="B3048" t="s">
        <v>739</v>
      </c>
    </row>
    <row r="3049" spans="1:2">
      <c r="A3049" s="917">
        <v>38503</v>
      </c>
      <c r="B3049">
        <v>4.4000000000000004</v>
      </c>
    </row>
    <row r="3050" spans="1:2">
      <c r="A3050" s="917">
        <v>38504</v>
      </c>
      <c r="B3050">
        <v>4.3099999999999996</v>
      </c>
    </row>
    <row r="3051" spans="1:2">
      <c r="A3051" s="917">
        <v>38505</v>
      </c>
      <c r="B3051">
        <v>4.28</v>
      </c>
    </row>
    <row r="3052" spans="1:2">
      <c r="A3052" s="917">
        <v>38506</v>
      </c>
      <c r="B3052">
        <v>4.34</v>
      </c>
    </row>
    <row r="3053" spans="1:2">
      <c r="A3053" s="917">
        <v>38509</v>
      </c>
      <c r="B3053">
        <v>4.3099999999999996</v>
      </c>
    </row>
    <row r="3054" spans="1:2">
      <c r="A3054" s="917">
        <v>38510</v>
      </c>
      <c r="B3054">
        <v>4.26</v>
      </c>
    </row>
    <row r="3055" spans="1:2">
      <c r="A3055" s="917">
        <v>38511</v>
      </c>
      <c r="B3055">
        <v>4.29</v>
      </c>
    </row>
    <row r="3056" spans="1:2">
      <c r="A3056" s="917">
        <v>38512</v>
      </c>
      <c r="B3056">
        <v>4.3099999999999996</v>
      </c>
    </row>
    <row r="3057" spans="1:2">
      <c r="A3057" s="917">
        <v>38513</v>
      </c>
      <c r="B3057">
        <v>4.3899999999999997</v>
      </c>
    </row>
    <row r="3058" spans="1:2">
      <c r="A3058" s="917">
        <v>38516</v>
      </c>
      <c r="B3058">
        <v>4.4400000000000004</v>
      </c>
    </row>
    <row r="3059" spans="1:2">
      <c r="A3059" s="917">
        <v>38517</v>
      </c>
      <c r="B3059">
        <v>4.49</v>
      </c>
    </row>
    <row r="3060" spans="1:2">
      <c r="A3060" s="917">
        <v>38518</v>
      </c>
      <c r="B3060">
        <v>4.49</v>
      </c>
    </row>
    <row r="3061" spans="1:2">
      <c r="A3061" s="917">
        <v>38519</v>
      </c>
      <c r="B3061">
        <v>4.45</v>
      </c>
    </row>
    <row r="3062" spans="1:2">
      <c r="A3062" s="917">
        <v>38520</v>
      </c>
      <c r="B3062">
        <v>4.4400000000000004</v>
      </c>
    </row>
    <row r="3063" spans="1:2">
      <c r="A3063" s="917">
        <v>38523</v>
      </c>
      <c r="B3063">
        <v>4.46</v>
      </c>
    </row>
    <row r="3064" spans="1:2">
      <c r="A3064" s="917">
        <v>38524</v>
      </c>
      <c r="B3064">
        <v>4.4000000000000004</v>
      </c>
    </row>
    <row r="3065" spans="1:2">
      <c r="A3065" s="917">
        <v>38525</v>
      </c>
      <c r="B3065">
        <v>4.3099999999999996</v>
      </c>
    </row>
    <row r="3066" spans="1:2">
      <c r="A3066" s="917">
        <v>38526</v>
      </c>
      <c r="B3066">
        <v>4.32</v>
      </c>
    </row>
    <row r="3067" spans="1:2">
      <c r="A3067" s="917">
        <v>38527</v>
      </c>
      <c r="B3067">
        <v>4.28</v>
      </c>
    </row>
    <row r="3068" spans="1:2">
      <c r="A3068" s="917">
        <v>38530</v>
      </c>
      <c r="B3068">
        <v>4.25</v>
      </c>
    </row>
    <row r="3069" spans="1:2">
      <c r="A3069" s="917">
        <v>38531</v>
      </c>
      <c r="B3069">
        <v>4.3</v>
      </c>
    </row>
    <row r="3070" spans="1:2">
      <c r="A3070" s="917">
        <v>38532</v>
      </c>
      <c r="B3070">
        <v>4.33</v>
      </c>
    </row>
    <row r="3071" spans="1:2">
      <c r="A3071" s="917">
        <v>38533</v>
      </c>
      <c r="B3071">
        <v>4.28</v>
      </c>
    </row>
    <row r="3072" spans="1:2">
      <c r="A3072" s="917">
        <v>38534</v>
      </c>
      <c r="B3072">
        <v>4.37</v>
      </c>
    </row>
    <row r="3073" spans="1:2">
      <c r="A3073" s="917">
        <v>38537</v>
      </c>
      <c r="B3073" t="s">
        <v>739</v>
      </c>
    </row>
    <row r="3074" spans="1:2">
      <c r="A3074" s="917">
        <v>38538</v>
      </c>
      <c r="B3074">
        <v>4.43</v>
      </c>
    </row>
    <row r="3075" spans="1:2">
      <c r="A3075" s="917">
        <v>38539</v>
      </c>
      <c r="B3075">
        <v>4.4000000000000004</v>
      </c>
    </row>
    <row r="3076" spans="1:2">
      <c r="A3076" s="917">
        <v>38540</v>
      </c>
      <c r="B3076">
        <v>4.37</v>
      </c>
    </row>
    <row r="3077" spans="1:2">
      <c r="A3077" s="917">
        <v>38541</v>
      </c>
      <c r="B3077">
        <v>4.42</v>
      </c>
    </row>
    <row r="3078" spans="1:2">
      <c r="A3078" s="917">
        <v>38544</v>
      </c>
      <c r="B3078">
        <v>4.42</v>
      </c>
    </row>
    <row r="3079" spans="1:2">
      <c r="A3079" s="917">
        <v>38545</v>
      </c>
      <c r="B3079">
        <v>4.46</v>
      </c>
    </row>
    <row r="3080" spans="1:2">
      <c r="A3080" s="917">
        <v>38546</v>
      </c>
      <c r="B3080">
        <v>4.47</v>
      </c>
    </row>
    <row r="3081" spans="1:2">
      <c r="A3081" s="917">
        <v>38547</v>
      </c>
      <c r="B3081">
        <v>4.49</v>
      </c>
    </row>
    <row r="3082" spans="1:2">
      <c r="A3082" s="917">
        <v>38548</v>
      </c>
      <c r="B3082">
        <v>4.47</v>
      </c>
    </row>
    <row r="3083" spans="1:2">
      <c r="A3083" s="917">
        <v>38551</v>
      </c>
      <c r="B3083">
        <v>4.53</v>
      </c>
    </row>
    <row r="3084" spans="1:2">
      <c r="A3084" s="917">
        <v>38552</v>
      </c>
      <c r="B3084">
        <v>4.5</v>
      </c>
    </row>
    <row r="3085" spans="1:2">
      <c r="A3085" s="917">
        <v>38553</v>
      </c>
      <c r="B3085">
        <v>4.47</v>
      </c>
    </row>
    <row r="3086" spans="1:2">
      <c r="A3086" s="917">
        <v>38554</v>
      </c>
      <c r="B3086">
        <v>4.58</v>
      </c>
    </row>
    <row r="3087" spans="1:2">
      <c r="A3087" s="917">
        <v>38555</v>
      </c>
      <c r="B3087">
        <v>4.5199999999999996</v>
      </c>
    </row>
    <row r="3088" spans="1:2">
      <c r="A3088" s="917">
        <v>38558</v>
      </c>
      <c r="B3088">
        <v>4.53</v>
      </c>
    </row>
    <row r="3089" spans="1:2">
      <c r="A3089" s="917">
        <v>38559</v>
      </c>
      <c r="B3089">
        <v>4.53</v>
      </c>
    </row>
    <row r="3090" spans="1:2">
      <c r="A3090" s="917">
        <v>38560</v>
      </c>
      <c r="B3090">
        <v>4.55</v>
      </c>
    </row>
    <row r="3091" spans="1:2">
      <c r="A3091" s="917">
        <v>38561</v>
      </c>
      <c r="B3091">
        <v>4.4800000000000004</v>
      </c>
    </row>
    <row r="3092" spans="1:2">
      <c r="A3092" s="917">
        <v>38562</v>
      </c>
      <c r="B3092">
        <v>4.5599999999999996</v>
      </c>
    </row>
    <row r="3093" spans="1:2">
      <c r="A3093" s="917">
        <v>38565</v>
      </c>
      <c r="B3093">
        <v>4.59</v>
      </c>
    </row>
    <row r="3094" spans="1:2">
      <c r="A3094" s="917">
        <v>38566</v>
      </c>
      <c r="B3094">
        <v>4.62</v>
      </c>
    </row>
    <row r="3095" spans="1:2">
      <c r="A3095" s="917">
        <v>38567</v>
      </c>
      <c r="B3095">
        <v>4.58</v>
      </c>
    </row>
    <row r="3096" spans="1:2">
      <c r="A3096" s="917">
        <v>38568</v>
      </c>
      <c r="B3096">
        <v>4.5999999999999996</v>
      </c>
    </row>
    <row r="3097" spans="1:2">
      <c r="A3097" s="917">
        <v>38569</v>
      </c>
      <c r="B3097">
        <v>4.66</v>
      </c>
    </row>
    <row r="3098" spans="1:2">
      <c r="A3098" s="917">
        <v>38572</v>
      </c>
      <c r="B3098">
        <v>4.68</v>
      </c>
    </row>
    <row r="3099" spans="1:2">
      <c r="A3099" s="917">
        <v>38573</v>
      </c>
      <c r="B3099">
        <v>4.66</v>
      </c>
    </row>
    <row r="3100" spans="1:2">
      <c r="A3100" s="917">
        <v>38574</v>
      </c>
      <c r="B3100">
        <v>4.6500000000000004</v>
      </c>
    </row>
    <row r="3101" spans="1:2">
      <c r="A3101" s="917">
        <v>38575</v>
      </c>
      <c r="B3101">
        <v>4.5999999999999996</v>
      </c>
    </row>
    <row r="3102" spans="1:2">
      <c r="A3102" s="917">
        <v>38576</v>
      </c>
      <c r="B3102">
        <v>4.5199999999999996</v>
      </c>
    </row>
    <row r="3103" spans="1:2">
      <c r="A3103" s="917">
        <v>38579</v>
      </c>
      <c r="B3103">
        <v>4.53</v>
      </c>
    </row>
    <row r="3104" spans="1:2">
      <c r="A3104" s="917">
        <v>38580</v>
      </c>
      <c r="B3104">
        <v>4.49</v>
      </c>
    </row>
    <row r="3105" spans="1:2">
      <c r="A3105" s="917">
        <v>38581</v>
      </c>
      <c r="B3105">
        <v>4.53</v>
      </c>
    </row>
    <row r="3106" spans="1:2">
      <c r="A3106" s="917">
        <v>38582</v>
      </c>
      <c r="B3106">
        <v>4.4800000000000004</v>
      </c>
    </row>
    <row r="3107" spans="1:2">
      <c r="A3107" s="917">
        <v>38583</v>
      </c>
      <c r="B3107">
        <v>4.47</v>
      </c>
    </row>
    <row r="3108" spans="1:2">
      <c r="A3108" s="917">
        <v>38586</v>
      </c>
      <c r="B3108">
        <v>4.4800000000000004</v>
      </c>
    </row>
    <row r="3109" spans="1:2">
      <c r="A3109" s="917">
        <v>38587</v>
      </c>
      <c r="B3109">
        <v>4.46</v>
      </c>
    </row>
    <row r="3110" spans="1:2">
      <c r="A3110" s="917">
        <v>38588</v>
      </c>
      <c r="B3110">
        <v>4.46</v>
      </c>
    </row>
    <row r="3111" spans="1:2">
      <c r="A3111" s="917">
        <v>38589</v>
      </c>
      <c r="B3111">
        <v>4.45</v>
      </c>
    </row>
    <row r="3112" spans="1:2">
      <c r="A3112" s="917">
        <v>38590</v>
      </c>
      <c r="B3112">
        <v>4.46</v>
      </c>
    </row>
    <row r="3113" spans="1:2">
      <c r="A3113" s="917">
        <v>38593</v>
      </c>
      <c r="B3113">
        <v>4.45</v>
      </c>
    </row>
    <row r="3114" spans="1:2">
      <c r="A3114" s="917">
        <v>38594</v>
      </c>
      <c r="B3114">
        <v>4.43</v>
      </c>
    </row>
    <row r="3115" spans="1:2">
      <c r="A3115" s="917">
        <v>38595</v>
      </c>
      <c r="B3115">
        <v>4.3</v>
      </c>
    </row>
    <row r="3116" spans="1:2">
      <c r="A3116" s="917">
        <v>38596</v>
      </c>
      <c r="B3116">
        <v>4.3099999999999996</v>
      </c>
    </row>
    <row r="3117" spans="1:2">
      <c r="A3117" s="917">
        <v>38597</v>
      </c>
      <c r="B3117">
        <v>4.33</v>
      </c>
    </row>
    <row r="3118" spans="1:2">
      <c r="A3118" s="917">
        <v>38600</v>
      </c>
      <c r="B3118" t="s">
        <v>739</v>
      </c>
    </row>
    <row r="3119" spans="1:2">
      <c r="A3119" s="917">
        <v>38601</v>
      </c>
      <c r="B3119">
        <v>4.3899999999999997</v>
      </c>
    </row>
    <row r="3120" spans="1:2">
      <c r="A3120" s="917">
        <v>38602</v>
      </c>
      <c r="B3120">
        <v>4.46</v>
      </c>
    </row>
    <row r="3121" spans="1:2">
      <c r="A3121" s="917">
        <v>38603</v>
      </c>
      <c r="B3121">
        <v>4.45</v>
      </c>
    </row>
    <row r="3122" spans="1:2">
      <c r="A3122" s="917">
        <v>38604</v>
      </c>
      <c r="B3122">
        <v>4.45</v>
      </c>
    </row>
    <row r="3123" spans="1:2">
      <c r="A3123" s="917">
        <v>38607</v>
      </c>
      <c r="B3123">
        <v>4.5</v>
      </c>
    </row>
    <row r="3124" spans="1:2">
      <c r="A3124" s="917">
        <v>38608</v>
      </c>
      <c r="B3124">
        <v>4.47</v>
      </c>
    </row>
    <row r="3125" spans="1:2">
      <c r="A3125" s="917">
        <v>38609</v>
      </c>
      <c r="B3125">
        <v>4.5</v>
      </c>
    </row>
    <row r="3126" spans="1:2">
      <c r="A3126" s="917">
        <v>38610</v>
      </c>
      <c r="B3126">
        <v>4.5599999999999996</v>
      </c>
    </row>
    <row r="3127" spans="1:2">
      <c r="A3127" s="917">
        <v>38611</v>
      </c>
      <c r="B3127">
        <v>4.6100000000000003</v>
      </c>
    </row>
    <row r="3128" spans="1:2">
      <c r="A3128" s="917">
        <v>38614</v>
      </c>
      <c r="B3128">
        <v>4.5999999999999996</v>
      </c>
    </row>
    <row r="3129" spans="1:2">
      <c r="A3129" s="917">
        <v>38615</v>
      </c>
      <c r="B3129">
        <v>4.59</v>
      </c>
    </row>
    <row r="3130" spans="1:2">
      <c r="A3130" s="917">
        <v>38616</v>
      </c>
      <c r="B3130">
        <v>4.5199999999999996</v>
      </c>
    </row>
    <row r="3131" spans="1:2">
      <c r="A3131" s="917">
        <v>38617</v>
      </c>
      <c r="B3131">
        <v>4.5199999999999996</v>
      </c>
    </row>
    <row r="3132" spans="1:2">
      <c r="A3132" s="917">
        <v>38618</v>
      </c>
      <c r="B3132">
        <v>4.57</v>
      </c>
    </row>
    <row r="3133" spans="1:2">
      <c r="A3133" s="917">
        <v>38621</v>
      </c>
      <c r="B3133">
        <v>4.5999999999999996</v>
      </c>
    </row>
    <row r="3134" spans="1:2">
      <c r="A3134" s="917">
        <v>38622</v>
      </c>
      <c r="B3134">
        <v>4.5999999999999996</v>
      </c>
    </row>
    <row r="3135" spans="1:2">
      <c r="A3135" s="917">
        <v>38623</v>
      </c>
      <c r="B3135">
        <v>4.55</v>
      </c>
    </row>
    <row r="3136" spans="1:2">
      <c r="A3136" s="917">
        <v>38624</v>
      </c>
      <c r="B3136">
        <v>4.59</v>
      </c>
    </row>
    <row r="3137" spans="1:2">
      <c r="A3137" s="917">
        <v>38625</v>
      </c>
      <c r="B3137">
        <v>4.62</v>
      </c>
    </row>
    <row r="3138" spans="1:2">
      <c r="A3138" s="917">
        <v>38628</v>
      </c>
      <c r="B3138">
        <v>4.67</v>
      </c>
    </row>
    <row r="3139" spans="1:2">
      <c r="A3139" s="917">
        <v>38629</v>
      </c>
      <c r="B3139">
        <v>4.66</v>
      </c>
    </row>
    <row r="3140" spans="1:2">
      <c r="A3140" s="917">
        <v>38630</v>
      </c>
      <c r="B3140">
        <v>4.63</v>
      </c>
    </row>
    <row r="3141" spans="1:2">
      <c r="A3141" s="917">
        <v>38631</v>
      </c>
      <c r="B3141">
        <v>4.6399999999999997</v>
      </c>
    </row>
    <row r="3142" spans="1:2">
      <c r="A3142" s="917">
        <v>38632</v>
      </c>
      <c r="B3142">
        <v>4.62</v>
      </c>
    </row>
    <row r="3143" spans="1:2">
      <c r="A3143" s="917">
        <v>38635</v>
      </c>
      <c r="B3143" t="s">
        <v>739</v>
      </c>
    </row>
    <row r="3144" spans="1:2">
      <c r="A3144" s="917">
        <v>38636</v>
      </c>
      <c r="B3144">
        <v>4.6500000000000004</v>
      </c>
    </row>
    <row r="3145" spans="1:2">
      <c r="A3145" s="917">
        <v>38637</v>
      </c>
      <c r="B3145">
        <v>4.71</v>
      </c>
    </row>
    <row r="3146" spans="1:2">
      <c r="A3146" s="917">
        <v>38638</v>
      </c>
      <c r="B3146">
        <v>4.7699999999999996</v>
      </c>
    </row>
    <row r="3147" spans="1:2">
      <c r="A3147" s="917">
        <v>38639</v>
      </c>
      <c r="B3147">
        <v>4.76</v>
      </c>
    </row>
    <row r="3148" spans="1:2">
      <c r="A3148" s="917">
        <v>38642</v>
      </c>
      <c r="B3148">
        <v>4.7699999999999996</v>
      </c>
    </row>
    <row r="3149" spans="1:2">
      <c r="A3149" s="917">
        <v>38643</v>
      </c>
      <c r="B3149">
        <v>4.78</v>
      </c>
    </row>
    <row r="3150" spans="1:2">
      <c r="A3150" s="917">
        <v>38644</v>
      </c>
      <c r="B3150">
        <v>4.76</v>
      </c>
    </row>
    <row r="3151" spans="1:2">
      <c r="A3151" s="917">
        <v>38645</v>
      </c>
      <c r="B3151">
        <v>4.75</v>
      </c>
    </row>
    <row r="3152" spans="1:2">
      <c r="A3152" s="917">
        <v>38646</v>
      </c>
      <c r="B3152">
        <v>4.68</v>
      </c>
    </row>
    <row r="3153" spans="1:2">
      <c r="A3153" s="917">
        <v>38649</v>
      </c>
      <c r="B3153">
        <v>4.74</v>
      </c>
    </row>
    <row r="3154" spans="1:2">
      <c r="A3154" s="917">
        <v>38650</v>
      </c>
      <c r="B3154">
        <v>4.8</v>
      </c>
    </row>
    <row r="3155" spans="1:2">
      <c r="A3155" s="917">
        <v>38651</v>
      </c>
      <c r="B3155">
        <v>4.87</v>
      </c>
    </row>
    <row r="3156" spans="1:2">
      <c r="A3156" s="917">
        <v>38652</v>
      </c>
      <c r="B3156">
        <v>4.84</v>
      </c>
    </row>
    <row r="3157" spans="1:2">
      <c r="A3157" s="917">
        <v>38653</v>
      </c>
      <c r="B3157">
        <v>4.84</v>
      </c>
    </row>
    <row r="3158" spans="1:2">
      <c r="A3158" s="917">
        <v>38656</v>
      </c>
      <c r="B3158">
        <v>4.84</v>
      </c>
    </row>
    <row r="3159" spans="1:2">
      <c r="A3159" s="917">
        <v>38657</v>
      </c>
      <c r="B3159">
        <v>4.8499999999999996</v>
      </c>
    </row>
    <row r="3160" spans="1:2">
      <c r="A3160" s="917">
        <v>38658</v>
      </c>
      <c r="B3160">
        <v>4.88</v>
      </c>
    </row>
    <row r="3161" spans="1:2">
      <c r="A3161" s="917">
        <v>38659</v>
      </c>
      <c r="B3161">
        <v>4.9400000000000004</v>
      </c>
    </row>
    <row r="3162" spans="1:2">
      <c r="A3162" s="917">
        <v>38660</v>
      </c>
      <c r="B3162">
        <v>4.95</v>
      </c>
    </row>
    <row r="3163" spans="1:2">
      <c r="A3163" s="917">
        <v>38663</v>
      </c>
      <c r="B3163">
        <v>4.93</v>
      </c>
    </row>
    <row r="3164" spans="1:2">
      <c r="A3164" s="917">
        <v>38664</v>
      </c>
      <c r="B3164">
        <v>4.8600000000000003</v>
      </c>
    </row>
    <row r="3165" spans="1:2">
      <c r="A3165" s="917">
        <v>38665</v>
      </c>
      <c r="B3165">
        <v>4.93</v>
      </c>
    </row>
    <row r="3166" spans="1:2">
      <c r="A3166" s="917">
        <v>38666</v>
      </c>
      <c r="B3166">
        <v>4.8499999999999996</v>
      </c>
    </row>
    <row r="3167" spans="1:2">
      <c r="A3167" s="917">
        <v>38667</v>
      </c>
      <c r="B3167" t="s">
        <v>739</v>
      </c>
    </row>
    <row r="3168" spans="1:2">
      <c r="A3168" s="917">
        <v>38670</v>
      </c>
      <c r="B3168">
        <v>4.9000000000000004</v>
      </c>
    </row>
    <row r="3169" spans="1:2">
      <c r="A3169" s="917">
        <v>38671</v>
      </c>
      <c r="B3169">
        <v>4.83</v>
      </c>
    </row>
    <row r="3170" spans="1:2">
      <c r="A3170" s="917">
        <v>38672</v>
      </c>
      <c r="B3170">
        <v>4.7699999999999996</v>
      </c>
    </row>
    <row r="3171" spans="1:2">
      <c r="A3171" s="917">
        <v>38673</v>
      </c>
      <c r="B3171">
        <v>4.75</v>
      </c>
    </row>
    <row r="3172" spans="1:2">
      <c r="A3172" s="917">
        <v>38674</v>
      </c>
      <c r="B3172">
        <v>4.79</v>
      </c>
    </row>
    <row r="3173" spans="1:2">
      <c r="A3173" s="917">
        <v>38677</v>
      </c>
      <c r="B3173">
        <v>4.76</v>
      </c>
    </row>
    <row r="3174" spans="1:2">
      <c r="A3174" s="917">
        <v>38678</v>
      </c>
      <c r="B3174">
        <v>4.76</v>
      </c>
    </row>
    <row r="3175" spans="1:2">
      <c r="A3175" s="917">
        <v>38679</v>
      </c>
      <c r="B3175">
        <v>4.8</v>
      </c>
    </row>
    <row r="3176" spans="1:2">
      <c r="A3176" s="917">
        <v>38680</v>
      </c>
      <c r="B3176" t="s">
        <v>739</v>
      </c>
    </row>
    <row r="3177" spans="1:2">
      <c r="A3177" s="917">
        <v>38681</v>
      </c>
      <c r="B3177">
        <v>4.76</v>
      </c>
    </row>
    <row r="3178" spans="1:2">
      <c r="A3178" s="917">
        <v>38684</v>
      </c>
      <c r="B3178">
        <v>4.71</v>
      </c>
    </row>
    <row r="3179" spans="1:2">
      <c r="A3179" s="917">
        <v>38685</v>
      </c>
      <c r="B3179">
        <v>4.78</v>
      </c>
    </row>
    <row r="3180" spans="1:2">
      <c r="A3180" s="917">
        <v>38686</v>
      </c>
      <c r="B3180">
        <v>4.8099999999999996</v>
      </c>
    </row>
    <row r="3181" spans="1:2">
      <c r="A3181" s="917">
        <v>38687</v>
      </c>
      <c r="B3181">
        <v>4.83</v>
      </c>
    </row>
    <row r="3182" spans="1:2">
      <c r="A3182" s="917">
        <v>38688</v>
      </c>
      <c r="B3182">
        <v>4.8099999999999996</v>
      </c>
    </row>
    <row r="3183" spans="1:2">
      <c r="A3183" s="917">
        <v>38691</v>
      </c>
      <c r="B3183">
        <v>4.8499999999999996</v>
      </c>
    </row>
    <row r="3184" spans="1:2">
      <c r="A3184" s="917">
        <v>38692</v>
      </c>
      <c r="B3184">
        <v>4.79</v>
      </c>
    </row>
    <row r="3185" spans="1:2">
      <c r="A3185" s="917">
        <v>38693</v>
      </c>
      <c r="B3185">
        <v>4.8</v>
      </c>
    </row>
    <row r="3186" spans="1:2">
      <c r="A3186" s="917">
        <v>38694</v>
      </c>
      <c r="B3186">
        <v>4.75</v>
      </c>
    </row>
    <row r="3187" spans="1:2">
      <c r="A3187" s="917">
        <v>38695</v>
      </c>
      <c r="B3187">
        <v>4.83</v>
      </c>
    </row>
    <row r="3188" spans="1:2">
      <c r="A3188" s="917">
        <v>38698</v>
      </c>
      <c r="B3188">
        <v>4.82</v>
      </c>
    </row>
    <row r="3189" spans="1:2">
      <c r="A3189" s="917">
        <v>38699</v>
      </c>
      <c r="B3189">
        <v>4.8099999999999996</v>
      </c>
    </row>
    <row r="3190" spans="1:2">
      <c r="A3190" s="917">
        <v>38700</v>
      </c>
      <c r="B3190">
        <v>4.7300000000000004</v>
      </c>
    </row>
    <row r="3191" spans="1:2">
      <c r="A3191" s="917">
        <v>38701</v>
      </c>
      <c r="B3191">
        <v>4.75</v>
      </c>
    </row>
    <row r="3192" spans="1:2">
      <c r="A3192" s="917">
        <v>38702</v>
      </c>
      <c r="B3192">
        <v>4.72</v>
      </c>
    </row>
    <row r="3193" spans="1:2">
      <c r="A3193" s="917">
        <v>38705</v>
      </c>
      <c r="B3193">
        <v>4.72</v>
      </c>
    </row>
    <row r="3194" spans="1:2">
      <c r="A3194" s="917">
        <v>38706</v>
      </c>
      <c r="B3194">
        <v>4.74</v>
      </c>
    </row>
    <row r="3195" spans="1:2">
      <c r="A3195" s="917">
        <v>38707</v>
      </c>
      <c r="B3195">
        <v>4.75</v>
      </c>
    </row>
    <row r="3196" spans="1:2">
      <c r="A3196" s="917">
        <v>38708</v>
      </c>
      <c r="B3196">
        <v>4.6900000000000004</v>
      </c>
    </row>
    <row r="3197" spans="1:2">
      <c r="A3197" s="917">
        <v>38709</v>
      </c>
      <c r="B3197">
        <v>4.63</v>
      </c>
    </row>
    <row r="3198" spans="1:2">
      <c r="A3198" s="917">
        <v>38712</v>
      </c>
      <c r="B3198" t="s">
        <v>739</v>
      </c>
    </row>
    <row r="3199" spans="1:2">
      <c r="A3199" s="917">
        <v>38713</v>
      </c>
      <c r="B3199">
        <v>4.58</v>
      </c>
    </row>
    <row r="3200" spans="1:2">
      <c r="A3200" s="917">
        <v>38714</v>
      </c>
      <c r="B3200">
        <v>4.62</v>
      </c>
    </row>
    <row r="3201" spans="1:2">
      <c r="A3201" s="917">
        <v>38715</v>
      </c>
      <c r="B3201">
        <v>4.5999999999999996</v>
      </c>
    </row>
    <row r="3202" spans="1:2">
      <c r="A3202" s="917">
        <v>38716</v>
      </c>
      <c r="B3202">
        <v>4.6100000000000003</v>
      </c>
    </row>
    <row r="3203" spans="1:2">
      <c r="A3203" s="917">
        <v>38719</v>
      </c>
      <c r="B3203" t="s">
        <v>739</v>
      </c>
    </row>
    <row r="3204" spans="1:2">
      <c r="A3204" s="917">
        <v>38720</v>
      </c>
      <c r="B3204">
        <v>4.62</v>
      </c>
    </row>
    <row r="3205" spans="1:2">
      <c r="A3205" s="917">
        <v>38721</v>
      </c>
      <c r="B3205">
        <v>4.5999999999999996</v>
      </c>
    </row>
    <row r="3206" spans="1:2">
      <c r="A3206" s="917">
        <v>38722</v>
      </c>
      <c r="B3206">
        <v>4.6100000000000003</v>
      </c>
    </row>
    <row r="3207" spans="1:2">
      <c r="A3207" s="917">
        <v>38723</v>
      </c>
      <c r="B3207">
        <v>4.63</v>
      </c>
    </row>
    <row r="3208" spans="1:2">
      <c r="A3208" s="917">
        <v>38726</v>
      </c>
      <c r="B3208">
        <v>4.63</v>
      </c>
    </row>
    <row r="3209" spans="1:2">
      <c r="A3209" s="917">
        <v>38727</v>
      </c>
      <c r="B3209">
        <v>4.68</v>
      </c>
    </row>
    <row r="3210" spans="1:2">
      <c r="A3210" s="917">
        <v>38728</v>
      </c>
      <c r="B3210">
        <v>4.7</v>
      </c>
    </row>
    <row r="3211" spans="1:2">
      <c r="A3211" s="917">
        <v>38729</v>
      </c>
      <c r="B3211">
        <v>4.66</v>
      </c>
    </row>
    <row r="3212" spans="1:2">
      <c r="A3212" s="917">
        <v>38730</v>
      </c>
      <c r="B3212">
        <v>4.59</v>
      </c>
    </row>
    <row r="3213" spans="1:2">
      <c r="A3213" s="917">
        <v>38733</v>
      </c>
      <c r="B3213" t="s">
        <v>739</v>
      </c>
    </row>
    <row r="3214" spans="1:2">
      <c r="A3214" s="917">
        <v>38734</v>
      </c>
      <c r="B3214">
        <v>4.57</v>
      </c>
    </row>
    <row r="3215" spans="1:2">
      <c r="A3215" s="917">
        <v>38735</v>
      </c>
      <c r="B3215">
        <v>4.58</v>
      </c>
    </row>
    <row r="3216" spans="1:2">
      <c r="A3216" s="917">
        <v>38736</v>
      </c>
      <c r="B3216">
        <v>4.6100000000000003</v>
      </c>
    </row>
    <row r="3217" spans="1:2">
      <c r="A3217" s="917">
        <v>38737</v>
      </c>
      <c r="B3217">
        <v>4.59</v>
      </c>
    </row>
    <row r="3218" spans="1:2">
      <c r="A3218" s="917">
        <v>38740</v>
      </c>
      <c r="B3218">
        <v>4.59</v>
      </c>
    </row>
    <row r="3219" spans="1:2">
      <c r="A3219" s="917">
        <v>38741</v>
      </c>
      <c r="B3219">
        <v>4.63</v>
      </c>
    </row>
    <row r="3220" spans="1:2">
      <c r="A3220" s="917">
        <v>38742</v>
      </c>
      <c r="B3220">
        <v>4.72</v>
      </c>
    </row>
    <row r="3221" spans="1:2">
      <c r="A3221" s="917">
        <v>38743</v>
      </c>
      <c r="B3221">
        <v>4.76</v>
      </c>
    </row>
    <row r="3222" spans="1:2">
      <c r="A3222" s="917">
        <v>38744</v>
      </c>
      <c r="B3222">
        <v>4.75</v>
      </c>
    </row>
    <row r="3223" spans="1:2">
      <c r="A3223" s="917">
        <v>38747</v>
      </c>
      <c r="B3223">
        <v>4.7699999999999996</v>
      </c>
    </row>
    <row r="3224" spans="1:2">
      <c r="A3224" s="917">
        <v>38748</v>
      </c>
      <c r="B3224">
        <v>4.74</v>
      </c>
    </row>
    <row r="3225" spans="1:2">
      <c r="A3225" s="917">
        <v>38749</v>
      </c>
      <c r="B3225">
        <v>4.7699999999999996</v>
      </c>
    </row>
    <row r="3226" spans="1:2">
      <c r="A3226" s="917">
        <v>38750</v>
      </c>
      <c r="B3226">
        <v>4.76</v>
      </c>
    </row>
    <row r="3227" spans="1:2">
      <c r="A3227" s="917">
        <v>38751</v>
      </c>
      <c r="B3227">
        <v>4.7</v>
      </c>
    </row>
    <row r="3228" spans="1:2">
      <c r="A3228" s="917">
        <v>38754</v>
      </c>
      <c r="B3228">
        <v>4.6900000000000004</v>
      </c>
    </row>
    <row r="3229" spans="1:2">
      <c r="A3229" s="917">
        <v>38755</v>
      </c>
      <c r="B3229">
        <v>4.7300000000000004</v>
      </c>
    </row>
    <row r="3230" spans="1:2">
      <c r="A3230" s="917">
        <v>38756</v>
      </c>
      <c r="B3230">
        <v>4.75</v>
      </c>
    </row>
    <row r="3231" spans="1:2">
      <c r="A3231" s="917">
        <v>38757</v>
      </c>
      <c r="B3231">
        <v>4.72</v>
      </c>
    </row>
    <row r="3232" spans="1:2">
      <c r="A3232" s="917">
        <v>38758</v>
      </c>
      <c r="B3232">
        <v>4.76</v>
      </c>
    </row>
    <row r="3233" spans="1:2">
      <c r="A3233" s="917">
        <v>38761</v>
      </c>
      <c r="B3233">
        <v>4.76</v>
      </c>
    </row>
    <row r="3234" spans="1:2">
      <c r="A3234" s="917">
        <v>38762</v>
      </c>
      <c r="B3234">
        <v>4.8</v>
      </c>
    </row>
    <row r="3235" spans="1:2">
      <c r="A3235" s="917">
        <v>38763</v>
      </c>
      <c r="B3235">
        <v>4.78</v>
      </c>
    </row>
    <row r="3236" spans="1:2">
      <c r="A3236" s="917">
        <v>38764</v>
      </c>
      <c r="B3236">
        <v>4.7699999999999996</v>
      </c>
    </row>
    <row r="3237" spans="1:2">
      <c r="A3237" s="917">
        <v>38765</v>
      </c>
      <c r="B3237">
        <v>4.71</v>
      </c>
    </row>
    <row r="3238" spans="1:2">
      <c r="A3238" s="917">
        <v>38768</v>
      </c>
      <c r="B3238" t="s">
        <v>739</v>
      </c>
    </row>
    <row r="3239" spans="1:2">
      <c r="A3239" s="917">
        <v>38769</v>
      </c>
      <c r="B3239">
        <v>4.72</v>
      </c>
    </row>
    <row r="3240" spans="1:2">
      <c r="A3240" s="917">
        <v>38770</v>
      </c>
      <c r="B3240">
        <v>4.68</v>
      </c>
    </row>
    <row r="3241" spans="1:2">
      <c r="A3241" s="917">
        <v>38771</v>
      </c>
      <c r="B3241">
        <v>4.7</v>
      </c>
    </row>
    <row r="3242" spans="1:2">
      <c r="A3242" s="917">
        <v>38772</v>
      </c>
      <c r="B3242">
        <v>4.71</v>
      </c>
    </row>
    <row r="3243" spans="1:2">
      <c r="A3243" s="917">
        <v>38775</v>
      </c>
      <c r="B3243">
        <v>4.74</v>
      </c>
    </row>
    <row r="3244" spans="1:2">
      <c r="A3244" s="917">
        <v>38776</v>
      </c>
      <c r="B3244">
        <v>4.7</v>
      </c>
    </row>
    <row r="3245" spans="1:2">
      <c r="A3245" s="917">
        <v>38777</v>
      </c>
      <c r="B3245">
        <v>4.74</v>
      </c>
    </row>
    <row r="3246" spans="1:2">
      <c r="A3246" s="917">
        <v>38778</v>
      </c>
      <c r="B3246">
        <v>4.8</v>
      </c>
    </row>
    <row r="3247" spans="1:2">
      <c r="A3247" s="917">
        <v>38779</v>
      </c>
      <c r="B3247">
        <v>4.84</v>
      </c>
    </row>
    <row r="3248" spans="1:2">
      <c r="A3248" s="917">
        <v>38782</v>
      </c>
      <c r="B3248">
        <v>4.91</v>
      </c>
    </row>
    <row r="3249" spans="1:2">
      <c r="A3249" s="917">
        <v>38783</v>
      </c>
      <c r="B3249">
        <v>4.91</v>
      </c>
    </row>
    <row r="3250" spans="1:2">
      <c r="A3250" s="917">
        <v>38784</v>
      </c>
      <c r="B3250">
        <v>4.91</v>
      </c>
    </row>
    <row r="3251" spans="1:2">
      <c r="A3251" s="917">
        <v>38785</v>
      </c>
      <c r="B3251">
        <v>4.91</v>
      </c>
    </row>
    <row r="3252" spans="1:2">
      <c r="A3252" s="917">
        <v>38786</v>
      </c>
      <c r="B3252">
        <v>4.93</v>
      </c>
    </row>
    <row r="3253" spans="1:2">
      <c r="A3253" s="917">
        <v>38789</v>
      </c>
      <c r="B3253">
        <v>4.95</v>
      </c>
    </row>
    <row r="3254" spans="1:2">
      <c r="A3254" s="917">
        <v>38790</v>
      </c>
      <c r="B3254">
        <v>4.8899999999999997</v>
      </c>
    </row>
    <row r="3255" spans="1:2">
      <c r="A3255" s="917">
        <v>38791</v>
      </c>
      <c r="B3255">
        <v>4.93</v>
      </c>
    </row>
    <row r="3256" spans="1:2">
      <c r="A3256" s="917">
        <v>38792</v>
      </c>
      <c r="B3256">
        <v>4.8600000000000003</v>
      </c>
    </row>
    <row r="3257" spans="1:2">
      <c r="A3257" s="917">
        <v>38793</v>
      </c>
      <c r="B3257">
        <v>4.8899999999999997</v>
      </c>
    </row>
    <row r="3258" spans="1:2">
      <c r="A3258" s="917">
        <v>38796</v>
      </c>
      <c r="B3258">
        <v>4.87</v>
      </c>
    </row>
    <row r="3259" spans="1:2">
      <c r="A3259" s="917">
        <v>38797</v>
      </c>
      <c r="B3259">
        <v>4.91</v>
      </c>
    </row>
    <row r="3260" spans="1:2">
      <c r="A3260" s="917">
        <v>38798</v>
      </c>
      <c r="B3260">
        <v>4.91</v>
      </c>
    </row>
    <row r="3261" spans="1:2">
      <c r="A3261" s="917">
        <v>38799</v>
      </c>
      <c r="B3261">
        <v>4.93</v>
      </c>
    </row>
    <row r="3262" spans="1:2">
      <c r="A3262" s="917">
        <v>38800</v>
      </c>
      <c r="B3262">
        <v>4.87</v>
      </c>
    </row>
    <row r="3263" spans="1:2">
      <c r="A3263" s="917">
        <v>38803</v>
      </c>
      <c r="B3263">
        <v>4.91</v>
      </c>
    </row>
    <row r="3264" spans="1:2">
      <c r="A3264" s="917">
        <v>38804</v>
      </c>
      <c r="B3264">
        <v>4.9800000000000004</v>
      </c>
    </row>
    <row r="3265" spans="1:2">
      <c r="A3265" s="917">
        <v>38805</v>
      </c>
      <c r="B3265">
        <v>5.0199999999999996</v>
      </c>
    </row>
    <row r="3266" spans="1:2">
      <c r="A3266" s="917">
        <v>38806</v>
      </c>
      <c r="B3266">
        <v>5.07</v>
      </c>
    </row>
    <row r="3267" spans="1:2">
      <c r="A3267" s="917">
        <v>38807</v>
      </c>
      <c r="B3267">
        <v>5.07</v>
      </c>
    </row>
    <row r="3268" spans="1:2">
      <c r="A3268" s="917">
        <v>38810</v>
      </c>
      <c r="B3268">
        <v>5.08</v>
      </c>
    </row>
    <row r="3269" spans="1:2">
      <c r="A3269" s="917">
        <v>38811</v>
      </c>
      <c r="B3269">
        <v>5.09</v>
      </c>
    </row>
    <row r="3270" spans="1:2">
      <c r="A3270" s="917">
        <v>38812</v>
      </c>
      <c r="B3270">
        <v>5.07</v>
      </c>
    </row>
    <row r="3271" spans="1:2">
      <c r="A3271" s="917">
        <v>38813</v>
      </c>
      <c r="B3271">
        <v>5.13</v>
      </c>
    </row>
    <row r="3272" spans="1:2">
      <c r="A3272" s="917">
        <v>38814</v>
      </c>
      <c r="B3272">
        <v>5.2</v>
      </c>
    </row>
    <row r="3273" spans="1:2">
      <c r="A3273" s="917">
        <v>38817</v>
      </c>
      <c r="B3273">
        <v>5.21</v>
      </c>
    </row>
    <row r="3274" spans="1:2">
      <c r="A3274" s="917">
        <v>38818</v>
      </c>
      <c r="B3274">
        <v>5.17</v>
      </c>
    </row>
    <row r="3275" spans="1:2">
      <c r="A3275" s="917">
        <v>38819</v>
      </c>
      <c r="B3275">
        <v>5.22</v>
      </c>
    </row>
    <row r="3276" spans="1:2">
      <c r="A3276" s="917">
        <v>38820</v>
      </c>
      <c r="B3276">
        <v>5.28</v>
      </c>
    </row>
    <row r="3277" spans="1:2">
      <c r="A3277" s="917">
        <v>38821</v>
      </c>
      <c r="B3277" t="s">
        <v>739</v>
      </c>
    </row>
    <row r="3278" spans="1:2">
      <c r="A3278" s="917">
        <v>38824</v>
      </c>
      <c r="B3278">
        <v>5.25</v>
      </c>
    </row>
    <row r="3279" spans="1:2">
      <c r="A3279" s="917">
        <v>38825</v>
      </c>
      <c r="B3279">
        <v>5.23</v>
      </c>
    </row>
    <row r="3280" spans="1:2">
      <c r="A3280" s="917">
        <v>38826</v>
      </c>
      <c r="B3280">
        <v>5.29</v>
      </c>
    </row>
    <row r="3281" spans="1:2">
      <c r="A3281" s="917">
        <v>38827</v>
      </c>
      <c r="B3281">
        <v>5.29</v>
      </c>
    </row>
    <row r="3282" spans="1:2">
      <c r="A3282" s="917">
        <v>38828</v>
      </c>
      <c r="B3282">
        <v>5.25</v>
      </c>
    </row>
    <row r="3283" spans="1:2">
      <c r="A3283" s="917">
        <v>38831</v>
      </c>
      <c r="B3283">
        <v>5.22</v>
      </c>
    </row>
    <row r="3284" spans="1:2">
      <c r="A3284" s="917">
        <v>38832</v>
      </c>
      <c r="B3284">
        <v>5.31</v>
      </c>
    </row>
    <row r="3285" spans="1:2">
      <c r="A3285" s="917">
        <v>38833</v>
      </c>
      <c r="B3285">
        <v>5.34</v>
      </c>
    </row>
    <row r="3286" spans="1:2">
      <c r="A3286" s="917">
        <v>38834</v>
      </c>
      <c r="B3286">
        <v>5.32</v>
      </c>
    </row>
    <row r="3287" spans="1:2">
      <c r="A3287" s="917">
        <v>38835</v>
      </c>
      <c r="B3287">
        <v>5.31</v>
      </c>
    </row>
    <row r="3288" spans="1:2">
      <c r="A3288" s="917">
        <v>38838</v>
      </c>
      <c r="B3288">
        <v>5.38</v>
      </c>
    </row>
    <row r="3289" spans="1:2">
      <c r="A3289" s="917">
        <v>38839</v>
      </c>
      <c r="B3289">
        <v>5.35</v>
      </c>
    </row>
    <row r="3290" spans="1:2">
      <c r="A3290" s="917">
        <v>38840</v>
      </c>
      <c r="B3290">
        <v>5.38</v>
      </c>
    </row>
    <row r="3291" spans="1:2">
      <c r="A3291" s="917">
        <v>38841</v>
      </c>
      <c r="B3291">
        <v>5.38</v>
      </c>
    </row>
    <row r="3292" spans="1:2">
      <c r="A3292" s="917">
        <v>38842</v>
      </c>
      <c r="B3292">
        <v>5.35</v>
      </c>
    </row>
    <row r="3293" spans="1:2">
      <c r="A3293" s="917">
        <v>38845</v>
      </c>
      <c r="B3293">
        <v>5.34</v>
      </c>
    </row>
    <row r="3294" spans="1:2">
      <c r="A3294" s="917">
        <v>38846</v>
      </c>
      <c r="B3294">
        <v>5.35</v>
      </c>
    </row>
    <row r="3295" spans="1:2">
      <c r="A3295" s="917">
        <v>38847</v>
      </c>
      <c r="B3295">
        <v>5.34</v>
      </c>
    </row>
    <row r="3296" spans="1:2">
      <c r="A3296" s="917">
        <v>38848</v>
      </c>
      <c r="B3296">
        <v>5.38</v>
      </c>
    </row>
    <row r="3297" spans="1:2">
      <c r="A3297" s="917">
        <v>38849</v>
      </c>
      <c r="B3297">
        <v>5.44</v>
      </c>
    </row>
    <row r="3298" spans="1:2">
      <c r="A3298" s="917">
        <v>38852</v>
      </c>
      <c r="B3298">
        <v>5.41</v>
      </c>
    </row>
    <row r="3299" spans="1:2">
      <c r="A3299" s="917">
        <v>38853</v>
      </c>
      <c r="B3299">
        <v>5.36</v>
      </c>
    </row>
    <row r="3300" spans="1:2">
      <c r="A3300" s="917">
        <v>38854</v>
      </c>
      <c r="B3300">
        <v>5.42</v>
      </c>
    </row>
    <row r="3301" spans="1:2">
      <c r="A3301" s="917">
        <v>38855</v>
      </c>
      <c r="B3301">
        <v>5.32</v>
      </c>
    </row>
    <row r="3302" spans="1:2">
      <c r="A3302" s="917">
        <v>38856</v>
      </c>
      <c r="B3302">
        <v>5.28</v>
      </c>
    </row>
    <row r="3303" spans="1:2">
      <c r="A3303" s="917">
        <v>38859</v>
      </c>
      <c r="B3303">
        <v>5.28</v>
      </c>
    </row>
    <row r="3304" spans="1:2">
      <c r="A3304" s="917">
        <v>38860</v>
      </c>
      <c r="B3304">
        <v>5.3</v>
      </c>
    </row>
    <row r="3305" spans="1:2">
      <c r="A3305" s="917">
        <v>38861</v>
      </c>
      <c r="B3305">
        <v>5.27</v>
      </c>
    </row>
    <row r="3306" spans="1:2">
      <c r="A3306" s="917">
        <v>38862</v>
      </c>
      <c r="B3306">
        <v>5.31</v>
      </c>
    </row>
    <row r="3307" spans="1:2">
      <c r="A3307" s="917">
        <v>38863</v>
      </c>
      <c r="B3307">
        <v>5.3</v>
      </c>
    </row>
    <row r="3308" spans="1:2">
      <c r="A3308" s="917">
        <v>38866</v>
      </c>
      <c r="B3308" t="s">
        <v>739</v>
      </c>
    </row>
    <row r="3309" spans="1:2">
      <c r="A3309" s="917">
        <v>38867</v>
      </c>
      <c r="B3309">
        <v>5.33</v>
      </c>
    </row>
    <row r="3310" spans="1:2">
      <c r="A3310" s="917">
        <v>38868</v>
      </c>
      <c r="B3310">
        <v>5.35</v>
      </c>
    </row>
    <row r="3311" spans="1:2">
      <c r="A3311" s="917">
        <v>38869</v>
      </c>
      <c r="B3311">
        <v>5.34</v>
      </c>
    </row>
    <row r="3312" spans="1:2">
      <c r="A3312" s="917">
        <v>38870</v>
      </c>
      <c r="B3312">
        <v>5.24</v>
      </c>
    </row>
    <row r="3313" spans="1:2">
      <c r="A3313" s="917">
        <v>38873</v>
      </c>
      <c r="B3313">
        <v>5.24</v>
      </c>
    </row>
    <row r="3314" spans="1:2">
      <c r="A3314" s="917">
        <v>38874</v>
      </c>
      <c r="B3314">
        <v>5.22</v>
      </c>
    </row>
    <row r="3315" spans="1:2">
      <c r="A3315" s="917">
        <v>38875</v>
      </c>
      <c r="B3315">
        <v>5.23</v>
      </c>
    </row>
    <row r="3316" spans="1:2">
      <c r="A3316" s="917">
        <v>38876</v>
      </c>
      <c r="B3316">
        <v>5.2</v>
      </c>
    </row>
    <row r="3317" spans="1:2">
      <c r="A3317" s="917">
        <v>38877</v>
      </c>
      <c r="B3317">
        <v>5.17</v>
      </c>
    </row>
    <row r="3318" spans="1:2">
      <c r="A3318" s="917">
        <v>38880</v>
      </c>
      <c r="B3318">
        <v>5.17</v>
      </c>
    </row>
    <row r="3319" spans="1:2">
      <c r="A3319" s="917">
        <v>38881</v>
      </c>
      <c r="B3319">
        <v>5.15</v>
      </c>
    </row>
    <row r="3320" spans="1:2">
      <c r="A3320" s="917">
        <v>38882</v>
      </c>
      <c r="B3320">
        <v>5.23</v>
      </c>
    </row>
    <row r="3321" spans="1:2">
      <c r="A3321" s="917">
        <v>38883</v>
      </c>
      <c r="B3321">
        <v>5.27</v>
      </c>
    </row>
    <row r="3322" spans="1:2">
      <c r="A3322" s="917">
        <v>38884</v>
      </c>
      <c r="B3322">
        <v>5.31</v>
      </c>
    </row>
    <row r="3323" spans="1:2">
      <c r="A3323" s="917">
        <v>38887</v>
      </c>
      <c r="B3323">
        <v>5.32</v>
      </c>
    </row>
    <row r="3324" spans="1:2">
      <c r="A3324" s="917">
        <v>38888</v>
      </c>
      <c r="B3324">
        <v>5.33</v>
      </c>
    </row>
    <row r="3325" spans="1:2">
      <c r="A3325" s="917">
        <v>38889</v>
      </c>
      <c r="B3325">
        <v>5.32</v>
      </c>
    </row>
    <row r="3326" spans="1:2">
      <c r="A3326" s="917">
        <v>38890</v>
      </c>
      <c r="B3326">
        <v>5.37</v>
      </c>
    </row>
    <row r="3327" spans="1:2">
      <c r="A3327" s="917">
        <v>38891</v>
      </c>
      <c r="B3327">
        <v>5.4</v>
      </c>
    </row>
    <row r="3328" spans="1:2">
      <c r="A3328" s="917">
        <v>38894</v>
      </c>
      <c r="B3328">
        <v>5.42</v>
      </c>
    </row>
    <row r="3329" spans="1:2">
      <c r="A3329" s="917">
        <v>38895</v>
      </c>
      <c r="B3329">
        <v>5.38</v>
      </c>
    </row>
    <row r="3330" spans="1:2">
      <c r="A3330" s="917">
        <v>38896</v>
      </c>
      <c r="B3330">
        <v>5.42</v>
      </c>
    </row>
    <row r="3331" spans="1:2">
      <c r="A3331" s="917">
        <v>38897</v>
      </c>
      <c r="B3331">
        <v>5.39</v>
      </c>
    </row>
    <row r="3332" spans="1:2">
      <c r="A3332" s="917">
        <v>38898</v>
      </c>
      <c r="B3332">
        <v>5.31</v>
      </c>
    </row>
    <row r="3333" spans="1:2">
      <c r="A3333" s="917">
        <v>38901</v>
      </c>
      <c r="B3333">
        <v>5.33</v>
      </c>
    </row>
    <row r="3334" spans="1:2">
      <c r="A3334" s="917">
        <v>38902</v>
      </c>
      <c r="B3334" t="s">
        <v>739</v>
      </c>
    </row>
    <row r="3335" spans="1:2">
      <c r="A3335" s="917">
        <v>38903</v>
      </c>
      <c r="B3335">
        <v>5.39</v>
      </c>
    </row>
    <row r="3336" spans="1:2">
      <c r="A3336" s="917">
        <v>38904</v>
      </c>
      <c r="B3336">
        <v>5.35</v>
      </c>
    </row>
    <row r="3337" spans="1:2">
      <c r="A3337" s="917">
        <v>38905</v>
      </c>
      <c r="B3337">
        <v>5.29</v>
      </c>
    </row>
    <row r="3338" spans="1:2">
      <c r="A3338" s="917">
        <v>38908</v>
      </c>
      <c r="B3338">
        <v>5.29</v>
      </c>
    </row>
    <row r="3339" spans="1:2">
      <c r="A3339" s="917">
        <v>38909</v>
      </c>
      <c r="B3339">
        <v>5.26</v>
      </c>
    </row>
    <row r="3340" spans="1:2">
      <c r="A3340" s="917">
        <v>38910</v>
      </c>
      <c r="B3340">
        <v>5.26</v>
      </c>
    </row>
    <row r="3341" spans="1:2">
      <c r="A3341" s="917">
        <v>38911</v>
      </c>
      <c r="B3341">
        <v>5.23</v>
      </c>
    </row>
    <row r="3342" spans="1:2">
      <c r="A3342" s="917">
        <v>38912</v>
      </c>
      <c r="B3342">
        <v>5.23</v>
      </c>
    </row>
    <row r="3343" spans="1:2">
      <c r="A3343" s="917">
        <v>38915</v>
      </c>
      <c r="B3343">
        <v>5.23</v>
      </c>
    </row>
    <row r="3344" spans="1:2">
      <c r="A3344" s="917">
        <v>38916</v>
      </c>
      <c r="B3344">
        <v>5.29</v>
      </c>
    </row>
    <row r="3345" spans="1:2">
      <c r="A3345" s="917">
        <v>38917</v>
      </c>
      <c r="B3345">
        <v>5.22</v>
      </c>
    </row>
    <row r="3346" spans="1:2">
      <c r="A3346" s="917">
        <v>38918</v>
      </c>
      <c r="B3346">
        <v>5.2</v>
      </c>
    </row>
    <row r="3347" spans="1:2">
      <c r="A3347" s="917">
        <v>38919</v>
      </c>
      <c r="B3347">
        <v>5.21</v>
      </c>
    </row>
    <row r="3348" spans="1:2">
      <c r="A3348" s="917">
        <v>38922</v>
      </c>
      <c r="B3348">
        <v>5.22</v>
      </c>
    </row>
    <row r="3349" spans="1:2">
      <c r="A3349" s="917">
        <v>38923</v>
      </c>
      <c r="B3349">
        <v>5.24</v>
      </c>
    </row>
    <row r="3350" spans="1:2">
      <c r="A3350" s="917">
        <v>38924</v>
      </c>
      <c r="B3350">
        <v>5.22</v>
      </c>
    </row>
    <row r="3351" spans="1:2">
      <c r="A3351" s="917">
        <v>38925</v>
      </c>
      <c r="B3351">
        <v>5.22</v>
      </c>
    </row>
    <row r="3352" spans="1:2">
      <c r="A3352" s="917">
        <v>38926</v>
      </c>
      <c r="B3352">
        <v>5.17</v>
      </c>
    </row>
    <row r="3353" spans="1:2">
      <c r="A3353" s="917">
        <v>38929</v>
      </c>
      <c r="B3353">
        <v>5.17</v>
      </c>
    </row>
    <row r="3354" spans="1:2">
      <c r="A3354" s="917">
        <v>38930</v>
      </c>
      <c r="B3354">
        <v>5.17</v>
      </c>
    </row>
    <row r="3355" spans="1:2">
      <c r="A3355" s="917">
        <v>38931</v>
      </c>
      <c r="B3355">
        <v>5.14</v>
      </c>
    </row>
    <row r="3356" spans="1:2">
      <c r="A3356" s="917">
        <v>38932</v>
      </c>
      <c r="B3356">
        <v>5.13</v>
      </c>
    </row>
    <row r="3357" spans="1:2">
      <c r="A3357" s="917">
        <v>38933</v>
      </c>
      <c r="B3357">
        <v>5.09</v>
      </c>
    </row>
    <row r="3358" spans="1:2">
      <c r="A3358" s="917">
        <v>38936</v>
      </c>
      <c r="B3358">
        <v>5.09</v>
      </c>
    </row>
    <row r="3359" spans="1:2">
      <c r="A3359" s="917">
        <v>38937</v>
      </c>
      <c r="B3359">
        <v>5.1100000000000003</v>
      </c>
    </row>
    <row r="3360" spans="1:2">
      <c r="A3360" s="917">
        <v>38938</v>
      </c>
      <c r="B3360">
        <v>5.13</v>
      </c>
    </row>
    <row r="3361" spans="1:2">
      <c r="A3361" s="917">
        <v>38939</v>
      </c>
      <c r="B3361">
        <v>5.15</v>
      </c>
    </row>
    <row r="3362" spans="1:2">
      <c r="A3362" s="917">
        <v>38940</v>
      </c>
      <c r="B3362">
        <v>5.18</v>
      </c>
    </row>
    <row r="3363" spans="1:2">
      <c r="A3363" s="917">
        <v>38943</v>
      </c>
      <c r="B3363">
        <v>5.21</v>
      </c>
    </row>
    <row r="3364" spans="1:2">
      <c r="A3364" s="917">
        <v>38944</v>
      </c>
      <c r="B3364">
        <v>5.13</v>
      </c>
    </row>
    <row r="3365" spans="1:2">
      <c r="A3365" s="917">
        <v>38945</v>
      </c>
      <c r="B3365">
        <v>5.08</v>
      </c>
    </row>
    <row r="3366" spans="1:2">
      <c r="A3366" s="917">
        <v>38946</v>
      </c>
      <c r="B3366">
        <v>5.08</v>
      </c>
    </row>
    <row r="3367" spans="1:2">
      <c r="A3367" s="917">
        <v>38947</v>
      </c>
      <c r="B3367">
        <v>5.05</v>
      </c>
    </row>
    <row r="3368" spans="1:2">
      <c r="A3368" s="917">
        <v>38950</v>
      </c>
      <c r="B3368">
        <v>5.04</v>
      </c>
    </row>
    <row r="3369" spans="1:2">
      <c r="A3369" s="917">
        <v>38951</v>
      </c>
      <c r="B3369">
        <v>5.03</v>
      </c>
    </row>
    <row r="3370" spans="1:2">
      <c r="A3370" s="917">
        <v>38952</v>
      </c>
      <c r="B3370">
        <v>5.03</v>
      </c>
    </row>
    <row r="3371" spans="1:2">
      <c r="A3371" s="917">
        <v>38953</v>
      </c>
      <c r="B3371">
        <v>5.0199999999999996</v>
      </c>
    </row>
    <row r="3372" spans="1:2">
      <c r="A3372" s="917">
        <v>38954</v>
      </c>
      <c r="B3372">
        <v>5.01</v>
      </c>
    </row>
    <row r="3373" spans="1:2">
      <c r="A3373" s="917">
        <v>38957</v>
      </c>
      <c r="B3373">
        <v>5.01</v>
      </c>
    </row>
    <row r="3374" spans="1:2">
      <c r="A3374" s="917">
        <v>38958</v>
      </c>
      <c r="B3374">
        <v>5</v>
      </c>
    </row>
    <row r="3375" spans="1:2">
      <c r="A3375" s="917">
        <v>38959</v>
      </c>
      <c r="B3375">
        <v>4.9800000000000004</v>
      </c>
    </row>
    <row r="3376" spans="1:2">
      <c r="A3376" s="917">
        <v>38960</v>
      </c>
      <c r="B3376">
        <v>4.95</v>
      </c>
    </row>
    <row r="3377" spans="1:2">
      <c r="A3377" s="917">
        <v>38961</v>
      </c>
      <c r="B3377">
        <v>4.95</v>
      </c>
    </row>
    <row r="3378" spans="1:2">
      <c r="A3378" s="917">
        <v>38964</v>
      </c>
      <c r="B3378" t="s">
        <v>739</v>
      </c>
    </row>
    <row r="3379" spans="1:2">
      <c r="A3379" s="917">
        <v>38965</v>
      </c>
      <c r="B3379">
        <v>5.01</v>
      </c>
    </row>
    <row r="3380" spans="1:2">
      <c r="A3380" s="917">
        <v>38966</v>
      </c>
      <c r="B3380">
        <v>5.0199999999999996</v>
      </c>
    </row>
    <row r="3381" spans="1:2">
      <c r="A3381" s="917">
        <v>38967</v>
      </c>
      <c r="B3381">
        <v>5.01</v>
      </c>
    </row>
    <row r="3382" spans="1:2">
      <c r="A3382" s="917">
        <v>38968</v>
      </c>
      <c r="B3382">
        <v>4.99</v>
      </c>
    </row>
    <row r="3383" spans="1:2">
      <c r="A3383" s="917">
        <v>38971</v>
      </c>
      <c r="B3383">
        <v>5.0199999999999996</v>
      </c>
    </row>
    <row r="3384" spans="1:2">
      <c r="A3384" s="917">
        <v>38972</v>
      </c>
      <c r="B3384">
        <v>4.9800000000000004</v>
      </c>
    </row>
    <row r="3385" spans="1:2">
      <c r="A3385" s="917">
        <v>38973</v>
      </c>
      <c r="B3385">
        <v>4.97</v>
      </c>
    </row>
    <row r="3386" spans="1:2">
      <c r="A3386" s="917">
        <v>38974</v>
      </c>
      <c r="B3386">
        <v>4.99</v>
      </c>
    </row>
    <row r="3387" spans="1:2">
      <c r="A3387" s="917">
        <v>38975</v>
      </c>
      <c r="B3387">
        <v>5</v>
      </c>
    </row>
    <row r="3388" spans="1:2">
      <c r="A3388" s="917">
        <v>38978</v>
      </c>
      <c r="B3388">
        <v>5.01</v>
      </c>
    </row>
    <row r="3389" spans="1:2">
      <c r="A3389" s="917">
        <v>38979</v>
      </c>
      <c r="B3389">
        <v>4.9400000000000004</v>
      </c>
    </row>
    <row r="3390" spans="1:2">
      <c r="A3390" s="917">
        <v>38980</v>
      </c>
      <c r="B3390">
        <v>4.93</v>
      </c>
    </row>
    <row r="3391" spans="1:2">
      <c r="A3391" s="917">
        <v>38981</v>
      </c>
      <c r="B3391">
        <v>4.8600000000000003</v>
      </c>
    </row>
    <row r="3392" spans="1:2">
      <c r="A3392" s="917">
        <v>38982</v>
      </c>
      <c r="B3392">
        <v>4.82</v>
      </c>
    </row>
    <row r="3393" spans="1:2">
      <c r="A3393" s="917">
        <v>38985</v>
      </c>
      <c r="B3393">
        <v>4.7699999999999996</v>
      </c>
    </row>
    <row r="3394" spans="1:2">
      <c r="A3394" s="917">
        <v>38986</v>
      </c>
      <c r="B3394">
        <v>4.79</v>
      </c>
    </row>
    <row r="3395" spans="1:2">
      <c r="A3395" s="917">
        <v>38987</v>
      </c>
      <c r="B3395">
        <v>4.8099999999999996</v>
      </c>
    </row>
    <row r="3396" spans="1:2">
      <c r="A3396" s="917">
        <v>38988</v>
      </c>
      <c r="B3396">
        <v>4.84</v>
      </c>
    </row>
    <row r="3397" spans="1:2">
      <c r="A3397" s="917">
        <v>38989</v>
      </c>
      <c r="B3397">
        <v>4.84</v>
      </c>
    </row>
    <row r="3398" spans="1:2">
      <c r="A3398" s="917">
        <v>38992</v>
      </c>
      <c r="B3398">
        <v>4.83</v>
      </c>
    </row>
    <row r="3399" spans="1:2">
      <c r="A3399" s="917">
        <v>38993</v>
      </c>
      <c r="B3399">
        <v>4.83</v>
      </c>
    </row>
    <row r="3400" spans="1:2">
      <c r="A3400" s="917">
        <v>38994</v>
      </c>
      <c r="B3400">
        <v>4.79</v>
      </c>
    </row>
    <row r="3401" spans="1:2">
      <c r="A3401" s="917">
        <v>38995</v>
      </c>
      <c r="B3401">
        <v>4.84</v>
      </c>
    </row>
    <row r="3402" spans="1:2">
      <c r="A3402" s="917">
        <v>38996</v>
      </c>
      <c r="B3402">
        <v>4.92</v>
      </c>
    </row>
    <row r="3403" spans="1:2">
      <c r="A3403" s="917">
        <v>38999</v>
      </c>
      <c r="B3403" t="s">
        <v>739</v>
      </c>
    </row>
    <row r="3404" spans="1:2">
      <c r="A3404" s="917">
        <v>39000</v>
      </c>
      <c r="B3404">
        <v>4.96</v>
      </c>
    </row>
    <row r="3405" spans="1:2">
      <c r="A3405" s="917">
        <v>39001</v>
      </c>
      <c r="B3405">
        <v>4.99</v>
      </c>
    </row>
    <row r="3406" spans="1:2">
      <c r="A3406" s="917">
        <v>39002</v>
      </c>
      <c r="B3406">
        <v>4.99</v>
      </c>
    </row>
    <row r="3407" spans="1:2">
      <c r="A3407" s="917">
        <v>39003</v>
      </c>
      <c r="B3407">
        <v>5.0199999999999996</v>
      </c>
    </row>
    <row r="3408" spans="1:2">
      <c r="A3408" s="917">
        <v>39006</v>
      </c>
      <c r="B3408">
        <v>5</v>
      </c>
    </row>
    <row r="3409" spans="1:2">
      <c r="A3409" s="917">
        <v>39007</v>
      </c>
      <c r="B3409">
        <v>4.99</v>
      </c>
    </row>
    <row r="3410" spans="1:2">
      <c r="A3410" s="917">
        <v>39008</v>
      </c>
      <c r="B3410">
        <v>4.97</v>
      </c>
    </row>
    <row r="3411" spans="1:2">
      <c r="A3411" s="917">
        <v>39009</v>
      </c>
      <c r="B3411">
        <v>4.99</v>
      </c>
    </row>
    <row r="3412" spans="1:2">
      <c r="A3412" s="917">
        <v>39010</v>
      </c>
      <c r="B3412">
        <v>4.99</v>
      </c>
    </row>
    <row r="3413" spans="1:2">
      <c r="A3413" s="917">
        <v>39013</v>
      </c>
      <c r="B3413">
        <v>5.03</v>
      </c>
    </row>
    <row r="3414" spans="1:2">
      <c r="A3414" s="917">
        <v>39014</v>
      </c>
      <c r="B3414">
        <v>5.03</v>
      </c>
    </row>
    <row r="3415" spans="1:2">
      <c r="A3415" s="917">
        <v>39015</v>
      </c>
      <c r="B3415">
        <v>4.9800000000000004</v>
      </c>
    </row>
    <row r="3416" spans="1:2">
      <c r="A3416" s="917">
        <v>39016</v>
      </c>
      <c r="B3416">
        <v>4.93</v>
      </c>
    </row>
    <row r="3417" spans="1:2">
      <c r="A3417" s="917">
        <v>39017</v>
      </c>
      <c r="B3417">
        <v>4.88</v>
      </c>
    </row>
    <row r="3418" spans="1:2">
      <c r="A3418" s="917">
        <v>39020</v>
      </c>
      <c r="B3418">
        <v>4.88</v>
      </c>
    </row>
    <row r="3419" spans="1:2">
      <c r="A3419" s="917">
        <v>39021</v>
      </c>
      <c r="B3419">
        <v>4.8099999999999996</v>
      </c>
    </row>
    <row r="3420" spans="1:2">
      <c r="A3420" s="917">
        <v>39022</v>
      </c>
      <c r="B3420">
        <v>4.7699999999999996</v>
      </c>
    </row>
    <row r="3421" spans="1:2">
      <c r="A3421" s="917">
        <v>39023</v>
      </c>
      <c r="B3421">
        <v>4.8</v>
      </c>
    </row>
    <row r="3422" spans="1:2">
      <c r="A3422" s="917">
        <v>39024</v>
      </c>
      <c r="B3422">
        <v>4.9000000000000004</v>
      </c>
    </row>
    <row r="3423" spans="1:2">
      <c r="A3423" s="917">
        <v>39027</v>
      </c>
      <c r="B3423">
        <v>4.8899999999999997</v>
      </c>
    </row>
    <row r="3424" spans="1:2">
      <c r="A3424" s="917">
        <v>39028</v>
      </c>
      <c r="B3424">
        <v>4.8499999999999996</v>
      </c>
    </row>
    <row r="3425" spans="1:2">
      <c r="A3425" s="917">
        <v>39029</v>
      </c>
      <c r="B3425">
        <v>4.82</v>
      </c>
    </row>
    <row r="3426" spans="1:2">
      <c r="A3426" s="917">
        <v>39030</v>
      </c>
      <c r="B3426">
        <v>4.82</v>
      </c>
    </row>
    <row r="3427" spans="1:2">
      <c r="A3427" s="917">
        <v>39031</v>
      </c>
      <c r="B3427">
        <v>4.78</v>
      </c>
    </row>
    <row r="3428" spans="1:2">
      <c r="A3428" s="917">
        <v>39034</v>
      </c>
      <c r="B3428">
        <v>4.8</v>
      </c>
    </row>
    <row r="3429" spans="1:2">
      <c r="A3429" s="917">
        <v>39035</v>
      </c>
      <c r="B3429">
        <v>4.76</v>
      </c>
    </row>
    <row r="3430" spans="1:2">
      <c r="A3430" s="917">
        <v>39036</v>
      </c>
      <c r="B3430">
        <v>4.8</v>
      </c>
    </row>
    <row r="3431" spans="1:2">
      <c r="A3431" s="917">
        <v>39037</v>
      </c>
      <c r="B3431">
        <v>4.84</v>
      </c>
    </row>
    <row r="3432" spans="1:2">
      <c r="A3432" s="917">
        <v>39038</v>
      </c>
      <c r="B3432">
        <v>4.79</v>
      </c>
    </row>
    <row r="3433" spans="1:2">
      <c r="A3433" s="917">
        <v>39041</v>
      </c>
      <c r="B3433">
        <v>4.78</v>
      </c>
    </row>
    <row r="3434" spans="1:2">
      <c r="A3434" s="917">
        <v>39042</v>
      </c>
      <c r="B3434">
        <v>4.76</v>
      </c>
    </row>
    <row r="3435" spans="1:2">
      <c r="A3435" s="917">
        <v>39043</v>
      </c>
      <c r="B3435">
        <v>4.76</v>
      </c>
    </row>
    <row r="3436" spans="1:2">
      <c r="A3436" s="917">
        <v>39044</v>
      </c>
      <c r="B3436" t="s">
        <v>739</v>
      </c>
    </row>
    <row r="3437" spans="1:2">
      <c r="A3437" s="917">
        <v>39045</v>
      </c>
      <c r="B3437">
        <v>4.74</v>
      </c>
    </row>
    <row r="3438" spans="1:2">
      <c r="A3438" s="917">
        <v>39048</v>
      </c>
      <c r="B3438">
        <v>4.7300000000000004</v>
      </c>
    </row>
    <row r="3439" spans="1:2">
      <c r="A3439" s="917">
        <v>39049</v>
      </c>
      <c r="B3439">
        <v>4.7</v>
      </c>
    </row>
    <row r="3440" spans="1:2">
      <c r="A3440" s="917">
        <v>39050</v>
      </c>
      <c r="B3440">
        <v>4.72</v>
      </c>
    </row>
    <row r="3441" spans="1:2">
      <c r="A3441" s="917">
        <v>39051</v>
      </c>
      <c r="B3441">
        <v>4.66</v>
      </c>
    </row>
    <row r="3442" spans="1:2">
      <c r="A3442" s="917">
        <v>39052</v>
      </c>
      <c r="B3442">
        <v>4.6399999999999997</v>
      </c>
    </row>
    <row r="3443" spans="1:2">
      <c r="A3443" s="917">
        <v>39055</v>
      </c>
      <c r="B3443">
        <v>4.6500000000000004</v>
      </c>
    </row>
    <row r="3444" spans="1:2">
      <c r="A3444" s="917">
        <v>39056</v>
      </c>
      <c r="B3444">
        <v>4.67</v>
      </c>
    </row>
    <row r="3445" spans="1:2">
      <c r="A3445" s="917">
        <v>39057</v>
      </c>
      <c r="B3445">
        <v>4.6900000000000004</v>
      </c>
    </row>
    <row r="3446" spans="1:2">
      <c r="A3446" s="917">
        <v>39058</v>
      </c>
      <c r="B3446">
        <v>4.7</v>
      </c>
    </row>
    <row r="3447" spans="1:2">
      <c r="A3447" s="917">
        <v>39059</v>
      </c>
      <c r="B3447">
        <v>4.76</v>
      </c>
    </row>
    <row r="3448" spans="1:2">
      <c r="A3448" s="917">
        <v>39062</v>
      </c>
      <c r="B3448">
        <v>4.7300000000000004</v>
      </c>
    </row>
    <row r="3449" spans="1:2">
      <c r="A3449" s="917">
        <v>39063</v>
      </c>
      <c r="B3449">
        <v>4.7</v>
      </c>
    </row>
    <row r="3450" spans="1:2">
      <c r="A3450" s="917">
        <v>39064</v>
      </c>
      <c r="B3450">
        <v>4.78</v>
      </c>
    </row>
    <row r="3451" spans="1:2">
      <c r="A3451" s="917">
        <v>39065</v>
      </c>
      <c r="B3451">
        <v>4.8099999999999996</v>
      </c>
    </row>
    <row r="3452" spans="1:2">
      <c r="A3452" s="917">
        <v>39066</v>
      </c>
      <c r="B3452">
        <v>4.8099999999999996</v>
      </c>
    </row>
    <row r="3453" spans="1:2">
      <c r="A3453" s="917">
        <v>39069</v>
      </c>
      <c r="B3453">
        <v>4.8099999999999996</v>
      </c>
    </row>
    <row r="3454" spans="1:2">
      <c r="A3454" s="917">
        <v>39070</v>
      </c>
      <c r="B3454">
        <v>4.82</v>
      </c>
    </row>
    <row r="3455" spans="1:2">
      <c r="A3455" s="917">
        <v>39071</v>
      </c>
      <c r="B3455">
        <v>4.82</v>
      </c>
    </row>
    <row r="3456" spans="1:2">
      <c r="A3456" s="917">
        <v>39072</v>
      </c>
      <c r="B3456">
        <v>4.78</v>
      </c>
    </row>
    <row r="3457" spans="1:2">
      <c r="A3457" s="917">
        <v>39073</v>
      </c>
      <c r="B3457">
        <v>4.8499999999999996</v>
      </c>
    </row>
    <row r="3458" spans="1:2">
      <c r="A3458" s="917">
        <v>39076</v>
      </c>
      <c r="B3458" t="s">
        <v>739</v>
      </c>
    </row>
    <row r="3459" spans="1:2">
      <c r="A3459" s="917">
        <v>39077</v>
      </c>
      <c r="B3459">
        <v>4.82</v>
      </c>
    </row>
    <row r="3460" spans="1:2">
      <c r="A3460" s="917">
        <v>39078</v>
      </c>
      <c r="B3460">
        <v>4.87</v>
      </c>
    </row>
    <row r="3461" spans="1:2">
      <c r="A3461" s="917">
        <v>39079</v>
      </c>
      <c r="B3461">
        <v>4.9000000000000004</v>
      </c>
    </row>
    <row r="3462" spans="1:2">
      <c r="A3462" s="917">
        <v>39080</v>
      </c>
      <c r="B3462">
        <v>4.91</v>
      </c>
    </row>
    <row r="3463" spans="1:2">
      <c r="A3463" s="917">
        <v>39083</v>
      </c>
      <c r="B3463" t="s">
        <v>739</v>
      </c>
    </row>
    <row r="3464" spans="1:2">
      <c r="A3464" s="917">
        <v>39084</v>
      </c>
      <c r="B3464">
        <v>4.87</v>
      </c>
    </row>
    <row r="3465" spans="1:2">
      <c r="A3465" s="917">
        <v>39085</v>
      </c>
      <c r="B3465">
        <v>4.8499999999999996</v>
      </c>
    </row>
    <row r="3466" spans="1:2">
      <c r="A3466" s="917">
        <v>39086</v>
      </c>
      <c r="B3466">
        <v>4.8099999999999996</v>
      </c>
    </row>
    <row r="3467" spans="1:2">
      <c r="A3467" s="917">
        <v>39087</v>
      </c>
      <c r="B3467">
        <v>4.84</v>
      </c>
    </row>
    <row r="3468" spans="1:2">
      <c r="A3468" s="917">
        <v>39090</v>
      </c>
      <c r="B3468">
        <v>4.84</v>
      </c>
    </row>
    <row r="3469" spans="1:2">
      <c r="A3469" s="917">
        <v>39091</v>
      </c>
      <c r="B3469">
        <v>4.83</v>
      </c>
    </row>
    <row r="3470" spans="1:2">
      <c r="A3470" s="917">
        <v>39092</v>
      </c>
      <c r="B3470">
        <v>4.87</v>
      </c>
    </row>
    <row r="3471" spans="1:2">
      <c r="A3471" s="917">
        <v>39093</v>
      </c>
      <c r="B3471">
        <v>4.92</v>
      </c>
    </row>
    <row r="3472" spans="1:2">
      <c r="A3472" s="917">
        <v>39094</v>
      </c>
      <c r="B3472">
        <v>4.96</v>
      </c>
    </row>
    <row r="3473" spans="1:2">
      <c r="A3473" s="917">
        <v>39097</v>
      </c>
      <c r="B3473" t="s">
        <v>739</v>
      </c>
    </row>
    <row r="3474" spans="1:2">
      <c r="A3474" s="917">
        <v>39098</v>
      </c>
      <c r="B3474">
        <v>4.9400000000000004</v>
      </c>
    </row>
    <row r="3475" spans="1:2">
      <c r="A3475" s="917">
        <v>39099</v>
      </c>
      <c r="B3475">
        <v>4.9800000000000004</v>
      </c>
    </row>
    <row r="3476" spans="1:2">
      <c r="A3476" s="917">
        <v>39100</v>
      </c>
      <c r="B3476">
        <v>4.9400000000000004</v>
      </c>
    </row>
    <row r="3477" spans="1:2">
      <c r="A3477" s="917">
        <v>39101</v>
      </c>
      <c r="B3477">
        <v>4.96</v>
      </c>
    </row>
    <row r="3478" spans="1:2">
      <c r="A3478" s="917">
        <v>39104</v>
      </c>
      <c r="B3478">
        <v>4.9400000000000004</v>
      </c>
    </row>
    <row r="3479" spans="1:2">
      <c r="A3479" s="917">
        <v>39105</v>
      </c>
      <c r="B3479">
        <v>5</v>
      </c>
    </row>
    <row r="3480" spans="1:2">
      <c r="A3480" s="917">
        <v>39106</v>
      </c>
      <c r="B3480">
        <v>5</v>
      </c>
    </row>
    <row r="3481" spans="1:2">
      <c r="A3481" s="917">
        <v>39107</v>
      </c>
      <c r="B3481">
        <v>5.0599999999999996</v>
      </c>
    </row>
    <row r="3482" spans="1:2">
      <c r="A3482" s="917">
        <v>39108</v>
      </c>
      <c r="B3482">
        <v>5.07</v>
      </c>
    </row>
    <row r="3483" spans="1:2">
      <c r="A3483" s="917">
        <v>39111</v>
      </c>
      <c r="B3483">
        <v>5.09</v>
      </c>
    </row>
    <row r="3484" spans="1:2">
      <c r="A3484" s="917">
        <v>39112</v>
      </c>
      <c r="B3484">
        <v>5.07</v>
      </c>
    </row>
    <row r="3485" spans="1:2">
      <c r="A3485" s="917">
        <v>39113</v>
      </c>
      <c r="B3485">
        <v>5.0199999999999996</v>
      </c>
    </row>
    <row r="3486" spans="1:2">
      <c r="A3486" s="917">
        <v>39114</v>
      </c>
      <c r="B3486">
        <v>5.0199999999999996</v>
      </c>
    </row>
    <row r="3487" spans="1:2">
      <c r="A3487" s="917">
        <v>39115</v>
      </c>
      <c r="B3487">
        <v>5.0199999999999996</v>
      </c>
    </row>
    <row r="3488" spans="1:2">
      <c r="A3488" s="917">
        <v>39118</v>
      </c>
      <c r="B3488">
        <v>5</v>
      </c>
    </row>
    <row r="3489" spans="1:2">
      <c r="A3489" s="917">
        <v>39119</v>
      </c>
      <c r="B3489">
        <v>4.96</v>
      </c>
    </row>
    <row r="3490" spans="1:2">
      <c r="A3490" s="917">
        <v>39120</v>
      </c>
      <c r="B3490">
        <v>4.9400000000000004</v>
      </c>
    </row>
    <row r="3491" spans="1:2">
      <c r="A3491" s="917">
        <v>39121</v>
      </c>
      <c r="B3491">
        <v>4.93</v>
      </c>
    </row>
    <row r="3492" spans="1:2">
      <c r="A3492" s="917">
        <v>39122</v>
      </c>
      <c r="B3492">
        <v>4.9800000000000004</v>
      </c>
    </row>
    <row r="3493" spans="1:2">
      <c r="A3493" s="917">
        <v>39125</v>
      </c>
      <c r="B3493">
        <v>5</v>
      </c>
    </row>
    <row r="3494" spans="1:2">
      <c r="A3494" s="917">
        <v>39126</v>
      </c>
      <c r="B3494">
        <v>5.0199999999999996</v>
      </c>
    </row>
    <row r="3495" spans="1:2">
      <c r="A3495" s="917">
        <v>39127</v>
      </c>
      <c r="B3495">
        <v>4.9400000000000004</v>
      </c>
    </row>
    <row r="3496" spans="1:2">
      <c r="A3496" s="917">
        <v>39128</v>
      </c>
      <c r="B3496">
        <v>4.91</v>
      </c>
    </row>
    <row r="3497" spans="1:2">
      <c r="A3497" s="917">
        <v>39129</v>
      </c>
      <c r="B3497">
        <v>4.9000000000000004</v>
      </c>
    </row>
    <row r="3498" spans="1:2">
      <c r="A3498" s="917">
        <v>39132</v>
      </c>
      <c r="B3498" t="s">
        <v>739</v>
      </c>
    </row>
    <row r="3499" spans="1:2">
      <c r="A3499" s="917">
        <v>39133</v>
      </c>
      <c r="B3499">
        <v>4.8899999999999997</v>
      </c>
    </row>
    <row r="3500" spans="1:2">
      <c r="A3500" s="917">
        <v>39134</v>
      </c>
      <c r="B3500">
        <v>4.9000000000000004</v>
      </c>
    </row>
    <row r="3501" spans="1:2">
      <c r="A3501" s="917">
        <v>39135</v>
      </c>
      <c r="B3501">
        <v>4.9400000000000004</v>
      </c>
    </row>
    <row r="3502" spans="1:2">
      <c r="A3502" s="917">
        <v>39136</v>
      </c>
      <c r="B3502">
        <v>4.8899999999999997</v>
      </c>
    </row>
    <row r="3503" spans="1:2">
      <c r="A3503" s="917">
        <v>39139</v>
      </c>
      <c r="B3503">
        <v>4.84</v>
      </c>
    </row>
    <row r="3504" spans="1:2">
      <c r="A3504" s="917">
        <v>39140</v>
      </c>
      <c r="B3504">
        <v>4.7300000000000004</v>
      </c>
    </row>
    <row r="3505" spans="1:2">
      <c r="A3505" s="917">
        <v>39141</v>
      </c>
      <c r="B3505">
        <v>4.78</v>
      </c>
    </row>
    <row r="3506" spans="1:2">
      <c r="A3506" s="917">
        <v>39142</v>
      </c>
      <c r="B3506">
        <v>4.78</v>
      </c>
    </row>
    <row r="3507" spans="1:2">
      <c r="A3507" s="917">
        <v>39143</v>
      </c>
      <c r="B3507">
        <v>4.75</v>
      </c>
    </row>
    <row r="3508" spans="1:2">
      <c r="A3508" s="917">
        <v>39146</v>
      </c>
      <c r="B3508">
        <v>4.74</v>
      </c>
    </row>
    <row r="3509" spans="1:2">
      <c r="A3509" s="917">
        <v>39147</v>
      </c>
      <c r="B3509">
        <v>4.76</v>
      </c>
    </row>
    <row r="3510" spans="1:2">
      <c r="A3510" s="917">
        <v>39148</v>
      </c>
      <c r="B3510">
        <v>4.7300000000000004</v>
      </c>
    </row>
    <row r="3511" spans="1:2">
      <c r="A3511" s="917">
        <v>39149</v>
      </c>
      <c r="B3511">
        <v>4.74</v>
      </c>
    </row>
    <row r="3512" spans="1:2">
      <c r="A3512" s="917">
        <v>39150</v>
      </c>
      <c r="B3512">
        <v>4.8099999999999996</v>
      </c>
    </row>
    <row r="3513" spans="1:2">
      <c r="A3513" s="917">
        <v>39153</v>
      </c>
      <c r="B3513">
        <v>4.78</v>
      </c>
    </row>
    <row r="3514" spans="1:2">
      <c r="A3514" s="917">
        <v>39154</v>
      </c>
      <c r="B3514">
        <v>4.75</v>
      </c>
    </row>
    <row r="3515" spans="1:2">
      <c r="A3515" s="917">
        <v>39155</v>
      </c>
      <c r="B3515">
        <v>4.78</v>
      </c>
    </row>
    <row r="3516" spans="1:2">
      <c r="A3516" s="917">
        <v>39156</v>
      </c>
      <c r="B3516">
        <v>4.78</v>
      </c>
    </row>
    <row r="3517" spans="1:2">
      <c r="A3517" s="917">
        <v>39157</v>
      </c>
      <c r="B3517">
        <v>4.79</v>
      </c>
    </row>
    <row r="3518" spans="1:2">
      <c r="A3518" s="917">
        <v>39160</v>
      </c>
      <c r="B3518">
        <v>4.8099999999999996</v>
      </c>
    </row>
    <row r="3519" spans="1:2">
      <c r="A3519" s="917">
        <v>39161</v>
      </c>
      <c r="B3519">
        <v>4.79</v>
      </c>
    </row>
    <row r="3520" spans="1:2">
      <c r="A3520" s="917">
        <v>39162</v>
      </c>
      <c r="B3520">
        <v>4.78</v>
      </c>
    </row>
    <row r="3521" spans="1:2">
      <c r="A3521" s="917">
        <v>39163</v>
      </c>
      <c r="B3521">
        <v>4.8600000000000003</v>
      </c>
    </row>
    <row r="3522" spans="1:2">
      <c r="A3522" s="917">
        <v>39164</v>
      </c>
      <c r="B3522">
        <v>4.88</v>
      </c>
    </row>
    <row r="3523" spans="1:2">
      <c r="A3523" s="917">
        <v>39167</v>
      </c>
      <c r="B3523">
        <v>4.8600000000000003</v>
      </c>
    </row>
    <row r="3524" spans="1:2">
      <c r="A3524" s="917">
        <v>39168</v>
      </c>
      <c r="B3524">
        <v>4.8899999999999997</v>
      </c>
    </row>
    <row r="3525" spans="1:2">
      <c r="A3525" s="917">
        <v>39169</v>
      </c>
      <c r="B3525">
        <v>4.9000000000000004</v>
      </c>
    </row>
    <row r="3526" spans="1:2">
      <c r="A3526" s="917">
        <v>39170</v>
      </c>
      <c r="B3526">
        <v>4.9000000000000004</v>
      </c>
    </row>
    <row r="3527" spans="1:2">
      <c r="A3527" s="917">
        <v>39171</v>
      </c>
      <c r="B3527">
        <v>4.92</v>
      </c>
    </row>
    <row r="3528" spans="1:2">
      <c r="A3528" s="917">
        <v>39174</v>
      </c>
      <c r="B3528">
        <v>4.92</v>
      </c>
    </row>
    <row r="3529" spans="1:2">
      <c r="A3529" s="917">
        <v>39175</v>
      </c>
      <c r="B3529">
        <v>4.93</v>
      </c>
    </row>
    <row r="3530" spans="1:2">
      <c r="A3530" s="917">
        <v>39176</v>
      </c>
      <c r="B3530">
        <v>4.92</v>
      </c>
    </row>
    <row r="3531" spans="1:2">
      <c r="A3531" s="917">
        <v>39177</v>
      </c>
      <c r="B3531">
        <v>4.95</v>
      </c>
    </row>
    <row r="3532" spans="1:2">
      <c r="A3532" s="917">
        <v>39178</v>
      </c>
      <c r="B3532">
        <v>5</v>
      </c>
    </row>
    <row r="3533" spans="1:2">
      <c r="A3533" s="917">
        <v>39181</v>
      </c>
      <c r="B3533">
        <v>5</v>
      </c>
    </row>
    <row r="3534" spans="1:2">
      <c r="A3534" s="917">
        <v>39182</v>
      </c>
      <c r="B3534">
        <v>4.99</v>
      </c>
    </row>
    <row r="3535" spans="1:2">
      <c r="A3535" s="917">
        <v>39183</v>
      </c>
      <c r="B3535">
        <v>5</v>
      </c>
    </row>
    <row r="3536" spans="1:2">
      <c r="A3536" s="917">
        <v>39184</v>
      </c>
      <c r="B3536">
        <v>4.99</v>
      </c>
    </row>
    <row r="3537" spans="1:2">
      <c r="A3537" s="917">
        <v>39185</v>
      </c>
      <c r="B3537">
        <v>5.01</v>
      </c>
    </row>
    <row r="3538" spans="1:2">
      <c r="A3538" s="917">
        <v>39188</v>
      </c>
      <c r="B3538">
        <v>4.9800000000000004</v>
      </c>
    </row>
    <row r="3539" spans="1:2">
      <c r="A3539" s="917">
        <v>39189</v>
      </c>
      <c r="B3539">
        <v>4.93</v>
      </c>
    </row>
    <row r="3540" spans="1:2">
      <c r="A3540" s="917">
        <v>39190</v>
      </c>
      <c r="B3540">
        <v>4.9000000000000004</v>
      </c>
    </row>
    <row r="3541" spans="1:2">
      <c r="A3541" s="917">
        <v>39191</v>
      </c>
      <c r="B3541">
        <v>4.92</v>
      </c>
    </row>
    <row r="3542" spans="1:2">
      <c r="A3542" s="917">
        <v>39192</v>
      </c>
      <c r="B3542">
        <v>4.93</v>
      </c>
    </row>
    <row r="3543" spans="1:2">
      <c r="A3543" s="917">
        <v>39195</v>
      </c>
      <c r="B3543">
        <v>4.91</v>
      </c>
    </row>
    <row r="3544" spans="1:2">
      <c r="A3544" s="917">
        <v>39196</v>
      </c>
      <c r="B3544">
        <v>4.88</v>
      </c>
    </row>
    <row r="3545" spans="1:2">
      <c r="A3545" s="917">
        <v>39197</v>
      </c>
      <c r="B3545">
        <v>4.91</v>
      </c>
    </row>
    <row r="3546" spans="1:2">
      <c r="A3546" s="917">
        <v>39198</v>
      </c>
      <c r="B3546">
        <v>4.95</v>
      </c>
    </row>
    <row r="3547" spans="1:2">
      <c r="A3547" s="917">
        <v>39199</v>
      </c>
      <c r="B3547">
        <v>4.96</v>
      </c>
    </row>
    <row r="3548" spans="1:2">
      <c r="A3548" s="917">
        <v>39202</v>
      </c>
      <c r="B3548">
        <v>4.88</v>
      </c>
    </row>
    <row r="3549" spans="1:2">
      <c r="A3549" s="917">
        <v>39203</v>
      </c>
      <c r="B3549">
        <v>4.8899999999999997</v>
      </c>
    </row>
    <row r="3550" spans="1:2">
      <c r="A3550" s="917">
        <v>39204</v>
      </c>
      <c r="B3550">
        <v>4.8899999999999997</v>
      </c>
    </row>
    <row r="3551" spans="1:2">
      <c r="A3551" s="917">
        <v>39205</v>
      </c>
      <c r="B3551">
        <v>4.91</v>
      </c>
    </row>
    <row r="3552" spans="1:2">
      <c r="A3552" s="917">
        <v>39206</v>
      </c>
      <c r="B3552">
        <v>4.88</v>
      </c>
    </row>
    <row r="3553" spans="1:2">
      <c r="A3553" s="917">
        <v>39209</v>
      </c>
      <c r="B3553">
        <v>4.8600000000000003</v>
      </c>
    </row>
    <row r="3554" spans="1:2">
      <c r="A3554" s="917">
        <v>39210</v>
      </c>
      <c r="B3554">
        <v>4.87</v>
      </c>
    </row>
    <row r="3555" spans="1:2">
      <c r="A3555" s="917">
        <v>39211</v>
      </c>
      <c r="B3555">
        <v>4.91</v>
      </c>
    </row>
    <row r="3556" spans="1:2">
      <c r="A3556" s="917">
        <v>39212</v>
      </c>
      <c r="B3556">
        <v>4.9000000000000004</v>
      </c>
    </row>
    <row r="3557" spans="1:2">
      <c r="A3557" s="917">
        <v>39213</v>
      </c>
      <c r="B3557">
        <v>4.92</v>
      </c>
    </row>
    <row r="3558" spans="1:2">
      <c r="A3558" s="917">
        <v>39216</v>
      </c>
      <c r="B3558">
        <v>4.93</v>
      </c>
    </row>
    <row r="3559" spans="1:2">
      <c r="A3559" s="917">
        <v>39217</v>
      </c>
      <c r="B3559">
        <v>4.95</v>
      </c>
    </row>
    <row r="3560" spans="1:2">
      <c r="A3560" s="917">
        <v>39218</v>
      </c>
      <c r="B3560">
        <v>4.95</v>
      </c>
    </row>
    <row r="3561" spans="1:2">
      <c r="A3561" s="917">
        <v>39219</v>
      </c>
      <c r="B3561">
        <v>4.99</v>
      </c>
    </row>
    <row r="3562" spans="1:2">
      <c r="A3562" s="917">
        <v>39220</v>
      </c>
      <c r="B3562">
        <v>5.03</v>
      </c>
    </row>
    <row r="3563" spans="1:2">
      <c r="A3563" s="917">
        <v>39223</v>
      </c>
      <c r="B3563">
        <v>5.0199999999999996</v>
      </c>
    </row>
    <row r="3564" spans="1:2">
      <c r="A3564" s="917">
        <v>39224</v>
      </c>
      <c r="B3564">
        <v>5.0599999999999996</v>
      </c>
    </row>
    <row r="3565" spans="1:2">
      <c r="A3565" s="917">
        <v>39225</v>
      </c>
      <c r="B3565">
        <v>5.09</v>
      </c>
    </row>
    <row r="3566" spans="1:2">
      <c r="A3566" s="917">
        <v>39226</v>
      </c>
      <c r="B3566">
        <v>5.09</v>
      </c>
    </row>
    <row r="3567" spans="1:2">
      <c r="A3567" s="917">
        <v>39227</v>
      </c>
      <c r="B3567">
        <v>5.09</v>
      </c>
    </row>
    <row r="3568" spans="1:2">
      <c r="A3568" s="917">
        <v>39230</v>
      </c>
      <c r="B3568" t="s">
        <v>739</v>
      </c>
    </row>
    <row r="3569" spans="1:2">
      <c r="A3569" s="917">
        <v>39231</v>
      </c>
      <c r="B3569">
        <v>5.09</v>
      </c>
    </row>
    <row r="3570" spans="1:2">
      <c r="A3570" s="917">
        <v>39232</v>
      </c>
      <c r="B3570">
        <v>5.09</v>
      </c>
    </row>
    <row r="3571" spans="1:2">
      <c r="A3571" s="917">
        <v>39233</v>
      </c>
      <c r="B3571">
        <v>5.0999999999999996</v>
      </c>
    </row>
    <row r="3572" spans="1:2">
      <c r="A3572" s="917">
        <v>39234</v>
      </c>
      <c r="B3572">
        <v>5.15</v>
      </c>
    </row>
    <row r="3573" spans="1:2">
      <c r="A3573" s="917">
        <v>39237</v>
      </c>
      <c r="B3573">
        <v>5.1100000000000003</v>
      </c>
    </row>
    <row r="3574" spans="1:2">
      <c r="A3574" s="917">
        <v>39238</v>
      </c>
      <c r="B3574">
        <v>5.16</v>
      </c>
    </row>
    <row r="3575" spans="1:2">
      <c r="A3575" s="917">
        <v>39239</v>
      </c>
      <c r="B3575">
        <v>5.17</v>
      </c>
    </row>
    <row r="3576" spans="1:2">
      <c r="A3576" s="917">
        <v>39240</v>
      </c>
      <c r="B3576">
        <v>5.29</v>
      </c>
    </row>
    <row r="3577" spans="1:2">
      <c r="A3577" s="917">
        <v>39241</v>
      </c>
      <c r="B3577">
        <v>5.3</v>
      </c>
    </row>
    <row r="3578" spans="1:2">
      <c r="A3578" s="917">
        <v>39244</v>
      </c>
      <c r="B3578">
        <v>5.32</v>
      </c>
    </row>
    <row r="3579" spans="1:2">
      <c r="A3579" s="917">
        <v>39245</v>
      </c>
      <c r="B3579">
        <v>5.44</v>
      </c>
    </row>
    <row r="3580" spans="1:2">
      <c r="A3580" s="917">
        <v>39246</v>
      </c>
      <c r="B3580">
        <v>5.36</v>
      </c>
    </row>
    <row r="3581" spans="1:2">
      <c r="A3581" s="917">
        <v>39247</v>
      </c>
      <c r="B3581">
        <v>5.39</v>
      </c>
    </row>
    <row r="3582" spans="1:2">
      <c r="A3582" s="917">
        <v>39248</v>
      </c>
      <c r="B3582">
        <v>5.34</v>
      </c>
    </row>
    <row r="3583" spans="1:2">
      <c r="A3583" s="917">
        <v>39251</v>
      </c>
      <c r="B3583">
        <v>5.34</v>
      </c>
    </row>
    <row r="3584" spans="1:2">
      <c r="A3584" s="917">
        <v>39252</v>
      </c>
      <c r="B3584">
        <v>5.28</v>
      </c>
    </row>
    <row r="3585" spans="1:2">
      <c r="A3585" s="917">
        <v>39253</v>
      </c>
      <c r="B3585">
        <v>5.32</v>
      </c>
    </row>
    <row r="3586" spans="1:2">
      <c r="A3586" s="917">
        <v>39254</v>
      </c>
      <c r="B3586">
        <v>5.36</v>
      </c>
    </row>
    <row r="3587" spans="1:2">
      <c r="A3587" s="917">
        <v>39255</v>
      </c>
      <c r="B3587">
        <v>5.34</v>
      </c>
    </row>
    <row r="3588" spans="1:2">
      <c r="A3588" s="917">
        <v>39258</v>
      </c>
      <c r="B3588">
        <v>5.28</v>
      </c>
    </row>
    <row r="3589" spans="1:2">
      <c r="A3589" s="917">
        <v>39259</v>
      </c>
      <c r="B3589">
        <v>5.31</v>
      </c>
    </row>
    <row r="3590" spans="1:2">
      <c r="A3590" s="917">
        <v>39260</v>
      </c>
      <c r="B3590">
        <v>5.28</v>
      </c>
    </row>
    <row r="3591" spans="1:2">
      <c r="A3591" s="917">
        <v>39261</v>
      </c>
      <c r="B3591">
        <v>5.3</v>
      </c>
    </row>
    <row r="3592" spans="1:2">
      <c r="A3592" s="917">
        <v>39262</v>
      </c>
      <c r="B3592">
        <v>5.21</v>
      </c>
    </row>
    <row r="3593" spans="1:2">
      <c r="A3593" s="917">
        <v>39265</v>
      </c>
      <c r="B3593">
        <v>5.18</v>
      </c>
    </row>
    <row r="3594" spans="1:2">
      <c r="A3594" s="917">
        <v>39266</v>
      </c>
      <c r="B3594">
        <v>5.22</v>
      </c>
    </row>
    <row r="3595" spans="1:2">
      <c r="A3595" s="917">
        <v>39267</v>
      </c>
      <c r="B3595" t="s">
        <v>739</v>
      </c>
    </row>
    <row r="3596" spans="1:2">
      <c r="A3596" s="917">
        <v>39268</v>
      </c>
      <c r="B3596">
        <v>5.32</v>
      </c>
    </row>
    <row r="3597" spans="1:2">
      <c r="A3597" s="917">
        <v>39269</v>
      </c>
      <c r="B3597">
        <v>5.36</v>
      </c>
    </row>
    <row r="3598" spans="1:2">
      <c r="A3598" s="917">
        <v>39272</v>
      </c>
      <c r="B3598">
        <v>5.32</v>
      </c>
    </row>
    <row r="3599" spans="1:2">
      <c r="A3599" s="917">
        <v>39273</v>
      </c>
      <c r="B3599">
        <v>5.21</v>
      </c>
    </row>
    <row r="3600" spans="1:2">
      <c r="A3600" s="917">
        <v>39274</v>
      </c>
      <c r="B3600">
        <v>5.26</v>
      </c>
    </row>
    <row r="3601" spans="1:2">
      <c r="A3601" s="917">
        <v>39275</v>
      </c>
      <c r="B3601">
        <v>5.29</v>
      </c>
    </row>
    <row r="3602" spans="1:2">
      <c r="A3602" s="917">
        <v>39276</v>
      </c>
      <c r="B3602">
        <v>5.27</v>
      </c>
    </row>
    <row r="3603" spans="1:2">
      <c r="A3603" s="917">
        <v>39279</v>
      </c>
      <c r="B3603">
        <v>5.21</v>
      </c>
    </row>
    <row r="3604" spans="1:2">
      <c r="A3604" s="917">
        <v>39280</v>
      </c>
      <c r="B3604">
        <v>5.24</v>
      </c>
    </row>
    <row r="3605" spans="1:2">
      <c r="A3605" s="917">
        <v>39281</v>
      </c>
      <c r="B3605">
        <v>5.18</v>
      </c>
    </row>
    <row r="3606" spans="1:2">
      <c r="A3606" s="917">
        <v>39282</v>
      </c>
      <c r="B3606">
        <v>5.2</v>
      </c>
    </row>
    <row r="3607" spans="1:2">
      <c r="A3607" s="917">
        <v>39283</v>
      </c>
      <c r="B3607">
        <v>5.14</v>
      </c>
    </row>
    <row r="3608" spans="1:2">
      <c r="A3608" s="917">
        <v>39286</v>
      </c>
      <c r="B3608">
        <v>5.15</v>
      </c>
    </row>
    <row r="3609" spans="1:2">
      <c r="A3609" s="917">
        <v>39287</v>
      </c>
      <c r="B3609">
        <v>5.13</v>
      </c>
    </row>
    <row r="3610" spans="1:2">
      <c r="A3610" s="917">
        <v>39288</v>
      </c>
      <c r="B3610">
        <v>5.12</v>
      </c>
    </row>
    <row r="3611" spans="1:2">
      <c r="A3611" s="917">
        <v>39289</v>
      </c>
      <c r="B3611">
        <v>5.0199999999999996</v>
      </c>
    </row>
    <row r="3612" spans="1:2">
      <c r="A3612" s="917">
        <v>39290</v>
      </c>
      <c r="B3612">
        <v>5.03</v>
      </c>
    </row>
    <row r="3613" spans="1:2">
      <c r="A3613" s="917">
        <v>39293</v>
      </c>
      <c r="B3613">
        <v>5.05</v>
      </c>
    </row>
    <row r="3614" spans="1:2">
      <c r="A3614" s="917">
        <v>39294</v>
      </c>
      <c r="B3614">
        <v>5</v>
      </c>
    </row>
    <row r="3615" spans="1:2">
      <c r="A3615" s="917">
        <v>39295</v>
      </c>
      <c r="B3615">
        <v>4.99</v>
      </c>
    </row>
    <row r="3616" spans="1:2">
      <c r="A3616" s="917">
        <v>39296</v>
      </c>
      <c r="B3616">
        <v>5</v>
      </c>
    </row>
    <row r="3617" spans="1:2">
      <c r="A3617" s="917">
        <v>39297</v>
      </c>
      <c r="B3617">
        <v>4.96</v>
      </c>
    </row>
    <row r="3618" spans="1:2">
      <c r="A3618" s="917">
        <v>39300</v>
      </c>
      <c r="B3618">
        <v>4.9800000000000004</v>
      </c>
    </row>
    <row r="3619" spans="1:2">
      <c r="A3619" s="917">
        <v>39301</v>
      </c>
      <c r="B3619">
        <v>5.01</v>
      </c>
    </row>
    <row r="3620" spans="1:2">
      <c r="A3620" s="917">
        <v>39302</v>
      </c>
      <c r="B3620">
        <v>5.1100000000000003</v>
      </c>
    </row>
    <row r="3621" spans="1:2">
      <c r="A3621" s="917">
        <v>39303</v>
      </c>
      <c r="B3621">
        <v>5.0999999999999996</v>
      </c>
    </row>
    <row r="3622" spans="1:2">
      <c r="A3622" s="917">
        <v>39304</v>
      </c>
      <c r="B3622">
        <v>5.1100000000000003</v>
      </c>
    </row>
    <row r="3623" spans="1:2">
      <c r="A3623" s="917">
        <v>39307</v>
      </c>
      <c r="B3623">
        <v>5.09</v>
      </c>
    </row>
    <row r="3624" spans="1:2">
      <c r="A3624" s="917">
        <v>39308</v>
      </c>
      <c r="B3624">
        <v>5.0599999999999996</v>
      </c>
    </row>
    <row r="3625" spans="1:2">
      <c r="A3625" s="917">
        <v>39309</v>
      </c>
      <c r="B3625">
        <v>5.07</v>
      </c>
    </row>
    <row r="3626" spans="1:2">
      <c r="A3626" s="917">
        <v>39310</v>
      </c>
      <c r="B3626">
        <v>4.99</v>
      </c>
    </row>
    <row r="3627" spans="1:2">
      <c r="A3627" s="917">
        <v>39311</v>
      </c>
      <c r="B3627">
        <v>5.0599999999999996</v>
      </c>
    </row>
    <row r="3628" spans="1:2">
      <c r="A3628" s="917">
        <v>39314</v>
      </c>
      <c r="B3628">
        <v>5.04</v>
      </c>
    </row>
    <row r="3629" spans="1:2">
      <c r="A3629" s="917">
        <v>39315</v>
      </c>
      <c r="B3629">
        <v>5</v>
      </c>
    </row>
    <row r="3630" spans="1:2">
      <c r="A3630" s="917">
        <v>39316</v>
      </c>
      <c r="B3630">
        <v>5.01</v>
      </c>
    </row>
    <row r="3631" spans="1:2">
      <c r="A3631" s="917">
        <v>39317</v>
      </c>
      <c r="B3631">
        <v>4.9800000000000004</v>
      </c>
    </row>
    <row r="3632" spans="1:2">
      <c r="A3632" s="917">
        <v>39318</v>
      </c>
      <c r="B3632">
        <v>4.95</v>
      </c>
    </row>
    <row r="3633" spans="1:2">
      <c r="A3633" s="917">
        <v>39321</v>
      </c>
      <c r="B3633">
        <v>4.92</v>
      </c>
    </row>
    <row r="3634" spans="1:2">
      <c r="A3634" s="917">
        <v>39322</v>
      </c>
      <c r="B3634">
        <v>4.9000000000000004</v>
      </c>
    </row>
    <row r="3635" spans="1:2">
      <c r="A3635" s="917">
        <v>39323</v>
      </c>
      <c r="B3635">
        <v>4.93</v>
      </c>
    </row>
    <row r="3636" spans="1:2">
      <c r="A3636" s="917">
        <v>39324</v>
      </c>
      <c r="B3636">
        <v>4.87</v>
      </c>
    </row>
    <row r="3637" spans="1:2">
      <c r="A3637" s="917">
        <v>39325</v>
      </c>
      <c r="B3637">
        <v>4.87</v>
      </c>
    </row>
    <row r="3638" spans="1:2">
      <c r="A3638" s="917">
        <v>39328</v>
      </c>
      <c r="B3638" t="s">
        <v>739</v>
      </c>
    </row>
    <row r="3639" spans="1:2">
      <c r="A3639" s="917">
        <v>39329</v>
      </c>
      <c r="B3639">
        <v>4.88</v>
      </c>
    </row>
    <row r="3640" spans="1:2">
      <c r="A3640" s="917">
        <v>39330</v>
      </c>
      <c r="B3640">
        <v>4.82</v>
      </c>
    </row>
    <row r="3641" spans="1:2">
      <c r="A3641" s="917">
        <v>39331</v>
      </c>
      <c r="B3641">
        <v>4.84</v>
      </c>
    </row>
    <row r="3642" spans="1:2">
      <c r="A3642" s="917">
        <v>39332</v>
      </c>
      <c r="B3642">
        <v>4.7300000000000004</v>
      </c>
    </row>
    <row r="3643" spans="1:2">
      <c r="A3643" s="917">
        <v>39335</v>
      </c>
      <c r="B3643">
        <v>4.68</v>
      </c>
    </row>
    <row r="3644" spans="1:2">
      <c r="A3644" s="917">
        <v>39336</v>
      </c>
      <c r="B3644">
        <v>4.68</v>
      </c>
    </row>
    <row r="3645" spans="1:2">
      <c r="A3645" s="917">
        <v>39337</v>
      </c>
      <c r="B3645">
        <v>4.72</v>
      </c>
    </row>
    <row r="3646" spans="1:2">
      <c r="A3646" s="917">
        <v>39338</v>
      </c>
      <c r="B3646">
        <v>4.79</v>
      </c>
    </row>
    <row r="3647" spans="1:2">
      <c r="A3647" s="917">
        <v>39339</v>
      </c>
      <c r="B3647">
        <v>4.7699999999999996</v>
      </c>
    </row>
    <row r="3648" spans="1:2">
      <c r="A3648" s="917">
        <v>39342</v>
      </c>
      <c r="B3648">
        <v>4.76</v>
      </c>
    </row>
    <row r="3649" spans="1:2">
      <c r="A3649" s="917">
        <v>39343</v>
      </c>
      <c r="B3649">
        <v>4.8099999999999996</v>
      </c>
    </row>
    <row r="3650" spans="1:2">
      <c r="A3650" s="917">
        <v>39344</v>
      </c>
      <c r="B3650">
        <v>4.8600000000000003</v>
      </c>
    </row>
    <row r="3651" spans="1:2">
      <c r="A3651" s="917">
        <v>39345</v>
      </c>
      <c r="B3651">
        <v>4.99</v>
      </c>
    </row>
    <row r="3652" spans="1:2">
      <c r="A3652" s="917">
        <v>39346</v>
      </c>
      <c r="B3652">
        <v>4.95</v>
      </c>
    </row>
    <row r="3653" spans="1:2">
      <c r="A3653" s="917">
        <v>39349</v>
      </c>
      <c r="B3653">
        <v>4.9400000000000004</v>
      </c>
    </row>
    <row r="3654" spans="1:2">
      <c r="A3654" s="917">
        <v>39350</v>
      </c>
      <c r="B3654">
        <v>4.9400000000000004</v>
      </c>
    </row>
    <row r="3655" spans="1:2">
      <c r="A3655" s="917">
        <v>39351</v>
      </c>
      <c r="B3655">
        <v>4.95</v>
      </c>
    </row>
    <row r="3656" spans="1:2">
      <c r="A3656" s="917">
        <v>39352</v>
      </c>
      <c r="B3656">
        <v>4.8899999999999997</v>
      </c>
    </row>
    <row r="3657" spans="1:2">
      <c r="A3657" s="917">
        <v>39353</v>
      </c>
      <c r="B3657">
        <v>4.8899999999999997</v>
      </c>
    </row>
    <row r="3658" spans="1:2">
      <c r="A3658" s="917">
        <v>39356</v>
      </c>
      <c r="B3658">
        <v>4.8499999999999996</v>
      </c>
    </row>
    <row r="3659" spans="1:2">
      <c r="A3659" s="917">
        <v>39357</v>
      </c>
      <c r="B3659">
        <v>4.83</v>
      </c>
    </row>
    <row r="3660" spans="1:2">
      <c r="A3660" s="917">
        <v>39358</v>
      </c>
      <c r="B3660">
        <v>4.8499999999999996</v>
      </c>
    </row>
    <row r="3661" spans="1:2">
      <c r="A3661" s="917">
        <v>39359</v>
      </c>
      <c r="B3661">
        <v>4.83</v>
      </c>
    </row>
    <row r="3662" spans="1:2">
      <c r="A3662" s="917">
        <v>39360</v>
      </c>
      <c r="B3662">
        <v>4.9400000000000004</v>
      </c>
    </row>
    <row r="3663" spans="1:2">
      <c r="A3663" s="917">
        <v>39363</v>
      </c>
      <c r="B3663" t="s">
        <v>739</v>
      </c>
    </row>
    <row r="3664" spans="1:2">
      <c r="A3664" s="917">
        <v>39364</v>
      </c>
      <c r="B3664">
        <v>4.93</v>
      </c>
    </row>
    <row r="3665" spans="1:2">
      <c r="A3665" s="917">
        <v>39365</v>
      </c>
      <c r="B3665">
        <v>4.93</v>
      </c>
    </row>
    <row r="3666" spans="1:2">
      <c r="A3666" s="917">
        <v>39366</v>
      </c>
      <c r="B3666">
        <v>4.95</v>
      </c>
    </row>
    <row r="3667" spans="1:2">
      <c r="A3667" s="917">
        <v>39367</v>
      </c>
      <c r="B3667">
        <v>4.9800000000000004</v>
      </c>
    </row>
    <row r="3668" spans="1:2">
      <c r="A3668" s="917">
        <v>39370</v>
      </c>
      <c r="B3668">
        <v>4.9800000000000004</v>
      </c>
    </row>
    <row r="3669" spans="1:2">
      <c r="A3669" s="917">
        <v>39371</v>
      </c>
      <c r="B3669">
        <v>4.97</v>
      </c>
    </row>
    <row r="3670" spans="1:2">
      <c r="A3670" s="917">
        <v>39372</v>
      </c>
      <c r="B3670">
        <v>4.88</v>
      </c>
    </row>
    <row r="3671" spans="1:2">
      <c r="A3671" s="917">
        <v>39373</v>
      </c>
      <c r="B3671">
        <v>4.84</v>
      </c>
    </row>
    <row r="3672" spans="1:2">
      <c r="A3672" s="917">
        <v>39374</v>
      </c>
      <c r="B3672">
        <v>4.74</v>
      </c>
    </row>
    <row r="3673" spans="1:2">
      <c r="A3673" s="917">
        <v>39377</v>
      </c>
      <c r="B3673">
        <v>4.7300000000000004</v>
      </c>
    </row>
    <row r="3674" spans="1:2">
      <c r="A3674" s="917">
        <v>39378</v>
      </c>
      <c r="B3674">
        <v>4.74</v>
      </c>
    </row>
    <row r="3675" spans="1:2">
      <c r="A3675" s="917">
        <v>39379</v>
      </c>
      <c r="B3675">
        <v>4.6900000000000004</v>
      </c>
    </row>
    <row r="3676" spans="1:2">
      <c r="A3676" s="917">
        <v>39380</v>
      </c>
      <c r="B3676">
        <v>4.7</v>
      </c>
    </row>
    <row r="3677" spans="1:2">
      <c r="A3677" s="917">
        <v>39381</v>
      </c>
      <c r="B3677">
        <v>4.7300000000000004</v>
      </c>
    </row>
    <row r="3678" spans="1:2">
      <c r="A3678" s="917">
        <v>39384</v>
      </c>
      <c r="B3678">
        <v>4.71</v>
      </c>
    </row>
    <row r="3679" spans="1:2">
      <c r="A3679" s="917">
        <v>39385</v>
      </c>
      <c r="B3679">
        <v>4.72</v>
      </c>
    </row>
    <row r="3680" spans="1:2">
      <c r="A3680" s="917">
        <v>39386</v>
      </c>
      <c r="B3680">
        <v>4.79</v>
      </c>
    </row>
    <row r="3681" spans="1:2">
      <c r="A3681" s="917">
        <v>39387</v>
      </c>
      <c r="B3681">
        <v>4.6900000000000004</v>
      </c>
    </row>
    <row r="3682" spans="1:2">
      <c r="A3682" s="917">
        <v>39388</v>
      </c>
      <c r="B3682">
        <v>4.6500000000000004</v>
      </c>
    </row>
    <row r="3683" spans="1:2">
      <c r="A3683" s="917">
        <v>39391</v>
      </c>
      <c r="B3683">
        <v>4.67</v>
      </c>
    </row>
    <row r="3684" spans="1:2">
      <c r="A3684" s="917">
        <v>39392</v>
      </c>
      <c r="B3684">
        <v>4.7</v>
      </c>
    </row>
    <row r="3685" spans="1:2">
      <c r="A3685" s="917">
        <v>39393</v>
      </c>
      <c r="B3685">
        <v>4.71</v>
      </c>
    </row>
    <row r="3686" spans="1:2">
      <c r="A3686" s="917">
        <v>39394</v>
      </c>
      <c r="B3686">
        <v>4.7</v>
      </c>
    </row>
    <row r="3687" spans="1:2">
      <c r="A3687" s="917">
        <v>39395</v>
      </c>
      <c r="B3687">
        <v>4.6399999999999997</v>
      </c>
    </row>
    <row r="3688" spans="1:2">
      <c r="A3688" s="917">
        <v>39398</v>
      </c>
      <c r="B3688" t="s">
        <v>739</v>
      </c>
    </row>
    <row r="3689" spans="1:2">
      <c r="A3689" s="917">
        <v>39399</v>
      </c>
      <c r="B3689">
        <v>4.6399999999999997</v>
      </c>
    </row>
    <row r="3690" spans="1:2">
      <c r="A3690" s="917">
        <v>39400</v>
      </c>
      <c r="B3690">
        <v>4.6500000000000004</v>
      </c>
    </row>
    <row r="3691" spans="1:2">
      <c r="A3691" s="917">
        <v>39401</v>
      </c>
      <c r="B3691">
        <v>4.58</v>
      </c>
    </row>
    <row r="3692" spans="1:2">
      <c r="A3692" s="917">
        <v>39402</v>
      </c>
      <c r="B3692">
        <v>4.5599999999999996</v>
      </c>
    </row>
    <row r="3693" spans="1:2">
      <c r="A3693" s="917">
        <v>39405</v>
      </c>
      <c r="B3693">
        <v>4.5</v>
      </c>
    </row>
    <row r="3694" spans="1:2">
      <c r="A3694" s="917">
        <v>39406</v>
      </c>
      <c r="B3694">
        <v>4.51</v>
      </c>
    </row>
    <row r="3695" spans="1:2">
      <c r="A3695" s="917">
        <v>39407</v>
      </c>
      <c r="B3695">
        <v>4.49</v>
      </c>
    </row>
    <row r="3696" spans="1:2">
      <c r="A3696" s="917">
        <v>39408</v>
      </c>
      <c r="B3696" t="s">
        <v>739</v>
      </c>
    </row>
    <row r="3697" spans="1:2">
      <c r="A3697" s="917">
        <v>39409</v>
      </c>
      <c r="B3697">
        <v>4.46</v>
      </c>
    </row>
    <row r="3698" spans="1:2">
      <c r="A3698" s="917">
        <v>39412</v>
      </c>
      <c r="B3698">
        <v>4.29</v>
      </c>
    </row>
    <row r="3699" spans="1:2">
      <c r="A3699" s="917">
        <v>39413</v>
      </c>
      <c r="B3699">
        <v>4.4000000000000004</v>
      </c>
    </row>
    <row r="3700" spans="1:2">
      <c r="A3700" s="917">
        <v>39414</v>
      </c>
      <c r="B3700">
        <v>4.46</v>
      </c>
    </row>
    <row r="3701" spans="1:2">
      <c r="A3701" s="917">
        <v>39415</v>
      </c>
      <c r="B3701">
        <v>4.3899999999999997</v>
      </c>
    </row>
    <row r="3702" spans="1:2">
      <c r="A3702" s="917">
        <v>39416</v>
      </c>
      <c r="B3702">
        <v>4.4400000000000004</v>
      </c>
    </row>
    <row r="3703" spans="1:2">
      <c r="A3703" s="917">
        <v>39419</v>
      </c>
      <c r="B3703">
        <v>4.38</v>
      </c>
    </row>
    <row r="3704" spans="1:2">
      <c r="A3704" s="917">
        <v>39420</v>
      </c>
      <c r="B3704">
        <v>4.38</v>
      </c>
    </row>
    <row r="3705" spans="1:2">
      <c r="A3705" s="917">
        <v>39421</v>
      </c>
      <c r="B3705">
        <v>4.42</v>
      </c>
    </row>
    <row r="3706" spans="1:2">
      <c r="A3706" s="917">
        <v>39422</v>
      </c>
      <c r="B3706">
        <v>4.5199999999999996</v>
      </c>
    </row>
    <row r="3707" spans="1:2">
      <c r="A3707" s="917">
        <v>39423</v>
      </c>
      <c r="B3707">
        <v>4.62</v>
      </c>
    </row>
    <row r="3708" spans="1:2">
      <c r="A3708" s="917">
        <v>39426</v>
      </c>
      <c r="B3708">
        <v>4.6399999999999997</v>
      </c>
    </row>
    <row r="3709" spans="1:2">
      <c r="A3709" s="917">
        <v>39427</v>
      </c>
      <c r="B3709">
        <v>4.51</v>
      </c>
    </row>
    <row r="3710" spans="1:2">
      <c r="A3710" s="917">
        <v>39428</v>
      </c>
      <c r="B3710">
        <v>4.55</v>
      </c>
    </row>
    <row r="3711" spans="1:2">
      <c r="A3711" s="917">
        <v>39429</v>
      </c>
      <c r="B3711">
        <v>4.66</v>
      </c>
    </row>
    <row r="3712" spans="1:2">
      <c r="A3712" s="917">
        <v>39430</v>
      </c>
      <c r="B3712">
        <v>4.71</v>
      </c>
    </row>
    <row r="3713" spans="1:2">
      <c r="A3713" s="917">
        <v>39433</v>
      </c>
      <c r="B3713">
        <v>4.67</v>
      </c>
    </row>
    <row r="3714" spans="1:2">
      <c r="A3714" s="917">
        <v>39434</v>
      </c>
      <c r="B3714">
        <v>4.5999999999999996</v>
      </c>
    </row>
    <row r="3715" spans="1:2">
      <c r="A3715" s="917">
        <v>39435</v>
      </c>
      <c r="B3715">
        <v>4.5199999999999996</v>
      </c>
    </row>
    <row r="3716" spans="1:2">
      <c r="A3716" s="917">
        <v>39436</v>
      </c>
      <c r="B3716">
        <v>4.5</v>
      </c>
    </row>
    <row r="3717" spans="1:2">
      <c r="A3717" s="917">
        <v>39437</v>
      </c>
      <c r="B3717">
        <v>4.62</v>
      </c>
    </row>
    <row r="3718" spans="1:2">
      <c r="A3718" s="917">
        <v>39440</v>
      </c>
      <c r="B3718">
        <v>4.67</v>
      </c>
    </row>
    <row r="3719" spans="1:2">
      <c r="A3719" s="917">
        <v>39441</v>
      </c>
      <c r="B3719" t="s">
        <v>739</v>
      </c>
    </row>
    <row r="3720" spans="1:2">
      <c r="A3720" s="917">
        <v>39442</v>
      </c>
      <c r="B3720">
        <v>4.7300000000000004</v>
      </c>
    </row>
    <row r="3721" spans="1:2">
      <c r="A3721" s="917">
        <v>39443</v>
      </c>
      <c r="B3721">
        <v>4.66</v>
      </c>
    </row>
    <row r="3722" spans="1:2">
      <c r="A3722" s="917">
        <v>39444</v>
      </c>
      <c r="B3722">
        <v>4.5599999999999996</v>
      </c>
    </row>
    <row r="3723" spans="1:2">
      <c r="A3723" s="917">
        <v>39447</v>
      </c>
      <c r="B3723">
        <v>4.5</v>
      </c>
    </row>
    <row r="3724" spans="1:2">
      <c r="A3724" s="917">
        <v>39448</v>
      </c>
      <c r="B3724" t="s">
        <v>739</v>
      </c>
    </row>
    <row r="3725" spans="1:2">
      <c r="A3725" s="917">
        <v>39449</v>
      </c>
      <c r="B3725">
        <v>4.3899999999999997</v>
      </c>
    </row>
    <row r="3726" spans="1:2">
      <c r="A3726" s="917">
        <v>39450</v>
      </c>
      <c r="B3726">
        <v>4.41</v>
      </c>
    </row>
    <row r="3727" spans="1:2">
      <c r="A3727" s="917">
        <v>39451</v>
      </c>
      <c r="B3727">
        <v>4.4000000000000004</v>
      </c>
    </row>
    <row r="3728" spans="1:2">
      <c r="A3728" s="917">
        <v>39454</v>
      </c>
      <c r="B3728">
        <v>4.37</v>
      </c>
    </row>
    <row r="3729" spans="1:2">
      <c r="A3729" s="917">
        <v>39455</v>
      </c>
      <c r="B3729">
        <v>4.3899999999999997</v>
      </c>
    </row>
    <row r="3730" spans="1:2">
      <c r="A3730" s="917">
        <v>39456</v>
      </c>
      <c r="B3730">
        <v>4.3499999999999996</v>
      </c>
    </row>
    <row r="3731" spans="1:2">
      <c r="A3731" s="917">
        <v>39457</v>
      </c>
      <c r="B3731">
        <v>4.47</v>
      </c>
    </row>
    <row r="3732" spans="1:2">
      <c r="A3732" s="917">
        <v>39458</v>
      </c>
      <c r="B3732">
        <v>4.4000000000000004</v>
      </c>
    </row>
    <row r="3733" spans="1:2">
      <c r="A3733" s="917">
        <v>39461</v>
      </c>
      <c r="B3733">
        <v>4.3899999999999997</v>
      </c>
    </row>
    <row r="3734" spans="1:2">
      <c r="A3734" s="917">
        <v>39462</v>
      </c>
      <c r="B3734">
        <v>4.3</v>
      </c>
    </row>
    <row r="3735" spans="1:2">
      <c r="A3735" s="917">
        <v>39463</v>
      </c>
      <c r="B3735">
        <v>4.34</v>
      </c>
    </row>
    <row r="3736" spans="1:2">
      <c r="A3736" s="917">
        <v>39464</v>
      </c>
      <c r="B3736">
        <v>4.2699999999999996</v>
      </c>
    </row>
    <row r="3737" spans="1:2">
      <c r="A3737" s="917">
        <v>39465</v>
      </c>
      <c r="B3737">
        <v>4.3</v>
      </c>
    </row>
    <row r="3738" spans="1:2">
      <c r="A3738" s="917">
        <v>39468</v>
      </c>
      <c r="B3738" t="s">
        <v>739</v>
      </c>
    </row>
    <row r="3739" spans="1:2">
      <c r="A3739" s="917">
        <v>39469</v>
      </c>
      <c r="B3739">
        <v>4.2300000000000004</v>
      </c>
    </row>
    <row r="3740" spans="1:2">
      <c r="A3740" s="917">
        <v>39470</v>
      </c>
      <c r="B3740">
        <v>4.2300000000000004</v>
      </c>
    </row>
    <row r="3741" spans="1:2">
      <c r="A3741" s="917">
        <v>39471</v>
      </c>
      <c r="B3741">
        <v>4.37</v>
      </c>
    </row>
    <row r="3742" spans="1:2">
      <c r="A3742" s="917">
        <v>39472</v>
      </c>
      <c r="B3742">
        <v>4.3</v>
      </c>
    </row>
    <row r="3743" spans="1:2">
      <c r="A3743" s="917">
        <v>39475</v>
      </c>
      <c r="B3743">
        <v>4.3</v>
      </c>
    </row>
    <row r="3744" spans="1:2">
      <c r="A3744" s="917">
        <v>39476</v>
      </c>
      <c r="B3744">
        <v>4.3499999999999996</v>
      </c>
    </row>
    <row r="3745" spans="1:2">
      <c r="A3745" s="917">
        <v>39477</v>
      </c>
      <c r="B3745">
        <v>4.45</v>
      </c>
    </row>
    <row r="3746" spans="1:2">
      <c r="A3746" s="917">
        <v>39478</v>
      </c>
      <c r="B3746">
        <v>4.3499999999999996</v>
      </c>
    </row>
    <row r="3747" spans="1:2">
      <c r="A3747" s="917">
        <v>39479</v>
      </c>
      <c r="B3747">
        <v>4.3099999999999996</v>
      </c>
    </row>
    <row r="3748" spans="1:2">
      <c r="A3748" s="917">
        <v>39482</v>
      </c>
      <c r="B3748">
        <v>4.37</v>
      </c>
    </row>
    <row r="3749" spans="1:2">
      <c r="A3749" s="917">
        <v>39483</v>
      </c>
      <c r="B3749">
        <v>4.32</v>
      </c>
    </row>
    <row r="3750" spans="1:2">
      <c r="A3750" s="917">
        <v>39484</v>
      </c>
      <c r="B3750">
        <v>4.3600000000000003</v>
      </c>
    </row>
    <row r="3751" spans="1:2">
      <c r="A3751" s="917">
        <v>39485</v>
      </c>
      <c r="B3751">
        <v>4.5</v>
      </c>
    </row>
    <row r="3752" spans="1:2">
      <c r="A3752" s="917">
        <v>39486</v>
      </c>
      <c r="B3752">
        <v>4.41</v>
      </c>
    </row>
    <row r="3753" spans="1:2">
      <c r="A3753" s="917">
        <v>39489</v>
      </c>
      <c r="B3753">
        <v>4.38</v>
      </c>
    </row>
    <row r="3754" spans="1:2">
      <c r="A3754" s="917">
        <v>39490</v>
      </c>
      <c r="B3754">
        <v>4.43</v>
      </c>
    </row>
    <row r="3755" spans="1:2">
      <c r="A3755" s="917">
        <v>39491</v>
      </c>
      <c r="B3755">
        <v>4.4800000000000004</v>
      </c>
    </row>
    <row r="3756" spans="1:2">
      <c r="A3756" s="917">
        <v>39492</v>
      </c>
      <c r="B3756">
        <v>4.63</v>
      </c>
    </row>
    <row r="3757" spans="1:2">
      <c r="A3757" s="917">
        <v>39493</v>
      </c>
      <c r="B3757">
        <v>4.55</v>
      </c>
    </row>
    <row r="3758" spans="1:2">
      <c r="A3758" s="917">
        <v>39496</v>
      </c>
      <c r="B3758" t="s">
        <v>739</v>
      </c>
    </row>
    <row r="3759" spans="1:2">
      <c r="A3759" s="917">
        <v>39497</v>
      </c>
      <c r="B3759">
        <v>4.63</v>
      </c>
    </row>
    <row r="3760" spans="1:2">
      <c r="A3760" s="917">
        <v>39498</v>
      </c>
      <c r="B3760">
        <v>4.63</v>
      </c>
    </row>
    <row r="3761" spans="1:2">
      <c r="A3761" s="917">
        <v>39499</v>
      </c>
      <c r="B3761">
        <v>4.5199999999999996</v>
      </c>
    </row>
    <row r="3762" spans="1:2">
      <c r="A3762" s="917">
        <v>39500</v>
      </c>
      <c r="B3762">
        <v>4.55</v>
      </c>
    </row>
    <row r="3763" spans="1:2">
      <c r="A3763" s="917">
        <v>39503</v>
      </c>
      <c r="B3763">
        <v>4.6500000000000004</v>
      </c>
    </row>
    <row r="3764" spans="1:2">
      <c r="A3764" s="917">
        <v>39504</v>
      </c>
      <c r="B3764">
        <v>4.6399999999999997</v>
      </c>
    </row>
    <row r="3765" spans="1:2">
      <c r="A3765" s="917">
        <v>39505</v>
      </c>
      <c r="B3765">
        <v>4.62</v>
      </c>
    </row>
    <row r="3766" spans="1:2">
      <c r="A3766" s="917">
        <v>39506</v>
      </c>
      <c r="B3766">
        <v>4.51</v>
      </c>
    </row>
    <row r="3767" spans="1:2">
      <c r="A3767" s="917">
        <v>39507</v>
      </c>
      <c r="B3767">
        <v>4.37</v>
      </c>
    </row>
    <row r="3768" spans="1:2">
      <c r="A3768" s="917">
        <v>39510</v>
      </c>
      <c r="B3768">
        <v>4.37</v>
      </c>
    </row>
    <row r="3769" spans="1:2">
      <c r="A3769" s="917">
        <v>39511</v>
      </c>
      <c r="B3769">
        <v>4.46</v>
      </c>
    </row>
    <row r="3770" spans="1:2">
      <c r="A3770" s="917">
        <v>39512</v>
      </c>
      <c r="B3770">
        <v>4.55</v>
      </c>
    </row>
    <row r="3771" spans="1:2">
      <c r="A3771" s="917">
        <v>39513</v>
      </c>
      <c r="B3771">
        <v>4.5199999999999996</v>
      </c>
    </row>
    <row r="3772" spans="1:2">
      <c r="A3772" s="917">
        <v>39514</v>
      </c>
      <c r="B3772">
        <v>4.49</v>
      </c>
    </row>
    <row r="3773" spans="1:2">
      <c r="A3773" s="917">
        <v>39517</v>
      </c>
      <c r="B3773">
        <v>4.3899999999999997</v>
      </c>
    </row>
    <row r="3774" spans="1:2">
      <c r="A3774" s="917">
        <v>39518</v>
      </c>
      <c r="B3774">
        <v>4.4800000000000004</v>
      </c>
    </row>
    <row r="3775" spans="1:2">
      <c r="A3775" s="917">
        <v>39519</v>
      </c>
      <c r="B3775">
        <v>4.3499999999999996</v>
      </c>
    </row>
    <row r="3776" spans="1:2">
      <c r="A3776" s="917">
        <v>39520</v>
      </c>
      <c r="B3776">
        <v>4.42</v>
      </c>
    </row>
    <row r="3777" spans="1:2">
      <c r="A3777" s="917">
        <v>39521</v>
      </c>
      <c r="B3777">
        <v>4.3</v>
      </c>
    </row>
    <row r="3778" spans="1:2">
      <c r="A3778" s="917">
        <v>39524</v>
      </c>
      <c r="B3778">
        <v>4.24</v>
      </c>
    </row>
    <row r="3779" spans="1:2">
      <c r="A3779" s="917">
        <v>39525</v>
      </c>
      <c r="B3779">
        <v>4.3</v>
      </c>
    </row>
    <row r="3780" spans="1:2">
      <c r="A3780" s="917">
        <v>39526</v>
      </c>
      <c r="B3780">
        <v>4.2</v>
      </c>
    </row>
    <row r="3781" spans="1:2">
      <c r="A3781" s="917">
        <v>39527</v>
      </c>
      <c r="B3781">
        <v>4.1500000000000004</v>
      </c>
    </row>
    <row r="3782" spans="1:2">
      <c r="A3782" s="917">
        <v>39528</v>
      </c>
      <c r="B3782" t="s">
        <v>739</v>
      </c>
    </row>
    <row r="3783" spans="1:2">
      <c r="A3783" s="917">
        <v>39531</v>
      </c>
      <c r="B3783">
        <v>4.3099999999999996</v>
      </c>
    </row>
    <row r="3784" spans="1:2">
      <c r="A3784" s="917">
        <v>39532</v>
      </c>
      <c r="B3784">
        <v>4.29</v>
      </c>
    </row>
    <row r="3785" spans="1:2">
      <c r="A3785" s="917">
        <v>39533</v>
      </c>
      <c r="B3785">
        <v>4.3099999999999996</v>
      </c>
    </row>
    <row r="3786" spans="1:2">
      <c r="A3786" s="917">
        <v>39534</v>
      </c>
      <c r="B3786">
        <v>4.37</v>
      </c>
    </row>
    <row r="3787" spans="1:2">
      <c r="A3787" s="917">
        <v>39535</v>
      </c>
      <c r="B3787">
        <v>4.32</v>
      </c>
    </row>
    <row r="3788" spans="1:2">
      <c r="A3788" s="917">
        <v>39538</v>
      </c>
      <c r="B3788">
        <v>4.3</v>
      </c>
    </row>
    <row r="3789" spans="1:2">
      <c r="A3789" s="917">
        <v>39539</v>
      </c>
      <c r="B3789">
        <v>4.4000000000000004</v>
      </c>
    </row>
    <row r="3790" spans="1:2">
      <c r="A3790" s="917">
        <v>39540</v>
      </c>
      <c r="B3790">
        <v>4.4000000000000004</v>
      </c>
    </row>
    <row r="3791" spans="1:2">
      <c r="A3791" s="917">
        <v>39541</v>
      </c>
      <c r="B3791">
        <v>4.41</v>
      </c>
    </row>
    <row r="3792" spans="1:2">
      <c r="A3792" s="917">
        <v>39542</v>
      </c>
      <c r="B3792">
        <v>4.32</v>
      </c>
    </row>
    <row r="3793" spans="1:2">
      <c r="A3793" s="917">
        <v>39545</v>
      </c>
      <c r="B3793">
        <v>4.37</v>
      </c>
    </row>
    <row r="3794" spans="1:2">
      <c r="A3794" s="917">
        <v>39546</v>
      </c>
      <c r="B3794">
        <v>4.37</v>
      </c>
    </row>
    <row r="3795" spans="1:2">
      <c r="A3795" s="917">
        <v>39547</v>
      </c>
      <c r="B3795">
        <v>4.3</v>
      </c>
    </row>
    <row r="3796" spans="1:2">
      <c r="A3796" s="917">
        <v>39548</v>
      </c>
      <c r="B3796">
        <v>4.33</v>
      </c>
    </row>
    <row r="3797" spans="1:2">
      <c r="A3797" s="917">
        <v>39549</v>
      </c>
      <c r="B3797">
        <v>4.28</v>
      </c>
    </row>
    <row r="3798" spans="1:2">
      <c r="A3798" s="917">
        <v>39552</v>
      </c>
      <c r="B3798">
        <v>4.32</v>
      </c>
    </row>
    <row r="3799" spans="1:2">
      <c r="A3799" s="917">
        <v>39553</v>
      </c>
      <c r="B3799">
        <v>4.38</v>
      </c>
    </row>
    <row r="3800" spans="1:2">
      <c r="A3800" s="917">
        <v>39554</v>
      </c>
      <c r="B3800">
        <v>4.49</v>
      </c>
    </row>
    <row r="3801" spans="1:2">
      <c r="A3801" s="917">
        <v>39555</v>
      </c>
      <c r="B3801">
        <v>4.5</v>
      </c>
    </row>
    <row r="3802" spans="1:2">
      <c r="A3802" s="917">
        <v>39556</v>
      </c>
      <c r="B3802">
        <v>4.5199999999999996</v>
      </c>
    </row>
    <row r="3803" spans="1:2">
      <c r="A3803" s="917">
        <v>39559</v>
      </c>
      <c r="B3803">
        <v>4.4800000000000004</v>
      </c>
    </row>
    <row r="3804" spans="1:2">
      <c r="A3804" s="917">
        <v>39560</v>
      </c>
      <c r="B3804">
        <v>4.47</v>
      </c>
    </row>
    <row r="3805" spans="1:2">
      <c r="A3805" s="917">
        <v>39561</v>
      </c>
      <c r="B3805">
        <v>4.49</v>
      </c>
    </row>
    <row r="3806" spans="1:2">
      <c r="A3806" s="917">
        <v>39562</v>
      </c>
      <c r="B3806">
        <v>4.5599999999999996</v>
      </c>
    </row>
    <row r="3807" spans="1:2">
      <c r="A3807" s="917">
        <v>39563</v>
      </c>
      <c r="B3807">
        <v>4.6100000000000003</v>
      </c>
    </row>
    <row r="3808" spans="1:2">
      <c r="A3808" s="917">
        <v>39566</v>
      </c>
      <c r="B3808">
        <v>4.57</v>
      </c>
    </row>
    <row r="3809" spans="1:2">
      <c r="A3809" s="917">
        <v>39567</v>
      </c>
      <c r="B3809">
        <v>4.5599999999999996</v>
      </c>
    </row>
    <row r="3810" spans="1:2">
      <c r="A3810" s="917">
        <v>39568</v>
      </c>
      <c r="B3810">
        <v>4.49</v>
      </c>
    </row>
    <row r="3811" spans="1:2">
      <c r="A3811" s="917">
        <v>39569</v>
      </c>
      <c r="B3811">
        <v>4.49</v>
      </c>
    </row>
    <row r="3812" spans="1:2">
      <c r="A3812" s="917">
        <v>39570</v>
      </c>
      <c r="B3812">
        <v>4.57</v>
      </c>
    </row>
    <row r="3813" spans="1:2">
      <c r="A3813" s="917">
        <v>39573</v>
      </c>
      <c r="B3813">
        <v>4.58</v>
      </c>
    </row>
    <row r="3814" spans="1:2">
      <c r="A3814" s="917">
        <v>39574</v>
      </c>
      <c r="B3814">
        <v>4.6399999999999997</v>
      </c>
    </row>
    <row r="3815" spans="1:2">
      <c r="A3815" s="917">
        <v>39575</v>
      </c>
      <c r="B3815">
        <v>4.6100000000000003</v>
      </c>
    </row>
    <row r="3816" spans="1:2">
      <c r="A3816" s="917">
        <v>39576</v>
      </c>
      <c r="B3816">
        <v>4.55</v>
      </c>
    </row>
    <row r="3817" spans="1:2">
      <c r="A3817" s="917">
        <v>39577</v>
      </c>
      <c r="B3817">
        <v>4.5199999999999996</v>
      </c>
    </row>
    <row r="3818" spans="1:2">
      <c r="A3818" s="917">
        <v>39580</v>
      </c>
      <c r="B3818">
        <v>4.5199999999999996</v>
      </c>
    </row>
    <row r="3819" spans="1:2">
      <c r="A3819" s="917">
        <v>39581</v>
      </c>
      <c r="B3819">
        <v>4.6100000000000003</v>
      </c>
    </row>
    <row r="3820" spans="1:2">
      <c r="A3820" s="917">
        <v>39582</v>
      </c>
      <c r="B3820">
        <v>4.63</v>
      </c>
    </row>
    <row r="3821" spans="1:2">
      <c r="A3821" s="917">
        <v>39583</v>
      </c>
      <c r="B3821">
        <v>4.55</v>
      </c>
    </row>
    <row r="3822" spans="1:2">
      <c r="A3822" s="917">
        <v>39584</v>
      </c>
      <c r="B3822">
        <v>4.57</v>
      </c>
    </row>
    <row r="3823" spans="1:2">
      <c r="A3823" s="917">
        <v>39587</v>
      </c>
      <c r="B3823">
        <v>4.55</v>
      </c>
    </row>
    <row r="3824" spans="1:2">
      <c r="A3824" s="917">
        <v>39588</v>
      </c>
      <c r="B3824">
        <v>4.5199999999999996</v>
      </c>
    </row>
    <row r="3825" spans="1:2">
      <c r="A3825" s="917">
        <v>39589</v>
      </c>
      <c r="B3825">
        <v>4.53</v>
      </c>
    </row>
    <row r="3826" spans="1:2">
      <c r="A3826" s="917">
        <v>39590</v>
      </c>
      <c r="B3826">
        <v>4.62</v>
      </c>
    </row>
    <row r="3827" spans="1:2">
      <c r="A3827" s="917">
        <v>39591</v>
      </c>
      <c r="B3827">
        <v>4.5599999999999996</v>
      </c>
    </row>
    <row r="3828" spans="1:2">
      <c r="A3828" s="917">
        <v>39594</v>
      </c>
      <c r="B3828" t="s">
        <v>739</v>
      </c>
    </row>
    <row r="3829" spans="1:2">
      <c r="A3829" s="917">
        <v>39595</v>
      </c>
      <c r="B3829">
        <v>4.6500000000000004</v>
      </c>
    </row>
    <row r="3830" spans="1:2">
      <c r="A3830" s="917">
        <v>39596</v>
      </c>
      <c r="B3830">
        <v>4.72</v>
      </c>
    </row>
    <row r="3831" spans="1:2">
      <c r="A3831" s="917">
        <v>39597</v>
      </c>
      <c r="B3831">
        <v>4.7699999999999996</v>
      </c>
    </row>
    <row r="3832" spans="1:2">
      <c r="A3832" s="917">
        <v>39598</v>
      </c>
      <c r="B3832">
        <v>4.74</v>
      </c>
    </row>
    <row r="3833" spans="1:2">
      <c r="A3833" s="917">
        <v>39601</v>
      </c>
      <c r="B3833">
        <v>4.6900000000000004</v>
      </c>
    </row>
    <row r="3834" spans="1:2">
      <c r="A3834" s="917">
        <v>39602</v>
      </c>
      <c r="B3834">
        <v>4.6399999999999997</v>
      </c>
    </row>
    <row r="3835" spans="1:2">
      <c r="A3835" s="917">
        <v>39603</v>
      </c>
      <c r="B3835">
        <v>4.72</v>
      </c>
    </row>
    <row r="3836" spans="1:2">
      <c r="A3836" s="917">
        <v>39604</v>
      </c>
      <c r="B3836">
        <v>4.7699999999999996</v>
      </c>
    </row>
    <row r="3837" spans="1:2">
      <c r="A3837" s="917">
        <v>39605</v>
      </c>
      <c r="B3837">
        <v>4.67</v>
      </c>
    </row>
    <row r="3838" spans="1:2">
      <c r="A3838" s="917">
        <v>39608</v>
      </c>
      <c r="B3838">
        <v>4.68</v>
      </c>
    </row>
    <row r="3839" spans="1:2">
      <c r="A3839" s="917">
        <v>39609</v>
      </c>
      <c r="B3839">
        <v>4.76</v>
      </c>
    </row>
    <row r="3840" spans="1:2">
      <c r="A3840" s="917">
        <v>39610</v>
      </c>
      <c r="B3840">
        <v>4.76</v>
      </c>
    </row>
    <row r="3841" spans="1:2">
      <c r="A3841" s="917">
        <v>39611</v>
      </c>
      <c r="B3841">
        <v>4.83</v>
      </c>
    </row>
    <row r="3842" spans="1:2">
      <c r="A3842" s="917">
        <v>39612</v>
      </c>
      <c r="B3842">
        <v>4.8600000000000003</v>
      </c>
    </row>
    <row r="3843" spans="1:2">
      <c r="A3843" s="917">
        <v>39615</v>
      </c>
      <c r="B3843">
        <v>4.84</v>
      </c>
    </row>
    <row r="3844" spans="1:2">
      <c r="A3844" s="917">
        <v>39616</v>
      </c>
      <c r="B3844">
        <v>4.8499999999999996</v>
      </c>
    </row>
    <row r="3845" spans="1:2">
      <c r="A3845" s="917">
        <v>39617</v>
      </c>
      <c r="B3845">
        <v>4.7699999999999996</v>
      </c>
    </row>
    <row r="3846" spans="1:2">
      <c r="A3846" s="917">
        <v>39618</v>
      </c>
      <c r="B3846">
        <v>4.82</v>
      </c>
    </row>
    <row r="3847" spans="1:2">
      <c r="A3847" s="917">
        <v>39619</v>
      </c>
      <c r="B3847">
        <v>4.76</v>
      </c>
    </row>
    <row r="3848" spans="1:2">
      <c r="A3848" s="917">
        <v>39622</v>
      </c>
      <c r="B3848">
        <v>4.7699999999999996</v>
      </c>
    </row>
    <row r="3849" spans="1:2">
      <c r="A3849" s="917">
        <v>39623</v>
      </c>
      <c r="B3849">
        <v>4.7</v>
      </c>
    </row>
    <row r="3850" spans="1:2">
      <c r="A3850" s="917">
        <v>39624</v>
      </c>
      <c r="B3850">
        <v>4.72</v>
      </c>
    </row>
    <row r="3851" spans="1:2">
      <c r="A3851" s="917">
        <v>39625</v>
      </c>
      <c r="B3851">
        <v>4.67</v>
      </c>
    </row>
    <row r="3852" spans="1:2">
      <c r="A3852" s="917">
        <v>39626</v>
      </c>
      <c r="B3852">
        <v>4.58</v>
      </c>
    </row>
    <row r="3853" spans="1:2">
      <c r="A3853" s="917">
        <v>39629</v>
      </c>
      <c r="B3853">
        <v>4.59</v>
      </c>
    </row>
    <row r="3854" spans="1:2">
      <c r="A3854" s="917">
        <v>39630</v>
      </c>
      <c r="B3854">
        <v>4.5999999999999996</v>
      </c>
    </row>
    <row r="3855" spans="1:2">
      <c r="A3855" s="917">
        <v>39631</v>
      </c>
      <c r="B3855">
        <v>4.57</v>
      </c>
    </row>
    <row r="3856" spans="1:2">
      <c r="A3856" s="917">
        <v>39632</v>
      </c>
      <c r="B3856">
        <v>4.58</v>
      </c>
    </row>
    <row r="3857" spans="1:2">
      <c r="A3857" s="917">
        <v>39633</v>
      </c>
      <c r="B3857" t="s">
        <v>739</v>
      </c>
    </row>
    <row r="3858" spans="1:2">
      <c r="A3858" s="917">
        <v>39636</v>
      </c>
      <c r="B3858">
        <v>4.55</v>
      </c>
    </row>
    <row r="3859" spans="1:2">
      <c r="A3859" s="917">
        <v>39637</v>
      </c>
      <c r="B3859">
        <v>4.51</v>
      </c>
    </row>
    <row r="3860" spans="1:2">
      <c r="A3860" s="917">
        <v>39638</v>
      </c>
      <c r="B3860">
        <v>4.47</v>
      </c>
    </row>
    <row r="3861" spans="1:2">
      <c r="A3861" s="917">
        <v>39639</v>
      </c>
      <c r="B3861">
        <v>4.47</v>
      </c>
    </row>
    <row r="3862" spans="1:2">
      <c r="A3862" s="917">
        <v>39640</v>
      </c>
      <c r="B3862">
        <v>4.57</v>
      </c>
    </row>
    <row r="3863" spans="1:2">
      <c r="A3863" s="917">
        <v>39643</v>
      </c>
      <c r="B3863">
        <v>4.5199999999999996</v>
      </c>
    </row>
    <row r="3864" spans="1:2">
      <c r="A3864" s="917">
        <v>39644</v>
      </c>
      <c r="B3864">
        <v>4.5199999999999996</v>
      </c>
    </row>
    <row r="3865" spans="1:2">
      <c r="A3865" s="917">
        <v>39645</v>
      </c>
      <c r="B3865">
        <v>4.6399999999999997</v>
      </c>
    </row>
    <row r="3866" spans="1:2">
      <c r="A3866" s="917">
        <v>39646</v>
      </c>
      <c r="B3866">
        <v>4.7</v>
      </c>
    </row>
    <row r="3867" spans="1:2">
      <c r="A3867" s="917">
        <v>39647</v>
      </c>
      <c r="B3867">
        <v>4.71</v>
      </c>
    </row>
    <row r="3868" spans="1:2">
      <c r="A3868" s="917">
        <v>39650</v>
      </c>
      <c r="B3868">
        <v>4.6900000000000004</v>
      </c>
    </row>
    <row r="3869" spans="1:2">
      <c r="A3869" s="917">
        <v>39651</v>
      </c>
      <c r="B3869">
        <v>4.7300000000000004</v>
      </c>
    </row>
    <row r="3870" spans="1:2">
      <c r="A3870" s="917">
        <v>39652</v>
      </c>
      <c r="B3870">
        <v>4.76</v>
      </c>
    </row>
    <row r="3871" spans="1:2">
      <c r="A3871" s="917">
        <v>39653</v>
      </c>
      <c r="B3871">
        <v>4.66</v>
      </c>
    </row>
    <row r="3872" spans="1:2">
      <c r="A3872" s="917">
        <v>39654</v>
      </c>
      <c r="B3872">
        <v>4.75</v>
      </c>
    </row>
    <row r="3873" spans="1:2">
      <c r="A3873" s="917">
        <v>39657</v>
      </c>
      <c r="B3873">
        <v>4.6900000000000004</v>
      </c>
    </row>
    <row r="3874" spans="1:2">
      <c r="A3874" s="917">
        <v>39658</v>
      </c>
      <c r="B3874">
        <v>4.7</v>
      </c>
    </row>
    <row r="3875" spans="1:2">
      <c r="A3875" s="917">
        <v>39659</v>
      </c>
      <c r="B3875">
        <v>4.6900000000000004</v>
      </c>
    </row>
    <row r="3876" spans="1:2">
      <c r="A3876" s="917">
        <v>39660</v>
      </c>
      <c r="B3876">
        <v>4.63</v>
      </c>
    </row>
    <row r="3877" spans="1:2">
      <c r="A3877" s="917">
        <v>39661</v>
      </c>
      <c r="B3877">
        <v>4.6100000000000003</v>
      </c>
    </row>
    <row r="3878" spans="1:2">
      <c r="A3878" s="917">
        <v>39664</v>
      </c>
      <c r="B3878">
        <v>4.62</v>
      </c>
    </row>
    <row r="3879" spans="1:2">
      <c r="A3879" s="917">
        <v>39665</v>
      </c>
      <c r="B3879">
        <v>4.67</v>
      </c>
    </row>
    <row r="3880" spans="1:2">
      <c r="A3880" s="917">
        <v>39666</v>
      </c>
      <c r="B3880">
        <v>4.71</v>
      </c>
    </row>
    <row r="3881" spans="1:2">
      <c r="A3881" s="917">
        <v>39667</v>
      </c>
      <c r="B3881">
        <v>4.58</v>
      </c>
    </row>
    <row r="3882" spans="1:2">
      <c r="A3882" s="917">
        <v>39668</v>
      </c>
      <c r="B3882">
        <v>4.58</v>
      </c>
    </row>
    <row r="3883" spans="1:2">
      <c r="A3883" s="917">
        <v>39671</v>
      </c>
      <c r="B3883">
        <v>4.6399999999999997</v>
      </c>
    </row>
    <row r="3884" spans="1:2">
      <c r="A3884" s="917">
        <v>39672</v>
      </c>
      <c r="B3884">
        <v>4.58</v>
      </c>
    </row>
    <row r="3885" spans="1:2">
      <c r="A3885" s="917">
        <v>39673</v>
      </c>
      <c r="B3885">
        <v>4.6100000000000003</v>
      </c>
    </row>
    <row r="3886" spans="1:2">
      <c r="A3886" s="917">
        <v>39674</v>
      </c>
      <c r="B3886">
        <v>4.55</v>
      </c>
    </row>
    <row r="3887" spans="1:2">
      <c r="A3887" s="917">
        <v>39675</v>
      </c>
      <c r="B3887">
        <v>4.5</v>
      </c>
    </row>
    <row r="3888" spans="1:2">
      <c r="A3888" s="917">
        <v>39678</v>
      </c>
      <c r="B3888">
        <v>4.47</v>
      </c>
    </row>
    <row r="3889" spans="1:2">
      <c r="A3889" s="917">
        <v>39679</v>
      </c>
      <c r="B3889">
        <v>4.5</v>
      </c>
    </row>
    <row r="3890" spans="1:2">
      <c r="A3890" s="917">
        <v>39680</v>
      </c>
      <c r="B3890">
        <v>4.46</v>
      </c>
    </row>
    <row r="3891" spans="1:2">
      <c r="A3891" s="917">
        <v>39681</v>
      </c>
      <c r="B3891">
        <v>4.49</v>
      </c>
    </row>
    <row r="3892" spans="1:2">
      <c r="A3892" s="917">
        <v>39682</v>
      </c>
      <c r="B3892">
        <v>4.5</v>
      </c>
    </row>
    <row r="3893" spans="1:2">
      <c r="A3893" s="917">
        <v>39685</v>
      </c>
      <c r="B3893">
        <v>4.42</v>
      </c>
    </row>
    <row r="3894" spans="1:2">
      <c r="A3894" s="917">
        <v>39686</v>
      </c>
      <c r="B3894">
        <v>4.43</v>
      </c>
    </row>
    <row r="3895" spans="1:2">
      <c r="A3895" s="917">
        <v>39687</v>
      </c>
      <c r="B3895">
        <v>4.41</v>
      </c>
    </row>
    <row r="3896" spans="1:2">
      <c r="A3896" s="917">
        <v>39688</v>
      </c>
      <c r="B3896">
        <v>4.41</v>
      </c>
    </row>
    <row r="3897" spans="1:2">
      <c r="A3897" s="917">
        <v>39689</v>
      </c>
      <c r="B3897">
        <v>4.47</v>
      </c>
    </row>
    <row r="3898" spans="1:2">
      <c r="A3898" s="917">
        <v>39692</v>
      </c>
      <c r="B3898" t="s">
        <v>739</v>
      </c>
    </row>
    <row r="3899" spans="1:2">
      <c r="A3899" s="917">
        <v>39693</v>
      </c>
      <c r="B3899">
        <v>4.3899999999999997</v>
      </c>
    </row>
    <row r="3900" spans="1:2">
      <c r="A3900" s="917">
        <v>39694</v>
      </c>
      <c r="B3900">
        <v>4.3600000000000003</v>
      </c>
    </row>
    <row r="3901" spans="1:2">
      <c r="A3901" s="917">
        <v>39695</v>
      </c>
      <c r="B3901">
        <v>4.3099999999999996</v>
      </c>
    </row>
    <row r="3902" spans="1:2">
      <c r="A3902" s="917">
        <v>39696</v>
      </c>
      <c r="B3902">
        <v>4.3099999999999996</v>
      </c>
    </row>
    <row r="3903" spans="1:2">
      <c r="A3903" s="917">
        <v>39699</v>
      </c>
      <c r="B3903">
        <v>4.3</v>
      </c>
    </row>
    <row r="3904" spans="1:2">
      <c r="A3904" s="917">
        <v>39700</v>
      </c>
      <c r="B3904">
        <v>4.24</v>
      </c>
    </row>
    <row r="3905" spans="1:2">
      <c r="A3905" s="917">
        <v>39701</v>
      </c>
      <c r="B3905">
        <v>4.2699999999999996</v>
      </c>
    </row>
    <row r="3906" spans="1:2">
      <c r="A3906" s="917">
        <v>39702</v>
      </c>
      <c r="B3906">
        <v>4.25</v>
      </c>
    </row>
    <row r="3907" spans="1:2">
      <c r="A3907" s="917">
        <v>39703</v>
      </c>
      <c r="B3907">
        <v>4.3600000000000003</v>
      </c>
    </row>
    <row r="3908" spans="1:2">
      <c r="A3908" s="917">
        <v>39706</v>
      </c>
      <c r="B3908">
        <v>4.1399999999999997</v>
      </c>
    </row>
    <row r="3909" spans="1:2">
      <c r="A3909" s="917">
        <v>39707</v>
      </c>
      <c r="B3909">
        <v>4.12</v>
      </c>
    </row>
    <row r="3910" spans="1:2">
      <c r="A3910" s="917">
        <v>39708</v>
      </c>
      <c r="B3910">
        <v>4.12</v>
      </c>
    </row>
    <row r="3911" spans="1:2">
      <c r="A3911" s="917">
        <v>39709</v>
      </c>
      <c r="B3911">
        <v>4.1900000000000004</v>
      </c>
    </row>
    <row r="3912" spans="1:2">
      <c r="A3912" s="917">
        <v>39710</v>
      </c>
      <c r="B3912">
        <v>4.42</v>
      </c>
    </row>
    <row r="3913" spans="1:2">
      <c r="A3913" s="917">
        <v>39713</v>
      </c>
      <c r="B3913">
        <v>4.4800000000000004</v>
      </c>
    </row>
    <row r="3914" spans="1:2">
      <c r="A3914" s="917">
        <v>39714</v>
      </c>
      <c r="B3914">
        <v>4.5</v>
      </c>
    </row>
    <row r="3915" spans="1:2">
      <c r="A3915" s="917">
        <v>39715</v>
      </c>
      <c r="B3915">
        <v>4.4800000000000004</v>
      </c>
    </row>
    <row r="3916" spans="1:2">
      <c r="A3916" s="917">
        <v>39716</v>
      </c>
      <c r="B3916">
        <v>4.4800000000000004</v>
      </c>
    </row>
    <row r="3917" spans="1:2">
      <c r="A3917" s="917">
        <v>39717</v>
      </c>
      <c r="B3917">
        <v>4.4400000000000004</v>
      </c>
    </row>
    <row r="3918" spans="1:2">
      <c r="A3918" s="917">
        <v>39720</v>
      </c>
      <c r="B3918">
        <v>4.21</v>
      </c>
    </row>
    <row r="3919" spans="1:2">
      <c r="A3919" s="917">
        <v>39721</v>
      </c>
      <c r="B3919">
        <v>4.43</v>
      </c>
    </row>
    <row r="3920" spans="1:2">
      <c r="A3920" s="917">
        <v>39722</v>
      </c>
      <c r="B3920">
        <v>4.33</v>
      </c>
    </row>
    <row r="3921" spans="1:2">
      <c r="A3921" s="917">
        <v>39723</v>
      </c>
      <c r="B3921">
        <v>4.28</v>
      </c>
    </row>
    <row r="3922" spans="1:2">
      <c r="A3922" s="917">
        <v>39724</v>
      </c>
      <c r="B3922">
        <v>4.26</v>
      </c>
    </row>
    <row r="3923" spans="1:2">
      <c r="A3923" s="917">
        <v>39727</v>
      </c>
      <c r="B3923">
        <v>4.12</v>
      </c>
    </row>
    <row r="3924" spans="1:2">
      <c r="A3924" s="917">
        <v>39728</v>
      </c>
      <c r="B3924">
        <v>4.1500000000000004</v>
      </c>
    </row>
    <row r="3925" spans="1:2">
      <c r="A3925" s="917">
        <v>39729</v>
      </c>
      <c r="B3925">
        <v>4.3099999999999996</v>
      </c>
    </row>
    <row r="3926" spans="1:2">
      <c r="A3926" s="917">
        <v>39730</v>
      </c>
      <c r="B3926">
        <v>4.41</v>
      </c>
    </row>
    <row r="3927" spans="1:2">
      <c r="A3927" s="917">
        <v>39731</v>
      </c>
      <c r="B3927">
        <v>4.41</v>
      </c>
    </row>
    <row r="3928" spans="1:2">
      <c r="A3928" s="917">
        <v>39734</v>
      </c>
      <c r="B3928" t="s">
        <v>739</v>
      </c>
    </row>
    <row r="3929" spans="1:2">
      <c r="A3929" s="917">
        <v>39735</v>
      </c>
      <c r="B3929">
        <v>4.57</v>
      </c>
    </row>
    <row r="3930" spans="1:2">
      <c r="A3930" s="917">
        <v>39736</v>
      </c>
      <c r="B3930">
        <v>4.57</v>
      </c>
    </row>
    <row r="3931" spans="1:2">
      <c r="A3931" s="917">
        <v>39737</v>
      </c>
      <c r="B3931">
        <v>4.59</v>
      </c>
    </row>
    <row r="3932" spans="1:2">
      <c r="A3932" s="917">
        <v>39738</v>
      </c>
      <c r="B3932">
        <v>4.66</v>
      </c>
    </row>
    <row r="3933" spans="1:2">
      <c r="A3933" s="917">
        <v>39741</v>
      </c>
      <c r="B3933">
        <v>4.5999999999999996</v>
      </c>
    </row>
    <row r="3934" spans="1:2">
      <c r="A3934" s="917">
        <v>39742</v>
      </c>
      <c r="B3934">
        <v>4.5199999999999996</v>
      </c>
    </row>
    <row r="3935" spans="1:2">
      <c r="A3935" s="917">
        <v>39743</v>
      </c>
      <c r="B3935">
        <v>4.42</v>
      </c>
    </row>
    <row r="3936" spans="1:2">
      <c r="A3936" s="917">
        <v>39744</v>
      </c>
      <c r="B3936">
        <v>4.34</v>
      </c>
    </row>
    <row r="3937" spans="1:2">
      <c r="A3937" s="917">
        <v>39745</v>
      </c>
      <c r="B3937">
        <v>4.4400000000000004</v>
      </c>
    </row>
    <row r="3938" spans="1:2">
      <c r="A3938" s="917">
        <v>39748</v>
      </c>
      <c r="B3938">
        <v>4.43</v>
      </c>
    </row>
    <row r="3939" spans="1:2">
      <c r="A3939" s="917">
        <v>39749</v>
      </c>
      <c r="B3939">
        <v>4.51</v>
      </c>
    </row>
    <row r="3940" spans="1:2">
      <c r="A3940" s="917">
        <v>39750</v>
      </c>
      <c r="B3940">
        <v>4.59</v>
      </c>
    </row>
    <row r="3941" spans="1:2">
      <c r="A3941" s="917">
        <v>39751</v>
      </c>
      <c r="B3941">
        <v>4.67</v>
      </c>
    </row>
    <row r="3942" spans="1:2">
      <c r="A3942" s="917">
        <v>39752</v>
      </c>
      <c r="B3942">
        <v>4.74</v>
      </c>
    </row>
    <row r="3943" spans="1:2">
      <c r="A3943" s="917">
        <v>39755</v>
      </c>
      <c r="B3943">
        <v>4.7300000000000004</v>
      </c>
    </row>
    <row r="3944" spans="1:2">
      <c r="A3944" s="917">
        <v>39756</v>
      </c>
      <c r="B3944">
        <v>4.58</v>
      </c>
    </row>
    <row r="3945" spans="1:2">
      <c r="A3945" s="917">
        <v>39757</v>
      </c>
      <c r="B3945">
        <v>4.49</v>
      </c>
    </row>
    <row r="3946" spans="1:2">
      <c r="A3946" s="917">
        <v>39758</v>
      </c>
      <c r="B3946">
        <v>4.5199999999999996</v>
      </c>
    </row>
    <row r="3947" spans="1:2">
      <c r="A3947" s="917">
        <v>39759</v>
      </c>
      <c r="B3947">
        <v>4.57</v>
      </c>
    </row>
    <row r="3948" spans="1:2">
      <c r="A3948" s="917">
        <v>39762</v>
      </c>
      <c r="B3948">
        <v>4.5</v>
      </c>
    </row>
    <row r="3949" spans="1:2">
      <c r="A3949" s="917">
        <v>39763</v>
      </c>
      <c r="B3949" t="s">
        <v>739</v>
      </c>
    </row>
    <row r="3950" spans="1:2">
      <c r="A3950" s="917">
        <v>39764</v>
      </c>
      <c r="B3950">
        <v>4.4400000000000004</v>
      </c>
    </row>
    <row r="3951" spans="1:2">
      <c r="A3951" s="917">
        <v>39765</v>
      </c>
      <c r="B3951">
        <v>4.57</v>
      </c>
    </row>
    <row r="3952" spans="1:2">
      <c r="A3952" s="917">
        <v>39766</v>
      </c>
      <c r="B3952">
        <v>4.43</v>
      </c>
    </row>
    <row r="3953" spans="1:2">
      <c r="A3953" s="917">
        <v>39769</v>
      </c>
      <c r="B3953">
        <v>4.42</v>
      </c>
    </row>
    <row r="3954" spans="1:2">
      <c r="A3954" s="917">
        <v>39770</v>
      </c>
      <c r="B3954">
        <v>4.32</v>
      </c>
    </row>
    <row r="3955" spans="1:2">
      <c r="A3955" s="917">
        <v>39771</v>
      </c>
      <c r="B3955">
        <v>4.17</v>
      </c>
    </row>
    <row r="3956" spans="1:2">
      <c r="A3956" s="917">
        <v>39772</v>
      </c>
      <c r="B3956">
        <v>3.87</v>
      </c>
    </row>
    <row r="3957" spans="1:2">
      <c r="A3957" s="917">
        <v>39773</v>
      </c>
      <c r="B3957">
        <v>3.93</v>
      </c>
    </row>
    <row r="3958" spans="1:2">
      <c r="A3958" s="917">
        <v>39776</v>
      </c>
      <c r="B3958">
        <v>4.01</v>
      </c>
    </row>
    <row r="3959" spans="1:2">
      <c r="A3959" s="917">
        <v>39777</v>
      </c>
      <c r="B3959">
        <v>3.85</v>
      </c>
    </row>
    <row r="3960" spans="1:2">
      <c r="A3960" s="917">
        <v>39778</v>
      </c>
      <c r="B3960">
        <v>3.77</v>
      </c>
    </row>
    <row r="3961" spans="1:2">
      <c r="A3961" s="917">
        <v>39779</v>
      </c>
      <c r="B3961" t="s">
        <v>739</v>
      </c>
    </row>
    <row r="3962" spans="1:2">
      <c r="A3962" s="917">
        <v>39780</v>
      </c>
      <c r="B3962">
        <v>3.71</v>
      </c>
    </row>
    <row r="3963" spans="1:2">
      <c r="A3963" s="917">
        <v>39783</v>
      </c>
      <c r="B3963">
        <v>3.51</v>
      </c>
    </row>
    <row r="3964" spans="1:2">
      <c r="A3964" s="917">
        <v>39784</v>
      </c>
      <c r="B3964">
        <v>3.47</v>
      </c>
    </row>
    <row r="3965" spans="1:2">
      <c r="A3965" s="917">
        <v>39785</v>
      </c>
      <c r="B3965">
        <v>3.45</v>
      </c>
    </row>
    <row r="3966" spans="1:2">
      <c r="A3966" s="917">
        <v>39786</v>
      </c>
      <c r="B3966">
        <v>3.35</v>
      </c>
    </row>
    <row r="3967" spans="1:2">
      <c r="A3967" s="917">
        <v>39787</v>
      </c>
      <c r="B3967">
        <v>3.41</v>
      </c>
    </row>
    <row r="3968" spans="1:2">
      <c r="A3968" s="917">
        <v>39790</v>
      </c>
      <c r="B3968">
        <v>3.45</v>
      </c>
    </row>
    <row r="3969" spans="1:2">
      <c r="A3969" s="917">
        <v>39791</v>
      </c>
      <c r="B3969">
        <v>3.35</v>
      </c>
    </row>
    <row r="3970" spans="1:2">
      <c r="A3970" s="917">
        <v>39792</v>
      </c>
      <c r="B3970">
        <v>3.39</v>
      </c>
    </row>
    <row r="3971" spans="1:2">
      <c r="A3971" s="917">
        <v>39793</v>
      </c>
      <c r="B3971">
        <v>3.35</v>
      </c>
    </row>
    <row r="3972" spans="1:2">
      <c r="A3972" s="917">
        <v>39794</v>
      </c>
      <c r="B3972">
        <v>3.36</v>
      </c>
    </row>
    <row r="3973" spans="1:2">
      <c r="A3973" s="917">
        <v>39797</v>
      </c>
      <c r="B3973">
        <v>3.29</v>
      </c>
    </row>
    <row r="3974" spans="1:2">
      <c r="A3974" s="917">
        <v>39798</v>
      </c>
      <c r="B3974">
        <v>3.16</v>
      </c>
    </row>
    <row r="3975" spans="1:2">
      <c r="A3975" s="917">
        <v>39799</v>
      </c>
      <c r="B3975">
        <v>3.01</v>
      </c>
    </row>
    <row r="3976" spans="1:2">
      <c r="A3976" s="917">
        <v>39800</v>
      </c>
      <c r="B3976">
        <v>2.86</v>
      </c>
    </row>
    <row r="3977" spans="1:2">
      <c r="A3977" s="917">
        <v>39801</v>
      </c>
      <c r="B3977">
        <v>2.89</v>
      </c>
    </row>
    <row r="3978" spans="1:2">
      <c r="A3978" s="917">
        <v>39804</v>
      </c>
      <c r="B3978">
        <v>2.92</v>
      </c>
    </row>
    <row r="3979" spans="1:2">
      <c r="A3979" s="917">
        <v>39805</v>
      </c>
      <c r="B3979">
        <v>2.93</v>
      </c>
    </row>
    <row r="3980" spans="1:2">
      <c r="A3980" s="917">
        <v>39806</v>
      </c>
      <c r="B3980">
        <v>2.94</v>
      </c>
    </row>
    <row r="3981" spans="1:2">
      <c r="A3981" s="917">
        <v>39807</v>
      </c>
      <c r="B3981" t="s">
        <v>739</v>
      </c>
    </row>
    <row r="3982" spans="1:2">
      <c r="A3982" s="917">
        <v>39808</v>
      </c>
      <c r="B3982">
        <v>2.91</v>
      </c>
    </row>
    <row r="3983" spans="1:2">
      <c r="A3983" s="917">
        <v>39811</v>
      </c>
      <c r="B3983">
        <v>2.94</v>
      </c>
    </row>
    <row r="3984" spans="1:2">
      <c r="A3984" s="917">
        <v>39812</v>
      </c>
      <c r="B3984">
        <v>2.88</v>
      </c>
    </row>
    <row r="3985" spans="1:2">
      <c r="A3985" s="917">
        <v>39813</v>
      </c>
      <c r="B3985">
        <v>3.05</v>
      </c>
    </row>
    <row r="3986" spans="1:2">
      <c r="A3986" s="917">
        <v>39814</v>
      </c>
      <c r="B3986" t="s">
        <v>739</v>
      </c>
    </row>
    <row r="3987" spans="1:2">
      <c r="A3987" s="917">
        <v>39815</v>
      </c>
      <c r="B3987">
        <v>3.22</v>
      </c>
    </row>
    <row r="3988" spans="1:2">
      <c r="A3988" s="917">
        <v>39818</v>
      </c>
      <c r="B3988">
        <v>3.37</v>
      </c>
    </row>
    <row r="3989" spans="1:2">
      <c r="A3989" s="917">
        <v>39819</v>
      </c>
      <c r="B3989">
        <v>3.41</v>
      </c>
    </row>
    <row r="3990" spans="1:2">
      <c r="A3990" s="917">
        <v>39820</v>
      </c>
      <c r="B3990">
        <v>3.41</v>
      </c>
    </row>
    <row r="3991" spans="1:2">
      <c r="A3991" s="917">
        <v>39821</v>
      </c>
      <c r="B3991">
        <v>3.4</v>
      </c>
    </row>
    <row r="3992" spans="1:2">
      <c r="A3992" s="917">
        <v>39822</v>
      </c>
      <c r="B3992">
        <v>3.39</v>
      </c>
    </row>
    <row r="3993" spans="1:2">
      <c r="A3993" s="917">
        <v>39825</v>
      </c>
      <c r="B3993">
        <v>3.3</v>
      </c>
    </row>
    <row r="3994" spans="1:2">
      <c r="A3994" s="917">
        <v>39826</v>
      </c>
      <c r="B3994">
        <v>3.3</v>
      </c>
    </row>
    <row r="3995" spans="1:2">
      <c r="A3995" s="917">
        <v>39827</v>
      </c>
      <c r="B3995">
        <v>3.17</v>
      </c>
    </row>
    <row r="3996" spans="1:2">
      <c r="A3996" s="917">
        <v>39828</v>
      </c>
      <c r="B3996">
        <v>3.16</v>
      </c>
    </row>
    <row r="3997" spans="1:2">
      <c r="A3997" s="917">
        <v>39829</v>
      </c>
      <c r="B3997">
        <v>3.22</v>
      </c>
    </row>
    <row r="3998" spans="1:2">
      <c r="A3998" s="917">
        <v>39832</v>
      </c>
      <c r="B3998" t="s">
        <v>739</v>
      </c>
    </row>
    <row r="3999" spans="1:2">
      <c r="A3999" s="917">
        <v>39833</v>
      </c>
      <c r="B3999">
        <v>3.3</v>
      </c>
    </row>
    <row r="4000" spans="1:2">
      <c r="A4000" s="917">
        <v>39834</v>
      </c>
      <c r="B4000">
        <v>3.51</v>
      </c>
    </row>
    <row r="4001" spans="1:2">
      <c r="A4001" s="917">
        <v>39835</v>
      </c>
      <c r="B4001">
        <v>3.61</v>
      </c>
    </row>
    <row r="4002" spans="1:2">
      <c r="A4002" s="917">
        <v>39836</v>
      </c>
      <c r="B4002">
        <v>3.65</v>
      </c>
    </row>
    <row r="4003" spans="1:2">
      <c r="A4003" s="917">
        <v>39839</v>
      </c>
      <c r="B4003">
        <v>3.71</v>
      </c>
    </row>
    <row r="4004" spans="1:2">
      <c r="A4004" s="917">
        <v>39840</v>
      </c>
      <c r="B4004">
        <v>3.57</v>
      </c>
    </row>
    <row r="4005" spans="1:2">
      <c r="A4005" s="917">
        <v>39841</v>
      </c>
      <c r="B4005">
        <v>3.73</v>
      </c>
    </row>
    <row r="4006" spans="1:2">
      <c r="A4006" s="917">
        <v>39842</v>
      </c>
      <c r="B4006">
        <v>3.85</v>
      </c>
    </row>
    <row r="4007" spans="1:2">
      <c r="A4007" s="917">
        <v>39843</v>
      </c>
      <c r="B4007">
        <v>3.86</v>
      </c>
    </row>
    <row r="4008" spans="1:2">
      <c r="A4008" s="917">
        <v>39846</v>
      </c>
      <c r="B4008">
        <v>3.75</v>
      </c>
    </row>
    <row r="4009" spans="1:2">
      <c r="A4009" s="917">
        <v>39847</v>
      </c>
      <c r="B4009">
        <v>3.88</v>
      </c>
    </row>
    <row r="4010" spans="1:2">
      <c r="A4010" s="917">
        <v>39848</v>
      </c>
      <c r="B4010">
        <v>3.88</v>
      </c>
    </row>
    <row r="4011" spans="1:2">
      <c r="A4011" s="917">
        <v>39849</v>
      </c>
      <c r="B4011">
        <v>3.86</v>
      </c>
    </row>
    <row r="4012" spans="1:2">
      <c r="A4012" s="917">
        <v>39850</v>
      </c>
      <c r="B4012">
        <v>3.94</v>
      </c>
    </row>
    <row r="4013" spans="1:2">
      <c r="A4013" s="917">
        <v>39853</v>
      </c>
      <c r="B4013">
        <v>3.91</v>
      </c>
    </row>
    <row r="4014" spans="1:2">
      <c r="A4014" s="917">
        <v>39854</v>
      </c>
      <c r="B4014">
        <v>3.77</v>
      </c>
    </row>
    <row r="4015" spans="1:2">
      <c r="A4015" s="917">
        <v>39855</v>
      </c>
      <c r="B4015">
        <v>3.69</v>
      </c>
    </row>
    <row r="4016" spans="1:2">
      <c r="A4016" s="917">
        <v>39856</v>
      </c>
      <c r="B4016">
        <v>3.71</v>
      </c>
    </row>
    <row r="4017" spans="1:2">
      <c r="A4017" s="917">
        <v>39857</v>
      </c>
      <c r="B4017">
        <v>3.91</v>
      </c>
    </row>
    <row r="4018" spans="1:2">
      <c r="A4018" s="917">
        <v>39860</v>
      </c>
      <c r="B4018" t="s">
        <v>739</v>
      </c>
    </row>
    <row r="4019" spans="1:2">
      <c r="A4019" s="917">
        <v>39861</v>
      </c>
      <c r="B4019">
        <v>3.7</v>
      </c>
    </row>
    <row r="4020" spans="1:2">
      <c r="A4020" s="917">
        <v>39862</v>
      </c>
      <c r="B4020">
        <v>3.77</v>
      </c>
    </row>
    <row r="4021" spans="1:2">
      <c r="A4021" s="917">
        <v>39863</v>
      </c>
      <c r="B4021">
        <v>3.92</v>
      </c>
    </row>
    <row r="4022" spans="1:2">
      <c r="A4022" s="917">
        <v>39864</v>
      </c>
      <c r="B4022">
        <v>3.82</v>
      </c>
    </row>
    <row r="4023" spans="1:2">
      <c r="A4023" s="917">
        <v>39867</v>
      </c>
      <c r="B4023">
        <v>3.79</v>
      </c>
    </row>
    <row r="4024" spans="1:2">
      <c r="A4024" s="917">
        <v>39868</v>
      </c>
      <c r="B4024">
        <v>3.77</v>
      </c>
    </row>
    <row r="4025" spans="1:2">
      <c r="A4025" s="917">
        <v>39869</v>
      </c>
      <c r="B4025">
        <v>3.88</v>
      </c>
    </row>
    <row r="4026" spans="1:2">
      <c r="A4026" s="917">
        <v>39870</v>
      </c>
      <c r="B4026">
        <v>3.93</v>
      </c>
    </row>
    <row r="4027" spans="1:2">
      <c r="A4027" s="917">
        <v>39871</v>
      </c>
      <c r="B4027">
        <v>3.98</v>
      </c>
    </row>
    <row r="4028" spans="1:2">
      <c r="A4028" s="917">
        <v>39874</v>
      </c>
      <c r="B4028">
        <v>3.89</v>
      </c>
    </row>
    <row r="4029" spans="1:2">
      <c r="A4029" s="917">
        <v>39875</v>
      </c>
      <c r="B4029">
        <v>3.92</v>
      </c>
    </row>
    <row r="4030" spans="1:2">
      <c r="A4030" s="917">
        <v>39876</v>
      </c>
      <c r="B4030">
        <v>3.96</v>
      </c>
    </row>
    <row r="4031" spans="1:2">
      <c r="A4031" s="917">
        <v>39877</v>
      </c>
      <c r="B4031">
        <v>3.76</v>
      </c>
    </row>
    <row r="4032" spans="1:2">
      <c r="A4032" s="917">
        <v>39878</v>
      </c>
      <c r="B4032">
        <v>3.74</v>
      </c>
    </row>
    <row r="4033" spans="1:2">
      <c r="A4033" s="917">
        <v>39881</v>
      </c>
      <c r="B4033">
        <v>3.83</v>
      </c>
    </row>
    <row r="4034" spans="1:2">
      <c r="A4034" s="917">
        <v>39882</v>
      </c>
      <c r="B4034">
        <v>3.94</v>
      </c>
    </row>
    <row r="4035" spans="1:2">
      <c r="A4035" s="917">
        <v>39883</v>
      </c>
      <c r="B4035">
        <v>3.88</v>
      </c>
    </row>
    <row r="4036" spans="1:2">
      <c r="A4036" s="917">
        <v>39884</v>
      </c>
      <c r="B4036">
        <v>3.82</v>
      </c>
    </row>
    <row r="4037" spans="1:2">
      <c r="A4037" s="917">
        <v>39885</v>
      </c>
      <c r="B4037">
        <v>3.84</v>
      </c>
    </row>
    <row r="4038" spans="1:2">
      <c r="A4038" s="917">
        <v>39888</v>
      </c>
      <c r="B4038">
        <v>3.93</v>
      </c>
    </row>
    <row r="4039" spans="1:2">
      <c r="A4039" s="917">
        <v>39889</v>
      </c>
      <c r="B4039">
        <v>3.99</v>
      </c>
    </row>
    <row r="4040" spans="1:2">
      <c r="A4040" s="917">
        <v>39890</v>
      </c>
      <c r="B4040">
        <v>3.65</v>
      </c>
    </row>
    <row r="4041" spans="1:2">
      <c r="A4041" s="917">
        <v>39891</v>
      </c>
      <c r="B4041">
        <v>3.64</v>
      </c>
    </row>
    <row r="4042" spans="1:2">
      <c r="A4042" s="917">
        <v>39892</v>
      </c>
      <c r="B4042">
        <v>3.67</v>
      </c>
    </row>
    <row r="4043" spans="1:2">
      <c r="A4043" s="917">
        <v>39895</v>
      </c>
      <c r="B4043">
        <v>3.7</v>
      </c>
    </row>
    <row r="4044" spans="1:2">
      <c r="A4044" s="917">
        <v>39896</v>
      </c>
      <c r="B4044">
        <v>3.64</v>
      </c>
    </row>
    <row r="4045" spans="1:2">
      <c r="A4045" s="917">
        <v>39897</v>
      </c>
      <c r="B4045">
        <v>3.76</v>
      </c>
    </row>
    <row r="4046" spans="1:2">
      <c r="A4046" s="917">
        <v>39898</v>
      </c>
      <c r="B4046">
        <v>3.69</v>
      </c>
    </row>
    <row r="4047" spans="1:2">
      <c r="A4047" s="917">
        <v>39899</v>
      </c>
      <c r="B4047">
        <v>3.66</v>
      </c>
    </row>
    <row r="4048" spans="1:2">
      <c r="A4048" s="917">
        <v>39902</v>
      </c>
      <c r="B4048">
        <v>3.64</v>
      </c>
    </row>
    <row r="4049" spans="1:2">
      <c r="A4049" s="917">
        <v>39903</v>
      </c>
      <c r="B4049">
        <v>3.61</v>
      </c>
    </row>
    <row r="4050" spans="1:2">
      <c r="A4050" s="917">
        <v>39904</v>
      </c>
      <c r="B4050">
        <v>3.54</v>
      </c>
    </row>
    <row r="4051" spans="1:2">
      <c r="A4051" s="917">
        <v>39905</v>
      </c>
      <c r="B4051">
        <v>3.63</v>
      </c>
    </row>
    <row r="4052" spans="1:2">
      <c r="A4052" s="917">
        <v>39906</v>
      </c>
      <c r="B4052">
        <v>3.77</v>
      </c>
    </row>
    <row r="4053" spans="1:2">
      <c r="A4053" s="917">
        <v>39909</v>
      </c>
      <c r="B4053">
        <v>3.82</v>
      </c>
    </row>
    <row r="4054" spans="1:2">
      <c r="A4054" s="917">
        <v>39910</v>
      </c>
      <c r="B4054">
        <v>3.79</v>
      </c>
    </row>
    <row r="4055" spans="1:2">
      <c r="A4055" s="917">
        <v>39911</v>
      </c>
      <c r="B4055">
        <v>3.74</v>
      </c>
    </row>
    <row r="4056" spans="1:2">
      <c r="A4056" s="917">
        <v>39912</v>
      </c>
      <c r="B4056">
        <v>3.85</v>
      </c>
    </row>
    <row r="4057" spans="1:2">
      <c r="A4057" s="917">
        <v>39913</v>
      </c>
      <c r="B4057" t="s">
        <v>739</v>
      </c>
    </row>
    <row r="4058" spans="1:2">
      <c r="A4058" s="917">
        <v>39916</v>
      </c>
      <c r="B4058">
        <v>3.78</v>
      </c>
    </row>
    <row r="4059" spans="1:2">
      <c r="A4059" s="917">
        <v>39917</v>
      </c>
      <c r="B4059">
        <v>3.73</v>
      </c>
    </row>
    <row r="4060" spans="1:2">
      <c r="A4060" s="917">
        <v>39918</v>
      </c>
      <c r="B4060">
        <v>3.75</v>
      </c>
    </row>
    <row r="4061" spans="1:2">
      <c r="A4061" s="917">
        <v>39919</v>
      </c>
      <c r="B4061">
        <v>3.81</v>
      </c>
    </row>
    <row r="4062" spans="1:2">
      <c r="A4062" s="917">
        <v>39920</v>
      </c>
      <c r="B4062">
        <v>3.91</v>
      </c>
    </row>
    <row r="4063" spans="1:2">
      <c r="A4063" s="917">
        <v>39923</v>
      </c>
      <c r="B4063">
        <v>3.8</v>
      </c>
    </row>
    <row r="4064" spans="1:2">
      <c r="A4064" s="917">
        <v>39924</v>
      </c>
      <c r="B4064">
        <v>3.86</v>
      </c>
    </row>
    <row r="4065" spans="1:2">
      <c r="A4065" s="917">
        <v>39925</v>
      </c>
      <c r="B4065">
        <v>3.93</v>
      </c>
    </row>
    <row r="4066" spans="1:2">
      <c r="A4066" s="917">
        <v>39926</v>
      </c>
      <c r="B4066">
        <v>3.9</v>
      </c>
    </row>
    <row r="4067" spans="1:2">
      <c r="A4067" s="917">
        <v>39927</v>
      </c>
      <c r="B4067">
        <v>3.99</v>
      </c>
    </row>
    <row r="4068" spans="1:2">
      <c r="A4068" s="917">
        <v>39930</v>
      </c>
      <c r="B4068">
        <v>3.92</v>
      </c>
    </row>
    <row r="4069" spans="1:2">
      <c r="A4069" s="917">
        <v>39931</v>
      </c>
      <c r="B4069">
        <v>4.03</v>
      </c>
    </row>
    <row r="4070" spans="1:2">
      <c r="A4070" s="917">
        <v>39932</v>
      </c>
      <c r="B4070">
        <v>4.07</v>
      </c>
    </row>
    <row r="4071" spans="1:2">
      <c r="A4071" s="917">
        <v>39933</v>
      </c>
      <c r="B4071">
        <v>4.0999999999999996</v>
      </c>
    </row>
    <row r="4072" spans="1:2">
      <c r="A4072" s="917">
        <v>39934</v>
      </c>
      <c r="B4072">
        <v>4.1399999999999997</v>
      </c>
    </row>
    <row r="4073" spans="1:2">
      <c r="A4073" s="917">
        <v>39937</v>
      </c>
      <c r="B4073">
        <v>4.1100000000000003</v>
      </c>
    </row>
    <row r="4074" spans="1:2">
      <c r="A4074" s="917">
        <v>39938</v>
      </c>
      <c r="B4074">
        <v>4.1100000000000003</v>
      </c>
    </row>
    <row r="4075" spans="1:2">
      <c r="A4075" s="917">
        <v>39939</v>
      </c>
      <c r="B4075">
        <v>4.12</v>
      </c>
    </row>
    <row r="4076" spans="1:2">
      <c r="A4076" s="917">
        <v>39940</v>
      </c>
      <c r="B4076">
        <v>4.26</v>
      </c>
    </row>
    <row r="4077" spans="1:2">
      <c r="A4077" s="917">
        <v>39941</v>
      </c>
      <c r="B4077">
        <v>4.25</v>
      </c>
    </row>
    <row r="4078" spans="1:2">
      <c r="A4078" s="917">
        <v>39944</v>
      </c>
      <c r="B4078">
        <v>4.1500000000000004</v>
      </c>
    </row>
    <row r="4079" spans="1:2">
      <c r="A4079" s="917">
        <v>39945</v>
      </c>
      <c r="B4079">
        <v>4.13</v>
      </c>
    </row>
    <row r="4080" spans="1:2">
      <c r="A4080" s="917">
        <v>39946</v>
      </c>
      <c r="B4080">
        <v>4.0599999999999996</v>
      </c>
    </row>
    <row r="4081" spans="1:2">
      <c r="A4081" s="917">
        <v>39947</v>
      </c>
      <c r="B4081">
        <v>4.04</v>
      </c>
    </row>
    <row r="4082" spans="1:2">
      <c r="A4082" s="917">
        <v>39948</v>
      </c>
      <c r="B4082">
        <v>4.07</v>
      </c>
    </row>
    <row r="4083" spans="1:2">
      <c r="A4083" s="917">
        <v>39951</v>
      </c>
      <c r="B4083">
        <v>4.16</v>
      </c>
    </row>
    <row r="4084" spans="1:2">
      <c r="A4084" s="917">
        <v>39952</v>
      </c>
      <c r="B4084">
        <v>4.1900000000000004</v>
      </c>
    </row>
    <row r="4085" spans="1:2">
      <c r="A4085" s="917">
        <v>39953</v>
      </c>
      <c r="B4085">
        <v>4.1100000000000003</v>
      </c>
    </row>
    <row r="4086" spans="1:2">
      <c r="A4086" s="917">
        <v>39954</v>
      </c>
      <c r="B4086">
        <v>4.2699999999999996</v>
      </c>
    </row>
    <row r="4087" spans="1:2">
      <c r="A4087" s="917">
        <v>39955</v>
      </c>
      <c r="B4087">
        <v>4.3600000000000003</v>
      </c>
    </row>
    <row r="4088" spans="1:2">
      <c r="A4088" s="917">
        <v>39958</v>
      </c>
      <c r="B4088" t="s">
        <v>739</v>
      </c>
    </row>
    <row r="4089" spans="1:2">
      <c r="A4089" s="917">
        <v>39959</v>
      </c>
      <c r="B4089">
        <v>4.42</v>
      </c>
    </row>
    <row r="4090" spans="1:2">
      <c r="A4090" s="917">
        <v>39960</v>
      </c>
      <c r="B4090">
        <v>4.58</v>
      </c>
    </row>
    <row r="4091" spans="1:2">
      <c r="A4091" s="917">
        <v>39961</v>
      </c>
      <c r="B4091">
        <v>4.5199999999999996</v>
      </c>
    </row>
    <row r="4092" spans="1:2">
      <c r="A4092" s="917">
        <v>39962</v>
      </c>
      <c r="B4092">
        <v>4.34</v>
      </c>
    </row>
    <row r="4093" spans="1:2">
      <c r="A4093" s="917">
        <v>39965</v>
      </c>
      <c r="B4093">
        <v>4.5599999999999996</v>
      </c>
    </row>
    <row r="4094" spans="1:2">
      <c r="A4094" s="917">
        <v>39966</v>
      </c>
      <c r="B4094">
        <v>4.51</v>
      </c>
    </row>
    <row r="4095" spans="1:2">
      <c r="A4095" s="917">
        <v>39967</v>
      </c>
      <c r="B4095">
        <v>4.4400000000000004</v>
      </c>
    </row>
    <row r="4096" spans="1:2">
      <c r="A4096" s="917">
        <v>39968</v>
      </c>
      <c r="B4096">
        <v>4.58</v>
      </c>
    </row>
    <row r="4097" spans="1:2">
      <c r="A4097" s="917">
        <v>39969</v>
      </c>
      <c r="B4097">
        <v>4.6399999999999997</v>
      </c>
    </row>
    <row r="4098" spans="1:2">
      <c r="A4098" s="917">
        <v>39972</v>
      </c>
      <c r="B4098">
        <v>4.66</v>
      </c>
    </row>
    <row r="4099" spans="1:2">
      <c r="A4099" s="917">
        <v>39973</v>
      </c>
      <c r="B4099">
        <v>4.6500000000000004</v>
      </c>
    </row>
    <row r="4100" spans="1:2">
      <c r="A4100" s="917">
        <v>39974</v>
      </c>
      <c r="B4100">
        <v>4.75</v>
      </c>
    </row>
    <row r="4101" spans="1:2">
      <c r="A4101" s="917">
        <v>39975</v>
      </c>
      <c r="B4101">
        <v>4.67</v>
      </c>
    </row>
    <row r="4102" spans="1:2">
      <c r="A4102" s="917">
        <v>39976</v>
      </c>
      <c r="B4102">
        <v>4.63</v>
      </c>
    </row>
    <row r="4103" spans="1:2">
      <c r="A4103" s="917">
        <v>39979</v>
      </c>
      <c r="B4103">
        <v>4.58</v>
      </c>
    </row>
    <row r="4104" spans="1:2">
      <c r="A4104" s="917">
        <v>39980</v>
      </c>
      <c r="B4104">
        <v>4.47</v>
      </c>
    </row>
    <row r="4105" spans="1:2">
      <c r="A4105" s="917">
        <v>39981</v>
      </c>
      <c r="B4105">
        <v>4.47</v>
      </c>
    </row>
    <row r="4106" spans="1:2">
      <c r="A4106" s="917">
        <v>39982</v>
      </c>
      <c r="B4106">
        <v>4.62</v>
      </c>
    </row>
    <row r="4107" spans="1:2">
      <c r="A4107" s="917">
        <v>39983</v>
      </c>
      <c r="B4107">
        <v>4.54</v>
      </c>
    </row>
    <row r="4108" spans="1:2">
      <c r="A4108" s="917">
        <v>39986</v>
      </c>
      <c r="B4108">
        <v>4.45</v>
      </c>
    </row>
    <row r="4109" spans="1:2">
      <c r="A4109" s="917">
        <v>39987</v>
      </c>
      <c r="B4109">
        <v>4.3600000000000003</v>
      </c>
    </row>
    <row r="4110" spans="1:2">
      <c r="A4110" s="917">
        <v>39988</v>
      </c>
      <c r="B4110">
        <v>4.43</v>
      </c>
    </row>
    <row r="4111" spans="1:2">
      <c r="A4111" s="917">
        <v>39989</v>
      </c>
      <c r="B4111">
        <v>4.3099999999999996</v>
      </c>
    </row>
    <row r="4112" spans="1:2">
      <c r="A4112" s="917">
        <v>39990</v>
      </c>
      <c r="B4112">
        <v>4.28</v>
      </c>
    </row>
    <row r="4113" spans="1:2">
      <c r="A4113" s="917">
        <v>39993</v>
      </c>
      <c r="B4113">
        <v>4.29</v>
      </c>
    </row>
    <row r="4114" spans="1:2">
      <c r="A4114" s="917">
        <v>39994</v>
      </c>
      <c r="B4114">
        <v>4.3</v>
      </c>
    </row>
    <row r="4115" spans="1:2">
      <c r="A4115" s="917">
        <v>39995</v>
      </c>
      <c r="B4115">
        <v>4.32</v>
      </c>
    </row>
    <row r="4116" spans="1:2">
      <c r="A4116" s="917">
        <v>39996</v>
      </c>
      <c r="B4116">
        <v>4.28</v>
      </c>
    </row>
    <row r="4117" spans="1:2">
      <c r="A4117" s="917">
        <v>39997</v>
      </c>
      <c r="B4117" t="s">
        <v>739</v>
      </c>
    </row>
    <row r="4118" spans="1:2">
      <c r="A4118" s="917">
        <v>40000</v>
      </c>
      <c r="B4118">
        <v>4.29</v>
      </c>
    </row>
    <row r="4119" spans="1:2">
      <c r="A4119" s="917">
        <v>40001</v>
      </c>
      <c r="B4119">
        <v>4.25</v>
      </c>
    </row>
    <row r="4120" spans="1:2">
      <c r="A4120" s="917">
        <v>40002</v>
      </c>
      <c r="B4120">
        <v>4.13</v>
      </c>
    </row>
    <row r="4121" spans="1:2">
      <c r="A4121" s="917">
        <v>40003</v>
      </c>
      <c r="B4121">
        <v>4.26</v>
      </c>
    </row>
    <row r="4122" spans="1:2">
      <c r="A4122" s="917">
        <v>40004</v>
      </c>
      <c r="B4122">
        <v>4.16</v>
      </c>
    </row>
    <row r="4123" spans="1:2">
      <c r="A4123" s="917">
        <v>40007</v>
      </c>
      <c r="B4123">
        <v>4.21</v>
      </c>
    </row>
    <row r="4124" spans="1:2">
      <c r="A4124" s="917">
        <v>40008</v>
      </c>
      <c r="B4124">
        <v>4.3499999999999996</v>
      </c>
    </row>
    <row r="4125" spans="1:2">
      <c r="A4125" s="917">
        <v>40009</v>
      </c>
      <c r="B4125">
        <v>4.46</v>
      </c>
    </row>
    <row r="4126" spans="1:2">
      <c r="A4126" s="917">
        <v>40010</v>
      </c>
      <c r="B4126">
        <v>4.43</v>
      </c>
    </row>
    <row r="4127" spans="1:2">
      <c r="A4127" s="917">
        <v>40011</v>
      </c>
      <c r="B4127">
        <v>4.51</v>
      </c>
    </row>
    <row r="4128" spans="1:2">
      <c r="A4128" s="917">
        <v>40014</v>
      </c>
      <c r="B4128">
        <v>4.45</v>
      </c>
    </row>
    <row r="4129" spans="1:2">
      <c r="A4129" s="917">
        <v>40015</v>
      </c>
      <c r="B4129">
        <v>4.3499999999999996</v>
      </c>
    </row>
    <row r="4130" spans="1:2">
      <c r="A4130" s="917">
        <v>40016</v>
      </c>
      <c r="B4130">
        <v>4.42</v>
      </c>
    </row>
    <row r="4131" spans="1:2">
      <c r="A4131" s="917">
        <v>40017</v>
      </c>
      <c r="B4131">
        <v>4.55</v>
      </c>
    </row>
    <row r="4132" spans="1:2">
      <c r="A4132" s="917">
        <v>40018</v>
      </c>
      <c r="B4132">
        <v>4.53</v>
      </c>
    </row>
    <row r="4133" spans="1:2">
      <c r="A4133" s="917">
        <v>40021</v>
      </c>
      <c r="B4133">
        <v>4.5999999999999996</v>
      </c>
    </row>
    <row r="4134" spans="1:2">
      <c r="A4134" s="917">
        <v>40022</v>
      </c>
      <c r="B4134">
        <v>4.54</v>
      </c>
    </row>
    <row r="4135" spans="1:2">
      <c r="A4135" s="917">
        <v>40023</v>
      </c>
      <c r="B4135">
        <v>4.49</v>
      </c>
    </row>
    <row r="4136" spans="1:2">
      <c r="A4136" s="917">
        <v>40024</v>
      </c>
      <c r="B4136">
        <v>4.4400000000000004</v>
      </c>
    </row>
    <row r="4137" spans="1:2">
      <c r="A4137" s="917">
        <v>40025</v>
      </c>
      <c r="B4137">
        <v>4.29</v>
      </c>
    </row>
    <row r="4138" spans="1:2">
      <c r="A4138" s="917">
        <v>40028</v>
      </c>
      <c r="B4138">
        <v>4.4000000000000004</v>
      </c>
    </row>
    <row r="4139" spans="1:2">
      <c r="A4139" s="917">
        <v>40029</v>
      </c>
      <c r="B4139">
        <v>4.4400000000000004</v>
      </c>
    </row>
    <row r="4140" spans="1:2">
      <c r="A4140" s="917">
        <v>40030</v>
      </c>
      <c r="B4140">
        <v>4.54</v>
      </c>
    </row>
    <row r="4141" spans="1:2">
      <c r="A4141" s="917">
        <v>40031</v>
      </c>
      <c r="B4141">
        <v>4.51</v>
      </c>
    </row>
    <row r="4142" spans="1:2">
      <c r="A4142" s="917">
        <v>40032</v>
      </c>
      <c r="B4142">
        <v>4.59</v>
      </c>
    </row>
    <row r="4143" spans="1:2">
      <c r="A4143" s="917">
        <v>40035</v>
      </c>
      <c r="B4143">
        <v>4.49</v>
      </c>
    </row>
    <row r="4144" spans="1:2">
      <c r="A4144" s="917">
        <v>40036</v>
      </c>
      <c r="B4144">
        <v>4.4000000000000004</v>
      </c>
    </row>
    <row r="4145" spans="1:2">
      <c r="A4145" s="917">
        <v>40037</v>
      </c>
      <c r="B4145">
        <v>4.49</v>
      </c>
    </row>
    <row r="4146" spans="1:2">
      <c r="A4146" s="917">
        <v>40038</v>
      </c>
      <c r="B4146">
        <v>4.37</v>
      </c>
    </row>
    <row r="4147" spans="1:2">
      <c r="A4147" s="917">
        <v>40039</v>
      </c>
      <c r="B4147">
        <v>4.33</v>
      </c>
    </row>
    <row r="4148" spans="1:2">
      <c r="A4148" s="917">
        <v>40042</v>
      </c>
      <c r="B4148">
        <v>4.26</v>
      </c>
    </row>
    <row r="4149" spans="1:2">
      <c r="A4149" s="917">
        <v>40043</v>
      </c>
      <c r="B4149">
        <v>4.29</v>
      </c>
    </row>
    <row r="4150" spans="1:2">
      <c r="A4150" s="917">
        <v>40044</v>
      </c>
      <c r="B4150">
        <v>4.2300000000000004</v>
      </c>
    </row>
    <row r="4151" spans="1:2">
      <c r="A4151" s="917">
        <v>40045</v>
      </c>
      <c r="B4151">
        <v>4.18</v>
      </c>
    </row>
    <row r="4152" spans="1:2">
      <c r="A4152" s="917">
        <v>40046</v>
      </c>
      <c r="B4152">
        <v>4.32</v>
      </c>
    </row>
    <row r="4153" spans="1:2">
      <c r="A4153" s="917">
        <v>40049</v>
      </c>
      <c r="B4153">
        <v>4.22</v>
      </c>
    </row>
    <row r="4154" spans="1:2">
      <c r="A4154" s="917">
        <v>40050</v>
      </c>
      <c r="B4154">
        <v>4.17</v>
      </c>
    </row>
    <row r="4155" spans="1:2">
      <c r="A4155" s="917">
        <v>40051</v>
      </c>
      <c r="B4155">
        <v>4.1500000000000004</v>
      </c>
    </row>
    <row r="4156" spans="1:2">
      <c r="A4156" s="917">
        <v>40052</v>
      </c>
      <c r="B4156">
        <v>4.1900000000000004</v>
      </c>
    </row>
    <row r="4157" spans="1:2">
      <c r="A4157" s="917">
        <v>40053</v>
      </c>
      <c r="B4157">
        <v>4.17</v>
      </c>
    </row>
    <row r="4158" spans="1:2">
      <c r="A4158" s="917">
        <v>40056</v>
      </c>
      <c r="B4158">
        <v>4.1399999999999997</v>
      </c>
    </row>
    <row r="4159" spans="1:2">
      <c r="A4159" s="917">
        <v>40057</v>
      </c>
      <c r="B4159">
        <v>4.1399999999999997</v>
      </c>
    </row>
    <row r="4160" spans="1:2">
      <c r="A4160" s="917">
        <v>40058</v>
      </c>
      <c r="B4160">
        <v>4.04</v>
      </c>
    </row>
    <row r="4161" spans="1:2">
      <c r="A4161" s="917">
        <v>40059</v>
      </c>
      <c r="B4161">
        <v>4.09</v>
      </c>
    </row>
    <row r="4162" spans="1:2">
      <c r="A4162" s="917">
        <v>40060</v>
      </c>
      <c r="B4162">
        <v>4.21</v>
      </c>
    </row>
    <row r="4163" spans="1:2">
      <c r="A4163" s="917">
        <v>40063</v>
      </c>
      <c r="B4163" t="s">
        <v>739</v>
      </c>
    </row>
    <row r="4164" spans="1:2">
      <c r="A4164" s="917">
        <v>40064</v>
      </c>
      <c r="B4164">
        <v>4.24</v>
      </c>
    </row>
    <row r="4165" spans="1:2">
      <c r="A4165" s="917">
        <v>40065</v>
      </c>
      <c r="B4165">
        <v>4.26</v>
      </c>
    </row>
    <row r="4166" spans="1:2">
      <c r="A4166" s="917">
        <v>40066</v>
      </c>
      <c r="B4166">
        <v>4.1100000000000003</v>
      </c>
    </row>
    <row r="4167" spans="1:2">
      <c r="A4167" s="917">
        <v>40067</v>
      </c>
      <c r="B4167">
        <v>4.0999999999999996</v>
      </c>
    </row>
    <row r="4168" spans="1:2">
      <c r="A4168" s="917">
        <v>40070</v>
      </c>
      <c r="B4168">
        <v>4.16</v>
      </c>
    </row>
    <row r="4169" spans="1:2">
      <c r="A4169" s="917">
        <v>40071</v>
      </c>
      <c r="B4169">
        <v>4.21</v>
      </c>
    </row>
    <row r="4170" spans="1:2">
      <c r="A4170" s="917">
        <v>40072</v>
      </c>
      <c r="B4170">
        <v>4.22</v>
      </c>
    </row>
    <row r="4171" spans="1:2">
      <c r="A4171" s="917">
        <v>40073</v>
      </c>
      <c r="B4171">
        <v>4.1399999999999997</v>
      </c>
    </row>
    <row r="4172" spans="1:2">
      <c r="A4172" s="917">
        <v>40074</v>
      </c>
      <c r="B4172">
        <v>4.2</v>
      </c>
    </row>
    <row r="4173" spans="1:2">
      <c r="A4173" s="917">
        <v>40077</v>
      </c>
      <c r="B4173">
        <v>4.2</v>
      </c>
    </row>
    <row r="4174" spans="1:2">
      <c r="A4174" s="917">
        <v>40078</v>
      </c>
      <c r="B4174">
        <v>4.18</v>
      </c>
    </row>
    <row r="4175" spans="1:2">
      <c r="A4175" s="917">
        <v>40079</v>
      </c>
      <c r="B4175">
        <v>4.18</v>
      </c>
    </row>
    <row r="4176" spans="1:2">
      <c r="A4176" s="917">
        <v>40080</v>
      </c>
      <c r="B4176">
        <v>4.1399999999999997</v>
      </c>
    </row>
    <row r="4177" spans="1:2">
      <c r="A4177" s="917">
        <v>40081</v>
      </c>
      <c r="B4177">
        <v>4.07</v>
      </c>
    </row>
    <row r="4178" spans="1:2">
      <c r="A4178" s="917">
        <v>40084</v>
      </c>
      <c r="B4178">
        <v>4.0199999999999996</v>
      </c>
    </row>
    <row r="4179" spans="1:2">
      <c r="A4179" s="917">
        <v>40085</v>
      </c>
      <c r="B4179">
        <v>4.0199999999999996</v>
      </c>
    </row>
    <row r="4180" spans="1:2">
      <c r="A4180" s="917">
        <v>40086</v>
      </c>
      <c r="B4180">
        <v>4.0199999999999996</v>
      </c>
    </row>
    <row r="4181" spans="1:2">
      <c r="A4181" s="917">
        <v>40087</v>
      </c>
      <c r="B4181">
        <v>3.95</v>
      </c>
    </row>
    <row r="4182" spans="1:2">
      <c r="A4182" s="917">
        <v>40088</v>
      </c>
      <c r="B4182">
        <v>3.98</v>
      </c>
    </row>
    <row r="4183" spans="1:2">
      <c r="A4183" s="917">
        <v>40091</v>
      </c>
      <c r="B4183">
        <v>3.98</v>
      </c>
    </row>
    <row r="4184" spans="1:2">
      <c r="A4184" s="917">
        <v>40092</v>
      </c>
      <c r="B4184">
        <v>4.03</v>
      </c>
    </row>
    <row r="4185" spans="1:2">
      <c r="A4185" s="917">
        <v>40093</v>
      </c>
      <c r="B4185">
        <v>3.96</v>
      </c>
    </row>
    <row r="4186" spans="1:2">
      <c r="A4186" s="917">
        <v>40094</v>
      </c>
      <c r="B4186">
        <v>4.05</v>
      </c>
    </row>
    <row r="4187" spans="1:2">
      <c r="A4187" s="917">
        <v>40095</v>
      </c>
      <c r="B4187">
        <v>4.2</v>
      </c>
    </row>
    <row r="4188" spans="1:2">
      <c r="A4188" s="917">
        <v>40098</v>
      </c>
      <c r="B4188" t="s">
        <v>739</v>
      </c>
    </row>
    <row r="4189" spans="1:2">
      <c r="A4189" s="917">
        <v>40099</v>
      </c>
      <c r="B4189">
        <v>4.1399999999999997</v>
      </c>
    </row>
    <row r="4190" spans="1:2">
      <c r="A4190" s="917">
        <v>40100</v>
      </c>
      <c r="B4190">
        <v>4.26</v>
      </c>
    </row>
    <row r="4191" spans="1:2">
      <c r="A4191" s="917">
        <v>40101</v>
      </c>
      <c r="B4191">
        <v>4.29</v>
      </c>
    </row>
    <row r="4192" spans="1:2">
      <c r="A4192" s="917">
        <v>40102</v>
      </c>
      <c r="B4192">
        <v>4.22</v>
      </c>
    </row>
    <row r="4193" spans="1:2">
      <c r="A4193" s="917">
        <v>40105</v>
      </c>
      <c r="B4193">
        <v>4.1900000000000004</v>
      </c>
    </row>
    <row r="4194" spans="1:2">
      <c r="A4194" s="917">
        <v>40106</v>
      </c>
      <c r="B4194">
        <v>4.1399999999999997</v>
      </c>
    </row>
    <row r="4195" spans="1:2">
      <c r="A4195" s="917">
        <v>40107</v>
      </c>
      <c r="B4195">
        <v>4.2</v>
      </c>
    </row>
    <row r="4196" spans="1:2">
      <c r="A4196" s="917">
        <v>40108</v>
      </c>
      <c r="B4196">
        <v>4.22</v>
      </c>
    </row>
    <row r="4197" spans="1:2">
      <c r="A4197" s="917">
        <v>40109</v>
      </c>
      <c r="B4197">
        <v>4.2699999999999996</v>
      </c>
    </row>
    <row r="4198" spans="1:2">
      <c r="A4198" s="917">
        <v>40112</v>
      </c>
      <c r="B4198">
        <v>4.3499999999999996</v>
      </c>
    </row>
    <row r="4199" spans="1:2">
      <c r="A4199" s="917">
        <v>40113</v>
      </c>
      <c r="B4199">
        <v>4.26</v>
      </c>
    </row>
    <row r="4200" spans="1:2">
      <c r="A4200" s="917">
        <v>40114</v>
      </c>
      <c r="B4200">
        <v>4.22</v>
      </c>
    </row>
    <row r="4201" spans="1:2">
      <c r="A4201" s="917">
        <v>40115</v>
      </c>
      <c r="B4201">
        <v>4.3099999999999996</v>
      </c>
    </row>
    <row r="4202" spans="1:2">
      <c r="A4202" s="917">
        <v>40116</v>
      </c>
      <c r="B4202">
        <v>4.1900000000000004</v>
      </c>
    </row>
    <row r="4203" spans="1:2">
      <c r="A4203" s="917">
        <v>40119</v>
      </c>
      <c r="B4203">
        <v>4.22</v>
      </c>
    </row>
    <row r="4204" spans="1:2">
      <c r="A4204" s="917">
        <v>40120</v>
      </c>
      <c r="B4204">
        <v>4.29</v>
      </c>
    </row>
    <row r="4205" spans="1:2">
      <c r="A4205" s="917">
        <v>40121</v>
      </c>
      <c r="B4205">
        <v>4.3600000000000003</v>
      </c>
    </row>
    <row r="4206" spans="1:2">
      <c r="A4206" s="917">
        <v>40122</v>
      </c>
      <c r="B4206">
        <v>4.3600000000000003</v>
      </c>
    </row>
    <row r="4207" spans="1:2">
      <c r="A4207" s="917">
        <v>40123</v>
      </c>
      <c r="B4207">
        <v>4.3499999999999996</v>
      </c>
    </row>
    <row r="4208" spans="1:2">
      <c r="A4208" s="917">
        <v>40126</v>
      </c>
      <c r="B4208">
        <v>4.34</v>
      </c>
    </row>
    <row r="4209" spans="1:2">
      <c r="A4209" s="917">
        <v>40127</v>
      </c>
      <c r="B4209">
        <v>4.3600000000000003</v>
      </c>
    </row>
    <row r="4210" spans="1:2">
      <c r="A4210" s="917">
        <v>40128</v>
      </c>
      <c r="B4210" t="s">
        <v>739</v>
      </c>
    </row>
    <row r="4211" spans="1:2">
      <c r="A4211" s="917">
        <v>40129</v>
      </c>
      <c r="B4211">
        <v>4.33</v>
      </c>
    </row>
    <row r="4212" spans="1:2">
      <c r="A4212" s="917">
        <v>40130</v>
      </c>
      <c r="B4212">
        <v>4.29</v>
      </c>
    </row>
    <row r="4213" spans="1:2">
      <c r="A4213" s="917">
        <v>40133</v>
      </c>
      <c r="B4213">
        <v>4.18</v>
      </c>
    </row>
    <row r="4214" spans="1:2">
      <c r="A4214" s="917">
        <v>40134</v>
      </c>
      <c r="B4214">
        <v>4.17</v>
      </c>
    </row>
    <row r="4215" spans="1:2">
      <c r="A4215" s="917">
        <v>40135</v>
      </c>
      <c r="B4215">
        <v>4.21</v>
      </c>
    </row>
    <row r="4216" spans="1:2">
      <c r="A4216" s="917">
        <v>40136</v>
      </c>
      <c r="B4216">
        <v>4.2</v>
      </c>
    </row>
    <row r="4217" spans="1:2">
      <c r="A4217" s="917">
        <v>40137</v>
      </c>
      <c r="B4217">
        <v>4.2</v>
      </c>
    </row>
    <row r="4218" spans="1:2">
      <c r="A4218" s="917">
        <v>40140</v>
      </c>
      <c r="B4218">
        <v>4.2</v>
      </c>
    </row>
    <row r="4219" spans="1:2">
      <c r="A4219" s="917">
        <v>40141</v>
      </c>
      <c r="B4219">
        <v>4.16</v>
      </c>
    </row>
    <row r="4220" spans="1:2">
      <c r="A4220" s="917">
        <v>40142</v>
      </c>
      <c r="B4220">
        <v>4.12</v>
      </c>
    </row>
    <row r="4221" spans="1:2">
      <c r="A4221" s="917">
        <v>40143</v>
      </c>
      <c r="B4221" t="s">
        <v>739</v>
      </c>
    </row>
    <row r="4222" spans="1:2">
      <c r="A4222" s="917">
        <v>40144</v>
      </c>
      <c r="B4222">
        <v>4.07</v>
      </c>
    </row>
    <row r="4223" spans="1:2">
      <c r="A4223" s="917">
        <v>40147</v>
      </c>
      <c r="B4223">
        <v>4.07</v>
      </c>
    </row>
    <row r="4224" spans="1:2">
      <c r="A4224" s="917">
        <v>40148</v>
      </c>
      <c r="B4224">
        <v>4.1399999999999997</v>
      </c>
    </row>
    <row r="4225" spans="1:2">
      <c r="A4225" s="917">
        <v>40149</v>
      </c>
      <c r="B4225">
        <v>4.1399999999999997</v>
      </c>
    </row>
    <row r="4226" spans="1:2">
      <c r="A4226" s="917">
        <v>40150</v>
      </c>
      <c r="B4226">
        <v>4.2300000000000004</v>
      </c>
    </row>
    <row r="4227" spans="1:2">
      <c r="A4227" s="917">
        <v>40151</v>
      </c>
      <c r="B4227">
        <v>4.3099999999999996</v>
      </c>
    </row>
    <row r="4228" spans="1:2">
      <c r="A4228" s="917">
        <v>40154</v>
      </c>
      <c r="B4228">
        <v>4.29</v>
      </c>
    </row>
    <row r="4229" spans="1:2">
      <c r="A4229" s="917">
        <v>40155</v>
      </c>
      <c r="B4229">
        <v>4.28</v>
      </c>
    </row>
    <row r="4230" spans="1:2">
      <c r="A4230" s="917">
        <v>40156</v>
      </c>
      <c r="B4230">
        <v>4.3099999999999996</v>
      </c>
    </row>
    <row r="4231" spans="1:2">
      <c r="A4231" s="917">
        <v>40157</v>
      </c>
      <c r="B4231">
        <v>4.37</v>
      </c>
    </row>
    <row r="4232" spans="1:2">
      <c r="A4232" s="917">
        <v>40158</v>
      </c>
      <c r="B4232">
        <v>4.3899999999999997</v>
      </c>
    </row>
    <row r="4233" spans="1:2">
      <c r="A4233" s="917">
        <v>40161</v>
      </c>
      <c r="B4233">
        <v>4.3899999999999997</v>
      </c>
    </row>
    <row r="4234" spans="1:2">
      <c r="A4234" s="917">
        <v>40162</v>
      </c>
      <c r="B4234">
        <v>4.42</v>
      </c>
    </row>
    <row r="4235" spans="1:2">
      <c r="A4235" s="917">
        <v>40163</v>
      </c>
      <c r="B4235">
        <v>4.42</v>
      </c>
    </row>
    <row r="4236" spans="1:2">
      <c r="A4236" s="917">
        <v>40164</v>
      </c>
      <c r="B4236">
        <v>4.3099999999999996</v>
      </c>
    </row>
    <row r="4237" spans="1:2">
      <c r="A4237" s="917">
        <v>40165</v>
      </c>
      <c r="B4237">
        <v>4.3600000000000003</v>
      </c>
    </row>
    <row r="4238" spans="1:2">
      <c r="A4238" s="917">
        <v>40168</v>
      </c>
      <c r="B4238">
        <v>4.47</v>
      </c>
    </row>
    <row r="4239" spans="1:2">
      <c r="A4239" s="917">
        <v>40169</v>
      </c>
      <c r="B4239">
        <v>4.5199999999999996</v>
      </c>
    </row>
    <row r="4240" spans="1:2">
      <c r="A4240" s="917">
        <v>40170</v>
      </c>
      <c r="B4240">
        <v>4.54</v>
      </c>
    </row>
    <row r="4241" spans="1:2">
      <c r="A4241" s="917">
        <v>40171</v>
      </c>
      <c r="B4241">
        <v>4.5999999999999996</v>
      </c>
    </row>
    <row r="4242" spans="1:2">
      <c r="A4242" s="917">
        <v>40172</v>
      </c>
      <c r="B4242" t="s">
        <v>739</v>
      </c>
    </row>
    <row r="4243" spans="1:2">
      <c r="A4243" s="917">
        <v>40175</v>
      </c>
      <c r="B4243">
        <v>4.6100000000000003</v>
      </c>
    </row>
    <row r="4244" spans="1:2">
      <c r="A4244" s="917">
        <v>40176</v>
      </c>
      <c r="B4244">
        <v>4.57</v>
      </c>
    </row>
    <row r="4245" spans="1:2">
      <c r="A4245" s="917">
        <v>40177</v>
      </c>
      <c r="B4245">
        <v>4.54</v>
      </c>
    </row>
    <row r="4246" spans="1:2">
      <c r="A4246" s="917">
        <v>40178</v>
      </c>
      <c r="B4246">
        <v>4.58</v>
      </c>
    </row>
    <row r="4247" spans="1:2">
      <c r="A4247" s="917">
        <v>40179</v>
      </c>
      <c r="B4247" t="s">
        <v>739</v>
      </c>
    </row>
    <row r="4248" spans="1:2">
      <c r="A4248" s="917">
        <v>40182</v>
      </c>
      <c r="B4248">
        <v>4.5999999999999996</v>
      </c>
    </row>
    <row r="4249" spans="1:2">
      <c r="A4249" s="917">
        <v>40183</v>
      </c>
      <c r="B4249">
        <v>4.54</v>
      </c>
    </row>
    <row r="4250" spans="1:2">
      <c r="A4250" s="917">
        <v>40184</v>
      </c>
      <c r="B4250">
        <v>4.63</v>
      </c>
    </row>
    <row r="4251" spans="1:2">
      <c r="A4251" s="917">
        <v>40185</v>
      </c>
      <c r="B4251">
        <v>4.62</v>
      </c>
    </row>
    <row r="4252" spans="1:2">
      <c r="A4252" s="917">
        <v>40186</v>
      </c>
      <c r="B4252">
        <v>4.6100000000000003</v>
      </c>
    </row>
    <row r="4253" spans="1:2">
      <c r="A4253" s="917">
        <v>40189</v>
      </c>
      <c r="B4253">
        <v>4.6399999999999997</v>
      </c>
    </row>
    <row r="4254" spans="1:2">
      <c r="A4254" s="917">
        <v>40190</v>
      </c>
      <c r="B4254">
        <v>4.5199999999999996</v>
      </c>
    </row>
    <row r="4255" spans="1:2">
      <c r="A4255" s="917">
        <v>40191</v>
      </c>
      <c r="B4255">
        <v>4.5999999999999996</v>
      </c>
    </row>
    <row r="4256" spans="1:2">
      <c r="A4256" s="917">
        <v>40192</v>
      </c>
      <c r="B4256">
        <v>4.5199999999999996</v>
      </c>
    </row>
    <row r="4257" spans="1:2">
      <c r="A4257" s="917">
        <v>40193</v>
      </c>
      <c r="B4257">
        <v>4.4800000000000004</v>
      </c>
    </row>
    <row r="4258" spans="1:2">
      <c r="A4258" s="917">
        <v>40196</v>
      </c>
      <c r="B4258" t="s">
        <v>739</v>
      </c>
    </row>
    <row r="4259" spans="1:2">
      <c r="A4259" s="917">
        <v>40197</v>
      </c>
      <c r="B4259">
        <v>4.49</v>
      </c>
    </row>
    <row r="4260" spans="1:2">
      <c r="A4260" s="917">
        <v>40198</v>
      </c>
      <c r="B4260">
        <v>4.43</v>
      </c>
    </row>
    <row r="4261" spans="1:2">
      <c r="A4261" s="917">
        <v>40199</v>
      </c>
      <c r="B4261">
        <v>4.38</v>
      </c>
    </row>
    <row r="4262" spans="1:2">
      <c r="A4262" s="917">
        <v>40200</v>
      </c>
      <c r="B4262">
        <v>4.38</v>
      </c>
    </row>
    <row r="4263" spans="1:2">
      <c r="A4263" s="917">
        <v>40203</v>
      </c>
      <c r="B4263">
        <v>4.42</v>
      </c>
    </row>
    <row r="4264" spans="1:2">
      <c r="A4264" s="917">
        <v>40204</v>
      </c>
      <c r="B4264">
        <v>4.43</v>
      </c>
    </row>
    <row r="4265" spans="1:2">
      <c r="A4265" s="917">
        <v>40205</v>
      </c>
      <c r="B4265">
        <v>4.42</v>
      </c>
    </row>
    <row r="4266" spans="1:2">
      <c r="A4266" s="917">
        <v>40206</v>
      </c>
      <c r="B4266">
        <v>4.4400000000000004</v>
      </c>
    </row>
    <row r="4267" spans="1:2">
      <c r="A4267" s="917">
        <v>40207</v>
      </c>
      <c r="B4267">
        <v>4.38</v>
      </c>
    </row>
    <row r="4268" spans="1:2">
      <c r="A4268" s="917">
        <v>40210</v>
      </c>
      <c r="B4268">
        <v>4.43</v>
      </c>
    </row>
    <row r="4269" spans="1:2">
      <c r="A4269" s="917">
        <v>40211</v>
      </c>
      <c r="B4269">
        <v>4.42</v>
      </c>
    </row>
    <row r="4270" spans="1:2">
      <c r="A4270" s="917">
        <v>40212</v>
      </c>
      <c r="B4270">
        <v>4.49</v>
      </c>
    </row>
    <row r="4271" spans="1:2">
      <c r="A4271" s="917">
        <v>40213</v>
      </c>
      <c r="B4271">
        <v>4.3899999999999997</v>
      </c>
    </row>
    <row r="4272" spans="1:2">
      <c r="A4272" s="917">
        <v>40214</v>
      </c>
      <c r="B4272">
        <v>4.3600000000000003</v>
      </c>
    </row>
    <row r="4273" spans="1:2">
      <c r="A4273" s="917">
        <v>40217</v>
      </c>
      <c r="B4273">
        <v>4.38</v>
      </c>
    </row>
    <row r="4274" spans="1:2">
      <c r="A4274" s="917">
        <v>40218</v>
      </c>
      <c r="B4274">
        <v>4.4400000000000004</v>
      </c>
    </row>
    <row r="4275" spans="1:2">
      <c r="A4275" s="917">
        <v>40219</v>
      </c>
      <c r="B4275">
        <v>4.51</v>
      </c>
    </row>
    <row r="4276" spans="1:2">
      <c r="A4276" s="917">
        <v>40220</v>
      </c>
      <c r="B4276">
        <v>4.54</v>
      </c>
    </row>
    <row r="4277" spans="1:2">
      <c r="A4277" s="917">
        <v>40221</v>
      </c>
      <c r="B4277">
        <v>4.5199999999999996</v>
      </c>
    </row>
    <row r="4278" spans="1:2">
      <c r="A4278" s="917">
        <v>40224</v>
      </c>
      <c r="B4278" t="s">
        <v>739</v>
      </c>
    </row>
    <row r="4279" spans="1:2">
      <c r="A4279" s="917">
        <v>40225</v>
      </c>
      <c r="B4279">
        <v>4.49</v>
      </c>
    </row>
    <row r="4280" spans="1:2">
      <c r="A4280" s="917">
        <v>40226</v>
      </c>
      <c r="B4280">
        <v>4.5599999999999996</v>
      </c>
    </row>
    <row r="4281" spans="1:2">
      <c r="A4281" s="917">
        <v>40227</v>
      </c>
      <c r="B4281">
        <v>4.6100000000000003</v>
      </c>
    </row>
    <row r="4282" spans="1:2">
      <c r="A4282" s="917">
        <v>40228</v>
      </c>
      <c r="B4282">
        <v>4.58</v>
      </c>
    </row>
    <row r="4283" spans="1:2">
      <c r="A4283" s="917">
        <v>40231</v>
      </c>
      <c r="B4283">
        <v>4.5999999999999996</v>
      </c>
    </row>
    <row r="4284" spans="1:2">
      <c r="A4284" s="917">
        <v>40232</v>
      </c>
      <c r="B4284">
        <v>4.49</v>
      </c>
    </row>
    <row r="4285" spans="1:2">
      <c r="A4285" s="917">
        <v>40233</v>
      </c>
      <c r="B4285">
        <v>4.49</v>
      </c>
    </row>
    <row r="4286" spans="1:2">
      <c r="A4286" s="917">
        <v>40234</v>
      </c>
      <c r="B4286">
        <v>4.4400000000000004</v>
      </c>
    </row>
    <row r="4287" spans="1:2">
      <c r="A4287" s="917">
        <v>40235</v>
      </c>
      <c r="B4287">
        <v>4.4000000000000004</v>
      </c>
    </row>
    <row r="4288" spans="1:2">
      <c r="A4288" s="917">
        <v>40238</v>
      </c>
      <c r="B4288">
        <v>4.41</v>
      </c>
    </row>
    <row r="4289" spans="1:2">
      <c r="A4289" s="917">
        <v>40239</v>
      </c>
      <c r="B4289">
        <v>4.42</v>
      </c>
    </row>
    <row r="4290" spans="1:2">
      <c r="A4290" s="917">
        <v>40240</v>
      </c>
      <c r="B4290">
        <v>4.43</v>
      </c>
    </row>
    <row r="4291" spans="1:2">
      <c r="A4291" s="917">
        <v>40241</v>
      </c>
      <c r="B4291">
        <v>4.4000000000000004</v>
      </c>
    </row>
    <row r="4292" spans="1:2">
      <c r="A4292" s="917">
        <v>40242</v>
      </c>
      <c r="B4292">
        <v>4.49</v>
      </c>
    </row>
    <row r="4293" spans="1:2">
      <c r="A4293" s="917">
        <v>40245</v>
      </c>
      <c r="B4293">
        <v>4.5199999999999996</v>
      </c>
    </row>
    <row r="4294" spans="1:2">
      <c r="A4294" s="917">
        <v>40246</v>
      </c>
      <c r="B4294">
        <v>4.53</v>
      </c>
    </row>
    <row r="4295" spans="1:2">
      <c r="A4295" s="917">
        <v>40247</v>
      </c>
      <c r="B4295">
        <v>4.53</v>
      </c>
    </row>
    <row r="4296" spans="1:2">
      <c r="A4296" s="917">
        <v>40248</v>
      </c>
      <c r="B4296">
        <v>4.51</v>
      </c>
    </row>
    <row r="4297" spans="1:2">
      <c r="A4297" s="917">
        <v>40249</v>
      </c>
      <c r="B4297">
        <v>4.47</v>
      </c>
    </row>
    <row r="4298" spans="1:2">
      <c r="A4298" s="917">
        <v>40252</v>
      </c>
      <c r="B4298">
        <v>4.4800000000000004</v>
      </c>
    </row>
    <row r="4299" spans="1:2">
      <c r="A4299" s="917">
        <v>40253</v>
      </c>
      <c r="B4299">
        <v>4.43</v>
      </c>
    </row>
    <row r="4300" spans="1:2">
      <c r="A4300" s="917">
        <v>40254</v>
      </c>
      <c r="B4300">
        <v>4.41</v>
      </c>
    </row>
    <row r="4301" spans="1:2">
      <c r="A4301" s="917">
        <v>40255</v>
      </c>
      <c r="B4301">
        <v>4.43</v>
      </c>
    </row>
    <row r="4302" spans="1:2">
      <c r="A4302" s="917">
        <v>40256</v>
      </c>
      <c r="B4302">
        <v>4.41</v>
      </c>
    </row>
    <row r="4303" spans="1:2">
      <c r="A4303" s="917">
        <v>40259</v>
      </c>
      <c r="B4303">
        <v>4.41</v>
      </c>
    </row>
    <row r="4304" spans="1:2">
      <c r="A4304" s="917">
        <v>40260</v>
      </c>
      <c r="B4304">
        <v>4.43</v>
      </c>
    </row>
    <row r="4305" spans="1:2">
      <c r="A4305" s="917">
        <v>40261</v>
      </c>
      <c r="B4305">
        <v>4.5599999999999996</v>
      </c>
    </row>
    <row r="4306" spans="1:2">
      <c r="A4306" s="917">
        <v>40262</v>
      </c>
      <c r="B4306">
        <v>4.63</v>
      </c>
    </row>
    <row r="4307" spans="1:2">
      <c r="A4307" s="917">
        <v>40263</v>
      </c>
      <c r="B4307">
        <v>4.5999999999999996</v>
      </c>
    </row>
    <row r="4308" spans="1:2">
      <c r="A4308" s="917">
        <v>40266</v>
      </c>
      <c r="B4308">
        <v>4.6100000000000003</v>
      </c>
    </row>
    <row r="4309" spans="1:2">
      <c r="A4309" s="917">
        <v>40267</v>
      </c>
      <c r="B4309">
        <v>4.59</v>
      </c>
    </row>
    <row r="4310" spans="1:2">
      <c r="A4310" s="917">
        <v>40268</v>
      </c>
      <c r="B4310">
        <v>4.55</v>
      </c>
    </row>
    <row r="4311" spans="1:2">
      <c r="A4311" s="917">
        <v>40269</v>
      </c>
      <c r="B4311">
        <v>4.58</v>
      </c>
    </row>
    <row r="4312" spans="1:2">
      <c r="A4312" s="917">
        <v>40270</v>
      </c>
      <c r="B4312">
        <v>4.6500000000000004</v>
      </c>
    </row>
    <row r="4313" spans="1:2">
      <c r="A4313" s="917">
        <v>40273</v>
      </c>
      <c r="B4313">
        <v>4.6900000000000004</v>
      </c>
    </row>
    <row r="4314" spans="1:2">
      <c r="A4314" s="917">
        <v>40274</v>
      </c>
      <c r="B4314">
        <v>4.68</v>
      </c>
    </row>
    <row r="4315" spans="1:2">
      <c r="A4315" s="917">
        <v>40275</v>
      </c>
      <c r="B4315">
        <v>4.58</v>
      </c>
    </row>
    <row r="4316" spans="1:2">
      <c r="A4316" s="917">
        <v>40276</v>
      </c>
      <c r="B4316">
        <v>4.5999999999999996</v>
      </c>
    </row>
    <row r="4317" spans="1:2">
      <c r="A4317" s="917">
        <v>40277</v>
      </c>
      <c r="B4317">
        <v>4.58</v>
      </c>
    </row>
    <row r="4318" spans="1:2">
      <c r="A4318" s="917">
        <v>40280</v>
      </c>
      <c r="B4318">
        <v>4.54</v>
      </c>
    </row>
    <row r="4319" spans="1:2">
      <c r="A4319" s="917">
        <v>40281</v>
      </c>
      <c r="B4319">
        <v>4.5199999999999996</v>
      </c>
    </row>
    <row r="4320" spans="1:2">
      <c r="A4320" s="917">
        <v>40282</v>
      </c>
      <c r="B4320">
        <v>4.57</v>
      </c>
    </row>
    <row r="4321" spans="1:2">
      <c r="A4321" s="917">
        <v>40283</v>
      </c>
      <c r="B4321">
        <v>4.5599999999999996</v>
      </c>
    </row>
    <row r="4322" spans="1:2">
      <c r="A4322" s="917">
        <v>40284</v>
      </c>
      <c r="B4322">
        <v>4.5</v>
      </c>
    </row>
    <row r="4323" spans="1:2">
      <c r="A4323" s="917">
        <v>40287</v>
      </c>
      <c r="B4323">
        <v>4.54</v>
      </c>
    </row>
    <row r="4324" spans="1:2">
      <c r="A4324" s="917">
        <v>40288</v>
      </c>
      <c r="B4324">
        <v>4.51</v>
      </c>
    </row>
    <row r="4325" spans="1:2">
      <c r="A4325" s="917">
        <v>40289</v>
      </c>
      <c r="B4325">
        <v>4.45</v>
      </c>
    </row>
    <row r="4326" spans="1:2">
      <c r="A4326" s="917">
        <v>40290</v>
      </c>
      <c r="B4326">
        <v>4.4800000000000004</v>
      </c>
    </row>
    <row r="4327" spans="1:2">
      <c r="A4327" s="917">
        <v>40291</v>
      </c>
      <c r="B4327">
        <v>4.51</v>
      </c>
    </row>
    <row r="4328" spans="1:2">
      <c r="A4328" s="917">
        <v>40294</v>
      </c>
      <c r="B4328">
        <v>4.5</v>
      </c>
    </row>
    <row r="4329" spans="1:2">
      <c r="A4329" s="917">
        <v>40295</v>
      </c>
      <c r="B4329">
        <v>4.4000000000000004</v>
      </c>
    </row>
    <row r="4330" spans="1:2">
      <c r="A4330" s="917">
        <v>40296</v>
      </c>
      <c r="B4330">
        <v>4.47</v>
      </c>
    </row>
    <row r="4331" spans="1:2">
      <c r="A4331" s="917">
        <v>40297</v>
      </c>
      <c r="B4331">
        <v>4.42</v>
      </c>
    </row>
    <row r="4332" spans="1:2">
      <c r="A4332" s="917">
        <v>40298</v>
      </c>
      <c r="B4332">
        <v>4.3600000000000003</v>
      </c>
    </row>
    <row r="4333" spans="1:2">
      <c r="A4333" s="917">
        <v>40301</v>
      </c>
      <c r="B4333">
        <v>4.37</v>
      </c>
    </row>
    <row r="4334" spans="1:2">
      <c r="A4334" s="917">
        <v>40302</v>
      </c>
      <c r="B4334">
        <v>4.2699999999999996</v>
      </c>
    </row>
    <row r="4335" spans="1:2">
      <c r="A4335" s="917">
        <v>40303</v>
      </c>
      <c r="B4335">
        <v>4.2300000000000004</v>
      </c>
    </row>
    <row r="4336" spans="1:2">
      <c r="A4336" s="917">
        <v>40304</v>
      </c>
      <c r="B4336">
        <v>4.03</v>
      </c>
    </row>
    <row r="4337" spans="1:2">
      <c r="A4337" s="917">
        <v>40305</v>
      </c>
      <c r="B4337">
        <v>4.1100000000000003</v>
      </c>
    </row>
    <row r="4338" spans="1:2">
      <c r="A4338" s="917">
        <v>40308</v>
      </c>
      <c r="B4338">
        <v>4.2300000000000004</v>
      </c>
    </row>
    <row r="4339" spans="1:2">
      <c r="A4339" s="917">
        <v>40309</v>
      </c>
      <c r="B4339">
        <v>4.24</v>
      </c>
    </row>
    <row r="4340" spans="1:2">
      <c r="A4340" s="917">
        <v>40310</v>
      </c>
      <c r="B4340">
        <v>4.29</v>
      </c>
    </row>
    <row r="4341" spans="1:2">
      <c r="A4341" s="917">
        <v>40311</v>
      </c>
      <c r="B4341">
        <v>4.26</v>
      </c>
    </row>
    <row r="4342" spans="1:2">
      <c r="A4342" s="917">
        <v>40312</v>
      </c>
      <c r="B4342">
        <v>4.13</v>
      </c>
    </row>
    <row r="4343" spans="1:2">
      <c r="A4343" s="917">
        <v>40315</v>
      </c>
      <c r="B4343">
        <v>4.17</v>
      </c>
    </row>
    <row r="4344" spans="1:2">
      <c r="A4344" s="917">
        <v>40316</v>
      </c>
      <c r="B4344">
        <v>4.08</v>
      </c>
    </row>
    <row r="4345" spans="1:2">
      <c r="A4345" s="917">
        <v>40317</v>
      </c>
      <c r="B4345">
        <v>4.07</v>
      </c>
    </row>
    <row r="4346" spans="1:2">
      <c r="A4346" s="917">
        <v>40318</v>
      </c>
      <c r="B4346">
        <v>3.96</v>
      </c>
    </row>
    <row r="4347" spans="1:2">
      <c r="A4347" s="917">
        <v>40319</v>
      </c>
      <c r="B4347">
        <v>3.91</v>
      </c>
    </row>
    <row r="4348" spans="1:2">
      <c r="A4348" s="917">
        <v>40322</v>
      </c>
      <c r="B4348">
        <v>3.96</v>
      </c>
    </row>
    <row r="4349" spans="1:2">
      <c r="A4349" s="917">
        <v>40323</v>
      </c>
      <c r="B4349">
        <v>3.91</v>
      </c>
    </row>
    <row r="4350" spans="1:2">
      <c r="A4350" s="917">
        <v>40324</v>
      </c>
      <c r="B4350">
        <v>3.94</v>
      </c>
    </row>
    <row r="4351" spans="1:2">
      <c r="A4351" s="917">
        <v>40325</v>
      </c>
      <c r="B4351">
        <v>4.08</v>
      </c>
    </row>
    <row r="4352" spans="1:2">
      <c r="A4352" s="917">
        <v>40326</v>
      </c>
      <c r="B4352">
        <v>4.05</v>
      </c>
    </row>
    <row r="4353" spans="1:2">
      <c r="A4353" s="917">
        <v>40329</v>
      </c>
      <c r="B4353" t="s">
        <v>739</v>
      </c>
    </row>
    <row r="4354" spans="1:2">
      <c r="A4354" s="917">
        <v>40330</v>
      </c>
      <c r="B4354">
        <v>4.03</v>
      </c>
    </row>
    <row r="4355" spans="1:2">
      <c r="A4355" s="917">
        <v>40331</v>
      </c>
      <c r="B4355">
        <v>4.08</v>
      </c>
    </row>
    <row r="4356" spans="1:2">
      <c r="A4356" s="917">
        <v>40332</v>
      </c>
      <c r="B4356">
        <v>4.12</v>
      </c>
    </row>
    <row r="4357" spans="1:2">
      <c r="A4357" s="917">
        <v>40333</v>
      </c>
      <c r="B4357">
        <v>3.95</v>
      </c>
    </row>
    <row r="4358" spans="1:2">
      <c r="A4358" s="917">
        <v>40336</v>
      </c>
      <c r="B4358">
        <v>3.93</v>
      </c>
    </row>
    <row r="4359" spans="1:2">
      <c r="A4359" s="917">
        <v>40337</v>
      </c>
      <c r="B4359">
        <v>3.92</v>
      </c>
    </row>
    <row r="4360" spans="1:2">
      <c r="A4360" s="917">
        <v>40338</v>
      </c>
      <c r="B4360">
        <v>3.94</v>
      </c>
    </row>
    <row r="4361" spans="1:2">
      <c r="A4361" s="917">
        <v>40339</v>
      </c>
      <c r="B4361">
        <v>4.0599999999999996</v>
      </c>
    </row>
    <row r="4362" spans="1:2">
      <c r="A4362" s="917">
        <v>40340</v>
      </c>
      <c r="B4362">
        <v>3.97</v>
      </c>
    </row>
    <row r="4363" spans="1:2">
      <c r="A4363" s="917">
        <v>40343</v>
      </c>
      <c r="B4363">
        <v>4.0199999999999996</v>
      </c>
    </row>
    <row r="4364" spans="1:2">
      <c r="A4364" s="917">
        <v>40344</v>
      </c>
      <c r="B4364">
        <v>4.0599999999999996</v>
      </c>
    </row>
    <row r="4365" spans="1:2">
      <c r="A4365" s="917">
        <v>40345</v>
      </c>
      <c r="B4365">
        <v>4</v>
      </c>
    </row>
    <row r="4366" spans="1:2">
      <c r="A4366" s="917">
        <v>40346</v>
      </c>
      <c r="B4366">
        <v>3.95</v>
      </c>
    </row>
    <row r="4367" spans="1:2">
      <c r="A4367" s="917">
        <v>40347</v>
      </c>
      <c r="B4367">
        <v>3.97</v>
      </c>
    </row>
    <row r="4368" spans="1:2">
      <c r="A4368" s="917">
        <v>40350</v>
      </c>
      <c r="B4368">
        <v>3.99</v>
      </c>
    </row>
    <row r="4369" spans="1:2">
      <c r="A4369" s="917">
        <v>40351</v>
      </c>
      <c r="B4369">
        <v>3.92</v>
      </c>
    </row>
    <row r="4370" spans="1:2">
      <c r="A4370" s="917">
        <v>40352</v>
      </c>
      <c r="B4370">
        <v>3.87</v>
      </c>
    </row>
    <row r="4371" spans="1:2">
      <c r="A4371" s="917">
        <v>40353</v>
      </c>
      <c r="B4371">
        <v>3.91</v>
      </c>
    </row>
    <row r="4372" spans="1:2">
      <c r="A4372" s="917">
        <v>40354</v>
      </c>
      <c r="B4372">
        <v>3.89</v>
      </c>
    </row>
    <row r="4373" spans="1:2">
      <c r="A4373" s="917">
        <v>40357</v>
      </c>
      <c r="B4373">
        <v>3.82</v>
      </c>
    </row>
    <row r="4374" spans="1:2">
      <c r="A4374" s="917">
        <v>40358</v>
      </c>
      <c r="B4374">
        <v>3.76</v>
      </c>
    </row>
    <row r="4375" spans="1:2">
      <c r="A4375" s="917">
        <v>40359</v>
      </c>
      <c r="B4375">
        <v>3.74</v>
      </c>
    </row>
    <row r="4376" spans="1:2">
      <c r="A4376" s="917">
        <v>40360</v>
      </c>
      <c r="B4376">
        <v>3.71</v>
      </c>
    </row>
    <row r="4377" spans="1:2">
      <c r="A4377" s="917">
        <v>40361</v>
      </c>
      <c r="B4377">
        <v>3.77</v>
      </c>
    </row>
    <row r="4378" spans="1:2">
      <c r="A4378" s="917">
        <v>40364</v>
      </c>
      <c r="B4378" t="s">
        <v>739</v>
      </c>
    </row>
    <row r="4379" spans="1:2">
      <c r="A4379" s="917">
        <v>40365</v>
      </c>
      <c r="B4379">
        <v>3.71</v>
      </c>
    </row>
    <row r="4380" spans="1:2">
      <c r="A4380" s="917">
        <v>40366</v>
      </c>
      <c r="B4380">
        <v>3.78</v>
      </c>
    </row>
    <row r="4381" spans="1:2">
      <c r="A4381" s="917">
        <v>40367</v>
      </c>
      <c r="B4381">
        <v>3.81</v>
      </c>
    </row>
    <row r="4382" spans="1:2">
      <c r="A4382" s="917">
        <v>40368</v>
      </c>
      <c r="B4382">
        <v>3.85</v>
      </c>
    </row>
    <row r="4383" spans="1:2">
      <c r="A4383" s="917">
        <v>40371</v>
      </c>
      <c r="B4383">
        <v>3.86</v>
      </c>
    </row>
    <row r="4384" spans="1:2">
      <c r="A4384" s="917">
        <v>40372</v>
      </c>
      <c r="B4384">
        <v>3.92</v>
      </c>
    </row>
    <row r="4385" spans="1:2">
      <c r="A4385" s="917">
        <v>40373</v>
      </c>
      <c r="B4385">
        <v>3.84</v>
      </c>
    </row>
    <row r="4386" spans="1:2">
      <c r="A4386" s="917">
        <v>40374</v>
      </c>
      <c r="B4386">
        <v>3.77</v>
      </c>
    </row>
    <row r="4387" spans="1:2">
      <c r="A4387" s="917">
        <v>40375</v>
      </c>
      <c r="B4387">
        <v>3.74</v>
      </c>
    </row>
    <row r="4388" spans="1:2">
      <c r="A4388" s="917">
        <v>40378</v>
      </c>
      <c r="B4388">
        <v>3.78</v>
      </c>
    </row>
    <row r="4389" spans="1:2">
      <c r="A4389" s="917">
        <v>40379</v>
      </c>
      <c r="B4389">
        <v>3.78</v>
      </c>
    </row>
    <row r="4390" spans="1:2">
      <c r="A4390" s="917">
        <v>40380</v>
      </c>
      <c r="B4390">
        <v>3.68</v>
      </c>
    </row>
    <row r="4391" spans="1:2">
      <c r="A4391" s="917">
        <v>40381</v>
      </c>
      <c r="B4391">
        <v>3.75</v>
      </c>
    </row>
    <row r="4392" spans="1:2">
      <c r="A4392" s="917">
        <v>40382</v>
      </c>
      <c r="B4392">
        <v>3.81</v>
      </c>
    </row>
    <row r="4393" spans="1:2">
      <c r="A4393" s="917">
        <v>40385</v>
      </c>
      <c r="B4393">
        <v>3.82</v>
      </c>
    </row>
    <row r="4394" spans="1:2">
      <c r="A4394" s="917">
        <v>40386</v>
      </c>
      <c r="B4394">
        <v>3.88</v>
      </c>
    </row>
    <row r="4395" spans="1:2">
      <c r="A4395" s="917">
        <v>40387</v>
      </c>
      <c r="B4395">
        <v>3.86</v>
      </c>
    </row>
    <row r="4396" spans="1:2">
      <c r="A4396" s="917">
        <v>40388</v>
      </c>
      <c r="B4396">
        <v>3.86</v>
      </c>
    </row>
    <row r="4397" spans="1:2">
      <c r="A4397" s="917">
        <v>40389</v>
      </c>
      <c r="B4397">
        <v>3.74</v>
      </c>
    </row>
    <row r="4398" spans="1:2">
      <c r="A4398" s="917">
        <v>40392</v>
      </c>
      <c r="B4398">
        <v>3.82</v>
      </c>
    </row>
    <row r="4399" spans="1:2">
      <c r="A4399" s="917">
        <v>40393</v>
      </c>
      <c r="B4399">
        <v>3.78</v>
      </c>
    </row>
    <row r="4400" spans="1:2">
      <c r="A4400" s="917">
        <v>40394</v>
      </c>
      <c r="B4400">
        <v>3.81</v>
      </c>
    </row>
    <row r="4401" spans="1:2">
      <c r="A4401" s="917">
        <v>40395</v>
      </c>
      <c r="B4401">
        <v>3.78</v>
      </c>
    </row>
    <row r="4402" spans="1:2">
      <c r="A4402" s="917">
        <v>40396</v>
      </c>
      <c r="B4402">
        <v>3.71</v>
      </c>
    </row>
    <row r="4403" spans="1:2">
      <c r="A4403" s="917">
        <v>40399</v>
      </c>
      <c r="B4403">
        <v>3.73</v>
      </c>
    </row>
    <row r="4404" spans="1:2">
      <c r="A4404" s="917">
        <v>40400</v>
      </c>
      <c r="B4404">
        <v>3.7</v>
      </c>
    </row>
    <row r="4405" spans="1:2">
      <c r="A4405" s="917">
        <v>40401</v>
      </c>
      <c r="B4405">
        <v>3.62</v>
      </c>
    </row>
    <row r="4406" spans="1:2">
      <c r="A4406" s="917">
        <v>40402</v>
      </c>
      <c r="B4406">
        <v>3.63</v>
      </c>
    </row>
    <row r="4407" spans="1:2">
      <c r="A4407" s="917">
        <v>40403</v>
      </c>
      <c r="B4407">
        <v>3.56</v>
      </c>
    </row>
    <row r="4408" spans="1:2">
      <c r="A4408" s="917">
        <v>40406</v>
      </c>
      <c r="B4408">
        <v>3.42</v>
      </c>
    </row>
    <row r="4409" spans="1:2">
      <c r="A4409" s="917">
        <v>40407</v>
      </c>
      <c r="B4409">
        <v>3.47</v>
      </c>
    </row>
    <row r="4410" spans="1:2">
      <c r="A4410" s="917">
        <v>40408</v>
      </c>
      <c r="B4410">
        <v>3.44</v>
      </c>
    </row>
    <row r="4411" spans="1:2">
      <c r="A4411" s="917">
        <v>40409</v>
      </c>
      <c r="B4411">
        <v>3.37</v>
      </c>
    </row>
    <row r="4412" spans="1:2">
      <c r="A4412" s="917">
        <v>40410</v>
      </c>
      <c r="B4412">
        <v>3.38</v>
      </c>
    </row>
    <row r="4413" spans="1:2">
      <c r="A4413" s="917">
        <v>40413</v>
      </c>
      <c r="B4413">
        <v>3.37</v>
      </c>
    </row>
    <row r="4414" spans="1:2">
      <c r="A4414" s="917">
        <v>40414</v>
      </c>
      <c r="B4414">
        <v>3.28</v>
      </c>
    </row>
    <row r="4415" spans="1:2">
      <c r="A4415" s="917">
        <v>40415</v>
      </c>
      <c r="B4415">
        <v>3.31</v>
      </c>
    </row>
    <row r="4416" spans="1:2">
      <c r="A4416" s="917">
        <v>40416</v>
      </c>
      <c r="B4416">
        <v>3.25</v>
      </c>
    </row>
    <row r="4417" spans="1:2">
      <c r="A4417" s="917">
        <v>40417</v>
      </c>
      <c r="B4417">
        <v>3.41</v>
      </c>
    </row>
    <row r="4418" spans="1:2">
      <c r="A4418" s="917">
        <v>40420</v>
      </c>
      <c r="B4418">
        <v>3.3</v>
      </c>
    </row>
    <row r="4419" spans="1:2">
      <c r="A4419" s="917">
        <v>40421</v>
      </c>
      <c r="B4419">
        <v>3.23</v>
      </c>
    </row>
    <row r="4420" spans="1:2">
      <c r="A4420" s="917">
        <v>40422</v>
      </c>
      <c r="B4420">
        <v>3.35</v>
      </c>
    </row>
    <row r="4421" spans="1:2">
      <c r="A4421" s="917">
        <v>40423</v>
      </c>
      <c r="B4421">
        <v>3.41</v>
      </c>
    </row>
    <row r="4422" spans="1:2">
      <c r="A4422" s="917">
        <v>40424</v>
      </c>
      <c r="B4422">
        <v>3.49</v>
      </c>
    </row>
    <row r="4423" spans="1:2">
      <c r="A4423" s="917">
        <v>40427</v>
      </c>
      <c r="B4423" t="s">
        <v>739</v>
      </c>
    </row>
    <row r="4424" spans="1:2">
      <c r="A4424" s="917">
        <v>40428</v>
      </c>
      <c r="B4424">
        <v>3.37</v>
      </c>
    </row>
    <row r="4425" spans="1:2">
      <c r="A4425" s="917">
        <v>40429</v>
      </c>
      <c r="B4425">
        <v>3.42</v>
      </c>
    </row>
    <row r="4426" spans="1:2">
      <c r="A4426" s="917">
        <v>40430</v>
      </c>
      <c r="B4426">
        <v>3.54</v>
      </c>
    </row>
    <row r="4427" spans="1:2">
      <c r="A4427" s="917">
        <v>40431</v>
      </c>
      <c r="B4427">
        <v>3.58</v>
      </c>
    </row>
    <row r="4428" spans="1:2">
      <c r="A4428" s="917">
        <v>40434</v>
      </c>
      <c r="B4428">
        <v>3.52</v>
      </c>
    </row>
    <row r="4429" spans="1:2">
      <c r="A4429" s="917">
        <v>40435</v>
      </c>
      <c r="B4429">
        <v>3.48</v>
      </c>
    </row>
    <row r="4430" spans="1:2">
      <c r="A4430" s="917">
        <v>40436</v>
      </c>
      <c r="B4430">
        <v>3.55</v>
      </c>
    </row>
    <row r="4431" spans="1:2">
      <c r="A4431" s="917">
        <v>40437</v>
      </c>
      <c r="B4431">
        <v>3.61</v>
      </c>
    </row>
    <row r="4432" spans="1:2">
      <c r="A4432" s="917">
        <v>40438</v>
      </c>
      <c r="B4432">
        <v>3.6</v>
      </c>
    </row>
    <row r="4433" spans="1:2">
      <c r="A4433" s="917">
        <v>40441</v>
      </c>
      <c r="B4433">
        <v>3.57</v>
      </c>
    </row>
    <row r="4434" spans="1:2">
      <c r="A4434" s="917">
        <v>40442</v>
      </c>
      <c r="B4434">
        <v>3.49</v>
      </c>
    </row>
    <row r="4435" spans="1:2">
      <c r="A4435" s="917">
        <v>40443</v>
      </c>
      <c r="B4435">
        <v>3.43</v>
      </c>
    </row>
    <row r="4436" spans="1:2">
      <c r="A4436" s="917">
        <v>40444</v>
      </c>
      <c r="B4436">
        <v>3.43</v>
      </c>
    </row>
    <row r="4437" spans="1:2">
      <c r="A4437" s="917">
        <v>40445</v>
      </c>
      <c r="B4437">
        <v>3.5</v>
      </c>
    </row>
    <row r="4438" spans="1:2">
      <c r="A4438" s="917">
        <v>40448</v>
      </c>
      <c r="B4438">
        <v>3.4</v>
      </c>
    </row>
    <row r="4439" spans="1:2">
      <c r="A4439" s="917">
        <v>40449</v>
      </c>
      <c r="B4439">
        <v>3.35</v>
      </c>
    </row>
    <row r="4440" spans="1:2">
      <c r="A4440" s="917">
        <v>40450</v>
      </c>
      <c r="B4440">
        <v>3.38</v>
      </c>
    </row>
    <row r="4441" spans="1:2">
      <c r="A4441" s="917">
        <v>40451</v>
      </c>
      <c r="B4441">
        <v>3.38</v>
      </c>
    </row>
    <row r="4442" spans="1:2">
      <c r="A4442" s="917">
        <v>40452</v>
      </c>
      <c r="B4442">
        <v>3.4</v>
      </c>
    </row>
    <row r="4443" spans="1:2">
      <c r="A4443" s="917">
        <v>40455</v>
      </c>
      <c r="B4443">
        <v>3.39</v>
      </c>
    </row>
    <row r="4444" spans="1:2">
      <c r="A4444" s="917">
        <v>40456</v>
      </c>
      <c r="B4444">
        <v>3.41</v>
      </c>
    </row>
    <row r="4445" spans="1:2">
      <c r="A4445" s="917">
        <v>40457</v>
      </c>
      <c r="B4445">
        <v>3.34</v>
      </c>
    </row>
    <row r="4446" spans="1:2">
      <c r="A4446" s="917">
        <v>40458</v>
      </c>
      <c r="B4446">
        <v>3.38</v>
      </c>
    </row>
    <row r="4447" spans="1:2">
      <c r="A4447" s="917">
        <v>40459</v>
      </c>
      <c r="B4447">
        <v>3.39</v>
      </c>
    </row>
    <row r="4448" spans="1:2">
      <c r="A4448" s="917">
        <v>40462</v>
      </c>
      <c r="B4448" t="s">
        <v>739</v>
      </c>
    </row>
    <row r="4449" spans="1:2">
      <c r="A4449" s="917">
        <v>40463</v>
      </c>
      <c r="B4449">
        <v>3.44</v>
      </c>
    </row>
    <row r="4450" spans="1:2">
      <c r="A4450" s="917">
        <v>40464</v>
      </c>
      <c r="B4450">
        <v>3.48</v>
      </c>
    </row>
    <row r="4451" spans="1:2">
      <c r="A4451" s="917">
        <v>40465</v>
      </c>
      <c r="B4451">
        <v>3.54</v>
      </c>
    </row>
    <row r="4452" spans="1:2">
      <c r="A4452" s="917">
        <v>40466</v>
      </c>
      <c r="B4452">
        <v>3.62</v>
      </c>
    </row>
    <row r="4453" spans="1:2">
      <c r="A4453" s="917">
        <v>40469</v>
      </c>
      <c r="B4453">
        <v>3.57</v>
      </c>
    </row>
    <row r="4454" spans="1:2">
      <c r="A4454" s="917">
        <v>40470</v>
      </c>
      <c r="B4454">
        <v>3.53</v>
      </c>
    </row>
    <row r="4455" spans="1:2">
      <c r="A4455" s="917">
        <v>40471</v>
      </c>
      <c r="B4455">
        <v>3.53</v>
      </c>
    </row>
    <row r="4456" spans="1:2">
      <c r="A4456" s="917">
        <v>40472</v>
      </c>
      <c r="B4456">
        <v>3.59</v>
      </c>
    </row>
    <row r="4457" spans="1:2">
      <c r="A4457" s="917">
        <v>40473</v>
      </c>
      <c r="B4457">
        <v>3.59</v>
      </c>
    </row>
    <row r="4458" spans="1:2">
      <c r="A4458" s="917">
        <v>40476</v>
      </c>
      <c r="B4458">
        <v>3.56</v>
      </c>
    </row>
    <row r="4459" spans="1:2">
      <c r="A4459" s="917">
        <v>40477</v>
      </c>
      <c r="B4459">
        <v>3.66</v>
      </c>
    </row>
    <row r="4460" spans="1:2">
      <c r="A4460" s="917">
        <v>40478</v>
      </c>
      <c r="B4460">
        <v>3.72</v>
      </c>
    </row>
    <row r="4461" spans="1:2">
      <c r="A4461" s="917">
        <v>40479</v>
      </c>
      <c r="B4461">
        <v>3.7</v>
      </c>
    </row>
    <row r="4462" spans="1:2">
      <c r="A4462" s="917">
        <v>40480</v>
      </c>
      <c r="B4462">
        <v>3.64</v>
      </c>
    </row>
    <row r="4463" spans="1:2">
      <c r="A4463" s="917">
        <v>40483</v>
      </c>
      <c r="B4463">
        <v>3.66</v>
      </c>
    </row>
    <row r="4464" spans="1:2">
      <c r="A4464" s="917">
        <v>40484</v>
      </c>
      <c r="B4464">
        <v>3.58</v>
      </c>
    </row>
    <row r="4465" spans="1:2">
      <c r="A4465" s="917">
        <v>40485</v>
      </c>
      <c r="B4465">
        <v>3.71</v>
      </c>
    </row>
    <row r="4466" spans="1:2">
      <c r="A4466" s="917">
        <v>40486</v>
      </c>
      <c r="B4466">
        <v>3.62</v>
      </c>
    </row>
    <row r="4467" spans="1:2">
      <c r="A4467" s="917">
        <v>40487</v>
      </c>
      <c r="B4467">
        <v>3.69</v>
      </c>
    </row>
    <row r="4468" spans="1:2">
      <c r="A4468" s="917">
        <v>40490</v>
      </c>
      <c r="B4468">
        <v>3.7</v>
      </c>
    </row>
    <row r="4469" spans="1:2">
      <c r="A4469" s="917">
        <v>40491</v>
      </c>
      <c r="B4469">
        <v>3.83</v>
      </c>
    </row>
    <row r="4470" spans="1:2">
      <c r="A4470" s="917">
        <v>40492</v>
      </c>
      <c r="B4470">
        <v>3.83</v>
      </c>
    </row>
    <row r="4471" spans="1:2">
      <c r="A4471" s="917">
        <v>40493</v>
      </c>
      <c r="B4471" t="s">
        <v>739</v>
      </c>
    </row>
    <row r="4472" spans="1:2">
      <c r="A4472" s="917">
        <v>40494</v>
      </c>
      <c r="B4472">
        <v>3.88</v>
      </c>
    </row>
    <row r="4473" spans="1:2">
      <c r="A4473" s="917">
        <v>40497</v>
      </c>
      <c r="B4473">
        <v>4.01</v>
      </c>
    </row>
    <row r="4474" spans="1:2">
      <c r="A4474" s="917">
        <v>40498</v>
      </c>
      <c r="B4474">
        <v>3.9</v>
      </c>
    </row>
    <row r="4475" spans="1:2">
      <c r="A4475" s="917">
        <v>40499</v>
      </c>
      <c r="B4475">
        <v>3.95</v>
      </c>
    </row>
    <row r="4476" spans="1:2">
      <c r="A4476" s="917">
        <v>40500</v>
      </c>
      <c r="B4476">
        <v>3.95</v>
      </c>
    </row>
    <row r="4477" spans="1:2">
      <c r="A4477" s="917">
        <v>40501</v>
      </c>
      <c r="B4477">
        <v>3.91</v>
      </c>
    </row>
    <row r="4478" spans="1:2">
      <c r="A4478" s="917">
        <v>40504</v>
      </c>
      <c r="B4478">
        <v>3.85</v>
      </c>
    </row>
    <row r="4479" spans="1:2">
      <c r="A4479" s="917">
        <v>40505</v>
      </c>
      <c r="B4479">
        <v>3.82</v>
      </c>
    </row>
    <row r="4480" spans="1:2">
      <c r="A4480" s="917">
        <v>40506</v>
      </c>
      <c r="B4480">
        <v>3.96</v>
      </c>
    </row>
    <row r="4481" spans="1:2">
      <c r="A4481" s="917">
        <v>40507</v>
      </c>
      <c r="B4481" t="s">
        <v>739</v>
      </c>
    </row>
    <row r="4482" spans="1:2">
      <c r="A4482" s="917">
        <v>40508</v>
      </c>
      <c r="B4482">
        <v>3.88</v>
      </c>
    </row>
    <row r="4483" spans="1:2">
      <c r="A4483" s="917">
        <v>40511</v>
      </c>
      <c r="B4483">
        <v>3.83</v>
      </c>
    </row>
    <row r="4484" spans="1:2">
      <c r="A4484" s="917">
        <v>40512</v>
      </c>
      <c r="B4484">
        <v>3.8</v>
      </c>
    </row>
    <row r="4485" spans="1:2">
      <c r="A4485" s="917">
        <v>40513</v>
      </c>
      <c r="B4485">
        <v>3.95</v>
      </c>
    </row>
    <row r="4486" spans="1:2">
      <c r="A4486" s="917">
        <v>40514</v>
      </c>
      <c r="B4486">
        <v>3.97</v>
      </c>
    </row>
    <row r="4487" spans="1:2">
      <c r="A4487" s="917">
        <v>40515</v>
      </c>
      <c r="B4487">
        <v>4.01</v>
      </c>
    </row>
    <row r="4488" spans="1:2">
      <c r="A4488" s="917">
        <v>40518</v>
      </c>
      <c r="B4488">
        <v>3.94</v>
      </c>
    </row>
    <row r="4489" spans="1:2">
      <c r="A4489" s="917">
        <v>40519</v>
      </c>
      <c r="B4489">
        <v>4.1100000000000003</v>
      </c>
    </row>
    <row r="4490" spans="1:2">
      <c r="A4490" s="917">
        <v>40520</v>
      </c>
      <c r="B4490">
        <v>4.18</v>
      </c>
    </row>
    <row r="4491" spans="1:2">
      <c r="A4491" s="917">
        <v>40521</v>
      </c>
      <c r="B4491">
        <v>4.1500000000000004</v>
      </c>
    </row>
    <row r="4492" spans="1:2">
      <c r="A4492" s="917">
        <v>40522</v>
      </c>
      <c r="B4492">
        <v>4.1900000000000004</v>
      </c>
    </row>
    <row r="4493" spans="1:2">
      <c r="A4493" s="917">
        <v>40525</v>
      </c>
      <c r="B4493">
        <v>4.1500000000000004</v>
      </c>
    </row>
    <row r="4494" spans="1:2">
      <c r="A4494" s="917">
        <v>40526</v>
      </c>
      <c r="B4494">
        <v>4.32</v>
      </c>
    </row>
    <row r="4495" spans="1:2">
      <c r="A4495" s="917">
        <v>40527</v>
      </c>
      <c r="B4495">
        <v>4.37</v>
      </c>
    </row>
    <row r="4496" spans="1:2">
      <c r="A4496" s="917">
        <v>40528</v>
      </c>
      <c r="B4496">
        <v>4.32</v>
      </c>
    </row>
    <row r="4497" spans="1:2">
      <c r="A4497" s="917">
        <v>40529</v>
      </c>
      <c r="B4497">
        <v>4.1900000000000004</v>
      </c>
    </row>
    <row r="4498" spans="1:2">
      <c r="A4498" s="917">
        <v>40532</v>
      </c>
      <c r="B4498">
        <v>4.21</v>
      </c>
    </row>
    <row r="4499" spans="1:2">
      <c r="A4499" s="917">
        <v>40533</v>
      </c>
      <c r="B4499">
        <v>4.21</v>
      </c>
    </row>
    <row r="4500" spans="1:2">
      <c r="A4500" s="917">
        <v>40534</v>
      </c>
      <c r="B4500">
        <v>4.2300000000000004</v>
      </c>
    </row>
    <row r="4501" spans="1:2">
      <c r="A4501" s="917">
        <v>40535</v>
      </c>
      <c r="B4501">
        <v>4.26</v>
      </c>
    </row>
    <row r="4502" spans="1:2">
      <c r="A4502" s="917">
        <v>40536</v>
      </c>
      <c r="B4502" t="s">
        <v>739</v>
      </c>
    </row>
    <row r="4503" spans="1:2">
      <c r="A4503" s="917">
        <v>40539</v>
      </c>
      <c r="B4503">
        <v>4.2</v>
      </c>
    </row>
    <row r="4504" spans="1:2">
      <c r="A4504" s="917">
        <v>40540</v>
      </c>
      <c r="B4504">
        <v>4.33</v>
      </c>
    </row>
    <row r="4505" spans="1:2">
      <c r="A4505" s="917">
        <v>40541</v>
      </c>
      <c r="B4505">
        <v>4.1900000000000004</v>
      </c>
    </row>
    <row r="4506" spans="1:2">
      <c r="A4506" s="917">
        <v>40542</v>
      </c>
      <c r="B4506">
        <v>4.21</v>
      </c>
    </row>
    <row r="4507" spans="1:2">
      <c r="A4507" s="917">
        <v>40543</v>
      </c>
      <c r="B4507">
        <v>4.13</v>
      </c>
    </row>
    <row r="4508" spans="1:2">
      <c r="A4508" s="917">
        <v>40546</v>
      </c>
      <c r="B4508">
        <v>4.18</v>
      </c>
    </row>
    <row r="4509" spans="1:2">
      <c r="A4509" s="917">
        <v>40547</v>
      </c>
      <c r="B4509">
        <v>4.21</v>
      </c>
    </row>
    <row r="4510" spans="1:2">
      <c r="A4510" s="917">
        <v>40548</v>
      </c>
      <c r="B4510">
        <v>4.34</v>
      </c>
    </row>
    <row r="4511" spans="1:2">
      <c r="A4511" s="917">
        <v>40549</v>
      </c>
      <c r="B4511">
        <v>4.3099999999999996</v>
      </c>
    </row>
    <row r="4512" spans="1:2">
      <c r="A4512" s="917">
        <v>40550</v>
      </c>
      <c r="B4512">
        <v>4.25</v>
      </c>
    </row>
    <row r="4513" spans="1:2">
      <c r="A4513" s="917">
        <v>40553</v>
      </c>
      <c r="B4513">
        <v>4.2300000000000004</v>
      </c>
    </row>
    <row r="4514" spans="1:2">
      <c r="A4514" s="917">
        <v>40554</v>
      </c>
      <c r="B4514">
        <v>4.26</v>
      </c>
    </row>
    <row r="4515" spans="1:2">
      <c r="A4515" s="917">
        <v>40555</v>
      </c>
      <c r="B4515">
        <v>4.28</v>
      </c>
    </row>
    <row r="4516" spans="1:2">
      <c r="A4516" s="917">
        <v>40556</v>
      </c>
      <c r="B4516">
        <v>4.24</v>
      </c>
    </row>
    <row r="4517" spans="1:2">
      <c r="A4517" s="917">
        <v>40557</v>
      </c>
      <c r="B4517">
        <v>4.2699999999999996</v>
      </c>
    </row>
    <row r="4518" spans="1:2">
      <c r="A4518" s="917">
        <v>40560</v>
      </c>
      <c r="B4518" t="s">
        <v>739</v>
      </c>
    </row>
    <row r="4519" spans="1:2">
      <c r="A4519" s="917">
        <v>40561</v>
      </c>
      <c r="B4519">
        <v>4.3099999999999996</v>
      </c>
    </row>
    <row r="4520" spans="1:2">
      <c r="A4520" s="917">
        <v>40562</v>
      </c>
      <c r="B4520">
        <v>4.2699999999999996</v>
      </c>
    </row>
    <row r="4521" spans="1:2">
      <c r="A4521" s="917">
        <v>40563</v>
      </c>
      <c r="B4521">
        <v>4.3600000000000003</v>
      </c>
    </row>
    <row r="4522" spans="1:2">
      <c r="A4522" s="917">
        <v>40564</v>
      </c>
      <c r="B4522">
        <v>4.33</v>
      </c>
    </row>
    <row r="4523" spans="1:2">
      <c r="A4523" s="917">
        <v>40567</v>
      </c>
      <c r="B4523">
        <v>4.3099999999999996</v>
      </c>
    </row>
    <row r="4524" spans="1:2">
      <c r="A4524" s="917">
        <v>40568</v>
      </c>
      <c r="B4524">
        <v>4.2300000000000004</v>
      </c>
    </row>
    <row r="4525" spans="1:2">
      <c r="A4525" s="917">
        <v>40569</v>
      </c>
      <c r="B4525">
        <v>4.34</v>
      </c>
    </row>
    <row r="4526" spans="1:2">
      <c r="A4526" s="917">
        <v>40570</v>
      </c>
      <c r="B4526">
        <v>4.3099999999999996</v>
      </c>
    </row>
    <row r="4527" spans="1:2">
      <c r="A4527" s="917">
        <v>40571</v>
      </c>
      <c r="B4527">
        <v>4.26</v>
      </c>
    </row>
    <row r="4528" spans="1:2">
      <c r="A4528" s="917">
        <v>40574</v>
      </c>
      <c r="B4528">
        <v>4.33</v>
      </c>
    </row>
    <row r="4529" spans="1:2">
      <c r="A4529" s="917">
        <v>40575</v>
      </c>
      <c r="B4529">
        <v>4.37</v>
      </c>
    </row>
    <row r="4530" spans="1:2">
      <c r="A4530" s="917">
        <v>40576</v>
      </c>
      <c r="B4530">
        <v>4.3899999999999997</v>
      </c>
    </row>
    <row r="4531" spans="1:2">
      <c r="A4531" s="917">
        <v>40577</v>
      </c>
      <c r="B4531">
        <v>4.43</v>
      </c>
    </row>
    <row r="4532" spans="1:2">
      <c r="A4532" s="917">
        <v>40578</v>
      </c>
      <c r="B4532">
        <v>4.51</v>
      </c>
    </row>
    <row r="4533" spans="1:2">
      <c r="A4533" s="917">
        <v>40581</v>
      </c>
      <c r="B4533">
        <v>4.5</v>
      </c>
    </row>
    <row r="4534" spans="1:2">
      <c r="A4534" s="917">
        <v>40582</v>
      </c>
      <c r="B4534">
        <v>4.5599999999999996</v>
      </c>
    </row>
    <row r="4535" spans="1:2">
      <c r="A4535" s="917">
        <v>40583</v>
      </c>
      <c r="B4535">
        <v>4.49</v>
      </c>
    </row>
    <row r="4536" spans="1:2">
      <c r="A4536" s="917">
        <v>40584</v>
      </c>
      <c r="B4536">
        <v>4.55</v>
      </c>
    </row>
    <row r="4537" spans="1:2">
      <c r="A4537" s="917">
        <v>40585</v>
      </c>
      <c r="B4537">
        <v>4.49</v>
      </c>
    </row>
    <row r="4538" spans="1:2">
      <c r="A4538" s="917">
        <v>40588</v>
      </c>
      <c r="B4538">
        <v>4.46</v>
      </c>
    </row>
    <row r="4539" spans="1:2">
      <c r="A4539" s="917">
        <v>40589</v>
      </c>
      <c r="B4539">
        <v>4.45</v>
      </c>
    </row>
    <row r="4540" spans="1:2">
      <c r="A4540" s="917">
        <v>40590</v>
      </c>
      <c r="B4540">
        <v>4.46</v>
      </c>
    </row>
    <row r="4541" spans="1:2">
      <c r="A4541" s="917">
        <v>40591</v>
      </c>
      <c r="B4541">
        <v>4.4400000000000004</v>
      </c>
    </row>
    <row r="4542" spans="1:2">
      <c r="A4542" s="917">
        <v>40592</v>
      </c>
      <c r="B4542">
        <v>4.46</v>
      </c>
    </row>
    <row r="4543" spans="1:2">
      <c r="A4543" s="917">
        <v>40595</v>
      </c>
      <c r="B4543" t="s">
        <v>739</v>
      </c>
    </row>
    <row r="4544" spans="1:2">
      <c r="A4544" s="917">
        <v>40596</v>
      </c>
      <c r="B4544">
        <v>4.3499999999999996</v>
      </c>
    </row>
    <row r="4545" spans="1:2">
      <c r="A4545" s="917">
        <v>40597</v>
      </c>
      <c r="B4545">
        <v>4.34</v>
      </c>
    </row>
    <row r="4546" spans="1:2">
      <c r="A4546" s="917">
        <v>40598</v>
      </c>
      <c r="B4546">
        <v>4.29</v>
      </c>
    </row>
    <row r="4547" spans="1:2">
      <c r="A4547" s="917">
        <v>40599</v>
      </c>
      <c r="B4547">
        <v>4.26</v>
      </c>
    </row>
    <row r="4548" spans="1:2">
      <c r="A4548" s="917">
        <v>40602</v>
      </c>
      <c r="B4548">
        <v>4.25</v>
      </c>
    </row>
    <row r="4549" spans="1:2">
      <c r="A4549" s="917">
        <v>40603</v>
      </c>
      <c r="B4549">
        <v>4.24</v>
      </c>
    </row>
    <row r="4550" spans="1:2">
      <c r="A4550" s="917">
        <v>40604</v>
      </c>
      <c r="B4550">
        <v>4.3</v>
      </c>
    </row>
    <row r="4551" spans="1:2">
      <c r="A4551" s="917">
        <v>40605</v>
      </c>
      <c r="B4551">
        <v>4.4000000000000004</v>
      </c>
    </row>
    <row r="4552" spans="1:2">
      <c r="A4552" s="917">
        <v>40606</v>
      </c>
      <c r="B4552">
        <v>4.34</v>
      </c>
    </row>
    <row r="4553" spans="1:2">
      <c r="A4553" s="917">
        <v>40609</v>
      </c>
      <c r="B4553">
        <v>4.3600000000000003</v>
      </c>
    </row>
    <row r="4554" spans="1:2">
      <c r="A4554" s="917">
        <v>40610</v>
      </c>
      <c r="B4554">
        <v>4.41</v>
      </c>
    </row>
    <row r="4555" spans="1:2">
      <c r="A4555" s="917">
        <v>40611</v>
      </c>
      <c r="B4555">
        <v>4.3499999999999996</v>
      </c>
    </row>
    <row r="4556" spans="1:2">
      <c r="A4556" s="917">
        <v>40612</v>
      </c>
      <c r="B4556">
        <v>4.25</v>
      </c>
    </row>
    <row r="4557" spans="1:2">
      <c r="A4557" s="917">
        <v>40613</v>
      </c>
      <c r="B4557">
        <v>4.29</v>
      </c>
    </row>
    <row r="4558" spans="1:2">
      <c r="A4558" s="917">
        <v>40616</v>
      </c>
      <c r="B4558">
        <v>4.25</v>
      </c>
    </row>
    <row r="4559" spans="1:2">
      <c r="A4559" s="917">
        <v>40617</v>
      </c>
      <c r="B4559">
        <v>4.21</v>
      </c>
    </row>
    <row r="4560" spans="1:2">
      <c r="A4560" s="917">
        <v>40618</v>
      </c>
      <c r="B4560">
        <v>4.1100000000000003</v>
      </c>
    </row>
    <row r="4561" spans="1:2">
      <c r="A4561" s="917">
        <v>40619</v>
      </c>
      <c r="B4561">
        <v>4.1500000000000004</v>
      </c>
    </row>
    <row r="4562" spans="1:2">
      <c r="A4562" s="917">
        <v>40620</v>
      </c>
      <c r="B4562">
        <v>4.17</v>
      </c>
    </row>
    <row r="4563" spans="1:2">
      <c r="A4563" s="917">
        <v>40623</v>
      </c>
      <c r="B4563">
        <v>4.2</v>
      </c>
    </row>
    <row r="4564" spans="1:2">
      <c r="A4564" s="917">
        <v>40624</v>
      </c>
      <c r="B4564">
        <v>4.1900000000000004</v>
      </c>
    </row>
    <row r="4565" spans="1:2">
      <c r="A4565" s="917">
        <v>40625</v>
      </c>
      <c r="B4565">
        <v>4.2</v>
      </c>
    </row>
    <row r="4566" spans="1:2">
      <c r="A4566" s="917">
        <v>40626</v>
      </c>
      <c r="B4566">
        <v>4.25</v>
      </c>
    </row>
    <row r="4567" spans="1:2">
      <c r="A4567" s="917">
        <v>40627</v>
      </c>
      <c r="B4567">
        <v>4.28</v>
      </c>
    </row>
    <row r="4568" spans="1:2">
      <c r="A4568" s="917">
        <v>40630</v>
      </c>
      <c r="B4568">
        <v>4.28</v>
      </c>
    </row>
    <row r="4569" spans="1:2">
      <c r="A4569" s="917">
        <v>40631</v>
      </c>
      <c r="B4569">
        <v>4.3099999999999996</v>
      </c>
    </row>
    <row r="4570" spans="1:2">
      <c r="A4570" s="917">
        <v>40632</v>
      </c>
      <c r="B4570">
        <v>4.29</v>
      </c>
    </row>
    <row r="4571" spans="1:2">
      <c r="A4571" s="917">
        <v>40633</v>
      </c>
      <c r="B4571">
        <v>4.29</v>
      </c>
    </row>
    <row r="4572" spans="1:2">
      <c r="A4572" s="917">
        <v>40634</v>
      </c>
      <c r="B4572">
        <v>4.2699999999999996</v>
      </c>
    </row>
    <row r="4573" spans="1:2">
      <c r="A4573" s="917">
        <v>40637</v>
      </c>
      <c r="B4573">
        <v>4.2699999999999996</v>
      </c>
    </row>
    <row r="4574" spans="1:2">
      <c r="A4574" s="917">
        <v>40638</v>
      </c>
      <c r="B4574">
        <v>4.3</v>
      </c>
    </row>
    <row r="4575" spans="1:2">
      <c r="A4575" s="917">
        <v>40639</v>
      </c>
      <c r="B4575">
        <v>4.37</v>
      </c>
    </row>
    <row r="4576" spans="1:2">
      <c r="A4576" s="917">
        <v>40640</v>
      </c>
      <c r="B4576">
        <v>4.41</v>
      </c>
    </row>
    <row r="4577" spans="1:2">
      <c r="A4577" s="917">
        <v>40641</v>
      </c>
      <c r="B4577">
        <v>4.41</v>
      </c>
    </row>
    <row r="4578" spans="1:2">
      <c r="A4578" s="917">
        <v>40644</v>
      </c>
      <c r="B4578">
        <v>4.42</v>
      </c>
    </row>
    <row r="4579" spans="1:2">
      <c r="A4579" s="917">
        <v>40645</v>
      </c>
      <c r="B4579">
        <v>4.3499999999999996</v>
      </c>
    </row>
    <row r="4580" spans="1:2">
      <c r="A4580" s="917">
        <v>40646</v>
      </c>
      <c r="B4580">
        <v>4.33</v>
      </c>
    </row>
    <row r="4581" spans="1:2">
      <c r="A4581" s="917">
        <v>40647</v>
      </c>
      <c r="B4581">
        <v>4.32</v>
      </c>
    </row>
    <row r="4582" spans="1:2">
      <c r="A4582" s="917">
        <v>40648</v>
      </c>
      <c r="B4582">
        <v>4.25</v>
      </c>
    </row>
    <row r="4583" spans="1:2">
      <c r="A4583" s="917">
        <v>40651</v>
      </c>
      <c r="B4583">
        <v>4.22</v>
      </c>
    </row>
    <row r="4584" spans="1:2">
      <c r="A4584" s="917">
        <v>40652</v>
      </c>
      <c r="B4584">
        <v>4.2</v>
      </c>
    </row>
    <row r="4585" spans="1:2">
      <c r="A4585" s="917">
        <v>40653</v>
      </c>
      <c r="B4585">
        <v>4.24</v>
      </c>
    </row>
    <row r="4586" spans="1:2">
      <c r="A4586" s="917">
        <v>40654</v>
      </c>
      <c r="B4586">
        <v>4.24</v>
      </c>
    </row>
    <row r="4587" spans="1:2">
      <c r="A4587" s="917">
        <v>40655</v>
      </c>
      <c r="B4587" t="s">
        <v>739</v>
      </c>
    </row>
    <row r="4588" spans="1:2">
      <c r="A4588" s="917">
        <v>40658</v>
      </c>
      <c r="B4588">
        <v>4.22</v>
      </c>
    </row>
    <row r="4589" spans="1:2">
      <c r="A4589" s="917">
        <v>40659</v>
      </c>
      <c r="B4589">
        <v>4.16</v>
      </c>
    </row>
    <row r="4590" spans="1:2">
      <c r="A4590" s="917">
        <v>40660</v>
      </c>
      <c r="B4590">
        <v>4.21</v>
      </c>
    </row>
    <row r="4591" spans="1:2">
      <c r="A4591" s="917">
        <v>40661</v>
      </c>
      <c r="B4591">
        <v>4.18</v>
      </c>
    </row>
    <row r="4592" spans="1:2">
      <c r="A4592" s="917">
        <v>40662</v>
      </c>
      <c r="B4592">
        <v>4.1500000000000004</v>
      </c>
    </row>
    <row r="4593" spans="1:2">
      <c r="A4593" s="917">
        <v>40665</v>
      </c>
      <c r="B4593">
        <v>4.1399999999999997</v>
      </c>
    </row>
    <row r="4594" spans="1:2">
      <c r="A4594" s="917">
        <v>40666</v>
      </c>
      <c r="B4594">
        <v>4.1100000000000003</v>
      </c>
    </row>
    <row r="4595" spans="1:2">
      <c r="A4595" s="917">
        <v>40667</v>
      </c>
      <c r="B4595">
        <v>4.08</v>
      </c>
    </row>
    <row r="4596" spans="1:2">
      <c r="A4596" s="917">
        <v>40668</v>
      </c>
      <c r="B4596">
        <v>4</v>
      </c>
    </row>
    <row r="4597" spans="1:2">
      <c r="A4597" s="917">
        <v>40669</v>
      </c>
      <c r="B4597">
        <v>4.03</v>
      </c>
    </row>
    <row r="4598" spans="1:2">
      <c r="A4598" s="917">
        <v>40672</v>
      </c>
      <c r="B4598">
        <v>4.03</v>
      </c>
    </row>
    <row r="4599" spans="1:2">
      <c r="A4599" s="917">
        <v>40673</v>
      </c>
      <c r="B4599">
        <v>4.07</v>
      </c>
    </row>
    <row r="4600" spans="1:2">
      <c r="A4600" s="917">
        <v>40674</v>
      </c>
      <c r="B4600">
        <v>4.04</v>
      </c>
    </row>
    <row r="4601" spans="1:2">
      <c r="A4601" s="917">
        <v>40675</v>
      </c>
      <c r="B4601">
        <v>4.07</v>
      </c>
    </row>
    <row r="4602" spans="1:2">
      <c r="A4602" s="917">
        <v>40676</v>
      </c>
      <c r="B4602">
        <v>4.03</v>
      </c>
    </row>
    <row r="4603" spans="1:2">
      <c r="A4603" s="917">
        <v>40679</v>
      </c>
      <c r="B4603">
        <v>3.99</v>
      </c>
    </row>
    <row r="4604" spans="1:2">
      <c r="A4604" s="917">
        <v>40680</v>
      </c>
      <c r="B4604">
        <v>3.94</v>
      </c>
    </row>
    <row r="4605" spans="1:2">
      <c r="A4605" s="917">
        <v>40681</v>
      </c>
      <c r="B4605">
        <v>4</v>
      </c>
    </row>
    <row r="4606" spans="1:2">
      <c r="A4606" s="917">
        <v>40682</v>
      </c>
      <c r="B4606">
        <v>4.01</v>
      </c>
    </row>
    <row r="4607" spans="1:2">
      <c r="A4607" s="917">
        <v>40683</v>
      </c>
      <c r="B4607">
        <v>4</v>
      </c>
    </row>
    <row r="4608" spans="1:2">
      <c r="A4608" s="917">
        <v>40686</v>
      </c>
      <c r="B4608">
        <v>3.97</v>
      </c>
    </row>
    <row r="4609" spans="1:2">
      <c r="A4609" s="917">
        <v>40687</v>
      </c>
      <c r="B4609">
        <v>3.96</v>
      </c>
    </row>
    <row r="4610" spans="1:2">
      <c r="A4610" s="917">
        <v>40688</v>
      </c>
      <c r="B4610">
        <v>3.99</v>
      </c>
    </row>
    <row r="4611" spans="1:2">
      <c r="A4611" s="917">
        <v>40689</v>
      </c>
      <c r="B4611">
        <v>3.93</v>
      </c>
    </row>
    <row r="4612" spans="1:2">
      <c r="A4612" s="917">
        <v>40690</v>
      </c>
      <c r="B4612">
        <v>3.94</v>
      </c>
    </row>
    <row r="4613" spans="1:2">
      <c r="A4613" s="917">
        <v>40693</v>
      </c>
      <c r="B4613" t="s">
        <v>739</v>
      </c>
    </row>
    <row r="4614" spans="1:2">
      <c r="A4614" s="917">
        <v>40694</v>
      </c>
      <c r="B4614">
        <v>3.91</v>
      </c>
    </row>
    <row r="4615" spans="1:2">
      <c r="A4615" s="917">
        <v>40695</v>
      </c>
      <c r="B4615">
        <v>3.83</v>
      </c>
    </row>
    <row r="4616" spans="1:2">
      <c r="A4616" s="917">
        <v>40696</v>
      </c>
      <c r="B4616">
        <v>3.92</v>
      </c>
    </row>
    <row r="4617" spans="1:2">
      <c r="A4617" s="917">
        <v>40697</v>
      </c>
      <c r="B4617">
        <v>3.9</v>
      </c>
    </row>
    <row r="4618" spans="1:2">
      <c r="A4618" s="917">
        <v>40700</v>
      </c>
      <c r="B4618">
        <v>3.92</v>
      </c>
    </row>
    <row r="4619" spans="1:2">
      <c r="A4619" s="917">
        <v>40701</v>
      </c>
      <c r="B4619">
        <v>3.94</v>
      </c>
    </row>
    <row r="4620" spans="1:2">
      <c r="A4620" s="917">
        <v>40702</v>
      </c>
      <c r="B4620">
        <v>3.88</v>
      </c>
    </row>
    <row r="4621" spans="1:2">
      <c r="A4621" s="917">
        <v>40703</v>
      </c>
      <c r="B4621">
        <v>3.91</v>
      </c>
    </row>
    <row r="4622" spans="1:2">
      <c r="A4622" s="917">
        <v>40704</v>
      </c>
      <c r="B4622">
        <v>3.87</v>
      </c>
    </row>
    <row r="4623" spans="1:2">
      <c r="A4623" s="917">
        <v>40707</v>
      </c>
      <c r="B4623">
        <v>3.89</v>
      </c>
    </row>
    <row r="4624" spans="1:2">
      <c r="A4624" s="917">
        <v>40708</v>
      </c>
      <c r="B4624">
        <v>4</v>
      </c>
    </row>
    <row r="4625" spans="1:2">
      <c r="A4625" s="917">
        <v>40709</v>
      </c>
      <c r="B4625">
        <v>3.89</v>
      </c>
    </row>
    <row r="4626" spans="1:2">
      <c r="A4626" s="917">
        <v>40710</v>
      </c>
      <c r="B4626">
        <v>3.84</v>
      </c>
    </row>
    <row r="4627" spans="1:2">
      <c r="A4627" s="917">
        <v>40711</v>
      </c>
      <c r="B4627">
        <v>3.86</v>
      </c>
    </row>
    <row r="4628" spans="1:2">
      <c r="A4628" s="917">
        <v>40714</v>
      </c>
      <c r="B4628">
        <v>3.87</v>
      </c>
    </row>
    <row r="4629" spans="1:2">
      <c r="A4629" s="917">
        <v>40715</v>
      </c>
      <c r="B4629">
        <v>3.9</v>
      </c>
    </row>
    <row r="4630" spans="1:2">
      <c r="A4630" s="917">
        <v>40716</v>
      </c>
      <c r="B4630">
        <v>3.91</v>
      </c>
    </row>
    <row r="4631" spans="1:2">
      <c r="A4631" s="917">
        <v>40717</v>
      </c>
      <c r="B4631">
        <v>3.84</v>
      </c>
    </row>
    <row r="4632" spans="1:2">
      <c r="A4632" s="917">
        <v>40718</v>
      </c>
      <c r="B4632">
        <v>3.83</v>
      </c>
    </row>
    <row r="4633" spans="1:2">
      <c r="A4633" s="917">
        <v>40721</v>
      </c>
      <c r="B4633">
        <v>3.94</v>
      </c>
    </row>
    <row r="4634" spans="1:2">
      <c r="A4634" s="917">
        <v>40722</v>
      </c>
      <c r="B4634">
        <v>4.01</v>
      </c>
    </row>
    <row r="4635" spans="1:2">
      <c r="A4635" s="917">
        <v>40723</v>
      </c>
      <c r="B4635">
        <v>4.08</v>
      </c>
    </row>
    <row r="4636" spans="1:2">
      <c r="A4636" s="917">
        <v>40724</v>
      </c>
      <c r="B4636">
        <v>4.09</v>
      </c>
    </row>
    <row r="4637" spans="1:2">
      <c r="A4637" s="917">
        <v>40725</v>
      </c>
      <c r="B4637">
        <v>4.12</v>
      </c>
    </row>
    <row r="4638" spans="1:2">
      <c r="A4638" s="917">
        <v>40728</v>
      </c>
      <c r="B4638" t="s">
        <v>739</v>
      </c>
    </row>
    <row r="4639" spans="1:2">
      <c r="A4639" s="917">
        <v>40729</v>
      </c>
      <c r="B4639">
        <v>4.09</v>
      </c>
    </row>
    <row r="4640" spans="1:2">
      <c r="A4640" s="917">
        <v>40730</v>
      </c>
      <c r="B4640">
        <v>4.05</v>
      </c>
    </row>
    <row r="4641" spans="1:2">
      <c r="A4641" s="917">
        <v>40731</v>
      </c>
      <c r="B4641">
        <v>4.08</v>
      </c>
    </row>
    <row r="4642" spans="1:2">
      <c r="A4642" s="917">
        <v>40732</v>
      </c>
      <c r="B4642">
        <v>3.97</v>
      </c>
    </row>
    <row r="4643" spans="1:2">
      <c r="A4643" s="917">
        <v>40735</v>
      </c>
      <c r="B4643">
        <v>3.88</v>
      </c>
    </row>
    <row r="4644" spans="1:2">
      <c r="A4644" s="917">
        <v>40736</v>
      </c>
      <c r="B4644">
        <v>3.86</v>
      </c>
    </row>
    <row r="4645" spans="1:2">
      <c r="A4645" s="917">
        <v>40737</v>
      </c>
      <c r="B4645">
        <v>3.85</v>
      </c>
    </row>
    <row r="4646" spans="1:2">
      <c r="A4646" s="917">
        <v>40738</v>
      </c>
      <c r="B4646">
        <v>3.92</v>
      </c>
    </row>
    <row r="4647" spans="1:2">
      <c r="A4647" s="917">
        <v>40739</v>
      </c>
      <c r="B4647">
        <v>3.92</v>
      </c>
    </row>
    <row r="4648" spans="1:2">
      <c r="A4648" s="917">
        <v>40742</v>
      </c>
      <c r="B4648">
        <v>3.95</v>
      </c>
    </row>
    <row r="4649" spans="1:2">
      <c r="A4649" s="917">
        <v>40743</v>
      </c>
      <c r="B4649">
        <v>3.86</v>
      </c>
    </row>
    <row r="4650" spans="1:2">
      <c r="A4650" s="917">
        <v>40744</v>
      </c>
      <c r="B4650">
        <v>3.92</v>
      </c>
    </row>
    <row r="4651" spans="1:2">
      <c r="A4651" s="917">
        <v>40745</v>
      </c>
      <c r="B4651">
        <v>3.98</v>
      </c>
    </row>
    <row r="4652" spans="1:2">
      <c r="A4652" s="917">
        <v>40746</v>
      </c>
      <c r="B4652">
        <v>3.93</v>
      </c>
    </row>
    <row r="4653" spans="1:2">
      <c r="A4653" s="917">
        <v>40749</v>
      </c>
      <c r="B4653">
        <v>3.98</v>
      </c>
    </row>
    <row r="4654" spans="1:2">
      <c r="A4654" s="917">
        <v>40750</v>
      </c>
      <c r="B4654">
        <v>3.94</v>
      </c>
    </row>
    <row r="4655" spans="1:2">
      <c r="A4655" s="917">
        <v>40751</v>
      </c>
      <c r="B4655">
        <v>3.95</v>
      </c>
    </row>
    <row r="4656" spans="1:2">
      <c r="A4656" s="917">
        <v>40752</v>
      </c>
      <c r="B4656">
        <v>3.93</v>
      </c>
    </row>
    <row r="4657" spans="1:2">
      <c r="A4657" s="917">
        <v>40753</v>
      </c>
      <c r="B4657">
        <v>3.77</v>
      </c>
    </row>
    <row r="4658" spans="1:2">
      <c r="A4658" s="917">
        <v>40756</v>
      </c>
      <c r="B4658">
        <v>3.72</v>
      </c>
    </row>
    <row r="4659" spans="1:2">
      <c r="A4659" s="917">
        <v>40757</v>
      </c>
      <c r="B4659">
        <v>3.59</v>
      </c>
    </row>
    <row r="4660" spans="1:2">
      <c r="A4660" s="917">
        <v>40758</v>
      </c>
      <c r="B4660">
        <v>3.55</v>
      </c>
    </row>
    <row r="4661" spans="1:2">
      <c r="A4661" s="917">
        <v>40759</v>
      </c>
      <c r="B4661">
        <v>3.37</v>
      </c>
    </row>
    <row r="4662" spans="1:2">
      <c r="A4662" s="917">
        <v>40760</v>
      </c>
      <c r="B4662">
        <v>3.49</v>
      </c>
    </row>
    <row r="4663" spans="1:2">
      <c r="A4663" s="917">
        <v>40763</v>
      </c>
      <c r="B4663">
        <v>3.31</v>
      </c>
    </row>
    <row r="4664" spans="1:2">
      <c r="A4664" s="917">
        <v>40764</v>
      </c>
      <c r="B4664">
        <v>3.17</v>
      </c>
    </row>
    <row r="4665" spans="1:2">
      <c r="A4665" s="917">
        <v>40765</v>
      </c>
      <c r="B4665">
        <v>3.08</v>
      </c>
    </row>
    <row r="4666" spans="1:2">
      <c r="A4666" s="917">
        <v>40766</v>
      </c>
      <c r="B4666">
        <v>3.34</v>
      </c>
    </row>
    <row r="4667" spans="1:2">
      <c r="A4667" s="917">
        <v>40767</v>
      </c>
      <c r="B4667">
        <v>3.24</v>
      </c>
    </row>
    <row r="4668" spans="1:2">
      <c r="A4668" s="917">
        <v>40770</v>
      </c>
      <c r="B4668">
        <v>3.29</v>
      </c>
    </row>
    <row r="4669" spans="1:2">
      <c r="A4669" s="917">
        <v>40771</v>
      </c>
      <c r="B4669">
        <v>3.23</v>
      </c>
    </row>
    <row r="4670" spans="1:2">
      <c r="A4670" s="917">
        <v>40772</v>
      </c>
      <c r="B4670">
        <v>3.14</v>
      </c>
    </row>
    <row r="4671" spans="1:2">
      <c r="A4671" s="917">
        <v>40773</v>
      </c>
      <c r="B4671">
        <v>3.02</v>
      </c>
    </row>
    <row r="4672" spans="1:2">
      <c r="A4672" s="917">
        <v>40774</v>
      </c>
      <c r="B4672">
        <v>2.97</v>
      </c>
    </row>
    <row r="4673" spans="1:2">
      <c r="A4673" s="917">
        <v>40777</v>
      </c>
      <c r="B4673">
        <v>3</v>
      </c>
    </row>
    <row r="4674" spans="1:2">
      <c r="A4674" s="917">
        <v>40778</v>
      </c>
      <c r="B4674">
        <v>3.06</v>
      </c>
    </row>
    <row r="4675" spans="1:2">
      <c r="A4675" s="917">
        <v>40779</v>
      </c>
      <c r="B4675">
        <v>3.23</v>
      </c>
    </row>
    <row r="4676" spans="1:2">
      <c r="A4676" s="917">
        <v>40780</v>
      </c>
      <c r="B4676">
        <v>3.17</v>
      </c>
    </row>
    <row r="4677" spans="1:2">
      <c r="A4677" s="917">
        <v>40781</v>
      </c>
      <c r="B4677">
        <v>3.13</v>
      </c>
    </row>
    <row r="4678" spans="1:2">
      <c r="A4678" s="917">
        <v>40784</v>
      </c>
      <c r="B4678">
        <v>3.22</v>
      </c>
    </row>
    <row r="4679" spans="1:2">
      <c r="A4679" s="917">
        <v>40785</v>
      </c>
      <c r="B4679">
        <v>3.12</v>
      </c>
    </row>
    <row r="4680" spans="1:2">
      <c r="A4680" s="917">
        <v>40786</v>
      </c>
      <c r="B4680">
        <v>3.19</v>
      </c>
    </row>
    <row r="4681" spans="1:2">
      <c r="A4681" s="917">
        <v>40787</v>
      </c>
      <c r="B4681">
        <v>3.1</v>
      </c>
    </row>
    <row r="4682" spans="1:2">
      <c r="A4682" s="917">
        <v>40788</v>
      </c>
      <c r="B4682">
        <v>2.92</v>
      </c>
    </row>
    <row r="4683" spans="1:2">
      <c r="A4683" s="917">
        <v>40791</v>
      </c>
      <c r="B4683" t="s">
        <v>739</v>
      </c>
    </row>
    <row r="4684" spans="1:2">
      <c r="A4684" s="917">
        <v>40792</v>
      </c>
      <c r="B4684">
        <v>2.86</v>
      </c>
    </row>
    <row r="4685" spans="1:2">
      <c r="A4685" s="917">
        <v>40793</v>
      </c>
      <c r="B4685">
        <v>2.96</v>
      </c>
    </row>
    <row r="4686" spans="1:2">
      <c r="A4686" s="917">
        <v>40794</v>
      </c>
      <c r="B4686">
        <v>2.92</v>
      </c>
    </row>
    <row r="4687" spans="1:2">
      <c r="A4687" s="917">
        <v>40795</v>
      </c>
      <c r="B4687">
        <v>2.86</v>
      </c>
    </row>
    <row r="4688" spans="1:2">
      <c r="A4688" s="917">
        <v>40798</v>
      </c>
      <c r="B4688">
        <v>2.84</v>
      </c>
    </row>
    <row r="4689" spans="1:2">
      <c r="A4689" s="917">
        <v>40799</v>
      </c>
      <c r="B4689">
        <v>2.92</v>
      </c>
    </row>
    <row r="4690" spans="1:2">
      <c r="A4690" s="917">
        <v>40800</v>
      </c>
      <c r="B4690">
        <v>2.92</v>
      </c>
    </row>
    <row r="4691" spans="1:2">
      <c r="A4691" s="917">
        <v>40801</v>
      </c>
      <c r="B4691">
        <v>2.97</v>
      </c>
    </row>
    <row r="4692" spans="1:2">
      <c r="A4692" s="917">
        <v>40802</v>
      </c>
      <c r="B4692">
        <v>2.96</v>
      </c>
    </row>
    <row r="4693" spans="1:2">
      <c r="A4693" s="917">
        <v>40805</v>
      </c>
      <c r="B4693">
        <v>2.84</v>
      </c>
    </row>
    <row r="4694" spans="1:2">
      <c r="A4694" s="917">
        <v>40806</v>
      </c>
      <c r="B4694">
        <v>2.82</v>
      </c>
    </row>
    <row r="4695" spans="1:2">
      <c r="A4695" s="917">
        <v>40807</v>
      </c>
      <c r="B4695">
        <v>2.69</v>
      </c>
    </row>
    <row r="4696" spans="1:2">
      <c r="A4696" s="917">
        <v>40808</v>
      </c>
      <c r="B4696">
        <v>2.48</v>
      </c>
    </row>
    <row r="4697" spans="1:2">
      <c r="A4697" s="917">
        <v>40809</v>
      </c>
      <c r="B4697">
        <v>2.59</v>
      </c>
    </row>
    <row r="4698" spans="1:2">
      <c r="A4698" s="917">
        <v>40812</v>
      </c>
      <c r="B4698">
        <v>2.69</v>
      </c>
    </row>
    <row r="4699" spans="1:2">
      <c r="A4699" s="917">
        <v>40813</v>
      </c>
      <c r="B4699">
        <v>2.79</v>
      </c>
    </row>
    <row r="4700" spans="1:2">
      <c r="A4700" s="917">
        <v>40814</v>
      </c>
      <c r="B4700">
        <v>2.82</v>
      </c>
    </row>
    <row r="4701" spans="1:2">
      <c r="A4701" s="917">
        <v>40815</v>
      </c>
      <c r="B4701">
        <v>2.76</v>
      </c>
    </row>
    <row r="4702" spans="1:2">
      <c r="A4702" s="917">
        <v>40816</v>
      </c>
      <c r="B4702">
        <v>2.66</v>
      </c>
    </row>
    <row r="4703" spans="1:2">
      <c r="A4703" s="917">
        <v>40819</v>
      </c>
      <c r="B4703">
        <v>2.5099999999999998</v>
      </c>
    </row>
    <row r="4704" spans="1:2">
      <c r="A4704" s="917">
        <v>40820</v>
      </c>
      <c r="B4704">
        <v>2.5299999999999998</v>
      </c>
    </row>
    <row r="4705" spans="1:2">
      <c r="A4705" s="917">
        <v>40821</v>
      </c>
      <c r="B4705">
        <v>2.62</v>
      </c>
    </row>
    <row r="4706" spans="1:2">
      <c r="A4706" s="917">
        <v>40822</v>
      </c>
      <c r="B4706">
        <v>2.71</v>
      </c>
    </row>
    <row r="4707" spans="1:2">
      <c r="A4707" s="917">
        <v>40823</v>
      </c>
      <c r="B4707">
        <v>2.78</v>
      </c>
    </row>
    <row r="4708" spans="1:2">
      <c r="A4708" s="917">
        <v>40826</v>
      </c>
      <c r="B4708" t="s">
        <v>739</v>
      </c>
    </row>
    <row r="4709" spans="1:2">
      <c r="A4709" s="917">
        <v>40827</v>
      </c>
      <c r="B4709">
        <v>2.87</v>
      </c>
    </row>
    <row r="4710" spans="1:2">
      <c r="A4710" s="917">
        <v>40828</v>
      </c>
      <c r="B4710">
        <v>2.94</v>
      </c>
    </row>
    <row r="4711" spans="1:2">
      <c r="A4711" s="917">
        <v>40829</v>
      </c>
      <c r="B4711">
        <v>2.9</v>
      </c>
    </row>
    <row r="4712" spans="1:2">
      <c r="A4712" s="917">
        <v>40830</v>
      </c>
      <c r="B4712">
        <v>2.97</v>
      </c>
    </row>
    <row r="4713" spans="1:2">
      <c r="A4713" s="917">
        <v>40833</v>
      </c>
      <c r="B4713">
        <v>2.88</v>
      </c>
    </row>
    <row r="4714" spans="1:2">
      <c r="A4714" s="917">
        <v>40834</v>
      </c>
      <c r="B4714">
        <v>2.91</v>
      </c>
    </row>
    <row r="4715" spans="1:2">
      <c r="A4715" s="917">
        <v>40835</v>
      </c>
      <c r="B4715">
        <v>2.9</v>
      </c>
    </row>
    <row r="4716" spans="1:2">
      <c r="A4716" s="917">
        <v>40836</v>
      </c>
      <c r="B4716">
        <v>2.92</v>
      </c>
    </row>
    <row r="4717" spans="1:2">
      <c r="A4717" s="917">
        <v>40837</v>
      </c>
      <c r="B4717">
        <v>2.98</v>
      </c>
    </row>
    <row r="4718" spans="1:2">
      <c r="A4718" s="917">
        <v>40840</v>
      </c>
      <c r="B4718">
        <v>3</v>
      </c>
    </row>
    <row r="4719" spans="1:2">
      <c r="A4719" s="917">
        <v>40841</v>
      </c>
      <c r="B4719">
        <v>2.86</v>
      </c>
    </row>
    <row r="4720" spans="1:2">
      <c r="A4720" s="917">
        <v>40842</v>
      </c>
      <c r="B4720">
        <v>2.95</v>
      </c>
    </row>
    <row r="4721" spans="1:2">
      <c r="A4721" s="917">
        <v>40843</v>
      </c>
      <c r="B4721">
        <v>3.18</v>
      </c>
    </row>
    <row r="4722" spans="1:2">
      <c r="A4722" s="917">
        <v>40844</v>
      </c>
      <c r="B4722">
        <v>3.09</v>
      </c>
    </row>
    <row r="4723" spans="1:2">
      <c r="A4723" s="917">
        <v>40847</v>
      </c>
      <c r="B4723">
        <v>2.89</v>
      </c>
    </row>
    <row r="4724" spans="1:2">
      <c r="A4724" s="917">
        <v>40848</v>
      </c>
      <c r="B4724">
        <v>2.73</v>
      </c>
    </row>
    <row r="4725" spans="1:2">
      <c r="A4725" s="917">
        <v>40849</v>
      </c>
      <c r="B4725">
        <v>2.75</v>
      </c>
    </row>
    <row r="4726" spans="1:2">
      <c r="A4726" s="917">
        <v>40850</v>
      </c>
      <c r="B4726">
        <v>2.83</v>
      </c>
    </row>
    <row r="4727" spans="1:2">
      <c r="A4727" s="917">
        <v>40851</v>
      </c>
      <c r="B4727">
        <v>2.81</v>
      </c>
    </row>
    <row r="4728" spans="1:2">
      <c r="A4728" s="917">
        <v>40854</v>
      </c>
      <c r="B4728">
        <v>2.77</v>
      </c>
    </row>
    <row r="4729" spans="1:2">
      <c r="A4729" s="917">
        <v>40855</v>
      </c>
      <c r="B4729">
        <v>2.84</v>
      </c>
    </row>
    <row r="4730" spans="1:2">
      <c r="A4730" s="917">
        <v>40856</v>
      </c>
      <c r="B4730">
        <v>2.73</v>
      </c>
    </row>
    <row r="4731" spans="1:2">
      <c r="A4731" s="917">
        <v>40857</v>
      </c>
      <c r="B4731">
        <v>2.8</v>
      </c>
    </row>
    <row r="4732" spans="1:2">
      <c r="A4732" s="917">
        <v>40858</v>
      </c>
      <c r="B4732" t="s">
        <v>739</v>
      </c>
    </row>
    <row r="4733" spans="1:2">
      <c r="A4733" s="917">
        <v>40861</v>
      </c>
      <c r="B4733">
        <v>2.77</v>
      </c>
    </row>
    <row r="4734" spans="1:2">
      <c r="A4734" s="917">
        <v>40862</v>
      </c>
      <c r="B4734">
        <v>2.79</v>
      </c>
    </row>
    <row r="4735" spans="1:2">
      <c r="A4735" s="917">
        <v>40863</v>
      </c>
      <c r="B4735">
        <v>2.73</v>
      </c>
    </row>
    <row r="4736" spans="1:2">
      <c r="A4736" s="917">
        <v>40864</v>
      </c>
      <c r="B4736">
        <v>2.66</v>
      </c>
    </row>
    <row r="4737" spans="1:2">
      <c r="A4737" s="917">
        <v>40865</v>
      </c>
      <c r="B4737">
        <v>2.69</v>
      </c>
    </row>
    <row r="4738" spans="1:2">
      <c r="A4738" s="917">
        <v>40868</v>
      </c>
      <c r="B4738">
        <v>2.65</v>
      </c>
    </row>
    <row r="4739" spans="1:2">
      <c r="A4739" s="917">
        <v>40869</v>
      </c>
      <c r="B4739">
        <v>2.6</v>
      </c>
    </row>
    <row r="4740" spans="1:2">
      <c r="A4740" s="917">
        <v>40870</v>
      </c>
      <c r="B4740">
        <v>2.5299999999999998</v>
      </c>
    </row>
    <row r="4741" spans="1:2">
      <c r="A4741" s="917">
        <v>40871</v>
      </c>
      <c r="B4741" t="s">
        <v>739</v>
      </c>
    </row>
    <row r="4742" spans="1:2">
      <c r="A4742" s="917">
        <v>40872</v>
      </c>
      <c r="B4742">
        <v>2.62</v>
      </c>
    </row>
    <row r="4743" spans="1:2">
      <c r="A4743" s="917">
        <v>40875</v>
      </c>
      <c r="B4743">
        <v>2.63</v>
      </c>
    </row>
    <row r="4744" spans="1:2">
      <c r="A4744" s="917">
        <v>40876</v>
      </c>
      <c r="B4744">
        <v>2.66</v>
      </c>
    </row>
    <row r="4745" spans="1:2">
      <c r="A4745" s="917">
        <v>40877</v>
      </c>
      <c r="B4745">
        <v>2.77</v>
      </c>
    </row>
    <row r="4746" spans="1:2">
      <c r="A4746" s="917">
        <v>40878</v>
      </c>
      <c r="B4746">
        <v>2.82</v>
      </c>
    </row>
    <row r="4747" spans="1:2">
      <c r="A4747" s="917">
        <v>40879</v>
      </c>
      <c r="B4747">
        <v>2.74</v>
      </c>
    </row>
    <row r="4748" spans="1:2">
      <c r="A4748" s="917">
        <v>40882</v>
      </c>
      <c r="B4748">
        <v>2.73</v>
      </c>
    </row>
    <row r="4749" spans="1:2">
      <c r="A4749" s="917">
        <v>40883</v>
      </c>
      <c r="B4749">
        <v>2.74</v>
      </c>
    </row>
    <row r="4750" spans="1:2">
      <c r="A4750" s="917">
        <v>40884</v>
      </c>
      <c r="B4750">
        <v>2.74</v>
      </c>
    </row>
    <row r="4751" spans="1:2">
      <c r="A4751" s="917">
        <v>40885</v>
      </c>
      <c r="B4751">
        <v>2.7</v>
      </c>
    </row>
    <row r="4752" spans="1:2">
      <c r="A4752" s="917">
        <v>40886</v>
      </c>
      <c r="B4752">
        <v>2.79</v>
      </c>
    </row>
    <row r="4753" spans="1:2">
      <c r="A4753" s="917">
        <v>40889</v>
      </c>
      <c r="B4753">
        <v>2.75</v>
      </c>
    </row>
    <row r="4754" spans="1:2">
      <c r="A4754" s="917">
        <v>40890</v>
      </c>
      <c r="B4754">
        <v>2.66</v>
      </c>
    </row>
    <row r="4755" spans="1:2">
      <c r="A4755" s="917">
        <v>40891</v>
      </c>
      <c r="B4755">
        <v>2.59</v>
      </c>
    </row>
    <row r="4756" spans="1:2">
      <c r="A4756" s="917">
        <v>40892</v>
      </c>
      <c r="B4756">
        <v>2.6</v>
      </c>
    </row>
    <row r="4757" spans="1:2">
      <c r="A4757" s="917">
        <v>40893</v>
      </c>
      <c r="B4757">
        <v>2.54</v>
      </c>
    </row>
    <row r="4758" spans="1:2">
      <c r="A4758" s="917">
        <v>40896</v>
      </c>
      <c r="B4758">
        <v>2.48</v>
      </c>
    </row>
    <row r="4759" spans="1:2">
      <c r="A4759" s="917">
        <v>40897</v>
      </c>
      <c r="B4759">
        <v>2.61</v>
      </c>
    </row>
    <row r="4760" spans="1:2">
      <c r="A4760" s="917">
        <v>40898</v>
      </c>
      <c r="B4760">
        <v>2.67</v>
      </c>
    </row>
    <row r="4761" spans="1:2">
      <c r="A4761" s="917">
        <v>40899</v>
      </c>
      <c r="B4761">
        <v>2.67</v>
      </c>
    </row>
    <row r="4762" spans="1:2">
      <c r="A4762" s="917">
        <v>40900</v>
      </c>
      <c r="B4762">
        <v>2.73</v>
      </c>
    </row>
    <row r="4763" spans="1:2">
      <c r="A4763" s="917">
        <v>40903</v>
      </c>
      <c r="B4763" t="s">
        <v>739</v>
      </c>
    </row>
    <row r="4764" spans="1:2">
      <c r="A4764" s="917">
        <v>40904</v>
      </c>
      <c r="B4764">
        <v>2.72</v>
      </c>
    </row>
    <row r="4765" spans="1:2">
      <c r="A4765" s="917">
        <v>40905</v>
      </c>
      <c r="B4765">
        <v>2.59</v>
      </c>
    </row>
    <row r="4766" spans="1:2">
      <c r="A4766" s="917">
        <v>40906</v>
      </c>
      <c r="B4766">
        <v>2.58</v>
      </c>
    </row>
    <row r="4767" spans="1:2">
      <c r="A4767" s="917">
        <v>40907</v>
      </c>
      <c r="B4767">
        <v>2.57</v>
      </c>
    </row>
    <row r="4768" spans="1:2">
      <c r="A4768" s="917">
        <v>40910</v>
      </c>
      <c r="B4768" t="s">
        <v>739</v>
      </c>
    </row>
    <row r="4769" spans="1:2">
      <c r="A4769" s="917">
        <v>40911</v>
      </c>
      <c r="B4769">
        <v>2.67</v>
      </c>
    </row>
    <row r="4770" spans="1:2">
      <c r="A4770" s="917">
        <v>40912</v>
      </c>
      <c r="B4770">
        <v>2.71</v>
      </c>
    </row>
    <row r="4771" spans="1:2">
      <c r="A4771" s="917">
        <v>40913</v>
      </c>
      <c r="B4771">
        <v>2.74</v>
      </c>
    </row>
    <row r="4772" spans="1:2">
      <c r="A4772" s="917">
        <v>40914</v>
      </c>
      <c r="B4772">
        <v>2.7</v>
      </c>
    </row>
    <row r="4773" spans="1:2">
      <c r="A4773" s="917">
        <v>40917</v>
      </c>
      <c r="B4773">
        <v>2.7</v>
      </c>
    </row>
    <row r="4774" spans="1:2">
      <c r="A4774" s="917">
        <v>40918</v>
      </c>
      <c r="B4774">
        <v>2.71</v>
      </c>
    </row>
    <row r="4775" spans="1:2">
      <c r="A4775" s="917">
        <v>40919</v>
      </c>
      <c r="B4775">
        <v>2.63</v>
      </c>
    </row>
    <row r="4776" spans="1:2">
      <c r="A4776" s="917">
        <v>40920</v>
      </c>
      <c r="B4776">
        <v>2.65</v>
      </c>
    </row>
    <row r="4777" spans="1:2">
      <c r="A4777" s="917">
        <v>40921</v>
      </c>
      <c r="B4777">
        <v>2.59</v>
      </c>
    </row>
    <row r="4778" spans="1:2">
      <c r="A4778" s="917">
        <v>40924</v>
      </c>
      <c r="B4778" t="s">
        <v>739</v>
      </c>
    </row>
    <row r="4779" spans="1:2">
      <c r="A4779" s="917">
        <v>40925</v>
      </c>
      <c r="B4779">
        <v>2.57</v>
      </c>
    </row>
    <row r="4780" spans="1:2">
      <c r="A4780" s="917">
        <v>40926</v>
      </c>
      <c r="B4780">
        <v>2.63</v>
      </c>
    </row>
    <row r="4781" spans="1:2">
      <c r="A4781" s="917">
        <v>40927</v>
      </c>
      <c r="B4781">
        <v>2.72</v>
      </c>
    </row>
    <row r="4782" spans="1:2">
      <c r="A4782" s="917">
        <v>40928</v>
      </c>
      <c r="B4782">
        <v>2.78</v>
      </c>
    </row>
    <row r="4783" spans="1:2">
      <c r="A4783" s="917">
        <v>40931</v>
      </c>
      <c r="B4783">
        <v>2.82</v>
      </c>
    </row>
    <row r="4784" spans="1:2">
      <c r="A4784" s="917">
        <v>40932</v>
      </c>
      <c r="B4784">
        <v>2.82</v>
      </c>
    </row>
    <row r="4785" spans="1:2">
      <c r="A4785" s="917">
        <v>40933</v>
      </c>
      <c r="B4785">
        <v>2.78</v>
      </c>
    </row>
    <row r="4786" spans="1:2">
      <c r="A4786" s="917">
        <v>40934</v>
      </c>
      <c r="B4786">
        <v>2.74</v>
      </c>
    </row>
    <row r="4787" spans="1:2">
      <c r="A4787" s="917">
        <v>40935</v>
      </c>
      <c r="B4787">
        <v>2.71</v>
      </c>
    </row>
    <row r="4788" spans="1:2">
      <c r="A4788" s="917">
        <v>40938</v>
      </c>
      <c r="B4788">
        <v>2.64</v>
      </c>
    </row>
    <row r="4789" spans="1:2">
      <c r="A4789" s="917">
        <v>40939</v>
      </c>
      <c r="B4789">
        <v>2.59</v>
      </c>
    </row>
    <row r="4790" spans="1:2">
      <c r="A4790" s="917">
        <v>40940</v>
      </c>
      <c r="B4790">
        <v>2.65</v>
      </c>
    </row>
    <row r="4791" spans="1:2">
      <c r="A4791" s="917">
        <v>40941</v>
      </c>
      <c r="B4791">
        <v>2.64</v>
      </c>
    </row>
    <row r="4792" spans="1:2">
      <c r="A4792" s="917">
        <v>40942</v>
      </c>
      <c r="B4792">
        <v>2.76</v>
      </c>
    </row>
    <row r="4793" spans="1:2">
      <c r="A4793" s="917">
        <v>40945</v>
      </c>
      <c r="B4793">
        <v>2.71</v>
      </c>
    </row>
    <row r="4794" spans="1:2">
      <c r="A4794" s="917">
        <v>40946</v>
      </c>
      <c r="B4794">
        <v>2.78</v>
      </c>
    </row>
    <row r="4795" spans="1:2">
      <c r="A4795" s="917">
        <v>40947</v>
      </c>
      <c r="B4795">
        <v>2.78</v>
      </c>
    </row>
    <row r="4796" spans="1:2">
      <c r="A4796" s="917">
        <v>40948</v>
      </c>
      <c r="B4796">
        <v>2.83</v>
      </c>
    </row>
    <row r="4797" spans="1:2">
      <c r="A4797" s="917">
        <v>40949</v>
      </c>
      <c r="B4797">
        <v>2.75</v>
      </c>
    </row>
    <row r="4798" spans="1:2">
      <c r="A4798" s="917">
        <v>40952</v>
      </c>
      <c r="B4798">
        <v>2.78</v>
      </c>
    </row>
    <row r="4799" spans="1:2">
      <c r="A4799" s="917">
        <v>40953</v>
      </c>
      <c r="B4799">
        <v>2.7</v>
      </c>
    </row>
    <row r="4800" spans="1:2">
      <c r="A4800" s="917">
        <v>40954</v>
      </c>
      <c r="B4800">
        <v>2.72</v>
      </c>
    </row>
    <row r="4801" spans="1:2">
      <c r="A4801" s="917">
        <v>40955</v>
      </c>
      <c r="B4801">
        <v>2.78</v>
      </c>
    </row>
    <row r="4802" spans="1:2">
      <c r="A4802" s="917">
        <v>40956</v>
      </c>
      <c r="B4802">
        <v>2.8</v>
      </c>
    </row>
    <row r="4803" spans="1:2">
      <c r="A4803" s="917">
        <v>40959</v>
      </c>
      <c r="B4803" t="s">
        <v>739</v>
      </c>
    </row>
    <row r="4804" spans="1:2">
      <c r="A4804" s="917">
        <v>40960</v>
      </c>
      <c r="B4804">
        <v>2.84</v>
      </c>
    </row>
    <row r="4805" spans="1:2">
      <c r="A4805" s="917">
        <v>40961</v>
      </c>
      <c r="B4805">
        <v>2.79</v>
      </c>
    </row>
    <row r="4806" spans="1:2">
      <c r="A4806" s="917">
        <v>40962</v>
      </c>
      <c r="B4806">
        <v>2.77</v>
      </c>
    </row>
    <row r="4807" spans="1:2">
      <c r="A4807" s="917">
        <v>40963</v>
      </c>
      <c r="B4807">
        <v>2.75</v>
      </c>
    </row>
    <row r="4808" spans="1:2">
      <c r="A4808" s="917">
        <v>40966</v>
      </c>
      <c r="B4808">
        <v>2.69</v>
      </c>
    </row>
    <row r="4809" spans="1:2">
      <c r="A4809" s="917">
        <v>40967</v>
      </c>
      <c r="B4809">
        <v>2.71</v>
      </c>
    </row>
    <row r="4810" spans="1:2">
      <c r="A4810" s="917">
        <v>40968</v>
      </c>
      <c r="B4810">
        <v>2.73</v>
      </c>
    </row>
    <row r="4811" spans="1:2">
      <c r="A4811" s="917">
        <v>40969</v>
      </c>
      <c r="B4811">
        <v>2.8</v>
      </c>
    </row>
    <row r="4812" spans="1:2">
      <c r="A4812" s="917">
        <v>40970</v>
      </c>
      <c r="B4812">
        <v>2.77</v>
      </c>
    </row>
    <row r="4813" spans="1:2">
      <c r="A4813" s="917">
        <v>40973</v>
      </c>
      <c r="B4813">
        <v>2.78</v>
      </c>
    </row>
    <row r="4814" spans="1:2">
      <c r="A4814" s="917">
        <v>40974</v>
      </c>
      <c r="B4814">
        <v>2.73</v>
      </c>
    </row>
    <row r="4815" spans="1:2">
      <c r="A4815" s="917">
        <v>40975</v>
      </c>
      <c r="B4815">
        <v>2.76</v>
      </c>
    </row>
    <row r="4816" spans="1:2">
      <c r="A4816" s="917">
        <v>40976</v>
      </c>
      <c r="B4816">
        <v>2.82</v>
      </c>
    </row>
    <row r="4817" spans="1:2">
      <c r="A4817" s="917">
        <v>40977</v>
      </c>
      <c r="B4817">
        <v>2.83</v>
      </c>
    </row>
    <row r="4818" spans="1:2">
      <c r="A4818" s="917">
        <v>40980</v>
      </c>
      <c r="B4818">
        <v>2.82</v>
      </c>
    </row>
    <row r="4819" spans="1:2">
      <c r="A4819" s="917">
        <v>40981</v>
      </c>
      <c r="B4819">
        <v>2.92</v>
      </c>
    </row>
    <row r="4820" spans="1:2">
      <c r="A4820" s="917">
        <v>40982</v>
      </c>
      <c r="B4820">
        <v>3.08</v>
      </c>
    </row>
    <row r="4821" spans="1:2">
      <c r="A4821" s="917">
        <v>40983</v>
      </c>
      <c r="B4821">
        <v>3.08</v>
      </c>
    </row>
    <row r="4822" spans="1:2">
      <c r="A4822" s="917">
        <v>40984</v>
      </c>
      <c r="B4822">
        <v>3.08</v>
      </c>
    </row>
    <row r="4823" spans="1:2">
      <c r="A4823" s="917">
        <v>40987</v>
      </c>
      <c r="B4823">
        <v>3.14</v>
      </c>
    </row>
    <row r="4824" spans="1:2">
      <c r="A4824" s="917">
        <v>40988</v>
      </c>
      <c r="B4824">
        <v>3.13</v>
      </c>
    </row>
    <row r="4825" spans="1:2">
      <c r="A4825" s="917">
        <v>40989</v>
      </c>
      <c r="B4825">
        <v>3.06</v>
      </c>
    </row>
    <row r="4826" spans="1:2">
      <c r="A4826" s="917">
        <v>40990</v>
      </c>
      <c r="B4826">
        <v>3.04</v>
      </c>
    </row>
    <row r="4827" spans="1:2">
      <c r="A4827" s="917">
        <v>40991</v>
      </c>
      <c r="B4827">
        <v>2.99</v>
      </c>
    </row>
    <row r="4828" spans="1:2">
      <c r="A4828" s="917">
        <v>40994</v>
      </c>
      <c r="B4828">
        <v>3</v>
      </c>
    </row>
    <row r="4829" spans="1:2">
      <c r="A4829" s="917">
        <v>40995</v>
      </c>
      <c r="B4829">
        <v>2.96</v>
      </c>
    </row>
    <row r="4830" spans="1:2">
      <c r="A4830" s="917">
        <v>40996</v>
      </c>
      <c r="B4830">
        <v>2.97</v>
      </c>
    </row>
    <row r="4831" spans="1:2">
      <c r="A4831" s="917">
        <v>40997</v>
      </c>
      <c r="B4831">
        <v>2.93</v>
      </c>
    </row>
    <row r="4832" spans="1:2">
      <c r="A4832" s="917">
        <v>40998</v>
      </c>
      <c r="B4832">
        <v>3</v>
      </c>
    </row>
    <row r="4833" spans="1:2">
      <c r="A4833" s="917">
        <v>41001</v>
      </c>
      <c r="B4833">
        <v>3</v>
      </c>
    </row>
    <row r="4834" spans="1:2">
      <c r="A4834" s="917">
        <v>41002</v>
      </c>
      <c r="B4834">
        <v>3.07</v>
      </c>
    </row>
    <row r="4835" spans="1:2">
      <c r="A4835" s="917">
        <v>41003</v>
      </c>
      <c r="B4835">
        <v>3.02</v>
      </c>
    </row>
    <row r="4836" spans="1:2">
      <c r="A4836" s="917">
        <v>41004</v>
      </c>
      <c r="B4836">
        <v>2.97</v>
      </c>
    </row>
    <row r="4837" spans="1:2">
      <c r="A4837" s="917">
        <v>41005</v>
      </c>
      <c r="B4837">
        <v>2.85</v>
      </c>
    </row>
    <row r="4838" spans="1:2">
      <c r="A4838" s="917">
        <v>41008</v>
      </c>
      <c r="B4838">
        <v>2.82</v>
      </c>
    </row>
    <row r="4839" spans="1:2">
      <c r="A4839" s="917">
        <v>41009</v>
      </c>
      <c r="B4839">
        <v>2.77</v>
      </c>
    </row>
    <row r="4840" spans="1:2">
      <c r="A4840" s="917">
        <v>41010</v>
      </c>
      <c r="B4840">
        <v>2.82</v>
      </c>
    </row>
    <row r="4841" spans="1:2">
      <c r="A4841" s="917">
        <v>41011</v>
      </c>
      <c r="B4841">
        <v>2.85</v>
      </c>
    </row>
    <row r="4842" spans="1:2">
      <c r="A4842" s="917">
        <v>41012</v>
      </c>
      <c r="B4842">
        <v>2.77</v>
      </c>
    </row>
    <row r="4843" spans="1:2">
      <c r="A4843" s="917">
        <v>41015</v>
      </c>
      <c r="B4843">
        <v>2.75</v>
      </c>
    </row>
    <row r="4844" spans="1:2">
      <c r="A4844" s="917">
        <v>41016</v>
      </c>
      <c r="B4844">
        <v>2.79</v>
      </c>
    </row>
    <row r="4845" spans="1:2">
      <c r="A4845" s="917">
        <v>41017</v>
      </c>
      <c r="B4845">
        <v>2.76</v>
      </c>
    </row>
    <row r="4846" spans="1:2">
      <c r="A4846" s="917">
        <v>41018</v>
      </c>
      <c r="B4846">
        <v>2.74</v>
      </c>
    </row>
    <row r="4847" spans="1:2">
      <c r="A4847" s="917">
        <v>41019</v>
      </c>
      <c r="B4847">
        <v>2.75</v>
      </c>
    </row>
    <row r="4848" spans="1:2">
      <c r="A4848" s="917">
        <v>41022</v>
      </c>
      <c r="B4848">
        <v>2.71</v>
      </c>
    </row>
    <row r="4849" spans="1:2">
      <c r="A4849" s="917">
        <v>41023</v>
      </c>
      <c r="B4849">
        <v>2.75</v>
      </c>
    </row>
    <row r="4850" spans="1:2">
      <c r="A4850" s="917">
        <v>41024</v>
      </c>
      <c r="B4850">
        <v>2.76</v>
      </c>
    </row>
    <row r="4851" spans="1:2">
      <c r="A4851" s="917">
        <v>41025</v>
      </c>
      <c r="B4851">
        <v>2.74</v>
      </c>
    </row>
    <row r="4852" spans="1:2">
      <c r="A4852" s="917">
        <v>41026</v>
      </c>
      <c r="B4852">
        <v>2.73</v>
      </c>
    </row>
    <row r="4853" spans="1:2">
      <c r="A4853" s="917">
        <v>41029</v>
      </c>
      <c r="B4853">
        <v>2.73</v>
      </c>
    </row>
    <row r="4854" spans="1:2">
      <c r="A4854" s="917">
        <v>41030</v>
      </c>
      <c r="B4854">
        <v>2.76</v>
      </c>
    </row>
    <row r="4855" spans="1:2">
      <c r="A4855" s="917">
        <v>41031</v>
      </c>
      <c r="B4855">
        <v>2.72</v>
      </c>
    </row>
    <row r="4856" spans="1:2">
      <c r="A4856" s="917">
        <v>41032</v>
      </c>
      <c r="B4856">
        <v>2.72</v>
      </c>
    </row>
    <row r="4857" spans="1:2">
      <c r="A4857" s="917">
        <v>41033</v>
      </c>
      <c r="B4857">
        <v>2.67</v>
      </c>
    </row>
    <row r="4858" spans="1:2">
      <c r="A4858" s="917">
        <v>41036</v>
      </c>
      <c r="B4858">
        <v>2.67</v>
      </c>
    </row>
    <row r="4859" spans="1:2">
      <c r="A4859" s="917">
        <v>41037</v>
      </c>
      <c r="B4859">
        <v>2.63</v>
      </c>
    </row>
    <row r="4860" spans="1:2">
      <c r="A4860" s="917">
        <v>41038</v>
      </c>
      <c r="B4860">
        <v>2.63</v>
      </c>
    </row>
    <row r="4861" spans="1:2">
      <c r="A4861" s="917">
        <v>41039</v>
      </c>
      <c r="B4861">
        <v>2.64</v>
      </c>
    </row>
    <row r="4862" spans="1:2">
      <c r="A4862" s="917">
        <v>41040</v>
      </c>
      <c r="B4862">
        <v>2.59</v>
      </c>
    </row>
    <row r="4863" spans="1:2">
      <c r="A4863" s="917">
        <v>41043</v>
      </c>
      <c r="B4863">
        <v>2.5299999999999998</v>
      </c>
    </row>
    <row r="4864" spans="1:2">
      <c r="A4864" s="917">
        <v>41044</v>
      </c>
      <c r="B4864">
        <v>2.5</v>
      </c>
    </row>
    <row r="4865" spans="1:2">
      <c r="A4865" s="917">
        <v>41045</v>
      </c>
      <c r="B4865">
        <v>2.48</v>
      </c>
    </row>
    <row r="4866" spans="1:2">
      <c r="A4866" s="917">
        <v>41046</v>
      </c>
      <c r="B4866">
        <v>2.39</v>
      </c>
    </row>
    <row r="4867" spans="1:2">
      <c r="A4867" s="917">
        <v>41047</v>
      </c>
      <c r="B4867">
        <v>2.4</v>
      </c>
    </row>
    <row r="4868" spans="1:2">
      <c r="A4868" s="917">
        <v>41050</v>
      </c>
      <c r="B4868">
        <v>2.42</v>
      </c>
    </row>
    <row r="4869" spans="1:2">
      <c r="A4869" s="917">
        <v>41051</v>
      </c>
      <c r="B4869">
        <v>2.48</v>
      </c>
    </row>
    <row r="4870" spans="1:2">
      <c r="A4870" s="917">
        <v>41052</v>
      </c>
      <c r="B4870">
        <v>2.41</v>
      </c>
    </row>
    <row r="4871" spans="1:2">
      <c r="A4871" s="917">
        <v>41053</v>
      </c>
      <c r="B4871">
        <v>2.46</v>
      </c>
    </row>
    <row r="4872" spans="1:2">
      <c r="A4872" s="917">
        <v>41054</v>
      </c>
      <c r="B4872">
        <v>2.44</v>
      </c>
    </row>
    <row r="4873" spans="1:2">
      <c r="A4873" s="917">
        <v>41057</v>
      </c>
      <c r="B4873" t="s">
        <v>739</v>
      </c>
    </row>
    <row r="4874" spans="1:2">
      <c r="A4874" s="917">
        <v>41058</v>
      </c>
      <c r="B4874">
        <v>2.44</v>
      </c>
    </row>
    <row r="4875" spans="1:2">
      <c r="A4875" s="917">
        <v>41059</v>
      </c>
      <c r="B4875">
        <v>2.3199999999999998</v>
      </c>
    </row>
    <row r="4876" spans="1:2">
      <c r="A4876" s="917">
        <v>41060</v>
      </c>
      <c r="B4876">
        <v>2.27</v>
      </c>
    </row>
    <row r="4877" spans="1:2">
      <c r="A4877" s="917">
        <v>41061</v>
      </c>
      <c r="B4877">
        <v>2.13</v>
      </c>
    </row>
    <row r="4878" spans="1:2">
      <c r="A4878" s="917">
        <v>41064</v>
      </c>
      <c r="B4878">
        <v>2.17</v>
      </c>
    </row>
    <row r="4879" spans="1:2">
      <c r="A4879" s="917">
        <v>41065</v>
      </c>
      <c r="B4879">
        <v>2.23</v>
      </c>
    </row>
    <row r="4880" spans="1:2">
      <c r="A4880" s="917">
        <v>41066</v>
      </c>
      <c r="B4880">
        <v>2.34</v>
      </c>
    </row>
    <row r="4881" spans="1:2">
      <c r="A4881" s="917">
        <v>41067</v>
      </c>
      <c r="B4881">
        <v>2.35</v>
      </c>
    </row>
    <row r="4882" spans="1:2">
      <c r="A4882" s="917">
        <v>41068</v>
      </c>
      <c r="B4882">
        <v>2.36</v>
      </c>
    </row>
    <row r="4883" spans="1:2">
      <c r="A4883" s="917">
        <v>41071</v>
      </c>
      <c r="B4883">
        <v>2.2999999999999998</v>
      </c>
    </row>
    <row r="4884" spans="1:2">
      <c r="A4884" s="917">
        <v>41072</v>
      </c>
      <c r="B4884">
        <v>2.37</v>
      </c>
    </row>
    <row r="4885" spans="1:2">
      <c r="A4885" s="917">
        <v>41073</v>
      </c>
      <c r="B4885">
        <v>2.2999999999999998</v>
      </c>
    </row>
    <row r="4886" spans="1:2">
      <c r="A4886" s="917">
        <v>41074</v>
      </c>
      <c r="B4886">
        <v>2.33</v>
      </c>
    </row>
    <row r="4887" spans="1:2">
      <c r="A4887" s="917">
        <v>41075</v>
      </c>
      <c r="B4887">
        <v>2.2999999999999998</v>
      </c>
    </row>
    <row r="4888" spans="1:2">
      <c r="A4888" s="917">
        <v>41078</v>
      </c>
      <c r="B4888">
        <v>2.2799999999999998</v>
      </c>
    </row>
    <row r="4889" spans="1:2">
      <c r="A4889" s="917">
        <v>41079</v>
      </c>
      <c r="B4889">
        <v>2.33</v>
      </c>
    </row>
    <row r="4890" spans="1:2">
      <c r="A4890" s="917">
        <v>41080</v>
      </c>
      <c r="B4890">
        <v>2.34</v>
      </c>
    </row>
    <row r="4891" spans="1:2">
      <c r="A4891" s="917">
        <v>41081</v>
      </c>
      <c r="B4891">
        <v>2.2999999999999998</v>
      </c>
    </row>
    <row r="4892" spans="1:2">
      <c r="A4892" s="917">
        <v>41082</v>
      </c>
      <c r="B4892">
        <v>2.37</v>
      </c>
    </row>
    <row r="4893" spans="1:2">
      <c r="A4893" s="917">
        <v>41085</v>
      </c>
      <c r="B4893">
        <v>2.31</v>
      </c>
    </row>
    <row r="4894" spans="1:2">
      <c r="A4894" s="917">
        <v>41086</v>
      </c>
      <c r="B4894">
        <v>2.34</v>
      </c>
    </row>
    <row r="4895" spans="1:2">
      <c r="A4895" s="917">
        <v>41087</v>
      </c>
      <c r="B4895">
        <v>2.3199999999999998</v>
      </c>
    </row>
    <row r="4896" spans="1:2">
      <c r="A4896" s="917">
        <v>41088</v>
      </c>
      <c r="B4896">
        <v>2.2799999999999998</v>
      </c>
    </row>
    <row r="4897" spans="1:2">
      <c r="A4897" s="917">
        <v>41089</v>
      </c>
      <c r="B4897">
        <v>2.38</v>
      </c>
    </row>
    <row r="4898" spans="1:2">
      <c r="A4898" s="917">
        <v>41092</v>
      </c>
      <c r="B4898">
        <v>2.2999999999999998</v>
      </c>
    </row>
    <row r="4899" spans="1:2">
      <c r="A4899" s="917">
        <v>41093</v>
      </c>
      <c r="B4899">
        <v>2.36</v>
      </c>
    </row>
    <row r="4900" spans="1:2">
      <c r="A4900" s="917">
        <v>41094</v>
      </c>
      <c r="B4900" t="s">
        <v>739</v>
      </c>
    </row>
    <row r="4901" spans="1:2">
      <c r="A4901" s="917">
        <v>41095</v>
      </c>
      <c r="B4901">
        <v>2.34</v>
      </c>
    </row>
    <row r="4902" spans="1:2">
      <c r="A4902" s="917">
        <v>41096</v>
      </c>
      <c r="B4902">
        <v>2.2799999999999998</v>
      </c>
    </row>
    <row r="4903" spans="1:2">
      <c r="A4903" s="917">
        <v>41099</v>
      </c>
      <c r="B4903">
        <v>2.2400000000000002</v>
      </c>
    </row>
    <row r="4904" spans="1:2">
      <c r="A4904" s="917">
        <v>41100</v>
      </c>
      <c r="B4904">
        <v>2.2200000000000002</v>
      </c>
    </row>
    <row r="4905" spans="1:2">
      <c r="A4905" s="917">
        <v>41101</v>
      </c>
      <c r="B4905">
        <v>2.2200000000000002</v>
      </c>
    </row>
    <row r="4906" spans="1:2">
      <c r="A4906" s="917">
        <v>41102</v>
      </c>
      <c r="B4906">
        <v>2.1800000000000002</v>
      </c>
    </row>
    <row r="4907" spans="1:2">
      <c r="A4907" s="917">
        <v>41103</v>
      </c>
      <c r="B4907">
        <v>2.2000000000000002</v>
      </c>
    </row>
    <row r="4908" spans="1:2">
      <c r="A4908" s="917">
        <v>41106</v>
      </c>
      <c r="B4908">
        <v>2.1800000000000002</v>
      </c>
    </row>
    <row r="4909" spans="1:2">
      <c r="A4909" s="917">
        <v>41107</v>
      </c>
      <c r="B4909">
        <v>2.2200000000000002</v>
      </c>
    </row>
    <row r="4910" spans="1:2">
      <c r="A4910" s="917">
        <v>41108</v>
      </c>
      <c r="B4910">
        <v>2.21</v>
      </c>
    </row>
    <row r="4911" spans="1:2">
      <c r="A4911" s="917">
        <v>41109</v>
      </c>
      <c r="B4911">
        <v>2.2400000000000002</v>
      </c>
    </row>
    <row r="4912" spans="1:2">
      <c r="A4912" s="917">
        <v>41110</v>
      </c>
      <c r="B4912">
        <v>2.17</v>
      </c>
    </row>
    <row r="4913" spans="1:2">
      <c r="A4913" s="917">
        <v>41113</v>
      </c>
      <c r="B4913">
        <v>2.15</v>
      </c>
    </row>
    <row r="4914" spans="1:2">
      <c r="A4914" s="917">
        <v>41114</v>
      </c>
      <c r="B4914">
        <v>2.11</v>
      </c>
    </row>
    <row r="4915" spans="1:2">
      <c r="A4915" s="917">
        <v>41115</v>
      </c>
      <c r="B4915">
        <v>2.11</v>
      </c>
    </row>
    <row r="4916" spans="1:2">
      <c r="A4916" s="917">
        <v>41116</v>
      </c>
      <c r="B4916">
        <v>2.13</v>
      </c>
    </row>
    <row r="4917" spans="1:2">
      <c r="A4917" s="917">
        <v>41117</v>
      </c>
      <c r="B4917">
        <v>2.27</v>
      </c>
    </row>
    <row r="4918" spans="1:2">
      <c r="A4918" s="917">
        <v>41120</v>
      </c>
      <c r="B4918">
        <v>2.2200000000000002</v>
      </c>
    </row>
    <row r="4919" spans="1:2">
      <c r="A4919" s="917">
        <v>41121</v>
      </c>
      <c r="B4919">
        <v>2.21</v>
      </c>
    </row>
    <row r="4920" spans="1:2">
      <c r="A4920" s="917">
        <v>41122</v>
      </c>
      <c r="B4920">
        <v>2.25</v>
      </c>
    </row>
    <row r="4921" spans="1:2">
      <c r="A4921" s="917">
        <v>41123</v>
      </c>
      <c r="B4921">
        <v>2.2000000000000002</v>
      </c>
    </row>
    <row r="4922" spans="1:2">
      <c r="A4922" s="917">
        <v>41124</v>
      </c>
      <c r="B4922">
        <v>2.2999999999999998</v>
      </c>
    </row>
    <row r="4923" spans="1:2">
      <c r="A4923" s="917">
        <v>41127</v>
      </c>
      <c r="B4923">
        <v>2.29</v>
      </c>
    </row>
    <row r="4924" spans="1:2">
      <c r="A4924" s="917">
        <v>41128</v>
      </c>
      <c r="B4924">
        <v>2.37</v>
      </c>
    </row>
    <row r="4925" spans="1:2">
      <c r="A4925" s="917">
        <v>41129</v>
      </c>
      <c r="B4925">
        <v>2.39</v>
      </c>
    </row>
    <row r="4926" spans="1:2">
      <c r="A4926" s="917">
        <v>41130</v>
      </c>
      <c r="B4926">
        <v>2.4</v>
      </c>
    </row>
    <row r="4927" spans="1:2">
      <c r="A4927" s="917">
        <v>41131</v>
      </c>
      <c r="B4927">
        <v>2.37</v>
      </c>
    </row>
    <row r="4928" spans="1:2">
      <c r="A4928" s="917">
        <v>41134</v>
      </c>
      <c r="B4928">
        <v>2.37</v>
      </c>
    </row>
    <row r="4929" spans="1:2">
      <c r="A4929" s="917">
        <v>41135</v>
      </c>
      <c r="B4929">
        <v>2.4500000000000002</v>
      </c>
    </row>
    <row r="4930" spans="1:2">
      <c r="A4930" s="917">
        <v>41136</v>
      </c>
      <c r="B4930">
        <v>2.5299999999999998</v>
      </c>
    </row>
    <row r="4931" spans="1:2">
      <c r="A4931" s="917">
        <v>41137</v>
      </c>
      <c r="B4931">
        <v>2.57</v>
      </c>
    </row>
    <row r="4932" spans="1:2">
      <c r="A4932" s="917">
        <v>41138</v>
      </c>
      <c r="B4932">
        <v>2.5499999999999998</v>
      </c>
    </row>
    <row r="4933" spans="1:2">
      <c r="A4933" s="917">
        <v>41141</v>
      </c>
      <c r="B4933">
        <v>2.5499999999999998</v>
      </c>
    </row>
    <row r="4934" spans="1:2">
      <c r="A4934" s="917">
        <v>41142</v>
      </c>
      <c r="B4934">
        <v>2.5299999999999998</v>
      </c>
    </row>
    <row r="4935" spans="1:2">
      <c r="A4935" s="917">
        <v>41143</v>
      </c>
      <c r="B4935">
        <v>2.44</v>
      </c>
    </row>
    <row r="4936" spans="1:2">
      <c r="A4936" s="917">
        <v>41144</v>
      </c>
      <c r="B4936">
        <v>2.41</v>
      </c>
    </row>
    <row r="4937" spans="1:2">
      <c r="A4937" s="917">
        <v>41145</v>
      </c>
      <c r="B4937">
        <v>2.41</v>
      </c>
    </row>
    <row r="4938" spans="1:2">
      <c r="A4938" s="917">
        <v>41148</v>
      </c>
      <c r="B4938">
        <v>2.38</v>
      </c>
    </row>
    <row r="4939" spans="1:2">
      <c r="A4939" s="917">
        <v>41149</v>
      </c>
      <c r="B4939">
        <v>2.36</v>
      </c>
    </row>
    <row r="4940" spans="1:2">
      <c r="A4940" s="917">
        <v>41150</v>
      </c>
      <c r="B4940">
        <v>2.38</v>
      </c>
    </row>
    <row r="4941" spans="1:2">
      <c r="A4941" s="917">
        <v>41151</v>
      </c>
      <c r="B4941">
        <v>2.36</v>
      </c>
    </row>
    <row r="4942" spans="1:2">
      <c r="A4942" s="917">
        <v>41152</v>
      </c>
      <c r="B4942">
        <v>2.29</v>
      </c>
    </row>
    <row r="4943" spans="1:2">
      <c r="A4943" s="917">
        <v>41155</v>
      </c>
      <c r="B4943" t="s">
        <v>739</v>
      </c>
    </row>
    <row r="4944" spans="1:2">
      <c r="A4944" s="917">
        <v>41156</v>
      </c>
      <c r="B4944">
        <v>2.2999999999999998</v>
      </c>
    </row>
    <row r="4945" spans="1:2">
      <c r="A4945" s="917">
        <v>41157</v>
      </c>
      <c r="B4945">
        <v>2.3199999999999998</v>
      </c>
    </row>
    <row r="4946" spans="1:2">
      <c r="A4946" s="917">
        <v>41158</v>
      </c>
      <c r="B4946">
        <v>2.41</v>
      </c>
    </row>
    <row r="4947" spans="1:2">
      <c r="A4947" s="917">
        <v>41159</v>
      </c>
      <c r="B4947">
        <v>2.42</v>
      </c>
    </row>
    <row r="4948" spans="1:2">
      <c r="A4948" s="917">
        <v>41162</v>
      </c>
      <c r="B4948">
        <v>2.4300000000000002</v>
      </c>
    </row>
    <row r="4949" spans="1:2">
      <c r="A4949" s="917">
        <v>41163</v>
      </c>
      <c r="B4949">
        <v>2.44</v>
      </c>
    </row>
    <row r="4950" spans="1:2">
      <c r="A4950" s="917">
        <v>41164</v>
      </c>
      <c r="B4950">
        <v>2.52</v>
      </c>
    </row>
    <row r="4951" spans="1:2">
      <c r="A4951" s="917">
        <v>41165</v>
      </c>
      <c r="B4951">
        <v>2.5299999999999998</v>
      </c>
    </row>
    <row r="4952" spans="1:2">
      <c r="A4952" s="917">
        <v>41166</v>
      </c>
      <c r="B4952">
        <v>2.68</v>
      </c>
    </row>
    <row r="4953" spans="1:2">
      <c r="A4953" s="917">
        <v>41169</v>
      </c>
      <c r="B4953">
        <v>2.64</v>
      </c>
    </row>
    <row r="4954" spans="1:2">
      <c r="A4954" s="917">
        <v>41170</v>
      </c>
      <c r="B4954">
        <v>2.61</v>
      </c>
    </row>
    <row r="4955" spans="1:2">
      <c r="A4955" s="917">
        <v>41171</v>
      </c>
      <c r="B4955">
        <v>2.58</v>
      </c>
    </row>
    <row r="4956" spans="1:2">
      <c r="A4956" s="917">
        <v>41172</v>
      </c>
      <c r="B4956">
        <v>2.58</v>
      </c>
    </row>
    <row r="4957" spans="1:2">
      <c r="A4957" s="917">
        <v>41173</v>
      </c>
      <c r="B4957">
        <v>2.57</v>
      </c>
    </row>
    <row r="4958" spans="1:2">
      <c r="A4958" s="917">
        <v>41176</v>
      </c>
      <c r="B4958">
        <v>2.5299999999999998</v>
      </c>
    </row>
    <row r="4959" spans="1:2">
      <c r="A4959" s="917">
        <v>41177</v>
      </c>
      <c r="B4959">
        <v>2.4700000000000002</v>
      </c>
    </row>
    <row r="4960" spans="1:2">
      <c r="A4960" s="917">
        <v>41178</v>
      </c>
      <c r="B4960">
        <v>2.4</v>
      </c>
    </row>
    <row r="4961" spans="1:2">
      <c r="A4961" s="917">
        <v>41179</v>
      </c>
      <c r="B4961">
        <v>2.4300000000000002</v>
      </c>
    </row>
    <row r="4962" spans="1:2">
      <c r="A4962" s="917">
        <v>41180</v>
      </c>
      <c r="B4962">
        <v>2.42</v>
      </c>
    </row>
    <row r="4963" spans="1:2">
      <c r="A4963" s="917">
        <v>41183</v>
      </c>
      <c r="B4963">
        <v>2.41</v>
      </c>
    </row>
    <row r="4964" spans="1:2">
      <c r="A4964" s="917">
        <v>41184</v>
      </c>
      <c r="B4964">
        <v>2.41</v>
      </c>
    </row>
    <row r="4965" spans="1:2">
      <c r="A4965" s="917">
        <v>41185</v>
      </c>
      <c r="B4965">
        <v>2.42</v>
      </c>
    </row>
    <row r="4966" spans="1:2">
      <c r="A4966" s="917">
        <v>41186</v>
      </c>
      <c r="B4966">
        <v>2.48</v>
      </c>
    </row>
    <row r="4967" spans="1:2">
      <c r="A4967" s="917">
        <v>41187</v>
      </c>
      <c r="B4967">
        <v>2.5499999999999998</v>
      </c>
    </row>
    <row r="4968" spans="1:2">
      <c r="A4968" s="917">
        <v>41190</v>
      </c>
      <c r="B4968" t="s">
        <v>739</v>
      </c>
    </row>
    <row r="4969" spans="1:2">
      <c r="A4969" s="917">
        <v>41191</v>
      </c>
      <c r="B4969">
        <v>2.52</v>
      </c>
    </row>
    <row r="4970" spans="1:2">
      <c r="A4970" s="917">
        <v>41192</v>
      </c>
      <c r="B4970">
        <v>2.48</v>
      </c>
    </row>
    <row r="4971" spans="1:2">
      <c r="A4971" s="917">
        <v>41193</v>
      </c>
      <c r="B4971">
        <v>2.4500000000000002</v>
      </c>
    </row>
    <row r="4972" spans="1:2">
      <c r="A4972" s="917">
        <v>41194</v>
      </c>
      <c r="B4972">
        <v>2.44</v>
      </c>
    </row>
    <row r="4973" spans="1:2">
      <c r="A4973" s="917">
        <v>41197</v>
      </c>
      <c r="B4973">
        <v>2.4500000000000002</v>
      </c>
    </row>
    <row r="4974" spans="1:2">
      <c r="A4974" s="917">
        <v>41198</v>
      </c>
      <c r="B4974">
        <v>2.5099999999999998</v>
      </c>
    </row>
    <row r="4975" spans="1:2">
      <c r="A4975" s="917">
        <v>41199</v>
      </c>
      <c r="B4975">
        <v>2.6</v>
      </c>
    </row>
    <row r="4976" spans="1:2">
      <c r="A4976" s="917">
        <v>41200</v>
      </c>
      <c r="B4976">
        <v>2.63</v>
      </c>
    </row>
    <row r="4977" spans="1:2">
      <c r="A4977" s="917">
        <v>41201</v>
      </c>
      <c r="B4977">
        <v>2.5499999999999998</v>
      </c>
    </row>
    <row r="4978" spans="1:2">
      <c r="A4978" s="917">
        <v>41204</v>
      </c>
      <c r="B4978">
        <v>2.57</v>
      </c>
    </row>
    <row r="4979" spans="1:2">
      <c r="A4979" s="917">
        <v>41205</v>
      </c>
      <c r="B4979">
        <v>2.5299999999999998</v>
      </c>
    </row>
    <row r="4980" spans="1:2">
      <c r="A4980" s="917">
        <v>41206</v>
      </c>
      <c r="B4980">
        <v>2.5499999999999998</v>
      </c>
    </row>
    <row r="4981" spans="1:2">
      <c r="A4981" s="917">
        <v>41207</v>
      </c>
      <c r="B4981">
        <v>2.6</v>
      </c>
    </row>
    <row r="4982" spans="1:2">
      <c r="A4982" s="917">
        <v>41208</v>
      </c>
      <c r="B4982">
        <v>2.5299999999999998</v>
      </c>
    </row>
    <row r="4983" spans="1:2">
      <c r="A4983" s="917">
        <v>41211</v>
      </c>
      <c r="B4983">
        <v>2.48</v>
      </c>
    </row>
    <row r="4984" spans="1:2">
      <c r="A4984" s="917">
        <v>41212</v>
      </c>
      <c r="B4984" t="s">
        <v>739</v>
      </c>
    </row>
    <row r="4985" spans="1:2">
      <c r="A4985" s="917">
        <v>41213</v>
      </c>
      <c r="B4985">
        <v>2.46</v>
      </c>
    </row>
    <row r="4986" spans="1:2">
      <c r="A4986" s="917">
        <v>41214</v>
      </c>
      <c r="B4986">
        <v>2.5</v>
      </c>
    </row>
    <row r="4987" spans="1:2">
      <c r="A4987" s="917">
        <v>41215</v>
      </c>
      <c r="B4987">
        <v>2.5099999999999998</v>
      </c>
    </row>
    <row r="4988" spans="1:2">
      <c r="A4988" s="917">
        <v>41218</v>
      </c>
      <c r="B4988">
        <v>2.4700000000000002</v>
      </c>
    </row>
    <row r="4989" spans="1:2">
      <c r="A4989" s="917">
        <v>41219</v>
      </c>
      <c r="B4989">
        <v>2.52</v>
      </c>
    </row>
    <row r="4990" spans="1:2">
      <c r="A4990" s="917">
        <v>41220</v>
      </c>
      <c r="B4990">
        <v>2.42</v>
      </c>
    </row>
    <row r="4991" spans="1:2">
      <c r="A4991" s="917">
        <v>41221</v>
      </c>
      <c r="B4991">
        <v>2.35</v>
      </c>
    </row>
    <row r="4992" spans="1:2">
      <c r="A4992" s="917">
        <v>41222</v>
      </c>
      <c r="B4992">
        <v>2.34</v>
      </c>
    </row>
    <row r="4993" spans="1:2">
      <c r="A4993" s="917">
        <v>41225</v>
      </c>
      <c r="B4993" t="s">
        <v>739</v>
      </c>
    </row>
    <row r="4994" spans="1:2">
      <c r="A4994" s="917">
        <v>41226</v>
      </c>
      <c r="B4994">
        <v>2.31</v>
      </c>
    </row>
    <row r="4995" spans="1:2">
      <c r="A4995" s="917">
        <v>41227</v>
      </c>
      <c r="B4995">
        <v>2.31</v>
      </c>
    </row>
    <row r="4996" spans="1:2">
      <c r="A4996" s="917">
        <v>41228</v>
      </c>
      <c r="B4996">
        <v>2.2999999999999998</v>
      </c>
    </row>
    <row r="4997" spans="1:2">
      <c r="A4997" s="917">
        <v>41229</v>
      </c>
      <c r="B4997">
        <v>2.31</v>
      </c>
    </row>
    <row r="4998" spans="1:2">
      <c r="A4998" s="917">
        <v>41232</v>
      </c>
      <c r="B4998">
        <v>2.34</v>
      </c>
    </row>
    <row r="4999" spans="1:2">
      <c r="A4999" s="917">
        <v>41233</v>
      </c>
      <c r="B4999">
        <v>2.4</v>
      </c>
    </row>
    <row r="5000" spans="1:2">
      <c r="A5000" s="917">
        <v>41234</v>
      </c>
      <c r="B5000">
        <v>2.42</v>
      </c>
    </row>
    <row r="5001" spans="1:2">
      <c r="A5001" s="917">
        <v>41235</v>
      </c>
      <c r="B5001" t="s">
        <v>739</v>
      </c>
    </row>
    <row r="5002" spans="1:2">
      <c r="A5002" s="917">
        <v>41236</v>
      </c>
      <c r="B5002">
        <v>2.42</v>
      </c>
    </row>
    <row r="5003" spans="1:2">
      <c r="A5003" s="917">
        <v>41239</v>
      </c>
      <c r="B5003">
        <v>2.39</v>
      </c>
    </row>
    <row r="5004" spans="1:2">
      <c r="A5004" s="917">
        <v>41240</v>
      </c>
      <c r="B5004">
        <v>2.38</v>
      </c>
    </row>
    <row r="5005" spans="1:2">
      <c r="A5005" s="917">
        <v>41241</v>
      </c>
      <c r="B5005">
        <v>2.36</v>
      </c>
    </row>
    <row r="5006" spans="1:2">
      <c r="A5006" s="917">
        <v>41242</v>
      </c>
      <c r="B5006">
        <v>2.37</v>
      </c>
    </row>
    <row r="5007" spans="1:2">
      <c r="A5007" s="917">
        <v>41243</v>
      </c>
      <c r="B5007">
        <v>2.37</v>
      </c>
    </row>
    <row r="5008" spans="1:2">
      <c r="A5008" s="917">
        <v>41246</v>
      </c>
      <c r="B5008">
        <v>2.37</v>
      </c>
    </row>
    <row r="5009" spans="1:2">
      <c r="A5009" s="917">
        <v>41247</v>
      </c>
      <c r="B5009">
        <v>2.36</v>
      </c>
    </row>
    <row r="5010" spans="1:2">
      <c r="A5010" s="917">
        <v>41248</v>
      </c>
      <c r="B5010">
        <v>2.35</v>
      </c>
    </row>
    <row r="5011" spans="1:2">
      <c r="A5011" s="917">
        <v>41249</v>
      </c>
      <c r="B5011">
        <v>2.33</v>
      </c>
    </row>
    <row r="5012" spans="1:2">
      <c r="A5012" s="917">
        <v>41250</v>
      </c>
      <c r="B5012">
        <v>2.39</v>
      </c>
    </row>
    <row r="5013" spans="1:2">
      <c r="A5013" s="917">
        <v>41253</v>
      </c>
      <c r="B5013">
        <v>2.38</v>
      </c>
    </row>
    <row r="5014" spans="1:2">
      <c r="A5014" s="917">
        <v>41254</v>
      </c>
      <c r="B5014">
        <v>2.41</v>
      </c>
    </row>
    <row r="5015" spans="1:2">
      <c r="A5015" s="917">
        <v>41255</v>
      </c>
      <c r="B5015">
        <v>2.48</v>
      </c>
    </row>
    <row r="5016" spans="1:2">
      <c r="A5016" s="917">
        <v>41256</v>
      </c>
      <c r="B5016">
        <v>2.4900000000000002</v>
      </c>
    </row>
    <row r="5017" spans="1:2">
      <c r="A5017" s="917">
        <v>41257</v>
      </c>
      <c r="B5017">
        <v>2.46</v>
      </c>
    </row>
    <row r="5018" spans="1:2">
      <c r="A5018" s="917">
        <v>41260</v>
      </c>
      <c r="B5018">
        <v>2.5299999999999998</v>
      </c>
    </row>
    <row r="5019" spans="1:2">
      <c r="A5019" s="917">
        <v>41261</v>
      </c>
      <c r="B5019">
        <v>2.59</v>
      </c>
    </row>
    <row r="5020" spans="1:2">
      <c r="A5020" s="917">
        <v>41262</v>
      </c>
      <c r="B5020">
        <v>2.58</v>
      </c>
    </row>
    <row r="5021" spans="1:2">
      <c r="A5021" s="917">
        <v>41263</v>
      </c>
      <c r="B5021">
        <v>2.57</v>
      </c>
    </row>
    <row r="5022" spans="1:2">
      <c r="A5022" s="917">
        <v>41264</v>
      </c>
      <c r="B5022">
        <v>2.52</v>
      </c>
    </row>
    <row r="5023" spans="1:2">
      <c r="A5023" s="917">
        <v>41267</v>
      </c>
      <c r="B5023">
        <v>2.5299999999999998</v>
      </c>
    </row>
    <row r="5024" spans="1:2">
      <c r="A5024" s="917">
        <v>41268</v>
      </c>
      <c r="B5024" t="s">
        <v>739</v>
      </c>
    </row>
    <row r="5025" spans="1:2">
      <c r="A5025" s="917">
        <v>41269</v>
      </c>
      <c r="B5025">
        <v>2.52</v>
      </c>
    </row>
    <row r="5026" spans="1:2">
      <c r="A5026" s="917">
        <v>41270</v>
      </c>
      <c r="B5026">
        <v>2.48</v>
      </c>
    </row>
    <row r="5027" spans="1:2">
      <c r="A5027" s="917">
        <v>41271</v>
      </c>
      <c r="B5027">
        <v>2.4700000000000002</v>
      </c>
    </row>
    <row r="5028" spans="1:2">
      <c r="A5028" s="917">
        <v>41274</v>
      </c>
      <c r="B5028">
        <v>2.54</v>
      </c>
    </row>
    <row r="5029" spans="1:2">
      <c r="A5029" s="917">
        <v>41275</v>
      </c>
      <c r="B5029" t="s">
        <v>739</v>
      </c>
    </row>
    <row r="5030" spans="1:2">
      <c r="A5030" s="917">
        <v>41276</v>
      </c>
      <c r="B5030">
        <v>2.63</v>
      </c>
    </row>
    <row r="5031" spans="1:2">
      <c r="A5031" s="917">
        <v>41277</v>
      </c>
      <c r="B5031">
        <v>2.7</v>
      </c>
    </row>
    <row r="5032" spans="1:2">
      <c r="A5032" s="917">
        <v>41278</v>
      </c>
      <c r="B5032">
        <v>2.7</v>
      </c>
    </row>
    <row r="5033" spans="1:2">
      <c r="A5033" s="917">
        <v>41281</v>
      </c>
      <c r="B5033">
        <v>2.7</v>
      </c>
    </row>
    <row r="5034" spans="1:2">
      <c r="A5034" s="917">
        <v>41282</v>
      </c>
      <c r="B5034">
        <v>2.66</v>
      </c>
    </row>
    <row r="5035" spans="1:2">
      <c r="A5035" s="917">
        <v>41283</v>
      </c>
      <c r="B5035">
        <v>2.65</v>
      </c>
    </row>
    <row r="5036" spans="1:2">
      <c r="A5036" s="917">
        <v>41284</v>
      </c>
      <c r="B5036">
        <v>2.68</v>
      </c>
    </row>
    <row r="5037" spans="1:2">
      <c r="A5037" s="917">
        <v>41285</v>
      </c>
      <c r="B5037">
        <v>2.65</v>
      </c>
    </row>
    <row r="5038" spans="1:2">
      <c r="A5038" s="917">
        <v>41288</v>
      </c>
      <c r="B5038">
        <v>2.65</v>
      </c>
    </row>
    <row r="5039" spans="1:2">
      <c r="A5039" s="917">
        <v>41289</v>
      </c>
      <c r="B5039">
        <v>2.62</v>
      </c>
    </row>
    <row r="5040" spans="1:2">
      <c r="A5040" s="917">
        <v>41290</v>
      </c>
      <c r="B5040">
        <v>2.61</v>
      </c>
    </row>
    <row r="5041" spans="1:2">
      <c r="A5041" s="917">
        <v>41291</v>
      </c>
      <c r="B5041">
        <v>2.66</v>
      </c>
    </row>
    <row r="5042" spans="1:2">
      <c r="A5042" s="917">
        <v>41292</v>
      </c>
      <c r="B5042">
        <v>2.63</v>
      </c>
    </row>
    <row r="5043" spans="1:2">
      <c r="A5043" s="917">
        <v>41295</v>
      </c>
      <c r="B5043" t="s">
        <v>739</v>
      </c>
    </row>
    <row r="5044" spans="1:2">
      <c r="A5044" s="917">
        <v>41296</v>
      </c>
      <c r="B5044">
        <v>2.62</v>
      </c>
    </row>
    <row r="5045" spans="1:2">
      <c r="A5045" s="917">
        <v>41297</v>
      </c>
      <c r="B5045">
        <v>2.62</v>
      </c>
    </row>
    <row r="5046" spans="1:2">
      <c r="A5046" s="917">
        <v>41298</v>
      </c>
      <c r="B5046">
        <v>2.64</v>
      </c>
    </row>
    <row r="5047" spans="1:2">
      <c r="A5047" s="917">
        <v>41299</v>
      </c>
      <c r="B5047">
        <v>2.75</v>
      </c>
    </row>
    <row r="5048" spans="1:2">
      <c r="A5048" s="917">
        <v>41302</v>
      </c>
      <c r="B5048">
        <v>2.76</v>
      </c>
    </row>
    <row r="5049" spans="1:2">
      <c r="A5049" s="917">
        <v>41303</v>
      </c>
      <c r="B5049">
        <v>2.79</v>
      </c>
    </row>
    <row r="5050" spans="1:2">
      <c r="A5050" s="917">
        <v>41304</v>
      </c>
      <c r="B5050">
        <v>2.8</v>
      </c>
    </row>
    <row r="5051" spans="1:2">
      <c r="A5051" s="917">
        <v>41305</v>
      </c>
      <c r="B5051">
        <v>2.79</v>
      </c>
    </row>
    <row r="5052" spans="1:2">
      <c r="A5052" s="917">
        <v>41306</v>
      </c>
      <c r="B5052">
        <v>2.83</v>
      </c>
    </row>
    <row r="5053" spans="1:2">
      <c r="A5053" s="917">
        <v>41309</v>
      </c>
      <c r="B5053">
        <v>2.79</v>
      </c>
    </row>
    <row r="5054" spans="1:2">
      <c r="A5054" s="917">
        <v>41310</v>
      </c>
      <c r="B5054">
        <v>2.83</v>
      </c>
    </row>
    <row r="5055" spans="1:2">
      <c r="A5055" s="917">
        <v>41311</v>
      </c>
      <c r="B5055">
        <v>2.79</v>
      </c>
    </row>
    <row r="5056" spans="1:2">
      <c r="A5056" s="917">
        <v>41312</v>
      </c>
      <c r="B5056">
        <v>2.78</v>
      </c>
    </row>
    <row r="5057" spans="1:2">
      <c r="A5057" s="917">
        <v>41313</v>
      </c>
      <c r="B5057">
        <v>2.79</v>
      </c>
    </row>
    <row r="5058" spans="1:2">
      <c r="A5058" s="917">
        <v>41316</v>
      </c>
      <c r="B5058">
        <v>2.78</v>
      </c>
    </row>
    <row r="5059" spans="1:2">
      <c r="A5059" s="917">
        <v>41317</v>
      </c>
      <c r="B5059">
        <v>2.81</v>
      </c>
    </row>
    <row r="5060" spans="1:2">
      <c r="A5060" s="917">
        <v>41318</v>
      </c>
      <c r="B5060">
        <v>2.86</v>
      </c>
    </row>
    <row r="5061" spans="1:2">
      <c r="A5061" s="917">
        <v>41319</v>
      </c>
      <c r="B5061">
        <v>2.79</v>
      </c>
    </row>
    <row r="5062" spans="1:2">
      <c r="A5062" s="917">
        <v>41320</v>
      </c>
      <c r="B5062">
        <v>2.8</v>
      </c>
    </row>
    <row r="5063" spans="1:2">
      <c r="A5063" s="917">
        <v>41323</v>
      </c>
      <c r="B5063" t="s">
        <v>739</v>
      </c>
    </row>
    <row r="5064" spans="1:2">
      <c r="A5064" s="917">
        <v>41324</v>
      </c>
      <c r="B5064">
        <v>2.83</v>
      </c>
    </row>
    <row r="5065" spans="1:2">
      <c r="A5065" s="917">
        <v>41325</v>
      </c>
      <c r="B5065">
        <v>2.82</v>
      </c>
    </row>
    <row r="5066" spans="1:2">
      <c r="A5066" s="917">
        <v>41326</v>
      </c>
      <c r="B5066">
        <v>2.79</v>
      </c>
    </row>
    <row r="5067" spans="1:2">
      <c r="A5067" s="917">
        <v>41327</v>
      </c>
      <c r="B5067">
        <v>2.77</v>
      </c>
    </row>
    <row r="5068" spans="1:2">
      <c r="A5068" s="917">
        <v>41330</v>
      </c>
      <c r="B5068">
        <v>2.69</v>
      </c>
    </row>
    <row r="5069" spans="1:2">
      <c r="A5069" s="917">
        <v>41331</v>
      </c>
      <c r="B5069">
        <v>2.69</v>
      </c>
    </row>
    <row r="5070" spans="1:2">
      <c r="A5070" s="917">
        <v>41332</v>
      </c>
      <c r="B5070">
        <v>2.72</v>
      </c>
    </row>
    <row r="5071" spans="1:2">
      <c r="A5071" s="917">
        <v>41333</v>
      </c>
      <c r="B5071">
        <v>2.71</v>
      </c>
    </row>
    <row r="5072" spans="1:2">
      <c r="A5072" s="917">
        <v>41334</v>
      </c>
      <c r="B5072">
        <v>2.68</v>
      </c>
    </row>
    <row r="5073" spans="1:2">
      <c r="A5073" s="917">
        <v>41337</v>
      </c>
      <c r="B5073">
        <v>2.7</v>
      </c>
    </row>
    <row r="5074" spans="1:2">
      <c r="A5074" s="917">
        <v>41338</v>
      </c>
      <c r="B5074">
        <v>2.72</v>
      </c>
    </row>
    <row r="5075" spans="1:2">
      <c r="A5075" s="917">
        <v>41339</v>
      </c>
      <c r="B5075">
        <v>2.77</v>
      </c>
    </row>
    <row r="5076" spans="1:2">
      <c r="A5076" s="917">
        <v>41340</v>
      </c>
      <c r="B5076">
        <v>2.82</v>
      </c>
    </row>
    <row r="5077" spans="1:2">
      <c r="A5077" s="917">
        <v>41341</v>
      </c>
      <c r="B5077">
        <v>2.89</v>
      </c>
    </row>
    <row r="5078" spans="1:2">
      <c r="A5078" s="917">
        <v>41344</v>
      </c>
      <c r="B5078">
        <v>2.89</v>
      </c>
    </row>
    <row r="5079" spans="1:2">
      <c r="A5079" s="917">
        <v>41345</v>
      </c>
      <c r="B5079">
        <v>2.85</v>
      </c>
    </row>
    <row r="5080" spans="1:2">
      <c r="A5080" s="917">
        <v>41346</v>
      </c>
      <c r="B5080">
        <v>2.85</v>
      </c>
    </row>
    <row r="5081" spans="1:2">
      <c r="A5081" s="917">
        <v>41347</v>
      </c>
      <c r="B5081">
        <v>2.87</v>
      </c>
    </row>
    <row r="5082" spans="1:2">
      <c r="A5082" s="917">
        <v>41348</v>
      </c>
      <c r="B5082">
        <v>2.85</v>
      </c>
    </row>
    <row r="5083" spans="1:2">
      <c r="A5083" s="917">
        <v>41351</v>
      </c>
      <c r="B5083">
        <v>2.79</v>
      </c>
    </row>
    <row r="5084" spans="1:2">
      <c r="A5084" s="917">
        <v>41352</v>
      </c>
      <c r="B5084">
        <v>2.75</v>
      </c>
    </row>
    <row r="5085" spans="1:2">
      <c r="A5085" s="917">
        <v>41353</v>
      </c>
      <c r="B5085">
        <v>2.8</v>
      </c>
    </row>
    <row r="5086" spans="1:2">
      <c r="A5086" s="917">
        <v>41354</v>
      </c>
      <c r="B5086">
        <v>2.77</v>
      </c>
    </row>
    <row r="5087" spans="1:2">
      <c r="A5087" s="917">
        <v>41355</v>
      </c>
      <c r="B5087">
        <v>2.75</v>
      </c>
    </row>
    <row r="5088" spans="1:2">
      <c r="A5088" s="917">
        <v>41358</v>
      </c>
      <c r="B5088">
        <v>2.76</v>
      </c>
    </row>
    <row r="5089" spans="1:2">
      <c r="A5089" s="917">
        <v>41359</v>
      </c>
      <c r="B5089">
        <v>2.75</v>
      </c>
    </row>
    <row r="5090" spans="1:2">
      <c r="A5090" s="917">
        <v>41360</v>
      </c>
      <c r="B5090">
        <v>2.71</v>
      </c>
    </row>
    <row r="5091" spans="1:2">
      <c r="A5091" s="917">
        <v>41361</v>
      </c>
      <c r="B5091">
        <v>2.71</v>
      </c>
    </row>
    <row r="5092" spans="1:2">
      <c r="A5092" s="917">
        <v>41362</v>
      </c>
      <c r="B5092" t="s">
        <v>739</v>
      </c>
    </row>
    <row r="5093" spans="1:2">
      <c r="A5093" s="917">
        <v>41365</v>
      </c>
      <c r="B5093">
        <v>2.7</v>
      </c>
    </row>
    <row r="5094" spans="1:2">
      <c r="A5094" s="917">
        <v>41366</v>
      </c>
      <c r="B5094">
        <v>2.72</v>
      </c>
    </row>
    <row r="5095" spans="1:2">
      <c r="A5095" s="917">
        <v>41367</v>
      </c>
      <c r="B5095">
        <v>2.66</v>
      </c>
    </row>
    <row r="5096" spans="1:2">
      <c r="A5096" s="917">
        <v>41368</v>
      </c>
      <c r="B5096">
        <v>2.6</v>
      </c>
    </row>
    <row r="5097" spans="1:2">
      <c r="A5097" s="917">
        <v>41369</v>
      </c>
      <c r="B5097">
        <v>2.5</v>
      </c>
    </row>
    <row r="5098" spans="1:2">
      <c r="A5098" s="917">
        <v>41372</v>
      </c>
      <c r="B5098">
        <v>2.54</v>
      </c>
    </row>
    <row r="5099" spans="1:2">
      <c r="A5099" s="917">
        <v>41373</v>
      </c>
      <c r="B5099">
        <v>2.57</v>
      </c>
    </row>
    <row r="5100" spans="1:2">
      <c r="A5100" s="917">
        <v>41374</v>
      </c>
      <c r="B5100">
        <v>2.63</v>
      </c>
    </row>
    <row r="5101" spans="1:2">
      <c r="A5101" s="917">
        <v>41375</v>
      </c>
      <c r="B5101">
        <v>2.62</v>
      </c>
    </row>
    <row r="5102" spans="1:2">
      <c r="A5102" s="917">
        <v>41376</v>
      </c>
      <c r="B5102">
        <v>2.54</v>
      </c>
    </row>
    <row r="5103" spans="1:2">
      <c r="A5103" s="917">
        <v>41379</v>
      </c>
      <c r="B5103">
        <v>2.5</v>
      </c>
    </row>
    <row r="5104" spans="1:2">
      <c r="A5104" s="917">
        <v>41380</v>
      </c>
      <c r="B5104">
        <v>2.5299999999999998</v>
      </c>
    </row>
    <row r="5105" spans="1:2">
      <c r="A5105" s="917">
        <v>41381</v>
      </c>
      <c r="B5105">
        <v>2.5099999999999998</v>
      </c>
    </row>
    <row r="5106" spans="1:2">
      <c r="A5106" s="917">
        <v>41382</v>
      </c>
      <c r="B5106">
        <v>2.4900000000000002</v>
      </c>
    </row>
    <row r="5107" spans="1:2">
      <c r="A5107" s="917">
        <v>41383</v>
      </c>
      <c r="B5107">
        <v>2.5</v>
      </c>
    </row>
    <row r="5108" spans="1:2">
      <c r="A5108" s="917">
        <v>41386</v>
      </c>
      <c r="B5108">
        <v>2.5</v>
      </c>
    </row>
    <row r="5109" spans="1:2">
      <c r="A5109" s="917">
        <v>41387</v>
      </c>
      <c r="B5109">
        <v>2.52</v>
      </c>
    </row>
    <row r="5110" spans="1:2">
      <c r="A5110" s="917">
        <v>41388</v>
      </c>
      <c r="B5110">
        <v>2.5</v>
      </c>
    </row>
    <row r="5111" spans="1:2">
      <c r="A5111" s="917">
        <v>41389</v>
      </c>
      <c r="B5111">
        <v>2.52</v>
      </c>
    </row>
    <row r="5112" spans="1:2">
      <c r="A5112" s="917">
        <v>41390</v>
      </c>
      <c r="B5112">
        <v>2.4700000000000002</v>
      </c>
    </row>
    <row r="5113" spans="1:2">
      <c r="A5113" s="917">
        <v>41393</v>
      </c>
      <c r="B5113">
        <v>2.4900000000000002</v>
      </c>
    </row>
    <row r="5114" spans="1:2">
      <c r="A5114" s="917">
        <v>41394</v>
      </c>
      <c r="B5114">
        <v>2.4900000000000002</v>
      </c>
    </row>
    <row r="5115" spans="1:2">
      <c r="A5115" s="917">
        <v>41395</v>
      </c>
      <c r="B5115">
        <v>2.44</v>
      </c>
    </row>
    <row r="5116" spans="1:2">
      <c r="A5116" s="917">
        <v>41396</v>
      </c>
      <c r="B5116">
        <v>2.44</v>
      </c>
    </row>
    <row r="5117" spans="1:2">
      <c r="A5117" s="917">
        <v>41397</v>
      </c>
      <c r="B5117">
        <v>2.58</v>
      </c>
    </row>
    <row r="5118" spans="1:2">
      <c r="A5118" s="917">
        <v>41400</v>
      </c>
      <c r="B5118">
        <v>2.6</v>
      </c>
    </row>
    <row r="5119" spans="1:2">
      <c r="A5119" s="917">
        <v>41401</v>
      </c>
      <c r="B5119">
        <v>2.62</v>
      </c>
    </row>
    <row r="5120" spans="1:2">
      <c r="A5120" s="917">
        <v>41402</v>
      </c>
      <c r="B5120">
        <v>2.61</v>
      </c>
    </row>
    <row r="5121" spans="1:2">
      <c r="A5121" s="917">
        <v>41403</v>
      </c>
      <c r="B5121">
        <v>2.6</v>
      </c>
    </row>
    <row r="5122" spans="1:2">
      <c r="A5122" s="917">
        <v>41404</v>
      </c>
      <c r="B5122">
        <v>2.7</v>
      </c>
    </row>
    <row r="5123" spans="1:2">
      <c r="A5123" s="917">
        <v>41407</v>
      </c>
      <c r="B5123">
        <v>2.73</v>
      </c>
    </row>
    <row r="5124" spans="1:2">
      <c r="A5124" s="917">
        <v>41408</v>
      </c>
      <c r="B5124">
        <v>2.77</v>
      </c>
    </row>
    <row r="5125" spans="1:2">
      <c r="A5125" s="917">
        <v>41409</v>
      </c>
      <c r="B5125">
        <v>2.76</v>
      </c>
    </row>
    <row r="5126" spans="1:2">
      <c r="A5126" s="917">
        <v>41410</v>
      </c>
      <c r="B5126">
        <v>2.69</v>
      </c>
    </row>
    <row r="5127" spans="1:2">
      <c r="A5127" s="917">
        <v>41411</v>
      </c>
      <c r="B5127">
        <v>2.77</v>
      </c>
    </row>
    <row r="5128" spans="1:2">
      <c r="A5128" s="917">
        <v>41414</v>
      </c>
      <c r="B5128">
        <v>2.79</v>
      </c>
    </row>
    <row r="5129" spans="1:2">
      <c r="A5129" s="917">
        <v>41415</v>
      </c>
      <c r="B5129">
        <v>2.75</v>
      </c>
    </row>
    <row r="5130" spans="1:2">
      <c r="A5130" s="917">
        <v>41416</v>
      </c>
      <c r="B5130">
        <v>2.83</v>
      </c>
    </row>
    <row r="5131" spans="1:2">
      <c r="A5131" s="917">
        <v>41417</v>
      </c>
      <c r="B5131">
        <v>2.82</v>
      </c>
    </row>
    <row r="5132" spans="1:2">
      <c r="A5132" s="917">
        <v>41418</v>
      </c>
      <c r="B5132">
        <v>2.8</v>
      </c>
    </row>
    <row r="5133" spans="1:2">
      <c r="A5133" s="917">
        <v>41421</v>
      </c>
      <c r="B5133" t="s">
        <v>739</v>
      </c>
    </row>
    <row r="5134" spans="1:2">
      <c r="A5134" s="917">
        <v>41422</v>
      </c>
      <c r="B5134">
        <v>2.95</v>
      </c>
    </row>
    <row r="5135" spans="1:2">
      <c r="A5135" s="917">
        <v>41423</v>
      </c>
      <c r="B5135">
        <v>2.91</v>
      </c>
    </row>
    <row r="5136" spans="1:2">
      <c r="A5136" s="917">
        <v>41424</v>
      </c>
      <c r="B5136">
        <v>2.92</v>
      </c>
    </row>
    <row r="5137" spans="1:2">
      <c r="A5137" s="917">
        <v>41425</v>
      </c>
      <c r="B5137">
        <v>2.95</v>
      </c>
    </row>
    <row r="5138" spans="1:2">
      <c r="A5138" s="917">
        <v>41428</v>
      </c>
      <c r="B5138">
        <v>2.92</v>
      </c>
    </row>
    <row r="5139" spans="1:2">
      <c r="A5139" s="917">
        <v>41429</v>
      </c>
      <c r="B5139">
        <v>2.95</v>
      </c>
    </row>
    <row r="5140" spans="1:2">
      <c r="A5140" s="917">
        <v>41430</v>
      </c>
      <c r="B5140">
        <v>2.9</v>
      </c>
    </row>
    <row r="5141" spans="1:2">
      <c r="A5141" s="917">
        <v>41431</v>
      </c>
      <c r="B5141">
        <v>2.89</v>
      </c>
    </row>
    <row r="5142" spans="1:2">
      <c r="A5142" s="917">
        <v>41432</v>
      </c>
      <c r="B5142">
        <v>2.98</v>
      </c>
    </row>
    <row r="5143" spans="1:2">
      <c r="A5143" s="917">
        <v>41435</v>
      </c>
      <c r="B5143">
        <v>3.03</v>
      </c>
    </row>
    <row r="5144" spans="1:2">
      <c r="A5144" s="917">
        <v>41436</v>
      </c>
      <c r="B5144">
        <v>3</v>
      </c>
    </row>
    <row r="5145" spans="1:2">
      <c r="A5145" s="917">
        <v>41437</v>
      </c>
      <c r="B5145">
        <v>3.04</v>
      </c>
    </row>
    <row r="5146" spans="1:2">
      <c r="A5146" s="917">
        <v>41438</v>
      </c>
      <c r="B5146">
        <v>2.99</v>
      </c>
    </row>
    <row r="5147" spans="1:2">
      <c r="A5147" s="917">
        <v>41439</v>
      </c>
      <c r="B5147">
        <v>2.95</v>
      </c>
    </row>
    <row r="5148" spans="1:2">
      <c r="A5148" s="917">
        <v>41442</v>
      </c>
      <c r="B5148">
        <v>3.01</v>
      </c>
    </row>
    <row r="5149" spans="1:2">
      <c r="A5149" s="917">
        <v>41443</v>
      </c>
      <c r="B5149">
        <v>3</v>
      </c>
    </row>
    <row r="5150" spans="1:2">
      <c r="A5150" s="917">
        <v>41444</v>
      </c>
      <c r="B5150">
        <v>3.09</v>
      </c>
    </row>
    <row r="5151" spans="1:2">
      <c r="A5151" s="917">
        <v>41445</v>
      </c>
      <c r="B5151">
        <v>3.18</v>
      </c>
    </row>
    <row r="5152" spans="1:2">
      <c r="A5152" s="917">
        <v>41446</v>
      </c>
      <c r="B5152">
        <v>3.26</v>
      </c>
    </row>
    <row r="5153" spans="1:2">
      <c r="A5153" s="917">
        <v>41449</v>
      </c>
      <c r="B5153">
        <v>3.27</v>
      </c>
    </row>
    <row r="5154" spans="1:2">
      <c r="A5154" s="917">
        <v>41450</v>
      </c>
      <c r="B5154">
        <v>3.31</v>
      </c>
    </row>
    <row r="5155" spans="1:2">
      <c r="A5155" s="917">
        <v>41451</v>
      </c>
      <c r="B5155">
        <v>3.27</v>
      </c>
    </row>
    <row r="5156" spans="1:2">
      <c r="A5156" s="917">
        <v>41452</v>
      </c>
      <c r="B5156">
        <v>3.22</v>
      </c>
    </row>
    <row r="5157" spans="1:2">
      <c r="A5157" s="917">
        <v>41453</v>
      </c>
      <c r="B5157">
        <v>3.22</v>
      </c>
    </row>
    <row r="5158" spans="1:2">
      <c r="A5158" s="917">
        <v>41456</v>
      </c>
      <c r="B5158">
        <v>3.19</v>
      </c>
    </row>
    <row r="5159" spans="1:2">
      <c r="A5159" s="917">
        <v>41457</v>
      </c>
      <c r="B5159">
        <v>3.18</v>
      </c>
    </row>
    <row r="5160" spans="1:2">
      <c r="A5160" s="917">
        <v>41458</v>
      </c>
      <c r="B5160">
        <v>3.22</v>
      </c>
    </row>
    <row r="5161" spans="1:2">
      <c r="A5161" s="917">
        <v>41459</v>
      </c>
      <c r="B5161" t="s">
        <v>739</v>
      </c>
    </row>
    <row r="5162" spans="1:2">
      <c r="A5162" s="917">
        <v>41460</v>
      </c>
      <c r="B5162">
        <v>3.41</v>
      </c>
    </row>
    <row r="5163" spans="1:2">
      <c r="A5163" s="917">
        <v>41463</v>
      </c>
      <c r="B5163">
        <v>3.35</v>
      </c>
    </row>
    <row r="5164" spans="1:2">
      <c r="A5164" s="917">
        <v>41464</v>
      </c>
      <c r="B5164">
        <v>3.36</v>
      </c>
    </row>
    <row r="5165" spans="1:2">
      <c r="A5165" s="917">
        <v>41465</v>
      </c>
      <c r="B5165">
        <v>3.4</v>
      </c>
    </row>
    <row r="5166" spans="1:2">
      <c r="A5166" s="917">
        <v>41466</v>
      </c>
      <c r="B5166">
        <v>3.33</v>
      </c>
    </row>
    <row r="5167" spans="1:2">
      <c r="A5167" s="917">
        <v>41467</v>
      </c>
      <c r="B5167">
        <v>3.34</v>
      </c>
    </row>
    <row r="5168" spans="1:2">
      <c r="A5168" s="917">
        <v>41470</v>
      </c>
      <c r="B5168">
        <v>3.3</v>
      </c>
    </row>
    <row r="5169" spans="1:2">
      <c r="A5169" s="917">
        <v>41471</v>
      </c>
      <c r="B5169">
        <v>3.28</v>
      </c>
    </row>
    <row r="5170" spans="1:2">
      <c r="A5170" s="917">
        <v>41472</v>
      </c>
      <c r="B5170">
        <v>3.27</v>
      </c>
    </row>
    <row r="5171" spans="1:2">
      <c r="A5171" s="917">
        <v>41473</v>
      </c>
      <c r="B5171">
        <v>3.32</v>
      </c>
    </row>
    <row r="5172" spans="1:2">
      <c r="A5172" s="917">
        <v>41474</v>
      </c>
      <c r="B5172">
        <v>3.25</v>
      </c>
    </row>
    <row r="5173" spans="1:2">
      <c r="A5173" s="917">
        <v>41477</v>
      </c>
      <c r="B5173">
        <v>3.25</v>
      </c>
    </row>
    <row r="5174" spans="1:2">
      <c r="A5174" s="917">
        <v>41478</v>
      </c>
      <c r="B5174">
        <v>3.27</v>
      </c>
    </row>
    <row r="5175" spans="1:2">
      <c r="A5175" s="917">
        <v>41479</v>
      </c>
      <c r="B5175">
        <v>3.34</v>
      </c>
    </row>
    <row r="5176" spans="1:2">
      <c r="A5176" s="917">
        <v>41480</v>
      </c>
      <c r="B5176">
        <v>3.34</v>
      </c>
    </row>
    <row r="5177" spans="1:2">
      <c r="A5177" s="917">
        <v>41481</v>
      </c>
      <c r="B5177">
        <v>3.31</v>
      </c>
    </row>
    <row r="5178" spans="1:2">
      <c r="A5178" s="917">
        <v>41484</v>
      </c>
      <c r="B5178">
        <v>3.35</v>
      </c>
    </row>
    <row r="5179" spans="1:2">
      <c r="A5179" s="917">
        <v>41485</v>
      </c>
      <c r="B5179">
        <v>3.36</v>
      </c>
    </row>
    <row r="5180" spans="1:2">
      <c r="A5180" s="917">
        <v>41486</v>
      </c>
      <c r="B5180">
        <v>3.34</v>
      </c>
    </row>
    <row r="5181" spans="1:2">
      <c r="A5181" s="917">
        <v>41487</v>
      </c>
      <c r="B5181">
        <v>3.48</v>
      </c>
    </row>
    <row r="5182" spans="1:2">
      <c r="A5182" s="917">
        <v>41488</v>
      </c>
      <c r="B5182">
        <v>3.39</v>
      </c>
    </row>
    <row r="5183" spans="1:2">
      <c r="A5183" s="917">
        <v>41491</v>
      </c>
      <c r="B5183">
        <v>3.42</v>
      </c>
    </row>
    <row r="5184" spans="1:2">
      <c r="A5184" s="917">
        <v>41492</v>
      </c>
      <c r="B5184">
        <v>3.42</v>
      </c>
    </row>
    <row r="5185" spans="1:2">
      <c r="A5185" s="917">
        <v>41493</v>
      </c>
      <c r="B5185">
        <v>3.37</v>
      </c>
    </row>
    <row r="5186" spans="1:2">
      <c r="A5186" s="917">
        <v>41494</v>
      </c>
      <c r="B5186">
        <v>3.37</v>
      </c>
    </row>
    <row r="5187" spans="1:2">
      <c r="A5187" s="917">
        <v>41495</v>
      </c>
      <c r="B5187">
        <v>3.36</v>
      </c>
    </row>
    <row r="5188" spans="1:2">
      <c r="A5188" s="917">
        <v>41498</v>
      </c>
      <c r="B5188">
        <v>3.39</v>
      </c>
    </row>
    <row r="5189" spans="1:2">
      <c r="A5189" s="917">
        <v>41499</v>
      </c>
      <c r="B5189">
        <v>3.48</v>
      </c>
    </row>
    <row r="5190" spans="1:2">
      <c r="A5190" s="917">
        <v>41500</v>
      </c>
      <c r="B5190">
        <v>3.48</v>
      </c>
    </row>
    <row r="5191" spans="1:2">
      <c r="A5191" s="917">
        <v>41501</v>
      </c>
      <c r="B5191">
        <v>3.54</v>
      </c>
    </row>
    <row r="5192" spans="1:2">
      <c r="A5192" s="917">
        <v>41502</v>
      </c>
      <c r="B5192">
        <v>3.61</v>
      </c>
    </row>
    <row r="5193" spans="1:2">
      <c r="A5193" s="917">
        <v>41505</v>
      </c>
      <c r="B5193">
        <v>3.64</v>
      </c>
    </row>
    <row r="5194" spans="1:2">
      <c r="A5194" s="917">
        <v>41506</v>
      </c>
      <c r="B5194">
        <v>3.59</v>
      </c>
    </row>
    <row r="5195" spans="1:2">
      <c r="A5195" s="917">
        <v>41507</v>
      </c>
      <c r="B5195">
        <v>3.64</v>
      </c>
    </row>
    <row r="5196" spans="1:2">
      <c r="A5196" s="917">
        <v>41508</v>
      </c>
      <c r="B5196">
        <v>3.63</v>
      </c>
    </row>
    <row r="5197" spans="1:2">
      <c r="A5197" s="917">
        <v>41509</v>
      </c>
      <c r="B5197">
        <v>3.55</v>
      </c>
    </row>
    <row r="5198" spans="1:2">
      <c r="A5198" s="917">
        <v>41512</v>
      </c>
      <c r="B5198">
        <v>3.52</v>
      </c>
    </row>
    <row r="5199" spans="1:2">
      <c r="A5199" s="917">
        <v>41513</v>
      </c>
      <c r="B5199">
        <v>3.45</v>
      </c>
    </row>
    <row r="5200" spans="1:2">
      <c r="A5200" s="917">
        <v>41514</v>
      </c>
      <c r="B5200">
        <v>3.5</v>
      </c>
    </row>
    <row r="5201" spans="1:2">
      <c r="A5201" s="917">
        <v>41515</v>
      </c>
      <c r="B5201">
        <v>3.45</v>
      </c>
    </row>
    <row r="5202" spans="1:2">
      <c r="A5202" s="917">
        <v>41516</v>
      </c>
      <c r="B5202">
        <v>3.46</v>
      </c>
    </row>
    <row r="5203" spans="1:2">
      <c r="A5203" s="917">
        <v>41519</v>
      </c>
      <c r="B5203" t="s">
        <v>739</v>
      </c>
    </row>
    <row r="5204" spans="1:2">
      <c r="A5204" s="917">
        <v>41520</v>
      </c>
      <c r="B5204">
        <v>3.54</v>
      </c>
    </row>
    <row r="5205" spans="1:2">
      <c r="A5205" s="917">
        <v>41521</v>
      </c>
      <c r="B5205">
        <v>3.56</v>
      </c>
    </row>
    <row r="5206" spans="1:2">
      <c r="A5206" s="917">
        <v>41522</v>
      </c>
      <c r="B5206">
        <v>3.64</v>
      </c>
    </row>
    <row r="5207" spans="1:2">
      <c r="A5207" s="917">
        <v>41523</v>
      </c>
      <c r="B5207">
        <v>3.62</v>
      </c>
    </row>
    <row r="5208" spans="1:2">
      <c r="A5208" s="917">
        <v>41526</v>
      </c>
      <c r="B5208">
        <v>3.6</v>
      </c>
    </row>
    <row r="5209" spans="1:2">
      <c r="A5209" s="917">
        <v>41527</v>
      </c>
      <c r="B5209">
        <v>3.65</v>
      </c>
    </row>
    <row r="5210" spans="1:2">
      <c r="A5210" s="917">
        <v>41528</v>
      </c>
      <c r="B5210">
        <v>3.61</v>
      </c>
    </row>
    <row r="5211" spans="1:2">
      <c r="A5211" s="917">
        <v>41529</v>
      </c>
      <c r="B5211">
        <v>3.6</v>
      </c>
    </row>
    <row r="5212" spans="1:2">
      <c r="A5212" s="917">
        <v>41530</v>
      </c>
      <c r="B5212">
        <v>3.59</v>
      </c>
    </row>
    <row r="5213" spans="1:2">
      <c r="A5213" s="917">
        <v>41533</v>
      </c>
      <c r="B5213">
        <v>3.61</v>
      </c>
    </row>
    <row r="5214" spans="1:2">
      <c r="A5214" s="917">
        <v>41534</v>
      </c>
      <c r="B5214">
        <v>3.57</v>
      </c>
    </row>
    <row r="5215" spans="1:2">
      <c r="A5215" s="917">
        <v>41535</v>
      </c>
      <c r="B5215">
        <v>3.46</v>
      </c>
    </row>
    <row r="5216" spans="1:2">
      <c r="A5216" s="917">
        <v>41536</v>
      </c>
      <c r="B5216">
        <v>3.52</v>
      </c>
    </row>
    <row r="5217" spans="1:2">
      <c r="A5217" s="917">
        <v>41537</v>
      </c>
      <c r="B5217">
        <v>3.5</v>
      </c>
    </row>
    <row r="5218" spans="1:2">
      <c r="A5218" s="917">
        <v>41540</v>
      </c>
      <c r="B5218">
        <v>3.46</v>
      </c>
    </row>
    <row r="5219" spans="1:2">
      <c r="A5219" s="917">
        <v>41541</v>
      </c>
      <c r="B5219">
        <v>3.4</v>
      </c>
    </row>
    <row r="5220" spans="1:2">
      <c r="A5220" s="917">
        <v>41542</v>
      </c>
      <c r="B5220">
        <v>3.37</v>
      </c>
    </row>
    <row r="5221" spans="1:2">
      <c r="A5221" s="917">
        <v>41543</v>
      </c>
      <c r="B5221">
        <v>3.41</v>
      </c>
    </row>
    <row r="5222" spans="1:2">
      <c r="A5222" s="917">
        <v>41544</v>
      </c>
      <c r="B5222">
        <v>3.4</v>
      </c>
    </row>
    <row r="5223" spans="1:2">
      <c r="A5223" s="917">
        <v>41547</v>
      </c>
      <c r="B5223">
        <v>3.41</v>
      </c>
    </row>
    <row r="5224" spans="1:2">
      <c r="A5224" s="917">
        <v>41548</v>
      </c>
      <c r="B5224">
        <v>3.43</v>
      </c>
    </row>
    <row r="5225" spans="1:2">
      <c r="A5225" s="917">
        <v>41549</v>
      </c>
      <c r="B5225">
        <v>3.41</v>
      </c>
    </row>
    <row r="5226" spans="1:2">
      <c r="A5226" s="917">
        <v>41550</v>
      </c>
      <c r="B5226">
        <v>3.4</v>
      </c>
    </row>
    <row r="5227" spans="1:2">
      <c r="A5227" s="917">
        <v>41551</v>
      </c>
      <c r="B5227">
        <v>3.43</v>
      </c>
    </row>
    <row r="5228" spans="1:2">
      <c r="A5228" s="917">
        <v>41554</v>
      </c>
      <c r="B5228">
        <v>3.41</v>
      </c>
    </row>
    <row r="5229" spans="1:2">
      <c r="A5229" s="917">
        <v>41555</v>
      </c>
      <c r="B5229">
        <v>3.41</v>
      </c>
    </row>
    <row r="5230" spans="1:2">
      <c r="A5230" s="917">
        <v>41556</v>
      </c>
      <c r="B5230">
        <v>3.43</v>
      </c>
    </row>
    <row r="5231" spans="1:2">
      <c r="A5231" s="917">
        <v>41557</v>
      </c>
      <c r="B5231">
        <v>3.46</v>
      </c>
    </row>
    <row r="5232" spans="1:2">
      <c r="A5232" s="917">
        <v>41558</v>
      </c>
      <c r="B5232">
        <v>3.45</v>
      </c>
    </row>
    <row r="5233" spans="1:2">
      <c r="A5233" s="917">
        <v>41561</v>
      </c>
      <c r="B5233" t="s">
        <v>739</v>
      </c>
    </row>
    <row r="5234" spans="1:2">
      <c r="A5234" s="917">
        <v>41562</v>
      </c>
      <c r="B5234">
        <v>3.5</v>
      </c>
    </row>
    <row r="5235" spans="1:2">
      <c r="A5235" s="917">
        <v>41563</v>
      </c>
      <c r="B5235">
        <v>3.43</v>
      </c>
    </row>
    <row r="5236" spans="1:2">
      <c r="A5236" s="917">
        <v>41564</v>
      </c>
      <c r="B5236">
        <v>3.36</v>
      </c>
    </row>
    <row r="5237" spans="1:2">
      <c r="A5237" s="917">
        <v>41565</v>
      </c>
      <c r="B5237">
        <v>3.36</v>
      </c>
    </row>
    <row r="5238" spans="1:2">
      <c r="A5238" s="917">
        <v>41568</v>
      </c>
      <c r="B5238">
        <v>3.39</v>
      </c>
    </row>
    <row r="5239" spans="1:2">
      <c r="A5239" s="917">
        <v>41569</v>
      </c>
      <c r="B5239">
        <v>3.31</v>
      </c>
    </row>
    <row r="5240" spans="1:2">
      <c r="A5240" s="917">
        <v>41570</v>
      </c>
      <c r="B5240">
        <v>3.29</v>
      </c>
    </row>
    <row r="5241" spans="1:2">
      <c r="A5241" s="917">
        <v>41571</v>
      </c>
      <c r="B5241">
        <v>3.3</v>
      </c>
    </row>
    <row r="5242" spans="1:2">
      <c r="A5242" s="917">
        <v>41572</v>
      </c>
      <c r="B5242">
        <v>3.3</v>
      </c>
    </row>
    <row r="5243" spans="1:2">
      <c r="A5243" s="917">
        <v>41575</v>
      </c>
      <c r="B5243">
        <v>3.31</v>
      </c>
    </row>
    <row r="5244" spans="1:2">
      <c r="A5244" s="917">
        <v>41576</v>
      </c>
      <c r="B5244">
        <v>3.31</v>
      </c>
    </row>
    <row r="5245" spans="1:2">
      <c r="A5245" s="917">
        <v>41577</v>
      </c>
      <c r="B5245">
        <v>3.33</v>
      </c>
    </row>
    <row r="5246" spans="1:2">
      <c r="A5246" s="917">
        <v>41578</v>
      </c>
      <c r="B5246">
        <v>3.33</v>
      </c>
    </row>
    <row r="5247" spans="1:2">
      <c r="A5247" s="917">
        <v>41579</v>
      </c>
      <c r="B5247">
        <v>3.4</v>
      </c>
    </row>
    <row r="5248" spans="1:2">
      <c r="A5248" s="917">
        <v>41582</v>
      </c>
      <c r="B5248">
        <v>3.4</v>
      </c>
    </row>
    <row r="5249" spans="1:2">
      <c r="A5249" s="917">
        <v>41583</v>
      </c>
      <c r="B5249">
        <v>3.46</v>
      </c>
    </row>
    <row r="5250" spans="1:2">
      <c r="A5250" s="917">
        <v>41584</v>
      </c>
      <c r="B5250">
        <v>3.46</v>
      </c>
    </row>
    <row r="5251" spans="1:2">
      <c r="A5251" s="917">
        <v>41585</v>
      </c>
      <c r="B5251">
        <v>3.41</v>
      </c>
    </row>
    <row r="5252" spans="1:2">
      <c r="A5252" s="917">
        <v>41586</v>
      </c>
      <c r="B5252">
        <v>3.55</v>
      </c>
    </row>
    <row r="5253" spans="1:2">
      <c r="A5253" s="917">
        <v>41589</v>
      </c>
      <c r="B5253" t="s">
        <v>739</v>
      </c>
    </row>
    <row r="5254" spans="1:2">
      <c r="A5254" s="917">
        <v>41590</v>
      </c>
      <c r="B5254">
        <v>3.57</v>
      </c>
    </row>
    <row r="5255" spans="1:2">
      <c r="A5255" s="917">
        <v>41591</v>
      </c>
      <c r="B5255">
        <v>3.54</v>
      </c>
    </row>
    <row r="5256" spans="1:2">
      <c r="A5256" s="917">
        <v>41592</v>
      </c>
      <c r="B5256">
        <v>3.49</v>
      </c>
    </row>
    <row r="5257" spans="1:2">
      <c r="A5257" s="917">
        <v>41593</v>
      </c>
      <c r="B5257">
        <v>3.5</v>
      </c>
    </row>
    <row r="5258" spans="1:2">
      <c r="A5258" s="917">
        <v>41596</v>
      </c>
      <c r="B5258">
        <v>3.46</v>
      </c>
    </row>
    <row r="5259" spans="1:2">
      <c r="A5259" s="917">
        <v>41597</v>
      </c>
      <c r="B5259">
        <v>3.5</v>
      </c>
    </row>
    <row r="5260" spans="1:2">
      <c r="A5260" s="917">
        <v>41598</v>
      </c>
      <c r="B5260">
        <v>3.61</v>
      </c>
    </row>
    <row r="5261" spans="1:2">
      <c r="A5261" s="917">
        <v>41599</v>
      </c>
      <c r="B5261">
        <v>3.59</v>
      </c>
    </row>
    <row r="5262" spans="1:2">
      <c r="A5262" s="917">
        <v>41600</v>
      </c>
      <c r="B5262">
        <v>3.54</v>
      </c>
    </row>
    <row r="5263" spans="1:2">
      <c r="A5263" s="917">
        <v>41603</v>
      </c>
      <c r="B5263">
        <v>3.53</v>
      </c>
    </row>
    <row r="5264" spans="1:2">
      <c r="A5264" s="917">
        <v>41604</v>
      </c>
      <c r="B5264">
        <v>3.5</v>
      </c>
    </row>
    <row r="5265" spans="1:2">
      <c r="A5265" s="917">
        <v>41605</v>
      </c>
      <c r="B5265">
        <v>3.52</v>
      </c>
    </row>
    <row r="5266" spans="1:2">
      <c r="A5266" s="917">
        <v>41606</v>
      </c>
      <c r="B5266" t="s">
        <v>739</v>
      </c>
    </row>
    <row r="5267" spans="1:2">
      <c r="A5267" s="917">
        <v>41607</v>
      </c>
      <c r="B5267">
        <v>3.54</v>
      </c>
    </row>
    <row r="5268" spans="1:2">
      <c r="A5268" s="917">
        <v>41610</v>
      </c>
      <c r="B5268">
        <v>3.58</v>
      </c>
    </row>
    <row r="5269" spans="1:2">
      <c r="A5269" s="917">
        <v>41611</v>
      </c>
      <c r="B5269">
        <v>3.56</v>
      </c>
    </row>
    <row r="5270" spans="1:2">
      <c r="A5270" s="917">
        <v>41612</v>
      </c>
      <c r="B5270">
        <v>3.63</v>
      </c>
    </row>
    <row r="5271" spans="1:2">
      <c r="A5271" s="917">
        <v>41613</v>
      </c>
      <c r="B5271">
        <v>3.65</v>
      </c>
    </row>
    <row r="5272" spans="1:2">
      <c r="A5272" s="917">
        <v>41614</v>
      </c>
      <c r="B5272">
        <v>3.63</v>
      </c>
    </row>
    <row r="5273" spans="1:2">
      <c r="A5273" s="917">
        <v>41617</v>
      </c>
      <c r="B5273">
        <v>3.61</v>
      </c>
    </row>
    <row r="5274" spans="1:2">
      <c r="A5274" s="917">
        <v>41618</v>
      </c>
      <c r="B5274">
        <v>3.56</v>
      </c>
    </row>
    <row r="5275" spans="1:2">
      <c r="A5275" s="917">
        <v>41619</v>
      </c>
      <c r="B5275">
        <v>3.61</v>
      </c>
    </row>
    <row r="5276" spans="1:2">
      <c r="A5276" s="917">
        <v>41620</v>
      </c>
      <c r="B5276">
        <v>3.63</v>
      </c>
    </row>
    <row r="5277" spans="1:2">
      <c r="A5277" s="917">
        <v>41621</v>
      </c>
      <c r="B5277">
        <v>3.61</v>
      </c>
    </row>
    <row r="5278" spans="1:2">
      <c r="A5278" s="917">
        <v>41624</v>
      </c>
      <c r="B5278">
        <v>3.63</v>
      </c>
    </row>
    <row r="5279" spans="1:2">
      <c r="A5279" s="917">
        <v>41625</v>
      </c>
      <c r="B5279">
        <v>3.6</v>
      </c>
    </row>
    <row r="5280" spans="1:2">
      <c r="A5280" s="917">
        <v>41626</v>
      </c>
      <c r="B5280">
        <v>3.63</v>
      </c>
    </row>
    <row r="5281" spans="1:2">
      <c r="A5281" s="917">
        <v>41627</v>
      </c>
      <c r="B5281">
        <v>3.64</v>
      </c>
    </row>
    <row r="5282" spans="1:2">
      <c r="A5282" s="917">
        <v>41628</v>
      </c>
      <c r="B5282">
        <v>3.57</v>
      </c>
    </row>
    <row r="5283" spans="1:2">
      <c r="A5283" s="917">
        <v>41631</v>
      </c>
      <c r="B5283">
        <v>3.6</v>
      </c>
    </row>
    <row r="5284" spans="1:2">
      <c r="A5284" s="917">
        <v>41632</v>
      </c>
      <c r="B5284">
        <v>3.66</v>
      </c>
    </row>
    <row r="5285" spans="1:2">
      <c r="A5285" s="917">
        <v>41633</v>
      </c>
      <c r="B5285" t="s">
        <v>739</v>
      </c>
    </row>
    <row r="5286" spans="1:2">
      <c r="A5286" s="917">
        <v>41634</v>
      </c>
      <c r="B5286">
        <v>3.68</v>
      </c>
    </row>
    <row r="5287" spans="1:2">
      <c r="A5287" s="917">
        <v>41635</v>
      </c>
      <c r="B5287">
        <v>3.7</v>
      </c>
    </row>
    <row r="5288" spans="1:2">
      <c r="A5288" s="917">
        <v>41638</v>
      </c>
      <c r="B5288">
        <v>3.66</v>
      </c>
    </row>
    <row r="5289" spans="1:2">
      <c r="A5289" s="917">
        <v>41639</v>
      </c>
      <c r="B5289">
        <v>3.72</v>
      </c>
    </row>
    <row r="5290" spans="1:2">
      <c r="A5290" s="917">
        <v>41640</v>
      </c>
      <c r="B5290" t="s">
        <v>739</v>
      </c>
    </row>
    <row r="5291" spans="1:2">
      <c r="A5291" s="917">
        <v>41641</v>
      </c>
      <c r="B5291">
        <v>3.68</v>
      </c>
    </row>
    <row r="5292" spans="1:2">
      <c r="A5292" s="917">
        <v>41642</v>
      </c>
      <c r="B5292">
        <v>3.69</v>
      </c>
    </row>
    <row r="5293" spans="1:2">
      <c r="A5293" s="917">
        <v>41645</v>
      </c>
      <c r="B5293">
        <v>3.66</v>
      </c>
    </row>
    <row r="5294" spans="1:2">
      <c r="A5294" s="917">
        <v>41646</v>
      </c>
      <c r="B5294">
        <v>3.64</v>
      </c>
    </row>
    <row r="5295" spans="1:2">
      <c r="A5295" s="917">
        <v>41647</v>
      </c>
      <c r="B5295">
        <v>3.67</v>
      </c>
    </row>
    <row r="5296" spans="1:2">
      <c r="A5296" s="917">
        <v>41648</v>
      </c>
      <c r="B5296">
        <v>3.62</v>
      </c>
    </row>
    <row r="5297" spans="1:2">
      <c r="A5297" s="917">
        <v>41649</v>
      </c>
      <c r="B5297">
        <v>3.54</v>
      </c>
    </row>
    <row r="5298" spans="1:2">
      <c r="A5298" s="917">
        <v>41652</v>
      </c>
      <c r="B5298">
        <v>3.52</v>
      </c>
    </row>
    <row r="5299" spans="1:2">
      <c r="A5299" s="917">
        <v>41653</v>
      </c>
      <c r="B5299">
        <v>3.54</v>
      </c>
    </row>
    <row r="5300" spans="1:2">
      <c r="A5300" s="917">
        <v>41654</v>
      </c>
      <c r="B5300">
        <v>3.55</v>
      </c>
    </row>
    <row r="5301" spans="1:2">
      <c r="A5301" s="917">
        <v>41655</v>
      </c>
      <c r="B5301">
        <v>3.52</v>
      </c>
    </row>
    <row r="5302" spans="1:2">
      <c r="A5302" s="917">
        <v>41656</v>
      </c>
      <c r="B5302">
        <v>3.5</v>
      </c>
    </row>
    <row r="5303" spans="1:2">
      <c r="A5303" s="917">
        <v>41659</v>
      </c>
      <c r="B5303" t="s">
        <v>739</v>
      </c>
    </row>
    <row r="5304" spans="1:2">
      <c r="A5304" s="917">
        <v>41660</v>
      </c>
      <c r="B5304">
        <v>3.5</v>
      </c>
    </row>
    <row r="5305" spans="1:2">
      <c r="A5305" s="917">
        <v>41661</v>
      </c>
      <c r="B5305">
        <v>3.52</v>
      </c>
    </row>
    <row r="5306" spans="1:2">
      <c r="A5306" s="917">
        <v>41662</v>
      </c>
      <c r="B5306">
        <v>3.44</v>
      </c>
    </row>
    <row r="5307" spans="1:2">
      <c r="A5307" s="917">
        <v>41663</v>
      </c>
      <c r="B5307">
        <v>3.4</v>
      </c>
    </row>
    <row r="5308" spans="1:2">
      <c r="A5308" s="917">
        <v>41666</v>
      </c>
      <c r="B5308">
        <v>3.43</v>
      </c>
    </row>
    <row r="5309" spans="1:2">
      <c r="A5309" s="917">
        <v>41667</v>
      </c>
      <c r="B5309">
        <v>3.43</v>
      </c>
    </row>
    <row r="5310" spans="1:2">
      <c r="A5310" s="917">
        <v>41668</v>
      </c>
      <c r="B5310">
        <v>3.36</v>
      </c>
    </row>
    <row r="5311" spans="1:2">
      <c r="A5311" s="917">
        <v>41669</v>
      </c>
      <c r="B5311">
        <v>3.4</v>
      </c>
    </row>
    <row r="5312" spans="1:2">
      <c r="A5312" s="917">
        <v>41670</v>
      </c>
      <c r="B5312">
        <v>3.35</v>
      </c>
    </row>
    <row r="5313" spans="1:2">
      <c r="A5313" s="917">
        <v>41673</v>
      </c>
      <c r="B5313">
        <v>3.29</v>
      </c>
    </row>
    <row r="5314" spans="1:2">
      <c r="A5314" s="917">
        <v>41674</v>
      </c>
      <c r="B5314">
        <v>3.33</v>
      </c>
    </row>
    <row r="5315" spans="1:2">
      <c r="A5315" s="917">
        <v>41675</v>
      </c>
      <c r="B5315">
        <v>3.4</v>
      </c>
    </row>
    <row r="5316" spans="1:2">
      <c r="A5316" s="917">
        <v>41676</v>
      </c>
      <c r="B5316">
        <v>3.42</v>
      </c>
    </row>
    <row r="5317" spans="1:2">
      <c r="A5317" s="917">
        <v>41677</v>
      </c>
      <c r="B5317">
        <v>3.39</v>
      </c>
    </row>
    <row r="5318" spans="1:2">
      <c r="A5318" s="917">
        <v>41680</v>
      </c>
      <c r="B5318">
        <v>3.38</v>
      </c>
    </row>
    <row r="5319" spans="1:2">
      <c r="A5319" s="917">
        <v>41681</v>
      </c>
      <c r="B5319">
        <v>3.42</v>
      </c>
    </row>
    <row r="5320" spans="1:2">
      <c r="A5320" s="917">
        <v>41682</v>
      </c>
      <c r="B5320">
        <v>3.45</v>
      </c>
    </row>
    <row r="5321" spans="1:2">
      <c r="A5321" s="917">
        <v>41683</v>
      </c>
      <c r="B5321">
        <v>3.4</v>
      </c>
    </row>
    <row r="5322" spans="1:2">
      <c r="A5322" s="917">
        <v>41684</v>
      </c>
      <c r="B5322">
        <v>3.41</v>
      </c>
    </row>
    <row r="5323" spans="1:2">
      <c r="A5323" s="917">
        <v>41687</v>
      </c>
      <c r="B5323" t="s">
        <v>739</v>
      </c>
    </row>
    <row r="5324" spans="1:2">
      <c r="A5324" s="917">
        <v>41688</v>
      </c>
      <c r="B5324">
        <v>3.4</v>
      </c>
    </row>
    <row r="5325" spans="1:2">
      <c r="A5325" s="917">
        <v>41689</v>
      </c>
      <c r="B5325">
        <v>3.42</v>
      </c>
    </row>
    <row r="5326" spans="1:2">
      <c r="A5326" s="917">
        <v>41690</v>
      </c>
      <c r="B5326">
        <v>3.44</v>
      </c>
    </row>
    <row r="5327" spans="1:2">
      <c r="A5327" s="917">
        <v>41691</v>
      </c>
      <c r="B5327">
        <v>3.41</v>
      </c>
    </row>
    <row r="5328" spans="1:2">
      <c r="A5328" s="917">
        <v>41694</v>
      </c>
      <c r="B5328">
        <v>3.42</v>
      </c>
    </row>
    <row r="5329" spans="1:2">
      <c r="A5329" s="917">
        <v>41695</v>
      </c>
      <c r="B5329">
        <v>3.37</v>
      </c>
    </row>
    <row r="5330" spans="1:2">
      <c r="A5330" s="917">
        <v>41696</v>
      </c>
      <c r="B5330">
        <v>3.34</v>
      </c>
    </row>
    <row r="5331" spans="1:2">
      <c r="A5331" s="917">
        <v>41697</v>
      </c>
      <c r="B5331">
        <v>3.31</v>
      </c>
    </row>
    <row r="5332" spans="1:2">
      <c r="A5332" s="917">
        <v>41698</v>
      </c>
      <c r="B5332">
        <v>3.31</v>
      </c>
    </row>
    <row r="5333" spans="1:2">
      <c r="A5333" s="917">
        <v>41701</v>
      </c>
      <c r="B5333">
        <v>3.27</v>
      </c>
    </row>
    <row r="5334" spans="1:2">
      <c r="A5334" s="917">
        <v>41702</v>
      </c>
      <c r="B5334">
        <v>3.36</v>
      </c>
    </row>
    <row r="5335" spans="1:2">
      <c r="A5335" s="917">
        <v>41703</v>
      </c>
      <c r="B5335">
        <v>3.36</v>
      </c>
    </row>
    <row r="5336" spans="1:2">
      <c r="A5336" s="917">
        <v>41704</v>
      </c>
      <c r="B5336">
        <v>3.4</v>
      </c>
    </row>
    <row r="5337" spans="1:2">
      <c r="A5337" s="917">
        <v>41705</v>
      </c>
      <c r="B5337">
        <v>3.45</v>
      </c>
    </row>
    <row r="5338" spans="1:2">
      <c r="A5338" s="917">
        <v>41708</v>
      </c>
      <c r="B5338">
        <v>3.45</v>
      </c>
    </row>
    <row r="5339" spans="1:2">
      <c r="A5339" s="917">
        <v>41709</v>
      </c>
      <c r="B5339">
        <v>3.43</v>
      </c>
    </row>
    <row r="5340" spans="1:2">
      <c r="A5340" s="917">
        <v>41710</v>
      </c>
      <c r="B5340">
        <v>3.38</v>
      </c>
    </row>
    <row r="5341" spans="1:2">
      <c r="A5341" s="917">
        <v>41711</v>
      </c>
      <c r="B5341">
        <v>3.31</v>
      </c>
    </row>
    <row r="5342" spans="1:2">
      <c r="A5342" s="917">
        <v>41712</v>
      </c>
      <c r="B5342">
        <v>3.3</v>
      </c>
    </row>
    <row r="5343" spans="1:2">
      <c r="A5343" s="917">
        <v>41715</v>
      </c>
      <c r="B5343">
        <v>3.34</v>
      </c>
    </row>
    <row r="5344" spans="1:2">
      <c r="A5344" s="917">
        <v>41716</v>
      </c>
      <c r="B5344">
        <v>3.33</v>
      </c>
    </row>
    <row r="5345" spans="1:2">
      <c r="A5345" s="917">
        <v>41717</v>
      </c>
      <c r="B5345">
        <v>3.39</v>
      </c>
    </row>
    <row r="5346" spans="1:2">
      <c r="A5346" s="917">
        <v>41718</v>
      </c>
      <c r="B5346">
        <v>3.4</v>
      </c>
    </row>
    <row r="5347" spans="1:2">
      <c r="A5347" s="917">
        <v>41719</v>
      </c>
      <c r="B5347">
        <v>3.34</v>
      </c>
    </row>
    <row r="5348" spans="1:2">
      <c r="A5348" s="917">
        <v>41722</v>
      </c>
      <c r="B5348">
        <v>3.31</v>
      </c>
    </row>
    <row r="5349" spans="1:2">
      <c r="A5349" s="917">
        <v>41723</v>
      </c>
      <c r="B5349">
        <v>3.32</v>
      </c>
    </row>
    <row r="5350" spans="1:2">
      <c r="A5350" s="917">
        <v>41724</v>
      </c>
      <c r="B5350">
        <v>3.29</v>
      </c>
    </row>
    <row r="5351" spans="1:2">
      <c r="A5351" s="917">
        <v>41725</v>
      </c>
      <c r="B5351">
        <v>3.25</v>
      </c>
    </row>
    <row r="5352" spans="1:2">
      <c r="A5352" s="917">
        <v>41726</v>
      </c>
      <c r="B5352">
        <v>3.29</v>
      </c>
    </row>
    <row r="5353" spans="1:2">
      <c r="A5353" s="917">
        <v>41729</v>
      </c>
      <c r="B5353">
        <v>3.31</v>
      </c>
    </row>
    <row r="5354" spans="1:2">
      <c r="A5354" s="917">
        <v>41730</v>
      </c>
      <c r="B5354">
        <v>3.35</v>
      </c>
    </row>
    <row r="5355" spans="1:2">
      <c r="A5355" s="917">
        <v>41731</v>
      </c>
      <c r="B5355">
        <v>3.4</v>
      </c>
    </row>
    <row r="5356" spans="1:2">
      <c r="A5356" s="917">
        <v>41732</v>
      </c>
      <c r="B5356">
        <v>3.38</v>
      </c>
    </row>
    <row r="5357" spans="1:2">
      <c r="A5357" s="917">
        <v>41733</v>
      </c>
      <c r="B5357">
        <v>3.33</v>
      </c>
    </row>
    <row r="5358" spans="1:2">
      <c r="A5358" s="917">
        <v>41736</v>
      </c>
      <c r="B5358">
        <v>3.3</v>
      </c>
    </row>
    <row r="5359" spans="1:2">
      <c r="A5359" s="917">
        <v>41737</v>
      </c>
      <c r="B5359">
        <v>3.28</v>
      </c>
    </row>
    <row r="5360" spans="1:2">
      <c r="A5360" s="917">
        <v>41738</v>
      </c>
      <c r="B5360">
        <v>3.31</v>
      </c>
    </row>
    <row r="5361" spans="1:2">
      <c r="A5361" s="917">
        <v>41739</v>
      </c>
      <c r="B5361">
        <v>3.24</v>
      </c>
    </row>
    <row r="5362" spans="1:2">
      <c r="A5362" s="917">
        <v>41740</v>
      </c>
      <c r="B5362">
        <v>3.22</v>
      </c>
    </row>
    <row r="5363" spans="1:2">
      <c r="A5363" s="917">
        <v>41743</v>
      </c>
      <c r="B5363">
        <v>3.23</v>
      </c>
    </row>
    <row r="5364" spans="1:2">
      <c r="A5364" s="917">
        <v>41744</v>
      </c>
      <c r="B5364">
        <v>3.2</v>
      </c>
    </row>
    <row r="5365" spans="1:2">
      <c r="A5365" s="917">
        <v>41745</v>
      </c>
      <c r="B5365">
        <v>3.2</v>
      </c>
    </row>
    <row r="5366" spans="1:2">
      <c r="A5366" s="917">
        <v>41746</v>
      </c>
      <c r="B5366">
        <v>3.27</v>
      </c>
    </row>
    <row r="5367" spans="1:2">
      <c r="A5367" s="917">
        <v>41747</v>
      </c>
      <c r="B5367" t="s">
        <v>739</v>
      </c>
    </row>
    <row r="5368" spans="1:2">
      <c r="A5368" s="917">
        <v>41750</v>
      </c>
      <c r="B5368">
        <v>3.27</v>
      </c>
    </row>
    <row r="5369" spans="1:2">
      <c r="A5369" s="917">
        <v>41751</v>
      </c>
      <c r="B5369">
        <v>3.25</v>
      </c>
    </row>
    <row r="5370" spans="1:2">
      <c r="A5370" s="917">
        <v>41752</v>
      </c>
      <c r="B5370">
        <v>3.22</v>
      </c>
    </row>
    <row r="5371" spans="1:2">
      <c r="A5371" s="917">
        <v>41753</v>
      </c>
      <c r="B5371">
        <v>3.22</v>
      </c>
    </row>
    <row r="5372" spans="1:2">
      <c r="A5372" s="917">
        <v>41754</v>
      </c>
      <c r="B5372">
        <v>3.2</v>
      </c>
    </row>
    <row r="5373" spans="1:2">
      <c r="A5373" s="917">
        <v>41757</v>
      </c>
      <c r="B5373">
        <v>3.23</v>
      </c>
    </row>
    <row r="5374" spans="1:2">
      <c r="A5374" s="917">
        <v>41758</v>
      </c>
      <c r="B5374">
        <v>3.25</v>
      </c>
    </row>
    <row r="5375" spans="1:2">
      <c r="A5375" s="917">
        <v>41759</v>
      </c>
      <c r="B5375">
        <v>3.22</v>
      </c>
    </row>
    <row r="5376" spans="1:2">
      <c r="A5376" s="917">
        <v>41760</v>
      </c>
      <c r="B5376">
        <v>3.16</v>
      </c>
    </row>
    <row r="5377" spans="1:2">
      <c r="A5377" s="917">
        <v>41761</v>
      </c>
      <c r="B5377">
        <v>3.12</v>
      </c>
    </row>
    <row r="5378" spans="1:2">
      <c r="A5378" s="917">
        <v>41764</v>
      </c>
      <c r="B5378">
        <v>3.16</v>
      </c>
    </row>
    <row r="5379" spans="1:2">
      <c r="A5379" s="917">
        <v>41765</v>
      </c>
      <c r="B5379">
        <v>3.13</v>
      </c>
    </row>
    <row r="5380" spans="1:2">
      <c r="A5380" s="917">
        <v>41766</v>
      </c>
      <c r="B5380">
        <v>3.12</v>
      </c>
    </row>
    <row r="5381" spans="1:2">
      <c r="A5381" s="917">
        <v>41767</v>
      </c>
      <c r="B5381">
        <v>3.17</v>
      </c>
    </row>
    <row r="5382" spans="1:2">
      <c r="A5382" s="917">
        <v>41768</v>
      </c>
      <c r="B5382">
        <v>3.18</v>
      </c>
    </row>
    <row r="5383" spans="1:2">
      <c r="A5383" s="917">
        <v>41771</v>
      </c>
      <c r="B5383">
        <v>3.21</v>
      </c>
    </row>
    <row r="5384" spans="1:2">
      <c r="A5384" s="917">
        <v>41772</v>
      </c>
      <c r="B5384">
        <v>3.17</v>
      </c>
    </row>
    <row r="5385" spans="1:2">
      <c r="A5385" s="917">
        <v>41773</v>
      </c>
      <c r="B5385">
        <v>3.09</v>
      </c>
    </row>
    <row r="5386" spans="1:2">
      <c r="A5386" s="917">
        <v>41774</v>
      </c>
      <c r="B5386">
        <v>3.05</v>
      </c>
    </row>
    <row r="5387" spans="1:2">
      <c r="A5387" s="917">
        <v>41775</v>
      </c>
      <c r="B5387">
        <v>3.07</v>
      </c>
    </row>
    <row r="5388" spans="1:2">
      <c r="A5388" s="917">
        <v>41778</v>
      </c>
      <c r="B5388">
        <v>3.11</v>
      </c>
    </row>
    <row r="5389" spans="1:2">
      <c r="A5389" s="917">
        <v>41779</v>
      </c>
      <c r="B5389">
        <v>3.1</v>
      </c>
    </row>
    <row r="5390" spans="1:2">
      <c r="A5390" s="917">
        <v>41780</v>
      </c>
      <c r="B5390">
        <v>3.13</v>
      </c>
    </row>
    <row r="5391" spans="1:2">
      <c r="A5391" s="917">
        <v>41781</v>
      </c>
      <c r="B5391">
        <v>3.15</v>
      </c>
    </row>
    <row r="5392" spans="1:2">
      <c r="A5392" s="917">
        <v>41782</v>
      </c>
      <c r="B5392">
        <v>3.12</v>
      </c>
    </row>
    <row r="5393" spans="1:2">
      <c r="A5393" s="917">
        <v>41785</v>
      </c>
      <c r="B5393" t="s">
        <v>739</v>
      </c>
    </row>
    <row r="5394" spans="1:2">
      <c r="A5394" s="917">
        <v>41786</v>
      </c>
      <c r="B5394">
        <v>3.09</v>
      </c>
    </row>
    <row r="5395" spans="1:2">
      <c r="A5395" s="917">
        <v>41787</v>
      </c>
      <c r="B5395">
        <v>3.01</v>
      </c>
    </row>
    <row r="5396" spans="1:2">
      <c r="A5396" s="917">
        <v>41788</v>
      </c>
      <c r="B5396">
        <v>3.03</v>
      </c>
    </row>
    <row r="5397" spans="1:2">
      <c r="A5397" s="917">
        <v>41789</v>
      </c>
      <c r="B5397">
        <v>3.05</v>
      </c>
    </row>
    <row r="5398" spans="1:2">
      <c r="A5398" s="917">
        <v>41792</v>
      </c>
      <c r="B5398">
        <v>3.1</v>
      </c>
    </row>
    <row r="5399" spans="1:2">
      <c r="A5399" s="917">
        <v>41793</v>
      </c>
      <c r="B5399">
        <v>3.17</v>
      </c>
    </row>
    <row r="5400" spans="1:2">
      <c r="A5400" s="917">
        <v>41794</v>
      </c>
      <c r="B5400">
        <v>3.18</v>
      </c>
    </row>
    <row r="5401" spans="1:2">
      <c r="A5401" s="917">
        <v>41795</v>
      </c>
      <c r="B5401">
        <v>3.17</v>
      </c>
    </row>
    <row r="5402" spans="1:2">
      <c r="A5402" s="917">
        <v>41796</v>
      </c>
      <c r="B5402">
        <v>3.17</v>
      </c>
    </row>
    <row r="5403" spans="1:2">
      <c r="A5403" s="917">
        <v>41799</v>
      </c>
      <c r="B5403">
        <v>3.18</v>
      </c>
    </row>
    <row r="5404" spans="1:2">
      <c r="A5404" s="917">
        <v>41800</v>
      </c>
      <c r="B5404">
        <v>3.2</v>
      </c>
    </row>
    <row r="5405" spans="1:2">
      <c r="A5405" s="917">
        <v>41801</v>
      </c>
      <c r="B5405">
        <v>3.2</v>
      </c>
    </row>
    <row r="5406" spans="1:2">
      <c r="A5406" s="917">
        <v>41802</v>
      </c>
      <c r="B5406">
        <v>3.14</v>
      </c>
    </row>
    <row r="5407" spans="1:2">
      <c r="A5407" s="917">
        <v>41803</v>
      </c>
      <c r="B5407">
        <v>3.14</v>
      </c>
    </row>
    <row r="5408" spans="1:2">
      <c r="A5408" s="917">
        <v>41806</v>
      </c>
      <c r="B5408">
        <v>3.14</v>
      </c>
    </row>
    <row r="5409" spans="1:2">
      <c r="A5409" s="917">
        <v>41807</v>
      </c>
      <c r="B5409">
        <v>3.19</v>
      </c>
    </row>
    <row r="5410" spans="1:2">
      <c r="A5410" s="917">
        <v>41808</v>
      </c>
      <c r="B5410">
        <v>3.16</v>
      </c>
    </row>
    <row r="5411" spans="1:2">
      <c r="A5411" s="917">
        <v>41809</v>
      </c>
      <c r="B5411">
        <v>3.2</v>
      </c>
    </row>
    <row r="5412" spans="1:2">
      <c r="A5412" s="917">
        <v>41810</v>
      </c>
      <c r="B5412">
        <v>3.18</v>
      </c>
    </row>
    <row r="5413" spans="1:2">
      <c r="A5413" s="917">
        <v>41813</v>
      </c>
      <c r="B5413">
        <v>3.18</v>
      </c>
    </row>
    <row r="5414" spans="1:2">
      <c r="A5414" s="917">
        <v>41814</v>
      </c>
      <c r="B5414">
        <v>3.14</v>
      </c>
    </row>
    <row r="5415" spans="1:2">
      <c r="A5415" s="917">
        <v>41815</v>
      </c>
      <c r="B5415">
        <v>3.12</v>
      </c>
    </row>
    <row r="5416" spans="1:2">
      <c r="A5416" s="917">
        <v>41816</v>
      </c>
      <c r="B5416">
        <v>3.08</v>
      </c>
    </row>
    <row r="5417" spans="1:2">
      <c r="A5417" s="917">
        <v>41817</v>
      </c>
      <c r="B5417">
        <v>3.1</v>
      </c>
    </row>
    <row r="5418" spans="1:2">
      <c r="A5418" s="917">
        <v>41820</v>
      </c>
      <c r="B5418">
        <v>3.08</v>
      </c>
    </row>
    <row r="5419" spans="1:2">
      <c r="A5419" s="917">
        <v>41821</v>
      </c>
      <c r="B5419">
        <v>3.13</v>
      </c>
    </row>
    <row r="5420" spans="1:2">
      <c r="A5420" s="917">
        <v>41822</v>
      </c>
      <c r="B5420">
        <v>3.2</v>
      </c>
    </row>
    <row r="5421" spans="1:2">
      <c r="A5421" s="917">
        <v>41823</v>
      </c>
      <c r="B5421">
        <v>3.21</v>
      </c>
    </row>
    <row r="5422" spans="1:2">
      <c r="A5422" s="917">
        <v>41824</v>
      </c>
      <c r="B5422" t="s">
        <v>739</v>
      </c>
    </row>
    <row r="5423" spans="1:2">
      <c r="A5423" s="917">
        <v>41827</v>
      </c>
      <c r="B5423">
        <v>3.17</v>
      </c>
    </row>
    <row r="5424" spans="1:2">
      <c r="A5424" s="917">
        <v>41828</v>
      </c>
      <c r="B5424">
        <v>3.12</v>
      </c>
    </row>
    <row r="5425" spans="1:2">
      <c r="A5425" s="917">
        <v>41829</v>
      </c>
      <c r="B5425">
        <v>3.1</v>
      </c>
    </row>
    <row r="5426" spans="1:2">
      <c r="A5426" s="917">
        <v>41830</v>
      </c>
      <c r="B5426">
        <v>3.1</v>
      </c>
    </row>
    <row r="5427" spans="1:2">
      <c r="A5427" s="917">
        <v>41831</v>
      </c>
      <c r="B5427">
        <v>3.07</v>
      </c>
    </row>
    <row r="5428" spans="1:2">
      <c r="A5428" s="917">
        <v>41834</v>
      </c>
      <c r="B5428">
        <v>3.1</v>
      </c>
    </row>
    <row r="5429" spans="1:2">
      <c r="A5429" s="917">
        <v>41835</v>
      </c>
      <c r="B5429">
        <v>3.1</v>
      </c>
    </row>
    <row r="5430" spans="1:2">
      <c r="A5430" s="917">
        <v>41836</v>
      </c>
      <c r="B5430">
        <v>3.08</v>
      </c>
    </row>
    <row r="5431" spans="1:2">
      <c r="A5431" s="917">
        <v>41837</v>
      </c>
      <c r="B5431">
        <v>3.01</v>
      </c>
    </row>
    <row r="5432" spans="1:2">
      <c r="A5432" s="917">
        <v>41838</v>
      </c>
      <c r="B5432">
        <v>3.03</v>
      </c>
    </row>
    <row r="5433" spans="1:2">
      <c r="A5433" s="917">
        <v>41841</v>
      </c>
      <c r="B5433">
        <v>3.01</v>
      </c>
    </row>
    <row r="5434" spans="1:2">
      <c r="A5434" s="917">
        <v>41842</v>
      </c>
      <c r="B5434">
        <v>3</v>
      </c>
    </row>
    <row r="5435" spans="1:2">
      <c r="A5435" s="917">
        <v>41843</v>
      </c>
      <c r="B5435">
        <v>3</v>
      </c>
    </row>
    <row r="5436" spans="1:2">
      <c r="A5436" s="917">
        <v>41844</v>
      </c>
      <c r="B5436">
        <v>3.04</v>
      </c>
    </row>
    <row r="5437" spans="1:2">
      <c r="A5437" s="917">
        <v>41845</v>
      </c>
      <c r="B5437">
        <v>2.99</v>
      </c>
    </row>
    <row r="5438" spans="1:2">
      <c r="A5438" s="917">
        <v>41848</v>
      </c>
      <c r="B5438">
        <v>3.01</v>
      </c>
    </row>
    <row r="5439" spans="1:2">
      <c r="A5439" s="917">
        <v>41849</v>
      </c>
      <c r="B5439">
        <v>2.97</v>
      </c>
    </row>
    <row r="5440" spans="1:2">
      <c r="A5440" s="917">
        <v>41850</v>
      </c>
      <c r="B5440">
        <v>3.06</v>
      </c>
    </row>
    <row r="5441" spans="1:2">
      <c r="A5441" s="917">
        <v>41851</v>
      </c>
      <c r="B5441">
        <v>3.07</v>
      </c>
    </row>
    <row r="5442" spans="1:2">
      <c r="A5442" s="917">
        <v>41852</v>
      </c>
      <c r="B5442">
        <v>3.03</v>
      </c>
    </row>
    <row r="5443" spans="1:2">
      <c r="A5443" s="917">
        <v>41855</v>
      </c>
      <c r="B5443">
        <v>3.04</v>
      </c>
    </row>
    <row r="5444" spans="1:2">
      <c r="A5444" s="917">
        <v>41856</v>
      </c>
      <c r="B5444">
        <v>3.02</v>
      </c>
    </row>
    <row r="5445" spans="1:2">
      <c r="A5445" s="917">
        <v>41857</v>
      </c>
      <c r="B5445">
        <v>3.01</v>
      </c>
    </row>
    <row r="5446" spans="1:2">
      <c r="A5446" s="917">
        <v>41858</v>
      </c>
      <c r="B5446">
        <v>2.97</v>
      </c>
    </row>
    <row r="5447" spans="1:2">
      <c r="A5447" s="917">
        <v>41859</v>
      </c>
      <c r="B5447">
        <v>2.97</v>
      </c>
    </row>
    <row r="5448" spans="1:2">
      <c r="A5448" s="917">
        <v>41862</v>
      </c>
      <c r="B5448">
        <v>2.97</v>
      </c>
    </row>
    <row r="5449" spans="1:2">
      <c r="A5449" s="917">
        <v>41863</v>
      </c>
      <c r="B5449">
        <v>3</v>
      </c>
    </row>
    <row r="5450" spans="1:2">
      <c r="A5450" s="917">
        <v>41864</v>
      </c>
      <c r="B5450">
        <v>2.97</v>
      </c>
    </row>
    <row r="5451" spans="1:2">
      <c r="A5451" s="917">
        <v>41865</v>
      </c>
      <c r="B5451">
        <v>2.93</v>
      </c>
    </row>
    <row r="5452" spans="1:2">
      <c r="A5452" s="917">
        <v>41866</v>
      </c>
      <c r="B5452">
        <v>2.86</v>
      </c>
    </row>
    <row r="5453" spans="1:2">
      <c r="A5453" s="917">
        <v>41869</v>
      </c>
      <c r="B5453">
        <v>2.92</v>
      </c>
    </row>
    <row r="5454" spans="1:2">
      <c r="A5454" s="917">
        <v>41870</v>
      </c>
      <c r="B5454">
        <v>2.94</v>
      </c>
    </row>
    <row r="5455" spans="1:2">
      <c r="A5455" s="917">
        <v>41871</v>
      </c>
      <c r="B5455">
        <v>2.95</v>
      </c>
    </row>
    <row r="5456" spans="1:2">
      <c r="A5456" s="917">
        <v>41872</v>
      </c>
      <c r="B5456">
        <v>2.92</v>
      </c>
    </row>
    <row r="5457" spans="1:2">
      <c r="A5457" s="917">
        <v>41873</v>
      </c>
      <c r="B5457">
        <v>2.9</v>
      </c>
    </row>
    <row r="5458" spans="1:2">
      <c r="A5458" s="917">
        <v>41876</v>
      </c>
      <c r="B5458">
        <v>2.88</v>
      </c>
    </row>
    <row r="5459" spans="1:2">
      <c r="A5459" s="917">
        <v>41877</v>
      </c>
      <c r="B5459">
        <v>2.89</v>
      </c>
    </row>
    <row r="5460" spans="1:2">
      <c r="A5460" s="917">
        <v>41878</v>
      </c>
      <c r="B5460">
        <v>2.85</v>
      </c>
    </row>
    <row r="5461" spans="1:2">
      <c r="A5461" s="917">
        <v>41879</v>
      </c>
      <c r="B5461">
        <v>2.82</v>
      </c>
    </row>
    <row r="5462" spans="1:2">
      <c r="A5462" s="917">
        <v>41880</v>
      </c>
      <c r="B5462">
        <v>2.83</v>
      </c>
    </row>
    <row r="5463" spans="1:2">
      <c r="A5463" s="917">
        <v>41883</v>
      </c>
      <c r="B5463" t="s">
        <v>739</v>
      </c>
    </row>
    <row r="5464" spans="1:2">
      <c r="A5464" s="917">
        <v>41884</v>
      </c>
      <c r="B5464">
        <v>2.91</v>
      </c>
    </row>
    <row r="5465" spans="1:2">
      <c r="A5465" s="917">
        <v>41885</v>
      </c>
      <c r="B5465">
        <v>2.9</v>
      </c>
    </row>
    <row r="5466" spans="1:2">
      <c r="A5466" s="917">
        <v>41886</v>
      </c>
      <c r="B5466">
        <v>2.95</v>
      </c>
    </row>
    <row r="5467" spans="1:2">
      <c r="A5467" s="917">
        <v>41887</v>
      </c>
      <c r="B5467">
        <v>2.97</v>
      </c>
    </row>
    <row r="5468" spans="1:2">
      <c r="A5468" s="917">
        <v>41890</v>
      </c>
      <c r="B5468">
        <v>2.97</v>
      </c>
    </row>
    <row r="5469" spans="1:2">
      <c r="A5469" s="917">
        <v>41891</v>
      </c>
      <c r="B5469">
        <v>2.97</v>
      </c>
    </row>
    <row r="5470" spans="1:2">
      <c r="A5470" s="917">
        <v>41892</v>
      </c>
      <c r="B5470">
        <v>3.01</v>
      </c>
    </row>
    <row r="5471" spans="1:2">
      <c r="A5471" s="917">
        <v>41893</v>
      </c>
      <c r="B5471">
        <v>3.02</v>
      </c>
    </row>
    <row r="5472" spans="1:2">
      <c r="A5472" s="917">
        <v>41894</v>
      </c>
      <c r="B5472">
        <v>3.1</v>
      </c>
    </row>
    <row r="5473" spans="1:2">
      <c r="A5473" s="917">
        <v>41897</v>
      </c>
      <c r="B5473">
        <v>3.09</v>
      </c>
    </row>
    <row r="5474" spans="1:2">
      <c r="A5474" s="917">
        <v>41898</v>
      </c>
      <c r="B5474">
        <v>3.11</v>
      </c>
    </row>
    <row r="5475" spans="1:2">
      <c r="A5475" s="917">
        <v>41899</v>
      </c>
      <c r="B5475">
        <v>3.12</v>
      </c>
    </row>
    <row r="5476" spans="1:2">
      <c r="A5476" s="917">
        <v>41900</v>
      </c>
      <c r="B5476">
        <v>3.12</v>
      </c>
    </row>
    <row r="5477" spans="1:2">
      <c r="A5477" s="917">
        <v>41901</v>
      </c>
      <c r="B5477">
        <v>3.05</v>
      </c>
    </row>
    <row r="5478" spans="1:2">
      <c r="A5478" s="917">
        <v>41904</v>
      </c>
      <c r="B5478">
        <v>3.04</v>
      </c>
    </row>
    <row r="5479" spans="1:2">
      <c r="A5479" s="917">
        <v>41905</v>
      </c>
      <c r="B5479">
        <v>3.01</v>
      </c>
    </row>
    <row r="5480" spans="1:2">
      <c r="A5480" s="917">
        <v>41906</v>
      </c>
      <c r="B5480">
        <v>3.04</v>
      </c>
    </row>
    <row r="5481" spans="1:2">
      <c r="A5481" s="917">
        <v>41907</v>
      </c>
      <c r="B5481">
        <v>2.98</v>
      </c>
    </row>
    <row r="5482" spans="1:2">
      <c r="A5482" s="917">
        <v>41908</v>
      </c>
      <c r="B5482">
        <v>2.99</v>
      </c>
    </row>
    <row r="5483" spans="1:2">
      <c r="A5483" s="917">
        <v>41911</v>
      </c>
      <c r="B5483">
        <v>2.95</v>
      </c>
    </row>
    <row r="5484" spans="1:2">
      <c r="A5484" s="917">
        <v>41912</v>
      </c>
      <c r="B5484">
        <v>2.98</v>
      </c>
    </row>
    <row r="5485" spans="1:2">
      <c r="A5485" s="917">
        <v>41913</v>
      </c>
      <c r="B5485">
        <v>2.87</v>
      </c>
    </row>
    <row r="5486" spans="1:2">
      <c r="A5486" s="917">
        <v>41914</v>
      </c>
      <c r="B5486">
        <v>2.9</v>
      </c>
    </row>
    <row r="5487" spans="1:2">
      <c r="A5487" s="917">
        <v>41915</v>
      </c>
      <c r="B5487">
        <v>2.89</v>
      </c>
    </row>
    <row r="5488" spans="1:2">
      <c r="A5488" s="917">
        <v>41918</v>
      </c>
      <c r="B5488">
        <v>2.88</v>
      </c>
    </row>
    <row r="5489" spans="1:2">
      <c r="A5489" s="917">
        <v>41919</v>
      </c>
      <c r="B5489">
        <v>2.81</v>
      </c>
    </row>
    <row r="5490" spans="1:2">
      <c r="A5490" s="917">
        <v>41920</v>
      </c>
      <c r="B5490">
        <v>2.82</v>
      </c>
    </row>
    <row r="5491" spans="1:2">
      <c r="A5491" s="917">
        <v>41921</v>
      </c>
      <c r="B5491">
        <v>2.81</v>
      </c>
    </row>
    <row r="5492" spans="1:2">
      <c r="A5492" s="917">
        <v>41922</v>
      </c>
      <c r="B5492">
        <v>2.77</v>
      </c>
    </row>
    <row r="5493" spans="1:2">
      <c r="A5493" s="917">
        <v>41925</v>
      </c>
      <c r="B5493" t="s">
        <v>739</v>
      </c>
    </row>
    <row r="5494" spans="1:2">
      <c r="A5494" s="917">
        <v>41926</v>
      </c>
      <c r="B5494">
        <v>2.68</v>
      </c>
    </row>
    <row r="5495" spans="1:2">
      <c r="A5495" s="917">
        <v>41927</v>
      </c>
      <c r="B5495">
        <v>2.64</v>
      </c>
    </row>
    <row r="5496" spans="1:2">
      <c r="A5496" s="917">
        <v>41928</v>
      </c>
      <c r="B5496">
        <v>2.66</v>
      </c>
    </row>
    <row r="5497" spans="1:2">
      <c r="A5497" s="917">
        <v>41929</v>
      </c>
      <c r="B5497">
        <v>2.7</v>
      </c>
    </row>
    <row r="5498" spans="1:2">
      <c r="A5498" s="917">
        <v>41932</v>
      </c>
      <c r="B5498">
        <v>2.68</v>
      </c>
    </row>
    <row r="5499" spans="1:2">
      <c r="A5499" s="917">
        <v>41933</v>
      </c>
      <c r="B5499">
        <v>2.72</v>
      </c>
    </row>
    <row r="5500" spans="1:2">
      <c r="A5500" s="917">
        <v>41934</v>
      </c>
      <c r="B5500">
        <v>2.73</v>
      </c>
    </row>
    <row r="5501" spans="1:2">
      <c r="A5501" s="917">
        <v>41935</v>
      </c>
      <c r="B5501">
        <v>2.77</v>
      </c>
    </row>
    <row r="5502" spans="1:2">
      <c r="A5502" s="917">
        <v>41936</v>
      </c>
      <c r="B5502">
        <v>2.77</v>
      </c>
    </row>
    <row r="5503" spans="1:2">
      <c r="A5503" s="917">
        <v>41939</v>
      </c>
      <c r="B5503">
        <v>2.75</v>
      </c>
    </row>
    <row r="5504" spans="1:2">
      <c r="A5504" s="917">
        <v>41940</v>
      </c>
      <c r="B5504">
        <v>2.79</v>
      </c>
    </row>
    <row r="5505" spans="1:2">
      <c r="A5505" s="917">
        <v>41941</v>
      </c>
      <c r="B5505">
        <v>2.79</v>
      </c>
    </row>
    <row r="5506" spans="1:2">
      <c r="A5506" s="917">
        <v>41942</v>
      </c>
      <c r="B5506">
        <v>2.77</v>
      </c>
    </row>
    <row r="5507" spans="1:2">
      <c r="A5507" s="917">
        <v>41943</v>
      </c>
      <c r="B5507">
        <v>2.81</v>
      </c>
    </row>
    <row r="5508" spans="1:2">
      <c r="A5508" s="917">
        <v>41946</v>
      </c>
      <c r="B5508">
        <v>2.8</v>
      </c>
    </row>
    <row r="5509" spans="1:2">
      <c r="A5509" s="917">
        <v>41947</v>
      </c>
      <c r="B5509">
        <v>2.78</v>
      </c>
    </row>
    <row r="5510" spans="1:2">
      <c r="A5510" s="917">
        <v>41948</v>
      </c>
      <c r="B5510">
        <v>2.79</v>
      </c>
    </row>
    <row r="5511" spans="1:2">
      <c r="A5511" s="917">
        <v>41949</v>
      </c>
      <c r="B5511">
        <v>2.83</v>
      </c>
    </row>
    <row r="5512" spans="1:2">
      <c r="A5512" s="917">
        <v>41950</v>
      </c>
      <c r="B5512">
        <v>2.76</v>
      </c>
    </row>
    <row r="5513" spans="1:2">
      <c r="A5513" s="917">
        <v>41953</v>
      </c>
      <c r="B5513">
        <v>2.81</v>
      </c>
    </row>
    <row r="5514" spans="1:2">
      <c r="A5514" s="917">
        <v>41954</v>
      </c>
      <c r="B5514" t="s">
        <v>739</v>
      </c>
    </row>
    <row r="5515" spans="1:2">
      <c r="A5515" s="917">
        <v>41955</v>
      </c>
      <c r="B5515">
        <v>2.81</v>
      </c>
    </row>
    <row r="5516" spans="1:2">
      <c r="A5516" s="917">
        <v>41956</v>
      </c>
      <c r="B5516">
        <v>2.8</v>
      </c>
    </row>
    <row r="5517" spans="1:2">
      <c r="A5517" s="917">
        <v>41957</v>
      </c>
      <c r="B5517">
        <v>2.77</v>
      </c>
    </row>
    <row r="5518" spans="1:2">
      <c r="A5518" s="917">
        <v>41960</v>
      </c>
      <c r="B5518">
        <v>2.79</v>
      </c>
    </row>
    <row r="5519" spans="1:2">
      <c r="A5519" s="917">
        <v>41961</v>
      </c>
      <c r="B5519">
        <v>2.77</v>
      </c>
    </row>
    <row r="5520" spans="1:2">
      <c r="A5520" s="917">
        <v>41962</v>
      </c>
      <c r="B5520">
        <v>2.8</v>
      </c>
    </row>
    <row r="5521" spans="1:2">
      <c r="A5521" s="917">
        <v>41963</v>
      </c>
      <c r="B5521">
        <v>2.78</v>
      </c>
    </row>
    <row r="5522" spans="1:2">
      <c r="A5522" s="917">
        <v>41964</v>
      </c>
      <c r="B5522">
        <v>2.75</v>
      </c>
    </row>
    <row r="5523" spans="1:2">
      <c r="A5523" s="917">
        <v>41967</v>
      </c>
      <c r="B5523">
        <v>2.74</v>
      </c>
    </row>
    <row r="5524" spans="1:2">
      <c r="A5524" s="917">
        <v>41968</v>
      </c>
      <c r="B5524">
        <v>2.69</v>
      </c>
    </row>
    <row r="5525" spans="1:2">
      <c r="A5525" s="917">
        <v>41969</v>
      </c>
      <c r="B5525">
        <v>2.67</v>
      </c>
    </row>
    <row r="5526" spans="1:2">
      <c r="A5526" s="917">
        <v>41970</v>
      </c>
      <c r="B5526" t="s">
        <v>739</v>
      </c>
    </row>
    <row r="5527" spans="1:2">
      <c r="A5527" s="917">
        <v>41971</v>
      </c>
      <c r="B5527">
        <v>2.62</v>
      </c>
    </row>
    <row r="5528" spans="1:2">
      <c r="A5528" s="917">
        <v>41974</v>
      </c>
      <c r="B5528">
        <v>2.66</v>
      </c>
    </row>
    <row r="5529" spans="1:2">
      <c r="A5529" s="917">
        <v>41975</v>
      </c>
      <c r="B5529">
        <v>2.72</v>
      </c>
    </row>
    <row r="5530" spans="1:2">
      <c r="A5530" s="917">
        <v>41976</v>
      </c>
      <c r="B5530">
        <v>2.71</v>
      </c>
    </row>
    <row r="5531" spans="1:2">
      <c r="A5531" s="917">
        <v>41977</v>
      </c>
      <c r="B5531">
        <v>2.66</v>
      </c>
    </row>
    <row r="5532" spans="1:2">
      <c r="A5532" s="917">
        <v>41978</v>
      </c>
      <c r="B5532">
        <v>2.69</v>
      </c>
    </row>
    <row r="5533" spans="1:2">
      <c r="A5533" s="917">
        <v>41981</v>
      </c>
      <c r="B5533">
        <v>2.62</v>
      </c>
    </row>
    <row r="5534" spans="1:2">
      <c r="A5534" s="917">
        <v>41982</v>
      </c>
      <c r="B5534">
        <v>2.58</v>
      </c>
    </row>
    <row r="5535" spans="1:2">
      <c r="A5535" s="917">
        <v>41983</v>
      </c>
      <c r="B5535">
        <v>2.54</v>
      </c>
    </row>
    <row r="5536" spans="1:2">
      <c r="A5536" s="917">
        <v>41984</v>
      </c>
      <c r="B5536">
        <v>2.54</v>
      </c>
    </row>
    <row r="5537" spans="1:2">
      <c r="A5537" s="917">
        <v>41985</v>
      </c>
      <c r="B5537">
        <v>2.4500000000000002</v>
      </c>
    </row>
    <row r="5538" spans="1:2">
      <c r="A5538" s="917">
        <v>41988</v>
      </c>
      <c r="B5538">
        <v>2.4500000000000002</v>
      </c>
    </row>
    <row r="5539" spans="1:2">
      <c r="A5539" s="917">
        <v>41989</v>
      </c>
      <c r="B5539">
        <v>2.4</v>
      </c>
    </row>
    <row r="5540" spans="1:2">
      <c r="A5540" s="917">
        <v>41990</v>
      </c>
      <c r="B5540">
        <v>2.46</v>
      </c>
    </row>
    <row r="5541" spans="1:2">
      <c r="A5541" s="917">
        <v>41991</v>
      </c>
      <c r="B5541">
        <v>2.54</v>
      </c>
    </row>
    <row r="5542" spans="1:2">
      <c r="A5542" s="917">
        <v>41992</v>
      </c>
      <c r="B5542">
        <v>2.48</v>
      </c>
    </row>
    <row r="5543" spans="1:2">
      <c r="A5543" s="917">
        <v>41995</v>
      </c>
      <c r="B5543">
        <v>2.4700000000000002</v>
      </c>
    </row>
    <row r="5544" spans="1:2">
      <c r="A5544" s="917">
        <v>41996</v>
      </c>
      <c r="B5544">
        <v>2.57</v>
      </c>
    </row>
    <row r="5545" spans="1:2">
      <c r="A5545" s="917">
        <v>41997</v>
      </c>
      <c r="B5545">
        <v>2.56</v>
      </c>
    </row>
    <row r="5546" spans="1:2">
      <c r="A5546" s="917">
        <v>41998</v>
      </c>
      <c r="B5546" t="s">
        <v>739</v>
      </c>
    </row>
    <row r="5547" spans="1:2">
      <c r="A5547" s="917">
        <v>41999</v>
      </c>
      <c r="B5547">
        <v>2.54</v>
      </c>
    </row>
    <row r="5548" spans="1:2">
      <c r="A5548" s="917">
        <v>42002</v>
      </c>
      <c r="B5548">
        <v>2.5099999999999998</v>
      </c>
    </row>
    <row r="5549" spans="1:2">
      <c r="A5549" s="917">
        <v>42003</v>
      </c>
      <c r="B5549">
        <v>2.4900000000000002</v>
      </c>
    </row>
    <row r="5550" spans="1:2">
      <c r="A5550" s="917">
        <v>42004</v>
      </c>
      <c r="B5550">
        <v>2.4700000000000002</v>
      </c>
    </row>
    <row r="5551" spans="1:2">
      <c r="A5551" s="917">
        <v>42005</v>
      </c>
      <c r="B5551" t="s">
        <v>739</v>
      </c>
    </row>
    <row r="5552" spans="1:2">
      <c r="A5552" s="917">
        <v>42006</v>
      </c>
      <c r="B5552">
        <v>2.41</v>
      </c>
    </row>
    <row r="5553" spans="1:2">
      <c r="A5553" s="917">
        <v>42009</v>
      </c>
      <c r="B5553">
        <v>2.3199999999999998</v>
      </c>
    </row>
    <row r="5554" spans="1:2">
      <c r="A5554" s="917">
        <v>42010</v>
      </c>
      <c r="B5554">
        <v>2.25</v>
      </c>
    </row>
    <row r="5555" spans="1:2">
      <c r="A5555" s="917">
        <v>42011</v>
      </c>
      <c r="B5555">
        <v>2.25</v>
      </c>
    </row>
    <row r="5556" spans="1:2">
      <c r="A5556" s="917">
        <v>42012</v>
      </c>
      <c r="B5556">
        <v>2.33</v>
      </c>
    </row>
    <row r="5557" spans="1:2">
      <c r="A5557" s="917">
        <v>42013</v>
      </c>
      <c r="B5557">
        <v>2.29</v>
      </c>
    </row>
    <row r="5558" spans="1:2">
      <c r="A5558" s="917">
        <v>42016</v>
      </c>
      <c r="B5558">
        <v>2.23</v>
      </c>
    </row>
    <row r="5559" spans="1:2">
      <c r="A5559" s="917">
        <v>42017</v>
      </c>
      <c r="B5559">
        <v>2.2400000000000002</v>
      </c>
    </row>
    <row r="5560" spans="1:2">
      <c r="A5560" s="917">
        <v>42018</v>
      </c>
      <c r="B5560">
        <v>2.2000000000000002</v>
      </c>
    </row>
    <row r="5561" spans="1:2">
      <c r="A5561" s="917">
        <v>42019</v>
      </c>
      <c r="B5561">
        <v>2.12</v>
      </c>
    </row>
    <row r="5562" spans="1:2">
      <c r="A5562" s="917">
        <v>42020</v>
      </c>
      <c r="B5562">
        <v>2.17</v>
      </c>
    </row>
    <row r="5563" spans="1:2">
      <c r="A5563" s="917">
        <v>42023</v>
      </c>
      <c r="B5563" t="s">
        <v>739</v>
      </c>
    </row>
    <row r="5564" spans="1:2">
      <c r="A5564" s="917">
        <v>42024</v>
      </c>
      <c r="B5564">
        <v>2.15</v>
      </c>
    </row>
    <row r="5565" spans="1:2">
      <c r="A5565" s="917">
        <v>42025</v>
      </c>
      <c r="B5565">
        <v>2.2000000000000002</v>
      </c>
    </row>
    <row r="5566" spans="1:2">
      <c r="A5566" s="917">
        <v>42026</v>
      </c>
      <c r="B5566">
        <v>2.21</v>
      </c>
    </row>
    <row r="5567" spans="1:2">
      <c r="A5567" s="917">
        <v>42027</v>
      </c>
      <c r="B5567">
        <v>2.12</v>
      </c>
    </row>
    <row r="5568" spans="1:2">
      <c r="A5568" s="917">
        <v>42030</v>
      </c>
      <c r="B5568">
        <v>2.14</v>
      </c>
    </row>
    <row r="5569" spans="1:2">
      <c r="A5569" s="917">
        <v>42031</v>
      </c>
      <c r="B5569">
        <v>2.15</v>
      </c>
    </row>
    <row r="5570" spans="1:2">
      <c r="A5570" s="917">
        <v>42032</v>
      </c>
      <c r="B5570">
        <v>2.0499999999999998</v>
      </c>
    </row>
    <row r="5571" spans="1:2">
      <c r="A5571" s="917">
        <v>42033</v>
      </c>
      <c r="B5571">
        <v>2.11</v>
      </c>
    </row>
    <row r="5572" spans="1:2">
      <c r="A5572" s="917">
        <v>42034</v>
      </c>
      <c r="B5572">
        <v>2.04</v>
      </c>
    </row>
    <row r="5573" spans="1:2">
      <c r="A5573" s="917">
        <v>42037</v>
      </c>
      <c r="B5573">
        <v>2.0699999999999998</v>
      </c>
    </row>
    <row r="5574" spans="1:2">
      <c r="A5574" s="917">
        <v>42038</v>
      </c>
      <c r="B5574">
        <v>2.16</v>
      </c>
    </row>
    <row r="5575" spans="1:2">
      <c r="A5575" s="917">
        <v>42039</v>
      </c>
      <c r="B5575">
        <v>2.17</v>
      </c>
    </row>
    <row r="5576" spans="1:2">
      <c r="A5576" s="917">
        <v>42040</v>
      </c>
      <c r="B5576">
        <v>2.2000000000000002</v>
      </c>
    </row>
    <row r="5577" spans="1:2">
      <c r="A5577" s="917">
        <v>42041</v>
      </c>
      <c r="B5577">
        <v>2.2799999999999998</v>
      </c>
    </row>
    <row r="5578" spans="1:2">
      <c r="A5578" s="917">
        <v>42044</v>
      </c>
      <c r="B5578">
        <v>2.2799999999999998</v>
      </c>
    </row>
    <row r="5579" spans="1:2">
      <c r="A5579" s="917">
        <v>42045</v>
      </c>
      <c r="B5579">
        <v>2.33</v>
      </c>
    </row>
    <row r="5580" spans="1:2">
      <c r="A5580" s="917">
        <v>42046</v>
      </c>
      <c r="B5580">
        <v>2.33</v>
      </c>
    </row>
    <row r="5581" spans="1:2">
      <c r="A5581" s="917">
        <v>42047</v>
      </c>
      <c r="B5581">
        <v>2.33</v>
      </c>
    </row>
    <row r="5582" spans="1:2">
      <c r="A5582" s="917">
        <v>42048</v>
      </c>
      <c r="B5582">
        <v>2.39</v>
      </c>
    </row>
    <row r="5583" spans="1:2">
      <c r="A5583" s="917">
        <v>42051</v>
      </c>
      <c r="B5583" t="s">
        <v>739</v>
      </c>
    </row>
    <row r="5584" spans="1:2">
      <c r="A5584" s="917">
        <v>42052</v>
      </c>
      <c r="B5584">
        <v>2.4900000000000002</v>
      </c>
    </row>
    <row r="5585" spans="1:2">
      <c r="A5585" s="917">
        <v>42053</v>
      </c>
      <c r="B5585">
        <v>2.46</v>
      </c>
    </row>
    <row r="5586" spans="1:2">
      <c r="A5586" s="917">
        <v>42054</v>
      </c>
      <c r="B5586">
        <v>2.5</v>
      </c>
    </row>
    <row r="5587" spans="1:2">
      <c r="A5587" s="917">
        <v>42055</v>
      </c>
      <c r="B5587">
        <v>2.5</v>
      </c>
    </row>
    <row r="5588" spans="1:2">
      <c r="A5588" s="917">
        <v>42058</v>
      </c>
      <c r="B5588">
        <v>2.44</v>
      </c>
    </row>
    <row r="5589" spans="1:2">
      <c r="A5589" s="917">
        <v>42059</v>
      </c>
      <c r="B5589">
        <v>2.38</v>
      </c>
    </row>
    <row r="5590" spans="1:2">
      <c r="A5590" s="917">
        <v>42060</v>
      </c>
      <c r="B5590">
        <v>2.35</v>
      </c>
    </row>
    <row r="5591" spans="1:2">
      <c r="A5591" s="917">
        <v>42061</v>
      </c>
      <c r="B5591">
        <v>2.39</v>
      </c>
    </row>
    <row r="5592" spans="1:2">
      <c r="A5592" s="917">
        <v>42062</v>
      </c>
      <c r="B5592">
        <v>2.38</v>
      </c>
    </row>
    <row r="5593" spans="1:2">
      <c r="A5593" s="917">
        <v>42065</v>
      </c>
      <c r="B5593">
        <v>2.46</v>
      </c>
    </row>
    <row r="5594" spans="1:2">
      <c r="A5594" s="917">
        <v>42066</v>
      </c>
      <c r="B5594">
        <v>2.4900000000000002</v>
      </c>
    </row>
    <row r="5595" spans="1:2">
      <c r="A5595" s="917">
        <v>42067</v>
      </c>
      <c r="B5595">
        <v>2.4900000000000002</v>
      </c>
    </row>
    <row r="5596" spans="1:2">
      <c r="A5596" s="917">
        <v>42068</v>
      </c>
      <c r="B5596">
        <v>2.4900000000000002</v>
      </c>
    </row>
    <row r="5597" spans="1:2">
      <c r="A5597" s="917">
        <v>42069</v>
      </c>
      <c r="B5597">
        <v>2.63</v>
      </c>
    </row>
    <row r="5598" spans="1:2">
      <c r="A5598" s="917">
        <v>42072</v>
      </c>
      <c r="B5598">
        <v>2.58</v>
      </c>
    </row>
    <row r="5599" spans="1:2">
      <c r="A5599" s="917">
        <v>42073</v>
      </c>
      <c r="B5599">
        <v>2.5099999999999998</v>
      </c>
    </row>
    <row r="5600" spans="1:2">
      <c r="A5600" s="917">
        <v>42074</v>
      </c>
      <c r="B5600">
        <v>2.4700000000000002</v>
      </c>
    </row>
    <row r="5601" spans="1:2">
      <c r="A5601" s="917">
        <v>42075</v>
      </c>
      <c r="B5601">
        <v>2.4700000000000002</v>
      </c>
    </row>
    <row r="5602" spans="1:2">
      <c r="A5602" s="917">
        <v>42076</v>
      </c>
      <c r="B5602">
        <v>2.48</v>
      </c>
    </row>
    <row r="5603" spans="1:2">
      <c r="A5603" s="917">
        <v>42079</v>
      </c>
      <c r="B5603">
        <v>2.4500000000000002</v>
      </c>
    </row>
    <row r="5604" spans="1:2">
      <c r="A5604" s="917">
        <v>42080</v>
      </c>
      <c r="B5604">
        <v>2.4</v>
      </c>
    </row>
    <row r="5605" spans="1:2">
      <c r="A5605" s="917">
        <v>42081</v>
      </c>
      <c r="B5605">
        <v>2.31</v>
      </c>
    </row>
    <row r="5606" spans="1:2">
      <c r="A5606" s="917">
        <v>42082</v>
      </c>
      <c r="B5606">
        <v>2.33</v>
      </c>
    </row>
    <row r="5607" spans="1:2">
      <c r="A5607" s="917">
        <v>42083</v>
      </c>
      <c r="B5607">
        <v>2.29</v>
      </c>
    </row>
    <row r="5608" spans="1:2">
      <c r="A5608" s="917">
        <v>42086</v>
      </c>
      <c r="B5608">
        <v>2.29</v>
      </c>
    </row>
    <row r="5609" spans="1:2">
      <c r="A5609" s="917">
        <v>42087</v>
      </c>
      <c r="B5609">
        <v>2.2400000000000002</v>
      </c>
    </row>
    <row r="5610" spans="1:2">
      <c r="A5610" s="917">
        <v>42088</v>
      </c>
      <c r="B5610">
        <v>2.2799999999999998</v>
      </c>
    </row>
    <row r="5611" spans="1:2">
      <c r="A5611" s="917">
        <v>42089</v>
      </c>
      <c r="B5611">
        <v>2.37</v>
      </c>
    </row>
    <row r="5612" spans="1:2">
      <c r="A5612" s="917">
        <v>42090</v>
      </c>
      <c r="B5612">
        <v>2.29</v>
      </c>
    </row>
    <row r="5613" spans="1:2">
      <c r="A5613" s="917">
        <v>42093</v>
      </c>
      <c r="B5613">
        <v>2.3199999999999998</v>
      </c>
    </row>
    <row r="5614" spans="1:2">
      <c r="A5614" s="917">
        <v>42094</v>
      </c>
      <c r="B5614">
        <v>2.31</v>
      </c>
    </row>
    <row r="5615" spans="1:2">
      <c r="A5615" s="917">
        <v>42095</v>
      </c>
      <c r="B5615">
        <v>2.23</v>
      </c>
    </row>
    <row r="5616" spans="1:2">
      <c r="A5616" s="917">
        <v>42096</v>
      </c>
      <c r="B5616">
        <v>2.29</v>
      </c>
    </row>
    <row r="5617" spans="1:2">
      <c r="A5617" s="917">
        <v>42097</v>
      </c>
      <c r="B5617">
        <v>2.2400000000000002</v>
      </c>
    </row>
    <row r="5618" spans="1:2">
      <c r="A5618" s="917">
        <v>42100</v>
      </c>
      <c r="B5618">
        <v>2.31</v>
      </c>
    </row>
    <row r="5619" spans="1:2">
      <c r="A5619" s="917">
        <v>42101</v>
      </c>
      <c r="B5619">
        <v>2.27</v>
      </c>
    </row>
    <row r="5620" spans="1:2">
      <c r="A5620" s="917">
        <v>42102</v>
      </c>
      <c r="B5620">
        <v>2.2799999999999998</v>
      </c>
    </row>
    <row r="5621" spans="1:2">
      <c r="A5621" s="917">
        <v>42103</v>
      </c>
      <c r="B5621">
        <v>2.35</v>
      </c>
    </row>
    <row r="5622" spans="1:2">
      <c r="A5622" s="917">
        <v>42104</v>
      </c>
      <c r="B5622">
        <v>2.33</v>
      </c>
    </row>
    <row r="5623" spans="1:2">
      <c r="A5623" s="917">
        <v>42107</v>
      </c>
      <c r="B5623">
        <v>2.33</v>
      </c>
    </row>
    <row r="5624" spans="1:2">
      <c r="A5624" s="917">
        <v>42108</v>
      </c>
      <c r="B5624">
        <v>2.29</v>
      </c>
    </row>
    <row r="5625" spans="1:2">
      <c r="A5625" s="917">
        <v>42109</v>
      </c>
      <c r="B5625">
        <v>2.2999999999999998</v>
      </c>
    </row>
    <row r="5626" spans="1:2">
      <c r="A5626" s="917">
        <v>42110</v>
      </c>
      <c r="B5626">
        <v>2.31</v>
      </c>
    </row>
    <row r="5627" spans="1:2">
      <c r="A5627" s="917">
        <v>42111</v>
      </c>
      <c r="B5627">
        <v>2.2599999999999998</v>
      </c>
    </row>
    <row r="5628" spans="1:2">
      <c r="A5628" s="917">
        <v>42114</v>
      </c>
      <c r="B5628">
        <v>2.31</v>
      </c>
    </row>
    <row r="5629" spans="1:2">
      <c r="A5629" s="917">
        <v>42115</v>
      </c>
      <c r="B5629">
        <v>2.33</v>
      </c>
    </row>
    <row r="5630" spans="1:2">
      <c r="A5630" s="917">
        <v>42116</v>
      </c>
      <c r="B5630">
        <v>2.42</v>
      </c>
    </row>
    <row r="5631" spans="1:2">
      <c r="A5631" s="917">
        <v>42117</v>
      </c>
      <c r="B5631">
        <v>2.38</v>
      </c>
    </row>
    <row r="5632" spans="1:2">
      <c r="A5632" s="917">
        <v>42118</v>
      </c>
      <c r="B5632">
        <v>2.36</v>
      </c>
    </row>
    <row r="5633" spans="1:2">
      <c r="A5633" s="917">
        <v>42121</v>
      </c>
      <c r="B5633">
        <v>2.36</v>
      </c>
    </row>
    <row r="5634" spans="1:2">
      <c r="A5634" s="917">
        <v>42122</v>
      </c>
      <c r="B5634">
        <v>2.42</v>
      </c>
    </row>
    <row r="5635" spans="1:2">
      <c r="A5635" s="917">
        <v>42123</v>
      </c>
      <c r="B5635">
        <v>2.4900000000000002</v>
      </c>
    </row>
    <row r="5636" spans="1:2">
      <c r="A5636" s="917">
        <v>42124</v>
      </c>
      <c r="B5636">
        <v>2.4900000000000002</v>
      </c>
    </row>
    <row r="5637" spans="1:2">
      <c r="A5637" s="917">
        <v>42125</v>
      </c>
      <c r="B5637">
        <v>2.57</v>
      </c>
    </row>
    <row r="5638" spans="1:2">
      <c r="A5638" s="917">
        <v>42128</v>
      </c>
      <c r="B5638">
        <v>2.62</v>
      </c>
    </row>
    <row r="5639" spans="1:2">
      <c r="A5639" s="917">
        <v>42129</v>
      </c>
      <c r="B5639">
        <v>2.64</v>
      </c>
    </row>
    <row r="5640" spans="1:2">
      <c r="A5640" s="917">
        <v>42130</v>
      </c>
      <c r="B5640">
        <v>2.72</v>
      </c>
    </row>
    <row r="5641" spans="1:2">
      <c r="A5641" s="917">
        <v>42131</v>
      </c>
      <c r="B5641">
        <v>2.63</v>
      </c>
    </row>
    <row r="5642" spans="1:2">
      <c r="A5642" s="917">
        <v>42132</v>
      </c>
      <c r="B5642">
        <v>2.63</v>
      </c>
    </row>
    <row r="5643" spans="1:2">
      <c r="A5643" s="917">
        <v>42135</v>
      </c>
      <c r="B5643">
        <v>2.76</v>
      </c>
    </row>
    <row r="5644" spans="1:2">
      <c r="A5644" s="917">
        <v>42136</v>
      </c>
      <c r="B5644">
        <v>2.75</v>
      </c>
    </row>
    <row r="5645" spans="1:2">
      <c r="A5645" s="917">
        <v>42137</v>
      </c>
      <c r="B5645">
        <v>2.79</v>
      </c>
    </row>
    <row r="5646" spans="1:2">
      <c r="A5646" s="917">
        <v>42138</v>
      </c>
      <c r="B5646">
        <v>2.76</v>
      </c>
    </row>
    <row r="5647" spans="1:2">
      <c r="A5647" s="917">
        <v>42139</v>
      </c>
      <c r="B5647">
        <v>2.66</v>
      </c>
    </row>
    <row r="5648" spans="1:2">
      <c r="A5648" s="917">
        <v>42142</v>
      </c>
      <c r="B5648">
        <v>2.75</v>
      </c>
    </row>
    <row r="5649" spans="1:2">
      <c r="A5649" s="917">
        <v>42143</v>
      </c>
      <c r="B5649">
        <v>2.79</v>
      </c>
    </row>
    <row r="5650" spans="1:2">
      <c r="A5650" s="917">
        <v>42144</v>
      </c>
      <c r="B5650">
        <v>2.79</v>
      </c>
    </row>
    <row r="5651" spans="1:2">
      <c r="A5651" s="917">
        <v>42145</v>
      </c>
      <c r="B5651">
        <v>2.71</v>
      </c>
    </row>
    <row r="5652" spans="1:2">
      <c r="A5652" s="917">
        <v>42146</v>
      </c>
      <c r="B5652">
        <v>2.73</v>
      </c>
    </row>
    <row r="5653" spans="1:2">
      <c r="A5653" s="917">
        <v>42149</v>
      </c>
      <c r="B5653" t="s">
        <v>739</v>
      </c>
    </row>
    <row r="5654" spans="1:2">
      <c r="A5654" s="917">
        <v>42150</v>
      </c>
      <c r="B5654">
        <v>2.64</v>
      </c>
    </row>
    <row r="5655" spans="1:2">
      <c r="A5655" s="917">
        <v>42151</v>
      </c>
      <c r="B5655">
        <v>2.63</v>
      </c>
    </row>
    <row r="5656" spans="1:2">
      <c r="A5656" s="917">
        <v>42152</v>
      </c>
      <c r="B5656">
        <v>2.64</v>
      </c>
    </row>
    <row r="5657" spans="1:2">
      <c r="A5657" s="917">
        <v>42153</v>
      </c>
      <c r="B5657">
        <v>2.63</v>
      </c>
    </row>
    <row r="5658" spans="1:2">
      <c r="A5658" s="917">
        <v>42156</v>
      </c>
      <c r="B5658">
        <v>2.69</v>
      </c>
    </row>
    <row r="5659" spans="1:2">
      <c r="A5659" s="917">
        <v>42157</v>
      </c>
      <c r="B5659">
        <v>2.77</v>
      </c>
    </row>
    <row r="5660" spans="1:2">
      <c r="A5660" s="917">
        <v>42158</v>
      </c>
      <c r="B5660">
        <v>2.87</v>
      </c>
    </row>
    <row r="5661" spans="1:2">
      <c r="A5661" s="917">
        <v>42159</v>
      </c>
      <c r="B5661">
        <v>2.78</v>
      </c>
    </row>
    <row r="5662" spans="1:2">
      <c r="A5662" s="917">
        <v>42160</v>
      </c>
      <c r="B5662">
        <v>2.87</v>
      </c>
    </row>
    <row r="5663" spans="1:2">
      <c r="A5663" s="917">
        <v>42163</v>
      </c>
      <c r="B5663">
        <v>2.86</v>
      </c>
    </row>
    <row r="5664" spans="1:2">
      <c r="A5664" s="917">
        <v>42164</v>
      </c>
      <c r="B5664">
        <v>2.89</v>
      </c>
    </row>
    <row r="5665" spans="1:2">
      <c r="A5665" s="917">
        <v>42165</v>
      </c>
      <c r="B5665">
        <v>2.96</v>
      </c>
    </row>
    <row r="5666" spans="1:2">
      <c r="A5666" s="917">
        <v>42166</v>
      </c>
      <c r="B5666">
        <v>2.84</v>
      </c>
    </row>
    <row r="5667" spans="1:2">
      <c r="A5667" s="917">
        <v>42167</v>
      </c>
      <c r="B5667">
        <v>2.84</v>
      </c>
    </row>
    <row r="5668" spans="1:2">
      <c r="A5668" s="917">
        <v>42170</v>
      </c>
      <c r="B5668">
        <v>2.83</v>
      </c>
    </row>
    <row r="5669" spans="1:2">
      <c r="A5669" s="917">
        <v>42171</v>
      </c>
      <c r="B5669">
        <v>2.79</v>
      </c>
    </row>
    <row r="5670" spans="1:2">
      <c r="A5670" s="917">
        <v>42172</v>
      </c>
      <c r="B5670">
        <v>2.82</v>
      </c>
    </row>
    <row r="5671" spans="1:2">
      <c r="A5671" s="917">
        <v>42173</v>
      </c>
      <c r="B5671">
        <v>2.86</v>
      </c>
    </row>
    <row r="5672" spans="1:2">
      <c r="A5672" s="917">
        <v>42174</v>
      </c>
      <c r="B5672">
        <v>2.76</v>
      </c>
    </row>
    <row r="5673" spans="1:2">
      <c r="A5673" s="917">
        <v>42177</v>
      </c>
      <c r="B5673">
        <v>2.87</v>
      </c>
    </row>
    <row r="5674" spans="1:2">
      <c r="A5674" s="917">
        <v>42178</v>
      </c>
      <c r="B5674">
        <v>2.92</v>
      </c>
    </row>
    <row r="5675" spans="1:2">
      <c r="A5675" s="917">
        <v>42179</v>
      </c>
      <c r="B5675">
        <v>2.87</v>
      </c>
    </row>
    <row r="5676" spans="1:2">
      <c r="A5676" s="917">
        <v>42180</v>
      </c>
      <c r="B5676">
        <v>2.88</v>
      </c>
    </row>
    <row r="5677" spans="1:2">
      <c r="A5677" s="917">
        <v>42181</v>
      </c>
      <c r="B5677">
        <v>2.98</v>
      </c>
    </row>
    <row r="5678" spans="1:2">
      <c r="A5678" s="917">
        <v>42184</v>
      </c>
      <c r="B5678">
        <v>2.82</v>
      </c>
    </row>
    <row r="5679" spans="1:2">
      <c r="A5679" s="917">
        <v>42185</v>
      </c>
      <c r="B5679">
        <v>2.83</v>
      </c>
    </row>
    <row r="5680" spans="1:2">
      <c r="A5680" s="917">
        <v>42186</v>
      </c>
      <c r="B5680">
        <v>2.92</v>
      </c>
    </row>
    <row r="5681" spans="1:2">
      <c r="A5681" s="917">
        <v>42187</v>
      </c>
      <c r="B5681">
        <v>2.9</v>
      </c>
    </row>
    <row r="5682" spans="1:2">
      <c r="A5682" s="917">
        <v>42188</v>
      </c>
      <c r="B5682" t="s">
        <v>739</v>
      </c>
    </row>
    <row r="5683" spans="1:2">
      <c r="A5683" s="917">
        <v>42191</v>
      </c>
      <c r="B5683">
        <v>2.78</v>
      </c>
    </row>
    <row r="5684" spans="1:2">
      <c r="A5684" s="917">
        <v>42192</v>
      </c>
      <c r="B5684">
        <v>2.74</v>
      </c>
    </row>
    <row r="5685" spans="1:2">
      <c r="A5685" s="917">
        <v>42193</v>
      </c>
      <c r="B5685">
        <v>2.69</v>
      </c>
    </row>
    <row r="5686" spans="1:2">
      <c r="A5686" s="917">
        <v>42194</v>
      </c>
      <c r="B5686">
        <v>2.8</v>
      </c>
    </row>
    <row r="5687" spans="1:2">
      <c r="A5687" s="917">
        <v>42195</v>
      </c>
      <c r="B5687">
        <v>2.91</v>
      </c>
    </row>
    <row r="5688" spans="1:2">
      <c r="A5688" s="917">
        <v>42198</v>
      </c>
      <c r="B5688">
        <v>2.92</v>
      </c>
    </row>
    <row r="5689" spans="1:2">
      <c r="A5689" s="917">
        <v>42199</v>
      </c>
      <c r="B5689">
        <v>2.9</v>
      </c>
    </row>
    <row r="5690" spans="1:2">
      <c r="A5690" s="917">
        <v>42200</v>
      </c>
      <c r="B5690">
        <v>2.83</v>
      </c>
    </row>
    <row r="5691" spans="1:2">
      <c r="A5691" s="917">
        <v>42201</v>
      </c>
      <c r="B5691">
        <v>2.81</v>
      </c>
    </row>
    <row r="5692" spans="1:2">
      <c r="A5692" s="917">
        <v>42202</v>
      </c>
      <c r="B5692">
        <v>2.77</v>
      </c>
    </row>
    <row r="5693" spans="1:2">
      <c r="A5693" s="917">
        <v>42205</v>
      </c>
      <c r="B5693">
        <v>2.79</v>
      </c>
    </row>
    <row r="5694" spans="1:2">
      <c r="A5694" s="917">
        <v>42206</v>
      </c>
      <c r="B5694">
        <v>2.77</v>
      </c>
    </row>
    <row r="5695" spans="1:2">
      <c r="A5695" s="917">
        <v>42207</v>
      </c>
      <c r="B5695">
        <v>2.73</v>
      </c>
    </row>
    <row r="5696" spans="1:2">
      <c r="A5696" s="917">
        <v>42208</v>
      </c>
      <c r="B5696">
        <v>2.67</v>
      </c>
    </row>
    <row r="5697" spans="1:2">
      <c r="A5697" s="917">
        <v>42209</v>
      </c>
      <c r="B5697">
        <v>2.67</v>
      </c>
    </row>
    <row r="5698" spans="1:2">
      <c r="A5698" s="917">
        <v>42212</v>
      </c>
      <c r="B5698">
        <v>2.64</v>
      </c>
    </row>
    <row r="5699" spans="1:2">
      <c r="A5699" s="917">
        <v>42213</v>
      </c>
      <c r="B5699">
        <v>2.66</v>
      </c>
    </row>
    <row r="5700" spans="1:2">
      <c r="A5700" s="917">
        <v>42214</v>
      </c>
      <c r="B5700">
        <v>2.69</v>
      </c>
    </row>
    <row r="5701" spans="1:2">
      <c r="A5701" s="917">
        <v>42215</v>
      </c>
      <c r="B5701">
        <v>2.66</v>
      </c>
    </row>
    <row r="5702" spans="1:2">
      <c r="A5702" s="917">
        <v>42216</v>
      </c>
      <c r="B5702">
        <v>2.61</v>
      </c>
    </row>
    <row r="5703" spans="1:2">
      <c r="A5703" s="917">
        <v>42219</v>
      </c>
      <c r="B5703">
        <v>2.5499999999999998</v>
      </c>
    </row>
    <row r="5704" spans="1:2">
      <c r="A5704" s="917">
        <v>42220</v>
      </c>
      <c r="B5704">
        <v>2.59</v>
      </c>
    </row>
    <row r="5705" spans="1:2">
      <c r="A5705" s="917">
        <v>42221</v>
      </c>
      <c r="B5705">
        <v>2.64</v>
      </c>
    </row>
    <row r="5706" spans="1:2">
      <c r="A5706" s="917">
        <v>42222</v>
      </c>
      <c r="B5706">
        <v>2.59</v>
      </c>
    </row>
    <row r="5707" spans="1:2">
      <c r="A5707" s="917">
        <v>42223</v>
      </c>
      <c r="B5707">
        <v>2.52</v>
      </c>
    </row>
    <row r="5708" spans="1:2">
      <c r="A5708" s="917">
        <v>42226</v>
      </c>
      <c r="B5708">
        <v>2.58</v>
      </c>
    </row>
    <row r="5709" spans="1:2">
      <c r="A5709" s="917">
        <v>42227</v>
      </c>
      <c r="B5709">
        <v>2.5</v>
      </c>
    </row>
    <row r="5710" spans="1:2">
      <c r="A5710" s="917">
        <v>42228</v>
      </c>
      <c r="B5710">
        <v>2.52</v>
      </c>
    </row>
    <row r="5711" spans="1:2">
      <c r="A5711" s="917">
        <v>42229</v>
      </c>
      <c r="B5711">
        <v>2.54</v>
      </c>
    </row>
    <row r="5712" spans="1:2">
      <c r="A5712" s="917">
        <v>42230</v>
      </c>
      <c r="B5712">
        <v>2.54</v>
      </c>
    </row>
    <row r="5713" spans="1:2">
      <c r="A5713" s="917">
        <v>42233</v>
      </c>
      <c r="B5713">
        <v>2.5099999999999998</v>
      </c>
    </row>
    <row r="5714" spans="1:2">
      <c r="A5714" s="917">
        <v>42234</v>
      </c>
      <c r="B5714">
        <v>2.56</v>
      </c>
    </row>
    <row r="5715" spans="1:2">
      <c r="A5715" s="917">
        <v>42235</v>
      </c>
      <c r="B5715">
        <v>2.4900000000000002</v>
      </c>
    </row>
    <row r="5716" spans="1:2">
      <c r="A5716" s="917">
        <v>42236</v>
      </c>
      <c r="B5716">
        <v>2.4500000000000002</v>
      </c>
    </row>
    <row r="5717" spans="1:2">
      <c r="A5717" s="917">
        <v>42237</v>
      </c>
      <c r="B5717">
        <v>2.44</v>
      </c>
    </row>
    <row r="5718" spans="1:2">
      <c r="A5718" s="917">
        <v>42240</v>
      </c>
      <c r="B5718">
        <v>2.42</v>
      </c>
    </row>
    <row r="5719" spans="1:2">
      <c r="A5719" s="917">
        <v>42241</v>
      </c>
      <c r="B5719">
        <v>2.54</v>
      </c>
    </row>
    <row r="5720" spans="1:2">
      <c r="A5720" s="917">
        <v>42242</v>
      </c>
      <c r="B5720">
        <v>2.64</v>
      </c>
    </row>
    <row r="5721" spans="1:2">
      <c r="A5721" s="917">
        <v>42243</v>
      </c>
      <c r="B5721">
        <v>2.61</v>
      </c>
    </row>
    <row r="5722" spans="1:2">
      <c r="A5722" s="917">
        <v>42244</v>
      </c>
      <c r="B5722">
        <v>2.61</v>
      </c>
    </row>
    <row r="5723" spans="1:2">
      <c r="A5723" s="917">
        <v>42247</v>
      </c>
      <c r="B5723">
        <v>2.64</v>
      </c>
    </row>
    <row r="5724" spans="1:2">
      <c r="A5724" s="917">
        <v>42248</v>
      </c>
      <c r="B5724">
        <v>2.62</v>
      </c>
    </row>
    <row r="5725" spans="1:2">
      <c r="A5725" s="917">
        <v>42249</v>
      </c>
      <c r="B5725">
        <v>2.66</v>
      </c>
    </row>
    <row r="5726" spans="1:2">
      <c r="A5726" s="917">
        <v>42250</v>
      </c>
      <c r="B5726">
        <v>2.64</v>
      </c>
    </row>
    <row r="5727" spans="1:2">
      <c r="A5727" s="917">
        <v>42251</v>
      </c>
      <c r="B5727">
        <v>2.58</v>
      </c>
    </row>
    <row r="5728" spans="1:2">
      <c r="A5728" s="917">
        <v>42254</v>
      </c>
      <c r="B5728" t="s">
        <v>739</v>
      </c>
    </row>
    <row r="5729" spans="1:2">
      <c r="A5729" s="917">
        <v>42255</v>
      </c>
      <c r="B5729">
        <v>2.66</v>
      </c>
    </row>
    <row r="5730" spans="1:2">
      <c r="A5730" s="917">
        <v>42256</v>
      </c>
      <c r="B5730">
        <v>2.64</v>
      </c>
    </row>
    <row r="5731" spans="1:2">
      <c r="A5731" s="917">
        <v>42257</v>
      </c>
      <c r="B5731">
        <v>2.66</v>
      </c>
    </row>
    <row r="5732" spans="1:2">
      <c r="A5732" s="917">
        <v>42258</v>
      </c>
      <c r="B5732">
        <v>2.63</v>
      </c>
    </row>
    <row r="5733" spans="1:2">
      <c r="A5733" s="917">
        <v>42261</v>
      </c>
      <c r="B5733">
        <v>2.62</v>
      </c>
    </row>
    <row r="5734" spans="1:2">
      <c r="A5734" s="917">
        <v>42262</v>
      </c>
      <c r="B5734">
        <v>2.73</v>
      </c>
    </row>
    <row r="5735" spans="1:2">
      <c r="A5735" s="917">
        <v>42263</v>
      </c>
      <c r="B5735">
        <v>2.75</v>
      </c>
    </row>
    <row r="5736" spans="1:2">
      <c r="A5736" s="917">
        <v>42264</v>
      </c>
      <c r="B5736">
        <v>2.69</v>
      </c>
    </row>
    <row r="5737" spans="1:2">
      <c r="A5737" s="917">
        <v>42265</v>
      </c>
      <c r="B5737">
        <v>2.58</v>
      </c>
    </row>
    <row r="5738" spans="1:2">
      <c r="A5738" s="917">
        <v>42268</v>
      </c>
      <c r="B5738">
        <v>2.67</v>
      </c>
    </row>
    <row r="5739" spans="1:2">
      <c r="A5739" s="917">
        <v>42269</v>
      </c>
      <c r="B5739">
        <v>2.6</v>
      </c>
    </row>
    <row r="5740" spans="1:2">
      <c r="A5740" s="917">
        <v>42270</v>
      </c>
      <c r="B5740">
        <v>2.6</v>
      </c>
    </row>
    <row r="5741" spans="1:2">
      <c r="A5741" s="917">
        <v>42271</v>
      </c>
      <c r="B5741">
        <v>2.5499999999999998</v>
      </c>
    </row>
    <row r="5742" spans="1:2">
      <c r="A5742" s="917">
        <v>42272</v>
      </c>
      <c r="B5742">
        <v>2.6</v>
      </c>
    </row>
    <row r="5743" spans="1:2">
      <c r="A5743" s="917">
        <v>42275</v>
      </c>
      <c r="B5743">
        <v>2.5099999999999998</v>
      </c>
    </row>
    <row r="5744" spans="1:2">
      <c r="A5744" s="917">
        <v>42276</v>
      </c>
      <c r="B5744">
        <v>2.48</v>
      </c>
    </row>
    <row r="5745" spans="1:2">
      <c r="A5745" s="917">
        <v>42277</v>
      </c>
      <c r="B5745">
        <v>2.5099999999999998</v>
      </c>
    </row>
    <row r="5746" spans="1:2">
      <c r="A5746" s="917">
        <v>42278</v>
      </c>
      <c r="B5746">
        <v>2.4900000000000002</v>
      </c>
    </row>
    <row r="5747" spans="1:2">
      <c r="A5747" s="917">
        <v>42279</v>
      </c>
      <c r="B5747">
        <v>2.44</v>
      </c>
    </row>
    <row r="5748" spans="1:2">
      <c r="A5748" s="917">
        <v>42282</v>
      </c>
      <c r="B5748">
        <v>2.52</v>
      </c>
    </row>
    <row r="5749" spans="1:2">
      <c r="A5749" s="917">
        <v>42283</v>
      </c>
      <c r="B5749">
        <v>2.5</v>
      </c>
    </row>
    <row r="5750" spans="1:2">
      <c r="A5750" s="917">
        <v>42284</v>
      </c>
      <c r="B5750">
        <v>2.5099999999999998</v>
      </c>
    </row>
    <row r="5751" spans="1:2">
      <c r="A5751" s="917">
        <v>42285</v>
      </c>
      <c r="B5751">
        <v>2.56</v>
      </c>
    </row>
    <row r="5752" spans="1:2">
      <c r="A5752" s="917">
        <v>42286</v>
      </c>
      <c r="B5752">
        <v>2.5499999999999998</v>
      </c>
    </row>
    <row r="5753" spans="1:2">
      <c r="A5753" s="917">
        <v>42289</v>
      </c>
      <c r="B5753" t="s">
        <v>739</v>
      </c>
    </row>
    <row r="5754" spans="1:2">
      <c r="A5754" s="917">
        <v>42290</v>
      </c>
      <c r="B5754">
        <v>2.4900000000000002</v>
      </c>
    </row>
    <row r="5755" spans="1:2">
      <c r="A5755" s="917">
        <v>42291</v>
      </c>
      <c r="B5755">
        <v>2.42</v>
      </c>
    </row>
    <row r="5756" spans="1:2">
      <c r="A5756" s="917">
        <v>42292</v>
      </c>
      <c r="B5756">
        <v>2.46</v>
      </c>
    </row>
    <row r="5757" spans="1:2">
      <c r="A5757" s="917">
        <v>42293</v>
      </c>
      <c r="B5757">
        <v>2.46</v>
      </c>
    </row>
    <row r="5758" spans="1:2">
      <c r="A5758" s="917">
        <v>42296</v>
      </c>
      <c r="B5758">
        <v>2.48</v>
      </c>
    </row>
    <row r="5759" spans="1:2">
      <c r="A5759" s="917">
        <v>42297</v>
      </c>
      <c r="B5759">
        <v>2.5299999999999998</v>
      </c>
    </row>
    <row r="5760" spans="1:2">
      <c r="A5760" s="917">
        <v>42298</v>
      </c>
      <c r="B5760">
        <v>2.48</v>
      </c>
    </row>
    <row r="5761" spans="1:2">
      <c r="A5761" s="917">
        <v>42299</v>
      </c>
      <c r="B5761">
        <v>2.48</v>
      </c>
    </row>
    <row r="5762" spans="1:2">
      <c r="A5762" s="917">
        <v>42300</v>
      </c>
      <c r="B5762">
        <v>2.54</v>
      </c>
    </row>
    <row r="5763" spans="1:2">
      <c r="A5763" s="917">
        <v>42303</v>
      </c>
      <c r="B5763">
        <v>2.5</v>
      </c>
    </row>
    <row r="5764" spans="1:2">
      <c r="A5764" s="917">
        <v>42304</v>
      </c>
      <c r="B5764">
        <v>2.48</v>
      </c>
    </row>
    <row r="5765" spans="1:2">
      <c r="A5765" s="917">
        <v>42305</v>
      </c>
      <c r="B5765">
        <v>2.5</v>
      </c>
    </row>
    <row r="5766" spans="1:2">
      <c r="A5766" s="917">
        <v>42306</v>
      </c>
      <c r="B5766">
        <v>2.6</v>
      </c>
    </row>
    <row r="5767" spans="1:2">
      <c r="A5767" s="917">
        <v>42307</v>
      </c>
      <c r="B5767">
        <v>2.57</v>
      </c>
    </row>
    <row r="5768" spans="1:2">
      <c r="A5768" s="917">
        <v>42310</v>
      </c>
      <c r="B5768">
        <v>2.6</v>
      </c>
    </row>
    <row r="5769" spans="1:2">
      <c r="A5769" s="917">
        <v>42311</v>
      </c>
      <c r="B5769">
        <v>2.65</v>
      </c>
    </row>
    <row r="5770" spans="1:2">
      <c r="A5770" s="917">
        <v>42312</v>
      </c>
      <c r="B5770">
        <v>2.66</v>
      </c>
    </row>
    <row r="5771" spans="1:2">
      <c r="A5771" s="917">
        <v>42313</v>
      </c>
      <c r="B5771">
        <v>2.68</v>
      </c>
    </row>
    <row r="5772" spans="1:2">
      <c r="A5772" s="917">
        <v>42314</v>
      </c>
      <c r="B5772">
        <v>2.76</v>
      </c>
    </row>
    <row r="5773" spans="1:2">
      <c r="A5773" s="917">
        <v>42317</v>
      </c>
      <c r="B5773">
        <v>2.79</v>
      </c>
    </row>
    <row r="5774" spans="1:2">
      <c r="A5774" s="917">
        <v>42318</v>
      </c>
      <c r="B5774">
        <v>2.76</v>
      </c>
    </row>
    <row r="5775" spans="1:2">
      <c r="A5775" s="917">
        <v>42319</v>
      </c>
      <c r="B5775" t="s">
        <v>739</v>
      </c>
    </row>
    <row r="5776" spans="1:2">
      <c r="A5776" s="917">
        <v>42320</v>
      </c>
      <c r="B5776">
        <v>2.75</v>
      </c>
    </row>
    <row r="5777" spans="1:2">
      <c r="A5777" s="917">
        <v>42321</v>
      </c>
      <c r="B5777">
        <v>2.72</v>
      </c>
    </row>
    <row r="5778" spans="1:2">
      <c r="A5778" s="917">
        <v>42324</v>
      </c>
      <c r="B5778">
        <v>2.72</v>
      </c>
    </row>
    <row r="5779" spans="1:2">
      <c r="A5779" s="917">
        <v>42325</v>
      </c>
      <c r="B5779">
        <v>2.69</v>
      </c>
    </row>
    <row r="5780" spans="1:2">
      <c r="A5780" s="917">
        <v>42326</v>
      </c>
      <c r="B5780">
        <v>2.7</v>
      </c>
    </row>
    <row r="5781" spans="1:2">
      <c r="A5781" s="917">
        <v>42327</v>
      </c>
      <c r="B5781">
        <v>2.66</v>
      </c>
    </row>
    <row r="5782" spans="1:2">
      <c r="A5782" s="917">
        <v>42328</v>
      </c>
      <c r="B5782">
        <v>2.68</v>
      </c>
    </row>
    <row r="5783" spans="1:2">
      <c r="A5783" s="917">
        <v>42331</v>
      </c>
      <c r="B5783">
        <v>2.66</v>
      </c>
    </row>
    <row r="5784" spans="1:2">
      <c r="A5784" s="917">
        <v>42332</v>
      </c>
      <c r="B5784">
        <v>2.65</v>
      </c>
    </row>
    <row r="5785" spans="1:2">
      <c r="A5785" s="917">
        <v>42333</v>
      </c>
      <c r="B5785">
        <v>2.64</v>
      </c>
    </row>
    <row r="5786" spans="1:2">
      <c r="A5786" s="917">
        <v>42334</v>
      </c>
      <c r="B5786" t="s">
        <v>739</v>
      </c>
    </row>
    <row r="5787" spans="1:2">
      <c r="A5787" s="917">
        <v>42335</v>
      </c>
      <c r="B5787">
        <v>2.64</v>
      </c>
    </row>
    <row r="5788" spans="1:2">
      <c r="A5788" s="917">
        <v>42338</v>
      </c>
      <c r="B5788">
        <v>2.63</v>
      </c>
    </row>
    <row r="5789" spans="1:2">
      <c r="A5789" s="917">
        <v>42339</v>
      </c>
      <c r="B5789">
        <v>2.5499999999999998</v>
      </c>
    </row>
    <row r="5790" spans="1:2">
      <c r="A5790" s="917">
        <v>42340</v>
      </c>
      <c r="B5790">
        <v>2.5499999999999998</v>
      </c>
    </row>
    <row r="5791" spans="1:2">
      <c r="A5791" s="917">
        <v>42341</v>
      </c>
      <c r="B5791">
        <v>2.72</v>
      </c>
    </row>
    <row r="5792" spans="1:2">
      <c r="A5792" s="917">
        <v>42342</v>
      </c>
      <c r="B5792">
        <v>2.65</v>
      </c>
    </row>
    <row r="5793" spans="1:2">
      <c r="A5793" s="917">
        <v>42345</v>
      </c>
      <c r="B5793">
        <v>2.59</v>
      </c>
    </row>
    <row r="5794" spans="1:2">
      <c r="A5794" s="917">
        <v>42346</v>
      </c>
      <c r="B5794">
        <v>2.61</v>
      </c>
    </row>
    <row r="5795" spans="1:2">
      <c r="A5795" s="917">
        <v>42347</v>
      </c>
      <c r="B5795">
        <v>2.59</v>
      </c>
    </row>
    <row r="5796" spans="1:2">
      <c r="A5796" s="917">
        <v>42348</v>
      </c>
      <c r="B5796">
        <v>2.6</v>
      </c>
    </row>
    <row r="5797" spans="1:2">
      <c r="A5797" s="917">
        <v>42349</v>
      </c>
      <c r="B5797">
        <v>2.4900000000000002</v>
      </c>
    </row>
    <row r="5798" spans="1:2">
      <c r="A5798" s="917">
        <v>42352</v>
      </c>
      <c r="B5798">
        <v>2.59</v>
      </c>
    </row>
    <row r="5799" spans="1:2">
      <c r="A5799" s="917">
        <v>42353</v>
      </c>
      <c r="B5799">
        <v>2.62</v>
      </c>
    </row>
    <row r="5800" spans="1:2">
      <c r="A5800" s="917">
        <v>42354</v>
      </c>
      <c r="B5800">
        <v>2.65</v>
      </c>
    </row>
    <row r="5801" spans="1:2">
      <c r="A5801" s="917">
        <v>42355</v>
      </c>
      <c r="B5801">
        <v>2.57</v>
      </c>
    </row>
    <row r="5802" spans="1:2">
      <c r="A5802" s="917">
        <v>42356</v>
      </c>
      <c r="B5802">
        <v>2.54</v>
      </c>
    </row>
    <row r="5803" spans="1:2">
      <c r="A5803" s="917">
        <v>42359</v>
      </c>
      <c r="B5803">
        <v>2.5499999999999998</v>
      </c>
    </row>
    <row r="5804" spans="1:2">
      <c r="A5804" s="917">
        <v>42360</v>
      </c>
      <c r="B5804">
        <v>2.6</v>
      </c>
    </row>
    <row r="5805" spans="1:2">
      <c r="A5805" s="917">
        <v>42361</v>
      </c>
      <c r="B5805">
        <v>2.64</v>
      </c>
    </row>
    <row r="5806" spans="1:2">
      <c r="A5806" s="917">
        <v>42362</v>
      </c>
      <c r="B5806">
        <v>2.61</v>
      </c>
    </row>
    <row r="5807" spans="1:2">
      <c r="A5807" s="917">
        <v>42363</v>
      </c>
      <c r="B5807" t="s">
        <v>739</v>
      </c>
    </row>
    <row r="5808" spans="1:2">
      <c r="A5808" s="917">
        <v>42366</v>
      </c>
      <c r="B5808">
        <v>2.59</v>
      </c>
    </row>
    <row r="5809" spans="1:2">
      <c r="A5809" s="917">
        <v>42367</v>
      </c>
      <c r="B5809">
        <v>2.69</v>
      </c>
    </row>
    <row r="5810" spans="1:2">
      <c r="A5810" s="917">
        <v>42368</v>
      </c>
      <c r="B5810">
        <v>2.69</v>
      </c>
    </row>
    <row r="5811" spans="1:2">
      <c r="A5811" s="917">
        <v>42369</v>
      </c>
      <c r="B5811">
        <v>2.67</v>
      </c>
    </row>
    <row r="5812" spans="1:2">
      <c r="A5812" s="917">
        <v>42370</v>
      </c>
      <c r="B5812" t="s">
        <v>739</v>
      </c>
    </row>
    <row r="5813" spans="1:2">
      <c r="A5813" s="917">
        <v>42373</v>
      </c>
      <c r="B5813">
        <v>2.64</v>
      </c>
    </row>
    <row r="5814" spans="1:2">
      <c r="A5814" s="917">
        <v>42374</v>
      </c>
      <c r="B5814">
        <v>2.67</v>
      </c>
    </row>
    <row r="5815" spans="1:2">
      <c r="A5815" s="917">
        <v>42375</v>
      </c>
      <c r="B5815">
        <v>2.59</v>
      </c>
    </row>
    <row r="5816" spans="1:2">
      <c r="A5816" s="917">
        <v>42376</v>
      </c>
      <c r="B5816">
        <v>2.56</v>
      </c>
    </row>
    <row r="5817" spans="1:2">
      <c r="A5817" s="917">
        <v>42377</v>
      </c>
      <c r="B5817">
        <v>2.5499999999999998</v>
      </c>
    </row>
    <row r="5818" spans="1:2">
      <c r="A5818" s="917">
        <v>42380</v>
      </c>
      <c r="B5818">
        <v>2.59</v>
      </c>
    </row>
    <row r="5819" spans="1:2">
      <c r="A5819" s="917">
        <v>42381</v>
      </c>
      <c r="B5819">
        <v>2.5099999999999998</v>
      </c>
    </row>
    <row r="5820" spans="1:2">
      <c r="A5820" s="917">
        <v>42382</v>
      </c>
      <c r="B5820">
        <v>2.4700000000000002</v>
      </c>
    </row>
    <row r="5821" spans="1:2">
      <c r="A5821" s="917">
        <v>42383</v>
      </c>
      <c r="B5821">
        <v>2.5099999999999998</v>
      </c>
    </row>
    <row r="5822" spans="1:2">
      <c r="A5822" s="917">
        <v>42384</v>
      </c>
      <c r="B5822">
        <v>2.44</v>
      </c>
    </row>
    <row r="5823" spans="1:2">
      <c r="A5823" s="917">
        <v>42387</v>
      </c>
      <c r="B5823" t="s">
        <v>739</v>
      </c>
    </row>
    <row r="5824" spans="1:2">
      <c r="A5824" s="917">
        <v>42388</v>
      </c>
      <c r="B5824">
        <v>2.4500000000000002</v>
      </c>
    </row>
    <row r="5825" spans="1:2">
      <c r="A5825" s="917">
        <v>42389</v>
      </c>
      <c r="B5825">
        <v>2.41</v>
      </c>
    </row>
    <row r="5826" spans="1:2">
      <c r="A5826" s="917">
        <v>42390</v>
      </c>
      <c r="B5826">
        <v>2.42</v>
      </c>
    </row>
    <row r="5827" spans="1:2">
      <c r="A5827" s="917">
        <v>42391</v>
      </c>
      <c r="B5827">
        <v>2.46</v>
      </c>
    </row>
    <row r="5828" spans="1:2">
      <c r="A5828" s="917">
        <v>42394</v>
      </c>
      <c r="B5828">
        <v>2.42</v>
      </c>
    </row>
    <row r="5829" spans="1:2">
      <c r="A5829" s="917">
        <v>42395</v>
      </c>
      <c r="B5829">
        <v>2.41</v>
      </c>
    </row>
    <row r="5830" spans="1:2">
      <c r="A5830" s="917">
        <v>42396</v>
      </c>
      <c r="B5830">
        <v>2.42</v>
      </c>
    </row>
    <row r="5831" spans="1:2">
      <c r="A5831" s="917">
        <v>42397</v>
      </c>
      <c r="B5831">
        <v>2.41</v>
      </c>
    </row>
    <row r="5832" spans="1:2">
      <c r="A5832" s="917">
        <v>42398</v>
      </c>
      <c r="B5832">
        <v>2.36</v>
      </c>
    </row>
    <row r="5833" spans="1:2">
      <c r="A5833" s="917">
        <v>42401</v>
      </c>
      <c r="B5833">
        <v>2.38</v>
      </c>
    </row>
    <row r="5834" spans="1:2">
      <c r="A5834" s="917">
        <v>42402</v>
      </c>
      <c r="B5834">
        <v>2.27</v>
      </c>
    </row>
    <row r="5835" spans="1:2">
      <c r="A5835" s="917">
        <v>42403</v>
      </c>
      <c r="B5835">
        <v>2.2999999999999998</v>
      </c>
    </row>
    <row r="5836" spans="1:2">
      <c r="A5836" s="917">
        <v>42404</v>
      </c>
      <c r="B5836">
        <v>2.29</v>
      </c>
    </row>
    <row r="5837" spans="1:2">
      <c r="A5837" s="917">
        <v>42405</v>
      </c>
      <c r="B5837">
        <v>2.27</v>
      </c>
    </row>
    <row r="5838" spans="1:2">
      <c r="A5838" s="917">
        <v>42408</v>
      </c>
      <c r="B5838">
        <v>2.17</v>
      </c>
    </row>
    <row r="5839" spans="1:2">
      <c r="A5839" s="917">
        <v>42409</v>
      </c>
      <c r="B5839">
        <v>2.16</v>
      </c>
    </row>
    <row r="5840" spans="1:2">
      <c r="A5840" s="917">
        <v>42410</v>
      </c>
      <c r="B5840">
        <v>2.13</v>
      </c>
    </row>
    <row r="5841" spans="1:2">
      <c r="A5841" s="917">
        <v>42411</v>
      </c>
      <c r="B5841">
        <v>2.06</v>
      </c>
    </row>
    <row r="5842" spans="1:2">
      <c r="A5842" s="917">
        <v>42412</v>
      </c>
      <c r="B5842">
        <v>2.15</v>
      </c>
    </row>
    <row r="5843" spans="1:2">
      <c r="A5843" s="917">
        <v>42415</v>
      </c>
      <c r="B5843" t="s">
        <v>739</v>
      </c>
    </row>
    <row r="5844" spans="1:2">
      <c r="A5844" s="917">
        <v>42416</v>
      </c>
      <c r="B5844">
        <v>2.19</v>
      </c>
    </row>
    <row r="5845" spans="1:2">
      <c r="A5845" s="917">
        <v>42417</v>
      </c>
      <c r="B5845">
        <v>2.2400000000000002</v>
      </c>
    </row>
    <row r="5846" spans="1:2">
      <c r="A5846" s="917">
        <v>42418</v>
      </c>
      <c r="B5846">
        <v>2.17</v>
      </c>
    </row>
    <row r="5847" spans="1:2">
      <c r="A5847" s="917">
        <v>42419</v>
      </c>
      <c r="B5847">
        <v>2.17</v>
      </c>
    </row>
    <row r="5848" spans="1:2">
      <c r="A5848" s="917">
        <v>42422</v>
      </c>
      <c r="B5848">
        <v>2.1800000000000002</v>
      </c>
    </row>
    <row r="5849" spans="1:2">
      <c r="A5849" s="917">
        <v>42423</v>
      </c>
      <c r="B5849">
        <v>2.16</v>
      </c>
    </row>
    <row r="5850" spans="1:2">
      <c r="A5850" s="917">
        <v>42424</v>
      </c>
      <c r="B5850">
        <v>2.16</v>
      </c>
    </row>
    <row r="5851" spans="1:2">
      <c r="A5851" s="917">
        <v>42425</v>
      </c>
      <c r="B5851">
        <v>2.14</v>
      </c>
    </row>
    <row r="5852" spans="1:2">
      <c r="A5852" s="917">
        <v>42426</v>
      </c>
      <c r="B5852">
        <v>2.2000000000000002</v>
      </c>
    </row>
    <row r="5853" spans="1:2">
      <c r="A5853" s="917">
        <v>42429</v>
      </c>
      <c r="B5853">
        <v>2.19</v>
      </c>
    </row>
    <row r="5854" spans="1:2">
      <c r="A5854" s="917">
        <v>42430</v>
      </c>
      <c r="B5854">
        <v>2.2799999999999998</v>
      </c>
    </row>
    <row r="5855" spans="1:2">
      <c r="A5855" s="917">
        <v>42431</v>
      </c>
      <c r="B5855">
        <v>2.27</v>
      </c>
    </row>
    <row r="5856" spans="1:2">
      <c r="A5856" s="917">
        <v>42432</v>
      </c>
      <c r="B5856">
        <v>2.23</v>
      </c>
    </row>
    <row r="5857" spans="1:2">
      <c r="A5857" s="917">
        <v>42433</v>
      </c>
      <c r="B5857">
        <v>2.29</v>
      </c>
    </row>
    <row r="5858" spans="1:2">
      <c r="A5858" s="917">
        <v>42436</v>
      </c>
      <c r="B5858">
        <v>2.2999999999999998</v>
      </c>
    </row>
    <row r="5859" spans="1:2">
      <c r="A5859" s="917">
        <v>42437</v>
      </c>
      <c r="B5859">
        <v>2.2200000000000002</v>
      </c>
    </row>
    <row r="5860" spans="1:2">
      <c r="A5860" s="917">
        <v>42438</v>
      </c>
      <c r="B5860">
        <v>2.27</v>
      </c>
    </row>
    <row r="5861" spans="1:2">
      <c r="A5861" s="917">
        <v>42439</v>
      </c>
      <c r="B5861">
        <v>2.29</v>
      </c>
    </row>
    <row r="5862" spans="1:2">
      <c r="A5862" s="917">
        <v>42440</v>
      </c>
      <c r="B5862">
        <v>2.34</v>
      </c>
    </row>
    <row r="5863" spans="1:2">
      <c r="A5863" s="917">
        <v>42443</v>
      </c>
      <c r="B5863">
        <v>2.33</v>
      </c>
    </row>
    <row r="5864" spans="1:2">
      <c r="A5864" s="917">
        <v>42444</v>
      </c>
      <c r="B5864">
        <v>2.33</v>
      </c>
    </row>
    <row r="5865" spans="1:2">
      <c r="A5865" s="917">
        <v>42445</v>
      </c>
      <c r="B5865">
        <v>2.3199999999999998</v>
      </c>
    </row>
    <row r="5866" spans="1:2">
      <c r="A5866" s="917">
        <v>42446</v>
      </c>
      <c r="B5866">
        <v>2.2799999999999998</v>
      </c>
    </row>
    <row r="5867" spans="1:2">
      <c r="A5867" s="917">
        <v>42447</v>
      </c>
      <c r="B5867">
        <v>2.2599999999999998</v>
      </c>
    </row>
    <row r="5868" spans="1:2">
      <c r="A5868" s="917">
        <v>42450</v>
      </c>
      <c r="B5868">
        <v>2.31</v>
      </c>
    </row>
    <row r="5869" spans="1:2">
      <c r="A5869" s="917">
        <v>42451</v>
      </c>
      <c r="B5869">
        <v>2.3199999999999998</v>
      </c>
    </row>
    <row r="5870" spans="1:2">
      <c r="A5870" s="917">
        <v>42452</v>
      </c>
      <c r="B5870">
        <v>2.25</v>
      </c>
    </row>
    <row r="5871" spans="1:2">
      <c r="A5871" s="917">
        <v>42453</v>
      </c>
      <c r="B5871">
        <v>2.2799999999999998</v>
      </c>
    </row>
    <row r="5872" spans="1:2">
      <c r="A5872" s="917">
        <v>42454</v>
      </c>
      <c r="B5872" t="s">
        <v>739</v>
      </c>
    </row>
    <row r="5873" spans="1:2">
      <c r="A5873" s="917">
        <v>42457</v>
      </c>
      <c r="B5873">
        <v>2.2599999999999998</v>
      </c>
    </row>
    <row r="5874" spans="1:2">
      <c r="A5874" s="917">
        <v>42458</v>
      </c>
      <c r="B5874">
        <v>2.2000000000000002</v>
      </c>
    </row>
    <row r="5875" spans="1:2">
      <c r="A5875" s="917">
        <v>42459</v>
      </c>
      <c r="B5875">
        <v>2.2400000000000002</v>
      </c>
    </row>
    <row r="5876" spans="1:2">
      <c r="A5876" s="917">
        <v>42460</v>
      </c>
      <c r="B5876">
        <v>2.2000000000000002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97"/>
  <sheetViews>
    <sheetView workbookViewId="0"/>
  </sheetViews>
  <sheetFormatPr defaultRowHeight="13.2"/>
  <cols>
    <col min="1" max="1" width="16.109375" bestFit="1" customWidth="1"/>
  </cols>
  <sheetData>
    <row r="1" spans="1:2">
      <c r="A1" t="s">
        <v>728</v>
      </c>
      <c r="B1" t="s">
        <v>740</v>
      </c>
    </row>
    <row r="2" spans="1:2">
      <c r="A2" t="s">
        <v>730</v>
      </c>
      <c r="B2" t="s">
        <v>731</v>
      </c>
    </row>
    <row r="3" spans="1:2">
      <c r="A3" t="s">
        <v>732</v>
      </c>
      <c r="B3">
        <v>1</v>
      </c>
    </row>
    <row r="4" spans="1:2">
      <c r="A4" t="s">
        <v>733</v>
      </c>
      <c r="B4" t="s">
        <v>734</v>
      </c>
    </row>
    <row r="5" spans="1:2">
      <c r="A5" t="s">
        <v>735</v>
      </c>
      <c r="B5" t="s">
        <v>741</v>
      </c>
    </row>
    <row r="6" spans="1:2">
      <c r="A6" t="s">
        <v>737</v>
      </c>
      <c r="B6" t="s">
        <v>742</v>
      </c>
    </row>
    <row r="7" spans="1:2">
      <c r="A7" s="917">
        <v>31414</v>
      </c>
      <c r="B7">
        <v>11.38</v>
      </c>
    </row>
    <row r="8" spans="1:2">
      <c r="A8" s="917">
        <v>31415</v>
      </c>
      <c r="B8">
        <v>11.35</v>
      </c>
    </row>
    <row r="9" spans="1:2">
      <c r="A9" s="917">
        <v>31418</v>
      </c>
      <c r="B9">
        <v>11.36</v>
      </c>
    </row>
    <row r="10" spans="1:2">
      <c r="A10" s="917">
        <v>31419</v>
      </c>
      <c r="B10">
        <v>11.29</v>
      </c>
    </row>
    <row r="11" spans="1:2">
      <c r="A11" s="917">
        <v>31420</v>
      </c>
      <c r="B11">
        <v>11.34</v>
      </c>
    </row>
    <row r="12" spans="1:2">
      <c r="A12" s="917">
        <v>31421</v>
      </c>
      <c r="B12">
        <v>11.43</v>
      </c>
    </row>
    <row r="13" spans="1:2">
      <c r="A13" s="917">
        <v>31422</v>
      </c>
      <c r="B13">
        <v>11.45</v>
      </c>
    </row>
    <row r="14" spans="1:2">
      <c r="A14" s="917">
        <v>31425</v>
      </c>
      <c r="B14">
        <v>11.52</v>
      </c>
    </row>
    <row r="15" spans="1:2">
      <c r="A15" s="917">
        <v>31426</v>
      </c>
      <c r="B15">
        <v>11.46</v>
      </c>
    </row>
    <row r="16" spans="1:2">
      <c r="A16" s="917">
        <v>31427</v>
      </c>
      <c r="B16">
        <v>11.51</v>
      </c>
    </row>
    <row r="17" spans="1:2">
      <c r="A17" s="917">
        <v>31428</v>
      </c>
      <c r="B17">
        <v>11.47</v>
      </c>
    </row>
    <row r="18" spans="1:2">
      <c r="A18" s="917">
        <v>31429</v>
      </c>
      <c r="B18">
        <v>11.44</v>
      </c>
    </row>
    <row r="19" spans="1:2">
      <c r="A19" s="917">
        <v>31432</v>
      </c>
      <c r="B19">
        <v>11.46</v>
      </c>
    </row>
    <row r="20" spans="1:2">
      <c r="A20" s="917">
        <v>31433</v>
      </c>
      <c r="B20">
        <v>11.46</v>
      </c>
    </row>
    <row r="21" spans="1:2">
      <c r="A21" s="917">
        <v>31434</v>
      </c>
      <c r="B21">
        <v>11.51</v>
      </c>
    </row>
    <row r="22" spans="1:2">
      <c r="A22" s="917">
        <v>31435</v>
      </c>
      <c r="B22">
        <v>11.52</v>
      </c>
    </row>
    <row r="23" spans="1:2">
      <c r="A23" s="917">
        <v>31436</v>
      </c>
      <c r="B23">
        <v>11.49</v>
      </c>
    </row>
    <row r="24" spans="1:2">
      <c r="A24" s="917">
        <v>31439</v>
      </c>
      <c r="B24">
        <v>11.48</v>
      </c>
    </row>
    <row r="25" spans="1:2">
      <c r="A25" s="917">
        <v>31440</v>
      </c>
      <c r="B25">
        <v>11.46</v>
      </c>
    </row>
    <row r="26" spans="1:2">
      <c r="A26" s="917">
        <v>31441</v>
      </c>
      <c r="B26">
        <v>11.43</v>
      </c>
    </row>
    <row r="27" spans="1:2">
      <c r="A27" s="917">
        <v>31442</v>
      </c>
      <c r="B27">
        <v>11.42</v>
      </c>
    </row>
    <row r="28" spans="1:2">
      <c r="A28" s="917">
        <v>31443</v>
      </c>
      <c r="B28">
        <v>11.37</v>
      </c>
    </row>
    <row r="29" spans="1:2">
      <c r="A29" s="917">
        <v>31446</v>
      </c>
      <c r="B29">
        <v>11.32</v>
      </c>
    </row>
    <row r="30" spans="1:2">
      <c r="A30" s="917">
        <v>31447</v>
      </c>
      <c r="B30">
        <v>11.25</v>
      </c>
    </row>
    <row r="31" spans="1:2">
      <c r="A31" s="917">
        <v>31448</v>
      </c>
      <c r="B31">
        <v>11.25</v>
      </c>
    </row>
    <row r="32" spans="1:2">
      <c r="A32" s="917">
        <v>31449</v>
      </c>
      <c r="B32">
        <v>11.28</v>
      </c>
    </row>
    <row r="33" spans="1:2">
      <c r="A33" s="917">
        <v>31450</v>
      </c>
      <c r="B33">
        <v>11.33</v>
      </c>
    </row>
    <row r="34" spans="1:2">
      <c r="A34" s="917">
        <v>31453</v>
      </c>
      <c r="B34">
        <v>11.3</v>
      </c>
    </row>
    <row r="35" spans="1:2">
      <c r="A35" s="917">
        <v>31454</v>
      </c>
      <c r="B35">
        <v>11.28</v>
      </c>
    </row>
    <row r="36" spans="1:2">
      <c r="A36" s="917">
        <v>31455</v>
      </c>
      <c r="B36">
        <v>11.27</v>
      </c>
    </row>
    <row r="37" spans="1:2">
      <c r="A37" s="917">
        <v>31456</v>
      </c>
      <c r="B37">
        <v>11.23</v>
      </c>
    </row>
    <row r="38" spans="1:2">
      <c r="A38" s="917">
        <v>31457</v>
      </c>
      <c r="B38">
        <v>11.15</v>
      </c>
    </row>
    <row r="39" spans="1:2">
      <c r="A39" s="917">
        <v>31460</v>
      </c>
      <c r="B39" t="s">
        <v>739</v>
      </c>
    </row>
    <row r="40" spans="1:2">
      <c r="A40" s="917">
        <v>31461</v>
      </c>
      <c r="B40">
        <v>11.13</v>
      </c>
    </row>
    <row r="41" spans="1:2">
      <c r="A41" s="917">
        <v>31462</v>
      </c>
      <c r="B41">
        <v>11.13</v>
      </c>
    </row>
    <row r="42" spans="1:2">
      <c r="A42" s="917">
        <v>31463</v>
      </c>
      <c r="B42">
        <v>11.11</v>
      </c>
    </row>
    <row r="43" spans="1:2">
      <c r="A43" s="917">
        <v>31464</v>
      </c>
      <c r="B43">
        <v>11.02</v>
      </c>
    </row>
    <row r="44" spans="1:2">
      <c r="A44" s="917">
        <v>31467</v>
      </c>
      <c r="B44">
        <v>10.95</v>
      </c>
    </row>
    <row r="45" spans="1:2">
      <c r="A45" s="917">
        <v>31468</v>
      </c>
      <c r="B45">
        <v>10.94</v>
      </c>
    </row>
    <row r="46" spans="1:2">
      <c r="A46" s="917">
        <v>31469</v>
      </c>
      <c r="B46">
        <v>10.87</v>
      </c>
    </row>
    <row r="47" spans="1:2">
      <c r="A47" s="917">
        <v>31470</v>
      </c>
      <c r="B47">
        <v>10.71</v>
      </c>
    </row>
    <row r="48" spans="1:2">
      <c r="A48" s="917">
        <v>31471</v>
      </c>
      <c r="B48">
        <v>10.62</v>
      </c>
    </row>
    <row r="49" spans="1:2">
      <c r="A49" s="917">
        <v>31474</v>
      </c>
      <c r="B49">
        <v>10.56</v>
      </c>
    </row>
    <row r="50" spans="1:2">
      <c r="A50" s="917">
        <v>31475</v>
      </c>
      <c r="B50">
        <v>10.53</v>
      </c>
    </row>
    <row r="51" spans="1:2">
      <c r="A51" s="917">
        <v>31476</v>
      </c>
      <c r="B51">
        <v>10.6</v>
      </c>
    </row>
    <row r="52" spans="1:2">
      <c r="A52" s="917">
        <v>31477</v>
      </c>
      <c r="B52">
        <v>10.62</v>
      </c>
    </row>
    <row r="53" spans="1:2">
      <c r="A53" s="917">
        <v>31478</v>
      </c>
      <c r="B53">
        <v>10.64</v>
      </c>
    </row>
    <row r="54" spans="1:2">
      <c r="A54" s="917">
        <v>31481</v>
      </c>
      <c r="B54">
        <v>10.55</v>
      </c>
    </row>
    <row r="55" spans="1:2">
      <c r="A55" s="917">
        <v>31482</v>
      </c>
      <c r="B55">
        <v>10.52</v>
      </c>
    </row>
    <row r="56" spans="1:2">
      <c r="A56" s="917">
        <v>31483</v>
      </c>
      <c r="B56">
        <v>10.47</v>
      </c>
    </row>
    <row r="57" spans="1:2">
      <c r="A57" s="917">
        <v>31484</v>
      </c>
      <c r="B57">
        <v>10.5</v>
      </c>
    </row>
    <row r="58" spans="1:2">
      <c r="A58" s="917">
        <v>31485</v>
      </c>
      <c r="B58">
        <v>10.44</v>
      </c>
    </row>
    <row r="59" spans="1:2">
      <c r="A59" s="917">
        <v>31488</v>
      </c>
      <c r="B59">
        <v>10.45</v>
      </c>
    </row>
    <row r="60" spans="1:2">
      <c r="A60" s="917">
        <v>31489</v>
      </c>
      <c r="B60">
        <v>10.51</v>
      </c>
    </row>
    <row r="61" spans="1:2">
      <c r="A61" s="917">
        <v>31490</v>
      </c>
      <c r="B61">
        <v>10.53</v>
      </c>
    </row>
    <row r="62" spans="1:2">
      <c r="A62" s="917">
        <v>31491</v>
      </c>
      <c r="B62">
        <v>10.51</v>
      </c>
    </row>
    <row r="63" spans="1:2">
      <c r="A63" s="917">
        <v>31492</v>
      </c>
      <c r="B63">
        <v>10.49</v>
      </c>
    </row>
    <row r="64" spans="1:2">
      <c r="A64" s="917">
        <v>31495</v>
      </c>
      <c r="B64">
        <v>10.43</v>
      </c>
    </row>
    <row r="65" spans="1:2">
      <c r="A65" s="917">
        <v>31496</v>
      </c>
      <c r="B65">
        <v>10.44</v>
      </c>
    </row>
    <row r="66" spans="1:2">
      <c r="A66" s="917">
        <v>31497</v>
      </c>
      <c r="B66">
        <v>10.43</v>
      </c>
    </row>
    <row r="67" spans="1:2">
      <c r="A67" s="917">
        <v>31498</v>
      </c>
      <c r="B67">
        <v>10.37</v>
      </c>
    </row>
    <row r="68" spans="1:2">
      <c r="A68" s="917">
        <v>31499</v>
      </c>
      <c r="B68" t="s">
        <v>739</v>
      </c>
    </row>
    <row r="69" spans="1:2">
      <c r="A69" s="917">
        <v>31502</v>
      </c>
      <c r="B69">
        <v>10.31</v>
      </c>
    </row>
    <row r="70" spans="1:2">
      <c r="A70" s="917">
        <v>31503</v>
      </c>
      <c r="B70">
        <v>10.28</v>
      </c>
    </row>
    <row r="71" spans="1:2">
      <c r="A71" s="917">
        <v>31504</v>
      </c>
      <c r="B71">
        <v>10.25</v>
      </c>
    </row>
    <row r="72" spans="1:2">
      <c r="A72" s="917">
        <v>31505</v>
      </c>
      <c r="B72">
        <v>10.26</v>
      </c>
    </row>
    <row r="73" spans="1:2">
      <c r="A73" s="917">
        <v>31506</v>
      </c>
      <c r="B73">
        <v>10.29</v>
      </c>
    </row>
    <row r="74" spans="1:2">
      <c r="A74" s="917">
        <v>31509</v>
      </c>
      <c r="B74">
        <v>10.3</v>
      </c>
    </row>
    <row r="75" spans="1:2">
      <c r="A75" s="917">
        <v>31510</v>
      </c>
      <c r="B75">
        <v>10.24</v>
      </c>
    </row>
    <row r="76" spans="1:2">
      <c r="A76" s="917">
        <v>31511</v>
      </c>
      <c r="B76">
        <v>10.210000000000001</v>
      </c>
    </row>
    <row r="77" spans="1:2">
      <c r="A77" s="917">
        <v>31512</v>
      </c>
      <c r="B77">
        <v>10.199999999999999</v>
      </c>
    </row>
    <row r="78" spans="1:2">
      <c r="A78" s="917">
        <v>31513</v>
      </c>
      <c r="B78">
        <v>10.25</v>
      </c>
    </row>
    <row r="79" spans="1:2">
      <c r="A79" s="917">
        <v>31516</v>
      </c>
      <c r="B79">
        <v>10.17</v>
      </c>
    </row>
    <row r="80" spans="1:2">
      <c r="A80" s="917">
        <v>31517</v>
      </c>
      <c r="B80">
        <v>10.199999999999999</v>
      </c>
    </row>
    <row r="81" spans="1:2">
      <c r="A81" s="917">
        <v>31518</v>
      </c>
      <c r="B81">
        <v>10.14</v>
      </c>
    </row>
    <row r="82" spans="1:2">
      <c r="A82" s="917">
        <v>31519</v>
      </c>
      <c r="B82">
        <v>10.18</v>
      </c>
    </row>
    <row r="83" spans="1:2">
      <c r="A83" s="917">
        <v>31520</v>
      </c>
      <c r="B83">
        <v>9.9700000000000006</v>
      </c>
    </row>
    <row r="84" spans="1:2">
      <c r="A84" s="917">
        <v>31523</v>
      </c>
      <c r="B84">
        <v>10.01</v>
      </c>
    </row>
    <row r="85" spans="1:2">
      <c r="A85" s="917">
        <v>31524</v>
      </c>
      <c r="B85">
        <v>10.06</v>
      </c>
    </row>
    <row r="86" spans="1:2">
      <c r="A86" s="917">
        <v>31525</v>
      </c>
      <c r="B86">
        <v>10.119999999999999</v>
      </c>
    </row>
    <row r="87" spans="1:2">
      <c r="A87" s="917">
        <v>31526</v>
      </c>
      <c r="B87">
        <v>10.210000000000001</v>
      </c>
    </row>
    <row r="88" spans="1:2">
      <c r="A88" s="917">
        <v>31527</v>
      </c>
      <c r="B88">
        <v>10.26</v>
      </c>
    </row>
    <row r="89" spans="1:2">
      <c r="A89" s="917">
        <v>31530</v>
      </c>
      <c r="B89">
        <v>10.23</v>
      </c>
    </row>
    <row r="90" spans="1:2">
      <c r="A90" s="917">
        <v>31531</v>
      </c>
      <c r="B90">
        <v>10.199999999999999</v>
      </c>
    </row>
    <row r="91" spans="1:2">
      <c r="A91" s="917">
        <v>31532</v>
      </c>
      <c r="B91">
        <v>10.16</v>
      </c>
    </row>
    <row r="92" spans="1:2">
      <c r="A92" s="917">
        <v>31533</v>
      </c>
      <c r="B92">
        <v>10.18</v>
      </c>
    </row>
    <row r="93" spans="1:2">
      <c r="A93" s="917">
        <v>31534</v>
      </c>
      <c r="B93">
        <v>10.24</v>
      </c>
    </row>
    <row r="94" spans="1:2">
      <c r="A94" s="917">
        <v>31537</v>
      </c>
      <c r="B94">
        <v>10.16</v>
      </c>
    </row>
    <row r="95" spans="1:2">
      <c r="A95" s="917">
        <v>31538</v>
      </c>
      <c r="B95">
        <v>10.16</v>
      </c>
    </row>
    <row r="96" spans="1:2">
      <c r="A96" s="917">
        <v>31539</v>
      </c>
      <c r="B96">
        <v>10.16</v>
      </c>
    </row>
    <row r="97" spans="1:2">
      <c r="A97" s="917">
        <v>31540</v>
      </c>
      <c r="B97">
        <v>10.15</v>
      </c>
    </row>
    <row r="98" spans="1:2">
      <c r="A98" s="917">
        <v>31541</v>
      </c>
      <c r="B98">
        <v>10.19</v>
      </c>
    </row>
    <row r="99" spans="1:2">
      <c r="A99" s="917">
        <v>31544</v>
      </c>
      <c r="B99">
        <v>10.25</v>
      </c>
    </row>
    <row r="100" spans="1:2">
      <c r="A100" s="917">
        <v>31545</v>
      </c>
      <c r="B100">
        <v>10.23</v>
      </c>
    </row>
    <row r="101" spans="1:2">
      <c r="A101" s="917">
        <v>31546</v>
      </c>
      <c r="B101">
        <v>10.26</v>
      </c>
    </row>
    <row r="102" spans="1:2">
      <c r="A102" s="917">
        <v>31547</v>
      </c>
      <c r="B102">
        <v>10.35</v>
      </c>
    </row>
    <row r="103" spans="1:2">
      <c r="A103" s="917">
        <v>31548</v>
      </c>
      <c r="B103">
        <v>10.38</v>
      </c>
    </row>
    <row r="104" spans="1:2">
      <c r="A104" s="917">
        <v>31551</v>
      </c>
      <c r="B104">
        <v>10.39</v>
      </c>
    </row>
    <row r="105" spans="1:2">
      <c r="A105" s="917">
        <v>31552</v>
      </c>
      <c r="B105">
        <v>10.34</v>
      </c>
    </row>
    <row r="106" spans="1:2">
      <c r="A106" s="917">
        <v>31553</v>
      </c>
      <c r="B106">
        <v>10.37</v>
      </c>
    </row>
    <row r="107" spans="1:2">
      <c r="A107" s="917">
        <v>31554</v>
      </c>
      <c r="B107">
        <v>10.36</v>
      </c>
    </row>
    <row r="108" spans="1:2">
      <c r="A108" s="917">
        <v>31555</v>
      </c>
      <c r="B108">
        <v>10.37</v>
      </c>
    </row>
    <row r="109" spans="1:2">
      <c r="A109" s="917">
        <v>31558</v>
      </c>
      <c r="B109" t="s">
        <v>739</v>
      </c>
    </row>
    <row r="110" spans="1:2">
      <c r="A110" s="917">
        <v>31559</v>
      </c>
      <c r="B110">
        <v>10.32</v>
      </c>
    </row>
    <row r="111" spans="1:2">
      <c r="A111" s="917">
        <v>31560</v>
      </c>
      <c r="B111">
        <v>10.34</v>
      </c>
    </row>
    <row r="112" spans="1:2">
      <c r="A112" s="917">
        <v>31561</v>
      </c>
      <c r="B112">
        <v>10.39</v>
      </c>
    </row>
    <row r="113" spans="1:2">
      <c r="A113" s="917">
        <v>31562</v>
      </c>
      <c r="B113">
        <v>10.41</v>
      </c>
    </row>
    <row r="114" spans="1:2">
      <c r="A114" s="917">
        <v>31565</v>
      </c>
      <c r="B114">
        <v>10.51</v>
      </c>
    </row>
    <row r="115" spans="1:2">
      <c r="A115" s="917">
        <v>31566</v>
      </c>
      <c r="B115">
        <v>10.5</v>
      </c>
    </row>
    <row r="116" spans="1:2">
      <c r="A116" s="917">
        <v>31567</v>
      </c>
      <c r="B116">
        <v>10.45</v>
      </c>
    </row>
    <row r="117" spans="1:2">
      <c r="A117" s="917">
        <v>31568</v>
      </c>
      <c r="B117">
        <v>10.46</v>
      </c>
    </row>
    <row r="118" spans="1:2">
      <c r="A118" s="917">
        <v>31569</v>
      </c>
      <c r="B118">
        <v>10.41</v>
      </c>
    </row>
    <row r="119" spans="1:2">
      <c r="A119" s="917">
        <v>31572</v>
      </c>
      <c r="B119">
        <v>10.48</v>
      </c>
    </row>
    <row r="120" spans="1:2">
      <c r="A120" s="917">
        <v>31573</v>
      </c>
      <c r="B120">
        <v>10.47</v>
      </c>
    </row>
    <row r="121" spans="1:2">
      <c r="A121" s="917">
        <v>31574</v>
      </c>
      <c r="B121">
        <v>10.44</v>
      </c>
    </row>
    <row r="122" spans="1:2">
      <c r="A122" s="917">
        <v>31575</v>
      </c>
      <c r="B122">
        <v>10.43</v>
      </c>
    </row>
    <row r="123" spans="1:2">
      <c r="A123" s="917">
        <v>31576</v>
      </c>
      <c r="B123">
        <v>10.35</v>
      </c>
    </row>
    <row r="124" spans="1:2">
      <c r="A124" s="917">
        <v>31579</v>
      </c>
      <c r="B124">
        <v>10.29</v>
      </c>
    </row>
    <row r="125" spans="1:2">
      <c r="A125" s="917">
        <v>31580</v>
      </c>
      <c r="B125">
        <v>10.29</v>
      </c>
    </row>
    <row r="126" spans="1:2">
      <c r="A126" s="917">
        <v>31581</v>
      </c>
      <c r="B126">
        <v>10.28</v>
      </c>
    </row>
    <row r="127" spans="1:2">
      <c r="A127" s="917">
        <v>31582</v>
      </c>
      <c r="B127">
        <v>10.33</v>
      </c>
    </row>
    <row r="128" spans="1:2">
      <c r="A128" s="917">
        <v>31583</v>
      </c>
      <c r="B128">
        <v>10.28</v>
      </c>
    </row>
    <row r="129" spans="1:2">
      <c r="A129" s="917">
        <v>31586</v>
      </c>
      <c r="B129">
        <v>10.23</v>
      </c>
    </row>
    <row r="130" spans="1:2">
      <c r="A130" s="917">
        <v>31587</v>
      </c>
      <c r="B130">
        <v>10.199999999999999</v>
      </c>
    </row>
    <row r="131" spans="1:2">
      <c r="A131" s="917">
        <v>31588</v>
      </c>
      <c r="B131">
        <v>10.210000000000001</v>
      </c>
    </row>
    <row r="132" spans="1:2">
      <c r="A132" s="917">
        <v>31589</v>
      </c>
      <c r="B132">
        <v>10.18</v>
      </c>
    </row>
    <row r="133" spans="1:2">
      <c r="A133" s="917">
        <v>31590</v>
      </c>
      <c r="B133">
        <v>10.18</v>
      </c>
    </row>
    <row r="134" spans="1:2">
      <c r="A134" s="917">
        <v>31593</v>
      </c>
      <c r="B134">
        <v>10.16</v>
      </c>
    </row>
    <row r="135" spans="1:2">
      <c r="A135" s="917">
        <v>31594</v>
      </c>
      <c r="B135">
        <v>10.15</v>
      </c>
    </row>
    <row r="136" spans="1:2">
      <c r="A136" s="917">
        <v>31595</v>
      </c>
      <c r="B136">
        <v>10.16</v>
      </c>
    </row>
    <row r="137" spans="1:2">
      <c r="A137" s="917">
        <v>31596</v>
      </c>
      <c r="B137">
        <v>10.130000000000001</v>
      </c>
    </row>
    <row r="138" spans="1:2">
      <c r="A138" s="917">
        <v>31597</v>
      </c>
      <c r="B138" t="s">
        <v>739</v>
      </c>
    </row>
    <row r="139" spans="1:2">
      <c r="A139" s="917">
        <v>31600</v>
      </c>
      <c r="B139">
        <v>10.15</v>
      </c>
    </row>
    <row r="140" spans="1:2">
      <c r="A140" s="917">
        <v>31601</v>
      </c>
      <c r="B140">
        <v>10.16</v>
      </c>
    </row>
    <row r="141" spans="1:2">
      <c r="A141" s="917">
        <v>31602</v>
      </c>
      <c r="B141">
        <v>10.14</v>
      </c>
    </row>
    <row r="142" spans="1:2">
      <c r="A142" s="917">
        <v>31603</v>
      </c>
      <c r="B142">
        <v>10.11</v>
      </c>
    </row>
    <row r="143" spans="1:2">
      <c r="A143" s="917">
        <v>31604</v>
      </c>
      <c r="B143">
        <v>10.14</v>
      </c>
    </row>
    <row r="144" spans="1:2">
      <c r="A144" s="917">
        <v>31607</v>
      </c>
      <c r="B144">
        <v>10.09</v>
      </c>
    </row>
    <row r="145" spans="1:2">
      <c r="A145" s="917">
        <v>31608</v>
      </c>
      <c r="B145">
        <v>10.06</v>
      </c>
    </row>
    <row r="146" spans="1:2">
      <c r="A146" s="917">
        <v>31609</v>
      </c>
      <c r="B146">
        <v>10.08</v>
      </c>
    </row>
    <row r="147" spans="1:2">
      <c r="A147" s="917">
        <v>31610</v>
      </c>
      <c r="B147">
        <v>10.119999999999999</v>
      </c>
    </row>
    <row r="148" spans="1:2">
      <c r="A148" s="917">
        <v>31611</v>
      </c>
      <c r="B148">
        <v>10.130000000000001</v>
      </c>
    </row>
    <row r="149" spans="1:2">
      <c r="A149" s="917">
        <v>31614</v>
      </c>
      <c r="B149">
        <v>10.11</v>
      </c>
    </row>
    <row r="150" spans="1:2">
      <c r="A150" s="917">
        <v>31615</v>
      </c>
      <c r="B150">
        <v>10.14</v>
      </c>
    </row>
    <row r="151" spans="1:2">
      <c r="A151" s="917">
        <v>31616</v>
      </c>
      <c r="B151">
        <v>10.119999999999999</v>
      </c>
    </row>
    <row r="152" spans="1:2">
      <c r="A152" s="917">
        <v>31617</v>
      </c>
      <c r="B152">
        <v>10.23</v>
      </c>
    </row>
    <row r="153" spans="1:2">
      <c r="A153" s="917">
        <v>31618</v>
      </c>
      <c r="B153">
        <v>10.26</v>
      </c>
    </row>
    <row r="154" spans="1:2">
      <c r="A154" s="917">
        <v>31621</v>
      </c>
      <c r="B154">
        <v>10.32</v>
      </c>
    </row>
    <row r="155" spans="1:2">
      <c r="A155" s="917">
        <v>31622</v>
      </c>
      <c r="B155">
        <v>10.29</v>
      </c>
    </row>
    <row r="156" spans="1:2">
      <c r="A156" s="917">
        <v>31623</v>
      </c>
      <c r="B156">
        <v>10.28</v>
      </c>
    </row>
    <row r="157" spans="1:2">
      <c r="A157" s="917">
        <v>31624</v>
      </c>
      <c r="B157">
        <v>10.25</v>
      </c>
    </row>
    <row r="158" spans="1:2">
      <c r="A158" s="917">
        <v>31625</v>
      </c>
      <c r="B158">
        <v>10.25</v>
      </c>
    </row>
    <row r="159" spans="1:2">
      <c r="A159" s="917">
        <v>31628</v>
      </c>
      <c r="B159">
        <v>10.24</v>
      </c>
    </row>
    <row r="160" spans="1:2">
      <c r="A160" s="917">
        <v>31629</v>
      </c>
      <c r="B160">
        <v>10.27</v>
      </c>
    </row>
    <row r="161" spans="1:2">
      <c r="A161" s="917">
        <v>31630</v>
      </c>
      <c r="B161">
        <v>10.34</v>
      </c>
    </row>
    <row r="162" spans="1:2">
      <c r="A162" s="917">
        <v>31631</v>
      </c>
      <c r="B162">
        <v>10.33</v>
      </c>
    </row>
    <row r="163" spans="1:2">
      <c r="A163" s="917">
        <v>31632</v>
      </c>
      <c r="B163">
        <v>10.29</v>
      </c>
    </row>
    <row r="164" spans="1:2">
      <c r="A164" s="917">
        <v>31635</v>
      </c>
      <c r="B164">
        <v>10.3</v>
      </c>
    </row>
    <row r="165" spans="1:2">
      <c r="A165" s="917">
        <v>31636</v>
      </c>
      <c r="B165">
        <v>10.29</v>
      </c>
    </row>
    <row r="166" spans="1:2">
      <c r="A166" s="917">
        <v>31637</v>
      </c>
      <c r="B166">
        <v>10.24</v>
      </c>
    </row>
    <row r="167" spans="1:2">
      <c r="A167" s="917">
        <v>31638</v>
      </c>
      <c r="B167">
        <v>10.220000000000001</v>
      </c>
    </row>
    <row r="168" spans="1:2">
      <c r="A168" s="917">
        <v>31639</v>
      </c>
      <c r="B168">
        <v>10.26</v>
      </c>
    </row>
    <row r="169" spans="1:2">
      <c r="A169" s="917">
        <v>31642</v>
      </c>
      <c r="B169">
        <v>10.14</v>
      </c>
    </row>
    <row r="170" spans="1:2">
      <c r="A170" s="917">
        <v>31643</v>
      </c>
      <c r="B170">
        <v>10.130000000000001</v>
      </c>
    </row>
    <row r="171" spans="1:2">
      <c r="A171" s="917">
        <v>31644</v>
      </c>
      <c r="B171">
        <v>10.11</v>
      </c>
    </row>
    <row r="172" spans="1:2">
      <c r="A172" s="917">
        <v>31645</v>
      </c>
      <c r="B172">
        <v>10.09</v>
      </c>
    </row>
    <row r="173" spans="1:2">
      <c r="A173" s="917">
        <v>31646</v>
      </c>
      <c r="B173">
        <v>10.11</v>
      </c>
    </row>
    <row r="174" spans="1:2">
      <c r="A174" s="917">
        <v>31649</v>
      </c>
      <c r="B174">
        <v>10.06</v>
      </c>
    </row>
    <row r="175" spans="1:2">
      <c r="A175" s="917">
        <v>31650</v>
      </c>
      <c r="B175">
        <v>10.029999999999999</v>
      </c>
    </row>
    <row r="176" spans="1:2">
      <c r="A176" s="917">
        <v>31651</v>
      </c>
      <c r="B176">
        <v>10.07</v>
      </c>
    </row>
    <row r="177" spans="1:2">
      <c r="A177" s="917">
        <v>31652</v>
      </c>
      <c r="B177">
        <v>10.029999999999999</v>
      </c>
    </row>
    <row r="178" spans="1:2">
      <c r="A178" s="917">
        <v>31653</v>
      </c>
      <c r="B178">
        <v>10.02</v>
      </c>
    </row>
    <row r="179" spans="1:2">
      <c r="A179" s="917">
        <v>31656</v>
      </c>
      <c r="B179" t="s">
        <v>739</v>
      </c>
    </row>
    <row r="180" spans="1:2">
      <c r="A180" s="917">
        <v>31657</v>
      </c>
      <c r="B180">
        <v>10.06</v>
      </c>
    </row>
    <row r="181" spans="1:2">
      <c r="A181" s="917">
        <v>31658</v>
      </c>
      <c r="B181">
        <v>10.08</v>
      </c>
    </row>
    <row r="182" spans="1:2">
      <c r="A182" s="917">
        <v>31659</v>
      </c>
      <c r="B182">
        <v>10.07</v>
      </c>
    </row>
    <row r="183" spans="1:2">
      <c r="A183" s="917">
        <v>31660</v>
      </c>
      <c r="B183">
        <v>10.119999999999999</v>
      </c>
    </row>
    <row r="184" spans="1:2">
      <c r="A184" s="917">
        <v>31663</v>
      </c>
      <c r="B184">
        <v>10.210000000000001</v>
      </c>
    </row>
    <row r="185" spans="1:2">
      <c r="A185" s="917">
        <v>31664</v>
      </c>
      <c r="B185">
        <v>10.18</v>
      </c>
    </row>
    <row r="186" spans="1:2">
      <c r="A186" s="917">
        <v>31665</v>
      </c>
      <c r="B186">
        <v>10.16</v>
      </c>
    </row>
    <row r="187" spans="1:2">
      <c r="A187" s="917">
        <v>31666</v>
      </c>
      <c r="B187">
        <v>10.25</v>
      </c>
    </row>
    <row r="188" spans="1:2">
      <c r="A188" s="917">
        <v>31667</v>
      </c>
      <c r="B188">
        <v>10.27</v>
      </c>
    </row>
    <row r="189" spans="1:2">
      <c r="A189" s="917">
        <v>31670</v>
      </c>
      <c r="B189">
        <v>10.24</v>
      </c>
    </row>
    <row r="190" spans="1:2">
      <c r="A190" s="917">
        <v>31671</v>
      </c>
      <c r="B190">
        <v>10.23</v>
      </c>
    </row>
    <row r="191" spans="1:2">
      <c r="A191" s="917">
        <v>31672</v>
      </c>
      <c r="B191">
        <v>10.199999999999999</v>
      </c>
    </row>
    <row r="192" spans="1:2">
      <c r="A192" s="917">
        <v>31673</v>
      </c>
      <c r="B192">
        <v>10.25</v>
      </c>
    </row>
    <row r="193" spans="1:2">
      <c r="A193" s="917">
        <v>31674</v>
      </c>
      <c r="B193">
        <v>10.28</v>
      </c>
    </row>
    <row r="194" spans="1:2">
      <c r="A194" s="917">
        <v>31677</v>
      </c>
      <c r="B194">
        <v>10.29</v>
      </c>
    </row>
    <row r="195" spans="1:2">
      <c r="A195" s="917">
        <v>31678</v>
      </c>
      <c r="B195">
        <v>10.26</v>
      </c>
    </row>
    <row r="196" spans="1:2">
      <c r="A196" s="917">
        <v>31679</v>
      </c>
      <c r="B196">
        <v>10.220000000000001</v>
      </c>
    </row>
    <row r="197" spans="1:2">
      <c r="A197" s="917">
        <v>31680</v>
      </c>
      <c r="B197">
        <v>10.210000000000001</v>
      </c>
    </row>
    <row r="198" spans="1:2">
      <c r="A198" s="917">
        <v>31681</v>
      </c>
      <c r="B198">
        <v>10.210000000000001</v>
      </c>
    </row>
    <row r="199" spans="1:2">
      <c r="A199" s="917">
        <v>31684</v>
      </c>
      <c r="B199">
        <v>10.25</v>
      </c>
    </row>
    <row r="200" spans="1:2">
      <c r="A200" s="917">
        <v>31685</v>
      </c>
      <c r="B200">
        <v>10.199999999999999</v>
      </c>
    </row>
    <row r="201" spans="1:2">
      <c r="A201" s="917">
        <v>31686</v>
      </c>
      <c r="B201">
        <v>10.220000000000001</v>
      </c>
    </row>
    <row r="202" spans="1:2">
      <c r="A202" s="917">
        <v>31687</v>
      </c>
      <c r="B202">
        <v>10.26</v>
      </c>
    </row>
    <row r="203" spans="1:2">
      <c r="A203" s="917">
        <v>31688</v>
      </c>
      <c r="B203">
        <v>10.23</v>
      </c>
    </row>
    <row r="204" spans="1:2">
      <c r="A204" s="917">
        <v>31691</v>
      </c>
      <c r="B204">
        <v>10.23</v>
      </c>
    </row>
    <row r="205" spans="1:2">
      <c r="A205" s="917">
        <v>31692</v>
      </c>
      <c r="B205">
        <v>10.23</v>
      </c>
    </row>
    <row r="206" spans="1:2">
      <c r="A206" s="917">
        <v>31693</v>
      </c>
      <c r="B206">
        <v>10.25</v>
      </c>
    </row>
    <row r="207" spans="1:2">
      <c r="A207" s="917">
        <v>31694</v>
      </c>
      <c r="B207">
        <v>10.25</v>
      </c>
    </row>
    <row r="208" spans="1:2">
      <c r="A208" s="917">
        <v>31695</v>
      </c>
      <c r="B208">
        <v>10.23</v>
      </c>
    </row>
    <row r="209" spans="1:2">
      <c r="A209" s="917">
        <v>31698</v>
      </c>
      <c r="B209">
        <v>10.25</v>
      </c>
    </row>
    <row r="210" spans="1:2">
      <c r="A210" s="917">
        <v>31699</v>
      </c>
      <c r="B210">
        <v>10.23</v>
      </c>
    </row>
    <row r="211" spans="1:2">
      <c r="A211" s="917">
        <v>31700</v>
      </c>
      <c r="B211">
        <v>10.24</v>
      </c>
    </row>
    <row r="212" spans="1:2">
      <c r="A212" s="917">
        <v>31701</v>
      </c>
      <c r="B212">
        <v>10.27</v>
      </c>
    </row>
    <row r="213" spans="1:2">
      <c r="A213" s="917">
        <v>31702</v>
      </c>
      <c r="B213">
        <v>10.28</v>
      </c>
    </row>
    <row r="214" spans="1:2">
      <c r="A214" s="917">
        <v>31705</v>
      </c>
      <c r="B214">
        <v>10.3</v>
      </c>
    </row>
    <row r="215" spans="1:2">
      <c r="A215" s="917">
        <v>31706</v>
      </c>
      <c r="B215">
        <v>10.29</v>
      </c>
    </row>
    <row r="216" spans="1:2">
      <c r="A216" s="917">
        <v>31707</v>
      </c>
      <c r="B216">
        <v>10.25</v>
      </c>
    </row>
    <row r="217" spans="1:2">
      <c r="A217" s="917">
        <v>31708</v>
      </c>
      <c r="B217">
        <v>10.23</v>
      </c>
    </row>
    <row r="218" spans="1:2">
      <c r="A218" s="917">
        <v>31709</v>
      </c>
      <c r="B218">
        <v>10.24</v>
      </c>
    </row>
    <row r="219" spans="1:2">
      <c r="A219" s="917">
        <v>31712</v>
      </c>
      <c r="B219">
        <v>10.199999999999999</v>
      </c>
    </row>
    <row r="220" spans="1:2">
      <c r="A220" s="917">
        <v>31713</v>
      </c>
      <c r="B220">
        <v>10.220000000000001</v>
      </c>
    </row>
    <row r="221" spans="1:2">
      <c r="A221" s="917">
        <v>31714</v>
      </c>
      <c r="B221">
        <v>10.210000000000001</v>
      </c>
    </row>
    <row r="222" spans="1:2">
      <c r="A222" s="917">
        <v>31715</v>
      </c>
      <c r="B222">
        <v>10.17</v>
      </c>
    </row>
    <row r="223" spans="1:2">
      <c r="A223" s="917">
        <v>31716</v>
      </c>
      <c r="B223">
        <v>10.16</v>
      </c>
    </row>
    <row r="224" spans="1:2">
      <c r="A224" s="917">
        <v>31719</v>
      </c>
      <c r="B224">
        <v>10.1</v>
      </c>
    </row>
    <row r="225" spans="1:2">
      <c r="A225" s="917">
        <v>31720</v>
      </c>
      <c r="B225">
        <v>10.09</v>
      </c>
    </row>
    <row r="226" spans="1:2">
      <c r="A226" s="917">
        <v>31721</v>
      </c>
      <c r="B226">
        <v>10.06</v>
      </c>
    </row>
    <row r="227" spans="1:2">
      <c r="A227" s="917">
        <v>31722</v>
      </c>
      <c r="B227">
        <v>10.09</v>
      </c>
    </row>
    <row r="228" spans="1:2">
      <c r="A228" s="917">
        <v>31723</v>
      </c>
      <c r="B228">
        <v>10.130000000000001</v>
      </c>
    </row>
    <row r="229" spans="1:2">
      <c r="A229" s="917">
        <v>31726</v>
      </c>
      <c r="B229">
        <v>10.14</v>
      </c>
    </row>
    <row r="230" spans="1:2">
      <c r="A230" s="917">
        <v>31727</v>
      </c>
      <c r="B230">
        <v>10.15</v>
      </c>
    </row>
    <row r="231" spans="1:2">
      <c r="A231" s="917">
        <v>31728</v>
      </c>
      <c r="B231">
        <v>10.11</v>
      </c>
    </row>
    <row r="232" spans="1:2">
      <c r="A232" s="917">
        <v>31729</v>
      </c>
      <c r="B232">
        <v>10.11</v>
      </c>
    </row>
    <row r="233" spans="1:2">
      <c r="A233" s="917">
        <v>31730</v>
      </c>
      <c r="B233">
        <v>10.11</v>
      </c>
    </row>
    <row r="234" spans="1:2">
      <c r="A234" s="917">
        <v>31733</v>
      </c>
      <c r="B234">
        <v>10.07</v>
      </c>
    </row>
    <row r="235" spans="1:2">
      <c r="A235" s="917">
        <v>31734</v>
      </c>
      <c r="B235">
        <v>10.07</v>
      </c>
    </row>
    <row r="236" spans="1:2">
      <c r="A236" s="917">
        <v>31735</v>
      </c>
      <c r="B236">
        <v>10.050000000000001</v>
      </c>
    </row>
    <row r="237" spans="1:2">
      <c r="A237" s="917">
        <v>31736</v>
      </c>
      <c r="B237">
        <v>10.02</v>
      </c>
    </row>
    <row r="238" spans="1:2">
      <c r="A238" s="917">
        <v>31737</v>
      </c>
      <c r="B238">
        <v>10.01</v>
      </c>
    </row>
    <row r="239" spans="1:2">
      <c r="A239" s="917">
        <v>31740</v>
      </c>
      <c r="B239">
        <v>9.99</v>
      </c>
    </row>
    <row r="240" spans="1:2">
      <c r="A240" s="917">
        <v>31741</v>
      </c>
      <c r="B240">
        <v>9.99</v>
      </c>
    </row>
    <row r="241" spans="1:2">
      <c r="A241" s="917">
        <v>31742</v>
      </c>
      <c r="B241">
        <v>9.99</v>
      </c>
    </row>
    <row r="242" spans="1:2">
      <c r="A242" s="917">
        <v>31743</v>
      </c>
      <c r="B242" t="s">
        <v>739</v>
      </c>
    </row>
    <row r="243" spans="1:2">
      <c r="A243" s="917">
        <v>31744</v>
      </c>
      <c r="B243">
        <v>10</v>
      </c>
    </row>
    <row r="244" spans="1:2">
      <c r="A244" s="917">
        <v>31747</v>
      </c>
      <c r="B244">
        <v>10</v>
      </c>
    </row>
    <row r="245" spans="1:2">
      <c r="A245" s="917">
        <v>31748</v>
      </c>
      <c r="B245">
        <v>10</v>
      </c>
    </row>
    <row r="246" spans="1:2">
      <c r="A246" s="917">
        <v>31749</v>
      </c>
      <c r="B246">
        <v>9.98</v>
      </c>
    </row>
    <row r="247" spans="1:2">
      <c r="A247" s="917">
        <v>31750</v>
      </c>
      <c r="B247">
        <v>9.9700000000000006</v>
      </c>
    </row>
    <row r="248" spans="1:2">
      <c r="A248" s="917">
        <v>31751</v>
      </c>
      <c r="B248">
        <v>9.94</v>
      </c>
    </row>
    <row r="249" spans="1:2">
      <c r="A249" s="917">
        <v>31754</v>
      </c>
      <c r="B249">
        <v>9.98</v>
      </c>
    </row>
    <row r="250" spans="1:2">
      <c r="A250" s="917">
        <v>31755</v>
      </c>
      <c r="B250">
        <v>9.9700000000000006</v>
      </c>
    </row>
    <row r="251" spans="1:2">
      <c r="A251" s="917">
        <v>31756</v>
      </c>
      <c r="B251">
        <v>9.9499999999999993</v>
      </c>
    </row>
    <row r="252" spans="1:2">
      <c r="A252" s="917">
        <v>31757</v>
      </c>
      <c r="B252">
        <v>9.9499999999999993</v>
      </c>
    </row>
    <row r="253" spans="1:2">
      <c r="A253" s="917">
        <v>31758</v>
      </c>
      <c r="B253">
        <v>9.98</v>
      </c>
    </row>
    <row r="254" spans="1:2">
      <c r="A254" s="917">
        <v>31761</v>
      </c>
      <c r="B254">
        <v>9.98</v>
      </c>
    </row>
    <row r="255" spans="1:2">
      <c r="A255" s="917">
        <v>31762</v>
      </c>
      <c r="B255">
        <v>9.9700000000000006</v>
      </c>
    </row>
    <row r="256" spans="1:2">
      <c r="A256" s="917">
        <v>31763</v>
      </c>
      <c r="B256">
        <v>9.98</v>
      </c>
    </row>
    <row r="257" spans="1:2">
      <c r="A257" s="917">
        <v>31764</v>
      </c>
      <c r="B257">
        <v>9.98</v>
      </c>
    </row>
    <row r="258" spans="1:2">
      <c r="A258" s="917">
        <v>31765</v>
      </c>
      <c r="B258">
        <v>9.9499999999999993</v>
      </c>
    </row>
    <row r="259" spans="1:2">
      <c r="A259" s="917">
        <v>31768</v>
      </c>
      <c r="B259">
        <v>9.99</v>
      </c>
    </row>
    <row r="260" spans="1:2">
      <c r="A260" s="917">
        <v>31769</v>
      </c>
      <c r="B260">
        <v>9.99</v>
      </c>
    </row>
    <row r="261" spans="1:2">
      <c r="A261" s="917">
        <v>31770</v>
      </c>
      <c r="B261">
        <v>9.98</v>
      </c>
    </row>
    <row r="262" spans="1:2">
      <c r="A262" s="917">
        <v>31771</v>
      </c>
      <c r="B262" t="s">
        <v>739</v>
      </c>
    </row>
    <row r="263" spans="1:2">
      <c r="A263" s="917">
        <v>31772</v>
      </c>
      <c r="B263">
        <v>9.9600000000000009</v>
      </c>
    </row>
    <row r="264" spans="1:2">
      <c r="A264" s="917">
        <v>31775</v>
      </c>
      <c r="B264">
        <v>9.92</v>
      </c>
    </row>
    <row r="265" spans="1:2">
      <c r="A265" s="917">
        <v>31776</v>
      </c>
      <c r="B265">
        <v>9.98</v>
      </c>
    </row>
    <row r="266" spans="1:2">
      <c r="A266" s="917">
        <v>31777</v>
      </c>
      <c r="B266">
        <v>9.99</v>
      </c>
    </row>
    <row r="267" spans="1:2">
      <c r="A267" s="917">
        <v>31778</v>
      </c>
      <c r="B267" t="s">
        <v>739</v>
      </c>
    </row>
    <row r="268" spans="1:2">
      <c r="A268" s="917">
        <v>31779</v>
      </c>
      <c r="B268">
        <v>9.9700000000000006</v>
      </c>
    </row>
    <row r="269" spans="1:2">
      <c r="A269" s="917">
        <v>31782</v>
      </c>
      <c r="B269">
        <v>9.9</v>
      </c>
    </row>
    <row r="270" spans="1:2">
      <c r="A270" s="917">
        <v>31783</v>
      </c>
      <c r="B270">
        <v>9.86</v>
      </c>
    </row>
    <row r="271" spans="1:2">
      <c r="A271" s="917">
        <v>31784</v>
      </c>
      <c r="B271">
        <v>9.82</v>
      </c>
    </row>
    <row r="272" spans="1:2">
      <c r="A272" s="917">
        <v>31785</v>
      </c>
      <c r="B272">
        <v>9.76</v>
      </c>
    </row>
    <row r="273" spans="1:2">
      <c r="A273" s="917">
        <v>31786</v>
      </c>
      <c r="B273">
        <v>9.74</v>
      </c>
    </row>
    <row r="274" spans="1:2">
      <c r="A274" s="917">
        <v>31789</v>
      </c>
      <c r="B274">
        <v>9.7200000000000006</v>
      </c>
    </row>
    <row r="275" spans="1:2">
      <c r="A275" s="917">
        <v>31790</v>
      </c>
      <c r="B275">
        <v>9.7200000000000006</v>
      </c>
    </row>
    <row r="276" spans="1:2">
      <c r="A276" s="917">
        <v>31791</v>
      </c>
      <c r="B276">
        <v>9.7200000000000006</v>
      </c>
    </row>
    <row r="277" spans="1:2">
      <c r="A277" s="917">
        <v>31792</v>
      </c>
      <c r="B277">
        <v>9.69</v>
      </c>
    </row>
    <row r="278" spans="1:2">
      <c r="A278" s="917">
        <v>31793</v>
      </c>
      <c r="B278">
        <v>9.67</v>
      </c>
    </row>
    <row r="279" spans="1:2">
      <c r="A279" s="917">
        <v>31796</v>
      </c>
      <c r="B279">
        <v>9.67</v>
      </c>
    </row>
    <row r="280" spans="1:2">
      <c r="A280" s="917">
        <v>31797</v>
      </c>
      <c r="B280">
        <v>9.64</v>
      </c>
    </row>
    <row r="281" spans="1:2">
      <c r="A281" s="917">
        <v>31798</v>
      </c>
      <c r="B281">
        <v>9.64</v>
      </c>
    </row>
    <row r="282" spans="1:2">
      <c r="A282" s="917">
        <v>31799</v>
      </c>
      <c r="B282">
        <v>9.64</v>
      </c>
    </row>
    <row r="283" spans="1:2">
      <c r="A283" s="917">
        <v>31800</v>
      </c>
      <c r="B283">
        <v>9.64</v>
      </c>
    </row>
    <row r="284" spans="1:2">
      <c r="A284" s="917">
        <v>31803</v>
      </c>
      <c r="B284">
        <v>9.67</v>
      </c>
    </row>
    <row r="285" spans="1:2">
      <c r="A285" s="917">
        <v>31804</v>
      </c>
      <c r="B285">
        <v>9.68</v>
      </c>
    </row>
    <row r="286" spans="1:2">
      <c r="A286" s="917">
        <v>31805</v>
      </c>
      <c r="B286">
        <v>9.6999999999999993</v>
      </c>
    </row>
    <row r="287" spans="1:2">
      <c r="A287" s="917">
        <v>31806</v>
      </c>
      <c r="B287">
        <v>9.68</v>
      </c>
    </row>
    <row r="288" spans="1:2">
      <c r="A288" s="917">
        <v>31807</v>
      </c>
      <c r="B288">
        <v>9.68</v>
      </c>
    </row>
    <row r="289" spans="1:2">
      <c r="A289" s="917">
        <v>31810</v>
      </c>
      <c r="B289">
        <v>9.68</v>
      </c>
    </row>
    <row r="290" spans="1:2">
      <c r="A290" s="917">
        <v>31811</v>
      </c>
      <c r="B290">
        <v>9.65</v>
      </c>
    </row>
    <row r="291" spans="1:2">
      <c r="A291" s="917">
        <v>31812</v>
      </c>
      <c r="B291">
        <v>9.67</v>
      </c>
    </row>
    <row r="292" spans="1:2">
      <c r="A292" s="917">
        <v>31813</v>
      </c>
      <c r="B292">
        <v>9.6300000000000008</v>
      </c>
    </row>
    <row r="293" spans="1:2">
      <c r="A293" s="917">
        <v>31814</v>
      </c>
      <c r="B293">
        <v>9.61</v>
      </c>
    </row>
    <row r="294" spans="1:2">
      <c r="A294" s="917">
        <v>31817</v>
      </c>
      <c r="B294">
        <v>9.61</v>
      </c>
    </row>
    <row r="295" spans="1:2">
      <c r="A295" s="917">
        <v>31818</v>
      </c>
      <c r="B295">
        <v>9.65</v>
      </c>
    </row>
    <row r="296" spans="1:2">
      <c r="A296" s="917">
        <v>31819</v>
      </c>
      <c r="B296">
        <v>9.69</v>
      </c>
    </row>
    <row r="297" spans="1:2">
      <c r="A297" s="917">
        <v>31820</v>
      </c>
      <c r="B297">
        <v>9.68</v>
      </c>
    </row>
    <row r="298" spans="1:2">
      <c r="A298" s="917">
        <v>31821</v>
      </c>
      <c r="B298">
        <v>9.67</v>
      </c>
    </row>
    <row r="299" spans="1:2">
      <c r="A299" s="917">
        <v>31824</v>
      </c>
      <c r="B299" t="s">
        <v>739</v>
      </c>
    </row>
    <row r="300" spans="1:2">
      <c r="A300" s="917">
        <v>31825</v>
      </c>
      <c r="B300">
        <v>9.68</v>
      </c>
    </row>
    <row r="301" spans="1:2">
      <c r="A301" s="917">
        <v>31826</v>
      </c>
      <c r="B301">
        <v>9.68</v>
      </c>
    </row>
    <row r="302" spans="1:2">
      <c r="A302" s="917">
        <v>31827</v>
      </c>
      <c r="B302">
        <v>9.66</v>
      </c>
    </row>
    <row r="303" spans="1:2">
      <c r="A303" s="917">
        <v>31828</v>
      </c>
      <c r="B303">
        <v>9.67</v>
      </c>
    </row>
    <row r="304" spans="1:2">
      <c r="A304" s="917">
        <v>31831</v>
      </c>
      <c r="B304">
        <v>9.66</v>
      </c>
    </row>
    <row r="305" spans="1:2">
      <c r="A305" s="917">
        <v>31832</v>
      </c>
      <c r="B305">
        <v>9.64</v>
      </c>
    </row>
    <row r="306" spans="1:2">
      <c r="A306" s="917">
        <v>31833</v>
      </c>
      <c r="B306">
        <v>9.6199999999999992</v>
      </c>
    </row>
    <row r="307" spans="1:2">
      <c r="A307" s="917">
        <v>31834</v>
      </c>
      <c r="B307">
        <v>9.64</v>
      </c>
    </row>
    <row r="308" spans="1:2">
      <c r="A308" s="917">
        <v>31835</v>
      </c>
      <c r="B308">
        <v>9.6199999999999992</v>
      </c>
    </row>
    <row r="309" spans="1:2">
      <c r="A309" s="917">
        <v>31838</v>
      </c>
      <c r="B309">
        <v>9.6300000000000008</v>
      </c>
    </row>
    <row r="310" spans="1:2">
      <c r="A310" s="917">
        <v>31839</v>
      </c>
      <c r="B310">
        <v>9.6199999999999992</v>
      </c>
    </row>
    <row r="311" spans="1:2">
      <c r="A311" s="917">
        <v>31840</v>
      </c>
      <c r="B311">
        <v>9.6</v>
      </c>
    </row>
    <row r="312" spans="1:2">
      <c r="A312" s="917">
        <v>31841</v>
      </c>
      <c r="B312">
        <v>9.59</v>
      </c>
    </row>
    <row r="313" spans="1:2">
      <c r="A313" s="917">
        <v>31842</v>
      </c>
      <c r="B313">
        <v>9.58</v>
      </c>
    </row>
    <row r="314" spans="1:2">
      <c r="A314" s="917">
        <v>31845</v>
      </c>
      <c r="B314">
        <v>9.61</v>
      </c>
    </row>
    <row r="315" spans="1:2">
      <c r="A315" s="917">
        <v>31846</v>
      </c>
      <c r="B315">
        <v>9.6199999999999992</v>
      </c>
    </row>
    <row r="316" spans="1:2">
      <c r="A316" s="917">
        <v>31847</v>
      </c>
      <c r="B316">
        <v>9.6199999999999992</v>
      </c>
    </row>
    <row r="317" spans="1:2">
      <c r="A317" s="917">
        <v>31848</v>
      </c>
      <c r="B317">
        <v>9.6199999999999992</v>
      </c>
    </row>
    <row r="318" spans="1:2">
      <c r="A318" s="917">
        <v>31849</v>
      </c>
      <c r="B318">
        <v>9.59</v>
      </c>
    </row>
    <row r="319" spans="1:2">
      <c r="A319" s="917">
        <v>31852</v>
      </c>
      <c r="B319">
        <v>9.58</v>
      </c>
    </row>
    <row r="320" spans="1:2">
      <c r="A320" s="917">
        <v>31853</v>
      </c>
      <c r="B320">
        <v>9.58</v>
      </c>
    </row>
    <row r="321" spans="1:2">
      <c r="A321" s="917">
        <v>31854</v>
      </c>
      <c r="B321">
        <v>9.57</v>
      </c>
    </row>
    <row r="322" spans="1:2">
      <c r="A322" s="917">
        <v>31855</v>
      </c>
      <c r="B322">
        <v>9.57</v>
      </c>
    </row>
    <row r="323" spans="1:2">
      <c r="A323" s="917">
        <v>31856</v>
      </c>
      <c r="B323">
        <v>9.58</v>
      </c>
    </row>
    <row r="324" spans="1:2">
      <c r="A324" s="917">
        <v>31859</v>
      </c>
      <c r="B324">
        <v>9.59</v>
      </c>
    </row>
    <row r="325" spans="1:2">
      <c r="A325" s="917">
        <v>31860</v>
      </c>
      <c r="B325">
        <v>9.61</v>
      </c>
    </row>
    <row r="326" spans="1:2">
      <c r="A326" s="917">
        <v>31861</v>
      </c>
      <c r="B326">
        <v>9.6199999999999992</v>
      </c>
    </row>
    <row r="327" spans="1:2">
      <c r="A327" s="917">
        <v>31862</v>
      </c>
      <c r="B327">
        <v>9.6199999999999992</v>
      </c>
    </row>
    <row r="328" spans="1:2">
      <c r="A328" s="917">
        <v>31863</v>
      </c>
      <c r="B328">
        <v>9.64</v>
      </c>
    </row>
    <row r="329" spans="1:2">
      <c r="A329" s="917">
        <v>31866</v>
      </c>
      <c r="B329">
        <v>9.68</v>
      </c>
    </row>
    <row r="330" spans="1:2">
      <c r="A330" s="917">
        <v>31867</v>
      </c>
      <c r="B330">
        <v>9.6999999999999993</v>
      </c>
    </row>
    <row r="331" spans="1:2">
      <c r="A331" s="917">
        <v>31868</v>
      </c>
      <c r="B331">
        <v>9.75</v>
      </c>
    </row>
    <row r="332" spans="1:2">
      <c r="A332" s="917">
        <v>31869</v>
      </c>
      <c r="B332">
        <v>9.74</v>
      </c>
    </row>
    <row r="333" spans="1:2">
      <c r="A333" s="917">
        <v>31870</v>
      </c>
      <c r="B333">
        <v>9.75</v>
      </c>
    </row>
    <row r="334" spans="1:2">
      <c r="A334" s="917">
        <v>31873</v>
      </c>
      <c r="B334">
        <v>9.7200000000000006</v>
      </c>
    </row>
    <row r="335" spans="1:2">
      <c r="A335" s="917">
        <v>31874</v>
      </c>
      <c r="B335">
        <v>9.74</v>
      </c>
    </row>
    <row r="336" spans="1:2">
      <c r="A336" s="917">
        <v>31875</v>
      </c>
      <c r="B336">
        <v>9.74</v>
      </c>
    </row>
    <row r="337" spans="1:2">
      <c r="A337" s="917">
        <v>31876</v>
      </c>
      <c r="B337">
        <v>9.7899999999999991</v>
      </c>
    </row>
    <row r="338" spans="1:2">
      <c r="A338" s="917">
        <v>31877</v>
      </c>
      <c r="B338">
        <v>9.85</v>
      </c>
    </row>
    <row r="339" spans="1:2">
      <c r="A339" s="917">
        <v>31880</v>
      </c>
      <c r="B339">
        <v>9.92</v>
      </c>
    </row>
    <row r="340" spans="1:2">
      <c r="A340" s="917">
        <v>31881</v>
      </c>
      <c r="B340">
        <v>10.039999999999999</v>
      </c>
    </row>
    <row r="341" spans="1:2">
      <c r="A341" s="917">
        <v>31882</v>
      </c>
      <c r="B341">
        <v>10.119999999999999</v>
      </c>
    </row>
    <row r="342" spans="1:2">
      <c r="A342" s="917">
        <v>31883</v>
      </c>
      <c r="B342">
        <v>10.119999999999999</v>
      </c>
    </row>
    <row r="343" spans="1:2">
      <c r="A343" s="917">
        <v>31884</v>
      </c>
      <c r="B343" t="s">
        <v>739</v>
      </c>
    </row>
    <row r="344" spans="1:2">
      <c r="A344" s="917">
        <v>31887</v>
      </c>
      <c r="B344">
        <v>10.11</v>
      </c>
    </row>
    <row r="345" spans="1:2">
      <c r="A345" s="917">
        <v>31888</v>
      </c>
      <c r="B345">
        <v>10.19</v>
      </c>
    </row>
    <row r="346" spans="1:2">
      <c r="A346" s="917">
        <v>31889</v>
      </c>
      <c r="B346">
        <v>10.220000000000001</v>
      </c>
    </row>
    <row r="347" spans="1:2">
      <c r="A347" s="917">
        <v>31890</v>
      </c>
      <c r="B347">
        <v>10.29</v>
      </c>
    </row>
    <row r="348" spans="1:2">
      <c r="A348" s="917">
        <v>31891</v>
      </c>
      <c r="B348">
        <v>10.33</v>
      </c>
    </row>
    <row r="349" spans="1:2">
      <c r="A349" s="917">
        <v>31894</v>
      </c>
      <c r="B349">
        <v>10.38</v>
      </c>
    </row>
    <row r="350" spans="1:2">
      <c r="A350" s="917">
        <v>31895</v>
      </c>
      <c r="B350">
        <v>10.37</v>
      </c>
    </row>
    <row r="351" spans="1:2">
      <c r="A351" s="917">
        <v>31896</v>
      </c>
      <c r="B351">
        <v>10.37</v>
      </c>
    </row>
    <row r="352" spans="1:2">
      <c r="A352" s="917">
        <v>31897</v>
      </c>
      <c r="B352">
        <v>10.37</v>
      </c>
    </row>
    <row r="353" spans="1:2">
      <c r="A353" s="917">
        <v>31898</v>
      </c>
      <c r="B353">
        <v>10.35</v>
      </c>
    </row>
    <row r="354" spans="1:2">
      <c r="A354" s="917">
        <v>31901</v>
      </c>
      <c r="B354">
        <v>10.42</v>
      </c>
    </row>
    <row r="355" spans="1:2">
      <c r="A355" s="917">
        <v>31902</v>
      </c>
      <c r="B355">
        <v>10.41</v>
      </c>
    </row>
    <row r="356" spans="1:2">
      <c r="A356" s="917">
        <v>31903</v>
      </c>
      <c r="B356">
        <v>10.44</v>
      </c>
    </row>
    <row r="357" spans="1:2">
      <c r="A357" s="917">
        <v>31904</v>
      </c>
      <c r="B357">
        <v>10.48</v>
      </c>
    </row>
    <row r="358" spans="1:2">
      <c r="A358" s="917">
        <v>31905</v>
      </c>
      <c r="B358">
        <v>10.48</v>
      </c>
    </row>
    <row r="359" spans="1:2">
      <c r="A359" s="917">
        <v>31908</v>
      </c>
      <c r="B359">
        <v>10.41</v>
      </c>
    </row>
    <row r="360" spans="1:2">
      <c r="A360" s="917">
        <v>31909</v>
      </c>
      <c r="B360">
        <v>10.46</v>
      </c>
    </row>
    <row r="361" spans="1:2">
      <c r="A361" s="917">
        <v>31910</v>
      </c>
      <c r="B361">
        <v>10.45</v>
      </c>
    </row>
    <row r="362" spans="1:2">
      <c r="A362" s="917">
        <v>31911</v>
      </c>
      <c r="B362">
        <v>10.46</v>
      </c>
    </row>
    <row r="363" spans="1:2">
      <c r="A363" s="917">
        <v>31912</v>
      </c>
      <c r="B363">
        <v>10.46</v>
      </c>
    </row>
    <row r="364" spans="1:2">
      <c r="A364" s="917">
        <v>31915</v>
      </c>
      <c r="B364">
        <v>10.52</v>
      </c>
    </row>
    <row r="365" spans="1:2">
      <c r="A365" s="917">
        <v>31916</v>
      </c>
      <c r="B365">
        <v>10.55</v>
      </c>
    </row>
    <row r="366" spans="1:2">
      <c r="A366" s="917">
        <v>31917</v>
      </c>
      <c r="B366">
        <v>10.64</v>
      </c>
    </row>
    <row r="367" spans="1:2">
      <c r="A367" s="917">
        <v>31918</v>
      </c>
      <c r="B367">
        <v>10.71</v>
      </c>
    </row>
    <row r="368" spans="1:2">
      <c r="A368" s="917">
        <v>31919</v>
      </c>
      <c r="B368">
        <v>10.69</v>
      </c>
    </row>
    <row r="369" spans="1:2">
      <c r="A369" s="917">
        <v>31922</v>
      </c>
      <c r="B369" t="s">
        <v>739</v>
      </c>
    </row>
    <row r="370" spans="1:2">
      <c r="A370" s="917">
        <v>31923</v>
      </c>
      <c r="B370">
        <v>10.61</v>
      </c>
    </row>
    <row r="371" spans="1:2">
      <c r="A371" s="917">
        <v>31924</v>
      </c>
      <c r="B371">
        <v>10.56</v>
      </c>
    </row>
    <row r="372" spans="1:2">
      <c r="A372" s="917">
        <v>31925</v>
      </c>
      <c r="B372">
        <v>10.59</v>
      </c>
    </row>
    <row r="373" spans="1:2">
      <c r="A373" s="917">
        <v>31926</v>
      </c>
      <c r="B373">
        <v>10.57</v>
      </c>
    </row>
    <row r="374" spans="1:2">
      <c r="A374" s="917">
        <v>31929</v>
      </c>
      <c r="B374">
        <v>10.54</v>
      </c>
    </row>
    <row r="375" spans="1:2">
      <c r="A375" s="917">
        <v>31930</v>
      </c>
      <c r="B375">
        <v>10.61</v>
      </c>
    </row>
    <row r="376" spans="1:2">
      <c r="A376" s="917">
        <v>31931</v>
      </c>
      <c r="B376">
        <v>10.63</v>
      </c>
    </row>
    <row r="377" spans="1:2">
      <c r="A377" s="917">
        <v>31932</v>
      </c>
      <c r="B377">
        <v>10.62</v>
      </c>
    </row>
    <row r="378" spans="1:2">
      <c r="A378" s="917">
        <v>31933</v>
      </c>
      <c r="B378">
        <v>10.63</v>
      </c>
    </row>
    <row r="379" spans="1:2">
      <c r="A379" s="917">
        <v>31936</v>
      </c>
      <c r="B379">
        <v>10.61</v>
      </c>
    </row>
    <row r="380" spans="1:2">
      <c r="A380" s="917">
        <v>31937</v>
      </c>
      <c r="B380">
        <v>10.61</v>
      </c>
    </row>
    <row r="381" spans="1:2">
      <c r="A381" s="917">
        <v>31938</v>
      </c>
      <c r="B381">
        <v>10.58</v>
      </c>
    </row>
    <row r="382" spans="1:2">
      <c r="A382" s="917">
        <v>31939</v>
      </c>
      <c r="B382">
        <v>10.58</v>
      </c>
    </row>
    <row r="383" spans="1:2">
      <c r="A383" s="917">
        <v>31940</v>
      </c>
      <c r="B383">
        <v>10.52</v>
      </c>
    </row>
    <row r="384" spans="1:2">
      <c r="A384" s="917">
        <v>31943</v>
      </c>
      <c r="B384">
        <v>10.52</v>
      </c>
    </row>
    <row r="385" spans="1:2">
      <c r="A385" s="917">
        <v>31944</v>
      </c>
      <c r="B385">
        <v>10.49</v>
      </c>
    </row>
    <row r="386" spans="1:2">
      <c r="A386" s="917">
        <v>31945</v>
      </c>
      <c r="B386">
        <v>10.47</v>
      </c>
    </row>
    <row r="387" spans="1:2">
      <c r="A387" s="917">
        <v>31946</v>
      </c>
      <c r="B387">
        <v>10.48</v>
      </c>
    </row>
    <row r="388" spans="1:2">
      <c r="A388" s="917">
        <v>31947</v>
      </c>
      <c r="B388">
        <v>10.45</v>
      </c>
    </row>
    <row r="389" spans="1:2">
      <c r="A389" s="917">
        <v>31950</v>
      </c>
      <c r="B389">
        <v>10.43</v>
      </c>
    </row>
    <row r="390" spans="1:2">
      <c r="A390" s="917">
        <v>31951</v>
      </c>
      <c r="B390">
        <v>10.42</v>
      </c>
    </row>
    <row r="391" spans="1:2">
      <c r="A391" s="917">
        <v>31952</v>
      </c>
      <c r="B391">
        <v>10.44</v>
      </c>
    </row>
    <row r="392" spans="1:2">
      <c r="A392" s="917">
        <v>31953</v>
      </c>
      <c r="B392">
        <v>10.43</v>
      </c>
    </row>
    <row r="393" spans="1:2">
      <c r="A393" s="917">
        <v>31954</v>
      </c>
      <c r="B393">
        <v>10.45</v>
      </c>
    </row>
    <row r="394" spans="1:2">
      <c r="A394" s="917">
        <v>31957</v>
      </c>
      <c r="B394">
        <v>10.48</v>
      </c>
    </row>
    <row r="395" spans="1:2">
      <c r="A395" s="917">
        <v>31958</v>
      </c>
      <c r="B395">
        <v>10.5</v>
      </c>
    </row>
    <row r="396" spans="1:2">
      <c r="A396" s="917">
        <v>31959</v>
      </c>
      <c r="B396">
        <v>10.54</v>
      </c>
    </row>
    <row r="397" spans="1:2">
      <c r="A397" s="917">
        <v>31960</v>
      </c>
      <c r="B397">
        <v>10.55</v>
      </c>
    </row>
    <row r="398" spans="1:2">
      <c r="A398" s="917">
        <v>31961</v>
      </c>
      <c r="B398" t="s">
        <v>739</v>
      </c>
    </row>
    <row r="399" spans="1:2">
      <c r="A399" s="917">
        <v>31964</v>
      </c>
      <c r="B399">
        <v>10.53</v>
      </c>
    </row>
    <row r="400" spans="1:2">
      <c r="A400" s="917">
        <v>31965</v>
      </c>
      <c r="B400">
        <v>10.52</v>
      </c>
    </row>
    <row r="401" spans="1:2">
      <c r="A401" s="917">
        <v>31966</v>
      </c>
      <c r="B401">
        <v>10.52</v>
      </c>
    </row>
    <row r="402" spans="1:2">
      <c r="A402" s="917">
        <v>31967</v>
      </c>
      <c r="B402">
        <v>10.51</v>
      </c>
    </row>
    <row r="403" spans="1:2">
      <c r="A403" s="917">
        <v>31968</v>
      </c>
      <c r="B403">
        <v>10.52</v>
      </c>
    </row>
    <row r="404" spans="1:2">
      <c r="A404" s="917">
        <v>31971</v>
      </c>
      <c r="B404">
        <v>10.53</v>
      </c>
    </row>
    <row r="405" spans="1:2">
      <c r="A405" s="917">
        <v>31972</v>
      </c>
      <c r="B405">
        <v>10.57</v>
      </c>
    </row>
    <row r="406" spans="1:2">
      <c r="A406" s="917">
        <v>31973</v>
      </c>
      <c r="B406">
        <v>10.6</v>
      </c>
    </row>
    <row r="407" spans="1:2">
      <c r="A407" s="917">
        <v>31974</v>
      </c>
      <c r="B407">
        <v>10.56</v>
      </c>
    </row>
    <row r="408" spans="1:2">
      <c r="A408" s="917">
        <v>31975</v>
      </c>
      <c r="B408">
        <v>10.57</v>
      </c>
    </row>
    <row r="409" spans="1:2">
      <c r="A409" s="917">
        <v>31978</v>
      </c>
      <c r="B409">
        <v>10.57</v>
      </c>
    </row>
    <row r="410" spans="1:2">
      <c r="A410" s="917">
        <v>31979</v>
      </c>
      <c r="B410">
        <v>10.6</v>
      </c>
    </row>
    <row r="411" spans="1:2">
      <c r="A411" s="917">
        <v>31980</v>
      </c>
      <c r="B411">
        <v>10.64</v>
      </c>
    </row>
    <row r="412" spans="1:2">
      <c r="A412" s="917">
        <v>31981</v>
      </c>
      <c r="B412">
        <v>10.66</v>
      </c>
    </row>
    <row r="413" spans="1:2">
      <c r="A413" s="917">
        <v>31982</v>
      </c>
      <c r="B413">
        <v>10.64</v>
      </c>
    </row>
    <row r="414" spans="1:2">
      <c r="A414" s="917">
        <v>31985</v>
      </c>
      <c r="B414">
        <v>10.71</v>
      </c>
    </row>
    <row r="415" spans="1:2">
      <c r="A415" s="917">
        <v>31986</v>
      </c>
      <c r="B415">
        <v>10.73</v>
      </c>
    </row>
    <row r="416" spans="1:2">
      <c r="A416" s="917">
        <v>31987</v>
      </c>
      <c r="B416">
        <v>10.74</v>
      </c>
    </row>
    <row r="417" spans="1:2">
      <c r="A417" s="917">
        <v>31988</v>
      </c>
      <c r="B417">
        <v>10.76</v>
      </c>
    </row>
    <row r="418" spans="1:2">
      <c r="A418" s="917">
        <v>31989</v>
      </c>
      <c r="B418">
        <v>10.77</v>
      </c>
    </row>
    <row r="419" spans="1:2">
      <c r="A419" s="917">
        <v>31992</v>
      </c>
      <c r="B419">
        <v>10.84</v>
      </c>
    </row>
    <row r="420" spans="1:2">
      <c r="A420" s="917">
        <v>31993</v>
      </c>
      <c r="B420">
        <v>10.86</v>
      </c>
    </row>
    <row r="421" spans="1:2">
      <c r="A421" s="917">
        <v>31994</v>
      </c>
      <c r="B421">
        <v>10.85</v>
      </c>
    </row>
    <row r="422" spans="1:2">
      <c r="A422" s="917">
        <v>31995</v>
      </c>
      <c r="B422">
        <v>10.85</v>
      </c>
    </row>
    <row r="423" spans="1:2">
      <c r="A423" s="917">
        <v>31996</v>
      </c>
      <c r="B423">
        <v>10.79</v>
      </c>
    </row>
    <row r="424" spans="1:2">
      <c r="A424" s="917">
        <v>31999</v>
      </c>
      <c r="B424">
        <v>10.77</v>
      </c>
    </row>
    <row r="425" spans="1:2">
      <c r="A425" s="917">
        <v>32000</v>
      </c>
      <c r="B425">
        <v>10.77</v>
      </c>
    </row>
    <row r="426" spans="1:2">
      <c r="A426" s="917">
        <v>32001</v>
      </c>
      <c r="B426">
        <v>10.76</v>
      </c>
    </row>
    <row r="427" spans="1:2">
      <c r="A427" s="917">
        <v>32002</v>
      </c>
      <c r="B427">
        <v>10.76</v>
      </c>
    </row>
    <row r="428" spans="1:2">
      <c r="A428" s="917">
        <v>32003</v>
      </c>
      <c r="B428">
        <v>10.75</v>
      </c>
    </row>
    <row r="429" spans="1:2">
      <c r="A429" s="917">
        <v>32006</v>
      </c>
      <c r="B429">
        <v>10.71</v>
      </c>
    </row>
    <row r="430" spans="1:2">
      <c r="A430" s="917">
        <v>32007</v>
      </c>
      <c r="B430">
        <v>10.77</v>
      </c>
    </row>
    <row r="431" spans="1:2">
      <c r="A431" s="917">
        <v>32008</v>
      </c>
      <c r="B431">
        <v>10.79</v>
      </c>
    </row>
    <row r="432" spans="1:2">
      <c r="A432" s="917">
        <v>32009</v>
      </c>
      <c r="B432">
        <v>10.77</v>
      </c>
    </row>
    <row r="433" spans="1:2">
      <c r="A433" s="917">
        <v>32010</v>
      </c>
      <c r="B433">
        <v>10.79</v>
      </c>
    </row>
    <row r="434" spans="1:2">
      <c r="A434" s="917">
        <v>32013</v>
      </c>
      <c r="B434">
        <v>10.79</v>
      </c>
    </row>
    <row r="435" spans="1:2">
      <c r="A435" s="917">
        <v>32014</v>
      </c>
      <c r="B435">
        <v>10.79</v>
      </c>
    </row>
    <row r="436" spans="1:2">
      <c r="A436" s="917">
        <v>32015</v>
      </c>
      <c r="B436">
        <v>10.8</v>
      </c>
    </row>
    <row r="437" spans="1:2">
      <c r="A437" s="917">
        <v>32016</v>
      </c>
      <c r="B437">
        <v>10.85</v>
      </c>
    </row>
    <row r="438" spans="1:2">
      <c r="A438" s="917">
        <v>32017</v>
      </c>
      <c r="B438">
        <v>10.88</v>
      </c>
    </row>
    <row r="439" spans="1:2">
      <c r="A439" s="917">
        <v>32020</v>
      </c>
      <c r="B439">
        <v>10.92</v>
      </c>
    </row>
    <row r="440" spans="1:2">
      <c r="A440" s="917">
        <v>32021</v>
      </c>
      <c r="B440">
        <v>10.91</v>
      </c>
    </row>
    <row r="441" spans="1:2">
      <c r="A441" s="917">
        <v>32022</v>
      </c>
      <c r="B441">
        <v>11</v>
      </c>
    </row>
    <row r="442" spans="1:2">
      <c r="A442" s="917">
        <v>32023</v>
      </c>
      <c r="B442">
        <v>11.1</v>
      </c>
    </row>
    <row r="443" spans="1:2">
      <c r="A443" s="917">
        <v>32024</v>
      </c>
      <c r="B443">
        <v>11.08</v>
      </c>
    </row>
    <row r="444" spans="1:2">
      <c r="A444" s="917">
        <v>32027</v>
      </c>
      <c r="B444" t="s">
        <v>739</v>
      </c>
    </row>
    <row r="445" spans="1:2">
      <c r="A445" s="917">
        <v>32028</v>
      </c>
      <c r="B445">
        <v>11.18</v>
      </c>
    </row>
    <row r="446" spans="1:2">
      <c r="A446" s="917">
        <v>32029</v>
      </c>
      <c r="B446">
        <v>11.26</v>
      </c>
    </row>
    <row r="447" spans="1:2">
      <c r="A447" s="917">
        <v>32030</v>
      </c>
      <c r="B447">
        <v>11.15</v>
      </c>
    </row>
    <row r="448" spans="1:2">
      <c r="A448" s="917">
        <v>32031</v>
      </c>
      <c r="B448">
        <v>11.24</v>
      </c>
    </row>
    <row r="449" spans="1:2">
      <c r="A449" s="917">
        <v>32034</v>
      </c>
      <c r="B449">
        <v>11.26</v>
      </c>
    </row>
    <row r="450" spans="1:2">
      <c r="A450" s="917">
        <v>32035</v>
      </c>
      <c r="B450">
        <v>11.38</v>
      </c>
    </row>
    <row r="451" spans="1:2">
      <c r="A451" s="917">
        <v>32036</v>
      </c>
      <c r="B451">
        <v>11.44</v>
      </c>
    </row>
    <row r="452" spans="1:2">
      <c r="A452" s="917">
        <v>32037</v>
      </c>
      <c r="B452">
        <v>11.45</v>
      </c>
    </row>
    <row r="453" spans="1:2">
      <c r="A453" s="917">
        <v>32038</v>
      </c>
      <c r="B453">
        <v>11.45</v>
      </c>
    </row>
    <row r="454" spans="1:2">
      <c r="A454" s="917">
        <v>32041</v>
      </c>
      <c r="B454">
        <v>11.41</v>
      </c>
    </row>
    <row r="455" spans="1:2">
      <c r="A455" s="917">
        <v>32042</v>
      </c>
      <c r="B455">
        <v>11.43</v>
      </c>
    </row>
    <row r="456" spans="1:2">
      <c r="A456" s="917">
        <v>32043</v>
      </c>
      <c r="B456">
        <v>11.42</v>
      </c>
    </row>
    <row r="457" spans="1:2">
      <c r="A457" s="917">
        <v>32044</v>
      </c>
      <c r="B457">
        <v>11.41</v>
      </c>
    </row>
    <row r="458" spans="1:2">
      <c r="A458" s="917">
        <v>32045</v>
      </c>
      <c r="B458">
        <v>11.44</v>
      </c>
    </row>
    <row r="459" spans="1:2">
      <c r="A459" s="917">
        <v>32048</v>
      </c>
      <c r="B459">
        <v>11.39</v>
      </c>
    </row>
    <row r="460" spans="1:2">
      <c r="A460" s="917">
        <v>32049</v>
      </c>
      <c r="B460">
        <v>11.5</v>
      </c>
    </row>
    <row r="461" spans="1:2">
      <c r="A461" s="917">
        <v>32050</v>
      </c>
      <c r="B461">
        <v>11.54</v>
      </c>
    </row>
    <row r="462" spans="1:2">
      <c r="A462" s="917">
        <v>32051</v>
      </c>
      <c r="B462">
        <v>11.48</v>
      </c>
    </row>
    <row r="463" spans="1:2">
      <c r="A463" s="917">
        <v>32052</v>
      </c>
      <c r="B463">
        <v>11.56</v>
      </c>
    </row>
    <row r="464" spans="1:2">
      <c r="A464" s="917">
        <v>32055</v>
      </c>
      <c r="B464">
        <v>11.57</v>
      </c>
    </row>
    <row r="465" spans="1:2">
      <c r="A465" s="917">
        <v>32056</v>
      </c>
      <c r="B465">
        <v>11.59</v>
      </c>
    </row>
    <row r="466" spans="1:2">
      <c r="A466" s="917">
        <v>32057</v>
      </c>
      <c r="B466">
        <v>11.55</v>
      </c>
    </row>
    <row r="467" spans="1:2">
      <c r="A467" s="917">
        <v>32058</v>
      </c>
      <c r="B467">
        <v>11.66</v>
      </c>
    </row>
    <row r="468" spans="1:2">
      <c r="A468" s="917">
        <v>32059</v>
      </c>
      <c r="B468">
        <v>11.68</v>
      </c>
    </row>
    <row r="469" spans="1:2">
      <c r="A469" s="917">
        <v>32062</v>
      </c>
      <c r="B469">
        <v>11.76</v>
      </c>
    </row>
    <row r="470" spans="1:2">
      <c r="A470" s="917">
        <v>32063</v>
      </c>
      <c r="B470">
        <v>11.72</v>
      </c>
    </row>
    <row r="471" spans="1:2">
      <c r="A471" s="917">
        <v>32064</v>
      </c>
      <c r="B471">
        <v>11.78</v>
      </c>
    </row>
    <row r="472" spans="1:2">
      <c r="A472" s="917">
        <v>32065</v>
      </c>
      <c r="B472">
        <v>11.82</v>
      </c>
    </row>
    <row r="473" spans="1:2">
      <c r="A473" s="917">
        <v>32066</v>
      </c>
      <c r="B473">
        <v>11.82</v>
      </c>
    </row>
    <row r="474" spans="1:2">
      <c r="A474" s="917">
        <v>32069</v>
      </c>
      <c r="B474">
        <v>12.04</v>
      </c>
    </row>
    <row r="475" spans="1:2">
      <c r="A475" s="917">
        <v>32070</v>
      </c>
      <c r="B475">
        <v>11.87</v>
      </c>
    </row>
    <row r="476" spans="1:2">
      <c r="A476" s="917">
        <v>32071</v>
      </c>
      <c r="B476">
        <v>11.8</v>
      </c>
    </row>
    <row r="477" spans="1:2">
      <c r="A477" s="917">
        <v>32072</v>
      </c>
      <c r="B477">
        <v>11.65</v>
      </c>
    </row>
    <row r="478" spans="1:2">
      <c r="A478" s="917">
        <v>32073</v>
      </c>
      <c r="B478">
        <v>11.51</v>
      </c>
    </row>
    <row r="479" spans="1:2">
      <c r="A479" s="917">
        <v>32076</v>
      </c>
      <c r="B479">
        <v>11.38</v>
      </c>
    </row>
    <row r="480" spans="1:2">
      <c r="A480" s="917">
        <v>32077</v>
      </c>
      <c r="B480">
        <v>11.34</v>
      </c>
    </row>
    <row r="481" spans="1:2">
      <c r="A481" s="917">
        <v>32078</v>
      </c>
      <c r="B481">
        <v>11.37</v>
      </c>
    </row>
    <row r="482" spans="1:2">
      <c r="A482" s="917">
        <v>32079</v>
      </c>
      <c r="B482">
        <v>11.35</v>
      </c>
    </row>
    <row r="483" spans="1:2">
      <c r="A483" s="917">
        <v>32080</v>
      </c>
      <c r="B483">
        <v>11.33</v>
      </c>
    </row>
    <row r="484" spans="1:2">
      <c r="A484" s="917">
        <v>32083</v>
      </c>
      <c r="B484">
        <v>11.35</v>
      </c>
    </row>
    <row r="485" spans="1:2">
      <c r="A485" s="917">
        <v>32084</v>
      </c>
      <c r="B485">
        <v>11.38</v>
      </c>
    </row>
    <row r="486" spans="1:2">
      <c r="A486" s="917">
        <v>32085</v>
      </c>
      <c r="B486">
        <v>11.3</v>
      </c>
    </row>
    <row r="487" spans="1:2">
      <c r="A487" s="917">
        <v>32086</v>
      </c>
      <c r="B487">
        <v>11.21</v>
      </c>
    </row>
    <row r="488" spans="1:2">
      <c r="A488" s="917">
        <v>32087</v>
      </c>
      <c r="B488">
        <v>11.17</v>
      </c>
    </row>
    <row r="489" spans="1:2">
      <c r="A489" s="917">
        <v>32090</v>
      </c>
      <c r="B489">
        <v>11.17</v>
      </c>
    </row>
    <row r="490" spans="1:2">
      <c r="A490" s="917">
        <v>32091</v>
      </c>
      <c r="B490">
        <v>11.18</v>
      </c>
    </row>
    <row r="491" spans="1:2">
      <c r="A491" s="917">
        <v>32092</v>
      </c>
      <c r="B491">
        <v>11.19</v>
      </c>
    </row>
    <row r="492" spans="1:2">
      <c r="A492" s="917">
        <v>32093</v>
      </c>
      <c r="B492">
        <v>11.19</v>
      </c>
    </row>
    <row r="493" spans="1:2">
      <c r="A493" s="917">
        <v>32094</v>
      </c>
      <c r="B493">
        <v>11.19</v>
      </c>
    </row>
    <row r="494" spans="1:2">
      <c r="A494" s="917">
        <v>32097</v>
      </c>
      <c r="B494">
        <v>11.21</v>
      </c>
    </row>
    <row r="495" spans="1:2">
      <c r="A495" s="917">
        <v>32098</v>
      </c>
      <c r="B495">
        <v>11.22</v>
      </c>
    </row>
    <row r="496" spans="1:2">
      <c r="A496" s="917">
        <v>32099</v>
      </c>
      <c r="B496">
        <v>11.22</v>
      </c>
    </row>
    <row r="497" spans="1:2">
      <c r="A497" s="917">
        <v>32100</v>
      </c>
      <c r="B497">
        <v>11.23</v>
      </c>
    </row>
    <row r="498" spans="1:2">
      <c r="A498" s="917">
        <v>32101</v>
      </c>
      <c r="B498">
        <v>11.22</v>
      </c>
    </row>
    <row r="499" spans="1:2">
      <c r="A499" s="917">
        <v>32104</v>
      </c>
      <c r="B499">
        <v>11.22</v>
      </c>
    </row>
    <row r="500" spans="1:2">
      <c r="A500" s="917">
        <v>32105</v>
      </c>
      <c r="B500">
        <v>11.21</v>
      </c>
    </row>
    <row r="501" spans="1:2">
      <c r="A501" s="917">
        <v>32106</v>
      </c>
      <c r="B501">
        <v>11.22</v>
      </c>
    </row>
    <row r="502" spans="1:2">
      <c r="A502" s="917">
        <v>32107</v>
      </c>
      <c r="B502" t="s">
        <v>739</v>
      </c>
    </row>
    <row r="503" spans="1:2">
      <c r="A503" s="917">
        <v>32108</v>
      </c>
      <c r="B503">
        <v>11.22</v>
      </c>
    </row>
    <row r="504" spans="1:2">
      <c r="A504" s="917">
        <v>32111</v>
      </c>
      <c r="B504">
        <v>11.23</v>
      </c>
    </row>
    <row r="505" spans="1:2">
      <c r="A505" s="917">
        <v>32112</v>
      </c>
      <c r="B505">
        <v>11.23</v>
      </c>
    </row>
    <row r="506" spans="1:2">
      <c r="A506" s="917">
        <v>32113</v>
      </c>
      <c r="B506">
        <v>11.23</v>
      </c>
    </row>
    <row r="507" spans="1:2">
      <c r="A507" s="917">
        <v>32114</v>
      </c>
      <c r="B507">
        <v>11.25</v>
      </c>
    </row>
    <row r="508" spans="1:2">
      <c r="A508" s="917">
        <v>32115</v>
      </c>
      <c r="B508">
        <v>11.21</v>
      </c>
    </row>
    <row r="509" spans="1:2">
      <c r="A509" s="917">
        <v>32118</v>
      </c>
      <c r="B509">
        <v>11.25</v>
      </c>
    </row>
    <row r="510" spans="1:2">
      <c r="A510" s="917">
        <v>32119</v>
      </c>
      <c r="B510">
        <v>11.25</v>
      </c>
    </row>
    <row r="511" spans="1:2">
      <c r="A511" s="917">
        <v>32120</v>
      </c>
      <c r="B511">
        <v>11.24</v>
      </c>
    </row>
    <row r="512" spans="1:2">
      <c r="A512" s="917">
        <v>32121</v>
      </c>
      <c r="B512">
        <v>11.34</v>
      </c>
    </row>
    <row r="513" spans="1:2">
      <c r="A513" s="917">
        <v>32122</v>
      </c>
      <c r="B513">
        <v>11.43</v>
      </c>
    </row>
    <row r="514" spans="1:2">
      <c r="A514" s="917">
        <v>32125</v>
      </c>
      <c r="B514">
        <v>11.42</v>
      </c>
    </row>
    <row r="515" spans="1:2">
      <c r="A515" s="917">
        <v>32126</v>
      </c>
      <c r="B515">
        <v>11.4</v>
      </c>
    </row>
    <row r="516" spans="1:2">
      <c r="A516" s="917">
        <v>32127</v>
      </c>
      <c r="B516">
        <v>11.37</v>
      </c>
    </row>
    <row r="517" spans="1:2">
      <c r="A517" s="917">
        <v>32128</v>
      </c>
      <c r="B517">
        <v>11.34</v>
      </c>
    </row>
    <row r="518" spans="1:2">
      <c r="A518" s="917">
        <v>32129</v>
      </c>
      <c r="B518">
        <v>11.29</v>
      </c>
    </row>
    <row r="519" spans="1:2">
      <c r="A519" s="917">
        <v>32132</v>
      </c>
      <c r="B519">
        <v>11.3</v>
      </c>
    </row>
    <row r="520" spans="1:2">
      <c r="A520" s="917">
        <v>32133</v>
      </c>
      <c r="B520">
        <v>11.31</v>
      </c>
    </row>
    <row r="521" spans="1:2">
      <c r="A521" s="917">
        <v>32134</v>
      </c>
      <c r="B521">
        <v>11.27</v>
      </c>
    </row>
    <row r="522" spans="1:2">
      <c r="A522" s="917">
        <v>32135</v>
      </c>
      <c r="B522">
        <v>11.23</v>
      </c>
    </row>
    <row r="523" spans="1:2">
      <c r="A523" s="917">
        <v>32136</v>
      </c>
      <c r="B523" t="s">
        <v>739</v>
      </c>
    </row>
    <row r="524" spans="1:2">
      <c r="A524" s="917">
        <v>32139</v>
      </c>
      <c r="B524">
        <v>11.27</v>
      </c>
    </row>
    <row r="525" spans="1:2">
      <c r="A525" s="917">
        <v>32140</v>
      </c>
      <c r="B525">
        <v>11.23</v>
      </c>
    </row>
    <row r="526" spans="1:2">
      <c r="A526" s="917">
        <v>32141</v>
      </c>
      <c r="B526">
        <v>11.23</v>
      </c>
    </row>
    <row r="527" spans="1:2">
      <c r="A527" s="917">
        <v>32142</v>
      </c>
      <c r="B527">
        <v>11.22</v>
      </c>
    </row>
    <row r="528" spans="1:2">
      <c r="A528" s="917">
        <v>32143</v>
      </c>
      <c r="B528" t="s">
        <v>739</v>
      </c>
    </row>
    <row r="529" spans="1:2">
      <c r="A529" s="917">
        <v>32146</v>
      </c>
      <c r="B529">
        <v>11.21</v>
      </c>
    </row>
    <row r="530" spans="1:2">
      <c r="A530" s="917">
        <v>32147</v>
      </c>
      <c r="B530">
        <v>11.21</v>
      </c>
    </row>
    <row r="531" spans="1:2">
      <c r="A531" s="917">
        <v>32148</v>
      </c>
      <c r="B531">
        <v>11.2</v>
      </c>
    </row>
    <row r="532" spans="1:2">
      <c r="A532" s="917">
        <v>32149</v>
      </c>
      <c r="B532">
        <v>11.21</v>
      </c>
    </row>
    <row r="533" spans="1:2">
      <c r="A533" s="917">
        <v>32150</v>
      </c>
      <c r="B533">
        <v>11.27</v>
      </c>
    </row>
    <row r="534" spans="1:2">
      <c r="A534" s="917">
        <v>32153</v>
      </c>
      <c r="B534">
        <v>11.23</v>
      </c>
    </row>
    <row r="535" spans="1:2">
      <c r="A535" s="917">
        <v>32154</v>
      </c>
      <c r="B535">
        <v>11.22</v>
      </c>
    </row>
    <row r="536" spans="1:2">
      <c r="A536" s="917">
        <v>32155</v>
      </c>
      <c r="B536">
        <v>11.21</v>
      </c>
    </row>
    <row r="537" spans="1:2">
      <c r="A537" s="917">
        <v>32156</v>
      </c>
      <c r="B537">
        <v>11.18</v>
      </c>
    </row>
    <row r="538" spans="1:2">
      <c r="A538" s="917">
        <v>32157</v>
      </c>
      <c r="B538">
        <v>11.11</v>
      </c>
    </row>
    <row r="539" spans="1:2">
      <c r="A539" s="917">
        <v>32160</v>
      </c>
      <c r="B539">
        <v>11.07</v>
      </c>
    </row>
    <row r="540" spans="1:2">
      <c r="A540" s="917">
        <v>32161</v>
      </c>
      <c r="B540">
        <v>11.04</v>
      </c>
    </row>
    <row r="541" spans="1:2">
      <c r="A541" s="917">
        <v>32162</v>
      </c>
      <c r="B541">
        <v>11</v>
      </c>
    </row>
    <row r="542" spans="1:2">
      <c r="A542" s="917">
        <v>32163</v>
      </c>
      <c r="B542">
        <v>11</v>
      </c>
    </row>
    <row r="543" spans="1:2">
      <c r="A543" s="917">
        <v>32164</v>
      </c>
      <c r="B543">
        <v>10.97</v>
      </c>
    </row>
    <row r="544" spans="1:2">
      <c r="A544" s="917">
        <v>32167</v>
      </c>
      <c r="B544">
        <v>10.89</v>
      </c>
    </row>
    <row r="545" spans="1:2">
      <c r="A545" s="917">
        <v>32168</v>
      </c>
      <c r="B545">
        <v>10.91</v>
      </c>
    </row>
    <row r="546" spans="1:2">
      <c r="A546" s="917">
        <v>32169</v>
      </c>
      <c r="B546">
        <v>10.87</v>
      </c>
    </row>
    <row r="547" spans="1:2">
      <c r="A547" s="917">
        <v>32170</v>
      </c>
      <c r="B547">
        <v>10.82</v>
      </c>
    </row>
    <row r="548" spans="1:2">
      <c r="A548" s="917">
        <v>32171</v>
      </c>
      <c r="B548">
        <v>10.77</v>
      </c>
    </row>
    <row r="549" spans="1:2">
      <c r="A549" s="917">
        <v>32174</v>
      </c>
      <c r="B549">
        <v>10.78</v>
      </c>
    </row>
    <row r="550" spans="1:2">
      <c r="A550" s="917">
        <v>32175</v>
      </c>
      <c r="B550">
        <v>10.73</v>
      </c>
    </row>
    <row r="551" spans="1:2">
      <c r="A551" s="917">
        <v>32176</v>
      </c>
      <c r="B551">
        <v>10.69</v>
      </c>
    </row>
    <row r="552" spans="1:2">
      <c r="A552" s="917">
        <v>32177</v>
      </c>
      <c r="B552">
        <v>10.69</v>
      </c>
    </row>
    <row r="553" spans="1:2">
      <c r="A553" s="917">
        <v>32178</v>
      </c>
      <c r="B553">
        <v>10.66</v>
      </c>
    </row>
    <row r="554" spans="1:2">
      <c r="A554" s="917">
        <v>32181</v>
      </c>
      <c r="B554">
        <v>10.65</v>
      </c>
    </row>
    <row r="555" spans="1:2">
      <c r="A555" s="917">
        <v>32182</v>
      </c>
      <c r="B555">
        <v>10.63</v>
      </c>
    </row>
    <row r="556" spans="1:2">
      <c r="A556" s="917">
        <v>32183</v>
      </c>
      <c r="B556">
        <v>10.6</v>
      </c>
    </row>
    <row r="557" spans="1:2">
      <c r="A557" s="917">
        <v>32184</v>
      </c>
      <c r="B557">
        <v>10.6</v>
      </c>
    </row>
    <row r="558" spans="1:2">
      <c r="A558" s="917">
        <v>32185</v>
      </c>
      <c r="B558">
        <v>10.63</v>
      </c>
    </row>
    <row r="559" spans="1:2">
      <c r="A559" s="917">
        <v>32188</v>
      </c>
      <c r="B559" t="s">
        <v>739</v>
      </c>
    </row>
    <row r="560" spans="1:2">
      <c r="A560" s="917">
        <v>32189</v>
      </c>
      <c r="B560">
        <v>10.63</v>
      </c>
    </row>
    <row r="561" spans="1:2">
      <c r="A561" s="917">
        <v>32190</v>
      </c>
      <c r="B561">
        <v>10.6</v>
      </c>
    </row>
    <row r="562" spans="1:2">
      <c r="A562" s="917">
        <v>32191</v>
      </c>
      <c r="B562">
        <v>10.59</v>
      </c>
    </row>
    <row r="563" spans="1:2">
      <c r="A563" s="917">
        <v>32192</v>
      </c>
      <c r="B563">
        <v>10.58</v>
      </c>
    </row>
    <row r="564" spans="1:2">
      <c r="A564" s="917">
        <v>32195</v>
      </c>
      <c r="B564">
        <v>10.59</v>
      </c>
    </row>
    <row r="565" spans="1:2">
      <c r="A565" s="917">
        <v>32196</v>
      </c>
      <c r="B565">
        <v>10.56</v>
      </c>
    </row>
    <row r="566" spans="1:2">
      <c r="A566" s="917">
        <v>32197</v>
      </c>
      <c r="B566">
        <v>10.54</v>
      </c>
    </row>
    <row r="567" spans="1:2">
      <c r="A567" s="917">
        <v>32198</v>
      </c>
      <c r="B567">
        <v>10.54</v>
      </c>
    </row>
    <row r="568" spans="1:2">
      <c r="A568" s="917">
        <v>32199</v>
      </c>
      <c r="B568">
        <v>10.56</v>
      </c>
    </row>
    <row r="569" spans="1:2">
      <c r="A569" s="917">
        <v>32202</v>
      </c>
      <c r="B569">
        <v>10.53</v>
      </c>
    </row>
    <row r="570" spans="1:2">
      <c r="A570" s="917">
        <v>32203</v>
      </c>
      <c r="B570">
        <v>10.5</v>
      </c>
    </row>
    <row r="571" spans="1:2">
      <c r="A571" s="917">
        <v>32204</v>
      </c>
      <c r="B571">
        <v>10.48</v>
      </c>
    </row>
    <row r="572" spans="1:2">
      <c r="A572" s="917">
        <v>32205</v>
      </c>
      <c r="B572">
        <v>10.42</v>
      </c>
    </row>
    <row r="573" spans="1:2">
      <c r="A573" s="917">
        <v>32206</v>
      </c>
      <c r="B573">
        <v>10.45</v>
      </c>
    </row>
    <row r="574" spans="1:2">
      <c r="A574" s="917">
        <v>32209</v>
      </c>
      <c r="B574">
        <v>10.46</v>
      </c>
    </row>
    <row r="575" spans="1:2">
      <c r="A575" s="917">
        <v>32210</v>
      </c>
      <c r="B575">
        <v>10.48</v>
      </c>
    </row>
    <row r="576" spans="1:2">
      <c r="A576" s="917">
        <v>32211</v>
      </c>
      <c r="B576">
        <v>10.5</v>
      </c>
    </row>
    <row r="577" spans="1:2">
      <c r="A577" s="917">
        <v>32212</v>
      </c>
      <c r="B577">
        <v>10.53</v>
      </c>
    </row>
    <row r="578" spans="1:2">
      <c r="A578" s="917">
        <v>32213</v>
      </c>
      <c r="B578">
        <v>10.53</v>
      </c>
    </row>
    <row r="579" spans="1:2">
      <c r="A579" s="917">
        <v>32216</v>
      </c>
      <c r="B579">
        <v>10.55</v>
      </c>
    </row>
    <row r="580" spans="1:2">
      <c r="A580" s="917">
        <v>32217</v>
      </c>
      <c r="B580">
        <v>10.54</v>
      </c>
    </row>
    <row r="581" spans="1:2">
      <c r="A581" s="917">
        <v>32218</v>
      </c>
      <c r="B581">
        <v>10.56</v>
      </c>
    </row>
    <row r="582" spans="1:2">
      <c r="A582" s="917">
        <v>32219</v>
      </c>
      <c r="B582">
        <v>10.54</v>
      </c>
    </row>
    <row r="583" spans="1:2">
      <c r="A583" s="917">
        <v>32220</v>
      </c>
      <c r="B583">
        <v>10.54</v>
      </c>
    </row>
    <row r="584" spans="1:2">
      <c r="A584" s="917">
        <v>32223</v>
      </c>
      <c r="B584">
        <v>10.62</v>
      </c>
    </row>
    <row r="585" spans="1:2">
      <c r="A585" s="917">
        <v>32224</v>
      </c>
      <c r="B585">
        <v>10.63</v>
      </c>
    </row>
    <row r="586" spans="1:2">
      <c r="A586" s="917">
        <v>32225</v>
      </c>
      <c r="B586">
        <v>10.63</v>
      </c>
    </row>
    <row r="587" spans="1:2">
      <c r="A587" s="917">
        <v>32226</v>
      </c>
      <c r="B587">
        <v>10.65</v>
      </c>
    </row>
    <row r="588" spans="1:2">
      <c r="A588" s="917">
        <v>32227</v>
      </c>
      <c r="B588">
        <v>10.67</v>
      </c>
    </row>
    <row r="589" spans="1:2">
      <c r="A589" s="917">
        <v>32230</v>
      </c>
      <c r="B589">
        <v>10.68</v>
      </c>
    </row>
    <row r="590" spans="1:2">
      <c r="A590" s="917">
        <v>32231</v>
      </c>
      <c r="B590">
        <v>10.69</v>
      </c>
    </row>
    <row r="591" spans="1:2">
      <c r="A591" s="917">
        <v>32232</v>
      </c>
      <c r="B591">
        <v>10.77</v>
      </c>
    </row>
    <row r="592" spans="1:2">
      <c r="A592" s="917">
        <v>32233</v>
      </c>
      <c r="B592">
        <v>10.76</v>
      </c>
    </row>
    <row r="593" spans="1:2">
      <c r="A593" s="917">
        <v>32234</v>
      </c>
      <c r="B593" t="s">
        <v>739</v>
      </c>
    </row>
    <row r="594" spans="1:2">
      <c r="A594" s="917">
        <v>32237</v>
      </c>
      <c r="B594">
        <v>10.83</v>
      </c>
    </row>
    <row r="595" spans="1:2">
      <c r="A595" s="917">
        <v>32238</v>
      </c>
      <c r="B595">
        <v>10.84</v>
      </c>
    </row>
    <row r="596" spans="1:2">
      <c r="A596" s="917">
        <v>32239</v>
      </c>
      <c r="B596">
        <v>10.84</v>
      </c>
    </row>
    <row r="597" spans="1:2">
      <c r="A597" s="917">
        <v>32240</v>
      </c>
      <c r="B597">
        <v>10.83</v>
      </c>
    </row>
    <row r="598" spans="1:2">
      <c r="A598" s="917">
        <v>32241</v>
      </c>
      <c r="B598">
        <v>10.79</v>
      </c>
    </row>
    <row r="599" spans="1:2">
      <c r="A599" s="917">
        <v>32244</v>
      </c>
      <c r="B599">
        <v>10.84</v>
      </c>
    </row>
    <row r="600" spans="1:2">
      <c r="A600" s="917">
        <v>32245</v>
      </c>
      <c r="B600">
        <v>10.83</v>
      </c>
    </row>
    <row r="601" spans="1:2">
      <c r="A601" s="917">
        <v>32246</v>
      </c>
      <c r="B601">
        <v>10.81</v>
      </c>
    </row>
    <row r="602" spans="1:2">
      <c r="A602" s="917">
        <v>32247</v>
      </c>
      <c r="B602">
        <v>10.89</v>
      </c>
    </row>
    <row r="603" spans="1:2">
      <c r="A603" s="917">
        <v>32248</v>
      </c>
      <c r="B603">
        <v>10.92</v>
      </c>
    </row>
    <row r="604" spans="1:2">
      <c r="A604" s="917">
        <v>32251</v>
      </c>
      <c r="B604">
        <v>10.96</v>
      </c>
    </row>
    <row r="605" spans="1:2">
      <c r="A605" s="917">
        <v>32252</v>
      </c>
      <c r="B605">
        <v>10.98</v>
      </c>
    </row>
    <row r="606" spans="1:2">
      <c r="A606" s="917">
        <v>32253</v>
      </c>
      <c r="B606">
        <v>10.99</v>
      </c>
    </row>
    <row r="607" spans="1:2">
      <c r="A607" s="917">
        <v>32254</v>
      </c>
      <c r="B607">
        <v>10.97</v>
      </c>
    </row>
    <row r="608" spans="1:2">
      <c r="A608" s="917">
        <v>32255</v>
      </c>
      <c r="B608">
        <v>10.98</v>
      </c>
    </row>
    <row r="609" spans="1:2">
      <c r="A609" s="917">
        <v>32258</v>
      </c>
      <c r="B609">
        <v>10.95</v>
      </c>
    </row>
    <row r="610" spans="1:2">
      <c r="A610" s="917">
        <v>32259</v>
      </c>
      <c r="B610">
        <v>10.94</v>
      </c>
    </row>
    <row r="611" spans="1:2">
      <c r="A611" s="917">
        <v>32260</v>
      </c>
      <c r="B611">
        <v>10.85</v>
      </c>
    </row>
    <row r="612" spans="1:2">
      <c r="A612" s="917">
        <v>32261</v>
      </c>
      <c r="B612">
        <v>10.94</v>
      </c>
    </row>
    <row r="613" spans="1:2">
      <c r="A613" s="917">
        <v>32262</v>
      </c>
      <c r="B613">
        <v>10.94</v>
      </c>
    </row>
    <row r="614" spans="1:2">
      <c r="A614" s="917">
        <v>32265</v>
      </c>
      <c r="B614">
        <v>10.95</v>
      </c>
    </row>
    <row r="615" spans="1:2">
      <c r="A615" s="917">
        <v>32266</v>
      </c>
      <c r="B615">
        <v>10.96</v>
      </c>
    </row>
    <row r="616" spans="1:2">
      <c r="A616" s="917">
        <v>32267</v>
      </c>
      <c r="B616">
        <v>10.96</v>
      </c>
    </row>
    <row r="617" spans="1:2">
      <c r="A617" s="917">
        <v>32268</v>
      </c>
      <c r="B617">
        <v>10.95</v>
      </c>
    </row>
    <row r="618" spans="1:2">
      <c r="A618" s="917">
        <v>32269</v>
      </c>
      <c r="B618">
        <v>10.98</v>
      </c>
    </row>
    <row r="619" spans="1:2">
      <c r="A619" s="917">
        <v>32272</v>
      </c>
      <c r="B619">
        <v>10.99</v>
      </c>
    </row>
    <row r="620" spans="1:2">
      <c r="A620" s="917">
        <v>32273</v>
      </c>
      <c r="B620">
        <v>10.97</v>
      </c>
    </row>
    <row r="621" spans="1:2">
      <c r="A621" s="917">
        <v>32274</v>
      </c>
      <c r="B621">
        <v>11.02</v>
      </c>
    </row>
    <row r="622" spans="1:2">
      <c r="A622" s="917">
        <v>32275</v>
      </c>
      <c r="B622">
        <v>11.04</v>
      </c>
    </row>
    <row r="623" spans="1:2">
      <c r="A623" s="917">
        <v>32276</v>
      </c>
      <c r="B623">
        <v>11.03</v>
      </c>
    </row>
    <row r="624" spans="1:2">
      <c r="A624" s="917">
        <v>32279</v>
      </c>
      <c r="B624">
        <v>11.03</v>
      </c>
    </row>
    <row r="625" spans="1:2">
      <c r="A625" s="917">
        <v>32280</v>
      </c>
      <c r="B625">
        <v>11.06</v>
      </c>
    </row>
    <row r="626" spans="1:2">
      <c r="A626" s="917">
        <v>32281</v>
      </c>
      <c r="B626">
        <v>11.09</v>
      </c>
    </row>
    <row r="627" spans="1:2">
      <c r="A627" s="917">
        <v>32282</v>
      </c>
      <c r="B627">
        <v>11.1</v>
      </c>
    </row>
    <row r="628" spans="1:2">
      <c r="A628" s="917">
        <v>32283</v>
      </c>
      <c r="B628">
        <v>11.09</v>
      </c>
    </row>
    <row r="629" spans="1:2">
      <c r="A629" s="917">
        <v>32286</v>
      </c>
      <c r="B629">
        <v>11.12</v>
      </c>
    </row>
    <row r="630" spans="1:2">
      <c r="A630" s="917">
        <v>32287</v>
      </c>
      <c r="B630">
        <v>11.12</v>
      </c>
    </row>
    <row r="631" spans="1:2">
      <c r="A631" s="917">
        <v>32288</v>
      </c>
      <c r="B631">
        <v>11.09</v>
      </c>
    </row>
    <row r="632" spans="1:2">
      <c r="A632" s="917">
        <v>32289</v>
      </c>
      <c r="B632">
        <v>11.1</v>
      </c>
    </row>
    <row r="633" spans="1:2">
      <c r="A633" s="917">
        <v>32290</v>
      </c>
      <c r="B633">
        <v>11.14</v>
      </c>
    </row>
    <row r="634" spans="1:2">
      <c r="A634" s="917">
        <v>32293</v>
      </c>
      <c r="B634" t="s">
        <v>739</v>
      </c>
    </row>
    <row r="635" spans="1:2">
      <c r="A635" s="917">
        <v>32294</v>
      </c>
      <c r="B635">
        <v>11.13</v>
      </c>
    </row>
    <row r="636" spans="1:2">
      <c r="A636" s="917">
        <v>32295</v>
      </c>
      <c r="B636">
        <v>11.06</v>
      </c>
    </row>
    <row r="637" spans="1:2">
      <c r="A637" s="917">
        <v>32296</v>
      </c>
      <c r="B637">
        <v>11.05</v>
      </c>
    </row>
    <row r="638" spans="1:2">
      <c r="A638" s="917">
        <v>32297</v>
      </c>
      <c r="B638">
        <v>11.11</v>
      </c>
    </row>
    <row r="639" spans="1:2">
      <c r="A639" s="917">
        <v>32300</v>
      </c>
      <c r="B639">
        <v>11.1</v>
      </c>
    </row>
    <row r="640" spans="1:2">
      <c r="A640" s="917">
        <v>32301</v>
      </c>
      <c r="B640">
        <v>11.1</v>
      </c>
    </row>
    <row r="641" spans="1:2">
      <c r="A641" s="917">
        <v>32302</v>
      </c>
      <c r="B641">
        <v>11.08</v>
      </c>
    </row>
    <row r="642" spans="1:2">
      <c r="A642" s="917">
        <v>32303</v>
      </c>
      <c r="B642">
        <v>11.07</v>
      </c>
    </row>
    <row r="643" spans="1:2">
      <c r="A643" s="917">
        <v>32304</v>
      </c>
      <c r="B643">
        <v>11.07</v>
      </c>
    </row>
    <row r="644" spans="1:2">
      <c r="A644" s="917">
        <v>32307</v>
      </c>
      <c r="B644">
        <v>11.07</v>
      </c>
    </row>
    <row r="645" spans="1:2">
      <c r="A645" s="917">
        <v>32308</v>
      </c>
      <c r="B645">
        <v>10.96</v>
      </c>
    </row>
    <row r="646" spans="1:2">
      <c r="A646" s="917">
        <v>32309</v>
      </c>
      <c r="B646">
        <v>10.94</v>
      </c>
    </row>
    <row r="647" spans="1:2">
      <c r="A647" s="917">
        <v>32310</v>
      </c>
      <c r="B647">
        <v>10.94</v>
      </c>
    </row>
    <row r="648" spans="1:2">
      <c r="A648" s="917">
        <v>32311</v>
      </c>
      <c r="B648">
        <v>10.93</v>
      </c>
    </row>
    <row r="649" spans="1:2">
      <c r="A649" s="917">
        <v>32314</v>
      </c>
      <c r="B649">
        <v>10.96</v>
      </c>
    </row>
    <row r="650" spans="1:2">
      <c r="A650" s="917">
        <v>32315</v>
      </c>
      <c r="B650">
        <v>10.94</v>
      </c>
    </row>
    <row r="651" spans="1:2">
      <c r="A651" s="917">
        <v>32316</v>
      </c>
      <c r="B651">
        <v>10.93</v>
      </c>
    </row>
    <row r="652" spans="1:2">
      <c r="A652" s="917">
        <v>32317</v>
      </c>
      <c r="B652">
        <v>10.91</v>
      </c>
    </row>
    <row r="653" spans="1:2">
      <c r="A653" s="917">
        <v>32318</v>
      </c>
      <c r="B653">
        <v>10.97</v>
      </c>
    </row>
    <row r="654" spans="1:2">
      <c r="A654" s="917">
        <v>32321</v>
      </c>
      <c r="B654">
        <v>10.97</v>
      </c>
    </row>
    <row r="655" spans="1:2">
      <c r="A655" s="917">
        <v>32322</v>
      </c>
      <c r="B655">
        <v>10.99</v>
      </c>
    </row>
    <row r="656" spans="1:2">
      <c r="A656" s="917">
        <v>32323</v>
      </c>
      <c r="B656">
        <v>10.95</v>
      </c>
    </row>
    <row r="657" spans="1:2">
      <c r="A657" s="917">
        <v>32324</v>
      </c>
      <c r="B657">
        <v>10.98</v>
      </c>
    </row>
    <row r="658" spans="1:2">
      <c r="A658" s="917">
        <v>32325</v>
      </c>
      <c r="B658">
        <v>10.97</v>
      </c>
    </row>
    <row r="659" spans="1:2">
      <c r="A659" s="917">
        <v>32328</v>
      </c>
      <c r="B659" t="s">
        <v>739</v>
      </c>
    </row>
    <row r="660" spans="1:2">
      <c r="A660" s="917">
        <v>32329</v>
      </c>
      <c r="B660">
        <v>10.97</v>
      </c>
    </row>
    <row r="661" spans="1:2">
      <c r="A661" s="917">
        <v>32330</v>
      </c>
      <c r="B661">
        <v>11</v>
      </c>
    </row>
    <row r="662" spans="1:2">
      <c r="A662" s="917">
        <v>32331</v>
      </c>
      <c r="B662">
        <v>11.03</v>
      </c>
    </row>
    <row r="663" spans="1:2">
      <c r="A663" s="917">
        <v>32332</v>
      </c>
      <c r="B663">
        <v>11.06</v>
      </c>
    </row>
    <row r="664" spans="1:2">
      <c r="A664" s="917">
        <v>32335</v>
      </c>
      <c r="B664">
        <v>11.07</v>
      </c>
    </row>
    <row r="665" spans="1:2">
      <c r="A665" s="917">
        <v>32336</v>
      </c>
      <c r="B665">
        <v>11.09</v>
      </c>
    </row>
    <row r="666" spans="1:2">
      <c r="A666" s="917">
        <v>32337</v>
      </c>
      <c r="B666">
        <v>11.1</v>
      </c>
    </row>
    <row r="667" spans="1:2">
      <c r="A667" s="917">
        <v>32338</v>
      </c>
      <c r="B667">
        <v>11.14</v>
      </c>
    </row>
    <row r="668" spans="1:2">
      <c r="A668" s="917">
        <v>32339</v>
      </c>
      <c r="B668">
        <v>11.15</v>
      </c>
    </row>
    <row r="669" spans="1:2">
      <c r="A669" s="917">
        <v>32342</v>
      </c>
      <c r="B669">
        <v>11.17</v>
      </c>
    </row>
    <row r="670" spans="1:2">
      <c r="A670" s="917">
        <v>32343</v>
      </c>
      <c r="B670">
        <v>11.14</v>
      </c>
    </row>
    <row r="671" spans="1:2">
      <c r="A671" s="917">
        <v>32344</v>
      </c>
      <c r="B671">
        <v>11.11</v>
      </c>
    </row>
    <row r="672" spans="1:2">
      <c r="A672" s="917">
        <v>32345</v>
      </c>
      <c r="B672">
        <v>11.14</v>
      </c>
    </row>
    <row r="673" spans="1:2">
      <c r="A673" s="917">
        <v>32346</v>
      </c>
      <c r="B673">
        <v>11.16</v>
      </c>
    </row>
    <row r="674" spans="1:2">
      <c r="A674" s="917">
        <v>32349</v>
      </c>
      <c r="B674">
        <v>11.19</v>
      </c>
    </row>
    <row r="675" spans="1:2">
      <c r="A675" s="917">
        <v>32350</v>
      </c>
      <c r="B675">
        <v>11.2</v>
      </c>
    </row>
    <row r="676" spans="1:2">
      <c r="A676" s="917">
        <v>32351</v>
      </c>
      <c r="B676">
        <v>11.2</v>
      </c>
    </row>
    <row r="677" spans="1:2">
      <c r="A677" s="917">
        <v>32352</v>
      </c>
      <c r="B677">
        <v>11.2</v>
      </c>
    </row>
    <row r="678" spans="1:2">
      <c r="A678" s="917">
        <v>32353</v>
      </c>
      <c r="B678">
        <v>11.19</v>
      </c>
    </row>
    <row r="679" spans="1:2">
      <c r="A679" s="917">
        <v>32356</v>
      </c>
      <c r="B679">
        <v>11.18</v>
      </c>
    </row>
    <row r="680" spans="1:2">
      <c r="A680" s="917">
        <v>32357</v>
      </c>
      <c r="B680">
        <v>11.17</v>
      </c>
    </row>
    <row r="681" spans="1:2">
      <c r="A681" s="917">
        <v>32358</v>
      </c>
      <c r="B681">
        <v>11.17</v>
      </c>
    </row>
    <row r="682" spans="1:2">
      <c r="A682" s="917">
        <v>32359</v>
      </c>
      <c r="B682">
        <v>11.15</v>
      </c>
    </row>
    <row r="683" spans="1:2">
      <c r="A683" s="917">
        <v>32360</v>
      </c>
      <c r="B683">
        <v>11.15</v>
      </c>
    </row>
    <row r="684" spans="1:2">
      <c r="A684" s="917">
        <v>32363</v>
      </c>
      <c r="B684">
        <v>11.16</v>
      </c>
    </row>
    <row r="685" spans="1:2">
      <c r="A685" s="917">
        <v>32364</v>
      </c>
      <c r="B685">
        <v>11.18</v>
      </c>
    </row>
    <row r="686" spans="1:2">
      <c r="A686" s="917">
        <v>32365</v>
      </c>
      <c r="B686">
        <v>11.21</v>
      </c>
    </row>
    <row r="687" spans="1:2">
      <c r="A687" s="917">
        <v>32366</v>
      </c>
      <c r="B687">
        <v>11.23</v>
      </c>
    </row>
    <row r="688" spans="1:2">
      <c r="A688" s="917">
        <v>32367</v>
      </c>
      <c r="B688">
        <v>11.22</v>
      </c>
    </row>
    <row r="689" spans="1:2">
      <c r="A689" s="917">
        <v>32370</v>
      </c>
      <c r="B689">
        <v>11.24</v>
      </c>
    </row>
    <row r="690" spans="1:2">
      <c r="A690" s="917">
        <v>32371</v>
      </c>
      <c r="B690">
        <v>11.23</v>
      </c>
    </row>
    <row r="691" spans="1:2">
      <c r="A691" s="917">
        <v>32372</v>
      </c>
      <c r="B691">
        <v>11.25</v>
      </c>
    </row>
    <row r="692" spans="1:2">
      <c r="A692" s="917">
        <v>32373</v>
      </c>
      <c r="B692">
        <v>11.23</v>
      </c>
    </row>
    <row r="693" spans="1:2">
      <c r="A693" s="917">
        <v>32374</v>
      </c>
      <c r="B693">
        <v>11.22</v>
      </c>
    </row>
    <row r="694" spans="1:2">
      <c r="A694" s="917">
        <v>32377</v>
      </c>
      <c r="B694">
        <v>11.23</v>
      </c>
    </row>
    <row r="695" spans="1:2">
      <c r="A695" s="917">
        <v>32378</v>
      </c>
      <c r="B695">
        <v>11.25</v>
      </c>
    </row>
    <row r="696" spans="1:2">
      <c r="A696" s="917">
        <v>32379</v>
      </c>
      <c r="B696">
        <v>11.24</v>
      </c>
    </row>
    <row r="697" spans="1:2">
      <c r="A697" s="917">
        <v>32380</v>
      </c>
      <c r="B697">
        <v>11.27</v>
      </c>
    </row>
    <row r="698" spans="1:2">
      <c r="A698" s="917">
        <v>32381</v>
      </c>
      <c r="B698">
        <v>11.27</v>
      </c>
    </row>
    <row r="699" spans="1:2">
      <c r="A699" s="917">
        <v>32384</v>
      </c>
      <c r="B699">
        <v>11.24</v>
      </c>
    </row>
    <row r="700" spans="1:2">
      <c r="A700" s="917">
        <v>32385</v>
      </c>
      <c r="B700">
        <v>11.22</v>
      </c>
    </row>
    <row r="701" spans="1:2">
      <c r="A701" s="917">
        <v>32386</v>
      </c>
      <c r="B701">
        <v>11.22</v>
      </c>
    </row>
    <row r="702" spans="1:2">
      <c r="A702" s="917">
        <v>32387</v>
      </c>
      <c r="B702">
        <v>11.19</v>
      </c>
    </row>
    <row r="703" spans="1:2">
      <c r="A703" s="917">
        <v>32388</v>
      </c>
      <c r="B703">
        <v>11.17</v>
      </c>
    </row>
    <row r="704" spans="1:2">
      <c r="A704" s="917">
        <v>32391</v>
      </c>
      <c r="B704" t="s">
        <v>739</v>
      </c>
    </row>
    <row r="705" spans="1:2">
      <c r="A705" s="917">
        <v>32392</v>
      </c>
      <c r="B705">
        <v>11.14</v>
      </c>
    </row>
    <row r="706" spans="1:2">
      <c r="A706" s="917">
        <v>32393</v>
      </c>
      <c r="B706">
        <v>11.15</v>
      </c>
    </row>
    <row r="707" spans="1:2">
      <c r="A707" s="917">
        <v>32394</v>
      </c>
      <c r="B707">
        <v>11.12</v>
      </c>
    </row>
    <row r="708" spans="1:2">
      <c r="A708" s="917">
        <v>32395</v>
      </c>
      <c r="B708">
        <v>11.1</v>
      </c>
    </row>
    <row r="709" spans="1:2">
      <c r="A709" s="917">
        <v>32398</v>
      </c>
      <c r="B709">
        <v>11.1</v>
      </c>
    </row>
    <row r="710" spans="1:2">
      <c r="A710" s="917">
        <v>32399</v>
      </c>
      <c r="B710">
        <v>11.05</v>
      </c>
    </row>
    <row r="711" spans="1:2">
      <c r="A711" s="917">
        <v>32400</v>
      </c>
      <c r="B711">
        <v>11</v>
      </c>
    </row>
    <row r="712" spans="1:2">
      <c r="A712" s="917">
        <v>32401</v>
      </c>
      <c r="B712">
        <v>10.97</v>
      </c>
    </row>
    <row r="713" spans="1:2">
      <c r="A713" s="917">
        <v>32402</v>
      </c>
      <c r="B713">
        <v>10.98</v>
      </c>
    </row>
    <row r="714" spans="1:2">
      <c r="A714" s="917">
        <v>32405</v>
      </c>
      <c r="B714">
        <v>10.93</v>
      </c>
    </row>
    <row r="715" spans="1:2">
      <c r="A715" s="917">
        <v>32406</v>
      </c>
      <c r="B715">
        <v>10.85</v>
      </c>
    </row>
    <row r="716" spans="1:2">
      <c r="A716" s="917">
        <v>32407</v>
      </c>
      <c r="B716">
        <v>10.74</v>
      </c>
    </row>
    <row r="717" spans="1:2">
      <c r="A717" s="917">
        <v>32408</v>
      </c>
      <c r="B717">
        <v>10.69</v>
      </c>
    </row>
    <row r="718" spans="1:2">
      <c r="A718" s="917">
        <v>32409</v>
      </c>
      <c r="B718">
        <v>10.68</v>
      </c>
    </row>
    <row r="719" spans="1:2">
      <c r="A719" s="917">
        <v>32412</v>
      </c>
      <c r="B719">
        <v>10.67</v>
      </c>
    </row>
    <row r="720" spans="1:2">
      <c r="A720" s="917">
        <v>32413</v>
      </c>
      <c r="B720">
        <v>10.64</v>
      </c>
    </row>
    <row r="721" spans="1:2">
      <c r="A721" s="917">
        <v>32414</v>
      </c>
      <c r="B721">
        <v>10.61</v>
      </c>
    </row>
    <row r="722" spans="1:2">
      <c r="A722" s="917">
        <v>32415</v>
      </c>
      <c r="B722">
        <v>10.56</v>
      </c>
    </row>
    <row r="723" spans="1:2">
      <c r="A723" s="917">
        <v>32416</v>
      </c>
      <c r="B723">
        <v>10.49</v>
      </c>
    </row>
    <row r="724" spans="1:2">
      <c r="A724" s="917">
        <v>32419</v>
      </c>
      <c r="B724">
        <v>10.46</v>
      </c>
    </row>
    <row r="725" spans="1:2">
      <c r="A725" s="917">
        <v>32420</v>
      </c>
      <c r="B725">
        <v>10.44</v>
      </c>
    </row>
    <row r="726" spans="1:2">
      <c r="A726" s="917">
        <v>32421</v>
      </c>
      <c r="B726">
        <v>10.45</v>
      </c>
    </row>
    <row r="727" spans="1:2">
      <c r="A727" s="917">
        <v>32422</v>
      </c>
      <c r="B727">
        <v>10.48</v>
      </c>
    </row>
    <row r="728" spans="1:2">
      <c r="A728" s="917">
        <v>32423</v>
      </c>
      <c r="B728">
        <v>10.43</v>
      </c>
    </row>
    <row r="729" spans="1:2">
      <c r="A729" s="917">
        <v>32426</v>
      </c>
      <c r="B729">
        <v>10.36</v>
      </c>
    </row>
    <row r="730" spans="1:2">
      <c r="A730" s="917">
        <v>32427</v>
      </c>
      <c r="B730">
        <v>10.42</v>
      </c>
    </row>
    <row r="731" spans="1:2">
      <c r="A731" s="917">
        <v>32428</v>
      </c>
      <c r="B731">
        <v>10.42</v>
      </c>
    </row>
    <row r="732" spans="1:2">
      <c r="A732" s="917">
        <v>32429</v>
      </c>
      <c r="B732">
        <v>10.44</v>
      </c>
    </row>
    <row r="733" spans="1:2">
      <c r="A733" s="917">
        <v>32430</v>
      </c>
      <c r="B733">
        <v>10.42</v>
      </c>
    </row>
    <row r="734" spans="1:2">
      <c r="A734" s="917">
        <v>32433</v>
      </c>
      <c r="B734">
        <v>10.41</v>
      </c>
    </row>
    <row r="735" spans="1:2">
      <c r="A735" s="917">
        <v>32434</v>
      </c>
      <c r="B735">
        <v>10.39</v>
      </c>
    </row>
    <row r="736" spans="1:2">
      <c r="A736" s="917">
        <v>32435</v>
      </c>
      <c r="B736">
        <v>10.41</v>
      </c>
    </row>
    <row r="737" spans="1:2">
      <c r="A737" s="917">
        <v>32436</v>
      </c>
      <c r="B737">
        <v>10.4</v>
      </c>
    </row>
    <row r="738" spans="1:2">
      <c r="A738" s="917">
        <v>32437</v>
      </c>
      <c r="B738">
        <v>10.42</v>
      </c>
    </row>
    <row r="739" spans="1:2">
      <c r="A739" s="917">
        <v>32440</v>
      </c>
      <c r="B739">
        <v>10.41</v>
      </c>
    </row>
    <row r="740" spans="1:2">
      <c r="A740" s="917">
        <v>32441</v>
      </c>
      <c r="B740">
        <v>10.4</v>
      </c>
    </row>
    <row r="741" spans="1:2">
      <c r="A741" s="917">
        <v>32442</v>
      </c>
      <c r="B741">
        <v>10.38</v>
      </c>
    </row>
    <row r="742" spans="1:2">
      <c r="A742" s="917">
        <v>32443</v>
      </c>
      <c r="B742">
        <v>10.4</v>
      </c>
    </row>
    <row r="743" spans="1:2">
      <c r="A743" s="917">
        <v>32444</v>
      </c>
      <c r="B743">
        <v>10.38</v>
      </c>
    </row>
    <row r="744" spans="1:2">
      <c r="A744" s="917">
        <v>32447</v>
      </c>
      <c r="B744">
        <v>10.23</v>
      </c>
    </row>
    <row r="745" spans="1:2">
      <c r="A745" s="917">
        <v>32448</v>
      </c>
      <c r="B745">
        <v>10.33</v>
      </c>
    </row>
    <row r="746" spans="1:2">
      <c r="A746" s="917">
        <v>32449</v>
      </c>
      <c r="B746">
        <v>10.34</v>
      </c>
    </row>
    <row r="747" spans="1:2">
      <c r="A747" s="917">
        <v>32450</v>
      </c>
      <c r="B747">
        <v>10.32</v>
      </c>
    </row>
    <row r="748" spans="1:2">
      <c r="A748" s="917">
        <v>32451</v>
      </c>
      <c r="B748">
        <v>10.4</v>
      </c>
    </row>
    <row r="749" spans="1:2">
      <c r="A749" s="917">
        <v>32454</v>
      </c>
      <c r="B749">
        <v>10.38</v>
      </c>
    </row>
    <row r="750" spans="1:2">
      <c r="A750" s="917">
        <v>32455</v>
      </c>
      <c r="B750">
        <v>10.4</v>
      </c>
    </row>
    <row r="751" spans="1:2">
      <c r="A751" s="917">
        <v>32456</v>
      </c>
      <c r="B751">
        <v>10.39</v>
      </c>
    </row>
    <row r="752" spans="1:2">
      <c r="A752" s="917">
        <v>32457</v>
      </c>
      <c r="B752">
        <v>10.43</v>
      </c>
    </row>
    <row r="753" spans="1:2">
      <c r="A753" s="917">
        <v>32458</v>
      </c>
      <c r="B753">
        <v>10.41</v>
      </c>
    </row>
    <row r="754" spans="1:2">
      <c r="A754" s="917">
        <v>32461</v>
      </c>
      <c r="B754">
        <v>10.45</v>
      </c>
    </row>
    <row r="755" spans="1:2">
      <c r="A755" s="917">
        <v>32462</v>
      </c>
      <c r="B755">
        <v>10.46</v>
      </c>
    </row>
    <row r="756" spans="1:2">
      <c r="A756" s="917">
        <v>32463</v>
      </c>
      <c r="B756">
        <v>10.49</v>
      </c>
    </row>
    <row r="757" spans="1:2">
      <c r="A757" s="917">
        <v>32464</v>
      </c>
      <c r="B757">
        <v>10.52</v>
      </c>
    </row>
    <row r="758" spans="1:2">
      <c r="A758" s="917">
        <v>32465</v>
      </c>
      <c r="B758">
        <v>10.55</v>
      </c>
    </row>
    <row r="759" spans="1:2">
      <c r="A759" s="917">
        <v>32468</v>
      </c>
      <c r="B759">
        <v>10.54</v>
      </c>
    </row>
    <row r="760" spans="1:2">
      <c r="A760" s="917">
        <v>32469</v>
      </c>
      <c r="B760">
        <v>10.57</v>
      </c>
    </row>
    <row r="761" spans="1:2">
      <c r="A761" s="917">
        <v>32470</v>
      </c>
      <c r="B761">
        <v>10.58</v>
      </c>
    </row>
    <row r="762" spans="1:2">
      <c r="A762" s="917">
        <v>32471</v>
      </c>
      <c r="B762" t="s">
        <v>739</v>
      </c>
    </row>
    <row r="763" spans="1:2">
      <c r="A763" s="917">
        <v>32472</v>
      </c>
      <c r="B763">
        <v>10.62</v>
      </c>
    </row>
    <row r="764" spans="1:2">
      <c r="A764" s="917">
        <v>32475</v>
      </c>
      <c r="B764">
        <v>10.62</v>
      </c>
    </row>
    <row r="765" spans="1:2">
      <c r="A765" s="917">
        <v>32476</v>
      </c>
      <c r="B765">
        <v>10.62</v>
      </c>
    </row>
    <row r="766" spans="1:2">
      <c r="A766" s="917">
        <v>32477</v>
      </c>
      <c r="B766">
        <v>10.61</v>
      </c>
    </row>
    <row r="767" spans="1:2">
      <c r="A767" s="917">
        <v>32478</v>
      </c>
      <c r="B767">
        <v>10.59</v>
      </c>
    </row>
    <row r="768" spans="1:2">
      <c r="A768" s="917">
        <v>32479</v>
      </c>
      <c r="B768">
        <v>10.61</v>
      </c>
    </row>
    <row r="769" spans="1:2">
      <c r="A769" s="917">
        <v>32482</v>
      </c>
      <c r="B769">
        <v>10.61</v>
      </c>
    </row>
    <row r="770" spans="1:2">
      <c r="A770" s="917">
        <v>32483</v>
      </c>
      <c r="B770">
        <v>10.58</v>
      </c>
    </row>
    <row r="771" spans="1:2">
      <c r="A771" s="917">
        <v>32484</v>
      </c>
      <c r="B771">
        <v>10.59</v>
      </c>
    </row>
    <row r="772" spans="1:2">
      <c r="A772" s="917">
        <v>32485</v>
      </c>
      <c r="B772">
        <v>10.63</v>
      </c>
    </row>
    <row r="773" spans="1:2">
      <c r="A773" s="917">
        <v>32486</v>
      </c>
      <c r="B773">
        <v>10.63</v>
      </c>
    </row>
    <row r="774" spans="1:2">
      <c r="A774" s="917">
        <v>32489</v>
      </c>
      <c r="B774">
        <v>10.6</v>
      </c>
    </row>
    <row r="775" spans="1:2">
      <c r="A775" s="917">
        <v>32490</v>
      </c>
      <c r="B775">
        <v>10.64</v>
      </c>
    </row>
    <row r="776" spans="1:2">
      <c r="A776" s="917">
        <v>32491</v>
      </c>
      <c r="B776">
        <v>10.65</v>
      </c>
    </row>
    <row r="777" spans="1:2">
      <c r="A777" s="917">
        <v>32492</v>
      </c>
      <c r="B777">
        <v>10.66</v>
      </c>
    </row>
    <row r="778" spans="1:2">
      <c r="A778" s="917">
        <v>32493</v>
      </c>
      <c r="B778">
        <v>10.69</v>
      </c>
    </row>
    <row r="779" spans="1:2">
      <c r="A779" s="917">
        <v>32496</v>
      </c>
      <c r="B779">
        <v>10.7</v>
      </c>
    </row>
    <row r="780" spans="1:2">
      <c r="A780" s="917">
        <v>32497</v>
      </c>
      <c r="B780">
        <v>10.68</v>
      </c>
    </row>
    <row r="781" spans="1:2">
      <c r="A781" s="917">
        <v>32498</v>
      </c>
      <c r="B781">
        <v>10.68</v>
      </c>
    </row>
    <row r="782" spans="1:2">
      <c r="A782" s="917">
        <v>32499</v>
      </c>
      <c r="B782">
        <v>10.68</v>
      </c>
    </row>
    <row r="783" spans="1:2">
      <c r="A783" s="917">
        <v>32500</v>
      </c>
      <c r="B783">
        <v>10.66</v>
      </c>
    </row>
    <row r="784" spans="1:2">
      <c r="A784" s="917">
        <v>32503</v>
      </c>
      <c r="B784" t="s">
        <v>739</v>
      </c>
    </row>
    <row r="785" spans="1:2">
      <c r="A785" s="917">
        <v>32504</v>
      </c>
      <c r="B785">
        <v>10.65</v>
      </c>
    </row>
    <row r="786" spans="1:2">
      <c r="A786" s="917">
        <v>32505</v>
      </c>
      <c r="B786">
        <v>10.67</v>
      </c>
    </row>
    <row r="787" spans="1:2">
      <c r="A787" s="917">
        <v>32506</v>
      </c>
      <c r="B787">
        <v>10.66</v>
      </c>
    </row>
    <row r="788" spans="1:2">
      <c r="A788" s="917">
        <v>32507</v>
      </c>
      <c r="B788">
        <v>10.69</v>
      </c>
    </row>
    <row r="789" spans="1:2">
      <c r="A789" s="917">
        <v>32510</v>
      </c>
      <c r="B789" t="s">
        <v>739</v>
      </c>
    </row>
    <row r="790" spans="1:2">
      <c r="A790" s="917">
        <v>32511</v>
      </c>
      <c r="B790">
        <v>10.71</v>
      </c>
    </row>
    <row r="791" spans="1:2">
      <c r="A791" s="917">
        <v>32512</v>
      </c>
      <c r="B791">
        <v>10.71</v>
      </c>
    </row>
    <row r="792" spans="1:2">
      <c r="A792" s="917">
        <v>32513</v>
      </c>
      <c r="B792">
        <v>10.75</v>
      </c>
    </row>
    <row r="793" spans="1:2">
      <c r="A793" s="917">
        <v>32514</v>
      </c>
      <c r="B793">
        <v>10.73</v>
      </c>
    </row>
    <row r="794" spans="1:2">
      <c r="A794" s="917">
        <v>32517</v>
      </c>
      <c r="B794">
        <v>10.7</v>
      </c>
    </row>
    <row r="795" spans="1:2">
      <c r="A795" s="917">
        <v>32518</v>
      </c>
      <c r="B795">
        <v>10.72</v>
      </c>
    </row>
    <row r="796" spans="1:2">
      <c r="A796" s="917">
        <v>32519</v>
      </c>
      <c r="B796">
        <v>10.73</v>
      </c>
    </row>
    <row r="797" spans="1:2">
      <c r="A797" s="917">
        <v>32520</v>
      </c>
      <c r="B797">
        <v>10.71</v>
      </c>
    </row>
    <row r="798" spans="1:2">
      <c r="A798" s="917">
        <v>32521</v>
      </c>
      <c r="B798">
        <v>10.66</v>
      </c>
    </row>
    <row r="799" spans="1:2">
      <c r="A799" s="917">
        <v>32524</v>
      </c>
      <c r="B799">
        <v>10.63</v>
      </c>
    </row>
    <row r="800" spans="1:2">
      <c r="A800" s="917">
        <v>32525</v>
      </c>
      <c r="B800">
        <v>10.64</v>
      </c>
    </row>
    <row r="801" spans="1:2">
      <c r="A801" s="917">
        <v>32526</v>
      </c>
      <c r="B801">
        <v>10.61</v>
      </c>
    </row>
    <row r="802" spans="1:2">
      <c r="A802" s="917">
        <v>32527</v>
      </c>
      <c r="B802">
        <v>10.62</v>
      </c>
    </row>
    <row r="803" spans="1:2">
      <c r="A803" s="917">
        <v>32528</v>
      </c>
      <c r="B803">
        <v>10.62</v>
      </c>
    </row>
    <row r="804" spans="1:2">
      <c r="A804" s="917">
        <v>32531</v>
      </c>
      <c r="B804">
        <v>10.63</v>
      </c>
    </row>
    <row r="805" spans="1:2">
      <c r="A805" s="917">
        <v>32532</v>
      </c>
      <c r="B805">
        <v>10.6</v>
      </c>
    </row>
    <row r="806" spans="1:2">
      <c r="A806" s="917">
        <v>32533</v>
      </c>
      <c r="B806">
        <v>10.61</v>
      </c>
    </row>
    <row r="807" spans="1:2">
      <c r="A807" s="917">
        <v>32534</v>
      </c>
      <c r="B807">
        <v>10.61</v>
      </c>
    </row>
    <row r="808" spans="1:2">
      <c r="A808" s="917">
        <v>32535</v>
      </c>
      <c r="B808">
        <v>10.6</v>
      </c>
    </row>
    <row r="809" spans="1:2">
      <c r="A809" s="917">
        <v>32538</v>
      </c>
      <c r="B809">
        <v>10.58</v>
      </c>
    </row>
    <row r="810" spans="1:2">
      <c r="A810" s="917">
        <v>32539</v>
      </c>
      <c r="B810">
        <v>10.57</v>
      </c>
    </row>
    <row r="811" spans="1:2">
      <c r="A811" s="917">
        <v>32540</v>
      </c>
      <c r="B811">
        <v>10.56</v>
      </c>
    </row>
    <row r="812" spans="1:2">
      <c r="A812" s="917">
        <v>32541</v>
      </c>
      <c r="B812">
        <v>10.54</v>
      </c>
    </row>
    <row r="813" spans="1:2">
      <c r="A813" s="917">
        <v>32542</v>
      </c>
      <c r="B813">
        <v>10.53</v>
      </c>
    </row>
    <row r="814" spans="1:2">
      <c r="A814" s="917">
        <v>32545</v>
      </c>
      <c r="B814">
        <v>10.55</v>
      </c>
    </row>
    <row r="815" spans="1:2">
      <c r="A815" s="917">
        <v>32546</v>
      </c>
      <c r="B815">
        <v>10.53</v>
      </c>
    </row>
    <row r="816" spans="1:2">
      <c r="A816" s="917">
        <v>32547</v>
      </c>
      <c r="B816">
        <v>10.52</v>
      </c>
    </row>
    <row r="817" spans="1:2">
      <c r="A817" s="917">
        <v>32548</v>
      </c>
      <c r="B817">
        <v>10.52</v>
      </c>
    </row>
    <row r="818" spans="1:2">
      <c r="A818" s="917">
        <v>32549</v>
      </c>
      <c r="B818">
        <v>10.55</v>
      </c>
    </row>
    <row r="819" spans="1:2">
      <c r="A819" s="917">
        <v>32552</v>
      </c>
      <c r="B819">
        <v>10.6</v>
      </c>
    </row>
    <row r="820" spans="1:2">
      <c r="A820" s="917">
        <v>32553</v>
      </c>
      <c r="B820">
        <v>10.64</v>
      </c>
    </row>
    <row r="821" spans="1:2">
      <c r="A821" s="917">
        <v>32554</v>
      </c>
      <c r="B821">
        <v>10.64</v>
      </c>
    </row>
    <row r="822" spans="1:2">
      <c r="A822" s="917">
        <v>32555</v>
      </c>
      <c r="B822">
        <v>10.65</v>
      </c>
    </row>
    <row r="823" spans="1:2">
      <c r="A823" s="917">
        <v>32556</v>
      </c>
      <c r="B823">
        <v>10.66</v>
      </c>
    </row>
    <row r="824" spans="1:2">
      <c r="A824" s="917">
        <v>32559</v>
      </c>
      <c r="B824" t="s">
        <v>739</v>
      </c>
    </row>
    <row r="825" spans="1:2">
      <c r="A825" s="917">
        <v>32560</v>
      </c>
      <c r="B825">
        <v>10.65</v>
      </c>
    </row>
    <row r="826" spans="1:2">
      <c r="A826" s="917">
        <v>32561</v>
      </c>
      <c r="B826">
        <v>10.66</v>
      </c>
    </row>
    <row r="827" spans="1:2">
      <c r="A827" s="917">
        <v>32562</v>
      </c>
      <c r="B827">
        <v>10.69</v>
      </c>
    </row>
    <row r="828" spans="1:2">
      <c r="A828" s="917">
        <v>32563</v>
      </c>
      <c r="B828">
        <v>10.7</v>
      </c>
    </row>
    <row r="829" spans="1:2">
      <c r="A829" s="917">
        <v>32566</v>
      </c>
      <c r="B829">
        <v>10.71</v>
      </c>
    </row>
    <row r="830" spans="1:2">
      <c r="A830" s="917">
        <v>32567</v>
      </c>
      <c r="B830">
        <v>10.67</v>
      </c>
    </row>
    <row r="831" spans="1:2">
      <c r="A831" s="917">
        <v>32568</v>
      </c>
      <c r="B831">
        <v>10.68</v>
      </c>
    </row>
    <row r="832" spans="1:2">
      <c r="A832" s="917">
        <v>32569</v>
      </c>
      <c r="B832">
        <v>10.69</v>
      </c>
    </row>
    <row r="833" spans="1:2">
      <c r="A833" s="917">
        <v>32570</v>
      </c>
      <c r="B833">
        <v>10.69</v>
      </c>
    </row>
    <row r="834" spans="1:2">
      <c r="A834" s="917">
        <v>32573</v>
      </c>
      <c r="B834">
        <v>10.67</v>
      </c>
    </row>
    <row r="835" spans="1:2">
      <c r="A835" s="917">
        <v>32574</v>
      </c>
      <c r="B835">
        <v>10.64</v>
      </c>
    </row>
    <row r="836" spans="1:2">
      <c r="A836" s="917">
        <v>32575</v>
      </c>
      <c r="B836">
        <v>10.64</v>
      </c>
    </row>
    <row r="837" spans="1:2">
      <c r="A837" s="917">
        <v>32576</v>
      </c>
      <c r="B837">
        <v>10.63</v>
      </c>
    </row>
    <row r="838" spans="1:2">
      <c r="A838" s="917">
        <v>32577</v>
      </c>
      <c r="B838">
        <v>10.64</v>
      </c>
    </row>
    <row r="839" spans="1:2">
      <c r="A839" s="917">
        <v>32580</v>
      </c>
      <c r="B839">
        <v>10.65</v>
      </c>
    </row>
    <row r="840" spans="1:2">
      <c r="A840" s="917">
        <v>32581</v>
      </c>
      <c r="B840">
        <v>10.63</v>
      </c>
    </row>
    <row r="841" spans="1:2">
      <c r="A841" s="917">
        <v>32582</v>
      </c>
      <c r="B841">
        <v>10.62</v>
      </c>
    </row>
    <row r="842" spans="1:2">
      <c r="A842" s="917">
        <v>32583</v>
      </c>
      <c r="B842">
        <v>10.61</v>
      </c>
    </row>
    <row r="843" spans="1:2">
      <c r="A843" s="917">
        <v>32584</v>
      </c>
      <c r="B843">
        <v>10.67</v>
      </c>
    </row>
    <row r="844" spans="1:2">
      <c r="A844" s="917">
        <v>32587</v>
      </c>
      <c r="B844">
        <v>10.69</v>
      </c>
    </row>
    <row r="845" spans="1:2">
      <c r="A845" s="917">
        <v>32588</v>
      </c>
      <c r="B845">
        <v>10.71</v>
      </c>
    </row>
    <row r="846" spans="1:2">
      <c r="A846" s="917">
        <v>32589</v>
      </c>
      <c r="B846">
        <v>10.71</v>
      </c>
    </row>
    <row r="847" spans="1:2">
      <c r="A847" s="917">
        <v>32590</v>
      </c>
      <c r="B847">
        <v>10.69</v>
      </c>
    </row>
    <row r="848" spans="1:2">
      <c r="A848" s="917">
        <v>32591</v>
      </c>
      <c r="B848" t="s">
        <v>739</v>
      </c>
    </row>
    <row r="849" spans="1:2">
      <c r="A849" s="917">
        <v>32594</v>
      </c>
      <c r="B849">
        <v>10.72</v>
      </c>
    </row>
    <row r="850" spans="1:2">
      <c r="A850" s="917">
        <v>32595</v>
      </c>
      <c r="B850">
        <v>10.72</v>
      </c>
    </row>
    <row r="851" spans="1:2">
      <c r="A851" s="917">
        <v>32596</v>
      </c>
      <c r="B851">
        <v>10.69</v>
      </c>
    </row>
    <row r="852" spans="1:2">
      <c r="A852" s="917">
        <v>32597</v>
      </c>
      <c r="B852">
        <v>10.69</v>
      </c>
    </row>
    <row r="853" spans="1:2">
      <c r="A853" s="917">
        <v>32598</v>
      </c>
      <c r="B853">
        <v>10.61</v>
      </c>
    </row>
    <row r="854" spans="1:2">
      <c r="A854" s="917">
        <v>32601</v>
      </c>
      <c r="B854">
        <v>10.57</v>
      </c>
    </row>
    <row r="855" spans="1:2">
      <c r="A855" s="917">
        <v>32602</v>
      </c>
      <c r="B855">
        <v>10.57</v>
      </c>
    </row>
    <row r="856" spans="1:2">
      <c r="A856" s="917">
        <v>32603</v>
      </c>
      <c r="B856">
        <v>10.56</v>
      </c>
    </row>
    <row r="857" spans="1:2">
      <c r="A857" s="917">
        <v>32604</v>
      </c>
      <c r="B857">
        <v>10.63</v>
      </c>
    </row>
    <row r="858" spans="1:2">
      <c r="A858" s="917">
        <v>32605</v>
      </c>
      <c r="B858">
        <v>10.66</v>
      </c>
    </row>
    <row r="859" spans="1:2">
      <c r="A859" s="917">
        <v>32608</v>
      </c>
      <c r="B859">
        <v>10.66</v>
      </c>
    </row>
    <row r="860" spans="1:2">
      <c r="A860" s="917">
        <v>32609</v>
      </c>
      <c r="B860">
        <v>10.67</v>
      </c>
    </row>
    <row r="861" spans="1:2">
      <c r="A861" s="917">
        <v>32610</v>
      </c>
      <c r="B861">
        <v>10.65</v>
      </c>
    </row>
    <row r="862" spans="1:2">
      <c r="A862" s="917">
        <v>32611</v>
      </c>
      <c r="B862">
        <v>10.67</v>
      </c>
    </row>
    <row r="863" spans="1:2">
      <c r="A863" s="917">
        <v>32612</v>
      </c>
      <c r="B863">
        <v>10.63</v>
      </c>
    </row>
    <row r="864" spans="1:2">
      <c r="A864" s="917">
        <v>32615</v>
      </c>
      <c r="B864">
        <v>10.62</v>
      </c>
    </row>
    <row r="865" spans="1:2">
      <c r="A865" s="917">
        <v>32616</v>
      </c>
      <c r="B865">
        <v>10.61</v>
      </c>
    </row>
    <row r="866" spans="1:2">
      <c r="A866" s="917">
        <v>32617</v>
      </c>
      <c r="B866">
        <v>10.61</v>
      </c>
    </row>
    <row r="867" spans="1:2">
      <c r="A867" s="917">
        <v>32618</v>
      </c>
      <c r="B867">
        <v>10.61</v>
      </c>
    </row>
    <row r="868" spans="1:2">
      <c r="A868" s="917">
        <v>32619</v>
      </c>
      <c r="B868">
        <v>10.61</v>
      </c>
    </row>
    <row r="869" spans="1:2">
      <c r="A869" s="917">
        <v>32622</v>
      </c>
      <c r="B869">
        <v>10.62</v>
      </c>
    </row>
    <row r="870" spans="1:2">
      <c r="A870" s="917">
        <v>32623</v>
      </c>
      <c r="B870">
        <v>10.59</v>
      </c>
    </row>
    <row r="871" spans="1:2">
      <c r="A871" s="917">
        <v>32624</v>
      </c>
      <c r="B871">
        <v>10.6</v>
      </c>
    </row>
    <row r="872" spans="1:2">
      <c r="A872" s="917">
        <v>32625</v>
      </c>
      <c r="B872">
        <v>10.57</v>
      </c>
    </row>
    <row r="873" spans="1:2">
      <c r="A873" s="917">
        <v>32626</v>
      </c>
      <c r="B873">
        <v>10.57</v>
      </c>
    </row>
    <row r="874" spans="1:2">
      <c r="A874" s="917">
        <v>32629</v>
      </c>
      <c r="B874">
        <v>10.59</v>
      </c>
    </row>
    <row r="875" spans="1:2">
      <c r="A875" s="917">
        <v>32630</v>
      </c>
      <c r="B875">
        <v>10.58</v>
      </c>
    </row>
    <row r="876" spans="1:2">
      <c r="A876" s="917">
        <v>32631</v>
      </c>
      <c r="B876">
        <v>10.58</v>
      </c>
    </row>
    <row r="877" spans="1:2">
      <c r="A877" s="917">
        <v>32632</v>
      </c>
      <c r="B877">
        <v>10.57</v>
      </c>
    </row>
    <row r="878" spans="1:2">
      <c r="A878" s="917">
        <v>32633</v>
      </c>
      <c r="B878">
        <v>10.54</v>
      </c>
    </row>
    <row r="879" spans="1:2">
      <c r="A879" s="917">
        <v>32636</v>
      </c>
      <c r="B879">
        <v>10.56</v>
      </c>
    </row>
    <row r="880" spans="1:2">
      <c r="A880" s="917">
        <v>32637</v>
      </c>
      <c r="B880">
        <v>10.58</v>
      </c>
    </row>
    <row r="881" spans="1:2">
      <c r="A881" s="917">
        <v>32638</v>
      </c>
      <c r="B881">
        <v>10.61</v>
      </c>
    </row>
    <row r="882" spans="1:2">
      <c r="A882" s="917">
        <v>32639</v>
      </c>
      <c r="B882">
        <v>10.6</v>
      </c>
    </row>
    <row r="883" spans="1:2">
      <c r="A883" s="917">
        <v>32640</v>
      </c>
      <c r="B883">
        <v>10.49</v>
      </c>
    </row>
    <row r="884" spans="1:2">
      <c r="A884" s="917">
        <v>32643</v>
      </c>
      <c r="B884">
        <v>10.47</v>
      </c>
    </row>
    <row r="885" spans="1:2">
      <c r="A885" s="917">
        <v>32644</v>
      </c>
      <c r="B885">
        <v>10.49</v>
      </c>
    </row>
    <row r="886" spans="1:2">
      <c r="A886" s="917">
        <v>32645</v>
      </c>
      <c r="B886">
        <v>10.46</v>
      </c>
    </row>
    <row r="887" spans="1:2">
      <c r="A887" s="917">
        <v>32646</v>
      </c>
      <c r="B887">
        <v>10.46</v>
      </c>
    </row>
    <row r="888" spans="1:2">
      <c r="A888" s="917">
        <v>32647</v>
      </c>
      <c r="B888">
        <v>10.4</v>
      </c>
    </row>
    <row r="889" spans="1:2">
      <c r="A889" s="917">
        <v>32650</v>
      </c>
      <c r="B889">
        <v>10.36</v>
      </c>
    </row>
    <row r="890" spans="1:2">
      <c r="A890" s="917">
        <v>32651</v>
      </c>
      <c r="B890">
        <v>10.31</v>
      </c>
    </row>
    <row r="891" spans="1:2">
      <c r="A891" s="917">
        <v>32652</v>
      </c>
      <c r="B891">
        <v>10.31</v>
      </c>
    </row>
    <row r="892" spans="1:2">
      <c r="A892" s="917">
        <v>32653</v>
      </c>
      <c r="B892">
        <v>10.32</v>
      </c>
    </row>
    <row r="893" spans="1:2">
      <c r="A893" s="917">
        <v>32654</v>
      </c>
      <c r="B893">
        <v>10.3</v>
      </c>
    </row>
    <row r="894" spans="1:2">
      <c r="A894" s="917">
        <v>32657</v>
      </c>
      <c r="B894" t="s">
        <v>739</v>
      </c>
    </row>
    <row r="895" spans="1:2">
      <c r="A895" s="917">
        <v>32658</v>
      </c>
      <c r="B895">
        <v>10.3</v>
      </c>
    </row>
    <row r="896" spans="1:2">
      <c r="A896" s="917">
        <v>32659</v>
      </c>
      <c r="B896">
        <v>10.3</v>
      </c>
    </row>
    <row r="897" spans="1:2">
      <c r="A897" s="917">
        <v>32660</v>
      </c>
      <c r="B897">
        <v>10.27</v>
      </c>
    </row>
    <row r="898" spans="1:2">
      <c r="A898" s="917">
        <v>32661</v>
      </c>
      <c r="B898">
        <v>10.199999999999999</v>
      </c>
    </row>
    <row r="899" spans="1:2">
      <c r="A899" s="917">
        <v>32664</v>
      </c>
      <c r="B899">
        <v>10.130000000000001</v>
      </c>
    </row>
    <row r="900" spans="1:2">
      <c r="A900" s="917">
        <v>32665</v>
      </c>
      <c r="B900">
        <v>10.09</v>
      </c>
    </row>
    <row r="901" spans="1:2">
      <c r="A901" s="917">
        <v>32666</v>
      </c>
      <c r="B901">
        <v>10.050000000000001</v>
      </c>
    </row>
    <row r="902" spans="1:2">
      <c r="A902" s="917">
        <v>32667</v>
      </c>
      <c r="B902">
        <v>10.039999999999999</v>
      </c>
    </row>
    <row r="903" spans="1:2">
      <c r="A903" s="917">
        <v>32668</v>
      </c>
      <c r="B903">
        <v>9.9700000000000006</v>
      </c>
    </row>
    <row r="904" spans="1:2">
      <c r="A904" s="917">
        <v>32671</v>
      </c>
      <c r="B904">
        <v>9.9700000000000006</v>
      </c>
    </row>
    <row r="905" spans="1:2">
      <c r="A905" s="917">
        <v>32672</v>
      </c>
      <c r="B905">
        <v>9.9700000000000006</v>
      </c>
    </row>
    <row r="906" spans="1:2">
      <c r="A906" s="917">
        <v>32673</v>
      </c>
      <c r="B906">
        <v>9.9700000000000006</v>
      </c>
    </row>
    <row r="907" spans="1:2">
      <c r="A907" s="917">
        <v>32674</v>
      </c>
      <c r="B907">
        <v>9.98</v>
      </c>
    </row>
    <row r="908" spans="1:2">
      <c r="A908" s="917">
        <v>32675</v>
      </c>
      <c r="B908">
        <v>10.02</v>
      </c>
    </row>
    <row r="909" spans="1:2">
      <c r="A909" s="917">
        <v>32678</v>
      </c>
      <c r="B909">
        <v>10.029999999999999</v>
      </c>
    </row>
    <row r="910" spans="1:2">
      <c r="A910" s="917">
        <v>32679</v>
      </c>
      <c r="B910">
        <v>10.050000000000001</v>
      </c>
    </row>
    <row r="911" spans="1:2">
      <c r="A911" s="917">
        <v>32680</v>
      </c>
      <c r="B911">
        <v>10.050000000000001</v>
      </c>
    </row>
    <row r="912" spans="1:2">
      <c r="A912" s="917">
        <v>32681</v>
      </c>
      <c r="B912">
        <v>10.07</v>
      </c>
    </row>
    <row r="913" spans="1:2">
      <c r="A913" s="917">
        <v>32682</v>
      </c>
      <c r="B913">
        <v>10.039999999999999</v>
      </c>
    </row>
    <row r="914" spans="1:2">
      <c r="A914" s="917">
        <v>32685</v>
      </c>
      <c r="B914">
        <v>10.01</v>
      </c>
    </row>
    <row r="915" spans="1:2">
      <c r="A915" s="917">
        <v>32686</v>
      </c>
      <c r="B915">
        <v>9.9600000000000009</v>
      </c>
    </row>
    <row r="916" spans="1:2">
      <c r="A916" s="917">
        <v>32687</v>
      </c>
      <c r="B916">
        <v>9.99</v>
      </c>
    </row>
    <row r="917" spans="1:2">
      <c r="A917" s="917">
        <v>32688</v>
      </c>
      <c r="B917">
        <v>9.94</v>
      </c>
    </row>
    <row r="918" spans="1:2">
      <c r="A918" s="917">
        <v>32689</v>
      </c>
      <c r="B918">
        <v>9.93</v>
      </c>
    </row>
    <row r="919" spans="1:2">
      <c r="A919" s="917">
        <v>32692</v>
      </c>
      <c r="B919">
        <v>9.91</v>
      </c>
    </row>
    <row r="920" spans="1:2">
      <c r="A920" s="917">
        <v>32693</v>
      </c>
      <c r="B920" t="s">
        <v>739</v>
      </c>
    </row>
    <row r="921" spans="1:2">
      <c r="A921" s="917">
        <v>32694</v>
      </c>
      <c r="B921">
        <v>9.92</v>
      </c>
    </row>
    <row r="922" spans="1:2">
      <c r="A922" s="917">
        <v>32695</v>
      </c>
      <c r="B922">
        <v>9.9</v>
      </c>
    </row>
    <row r="923" spans="1:2">
      <c r="A923" s="917">
        <v>32696</v>
      </c>
      <c r="B923">
        <v>9.89</v>
      </c>
    </row>
    <row r="924" spans="1:2">
      <c r="A924" s="917">
        <v>32699</v>
      </c>
      <c r="B924">
        <v>9.86</v>
      </c>
    </row>
    <row r="925" spans="1:2">
      <c r="A925" s="917">
        <v>32700</v>
      </c>
      <c r="B925">
        <v>9.84</v>
      </c>
    </row>
    <row r="926" spans="1:2">
      <c r="A926" s="917">
        <v>32701</v>
      </c>
      <c r="B926">
        <v>9.83</v>
      </c>
    </row>
    <row r="927" spans="1:2">
      <c r="A927" s="917">
        <v>32702</v>
      </c>
      <c r="B927">
        <v>9.81</v>
      </c>
    </row>
    <row r="928" spans="1:2">
      <c r="A928" s="917">
        <v>32703</v>
      </c>
      <c r="B928">
        <v>9.89</v>
      </c>
    </row>
    <row r="929" spans="1:2">
      <c r="A929" s="917">
        <v>32706</v>
      </c>
      <c r="B929">
        <v>9.9</v>
      </c>
    </row>
    <row r="930" spans="1:2">
      <c r="A930" s="917">
        <v>32707</v>
      </c>
      <c r="B930">
        <v>9.93</v>
      </c>
    </row>
    <row r="931" spans="1:2">
      <c r="A931" s="917">
        <v>32708</v>
      </c>
      <c r="B931">
        <v>9.9</v>
      </c>
    </row>
    <row r="932" spans="1:2">
      <c r="A932" s="917">
        <v>32709</v>
      </c>
      <c r="B932">
        <v>9.9</v>
      </c>
    </row>
    <row r="933" spans="1:2">
      <c r="A933" s="917">
        <v>32710</v>
      </c>
      <c r="B933">
        <v>9.9</v>
      </c>
    </row>
    <row r="934" spans="1:2">
      <c r="A934" s="917">
        <v>32713</v>
      </c>
      <c r="B934">
        <v>9.9</v>
      </c>
    </row>
    <row r="935" spans="1:2">
      <c r="A935" s="917">
        <v>32714</v>
      </c>
      <c r="B935">
        <v>9.8699999999999992</v>
      </c>
    </row>
    <row r="936" spans="1:2">
      <c r="A936" s="917">
        <v>32715</v>
      </c>
      <c r="B936">
        <v>9.86</v>
      </c>
    </row>
    <row r="937" spans="1:2">
      <c r="A937" s="917">
        <v>32716</v>
      </c>
      <c r="B937">
        <v>9.83</v>
      </c>
    </row>
    <row r="938" spans="1:2">
      <c r="A938" s="917">
        <v>32717</v>
      </c>
      <c r="B938">
        <v>9.83</v>
      </c>
    </row>
    <row r="939" spans="1:2">
      <c r="A939" s="917">
        <v>32720</v>
      </c>
      <c r="B939">
        <v>9.81</v>
      </c>
    </row>
    <row r="940" spans="1:2">
      <c r="A940" s="917">
        <v>32721</v>
      </c>
      <c r="B940">
        <v>9.73</v>
      </c>
    </row>
    <row r="941" spans="1:2">
      <c r="A941" s="917">
        <v>32722</v>
      </c>
      <c r="B941">
        <v>9.75</v>
      </c>
    </row>
    <row r="942" spans="1:2">
      <c r="A942" s="917">
        <v>32723</v>
      </c>
      <c r="B942">
        <v>9.76</v>
      </c>
    </row>
    <row r="943" spans="1:2">
      <c r="A943" s="917">
        <v>32724</v>
      </c>
      <c r="B943">
        <v>9.82</v>
      </c>
    </row>
    <row r="944" spans="1:2">
      <c r="A944" s="917">
        <v>32727</v>
      </c>
      <c r="B944">
        <v>9.82</v>
      </c>
    </row>
    <row r="945" spans="1:2">
      <c r="A945" s="917">
        <v>32728</v>
      </c>
      <c r="B945">
        <v>9.81</v>
      </c>
    </row>
    <row r="946" spans="1:2">
      <c r="A946" s="917">
        <v>32729</v>
      </c>
      <c r="B946">
        <v>9.82</v>
      </c>
    </row>
    <row r="947" spans="1:2">
      <c r="A947" s="917">
        <v>32730</v>
      </c>
      <c r="B947">
        <v>9.84</v>
      </c>
    </row>
    <row r="948" spans="1:2">
      <c r="A948" s="917">
        <v>32731</v>
      </c>
      <c r="B948">
        <v>9.83</v>
      </c>
    </row>
    <row r="949" spans="1:2">
      <c r="A949" s="917">
        <v>32734</v>
      </c>
      <c r="B949">
        <v>9.89</v>
      </c>
    </row>
    <row r="950" spans="1:2">
      <c r="A950" s="917">
        <v>32735</v>
      </c>
      <c r="B950">
        <v>9.9</v>
      </c>
    </row>
    <row r="951" spans="1:2">
      <c r="A951" s="917">
        <v>32736</v>
      </c>
      <c r="B951">
        <v>9.8800000000000008</v>
      </c>
    </row>
    <row r="952" spans="1:2">
      <c r="A952" s="917">
        <v>32737</v>
      </c>
      <c r="B952">
        <v>9.92</v>
      </c>
    </row>
    <row r="953" spans="1:2">
      <c r="A953" s="917">
        <v>32738</v>
      </c>
      <c r="B953">
        <v>9.92</v>
      </c>
    </row>
    <row r="954" spans="1:2">
      <c r="A954" s="917">
        <v>32741</v>
      </c>
      <c r="B954">
        <v>9.91</v>
      </c>
    </row>
    <row r="955" spans="1:2">
      <c r="A955" s="917">
        <v>32742</v>
      </c>
      <c r="B955">
        <v>9.92</v>
      </c>
    </row>
    <row r="956" spans="1:2">
      <c r="A956" s="917">
        <v>32743</v>
      </c>
      <c r="B956">
        <v>9.94</v>
      </c>
    </row>
    <row r="957" spans="1:2">
      <c r="A957" s="917">
        <v>32744</v>
      </c>
      <c r="B957">
        <v>9.92</v>
      </c>
    </row>
    <row r="958" spans="1:2">
      <c r="A958" s="917">
        <v>32745</v>
      </c>
      <c r="B958">
        <v>9.92</v>
      </c>
    </row>
    <row r="959" spans="1:2">
      <c r="A959" s="917">
        <v>32748</v>
      </c>
      <c r="B959">
        <v>9.9499999999999993</v>
      </c>
    </row>
    <row r="960" spans="1:2">
      <c r="A960" s="917">
        <v>32749</v>
      </c>
      <c r="B960">
        <v>9.9700000000000006</v>
      </c>
    </row>
    <row r="961" spans="1:2">
      <c r="A961" s="917">
        <v>32750</v>
      </c>
      <c r="B961">
        <v>9.9700000000000006</v>
      </c>
    </row>
    <row r="962" spans="1:2">
      <c r="A962" s="917">
        <v>32751</v>
      </c>
      <c r="B962">
        <v>9.9600000000000009</v>
      </c>
    </row>
    <row r="963" spans="1:2">
      <c r="A963" s="917">
        <v>32752</v>
      </c>
      <c r="B963">
        <v>9.9700000000000006</v>
      </c>
    </row>
    <row r="964" spans="1:2">
      <c r="A964" s="917">
        <v>32755</v>
      </c>
      <c r="B964" t="s">
        <v>739</v>
      </c>
    </row>
    <row r="965" spans="1:2">
      <c r="A965" s="917">
        <v>32756</v>
      </c>
      <c r="B965">
        <v>9.9499999999999993</v>
      </c>
    </row>
    <row r="966" spans="1:2">
      <c r="A966" s="917">
        <v>32757</v>
      </c>
      <c r="B966">
        <v>9.94</v>
      </c>
    </row>
    <row r="967" spans="1:2">
      <c r="A967" s="917">
        <v>32758</v>
      </c>
      <c r="B967">
        <v>9.94</v>
      </c>
    </row>
    <row r="968" spans="1:2">
      <c r="A968" s="917">
        <v>32759</v>
      </c>
      <c r="B968">
        <v>9.94</v>
      </c>
    </row>
    <row r="969" spans="1:2">
      <c r="A969" s="917">
        <v>32762</v>
      </c>
      <c r="B969">
        <v>9.89</v>
      </c>
    </row>
    <row r="970" spans="1:2">
      <c r="A970" s="917">
        <v>32763</v>
      </c>
      <c r="B970">
        <v>9.8800000000000008</v>
      </c>
    </row>
    <row r="971" spans="1:2">
      <c r="A971" s="917">
        <v>32764</v>
      </c>
      <c r="B971">
        <v>9.89</v>
      </c>
    </row>
    <row r="972" spans="1:2">
      <c r="A972" s="917">
        <v>32765</v>
      </c>
      <c r="B972">
        <v>9.8800000000000008</v>
      </c>
    </row>
    <row r="973" spans="1:2">
      <c r="A973" s="917">
        <v>32766</v>
      </c>
      <c r="B973">
        <v>9.8800000000000008</v>
      </c>
    </row>
    <row r="974" spans="1:2">
      <c r="A974" s="917">
        <v>32769</v>
      </c>
      <c r="B974">
        <v>9.8800000000000008</v>
      </c>
    </row>
    <row r="975" spans="1:2">
      <c r="A975" s="917">
        <v>32770</v>
      </c>
      <c r="B975">
        <v>9.86</v>
      </c>
    </row>
    <row r="976" spans="1:2">
      <c r="A976" s="917">
        <v>32771</v>
      </c>
      <c r="B976">
        <v>9.8699999999999992</v>
      </c>
    </row>
    <row r="977" spans="1:2">
      <c r="A977" s="917">
        <v>32772</v>
      </c>
      <c r="B977">
        <v>9.89</v>
      </c>
    </row>
    <row r="978" spans="1:2">
      <c r="A978" s="917">
        <v>32773</v>
      </c>
      <c r="B978">
        <v>9.89</v>
      </c>
    </row>
    <row r="979" spans="1:2">
      <c r="A979" s="917">
        <v>32776</v>
      </c>
      <c r="B979">
        <v>9.94</v>
      </c>
    </row>
    <row r="980" spans="1:2">
      <c r="A980" s="917">
        <v>32777</v>
      </c>
      <c r="B980">
        <v>9.94</v>
      </c>
    </row>
    <row r="981" spans="1:2">
      <c r="A981" s="917">
        <v>32778</v>
      </c>
      <c r="B981">
        <v>9.94</v>
      </c>
    </row>
    <row r="982" spans="1:2">
      <c r="A982" s="917">
        <v>32779</v>
      </c>
      <c r="B982">
        <v>9.93</v>
      </c>
    </row>
    <row r="983" spans="1:2">
      <c r="A983" s="917">
        <v>32780</v>
      </c>
      <c r="B983">
        <v>9.93</v>
      </c>
    </row>
    <row r="984" spans="1:2">
      <c r="A984" s="917">
        <v>32783</v>
      </c>
      <c r="B984">
        <v>9.93</v>
      </c>
    </row>
    <row r="985" spans="1:2">
      <c r="A985" s="917">
        <v>32784</v>
      </c>
      <c r="B985">
        <v>9.93</v>
      </c>
    </row>
    <row r="986" spans="1:2">
      <c r="A986" s="917">
        <v>32785</v>
      </c>
      <c r="B986">
        <v>9.92</v>
      </c>
    </row>
    <row r="987" spans="1:2">
      <c r="A987" s="917">
        <v>32786</v>
      </c>
      <c r="B987">
        <v>9.91</v>
      </c>
    </row>
    <row r="988" spans="1:2">
      <c r="A988" s="917">
        <v>32787</v>
      </c>
      <c r="B988">
        <v>9.89</v>
      </c>
    </row>
    <row r="989" spans="1:2">
      <c r="A989" s="917">
        <v>32790</v>
      </c>
      <c r="B989">
        <v>9.8699999999999992</v>
      </c>
    </row>
    <row r="990" spans="1:2">
      <c r="A990" s="917">
        <v>32791</v>
      </c>
      <c r="B990">
        <v>9.83</v>
      </c>
    </row>
    <row r="991" spans="1:2">
      <c r="A991" s="917">
        <v>32792</v>
      </c>
      <c r="B991">
        <v>9.81</v>
      </c>
    </row>
    <row r="992" spans="1:2">
      <c r="A992" s="917">
        <v>32793</v>
      </c>
      <c r="B992">
        <v>9.82</v>
      </c>
    </row>
    <row r="993" spans="1:2">
      <c r="A993" s="917">
        <v>32794</v>
      </c>
      <c r="B993">
        <v>9.77</v>
      </c>
    </row>
    <row r="994" spans="1:2">
      <c r="A994" s="917">
        <v>32797</v>
      </c>
      <c r="B994">
        <v>9.76</v>
      </c>
    </row>
    <row r="995" spans="1:2">
      <c r="A995" s="917">
        <v>32798</v>
      </c>
      <c r="B995">
        <v>9.77</v>
      </c>
    </row>
    <row r="996" spans="1:2">
      <c r="A996" s="917">
        <v>32799</v>
      </c>
      <c r="B996">
        <v>9.77</v>
      </c>
    </row>
    <row r="997" spans="1:2">
      <c r="A997" s="917">
        <v>32800</v>
      </c>
      <c r="B997">
        <v>9.76</v>
      </c>
    </row>
    <row r="998" spans="1:2">
      <c r="A998" s="917">
        <v>32801</v>
      </c>
      <c r="B998">
        <v>9.77</v>
      </c>
    </row>
    <row r="999" spans="1:2">
      <c r="A999" s="917">
        <v>32804</v>
      </c>
      <c r="B999">
        <v>9.77</v>
      </c>
    </row>
    <row r="1000" spans="1:2">
      <c r="A1000" s="917">
        <v>32805</v>
      </c>
      <c r="B1000">
        <v>9.74</v>
      </c>
    </row>
    <row r="1001" spans="1:2">
      <c r="A1001" s="917">
        <v>32806</v>
      </c>
      <c r="B1001">
        <v>9.75</v>
      </c>
    </row>
    <row r="1002" spans="1:2">
      <c r="A1002" s="917">
        <v>32807</v>
      </c>
      <c r="B1002">
        <v>9.74</v>
      </c>
    </row>
    <row r="1003" spans="1:2">
      <c r="A1003" s="917">
        <v>32808</v>
      </c>
      <c r="B1003">
        <v>9.77</v>
      </c>
    </row>
    <row r="1004" spans="1:2">
      <c r="A1004" s="917">
        <v>32811</v>
      </c>
      <c r="B1004">
        <v>9.7799999999999994</v>
      </c>
    </row>
    <row r="1005" spans="1:2">
      <c r="A1005" s="917">
        <v>32812</v>
      </c>
      <c r="B1005">
        <v>9.76</v>
      </c>
    </row>
    <row r="1006" spans="1:2">
      <c r="A1006" s="917">
        <v>32813</v>
      </c>
      <c r="B1006">
        <v>9.75</v>
      </c>
    </row>
    <row r="1007" spans="1:2">
      <c r="A1007" s="917">
        <v>32814</v>
      </c>
      <c r="B1007">
        <v>9.76</v>
      </c>
    </row>
    <row r="1008" spans="1:2">
      <c r="A1008" s="917">
        <v>32815</v>
      </c>
      <c r="B1008">
        <v>9.7799999999999994</v>
      </c>
    </row>
    <row r="1009" spans="1:2">
      <c r="A1009" s="917">
        <v>32818</v>
      </c>
      <c r="B1009">
        <v>9.81</v>
      </c>
    </row>
    <row r="1010" spans="1:2">
      <c r="A1010" s="917">
        <v>32819</v>
      </c>
      <c r="B1010">
        <v>9.8000000000000007</v>
      </c>
    </row>
    <row r="1011" spans="1:2">
      <c r="A1011" s="917">
        <v>32820</v>
      </c>
      <c r="B1011">
        <v>9.77</v>
      </c>
    </row>
    <row r="1012" spans="1:2">
      <c r="A1012" s="917">
        <v>32821</v>
      </c>
      <c r="B1012">
        <v>9.81</v>
      </c>
    </row>
    <row r="1013" spans="1:2">
      <c r="A1013" s="917">
        <v>32822</v>
      </c>
      <c r="B1013">
        <v>9.83</v>
      </c>
    </row>
    <row r="1014" spans="1:2">
      <c r="A1014" s="917">
        <v>32825</v>
      </c>
      <c r="B1014">
        <v>9.82</v>
      </c>
    </row>
    <row r="1015" spans="1:2">
      <c r="A1015" s="917">
        <v>32826</v>
      </c>
      <c r="B1015">
        <v>9.82</v>
      </c>
    </row>
    <row r="1016" spans="1:2">
      <c r="A1016" s="917">
        <v>32827</v>
      </c>
      <c r="B1016">
        <v>9.82</v>
      </c>
    </row>
    <row r="1017" spans="1:2">
      <c r="A1017" s="917">
        <v>32828</v>
      </c>
      <c r="B1017">
        <v>9.82</v>
      </c>
    </row>
    <row r="1018" spans="1:2">
      <c r="A1018" s="917">
        <v>32829</v>
      </c>
      <c r="B1018">
        <v>9.83</v>
      </c>
    </row>
    <row r="1019" spans="1:2">
      <c r="A1019" s="917">
        <v>32832</v>
      </c>
      <c r="B1019">
        <v>9.84</v>
      </c>
    </row>
    <row r="1020" spans="1:2">
      <c r="A1020" s="917">
        <v>32833</v>
      </c>
      <c r="B1020">
        <v>9.81</v>
      </c>
    </row>
    <row r="1021" spans="1:2">
      <c r="A1021" s="917">
        <v>32834</v>
      </c>
      <c r="B1021">
        <v>9.83</v>
      </c>
    </row>
    <row r="1022" spans="1:2">
      <c r="A1022" s="917">
        <v>32835</v>
      </c>
      <c r="B1022" t="s">
        <v>739</v>
      </c>
    </row>
    <row r="1023" spans="1:2">
      <c r="A1023" s="917">
        <v>32836</v>
      </c>
      <c r="B1023">
        <v>9.84</v>
      </c>
    </row>
    <row r="1024" spans="1:2">
      <c r="A1024" s="917">
        <v>32839</v>
      </c>
      <c r="B1024">
        <v>9.83</v>
      </c>
    </row>
    <row r="1025" spans="1:2">
      <c r="A1025" s="917">
        <v>32840</v>
      </c>
      <c r="B1025">
        <v>9.83</v>
      </c>
    </row>
    <row r="1026" spans="1:2">
      <c r="A1026" s="917">
        <v>32841</v>
      </c>
      <c r="B1026">
        <v>9.83</v>
      </c>
    </row>
    <row r="1027" spans="1:2">
      <c r="A1027" s="917">
        <v>32842</v>
      </c>
      <c r="B1027">
        <v>9.83</v>
      </c>
    </row>
    <row r="1028" spans="1:2">
      <c r="A1028" s="917">
        <v>32843</v>
      </c>
      <c r="B1028">
        <v>9.82</v>
      </c>
    </row>
    <row r="1029" spans="1:2">
      <c r="A1029" s="917">
        <v>32846</v>
      </c>
      <c r="B1029">
        <v>9.8000000000000007</v>
      </c>
    </row>
    <row r="1030" spans="1:2">
      <c r="A1030" s="917">
        <v>32847</v>
      </c>
      <c r="B1030">
        <v>9.81</v>
      </c>
    </row>
    <row r="1031" spans="1:2">
      <c r="A1031" s="917">
        <v>32848</v>
      </c>
      <c r="B1031">
        <v>9.82</v>
      </c>
    </row>
    <row r="1032" spans="1:2">
      <c r="A1032" s="917">
        <v>32849</v>
      </c>
      <c r="B1032">
        <v>9.82</v>
      </c>
    </row>
    <row r="1033" spans="1:2">
      <c r="A1033" s="917">
        <v>32850</v>
      </c>
      <c r="B1033">
        <v>9.81</v>
      </c>
    </row>
    <row r="1034" spans="1:2">
      <c r="A1034" s="917">
        <v>32853</v>
      </c>
      <c r="B1034">
        <v>9.8000000000000007</v>
      </c>
    </row>
    <row r="1035" spans="1:2">
      <c r="A1035" s="917">
        <v>32854</v>
      </c>
      <c r="B1035">
        <v>9.8000000000000007</v>
      </c>
    </row>
    <row r="1036" spans="1:2">
      <c r="A1036" s="917">
        <v>32855</v>
      </c>
      <c r="B1036">
        <v>9.8000000000000007</v>
      </c>
    </row>
    <row r="1037" spans="1:2">
      <c r="A1037" s="917">
        <v>32856</v>
      </c>
      <c r="B1037">
        <v>9.82</v>
      </c>
    </row>
    <row r="1038" spans="1:2">
      <c r="A1038" s="917">
        <v>32857</v>
      </c>
      <c r="B1038">
        <v>9.81</v>
      </c>
    </row>
    <row r="1039" spans="1:2">
      <c r="A1039" s="917">
        <v>32860</v>
      </c>
      <c r="B1039">
        <v>9.81</v>
      </c>
    </row>
    <row r="1040" spans="1:2">
      <c r="A1040" s="917">
        <v>32861</v>
      </c>
      <c r="B1040">
        <v>9.82</v>
      </c>
    </row>
    <row r="1041" spans="1:2">
      <c r="A1041" s="917">
        <v>32862</v>
      </c>
      <c r="B1041">
        <v>9.82</v>
      </c>
    </row>
    <row r="1042" spans="1:2">
      <c r="A1042" s="917">
        <v>32863</v>
      </c>
      <c r="B1042">
        <v>9.81</v>
      </c>
    </row>
    <row r="1043" spans="1:2">
      <c r="A1043" s="917">
        <v>32864</v>
      </c>
      <c r="B1043">
        <v>9.82</v>
      </c>
    </row>
    <row r="1044" spans="1:2">
      <c r="A1044" s="917">
        <v>32867</v>
      </c>
      <c r="B1044" t="s">
        <v>739</v>
      </c>
    </row>
    <row r="1045" spans="1:2">
      <c r="A1045" s="917">
        <v>32868</v>
      </c>
      <c r="B1045">
        <v>9.84</v>
      </c>
    </row>
    <row r="1046" spans="1:2">
      <c r="A1046" s="917">
        <v>32869</v>
      </c>
      <c r="B1046">
        <v>9.85</v>
      </c>
    </row>
    <row r="1047" spans="1:2">
      <c r="A1047" s="917">
        <v>32870</v>
      </c>
      <c r="B1047">
        <v>9.85</v>
      </c>
    </row>
    <row r="1048" spans="1:2">
      <c r="A1048" s="917">
        <v>32871</v>
      </c>
      <c r="B1048">
        <v>9.84</v>
      </c>
    </row>
    <row r="1049" spans="1:2">
      <c r="A1049" s="917">
        <v>32874</v>
      </c>
      <c r="B1049" t="s">
        <v>739</v>
      </c>
    </row>
    <row r="1050" spans="1:2">
      <c r="A1050" s="917">
        <v>32875</v>
      </c>
      <c r="B1050">
        <v>9.85</v>
      </c>
    </row>
    <row r="1051" spans="1:2">
      <c r="A1051" s="917">
        <v>32876</v>
      </c>
      <c r="B1051">
        <v>9.86</v>
      </c>
    </row>
    <row r="1052" spans="1:2">
      <c r="A1052" s="917">
        <v>32877</v>
      </c>
      <c r="B1052">
        <v>9.84</v>
      </c>
    </row>
    <row r="1053" spans="1:2">
      <c r="A1053" s="917">
        <v>32878</v>
      </c>
      <c r="B1053">
        <v>9.8800000000000008</v>
      </c>
    </row>
    <row r="1054" spans="1:2">
      <c r="A1054" s="917">
        <v>32881</v>
      </c>
      <c r="B1054">
        <v>9.8800000000000008</v>
      </c>
    </row>
    <row r="1055" spans="1:2">
      <c r="A1055" s="917">
        <v>32882</v>
      </c>
      <c r="B1055">
        <v>9.86</v>
      </c>
    </row>
    <row r="1056" spans="1:2">
      <c r="A1056" s="917">
        <v>32883</v>
      </c>
      <c r="B1056">
        <v>9.8800000000000008</v>
      </c>
    </row>
    <row r="1057" spans="1:2">
      <c r="A1057" s="917">
        <v>32884</v>
      </c>
      <c r="B1057">
        <v>9.86</v>
      </c>
    </row>
    <row r="1058" spans="1:2">
      <c r="A1058" s="917">
        <v>32885</v>
      </c>
      <c r="B1058">
        <v>9.8699999999999992</v>
      </c>
    </row>
    <row r="1059" spans="1:2">
      <c r="A1059" s="917">
        <v>32888</v>
      </c>
      <c r="B1059">
        <v>9.8800000000000008</v>
      </c>
    </row>
    <row r="1060" spans="1:2">
      <c r="A1060" s="917">
        <v>32889</v>
      </c>
      <c r="B1060">
        <v>9.92</v>
      </c>
    </row>
    <row r="1061" spans="1:2">
      <c r="A1061" s="917">
        <v>32890</v>
      </c>
      <c r="B1061">
        <v>9.92</v>
      </c>
    </row>
    <row r="1062" spans="1:2">
      <c r="A1062" s="917">
        <v>32891</v>
      </c>
      <c r="B1062">
        <v>9.9700000000000006</v>
      </c>
    </row>
    <row r="1063" spans="1:2">
      <c r="A1063" s="917">
        <v>32892</v>
      </c>
      <c r="B1063">
        <v>9.9499999999999993</v>
      </c>
    </row>
    <row r="1064" spans="1:2">
      <c r="A1064" s="917">
        <v>32895</v>
      </c>
      <c r="B1064">
        <v>9.9600000000000009</v>
      </c>
    </row>
    <row r="1065" spans="1:2">
      <c r="A1065" s="917">
        <v>32896</v>
      </c>
      <c r="B1065">
        <v>9.9700000000000006</v>
      </c>
    </row>
    <row r="1066" spans="1:2">
      <c r="A1066" s="917">
        <v>32897</v>
      </c>
      <c r="B1066">
        <v>10</v>
      </c>
    </row>
    <row r="1067" spans="1:2">
      <c r="A1067" s="917">
        <v>32898</v>
      </c>
      <c r="B1067">
        <v>10</v>
      </c>
    </row>
    <row r="1068" spans="1:2">
      <c r="A1068" s="917">
        <v>32899</v>
      </c>
      <c r="B1068">
        <v>10.06</v>
      </c>
    </row>
    <row r="1069" spans="1:2">
      <c r="A1069" s="917">
        <v>32902</v>
      </c>
      <c r="B1069">
        <v>10.09</v>
      </c>
    </row>
    <row r="1070" spans="1:2">
      <c r="A1070" s="917">
        <v>32903</v>
      </c>
      <c r="B1070">
        <v>10.119999999999999</v>
      </c>
    </row>
    <row r="1071" spans="1:2">
      <c r="A1071" s="917">
        <v>32904</v>
      </c>
      <c r="B1071">
        <v>10.11</v>
      </c>
    </row>
    <row r="1072" spans="1:2">
      <c r="A1072" s="917">
        <v>32905</v>
      </c>
      <c r="B1072">
        <v>10.1</v>
      </c>
    </row>
    <row r="1073" spans="1:2">
      <c r="A1073" s="917">
        <v>32906</v>
      </c>
      <c r="B1073">
        <v>10.09</v>
      </c>
    </row>
    <row r="1074" spans="1:2">
      <c r="A1074" s="917">
        <v>32909</v>
      </c>
      <c r="B1074">
        <v>10.119999999999999</v>
      </c>
    </row>
    <row r="1075" spans="1:2">
      <c r="A1075" s="917">
        <v>32910</v>
      </c>
      <c r="B1075">
        <v>10.130000000000001</v>
      </c>
    </row>
    <row r="1076" spans="1:2">
      <c r="A1076" s="917">
        <v>32911</v>
      </c>
      <c r="B1076">
        <v>10.14</v>
      </c>
    </row>
    <row r="1077" spans="1:2">
      <c r="A1077" s="917">
        <v>32912</v>
      </c>
      <c r="B1077">
        <v>10.14</v>
      </c>
    </row>
    <row r="1078" spans="1:2">
      <c r="A1078" s="917">
        <v>32913</v>
      </c>
      <c r="B1078">
        <v>10.11</v>
      </c>
    </row>
    <row r="1079" spans="1:2">
      <c r="A1079" s="917">
        <v>32916</v>
      </c>
      <c r="B1079">
        <v>10.11</v>
      </c>
    </row>
    <row r="1080" spans="1:2">
      <c r="A1080" s="917">
        <v>32917</v>
      </c>
      <c r="B1080">
        <v>10.1</v>
      </c>
    </row>
    <row r="1081" spans="1:2">
      <c r="A1081" s="917">
        <v>32918</v>
      </c>
      <c r="B1081">
        <v>10.119999999999999</v>
      </c>
    </row>
    <row r="1082" spans="1:2">
      <c r="A1082" s="917">
        <v>32919</v>
      </c>
      <c r="B1082">
        <v>10.130000000000001</v>
      </c>
    </row>
    <row r="1083" spans="1:2">
      <c r="A1083" s="917">
        <v>32920</v>
      </c>
      <c r="B1083">
        <v>10.1</v>
      </c>
    </row>
    <row r="1084" spans="1:2">
      <c r="A1084" s="917">
        <v>32923</v>
      </c>
      <c r="B1084" t="s">
        <v>739</v>
      </c>
    </row>
    <row r="1085" spans="1:2">
      <c r="A1085" s="917">
        <v>32924</v>
      </c>
      <c r="B1085">
        <v>10.14</v>
      </c>
    </row>
    <row r="1086" spans="1:2">
      <c r="A1086" s="917">
        <v>32925</v>
      </c>
      <c r="B1086">
        <v>10.199999999999999</v>
      </c>
    </row>
    <row r="1087" spans="1:2">
      <c r="A1087" s="917">
        <v>32926</v>
      </c>
      <c r="B1087">
        <v>10.199999999999999</v>
      </c>
    </row>
    <row r="1088" spans="1:2">
      <c r="A1088" s="917">
        <v>32927</v>
      </c>
      <c r="B1088">
        <v>10.210000000000001</v>
      </c>
    </row>
    <row r="1089" spans="1:2">
      <c r="A1089" s="917">
        <v>32930</v>
      </c>
      <c r="B1089">
        <v>10.220000000000001</v>
      </c>
    </row>
    <row r="1090" spans="1:2">
      <c r="A1090" s="917">
        <v>32931</v>
      </c>
      <c r="B1090">
        <v>10.19</v>
      </c>
    </row>
    <row r="1091" spans="1:2">
      <c r="A1091" s="917">
        <v>32932</v>
      </c>
      <c r="B1091">
        <v>10.19</v>
      </c>
    </row>
    <row r="1092" spans="1:2">
      <c r="A1092" s="917">
        <v>32933</v>
      </c>
      <c r="B1092">
        <v>10.199999999999999</v>
      </c>
    </row>
    <row r="1093" spans="1:2">
      <c r="A1093" s="917">
        <v>32934</v>
      </c>
      <c r="B1093">
        <v>10.199999999999999</v>
      </c>
    </row>
    <row r="1094" spans="1:2">
      <c r="A1094" s="917">
        <v>32937</v>
      </c>
      <c r="B1094">
        <v>10.28</v>
      </c>
    </row>
    <row r="1095" spans="1:2">
      <c r="A1095" s="917">
        <v>32938</v>
      </c>
      <c r="B1095">
        <v>10.24</v>
      </c>
    </row>
    <row r="1096" spans="1:2">
      <c r="A1096" s="917">
        <v>32939</v>
      </c>
      <c r="B1096">
        <v>10.19</v>
      </c>
    </row>
    <row r="1097" spans="1:2">
      <c r="A1097" s="917">
        <v>32940</v>
      </c>
      <c r="B1097">
        <v>10.23</v>
      </c>
    </row>
    <row r="1098" spans="1:2">
      <c r="A1098" s="917">
        <v>32941</v>
      </c>
      <c r="B1098">
        <v>10.24</v>
      </c>
    </row>
    <row r="1099" spans="1:2">
      <c r="A1099" s="917">
        <v>32944</v>
      </c>
      <c r="B1099">
        <v>10.24</v>
      </c>
    </row>
    <row r="1100" spans="1:2">
      <c r="A1100" s="917">
        <v>32945</v>
      </c>
      <c r="B1100">
        <v>10.23</v>
      </c>
    </row>
    <row r="1101" spans="1:2">
      <c r="A1101" s="917">
        <v>32946</v>
      </c>
      <c r="B1101">
        <v>10.23</v>
      </c>
    </row>
    <row r="1102" spans="1:2">
      <c r="A1102" s="917">
        <v>32947</v>
      </c>
      <c r="B1102">
        <v>10.23</v>
      </c>
    </row>
    <row r="1103" spans="1:2">
      <c r="A1103" s="917">
        <v>32948</v>
      </c>
      <c r="B1103">
        <v>10.19</v>
      </c>
    </row>
    <row r="1104" spans="1:2">
      <c r="A1104" s="917">
        <v>32951</v>
      </c>
      <c r="B1104">
        <v>10.199999999999999</v>
      </c>
    </row>
    <row r="1105" spans="1:2">
      <c r="A1105" s="917">
        <v>32952</v>
      </c>
      <c r="B1105">
        <v>10.16</v>
      </c>
    </row>
    <row r="1106" spans="1:2">
      <c r="A1106" s="917">
        <v>32953</v>
      </c>
      <c r="B1106">
        <v>10.16</v>
      </c>
    </row>
    <row r="1107" spans="1:2">
      <c r="A1107" s="917">
        <v>32954</v>
      </c>
      <c r="B1107">
        <v>10.17</v>
      </c>
    </row>
    <row r="1108" spans="1:2">
      <c r="A1108" s="917">
        <v>32955</v>
      </c>
      <c r="B1108">
        <v>10.17</v>
      </c>
    </row>
    <row r="1109" spans="1:2">
      <c r="A1109" s="917">
        <v>32958</v>
      </c>
      <c r="B1109">
        <v>10.18</v>
      </c>
    </row>
    <row r="1110" spans="1:2">
      <c r="A1110" s="917">
        <v>32959</v>
      </c>
      <c r="B1110">
        <v>10.17</v>
      </c>
    </row>
    <row r="1111" spans="1:2">
      <c r="A1111" s="917">
        <v>32960</v>
      </c>
      <c r="B1111">
        <v>10.199999999999999</v>
      </c>
    </row>
    <row r="1112" spans="1:2">
      <c r="A1112" s="917">
        <v>32961</v>
      </c>
      <c r="B1112">
        <v>10.210000000000001</v>
      </c>
    </row>
    <row r="1113" spans="1:2">
      <c r="A1113" s="917">
        <v>32962</v>
      </c>
      <c r="B1113">
        <v>10.23</v>
      </c>
    </row>
    <row r="1114" spans="1:2">
      <c r="A1114" s="917">
        <v>32965</v>
      </c>
      <c r="B1114">
        <v>10.24</v>
      </c>
    </row>
    <row r="1115" spans="1:2">
      <c r="A1115" s="917">
        <v>32966</v>
      </c>
      <c r="B1115">
        <v>10.220000000000001</v>
      </c>
    </row>
    <row r="1116" spans="1:2">
      <c r="A1116" s="917">
        <v>32967</v>
      </c>
      <c r="B1116">
        <v>10.210000000000001</v>
      </c>
    </row>
    <row r="1117" spans="1:2">
      <c r="A1117" s="917">
        <v>32968</v>
      </c>
      <c r="B1117">
        <v>10.210000000000001</v>
      </c>
    </row>
    <row r="1118" spans="1:2">
      <c r="A1118" s="917">
        <v>32969</v>
      </c>
      <c r="B1118">
        <v>10.199999999999999</v>
      </c>
    </row>
    <row r="1119" spans="1:2">
      <c r="A1119" s="917">
        <v>32972</v>
      </c>
      <c r="B1119">
        <v>10.19</v>
      </c>
    </row>
    <row r="1120" spans="1:2">
      <c r="A1120" s="917">
        <v>32973</v>
      </c>
      <c r="B1120">
        <v>10.18</v>
      </c>
    </row>
    <row r="1121" spans="1:2">
      <c r="A1121" s="917">
        <v>32974</v>
      </c>
      <c r="B1121">
        <v>10.18</v>
      </c>
    </row>
    <row r="1122" spans="1:2">
      <c r="A1122" s="917">
        <v>32975</v>
      </c>
      <c r="B1122">
        <v>10.17</v>
      </c>
    </row>
    <row r="1123" spans="1:2">
      <c r="A1123" s="917">
        <v>32976</v>
      </c>
      <c r="B1123" t="s">
        <v>739</v>
      </c>
    </row>
    <row r="1124" spans="1:2">
      <c r="A1124" s="917">
        <v>32979</v>
      </c>
      <c r="B1124">
        <v>10.19</v>
      </c>
    </row>
    <row r="1125" spans="1:2">
      <c r="A1125" s="917">
        <v>32980</v>
      </c>
      <c r="B1125">
        <v>10.24</v>
      </c>
    </row>
    <row r="1126" spans="1:2">
      <c r="A1126" s="917">
        <v>32981</v>
      </c>
      <c r="B1126">
        <v>10.31</v>
      </c>
    </row>
    <row r="1127" spans="1:2">
      <c r="A1127" s="917">
        <v>32982</v>
      </c>
      <c r="B1127">
        <v>10.32</v>
      </c>
    </row>
    <row r="1128" spans="1:2">
      <c r="A1128" s="917">
        <v>32983</v>
      </c>
      <c r="B1128">
        <v>10.37</v>
      </c>
    </row>
    <row r="1129" spans="1:2">
      <c r="A1129" s="917">
        <v>32986</v>
      </c>
      <c r="B1129">
        <v>10.42</v>
      </c>
    </row>
    <row r="1130" spans="1:2">
      <c r="A1130" s="917">
        <v>32987</v>
      </c>
      <c r="B1130">
        <v>10.42</v>
      </c>
    </row>
    <row r="1131" spans="1:2">
      <c r="A1131" s="917">
        <v>32988</v>
      </c>
      <c r="B1131">
        <v>10.42</v>
      </c>
    </row>
    <row r="1132" spans="1:2">
      <c r="A1132" s="917">
        <v>32989</v>
      </c>
      <c r="B1132">
        <v>10.49</v>
      </c>
    </row>
    <row r="1133" spans="1:2">
      <c r="A1133" s="917">
        <v>32990</v>
      </c>
      <c r="B1133">
        <v>10.51</v>
      </c>
    </row>
    <row r="1134" spans="1:2">
      <c r="A1134" s="917">
        <v>32993</v>
      </c>
      <c r="B1134">
        <v>10.54</v>
      </c>
    </row>
    <row r="1135" spans="1:2">
      <c r="A1135" s="917">
        <v>32994</v>
      </c>
      <c r="B1135">
        <v>10.55</v>
      </c>
    </row>
    <row r="1136" spans="1:2">
      <c r="A1136" s="917">
        <v>32995</v>
      </c>
      <c r="B1136">
        <v>10.56</v>
      </c>
    </row>
    <row r="1137" spans="1:2">
      <c r="A1137" s="917">
        <v>32996</v>
      </c>
      <c r="B1137">
        <v>10.55</v>
      </c>
    </row>
    <row r="1138" spans="1:2">
      <c r="A1138" s="917">
        <v>32997</v>
      </c>
      <c r="B1138">
        <v>10.51</v>
      </c>
    </row>
    <row r="1139" spans="1:2">
      <c r="A1139" s="917">
        <v>33000</v>
      </c>
      <c r="B1139">
        <v>10.52</v>
      </c>
    </row>
    <row r="1140" spans="1:2">
      <c r="A1140" s="917">
        <v>33001</v>
      </c>
      <c r="B1140">
        <v>10.51</v>
      </c>
    </row>
    <row r="1141" spans="1:2">
      <c r="A1141" s="917">
        <v>33002</v>
      </c>
      <c r="B1141">
        <v>10.49</v>
      </c>
    </row>
    <row r="1142" spans="1:2">
      <c r="A1142" s="917">
        <v>33003</v>
      </c>
      <c r="B1142">
        <v>10.5</v>
      </c>
    </row>
    <row r="1143" spans="1:2">
      <c r="A1143" s="917">
        <v>33004</v>
      </c>
      <c r="B1143">
        <v>10.41</v>
      </c>
    </row>
    <row r="1144" spans="1:2">
      <c r="A1144" s="917">
        <v>33007</v>
      </c>
      <c r="B1144">
        <v>10.37</v>
      </c>
    </row>
    <row r="1145" spans="1:2">
      <c r="A1145" s="917">
        <v>33008</v>
      </c>
      <c r="B1145">
        <v>10.37</v>
      </c>
    </row>
    <row r="1146" spans="1:2">
      <c r="A1146" s="917">
        <v>33009</v>
      </c>
      <c r="B1146">
        <v>10.37</v>
      </c>
    </row>
    <row r="1147" spans="1:2">
      <c r="A1147" s="917">
        <v>33010</v>
      </c>
      <c r="B1147">
        <v>10.34</v>
      </c>
    </row>
    <row r="1148" spans="1:2">
      <c r="A1148" s="917">
        <v>33011</v>
      </c>
      <c r="B1148">
        <v>10.37</v>
      </c>
    </row>
    <row r="1149" spans="1:2">
      <c r="A1149" s="917">
        <v>33014</v>
      </c>
      <c r="B1149">
        <v>10.38</v>
      </c>
    </row>
    <row r="1150" spans="1:2">
      <c r="A1150" s="917">
        <v>33015</v>
      </c>
      <c r="B1150">
        <v>10.35</v>
      </c>
    </row>
    <row r="1151" spans="1:2">
      <c r="A1151" s="917">
        <v>33016</v>
      </c>
      <c r="B1151">
        <v>10.34</v>
      </c>
    </row>
    <row r="1152" spans="1:2">
      <c r="A1152" s="917">
        <v>33017</v>
      </c>
      <c r="B1152">
        <v>10.32</v>
      </c>
    </row>
    <row r="1153" spans="1:2">
      <c r="A1153" s="917">
        <v>33018</v>
      </c>
      <c r="B1153">
        <v>10.31</v>
      </c>
    </row>
    <row r="1154" spans="1:2">
      <c r="A1154" s="917">
        <v>33021</v>
      </c>
      <c r="B1154" t="s">
        <v>739</v>
      </c>
    </row>
    <row r="1155" spans="1:2">
      <c r="A1155" s="917">
        <v>33022</v>
      </c>
      <c r="B1155">
        <v>10.32</v>
      </c>
    </row>
    <row r="1156" spans="1:2">
      <c r="A1156" s="917">
        <v>33023</v>
      </c>
      <c r="B1156">
        <v>10.3</v>
      </c>
    </row>
    <row r="1157" spans="1:2">
      <c r="A1157" s="917">
        <v>33024</v>
      </c>
      <c r="B1157">
        <v>10.31</v>
      </c>
    </row>
    <row r="1158" spans="1:2">
      <c r="A1158" s="917">
        <v>33025</v>
      </c>
      <c r="B1158">
        <v>10.23</v>
      </c>
    </row>
    <row r="1159" spans="1:2">
      <c r="A1159" s="917">
        <v>33028</v>
      </c>
      <c r="B1159">
        <v>10.210000000000001</v>
      </c>
    </row>
    <row r="1160" spans="1:2">
      <c r="A1160" s="917">
        <v>33029</v>
      </c>
      <c r="B1160">
        <v>10.210000000000001</v>
      </c>
    </row>
    <row r="1161" spans="1:2">
      <c r="A1161" s="917">
        <v>33030</v>
      </c>
      <c r="B1161">
        <v>10.220000000000001</v>
      </c>
    </row>
    <row r="1162" spans="1:2">
      <c r="A1162" s="917">
        <v>33031</v>
      </c>
      <c r="B1162">
        <v>10.210000000000001</v>
      </c>
    </row>
    <row r="1163" spans="1:2">
      <c r="A1163" s="917">
        <v>33032</v>
      </c>
      <c r="B1163">
        <v>10.210000000000001</v>
      </c>
    </row>
    <row r="1164" spans="1:2">
      <c r="A1164" s="917">
        <v>33035</v>
      </c>
      <c r="B1164">
        <v>10.220000000000001</v>
      </c>
    </row>
    <row r="1165" spans="1:2">
      <c r="A1165" s="917">
        <v>33036</v>
      </c>
      <c r="B1165">
        <v>10.19</v>
      </c>
    </row>
    <row r="1166" spans="1:2">
      <c r="A1166" s="917">
        <v>33037</v>
      </c>
      <c r="B1166">
        <v>10.16</v>
      </c>
    </row>
    <row r="1167" spans="1:2">
      <c r="A1167" s="917">
        <v>33038</v>
      </c>
      <c r="B1167">
        <v>10.17</v>
      </c>
    </row>
    <row r="1168" spans="1:2">
      <c r="A1168" s="917">
        <v>33039</v>
      </c>
      <c r="B1168">
        <v>10.19</v>
      </c>
    </row>
    <row r="1169" spans="1:2">
      <c r="A1169" s="917">
        <v>33042</v>
      </c>
      <c r="B1169">
        <v>10.199999999999999</v>
      </c>
    </row>
    <row r="1170" spans="1:2">
      <c r="A1170" s="917">
        <v>33043</v>
      </c>
      <c r="B1170">
        <v>10.220000000000001</v>
      </c>
    </row>
    <row r="1171" spans="1:2">
      <c r="A1171" s="917">
        <v>33044</v>
      </c>
      <c r="B1171">
        <v>10.27</v>
      </c>
    </row>
    <row r="1172" spans="1:2">
      <c r="A1172" s="917">
        <v>33045</v>
      </c>
      <c r="B1172">
        <v>10.25</v>
      </c>
    </row>
    <row r="1173" spans="1:2">
      <c r="A1173" s="917">
        <v>33046</v>
      </c>
      <c r="B1173">
        <v>10.24</v>
      </c>
    </row>
    <row r="1174" spans="1:2">
      <c r="A1174" s="917">
        <v>33049</v>
      </c>
      <c r="B1174">
        <v>10.26</v>
      </c>
    </row>
    <row r="1175" spans="1:2">
      <c r="A1175" s="917">
        <v>33050</v>
      </c>
      <c r="B1175">
        <v>10.26</v>
      </c>
    </row>
    <row r="1176" spans="1:2">
      <c r="A1176" s="917">
        <v>33051</v>
      </c>
      <c r="B1176">
        <v>10.25</v>
      </c>
    </row>
    <row r="1177" spans="1:2">
      <c r="A1177" s="917">
        <v>33052</v>
      </c>
      <c r="B1177">
        <v>10.24</v>
      </c>
    </row>
    <row r="1178" spans="1:2">
      <c r="A1178" s="917">
        <v>33053</v>
      </c>
      <c r="B1178">
        <v>10.220000000000001</v>
      </c>
    </row>
    <row r="1179" spans="1:2">
      <c r="A1179" s="917">
        <v>33056</v>
      </c>
      <c r="B1179">
        <v>10.210000000000001</v>
      </c>
    </row>
    <row r="1180" spans="1:2">
      <c r="A1180" s="917">
        <v>33057</v>
      </c>
      <c r="B1180">
        <v>10.199999999999999</v>
      </c>
    </row>
    <row r="1181" spans="1:2">
      <c r="A1181" s="917">
        <v>33058</v>
      </c>
      <c r="B1181" t="s">
        <v>739</v>
      </c>
    </row>
    <row r="1182" spans="1:2">
      <c r="A1182" s="917">
        <v>33059</v>
      </c>
      <c r="B1182">
        <v>10.18</v>
      </c>
    </row>
    <row r="1183" spans="1:2">
      <c r="A1183" s="917">
        <v>33060</v>
      </c>
      <c r="B1183">
        <v>10.210000000000001</v>
      </c>
    </row>
    <row r="1184" spans="1:2">
      <c r="A1184" s="917">
        <v>33063</v>
      </c>
      <c r="B1184">
        <v>10.24</v>
      </c>
    </row>
    <row r="1185" spans="1:2">
      <c r="A1185" s="917">
        <v>33064</v>
      </c>
      <c r="B1185">
        <v>10.24</v>
      </c>
    </row>
    <row r="1186" spans="1:2">
      <c r="A1186" s="917">
        <v>33065</v>
      </c>
      <c r="B1186">
        <v>10.24</v>
      </c>
    </row>
    <row r="1187" spans="1:2">
      <c r="A1187" s="917">
        <v>33066</v>
      </c>
      <c r="B1187">
        <v>10.220000000000001</v>
      </c>
    </row>
    <row r="1188" spans="1:2">
      <c r="A1188" s="917">
        <v>33067</v>
      </c>
      <c r="B1188">
        <v>10.199999999999999</v>
      </c>
    </row>
    <row r="1189" spans="1:2">
      <c r="A1189" s="917">
        <v>33070</v>
      </c>
      <c r="B1189">
        <v>10.18</v>
      </c>
    </row>
    <row r="1190" spans="1:2">
      <c r="A1190" s="917">
        <v>33071</v>
      </c>
      <c r="B1190">
        <v>10.17</v>
      </c>
    </row>
    <row r="1191" spans="1:2">
      <c r="A1191" s="917">
        <v>33072</v>
      </c>
      <c r="B1191">
        <v>10.210000000000001</v>
      </c>
    </row>
    <row r="1192" spans="1:2">
      <c r="A1192" s="917">
        <v>33073</v>
      </c>
      <c r="B1192">
        <v>10.19</v>
      </c>
    </row>
    <row r="1193" spans="1:2">
      <c r="A1193" s="917">
        <v>33074</v>
      </c>
      <c r="B1193">
        <v>10.19</v>
      </c>
    </row>
    <row r="1194" spans="1:2">
      <c r="A1194" s="917">
        <v>33077</v>
      </c>
      <c r="B1194">
        <v>10.199999999999999</v>
      </c>
    </row>
    <row r="1195" spans="1:2">
      <c r="A1195" s="917">
        <v>33078</v>
      </c>
      <c r="B1195">
        <v>10.210000000000001</v>
      </c>
    </row>
    <row r="1196" spans="1:2">
      <c r="A1196" s="917">
        <v>33079</v>
      </c>
      <c r="B1196">
        <v>10.210000000000001</v>
      </c>
    </row>
    <row r="1197" spans="1:2">
      <c r="A1197" s="917">
        <v>33080</v>
      </c>
      <c r="B1197">
        <v>10.18</v>
      </c>
    </row>
    <row r="1198" spans="1:2">
      <c r="A1198" s="917">
        <v>33081</v>
      </c>
      <c r="B1198">
        <v>10.17</v>
      </c>
    </row>
    <row r="1199" spans="1:2">
      <c r="A1199" s="917">
        <v>33084</v>
      </c>
      <c r="B1199">
        <v>10.130000000000001</v>
      </c>
    </row>
    <row r="1200" spans="1:2">
      <c r="A1200" s="917">
        <v>33085</v>
      </c>
      <c r="B1200">
        <v>10.130000000000001</v>
      </c>
    </row>
    <row r="1201" spans="1:2">
      <c r="A1201" s="917">
        <v>33086</v>
      </c>
      <c r="B1201">
        <v>10.11</v>
      </c>
    </row>
    <row r="1202" spans="1:2">
      <c r="A1202" s="917">
        <v>33087</v>
      </c>
      <c r="B1202">
        <v>10.15</v>
      </c>
    </row>
    <row r="1203" spans="1:2">
      <c r="A1203" s="917">
        <v>33088</v>
      </c>
      <c r="B1203">
        <v>10.19</v>
      </c>
    </row>
    <row r="1204" spans="1:2">
      <c r="A1204" s="917">
        <v>33091</v>
      </c>
      <c r="B1204">
        <v>10.32</v>
      </c>
    </row>
    <row r="1205" spans="1:2">
      <c r="A1205" s="917">
        <v>33092</v>
      </c>
      <c r="B1205">
        <v>10.33</v>
      </c>
    </row>
    <row r="1206" spans="1:2">
      <c r="A1206" s="917">
        <v>33093</v>
      </c>
      <c r="B1206">
        <v>10.37</v>
      </c>
    </row>
    <row r="1207" spans="1:2">
      <c r="A1207" s="917">
        <v>33094</v>
      </c>
      <c r="B1207">
        <v>10.34</v>
      </c>
    </row>
    <row r="1208" spans="1:2">
      <c r="A1208" s="917">
        <v>33095</v>
      </c>
      <c r="B1208">
        <v>10.34</v>
      </c>
    </row>
    <row r="1209" spans="1:2">
      <c r="A1209" s="917">
        <v>33098</v>
      </c>
      <c r="B1209">
        <v>10.33</v>
      </c>
    </row>
    <row r="1210" spans="1:2">
      <c r="A1210" s="917">
        <v>33099</v>
      </c>
      <c r="B1210">
        <v>10.33</v>
      </c>
    </row>
    <row r="1211" spans="1:2">
      <c r="A1211" s="917">
        <v>33100</v>
      </c>
      <c r="B1211">
        <v>10.34</v>
      </c>
    </row>
    <row r="1212" spans="1:2">
      <c r="A1212" s="917">
        <v>33101</v>
      </c>
      <c r="B1212">
        <v>10.39</v>
      </c>
    </row>
    <row r="1213" spans="1:2">
      <c r="A1213" s="917">
        <v>33102</v>
      </c>
      <c r="B1213">
        <v>10.41</v>
      </c>
    </row>
    <row r="1214" spans="1:2">
      <c r="A1214" s="917">
        <v>33105</v>
      </c>
      <c r="B1214">
        <v>10.48</v>
      </c>
    </row>
    <row r="1215" spans="1:2">
      <c r="A1215" s="917">
        <v>33106</v>
      </c>
      <c r="B1215">
        <v>10.52</v>
      </c>
    </row>
    <row r="1216" spans="1:2">
      <c r="A1216" s="917">
        <v>33107</v>
      </c>
      <c r="B1216">
        <v>10.54</v>
      </c>
    </row>
    <row r="1217" spans="1:2">
      <c r="A1217" s="917">
        <v>33108</v>
      </c>
      <c r="B1217">
        <v>10.53</v>
      </c>
    </row>
    <row r="1218" spans="1:2">
      <c r="A1218" s="917">
        <v>33109</v>
      </c>
      <c r="B1218">
        <v>10.64</v>
      </c>
    </row>
    <row r="1219" spans="1:2">
      <c r="A1219" s="917">
        <v>33112</v>
      </c>
      <c r="B1219">
        <v>10.58</v>
      </c>
    </row>
    <row r="1220" spans="1:2">
      <c r="A1220" s="917">
        <v>33113</v>
      </c>
      <c r="B1220">
        <v>10.55</v>
      </c>
    </row>
    <row r="1221" spans="1:2">
      <c r="A1221" s="917">
        <v>33114</v>
      </c>
      <c r="B1221">
        <v>10.56</v>
      </c>
    </row>
    <row r="1222" spans="1:2">
      <c r="A1222" s="917">
        <v>33115</v>
      </c>
      <c r="B1222">
        <v>10.58</v>
      </c>
    </row>
    <row r="1223" spans="1:2">
      <c r="A1223" s="917">
        <v>33116</v>
      </c>
      <c r="B1223">
        <v>10.55</v>
      </c>
    </row>
    <row r="1224" spans="1:2">
      <c r="A1224" s="917">
        <v>33119</v>
      </c>
      <c r="B1224" t="s">
        <v>739</v>
      </c>
    </row>
    <row r="1225" spans="1:2">
      <c r="A1225" s="917">
        <v>33120</v>
      </c>
      <c r="B1225">
        <v>10.57</v>
      </c>
    </row>
    <row r="1226" spans="1:2">
      <c r="A1226" s="917">
        <v>33121</v>
      </c>
      <c r="B1226">
        <v>10.54</v>
      </c>
    </row>
    <row r="1227" spans="1:2">
      <c r="A1227" s="917">
        <v>33122</v>
      </c>
      <c r="B1227">
        <v>10.53</v>
      </c>
    </row>
    <row r="1228" spans="1:2">
      <c r="A1228" s="917">
        <v>33123</v>
      </c>
      <c r="B1228">
        <v>10.52</v>
      </c>
    </row>
    <row r="1229" spans="1:2">
      <c r="A1229" s="917">
        <v>33126</v>
      </c>
      <c r="B1229">
        <v>10.5</v>
      </c>
    </row>
    <row r="1230" spans="1:2">
      <c r="A1230" s="917">
        <v>33127</v>
      </c>
      <c r="B1230">
        <v>10.61</v>
      </c>
    </row>
    <row r="1231" spans="1:2">
      <c r="A1231" s="917">
        <v>33128</v>
      </c>
      <c r="B1231">
        <v>10.59</v>
      </c>
    </row>
    <row r="1232" spans="1:2">
      <c r="A1232" s="917">
        <v>33129</v>
      </c>
      <c r="B1232">
        <v>10.56</v>
      </c>
    </row>
    <row r="1233" spans="1:2">
      <c r="A1233" s="917">
        <v>33130</v>
      </c>
      <c r="B1233">
        <v>10.59</v>
      </c>
    </row>
    <row r="1234" spans="1:2">
      <c r="A1234" s="917">
        <v>33133</v>
      </c>
      <c r="B1234">
        <v>10.64</v>
      </c>
    </row>
    <row r="1235" spans="1:2">
      <c r="A1235" s="917">
        <v>33134</v>
      </c>
      <c r="B1235">
        <v>10.65</v>
      </c>
    </row>
    <row r="1236" spans="1:2">
      <c r="A1236" s="917">
        <v>33135</v>
      </c>
      <c r="B1236">
        <v>10.66</v>
      </c>
    </row>
    <row r="1237" spans="1:2">
      <c r="A1237" s="917">
        <v>33136</v>
      </c>
      <c r="B1237">
        <v>10.64</v>
      </c>
    </row>
    <row r="1238" spans="1:2">
      <c r="A1238" s="917">
        <v>33137</v>
      </c>
      <c r="B1238">
        <v>10.69</v>
      </c>
    </row>
    <row r="1239" spans="1:2">
      <c r="A1239" s="917">
        <v>33140</v>
      </c>
      <c r="B1239">
        <v>10.73</v>
      </c>
    </row>
    <row r="1240" spans="1:2">
      <c r="A1240" s="917">
        <v>33141</v>
      </c>
      <c r="B1240">
        <v>10.77</v>
      </c>
    </row>
    <row r="1241" spans="1:2">
      <c r="A1241" s="917">
        <v>33142</v>
      </c>
      <c r="B1241">
        <v>10.77</v>
      </c>
    </row>
    <row r="1242" spans="1:2">
      <c r="A1242" s="917">
        <v>33143</v>
      </c>
      <c r="B1242">
        <v>10.76</v>
      </c>
    </row>
    <row r="1243" spans="1:2">
      <c r="A1243" s="917">
        <v>33144</v>
      </c>
      <c r="B1243">
        <v>10.76</v>
      </c>
    </row>
    <row r="1244" spans="1:2">
      <c r="A1244" s="917">
        <v>33147</v>
      </c>
      <c r="B1244">
        <v>10.67</v>
      </c>
    </row>
    <row r="1245" spans="1:2">
      <c r="A1245" s="917">
        <v>33148</v>
      </c>
      <c r="B1245">
        <v>10.65</v>
      </c>
    </row>
    <row r="1246" spans="1:2">
      <c r="A1246" s="917">
        <v>33149</v>
      </c>
      <c r="B1246">
        <v>10.65</v>
      </c>
    </row>
    <row r="1247" spans="1:2">
      <c r="A1247" s="917">
        <v>33150</v>
      </c>
      <c r="B1247">
        <v>10.64</v>
      </c>
    </row>
    <row r="1248" spans="1:2">
      <c r="A1248" s="917">
        <v>33151</v>
      </c>
      <c r="B1248">
        <v>10.65</v>
      </c>
    </row>
    <row r="1249" spans="1:2">
      <c r="A1249" s="917">
        <v>33154</v>
      </c>
      <c r="B1249">
        <v>10.64</v>
      </c>
    </row>
    <row r="1250" spans="1:2">
      <c r="A1250" s="917">
        <v>33155</v>
      </c>
      <c r="B1250">
        <v>10.69</v>
      </c>
    </row>
    <row r="1251" spans="1:2">
      <c r="A1251" s="917">
        <v>33156</v>
      </c>
      <c r="B1251">
        <v>10.76</v>
      </c>
    </row>
    <row r="1252" spans="1:2">
      <c r="A1252" s="917">
        <v>33157</v>
      </c>
      <c r="B1252">
        <v>10.8</v>
      </c>
    </row>
    <row r="1253" spans="1:2">
      <c r="A1253" s="917">
        <v>33158</v>
      </c>
      <c r="B1253">
        <v>10.81</v>
      </c>
    </row>
    <row r="1254" spans="1:2">
      <c r="A1254" s="917">
        <v>33161</v>
      </c>
      <c r="B1254">
        <v>10.8</v>
      </c>
    </row>
    <row r="1255" spans="1:2">
      <c r="A1255" s="917">
        <v>33162</v>
      </c>
      <c r="B1255">
        <v>10.81</v>
      </c>
    </row>
    <row r="1256" spans="1:2">
      <c r="A1256" s="917">
        <v>33163</v>
      </c>
      <c r="B1256">
        <v>10.81</v>
      </c>
    </row>
    <row r="1257" spans="1:2">
      <c r="A1257" s="917">
        <v>33164</v>
      </c>
      <c r="B1257">
        <v>10.78</v>
      </c>
    </row>
    <row r="1258" spans="1:2">
      <c r="A1258" s="917">
        <v>33165</v>
      </c>
      <c r="B1258">
        <v>10.74</v>
      </c>
    </row>
    <row r="1259" spans="1:2">
      <c r="A1259" s="917">
        <v>33168</v>
      </c>
      <c r="B1259">
        <v>10.75</v>
      </c>
    </row>
    <row r="1260" spans="1:2">
      <c r="A1260" s="917">
        <v>33169</v>
      </c>
      <c r="B1260">
        <v>10.75</v>
      </c>
    </row>
    <row r="1261" spans="1:2">
      <c r="A1261" s="917">
        <v>33170</v>
      </c>
      <c r="B1261">
        <v>10.77</v>
      </c>
    </row>
    <row r="1262" spans="1:2">
      <c r="A1262" s="917">
        <v>33171</v>
      </c>
      <c r="B1262">
        <v>10.75</v>
      </c>
    </row>
    <row r="1263" spans="1:2">
      <c r="A1263" s="917">
        <v>33172</v>
      </c>
      <c r="B1263">
        <v>10.74</v>
      </c>
    </row>
    <row r="1264" spans="1:2">
      <c r="A1264" s="917">
        <v>33175</v>
      </c>
      <c r="B1264">
        <v>10.74</v>
      </c>
    </row>
    <row r="1265" spans="1:2">
      <c r="A1265" s="917">
        <v>33176</v>
      </c>
      <c r="B1265">
        <v>10.8</v>
      </c>
    </row>
    <row r="1266" spans="1:2">
      <c r="A1266" s="917">
        <v>33177</v>
      </c>
      <c r="B1266">
        <v>10.78</v>
      </c>
    </row>
    <row r="1267" spans="1:2">
      <c r="A1267" s="917">
        <v>33178</v>
      </c>
      <c r="B1267">
        <v>10.73</v>
      </c>
    </row>
    <row r="1268" spans="1:2">
      <c r="A1268" s="917">
        <v>33179</v>
      </c>
      <c r="B1268">
        <v>10.73</v>
      </c>
    </row>
    <row r="1269" spans="1:2">
      <c r="A1269" s="917">
        <v>33182</v>
      </c>
      <c r="B1269">
        <v>10.77</v>
      </c>
    </row>
    <row r="1270" spans="1:2">
      <c r="A1270" s="917">
        <v>33183</v>
      </c>
      <c r="B1270">
        <v>10.77</v>
      </c>
    </row>
    <row r="1271" spans="1:2">
      <c r="A1271" s="917">
        <v>33184</v>
      </c>
      <c r="B1271">
        <v>10.72</v>
      </c>
    </row>
    <row r="1272" spans="1:2">
      <c r="A1272" s="917">
        <v>33185</v>
      </c>
      <c r="B1272">
        <v>10.75</v>
      </c>
    </row>
    <row r="1273" spans="1:2">
      <c r="A1273" s="917">
        <v>33186</v>
      </c>
      <c r="B1273">
        <v>10.73</v>
      </c>
    </row>
    <row r="1274" spans="1:2">
      <c r="A1274" s="917">
        <v>33189</v>
      </c>
      <c r="B1274">
        <v>10.71</v>
      </c>
    </row>
    <row r="1275" spans="1:2">
      <c r="A1275" s="917">
        <v>33190</v>
      </c>
      <c r="B1275">
        <v>10.65</v>
      </c>
    </row>
    <row r="1276" spans="1:2">
      <c r="A1276" s="917">
        <v>33191</v>
      </c>
      <c r="B1276">
        <v>10.66</v>
      </c>
    </row>
    <row r="1277" spans="1:2">
      <c r="A1277" s="917">
        <v>33192</v>
      </c>
      <c r="B1277">
        <v>10.63</v>
      </c>
    </row>
    <row r="1278" spans="1:2">
      <c r="A1278" s="917">
        <v>33193</v>
      </c>
      <c r="B1278">
        <v>10.53</v>
      </c>
    </row>
    <row r="1279" spans="1:2">
      <c r="A1279" s="917">
        <v>33196</v>
      </c>
      <c r="B1279">
        <v>10.53</v>
      </c>
    </row>
    <row r="1280" spans="1:2">
      <c r="A1280" s="917">
        <v>33197</v>
      </c>
      <c r="B1280">
        <v>10.54</v>
      </c>
    </row>
    <row r="1281" spans="1:2">
      <c r="A1281" s="917">
        <v>33198</v>
      </c>
      <c r="B1281">
        <v>10.51</v>
      </c>
    </row>
    <row r="1282" spans="1:2">
      <c r="A1282" s="917">
        <v>33199</v>
      </c>
      <c r="B1282" t="s">
        <v>739</v>
      </c>
    </row>
    <row r="1283" spans="1:2">
      <c r="A1283" s="917">
        <v>33200</v>
      </c>
      <c r="B1283">
        <v>10.5</v>
      </c>
    </row>
    <row r="1284" spans="1:2">
      <c r="A1284" s="917">
        <v>33203</v>
      </c>
      <c r="B1284">
        <v>10.52</v>
      </c>
    </row>
    <row r="1285" spans="1:2">
      <c r="A1285" s="917">
        <v>33204</v>
      </c>
      <c r="B1285">
        <v>10.51</v>
      </c>
    </row>
    <row r="1286" spans="1:2">
      <c r="A1286" s="917">
        <v>33205</v>
      </c>
      <c r="B1286">
        <v>10.52</v>
      </c>
    </row>
    <row r="1287" spans="1:2">
      <c r="A1287" s="917">
        <v>33206</v>
      </c>
      <c r="B1287">
        <v>10.55</v>
      </c>
    </row>
    <row r="1288" spans="1:2">
      <c r="A1288" s="917">
        <v>33207</v>
      </c>
      <c r="B1288">
        <v>10.53</v>
      </c>
    </row>
    <row r="1289" spans="1:2">
      <c r="A1289" s="917">
        <v>33210</v>
      </c>
      <c r="B1289">
        <v>10.47</v>
      </c>
    </row>
    <row r="1290" spans="1:2">
      <c r="A1290" s="917">
        <v>33211</v>
      </c>
      <c r="B1290">
        <v>10.48</v>
      </c>
    </row>
    <row r="1291" spans="1:2">
      <c r="A1291" s="917">
        <v>33212</v>
      </c>
      <c r="B1291">
        <v>10.47</v>
      </c>
    </row>
    <row r="1292" spans="1:2">
      <c r="A1292" s="917">
        <v>33213</v>
      </c>
      <c r="B1292">
        <v>10.47</v>
      </c>
    </row>
    <row r="1293" spans="1:2">
      <c r="A1293" s="917">
        <v>33214</v>
      </c>
      <c r="B1293">
        <v>10.43</v>
      </c>
    </row>
    <row r="1294" spans="1:2">
      <c r="A1294" s="917">
        <v>33217</v>
      </c>
      <c r="B1294">
        <v>10.36</v>
      </c>
    </row>
    <row r="1295" spans="1:2">
      <c r="A1295" s="917">
        <v>33218</v>
      </c>
      <c r="B1295">
        <v>10.36</v>
      </c>
    </row>
    <row r="1296" spans="1:2">
      <c r="A1296" s="917">
        <v>33219</v>
      </c>
      <c r="B1296">
        <v>10.36</v>
      </c>
    </row>
    <row r="1297" spans="1:2">
      <c r="A1297" s="917">
        <v>33220</v>
      </c>
      <c r="B1297">
        <v>10.36</v>
      </c>
    </row>
    <row r="1298" spans="1:2">
      <c r="A1298" s="917">
        <v>33221</v>
      </c>
      <c r="B1298">
        <v>10.42</v>
      </c>
    </row>
    <row r="1299" spans="1:2">
      <c r="A1299" s="917">
        <v>33224</v>
      </c>
      <c r="B1299">
        <v>10.44</v>
      </c>
    </row>
    <row r="1300" spans="1:2">
      <c r="A1300" s="917">
        <v>33225</v>
      </c>
      <c r="B1300">
        <v>10.39</v>
      </c>
    </row>
    <row r="1301" spans="1:2">
      <c r="A1301" s="917">
        <v>33226</v>
      </c>
      <c r="B1301">
        <v>10.41</v>
      </c>
    </row>
    <row r="1302" spans="1:2">
      <c r="A1302" s="917">
        <v>33227</v>
      </c>
      <c r="B1302">
        <v>10.46</v>
      </c>
    </row>
    <row r="1303" spans="1:2">
      <c r="A1303" s="917">
        <v>33228</v>
      </c>
      <c r="B1303">
        <v>10.5</v>
      </c>
    </row>
    <row r="1304" spans="1:2">
      <c r="A1304" s="917">
        <v>33231</v>
      </c>
      <c r="B1304">
        <v>10.49</v>
      </c>
    </row>
    <row r="1305" spans="1:2">
      <c r="A1305" s="917">
        <v>33232</v>
      </c>
      <c r="B1305" t="s">
        <v>739</v>
      </c>
    </row>
    <row r="1306" spans="1:2">
      <c r="A1306" s="917">
        <v>33233</v>
      </c>
      <c r="B1306">
        <v>10.48</v>
      </c>
    </row>
    <row r="1307" spans="1:2">
      <c r="A1307" s="917">
        <v>33234</v>
      </c>
      <c r="B1307">
        <v>10.45</v>
      </c>
    </row>
    <row r="1308" spans="1:2">
      <c r="A1308" s="917">
        <v>33235</v>
      </c>
      <c r="B1308">
        <v>10.46</v>
      </c>
    </row>
    <row r="1309" spans="1:2">
      <c r="A1309" s="917">
        <v>33238</v>
      </c>
      <c r="B1309">
        <v>10.43</v>
      </c>
    </row>
    <row r="1310" spans="1:2">
      <c r="A1310" s="917">
        <v>33239</v>
      </c>
      <c r="B1310" t="s">
        <v>739</v>
      </c>
    </row>
    <row r="1311" spans="1:2">
      <c r="A1311" s="917">
        <v>33240</v>
      </c>
      <c r="B1311">
        <v>10.39</v>
      </c>
    </row>
    <row r="1312" spans="1:2">
      <c r="A1312" s="917">
        <v>33241</v>
      </c>
      <c r="B1312">
        <v>10.36</v>
      </c>
    </row>
    <row r="1313" spans="1:2">
      <c r="A1313" s="917">
        <v>33242</v>
      </c>
      <c r="B1313">
        <v>10.4</v>
      </c>
    </row>
    <row r="1314" spans="1:2">
      <c r="A1314" s="917">
        <v>33245</v>
      </c>
      <c r="B1314">
        <v>10.47</v>
      </c>
    </row>
    <row r="1315" spans="1:2">
      <c r="A1315" s="917">
        <v>33246</v>
      </c>
      <c r="B1315">
        <v>10.5</v>
      </c>
    </row>
    <row r="1316" spans="1:2">
      <c r="A1316" s="917">
        <v>33247</v>
      </c>
      <c r="B1316">
        <v>10.54</v>
      </c>
    </row>
    <row r="1317" spans="1:2">
      <c r="A1317" s="917">
        <v>33248</v>
      </c>
      <c r="B1317">
        <v>10.53</v>
      </c>
    </row>
    <row r="1318" spans="1:2">
      <c r="A1318" s="917">
        <v>33249</v>
      </c>
      <c r="B1318">
        <v>10.49</v>
      </c>
    </row>
    <row r="1319" spans="1:2">
      <c r="A1319" s="917">
        <v>33252</v>
      </c>
      <c r="B1319">
        <v>10.52</v>
      </c>
    </row>
    <row r="1320" spans="1:2">
      <c r="A1320" s="917">
        <v>33253</v>
      </c>
      <c r="B1320">
        <v>10.55</v>
      </c>
    </row>
    <row r="1321" spans="1:2">
      <c r="A1321" s="917">
        <v>33254</v>
      </c>
      <c r="B1321">
        <v>10.6</v>
      </c>
    </row>
    <row r="1322" spans="1:2">
      <c r="A1322" s="917">
        <v>33255</v>
      </c>
      <c r="B1322">
        <v>10.45</v>
      </c>
    </row>
    <row r="1323" spans="1:2">
      <c r="A1323" s="917">
        <v>33256</v>
      </c>
      <c r="B1323">
        <v>10.43</v>
      </c>
    </row>
    <row r="1324" spans="1:2">
      <c r="A1324" s="917">
        <v>33259</v>
      </c>
      <c r="B1324">
        <v>10.45</v>
      </c>
    </row>
    <row r="1325" spans="1:2">
      <c r="A1325" s="917">
        <v>33260</v>
      </c>
      <c r="B1325">
        <v>10.45</v>
      </c>
    </row>
    <row r="1326" spans="1:2">
      <c r="A1326" s="917">
        <v>33261</v>
      </c>
      <c r="B1326">
        <v>10.45</v>
      </c>
    </row>
    <row r="1327" spans="1:2">
      <c r="A1327" s="917">
        <v>33262</v>
      </c>
      <c r="B1327">
        <v>10.41</v>
      </c>
    </row>
    <row r="1328" spans="1:2">
      <c r="A1328" s="917">
        <v>33263</v>
      </c>
      <c r="B1328">
        <v>10.46</v>
      </c>
    </row>
    <row r="1329" spans="1:2">
      <c r="A1329" s="917">
        <v>33266</v>
      </c>
      <c r="B1329">
        <v>10.43</v>
      </c>
    </row>
    <row r="1330" spans="1:2">
      <c r="A1330" s="917">
        <v>33267</v>
      </c>
      <c r="B1330">
        <v>10.37</v>
      </c>
    </row>
    <row r="1331" spans="1:2">
      <c r="A1331" s="917">
        <v>33268</v>
      </c>
      <c r="B1331">
        <v>10.35</v>
      </c>
    </row>
    <row r="1332" spans="1:2">
      <c r="A1332" s="917">
        <v>33269</v>
      </c>
      <c r="B1332">
        <v>10.33</v>
      </c>
    </row>
    <row r="1333" spans="1:2">
      <c r="A1333" s="917">
        <v>33270</v>
      </c>
      <c r="B1333">
        <v>10.24</v>
      </c>
    </row>
    <row r="1334" spans="1:2">
      <c r="A1334" s="917">
        <v>33273</v>
      </c>
      <c r="B1334">
        <v>10.19</v>
      </c>
    </row>
    <row r="1335" spans="1:2">
      <c r="A1335" s="917">
        <v>33274</v>
      </c>
      <c r="B1335">
        <v>10.15</v>
      </c>
    </row>
    <row r="1336" spans="1:2">
      <c r="A1336" s="917">
        <v>33275</v>
      </c>
      <c r="B1336">
        <v>10.130000000000001</v>
      </c>
    </row>
    <row r="1337" spans="1:2">
      <c r="A1337" s="917">
        <v>33276</v>
      </c>
      <c r="B1337">
        <v>10.1</v>
      </c>
    </row>
    <row r="1338" spans="1:2">
      <c r="A1338" s="917">
        <v>33277</v>
      </c>
      <c r="B1338">
        <v>10.06</v>
      </c>
    </row>
    <row r="1339" spans="1:2">
      <c r="A1339" s="917">
        <v>33280</v>
      </c>
      <c r="B1339">
        <v>10.02</v>
      </c>
    </row>
    <row r="1340" spans="1:2">
      <c r="A1340" s="917">
        <v>33281</v>
      </c>
      <c r="B1340">
        <v>10</v>
      </c>
    </row>
    <row r="1341" spans="1:2">
      <c r="A1341" s="917">
        <v>33282</v>
      </c>
      <c r="B1341">
        <v>9.98</v>
      </c>
    </row>
    <row r="1342" spans="1:2">
      <c r="A1342" s="917">
        <v>33283</v>
      </c>
      <c r="B1342">
        <v>10</v>
      </c>
    </row>
    <row r="1343" spans="1:2">
      <c r="A1343" s="917">
        <v>33284</v>
      </c>
      <c r="B1343">
        <v>10.01</v>
      </c>
    </row>
    <row r="1344" spans="1:2">
      <c r="A1344" s="917">
        <v>33287</v>
      </c>
      <c r="B1344" t="s">
        <v>739</v>
      </c>
    </row>
    <row r="1345" spans="1:2">
      <c r="A1345" s="917">
        <v>33288</v>
      </c>
      <c r="B1345">
        <v>10.02</v>
      </c>
    </row>
    <row r="1346" spans="1:2">
      <c r="A1346" s="917">
        <v>33289</v>
      </c>
      <c r="B1346">
        <v>10.039999999999999</v>
      </c>
    </row>
    <row r="1347" spans="1:2">
      <c r="A1347" s="917">
        <v>33290</v>
      </c>
      <c r="B1347">
        <v>10.029999999999999</v>
      </c>
    </row>
    <row r="1348" spans="1:2">
      <c r="A1348" s="917">
        <v>33291</v>
      </c>
      <c r="B1348">
        <v>10.050000000000001</v>
      </c>
    </row>
    <row r="1349" spans="1:2">
      <c r="A1349" s="917">
        <v>33294</v>
      </c>
      <c r="B1349">
        <v>10.029999999999999</v>
      </c>
    </row>
    <row r="1350" spans="1:2">
      <c r="A1350" s="917">
        <v>33295</v>
      </c>
      <c r="B1350">
        <v>10.06</v>
      </c>
    </row>
    <row r="1351" spans="1:2">
      <c r="A1351" s="917">
        <v>33296</v>
      </c>
      <c r="B1351">
        <v>10.08</v>
      </c>
    </row>
    <row r="1352" spans="1:2">
      <c r="A1352" s="917">
        <v>33297</v>
      </c>
      <c r="B1352">
        <v>10.11</v>
      </c>
    </row>
    <row r="1353" spans="1:2">
      <c r="A1353" s="917">
        <v>33298</v>
      </c>
      <c r="B1353">
        <v>10.16</v>
      </c>
    </row>
    <row r="1354" spans="1:2">
      <c r="A1354" s="917">
        <v>33301</v>
      </c>
      <c r="B1354">
        <v>10.17</v>
      </c>
    </row>
    <row r="1355" spans="1:2">
      <c r="A1355" s="917">
        <v>33302</v>
      </c>
      <c r="B1355">
        <v>10.1</v>
      </c>
    </row>
    <row r="1356" spans="1:2">
      <c r="A1356" s="917">
        <v>33303</v>
      </c>
      <c r="B1356">
        <v>10.1</v>
      </c>
    </row>
    <row r="1357" spans="1:2">
      <c r="A1357" s="917">
        <v>33304</v>
      </c>
      <c r="B1357">
        <v>10.06</v>
      </c>
    </row>
    <row r="1358" spans="1:2">
      <c r="A1358" s="917">
        <v>33305</v>
      </c>
      <c r="B1358">
        <v>10.1</v>
      </c>
    </row>
    <row r="1359" spans="1:2">
      <c r="A1359" s="917">
        <v>33308</v>
      </c>
      <c r="B1359">
        <v>10.039999999999999</v>
      </c>
    </row>
    <row r="1360" spans="1:2">
      <c r="A1360" s="917">
        <v>33309</v>
      </c>
      <c r="B1360">
        <v>10.06</v>
      </c>
    </row>
    <row r="1361" spans="1:2">
      <c r="A1361" s="917">
        <v>33310</v>
      </c>
      <c r="B1361">
        <v>10.029999999999999</v>
      </c>
    </row>
    <row r="1362" spans="1:2">
      <c r="A1362" s="917">
        <v>33311</v>
      </c>
      <c r="B1362">
        <v>10.02</v>
      </c>
    </row>
    <row r="1363" spans="1:2">
      <c r="A1363" s="917">
        <v>33312</v>
      </c>
      <c r="B1363">
        <v>10.08</v>
      </c>
    </row>
    <row r="1364" spans="1:2">
      <c r="A1364" s="917">
        <v>33315</v>
      </c>
      <c r="B1364">
        <v>10.119999999999999</v>
      </c>
    </row>
    <row r="1365" spans="1:2">
      <c r="A1365" s="917">
        <v>33316</v>
      </c>
      <c r="B1365">
        <v>10.18</v>
      </c>
    </row>
    <row r="1366" spans="1:2">
      <c r="A1366" s="917">
        <v>33317</v>
      </c>
      <c r="B1366">
        <v>10.130000000000001</v>
      </c>
    </row>
    <row r="1367" spans="1:2">
      <c r="A1367" s="917">
        <v>33318</v>
      </c>
      <c r="B1367">
        <v>10.1</v>
      </c>
    </row>
    <row r="1368" spans="1:2">
      <c r="A1368" s="917">
        <v>33319</v>
      </c>
      <c r="B1368">
        <v>10.119999999999999</v>
      </c>
    </row>
    <row r="1369" spans="1:2">
      <c r="A1369" s="917">
        <v>33322</v>
      </c>
      <c r="B1369">
        <v>10.09</v>
      </c>
    </row>
    <row r="1370" spans="1:2">
      <c r="A1370" s="917">
        <v>33323</v>
      </c>
      <c r="B1370">
        <v>10.09</v>
      </c>
    </row>
    <row r="1371" spans="1:2">
      <c r="A1371" s="917">
        <v>33324</v>
      </c>
      <c r="B1371">
        <v>10.039999999999999</v>
      </c>
    </row>
    <row r="1372" spans="1:2">
      <c r="A1372" s="917">
        <v>33325</v>
      </c>
      <c r="B1372">
        <v>10.01</v>
      </c>
    </row>
    <row r="1373" spans="1:2">
      <c r="A1373" s="917">
        <v>33326</v>
      </c>
      <c r="B1373" t="s">
        <v>739</v>
      </c>
    </row>
    <row r="1374" spans="1:2">
      <c r="A1374" s="917">
        <v>33329</v>
      </c>
      <c r="B1374">
        <v>10.02</v>
      </c>
    </row>
    <row r="1375" spans="1:2">
      <c r="A1375" s="917">
        <v>33330</v>
      </c>
      <c r="B1375">
        <v>10</v>
      </c>
    </row>
    <row r="1376" spans="1:2">
      <c r="A1376" s="917">
        <v>33331</v>
      </c>
      <c r="B1376">
        <v>9.99</v>
      </c>
    </row>
    <row r="1377" spans="1:2">
      <c r="A1377" s="917">
        <v>33332</v>
      </c>
      <c r="B1377">
        <v>9.9499999999999993</v>
      </c>
    </row>
    <row r="1378" spans="1:2">
      <c r="A1378" s="917">
        <v>33333</v>
      </c>
      <c r="B1378">
        <v>9.9600000000000009</v>
      </c>
    </row>
    <row r="1379" spans="1:2">
      <c r="A1379" s="917">
        <v>33336</v>
      </c>
      <c r="B1379">
        <v>9.93</v>
      </c>
    </row>
    <row r="1380" spans="1:2">
      <c r="A1380" s="917">
        <v>33337</v>
      </c>
      <c r="B1380">
        <v>9.94</v>
      </c>
    </row>
    <row r="1381" spans="1:2">
      <c r="A1381" s="917">
        <v>33338</v>
      </c>
      <c r="B1381">
        <v>9.9600000000000009</v>
      </c>
    </row>
    <row r="1382" spans="1:2">
      <c r="A1382" s="917">
        <v>33339</v>
      </c>
      <c r="B1382">
        <v>9.99</v>
      </c>
    </row>
    <row r="1383" spans="1:2">
      <c r="A1383" s="917">
        <v>33340</v>
      </c>
      <c r="B1383">
        <v>9.9700000000000006</v>
      </c>
    </row>
    <row r="1384" spans="1:2">
      <c r="A1384" s="917">
        <v>33343</v>
      </c>
      <c r="B1384">
        <v>9.93</v>
      </c>
    </row>
    <row r="1385" spans="1:2">
      <c r="A1385" s="917">
        <v>33344</v>
      </c>
      <c r="B1385">
        <v>9.94</v>
      </c>
    </row>
    <row r="1386" spans="1:2">
      <c r="A1386" s="917">
        <v>33345</v>
      </c>
      <c r="B1386">
        <v>9.91</v>
      </c>
    </row>
    <row r="1387" spans="1:2">
      <c r="A1387" s="917">
        <v>33346</v>
      </c>
      <c r="B1387">
        <v>9.93</v>
      </c>
    </row>
    <row r="1388" spans="1:2">
      <c r="A1388" s="917">
        <v>33347</v>
      </c>
      <c r="B1388">
        <v>9.9600000000000009</v>
      </c>
    </row>
    <row r="1389" spans="1:2">
      <c r="A1389" s="917">
        <v>33350</v>
      </c>
      <c r="B1389">
        <v>9.98</v>
      </c>
    </row>
    <row r="1390" spans="1:2">
      <c r="A1390" s="917">
        <v>33351</v>
      </c>
      <c r="B1390">
        <v>9.9700000000000006</v>
      </c>
    </row>
    <row r="1391" spans="1:2">
      <c r="A1391" s="917">
        <v>33352</v>
      </c>
      <c r="B1391">
        <v>9.89</v>
      </c>
    </row>
    <row r="1392" spans="1:2">
      <c r="A1392" s="917">
        <v>33353</v>
      </c>
      <c r="B1392">
        <v>9.89</v>
      </c>
    </row>
    <row r="1393" spans="1:2">
      <c r="A1393" s="917">
        <v>33354</v>
      </c>
      <c r="B1393">
        <v>9.9</v>
      </c>
    </row>
    <row r="1394" spans="1:2">
      <c r="A1394" s="917">
        <v>33357</v>
      </c>
      <c r="B1394">
        <v>9.8699999999999992</v>
      </c>
    </row>
    <row r="1395" spans="1:2">
      <c r="A1395" s="917">
        <v>33358</v>
      </c>
      <c r="B1395">
        <v>9.85</v>
      </c>
    </row>
    <row r="1396" spans="1:2">
      <c r="A1396" s="917">
        <v>33359</v>
      </c>
      <c r="B1396">
        <v>9.81</v>
      </c>
    </row>
    <row r="1397" spans="1:2">
      <c r="A1397" s="917">
        <v>33360</v>
      </c>
      <c r="B1397">
        <v>9.77</v>
      </c>
    </row>
    <row r="1398" spans="1:2">
      <c r="A1398" s="917">
        <v>33361</v>
      </c>
      <c r="B1398">
        <v>9.83</v>
      </c>
    </row>
    <row r="1399" spans="1:2">
      <c r="A1399" s="917">
        <v>33364</v>
      </c>
      <c r="B1399">
        <v>9.82</v>
      </c>
    </row>
    <row r="1400" spans="1:2">
      <c r="A1400" s="917">
        <v>33365</v>
      </c>
      <c r="B1400">
        <v>9.83</v>
      </c>
    </row>
    <row r="1401" spans="1:2">
      <c r="A1401" s="917">
        <v>33366</v>
      </c>
      <c r="B1401">
        <v>9.82</v>
      </c>
    </row>
    <row r="1402" spans="1:2">
      <c r="A1402" s="917">
        <v>33367</v>
      </c>
      <c r="B1402">
        <v>9.82</v>
      </c>
    </row>
    <row r="1403" spans="1:2">
      <c r="A1403" s="917">
        <v>33368</v>
      </c>
      <c r="B1403">
        <v>9.8800000000000008</v>
      </c>
    </row>
    <row r="1404" spans="1:2">
      <c r="A1404" s="917">
        <v>33371</v>
      </c>
      <c r="B1404">
        <v>9.8800000000000008</v>
      </c>
    </row>
    <row r="1405" spans="1:2">
      <c r="A1405" s="917">
        <v>33372</v>
      </c>
      <c r="B1405">
        <v>9.93</v>
      </c>
    </row>
    <row r="1406" spans="1:2">
      <c r="A1406" s="917">
        <v>33373</v>
      </c>
      <c r="B1406">
        <v>9.92</v>
      </c>
    </row>
    <row r="1407" spans="1:2">
      <c r="A1407" s="917">
        <v>33374</v>
      </c>
      <c r="B1407">
        <v>9.92</v>
      </c>
    </row>
    <row r="1408" spans="1:2">
      <c r="A1408" s="917">
        <v>33375</v>
      </c>
      <c r="B1408">
        <v>9.91</v>
      </c>
    </row>
    <row r="1409" spans="1:2">
      <c r="A1409" s="917">
        <v>33378</v>
      </c>
      <c r="B1409">
        <v>9.9</v>
      </c>
    </row>
    <row r="1410" spans="1:2">
      <c r="A1410" s="917">
        <v>33379</v>
      </c>
      <c r="B1410">
        <v>9.89</v>
      </c>
    </row>
    <row r="1411" spans="1:2">
      <c r="A1411" s="917">
        <v>33380</v>
      </c>
      <c r="B1411">
        <v>9.8699999999999992</v>
      </c>
    </row>
    <row r="1412" spans="1:2">
      <c r="A1412" s="917">
        <v>33381</v>
      </c>
      <c r="B1412">
        <v>9.89</v>
      </c>
    </row>
    <row r="1413" spans="1:2">
      <c r="A1413" s="917">
        <v>33382</v>
      </c>
      <c r="B1413">
        <v>9.9</v>
      </c>
    </row>
    <row r="1414" spans="1:2">
      <c r="A1414" s="917">
        <v>33385</v>
      </c>
      <c r="B1414" t="s">
        <v>739</v>
      </c>
    </row>
    <row r="1415" spans="1:2">
      <c r="A1415" s="917">
        <v>33386</v>
      </c>
      <c r="B1415">
        <v>9.9</v>
      </c>
    </row>
    <row r="1416" spans="1:2">
      <c r="A1416" s="917">
        <v>33387</v>
      </c>
      <c r="B1416">
        <v>9.86</v>
      </c>
    </row>
    <row r="1417" spans="1:2">
      <c r="A1417" s="917">
        <v>33388</v>
      </c>
      <c r="B1417">
        <v>9.82</v>
      </c>
    </row>
    <row r="1418" spans="1:2">
      <c r="A1418" s="917">
        <v>33389</v>
      </c>
      <c r="B1418">
        <v>9.83</v>
      </c>
    </row>
    <row r="1419" spans="1:2">
      <c r="A1419" s="917">
        <v>33392</v>
      </c>
      <c r="B1419">
        <v>9.8699999999999992</v>
      </c>
    </row>
    <row r="1420" spans="1:2">
      <c r="A1420" s="917">
        <v>33393</v>
      </c>
      <c r="B1420">
        <v>9.8800000000000008</v>
      </c>
    </row>
    <row r="1421" spans="1:2">
      <c r="A1421" s="917">
        <v>33394</v>
      </c>
      <c r="B1421">
        <v>9.91</v>
      </c>
    </row>
    <row r="1422" spans="1:2">
      <c r="A1422" s="917">
        <v>33395</v>
      </c>
      <c r="B1422">
        <v>9.93</v>
      </c>
    </row>
    <row r="1423" spans="1:2">
      <c r="A1423" s="917">
        <v>33396</v>
      </c>
      <c r="B1423">
        <v>10</v>
      </c>
    </row>
    <row r="1424" spans="1:2">
      <c r="A1424" s="917">
        <v>33399</v>
      </c>
      <c r="B1424">
        <v>10</v>
      </c>
    </row>
    <row r="1425" spans="1:2">
      <c r="A1425" s="917">
        <v>33400</v>
      </c>
      <c r="B1425">
        <v>9.99</v>
      </c>
    </row>
    <row r="1426" spans="1:2">
      <c r="A1426" s="917">
        <v>33401</v>
      </c>
      <c r="B1426">
        <v>10.029999999999999</v>
      </c>
    </row>
    <row r="1427" spans="1:2">
      <c r="A1427" s="917">
        <v>33402</v>
      </c>
      <c r="B1427">
        <v>10.01</v>
      </c>
    </row>
    <row r="1428" spans="1:2">
      <c r="A1428" s="917">
        <v>33403</v>
      </c>
      <c r="B1428">
        <v>9.98</v>
      </c>
    </row>
    <row r="1429" spans="1:2">
      <c r="A1429" s="917">
        <v>33406</v>
      </c>
      <c r="B1429">
        <v>9.98</v>
      </c>
    </row>
    <row r="1430" spans="1:2">
      <c r="A1430" s="917">
        <v>33407</v>
      </c>
      <c r="B1430">
        <v>9.98</v>
      </c>
    </row>
    <row r="1431" spans="1:2">
      <c r="A1431" s="917">
        <v>33408</v>
      </c>
      <c r="B1431">
        <v>9.99</v>
      </c>
    </row>
    <row r="1432" spans="1:2">
      <c r="A1432" s="917">
        <v>33409</v>
      </c>
      <c r="B1432">
        <v>9.9700000000000006</v>
      </c>
    </row>
    <row r="1433" spans="1:2">
      <c r="A1433" s="917">
        <v>33410</v>
      </c>
      <c r="B1433">
        <v>9.98</v>
      </c>
    </row>
    <row r="1434" spans="1:2">
      <c r="A1434" s="917">
        <v>33413</v>
      </c>
      <c r="B1434">
        <v>9.98</v>
      </c>
    </row>
    <row r="1435" spans="1:2">
      <c r="A1435" s="917">
        <v>33414</v>
      </c>
      <c r="B1435">
        <v>9.9700000000000006</v>
      </c>
    </row>
    <row r="1436" spans="1:2">
      <c r="A1436" s="917">
        <v>33415</v>
      </c>
      <c r="B1436">
        <v>9.9499999999999993</v>
      </c>
    </row>
    <row r="1437" spans="1:2">
      <c r="A1437" s="917">
        <v>33416</v>
      </c>
      <c r="B1437">
        <v>9.94</v>
      </c>
    </row>
    <row r="1438" spans="1:2">
      <c r="A1438" s="917">
        <v>33417</v>
      </c>
      <c r="B1438">
        <v>9.9</v>
      </c>
    </row>
    <row r="1439" spans="1:2">
      <c r="A1439" s="917">
        <v>33420</v>
      </c>
      <c r="B1439">
        <v>9.92</v>
      </c>
    </row>
    <row r="1440" spans="1:2">
      <c r="A1440" s="917">
        <v>33421</v>
      </c>
      <c r="B1440">
        <v>9.89</v>
      </c>
    </row>
    <row r="1441" spans="1:2">
      <c r="A1441" s="917">
        <v>33422</v>
      </c>
      <c r="B1441">
        <v>9.9</v>
      </c>
    </row>
    <row r="1442" spans="1:2">
      <c r="A1442" s="917">
        <v>33423</v>
      </c>
      <c r="B1442" t="s">
        <v>739</v>
      </c>
    </row>
    <row r="1443" spans="1:2">
      <c r="A1443" s="917">
        <v>33424</v>
      </c>
      <c r="B1443">
        <v>9.93</v>
      </c>
    </row>
    <row r="1444" spans="1:2">
      <c r="A1444" s="917">
        <v>33427</v>
      </c>
      <c r="B1444">
        <v>9.9700000000000006</v>
      </c>
    </row>
    <row r="1445" spans="1:2">
      <c r="A1445" s="917">
        <v>33428</v>
      </c>
      <c r="B1445">
        <v>9.98</v>
      </c>
    </row>
    <row r="1446" spans="1:2">
      <c r="A1446" s="917">
        <v>33429</v>
      </c>
      <c r="B1446">
        <v>10</v>
      </c>
    </row>
    <row r="1447" spans="1:2">
      <c r="A1447" s="917">
        <v>33430</v>
      </c>
      <c r="B1447">
        <v>9.94</v>
      </c>
    </row>
    <row r="1448" spans="1:2">
      <c r="A1448" s="917">
        <v>33431</v>
      </c>
      <c r="B1448">
        <v>9.9</v>
      </c>
    </row>
    <row r="1449" spans="1:2">
      <c r="A1449" s="917">
        <v>33434</v>
      </c>
      <c r="B1449">
        <v>9.92</v>
      </c>
    </row>
    <row r="1450" spans="1:2">
      <c r="A1450" s="917">
        <v>33435</v>
      </c>
      <c r="B1450">
        <v>9.93</v>
      </c>
    </row>
    <row r="1451" spans="1:2">
      <c r="A1451" s="917">
        <v>33436</v>
      </c>
      <c r="B1451">
        <v>9.92</v>
      </c>
    </row>
    <row r="1452" spans="1:2">
      <c r="A1452" s="917">
        <v>33437</v>
      </c>
      <c r="B1452">
        <v>9.93</v>
      </c>
    </row>
    <row r="1453" spans="1:2">
      <c r="A1453" s="917">
        <v>33438</v>
      </c>
      <c r="B1453">
        <v>9.9</v>
      </c>
    </row>
    <row r="1454" spans="1:2">
      <c r="A1454" s="917">
        <v>33441</v>
      </c>
      <c r="B1454">
        <v>9.89</v>
      </c>
    </row>
    <row r="1455" spans="1:2">
      <c r="A1455" s="917">
        <v>33442</v>
      </c>
      <c r="B1455">
        <v>9.8800000000000008</v>
      </c>
    </row>
    <row r="1456" spans="1:2">
      <c r="A1456" s="917">
        <v>33443</v>
      </c>
      <c r="B1456">
        <v>9.83</v>
      </c>
    </row>
    <row r="1457" spans="1:2">
      <c r="A1457" s="917">
        <v>33444</v>
      </c>
      <c r="B1457">
        <v>9.8000000000000007</v>
      </c>
    </row>
    <row r="1458" spans="1:2">
      <c r="A1458" s="917">
        <v>33445</v>
      </c>
      <c r="B1458">
        <v>9.81</v>
      </c>
    </row>
    <row r="1459" spans="1:2">
      <c r="A1459" s="917">
        <v>33448</v>
      </c>
      <c r="B1459">
        <v>9.82</v>
      </c>
    </row>
    <row r="1460" spans="1:2">
      <c r="A1460" s="917">
        <v>33449</v>
      </c>
      <c r="B1460">
        <v>9.82</v>
      </c>
    </row>
    <row r="1461" spans="1:2">
      <c r="A1461" s="917">
        <v>33450</v>
      </c>
      <c r="B1461">
        <v>9.8000000000000007</v>
      </c>
    </row>
    <row r="1462" spans="1:2">
      <c r="A1462" s="917">
        <v>33451</v>
      </c>
      <c r="B1462">
        <v>9.81</v>
      </c>
    </row>
    <row r="1463" spans="1:2">
      <c r="A1463" s="917">
        <v>33452</v>
      </c>
      <c r="B1463">
        <v>9.73</v>
      </c>
    </row>
    <row r="1464" spans="1:2">
      <c r="A1464" s="917">
        <v>33455</v>
      </c>
      <c r="B1464">
        <v>9.7200000000000006</v>
      </c>
    </row>
    <row r="1465" spans="1:2">
      <c r="A1465" s="917">
        <v>33456</v>
      </c>
      <c r="B1465">
        <v>9.67</v>
      </c>
    </row>
    <row r="1466" spans="1:2">
      <c r="A1466" s="917">
        <v>33457</v>
      </c>
      <c r="B1466">
        <v>9.66</v>
      </c>
    </row>
    <row r="1467" spans="1:2">
      <c r="A1467" s="917">
        <v>33458</v>
      </c>
      <c r="B1467">
        <v>9.68</v>
      </c>
    </row>
    <row r="1468" spans="1:2">
      <c r="A1468" s="917">
        <v>33459</v>
      </c>
      <c r="B1468">
        <v>9.6999999999999993</v>
      </c>
    </row>
    <row r="1469" spans="1:2">
      <c r="A1469" s="917">
        <v>33462</v>
      </c>
      <c r="B1469">
        <v>9.69</v>
      </c>
    </row>
    <row r="1470" spans="1:2">
      <c r="A1470" s="917">
        <v>33463</v>
      </c>
      <c r="B1470">
        <v>9.66</v>
      </c>
    </row>
    <row r="1471" spans="1:2">
      <c r="A1471" s="917">
        <v>33464</v>
      </c>
      <c r="B1471">
        <v>9.58</v>
      </c>
    </row>
    <row r="1472" spans="1:2">
      <c r="A1472" s="917">
        <v>33465</v>
      </c>
      <c r="B1472">
        <v>9.6</v>
      </c>
    </row>
    <row r="1473" spans="1:2">
      <c r="A1473" s="917">
        <v>33466</v>
      </c>
      <c r="B1473">
        <v>9.59</v>
      </c>
    </row>
    <row r="1474" spans="1:2">
      <c r="A1474" s="917">
        <v>33469</v>
      </c>
      <c r="B1474">
        <v>9.6199999999999992</v>
      </c>
    </row>
    <row r="1475" spans="1:2">
      <c r="A1475" s="917">
        <v>33470</v>
      </c>
      <c r="B1475">
        <v>9.6300000000000008</v>
      </c>
    </row>
    <row r="1476" spans="1:2">
      <c r="A1476" s="917">
        <v>33471</v>
      </c>
      <c r="B1476">
        <v>9.61</v>
      </c>
    </row>
    <row r="1477" spans="1:2">
      <c r="A1477" s="917">
        <v>33472</v>
      </c>
      <c r="B1477">
        <v>9.58</v>
      </c>
    </row>
    <row r="1478" spans="1:2">
      <c r="A1478" s="917">
        <v>33473</v>
      </c>
      <c r="B1478">
        <v>9.67</v>
      </c>
    </row>
    <row r="1479" spans="1:2">
      <c r="A1479" s="917">
        <v>33476</v>
      </c>
      <c r="B1479">
        <v>9.67</v>
      </c>
    </row>
    <row r="1480" spans="1:2">
      <c r="A1480" s="917">
        <v>33477</v>
      </c>
      <c r="B1480">
        <v>9.64</v>
      </c>
    </row>
    <row r="1481" spans="1:2">
      <c r="A1481" s="917">
        <v>33478</v>
      </c>
      <c r="B1481">
        <v>9.58</v>
      </c>
    </row>
    <row r="1482" spans="1:2">
      <c r="A1482" s="917">
        <v>33479</v>
      </c>
      <c r="B1482">
        <v>9.5399999999999991</v>
      </c>
    </row>
    <row r="1483" spans="1:2">
      <c r="A1483" s="917">
        <v>33480</v>
      </c>
      <c r="B1483">
        <v>9.57</v>
      </c>
    </row>
    <row r="1484" spans="1:2">
      <c r="A1484" s="917">
        <v>33483</v>
      </c>
      <c r="B1484" t="s">
        <v>739</v>
      </c>
    </row>
    <row r="1485" spans="1:2">
      <c r="A1485" s="917">
        <v>33484</v>
      </c>
      <c r="B1485">
        <v>9.57</v>
      </c>
    </row>
    <row r="1486" spans="1:2">
      <c r="A1486" s="917">
        <v>33485</v>
      </c>
      <c r="B1486">
        <v>9.6</v>
      </c>
    </row>
    <row r="1487" spans="1:2">
      <c r="A1487" s="917">
        <v>33486</v>
      </c>
      <c r="B1487">
        <v>9.61</v>
      </c>
    </row>
    <row r="1488" spans="1:2">
      <c r="A1488" s="917">
        <v>33487</v>
      </c>
      <c r="B1488">
        <v>9.5500000000000007</v>
      </c>
    </row>
    <row r="1489" spans="1:2">
      <c r="A1489" s="917">
        <v>33490</v>
      </c>
      <c r="B1489">
        <v>9.5399999999999991</v>
      </c>
    </row>
    <row r="1490" spans="1:2">
      <c r="A1490" s="917">
        <v>33491</v>
      </c>
      <c r="B1490">
        <v>9.5500000000000007</v>
      </c>
    </row>
    <row r="1491" spans="1:2">
      <c r="A1491" s="917">
        <v>33492</v>
      </c>
      <c r="B1491">
        <v>9.58</v>
      </c>
    </row>
    <row r="1492" spans="1:2">
      <c r="A1492" s="917">
        <v>33493</v>
      </c>
      <c r="B1492">
        <v>9.51</v>
      </c>
    </row>
    <row r="1493" spans="1:2">
      <c r="A1493" s="917">
        <v>33494</v>
      </c>
      <c r="B1493">
        <v>9.51</v>
      </c>
    </row>
    <row r="1494" spans="1:2">
      <c r="A1494" s="917">
        <v>33497</v>
      </c>
      <c r="B1494">
        <v>9.5</v>
      </c>
    </row>
    <row r="1495" spans="1:2">
      <c r="A1495" s="917">
        <v>33498</v>
      </c>
      <c r="B1495">
        <v>9.5</v>
      </c>
    </row>
    <row r="1496" spans="1:2">
      <c r="A1496" s="917">
        <v>33499</v>
      </c>
      <c r="B1496">
        <v>9.5</v>
      </c>
    </row>
    <row r="1497" spans="1:2">
      <c r="A1497" s="917">
        <v>33500</v>
      </c>
      <c r="B1497">
        <v>9.51</v>
      </c>
    </row>
    <row r="1498" spans="1:2">
      <c r="A1498" s="917">
        <v>33501</v>
      </c>
      <c r="B1498">
        <v>9.51</v>
      </c>
    </row>
    <row r="1499" spans="1:2">
      <c r="A1499" s="917">
        <v>33504</v>
      </c>
      <c r="B1499">
        <v>9.4700000000000006</v>
      </c>
    </row>
    <row r="1500" spans="1:2">
      <c r="A1500" s="917">
        <v>33505</v>
      </c>
      <c r="B1500">
        <v>9.4700000000000006</v>
      </c>
    </row>
    <row r="1501" spans="1:2">
      <c r="A1501" s="917">
        <v>33506</v>
      </c>
      <c r="B1501">
        <v>9.48</v>
      </c>
    </row>
    <row r="1502" spans="1:2">
      <c r="A1502" s="917">
        <v>33507</v>
      </c>
      <c r="B1502">
        <v>9.4700000000000006</v>
      </c>
    </row>
    <row r="1503" spans="1:2">
      <c r="A1503" s="917">
        <v>33508</v>
      </c>
      <c r="B1503">
        <v>9.4499999999999993</v>
      </c>
    </row>
    <row r="1504" spans="1:2">
      <c r="A1504" s="917">
        <v>33511</v>
      </c>
      <c r="B1504">
        <v>9.41</v>
      </c>
    </row>
    <row r="1505" spans="1:2">
      <c r="A1505" s="917">
        <v>33512</v>
      </c>
      <c r="B1505">
        <v>9.42</v>
      </c>
    </row>
    <row r="1506" spans="1:2">
      <c r="A1506" s="917">
        <v>33513</v>
      </c>
      <c r="B1506">
        <v>9.43</v>
      </c>
    </row>
    <row r="1507" spans="1:2">
      <c r="A1507" s="917">
        <v>33514</v>
      </c>
      <c r="B1507">
        <v>9.43</v>
      </c>
    </row>
    <row r="1508" spans="1:2">
      <c r="A1508" s="917">
        <v>33515</v>
      </c>
      <c r="B1508">
        <v>9.4</v>
      </c>
    </row>
    <row r="1509" spans="1:2">
      <c r="A1509" s="917">
        <v>33518</v>
      </c>
      <c r="B1509">
        <v>9.39</v>
      </c>
    </row>
    <row r="1510" spans="1:2">
      <c r="A1510" s="917">
        <v>33519</v>
      </c>
      <c r="B1510">
        <v>9.39</v>
      </c>
    </row>
    <row r="1511" spans="1:2">
      <c r="A1511" s="917">
        <v>33520</v>
      </c>
      <c r="B1511">
        <v>9.4700000000000006</v>
      </c>
    </row>
    <row r="1512" spans="1:2">
      <c r="A1512" s="917">
        <v>33521</v>
      </c>
      <c r="B1512">
        <v>9.48</v>
      </c>
    </row>
    <row r="1513" spans="1:2">
      <c r="A1513" s="917">
        <v>33522</v>
      </c>
      <c r="B1513">
        <v>9.43</v>
      </c>
    </row>
    <row r="1514" spans="1:2">
      <c r="A1514" s="917">
        <v>33525</v>
      </c>
      <c r="B1514">
        <v>9.42</v>
      </c>
    </row>
    <row r="1515" spans="1:2">
      <c r="A1515" s="917">
        <v>33526</v>
      </c>
      <c r="B1515">
        <v>9.41</v>
      </c>
    </row>
    <row r="1516" spans="1:2">
      <c r="A1516" s="917">
        <v>33527</v>
      </c>
      <c r="B1516">
        <v>9.42</v>
      </c>
    </row>
    <row r="1517" spans="1:2">
      <c r="A1517" s="917">
        <v>33528</v>
      </c>
      <c r="B1517">
        <v>9.51</v>
      </c>
    </row>
    <row r="1518" spans="1:2">
      <c r="A1518" s="917">
        <v>33529</v>
      </c>
      <c r="B1518">
        <v>9.49</v>
      </c>
    </row>
    <row r="1519" spans="1:2">
      <c r="A1519" s="917">
        <v>33532</v>
      </c>
      <c r="B1519">
        <v>9.58</v>
      </c>
    </row>
    <row r="1520" spans="1:2">
      <c r="A1520" s="917">
        <v>33533</v>
      </c>
      <c r="B1520">
        <v>9.6</v>
      </c>
    </row>
    <row r="1521" spans="1:2">
      <c r="A1521" s="917">
        <v>33534</v>
      </c>
      <c r="B1521">
        <v>9.64</v>
      </c>
    </row>
    <row r="1522" spans="1:2">
      <c r="A1522" s="917">
        <v>33535</v>
      </c>
      <c r="B1522">
        <v>9.61</v>
      </c>
    </row>
    <row r="1523" spans="1:2">
      <c r="A1523" s="917">
        <v>33536</v>
      </c>
      <c r="B1523">
        <v>9.61</v>
      </c>
    </row>
    <row r="1524" spans="1:2">
      <c r="A1524" s="917">
        <v>33539</v>
      </c>
      <c r="B1524">
        <v>9.6</v>
      </c>
    </row>
    <row r="1525" spans="1:2">
      <c r="A1525" s="917">
        <v>33540</v>
      </c>
      <c r="B1525">
        <v>9.5</v>
      </c>
    </row>
    <row r="1526" spans="1:2">
      <c r="A1526" s="917">
        <v>33541</v>
      </c>
      <c r="B1526">
        <v>9.51</v>
      </c>
    </row>
    <row r="1527" spans="1:2">
      <c r="A1527" s="917">
        <v>33542</v>
      </c>
      <c r="B1527">
        <v>9.49</v>
      </c>
    </row>
    <row r="1528" spans="1:2">
      <c r="A1528" s="917">
        <v>33543</v>
      </c>
      <c r="B1528">
        <v>9.49</v>
      </c>
    </row>
    <row r="1529" spans="1:2">
      <c r="A1529" s="917">
        <v>33546</v>
      </c>
      <c r="B1529">
        <v>9.5</v>
      </c>
    </row>
    <row r="1530" spans="1:2">
      <c r="A1530" s="917">
        <v>33547</v>
      </c>
      <c r="B1530">
        <v>9.5399999999999991</v>
      </c>
    </row>
    <row r="1531" spans="1:2">
      <c r="A1531" s="917">
        <v>33548</v>
      </c>
      <c r="B1531">
        <v>9.51</v>
      </c>
    </row>
    <row r="1532" spans="1:2">
      <c r="A1532" s="917">
        <v>33549</v>
      </c>
      <c r="B1532">
        <v>9.49</v>
      </c>
    </row>
    <row r="1533" spans="1:2">
      <c r="A1533" s="917">
        <v>33550</v>
      </c>
      <c r="B1533">
        <v>9.4499999999999993</v>
      </c>
    </row>
    <row r="1534" spans="1:2">
      <c r="A1534" s="917">
        <v>33553</v>
      </c>
      <c r="B1534">
        <v>9.44</v>
      </c>
    </row>
    <row r="1535" spans="1:2">
      <c r="A1535" s="917">
        <v>33554</v>
      </c>
      <c r="B1535">
        <v>9.4</v>
      </c>
    </row>
    <row r="1536" spans="1:2">
      <c r="A1536" s="917">
        <v>33555</v>
      </c>
      <c r="B1536">
        <v>9.44</v>
      </c>
    </row>
    <row r="1537" spans="1:2">
      <c r="A1537" s="917">
        <v>33556</v>
      </c>
      <c r="B1537">
        <v>9.4</v>
      </c>
    </row>
    <row r="1538" spans="1:2">
      <c r="A1538" s="917">
        <v>33557</v>
      </c>
      <c r="B1538">
        <v>9.41</v>
      </c>
    </row>
    <row r="1539" spans="1:2">
      <c r="A1539" s="917">
        <v>33560</v>
      </c>
      <c r="B1539">
        <v>9.4</v>
      </c>
    </row>
    <row r="1540" spans="1:2">
      <c r="A1540" s="917">
        <v>33561</v>
      </c>
      <c r="B1540">
        <v>9.4499999999999993</v>
      </c>
    </row>
    <row r="1541" spans="1:2">
      <c r="A1541" s="917">
        <v>33562</v>
      </c>
      <c r="B1541">
        <v>9.43</v>
      </c>
    </row>
    <row r="1542" spans="1:2">
      <c r="A1542" s="917">
        <v>33563</v>
      </c>
      <c r="B1542">
        <v>9.4499999999999993</v>
      </c>
    </row>
    <row r="1543" spans="1:2">
      <c r="A1543" s="917">
        <v>33564</v>
      </c>
      <c r="B1543">
        <v>9.4499999999999993</v>
      </c>
    </row>
    <row r="1544" spans="1:2">
      <c r="A1544" s="917">
        <v>33567</v>
      </c>
      <c r="B1544">
        <v>9.4700000000000006</v>
      </c>
    </row>
    <row r="1545" spans="1:2">
      <c r="A1545" s="917">
        <v>33568</v>
      </c>
      <c r="B1545">
        <v>9.4600000000000009</v>
      </c>
    </row>
    <row r="1546" spans="1:2">
      <c r="A1546" s="917">
        <v>33569</v>
      </c>
      <c r="B1546">
        <v>9.4499999999999993</v>
      </c>
    </row>
    <row r="1547" spans="1:2">
      <c r="A1547" s="917">
        <v>33570</v>
      </c>
      <c r="B1547" t="s">
        <v>739</v>
      </c>
    </row>
    <row r="1548" spans="1:2">
      <c r="A1548" s="917">
        <v>33571</v>
      </c>
      <c r="B1548">
        <v>9.44</v>
      </c>
    </row>
    <row r="1549" spans="1:2">
      <c r="A1549" s="917">
        <v>33574</v>
      </c>
      <c r="B1549">
        <v>9.42</v>
      </c>
    </row>
    <row r="1550" spans="1:2">
      <c r="A1550" s="917">
        <v>33575</v>
      </c>
      <c r="B1550">
        <v>9.4</v>
      </c>
    </row>
    <row r="1551" spans="1:2">
      <c r="A1551" s="917">
        <v>33576</v>
      </c>
      <c r="B1551">
        <v>9.36</v>
      </c>
    </row>
    <row r="1552" spans="1:2">
      <c r="A1552" s="917">
        <v>33577</v>
      </c>
      <c r="B1552">
        <v>9.35</v>
      </c>
    </row>
    <row r="1553" spans="1:2">
      <c r="A1553" s="917">
        <v>33578</v>
      </c>
      <c r="B1553">
        <v>9.32</v>
      </c>
    </row>
    <row r="1554" spans="1:2">
      <c r="A1554" s="917">
        <v>33581</v>
      </c>
      <c r="B1554">
        <v>9.32</v>
      </c>
    </row>
    <row r="1555" spans="1:2">
      <c r="A1555" s="917">
        <v>33582</v>
      </c>
      <c r="B1555">
        <v>9.3000000000000007</v>
      </c>
    </row>
    <row r="1556" spans="1:2">
      <c r="A1556" s="917">
        <v>33583</v>
      </c>
      <c r="B1556">
        <v>9.32</v>
      </c>
    </row>
    <row r="1557" spans="1:2">
      <c r="A1557" s="917">
        <v>33584</v>
      </c>
      <c r="B1557">
        <v>9.2899999999999991</v>
      </c>
    </row>
    <row r="1558" spans="1:2">
      <c r="A1558" s="917">
        <v>33585</v>
      </c>
      <c r="B1558">
        <v>9.2899999999999991</v>
      </c>
    </row>
    <row r="1559" spans="1:2">
      <c r="A1559" s="917">
        <v>33588</v>
      </c>
      <c r="B1559">
        <v>9.3000000000000007</v>
      </c>
    </row>
    <row r="1560" spans="1:2">
      <c r="A1560" s="917">
        <v>33589</v>
      </c>
      <c r="B1560">
        <v>9.2899999999999991</v>
      </c>
    </row>
    <row r="1561" spans="1:2">
      <c r="A1561" s="917">
        <v>33590</v>
      </c>
      <c r="B1561">
        <v>9.2799999999999994</v>
      </c>
    </row>
    <row r="1562" spans="1:2">
      <c r="A1562" s="917">
        <v>33591</v>
      </c>
      <c r="B1562">
        <v>9.24</v>
      </c>
    </row>
    <row r="1563" spans="1:2">
      <c r="A1563" s="917">
        <v>33592</v>
      </c>
      <c r="B1563">
        <v>9.18</v>
      </c>
    </row>
    <row r="1564" spans="1:2">
      <c r="A1564" s="917">
        <v>33595</v>
      </c>
      <c r="B1564">
        <v>9.15</v>
      </c>
    </row>
    <row r="1565" spans="1:2">
      <c r="A1565" s="917">
        <v>33596</v>
      </c>
      <c r="B1565">
        <v>9.14</v>
      </c>
    </row>
    <row r="1566" spans="1:2">
      <c r="A1566" s="917">
        <v>33597</v>
      </c>
      <c r="B1566" t="s">
        <v>739</v>
      </c>
    </row>
    <row r="1567" spans="1:2">
      <c r="A1567" s="917">
        <v>33598</v>
      </c>
      <c r="B1567">
        <v>9.1199999999999992</v>
      </c>
    </row>
    <row r="1568" spans="1:2">
      <c r="A1568" s="917">
        <v>33599</v>
      </c>
      <c r="B1568">
        <v>9.16</v>
      </c>
    </row>
    <row r="1569" spans="1:2">
      <c r="A1569" s="917">
        <v>33602</v>
      </c>
      <c r="B1569">
        <v>9.11</v>
      </c>
    </row>
    <row r="1570" spans="1:2">
      <c r="A1570" s="917">
        <v>33603</v>
      </c>
      <c r="B1570">
        <v>9.1</v>
      </c>
    </row>
    <row r="1571" spans="1:2">
      <c r="A1571" s="917">
        <v>33604</v>
      </c>
      <c r="B1571" t="s">
        <v>739</v>
      </c>
    </row>
    <row r="1572" spans="1:2">
      <c r="A1572" s="917">
        <v>33605</v>
      </c>
      <c r="B1572">
        <v>9.11</v>
      </c>
    </row>
    <row r="1573" spans="1:2">
      <c r="A1573" s="917">
        <v>33606</v>
      </c>
      <c r="B1573">
        <v>9.11</v>
      </c>
    </row>
    <row r="1574" spans="1:2">
      <c r="A1574" s="917">
        <v>33609</v>
      </c>
      <c r="B1574">
        <v>9.09</v>
      </c>
    </row>
    <row r="1575" spans="1:2">
      <c r="A1575" s="917">
        <v>33610</v>
      </c>
      <c r="B1575">
        <v>9.07</v>
      </c>
    </row>
    <row r="1576" spans="1:2">
      <c r="A1576" s="917">
        <v>33611</v>
      </c>
      <c r="B1576">
        <v>9.0500000000000007</v>
      </c>
    </row>
    <row r="1577" spans="1:2">
      <c r="A1577" s="917">
        <v>33612</v>
      </c>
      <c r="B1577">
        <v>9.01</v>
      </c>
    </row>
    <row r="1578" spans="1:2">
      <c r="A1578" s="917">
        <v>33613</v>
      </c>
      <c r="B1578">
        <v>9.0399999999999991</v>
      </c>
    </row>
    <row r="1579" spans="1:2">
      <c r="A1579" s="917">
        <v>33616</v>
      </c>
      <c r="B1579">
        <v>9.06</v>
      </c>
    </row>
    <row r="1580" spans="1:2">
      <c r="A1580" s="917">
        <v>33617</v>
      </c>
      <c r="B1580">
        <v>9.08</v>
      </c>
    </row>
    <row r="1581" spans="1:2">
      <c r="A1581" s="917">
        <v>33618</v>
      </c>
      <c r="B1581">
        <v>9.11</v>
      </c>
    </row>
    <row r="1582" spans="1:2">
      <c r="A1582" s="917">
        <v>33619</v>
      </c>
      <c r="B1582">
        <v>9.16</v>
      </c>
    </row>
    <row r="1583" spans="1:2">
      <c r="A1583" s="917">
        <v>33620</v>
      </c>
      <c r="B1583">
        <v>9.1300000000000008</v>
      </c>
    </row>
    <row r="1584" spans="1:2">
      <c r="A1584" s="917">
        <v>33623</v>
      </c>
      <c r="B1584">
        <v>9.1</v>
      </c>
    </row>
    <row r="1585" spans="1:2">
      <c r="A1585" s="917">
        <v>33624</v>
      </c>
      <c r="B1585">
        <v>9.1300000000000008</v>
      </c>
    </row>
    <row r="1586" spans="1:2">
      <c r="A1586" s="917">
        <v>33625</v>
      </c>
      <c r="B1586">
        <v>9.15</v>
      </c>
    </row>
    <row r="1587" spans="1:2">
      <c r="A1587" s="917">
        <v>33626</v>
      </c>
      <c r="B1587">
        <v>9.2100000000000009</v>
      </c>
    </row>
    <row r="1588" spans="1:2">
      <c r="A1588" s="917">
        <v>33627</v>
      </c>
      <c r="B1588">
        <v>9.2200000000000006</v>
      </c>
    </row>
    <row r="1589" spans="1:2">
      <c r="A1589" s="917">
        <v>33630</v>
      </c>
      <c r="B1589">
        <v>9.19</v>
      </c>
    </row>
    <row r="1590" spans="1:2">
      <c r="A1590" s="917">
        <v>33631</v>
      </c>
      <c r="B1590">
        <v>9.17</v>
      </c>
    </row>
    <row r="1591" spans="1:2">
      <c r="A1591" s="917">
        <v>33632</v>
      </c>
      <c r="B1591">
        <v>9.1999999999999993</v>
      </c>
    </row>
    <row r="1592" spans="1:2">
      <c r="A1592" s="917">
        <v>33633</v>
      </c>
      <c r="B1592">
        <v>9.23</v>
      </c>
    </row>
    <row r="1593" spans="1:2">
      <c r="A1593" s="917">
        <v>33634</v>
      </c>
      <c r="B1593">
        <v>9.2100000000000009</v>
      </c>
    </row>
    <row r="1594" spans="1:2">
      <c r="A1594" s="917">
        <v>33637</v>
      </c>
      <c r="B1594">
        <v>9.24</v>
      </c>
    </row>
    <row r="1595" spans="1:2">
      <c r="A1595" s="917">
        <v>33638</v>
      </c>
      <c r="B1595">
        <v>9.18</v>
      </c>
    </row>
    <row r="1596" spans="1:2">
      <c r="A1596" s="917">
        <v>33639</v>
      </c>
      <c r="B1596">
        <v>9.16</v>
      </c>
    </row>
    <row r="1597" spans="1:2">
      <c r="A1597" s="917">
        <v>33640</v>
      </c>
      <c r="B1597">
        <v>9.16</v>
      </c>
    </row>
    <row r="1598" spans="1:2">
      <c r="A1598" s="917">
        <v>33641</v>
      </c>
      <c r="B1598">
        <v>9.16</v>
      </c>
    </row>
    <row r="1599" spans="1:2">
      <c r="A1599" s="917">
        <v>33644</v>
      </c>
      <c r="B1599">
        <v>9.19</v>
      </c>
    </row>
    <row r="1600" spans="1:2">
      <c r="A1600" s="917">
        <v>33645</v>
      </c>
      <c r="B1600">
        <v>9.19</v>
      </c>
    </row>
    <row r="1601" spans="1:2">
      <c r="A1601" s="917">
        <v>33646</v>
      </c>
      <c r="B1601">
        <v>9.18</v>
      </c>
    </row>
    <row r="1602" spans="1:2">
      <c r="A1602" s="917">
        <v>33647</v>
      </c>
      <c r="B1602">
        <v>9.23</v>
      </c>
    </row>
    <row r="1603" spans="1:2">
      <c r="A1603" s="917">
        <v>33648</v>
      </c>
      <c r="B1603">
        <v>9.27</v>
      </c>
    </row>
    <row r="1604" spans="1:2">
      <c r="A1604" s="917">
        <v>33651</v>
      </c>
      <c r="B1604" t="s">
        <v>739</v>
      </c>
    </row>
    <row r="1605" spans="1:2">
      <c r="A1605" s="917">
        <v>33652</v>
      </c>
      <c r="B1605">
        <v>9.31</v>
      </c>
    </row>
    <row r="1606" spans="1:2">
      <c r="A1606" s="917">
        <v>33653</v>
      </c>
      <c r="B1606">
        <v>9.2899999999999991</v>
      </c>
    </row>
    <row r="1607" spans="1:2">
      <c r="A1607" s="917">
        <v>33654</v>
      </c>
      <c r="B1607">
        <v>9.2799999999999994</v>
      </c>
    </row>
    <row r="1608" spans="1:2">
      <c r="A1608" s="917">
        <v>33655</v>
      </c>
      <c r="B1608">
        <v>9.2899999999999991</v>
      </c>
    </row>
    <row r="1609" spans="1:2">
      <c r="A1609" s="917">
        <v>33658</v>
      </c>
      <c r="B1609">
        <v>9.3000000000000007</v>
      </c>
    </row>
    <row r="1610" spans="1:2">
      <c r="A1610" s="917">
        <v>33659</v>
      </c>
      <c r="B1610">
        <v>9.27</v>
      </c>
    </row>
    <row r="1611" spans="1:2">
      <c r="A1611" s="917">
        <v>33660</v>
      </c>
      <c r="B1611">
        <v>9.23</v>
      </c>
    </row>
    <row r="1612" spans="1:2">
      <c r="A1612" s="917">
        <v>33661</v>
      </c>
      <c r="B1612">
        <v>9.1999999999999993</v>
      </c>
    </row>
    <row r="1613" spans="1:2">
      <c r="A1613" s="917">
        <v>33662</v>
      </c>
      <c r="B1613">
        <v>9.17</v>
      </c>
    </row>
    <row r="1614" spans="1:2">
      <c r="A1614" s="917">
        <v>33665</v>
      </c>
      <c r="B1614">
        <v>9.2100000000000009</v>
      </c>
    </row>
    <row r="1615" spans="1:2">
      <c r="A1615" s="917">
        <v>33666</v>
      </c>
      <c r="B1615">
        <v>9.2100000000000009</v>
      </c>
    </row>
    <row r="1616" spans="1:2">
      <c r="A1616" s="917">
        <v>33667</v>
      </c>
      <c r="B1616">
        <v>9.1999999999999993</v>
      </c>
    </row>
    <row r="1617" spans="1:2">
      <c r="A1617" s="917">
        <v>33668</v>
      </c>
      <c r="B1617">
        <v>9.2200000000000006</v>
      </c>
    </row>
    <row r="1618" spans="1:2">
      <c r="A1618" s="917">
        <v>33669</v>
      </c>
      <c r="B1618">
        <v>9.1999999999999993</v>
      </c>
    </row>
    <row r="1619" spans="1:2">
      <c r="A1619" s="917">
        <v>33672</v>
      </c>
      <c r="B1619">
        <v>9.18</v>
      </c>
    </row>
    <row r="1620" spans="1:2">
      <c r="A1620" s="917">
        <v>33673</v>
      </c>
      <c r="B1620">
        <v>9.16</v>
      </c>
    </row>
    <row r="1621" spans="1:2">
      <c r="A1621" s="917">
        <v>33674</v>
      </c>
      <c r="B1621">
        <v>9.2200000000000006</v>
      </c>
    </row>
    <row r="1622" spans="1:2">
      <c r="A1622" s="917">
        <v>33675</v>
      </c>
      <c r="B1622">
        <v>9.2799999999999994</v>
      </c>
    </row>
    <row r="1623" spans="1:2">
      <c r="A1623" s="917">
        <v>33676</v>
      </c>
      <c r="B1623">
        <v>9.32</v>
      </c>
    </row>
    <row r="1624" spans="1:2">
      <c r="A1624" s="917">
        <v>33679</v>
      </c>
      <c r="B1624">
        <v>9.34</v>
      </c>
    </row>
    <row r="1625" spans="1:2">
      <c r="A1625" s="917">
        <v>33680</v>
      </c>
      <c r="B1625">
        <v>9.31</v>
      </c>
    </row>
    <row r="1626" spans="1:2">
      <c r="A1626" s="917">
        <v>33681</v>
      </c>
      <c r="B1626">
        <v>9.31</v>
      </c>
    </row>
    <row r="1627" spans="1:2">
      <c r="A1627" s="917">
        <v>33682</v>
      </c>
      <c r="B1627">
        <v>9.2799999999999994</v>
      </c>
    </row>
    <row r="1628" spans="1:2">
      <c r="A1628" s="917">
        <v>33683</v>
      </c>
      <c r="B1628">
        <v>9.31</v>
      </c>
    </row>
    <row r="1629" spans="1:2">
      <c r="A1629" s="917">
        <v>33686</v>
      </c>
      <c r="B1629">
        <v>9.3000000000000007</v>
      </c>
    </row>
    <row r="1630" spans="1:2">
      <c r="A1630" s="917">
        <v>33687</v>
      </c>
      <c r="B1630">
        <v>9.24</v>
      </c>
    </row>
    <row r="1631" spans="1:2">
      <c r="A1631" s="917">
        <v>33688</v>
      </c>
      <c r="B1631">
        <v>9.24</v>
      </c>
    </row>
    <row r="1632" spans="1:2">
      <c r="A1632" s="917">
        <v>33689</v>
      </c>
      <c r="B1632">
        <v>9.27</v>
      </c>
    </row>
    <row r="1633" spans="1:2">
      <c r="A1633" s="917">
        <v>33690</v>
      </c>
      <c r="B1633">
        <v>9.2100000000000009</v>
      </c>
    </row>
    <row r="1634" spans="1:2">
      <c r="A1634" s="917">
        <v>33693</v>
      </c>
      <c r="B1634">
        <v>9.2200000000000006</v>
      </c>
    </row>
    <row r="1635" spans="1:2">
      <c r="A1635" s="917">
        <v>33694</v>
      </c>
      <c r="B1635">
        <v>9.24</v>
      </c>
    </row>
    <row r="1636" spans="1:2">
      <c r="A1636" s="917">
        <v>33695</v>
      </c>
      <c r="B1636">
        <v>9.2100000000000009</v>
      </c>
    </row>
    <row r="1637" spans="1:2">
      <c r="A1637" s="917">
        <v>33696</v>
      </c>
      <c r="B1637">
        <v>9.2100000000000009</v>
      </c>
    </row>
    <row r="1638" spans="1:2">
      <c r="A1638" s="917">
        <v>33697</v>
      </c>
      <c r="B1638">
        <v>9.19</v>
      </c>
    </row>
    <row r="1639" spans="1:2">
      <c r="A1639" s="917">
        <v>33700</v>
      </c>
      <c r="B1639">
        <v>9.1999999999999993</v>
      </c>
    </row>
    <row r="1640" spans="1:2">
      <c r="A1640" s="917">
        <v>33701</v>
      </c>
      <c r="B1640">
        <v>9.19</v>
      </c>
    </row>
    <row r="1641" spans="1:2">
      <c r="A1641" s="917">
        <v>33702</v>
      </c>
      <c r="B1641">
        <v>9.2100000000000009</v>
      </c>
    </row>
    <row r="1642" spans="1:2">
      <c r="A1642" s="917">
        <v>33703</v>
      </c>
      <c r="B1642">
        <v>9.18</v>
      </c>
    </row>
    <row r="1643" spans="1:2">
      <c r="A1643" s="917">
        <v>33704</v>
      </c>
      <c r="B1643">
        <v>9.17</v>
      </c>
    </row>
    <row r="1644" spans="1:2">
      <c r="A1644" s="917">
        <v>33707</v>
      </c>
      <c r="B1644">
        <v>9.15</v>
      </c>
    </row>
    <row r="1645" spans="1:2">
      <c r="A1645" s="917">
        <v>33708</v>
      </c>
      <c r="B1645">
        <v>9.16</v>
      </c>
    </row>
    <row r="1646" spans="1:2">
      <c r="A1646" s="917">
        <v>33709</v>
      </c>
      <c r="B1646">
        <v>9.15</v>
      </c>
    </row>
    <row r="1647" spans="1:2">
      <c r="A1647" s="917">
        <v>33710</v>
      </c>
      <c r="B1647">
        <v>9.18</v>
      </c>
    </row>
    <row r="1648" spans="1:2">
      <c r="A1648" s="917">
        <v>33711</v>
      </c>
      <c r="B1648" t="s">
        <v>739</v>
      </c>
    </row>
    <row r="1649" spans="1:2">
      <c r="A1649" s="917">
        <v>33714</v>
      </c>
      <c r="B1649">
        <v>9.23</v>
      </c>
    </row>
    <row r="1650" spans="1:2">
      <c r="A1650" s="917">
        <v>33715</v>
      </c>
      <c r="B1650">
        <v>9.25</v>
      </c>
    </row>
    <row r="1651" spans="1:2">
      <c r="A1651" s="917">
        <v>33716</v>
      </c>
      <c r="B1651">
        <v>9.24</v>
      </c>
    </row>
    <row r="1652" spans="1:2">
      <c r="A1652" s="917">
        <v>33717</v>
      </c>
      <c r="B1652">
        <v>9.26</v>
      </c>
    </row>
    <row r="1653" spans="1:2">
      <c r="A1653" s="917">
        <v>33718</v>
      </c>
      <c r="B1653">
        <v>9.24</v>
      </c>
    </row>
    <row r="1654" spans="1:2">
      <c r="A1654" s="917">
        <v>33721</v>
      </c>
      <c r="B1654">
        <v>9.24</v>
      </c>
    </row>
    <row r="1655" spans="1:2">
      <c r="A1655" s="917">
        <v>33722</v>
      </c>
      <c r="B1655">
        <v>9.24</v>
      </c>
    </row>
    <row r="1656" spans="1:2">
      <c r="A1656" s="917">
        <v>33723</v>
      </c>
      <c r="B1656">
        <v>9.25</v>
      </c>
    </row>
    <row r="1657" spans="1:2">
      <c r="A1657" s="917">
        <v>33724</v>
      </c>
      <c r="B1657">
        <v>9.24</v>
      </c>
    </row>
    <row r="1658" spans="1:2">
      <c r="A1658" s="917">
        <v>33725</v>
      </c>
      <c r="B1658">
        <v>9.1999999999999993</v>
      </c>
    </row>
    <row r="1659" spans="1:2">
      <c r="A1659" s="917">
        <v>33728</v>
      </c>
      <c r="B1659">
        <v>9.2200000000000006</v>
      </c>
    </row>
    <row r="1660" spans="1:2">
      <c r="A1660" s="917">
        <v>33729</v>
      </c>
      <c r="B1660">
        <v>9.2200000000000006</v>
      </c>
    </row>
    <row r="1661" spans="1:2">
      <c r="A1661" s="917">
        <v>33730</v>
      </c>
      <c r="B1661">
        <v>9.1999999999999993</v>
      </c>
    </row>
    <row r="1662" spans="1:2">
      <c r="A1662" s="917">
        <v>33731</v>
      </c>
      <c r="B1662">
        <v>9.1999999999999993</v>
      </c>
    </row>
    <row r="1663" spans="1:2">
      <c r="A1663" s="917">
        <v>33732</v>
      </c>
      <c r="B1663">
        <v>9.15</v>
      </c>
    </row>
    <row r="1664" spans="1:2">
      <c r="A1664" s="917">
        <v>33735</v>
      </c>
      <c r="B1664">
        <v>9.14</v>
      </c>
    </row>
    <row r="1665" spans="1:2">
      <c r="A1665" s="917">
        <v>33736</v>
      </c>
      <c r="B1665">
        <v>9.1300000000000008</v>
      </c>
    </row>
    <row r="1666" spans="1:2">
      <c r="A1666" s="917">
        <v>33737</v>
      </c>
      <c r="B1666">
        <v>9.1199999999999992</v>
      </c>
    </row>
    <row r="1667" spans="1:2">
      <c r="A1667" s="917">
        <v>33738</v>
      </c>
      <c r="B1667">
        <v>9.1199999999999992</v>
      </c>
    </row>
    <row r="1668" spans="1:2">
      <c r="A1668" s="917">
        <v>33739</v>
      </c>
      <c r="B1668">
        <v>9.08</v>
      </c>
    </row>
    <row r="1669" spans="1:2">
      <c r="A1669" s="917">
        <v>33742</v>
      </c>
      <c r="B1669">
        <v>9.08</v>
      </c>
    </row>
    <row r="1670" spans="1:2">
      <c r="A1670" s="917">
        <v>33743</v>
      </c>
      <c r="B1670">
        <v>9.0500000000000007</v>
      </c>
    </row>
    <row r="1671" spans="1:2">
      <c r="A1671" s="917">
        <v>33744</v>
      </c>
      <c r="B1671">
        <v>9.07</v>
      </c>
    </row>
    <row r="1672" spans="1:2">
      <c r="A1672" s="917">
        <v>33745</v>
      </c>
      <c r="B1672">
        <v>9.1</v>
      </c>
    </row>
    <row r="1673" spans="1:2">
      <c r="A1673" s="917">
        <v>33746</v>
      </c>
      <c r="B1673">
        <v>9.07</v>
      </c>
    </row>
    <row r="1674" spans="1:2">
      <c r="A1674" s="917">
        <v>33749</v>
      </c>
      <c r="B1674" t="s">
        <v>739</v>
      </c>
    </row>
    <row r="1675" spans="1:2">
      <c r="A1675" s="917">
        <v>33750</v>
      </c>
      <c r="B1675">
        <v>9.1199999999999992</v>
      </c>
    </row>
    <row r="1676" spans="1:2">
      <c r="A1676" s="917">
        <v>33751</v>
      </c>
      <c r="B1676">
        <v>9.1199999999999992</v>
      </c>
    </row>
    <row r="1677" spans="1:2">
      <c r="A1677" s="917">
        <v>33752</v>
      </c>
      <c r="B1677">
        <v>9.1</v>
      </c>
    </row>
    <row r="1678" spans="1:2">
      <c r="A1678" s="917">
        <v>33753</v>
      </c>
      <c r="B1678">
        <v>9.1</v>
      </c>
    </row>
    <row r="1679" spans="1:2">
      <c r="A1679" s="917">
        <v>33756</v>
      </c>
      <c r="B1679">
        <v>9.1</v>
      </c>
    </row>
    <row r="1680" spans="1:2">
      <c r="A1680" s="917">
        <v>33757</v>
      </c>
      <c r="B1680">
        <v>9.09</v>
      </c>
    </row>
    <row r="1681" spans="1:2">
      <c r="A1681" s="917">
        <v>33758</v>
      </c>
      <c r="B1681">
        <v>9.1</v>
      </c>
    </row>
    <row r="1682" spans="1:2">
      <c r="A1682" s="917">
        <v>33759</v>
      </c>
      <c r="B1682">
        <v>9.09</v>
      </c>
    </row>
    <row r="1683" spans="1:2">
      <c r="A1683" s="917">
        <v>33760</v>
      </c>
      <c r="B1683">
        <v>9.08</v>
      </c>
    </row>
    <row r="1684" spans="1:2">
      <c r="A1684" s="917">
        <v>33763</v>
      </c>
      <c r="B1684">
        <v>9.08</v>
      </c>
    </row>
    <row r="1685" spans="1:2">
      <c r="A1685" s="917">
        <v>33764</v>
      </c>
      <c r="B1685">
        <v>9.09</v>
      </c>
    </row>
    <row r="1686" spans="1:2">
      <c r="A1686" s="917">
        <v>33765</v>
      </c>
      <c r="B1686">
        <v>9.1</v>
      </c>
    </row>
    <row r="1687" spans="1:2">
      <c r="A1687" s="917">
        <v>33766</v>
      </c>
      <c r="B1687">
        <v>9.06</v>
      </c>
    </row>
    <row r="1688" spans="1:2">
      <c r="A1688" s="917">
        <v>33767</v>
      </c>
      <c r="B1688">
        <v>9.0500000000000007</v>
      </c>
    </row>
    <row r="1689" spans="1:2">
      <c r="A1689" s="917">
        <v>33770</v>
      </c>
      <c r="B1689">
        <v>9.0500000000000007</v>
      </c>
    </row>
    <row r="1690" spans="1:2">
      <c r="A1690" s="917">
        <v>33771</v>
      </c>
      <c r="B1690">
        <v>9.02</v>
      </c>
    </row>
    <row r="1691" spans="1:2">
      <c r="A1691" s="917">
        <v>33772</v>
      </c>
      <c r="B1691">
        <v>9.01</v>
      </c>
    </row>
    <row r="1692" spans="1:2">
      <c r="A1692" s="917">
        <v>33773</v>
      </c>
      <c r="B1692">
        <v>9</v>
      </c>
    </row>
    <row r="1693" spans="1:2">
      <c r="A1693" s="917">
        <v>33774</v>
      </c>
      <c r="B1693">
        <v>9.0399999999999991</v>
      </c>
    </row>
    <row r="1694" spans="1:2">
      <c r="A1694" s="917">
        <v>33777</v>
      </c>
      <c r="B1694">
        <v>9.0399999999999991</v>
      </c>
    </row>
    <row r="1695" spans="1:2">
      <c r="A1695" s="917">
        <v>33778</v>
      </c>
      <c r="B1695">
        <v>9.0399999999999991</v>
      </c>
    </row>
    <row r="1696" spans="1:2">
      <c r="A1696" s="917">
        <v>33779</v>
      </c>
      <c r="B1696">
        <v>9.02</v>
      </c>
    </row>
    <row r="1697" spans="1:2">
      <c r="A1697" s="917">
        <v>33780</v>
      </c>
      <c r="B1697">
        <v>9</v>
      </c>
    </row>
    <row r="1698" spans="1:2">
      <c r="A1698" s="917">
        <v>33781</v>
      </c>
      <c r="B1698">
        <v>9</v>
      </c>
    </row>
    <row r="1699" spans="1:2">
      <c r="A1699" s="917">
        <v>33784</v>
      </c>
      <c r="B1699">
        <v>9</v>
      </c>
    </row>
    <row r="1700" spans="1:2">
      <c r="A1700" s="917">
        <v>33785</v>
      </c>
      <c r="B1700">
        <v>9</v>
      </c>
    </row>
    <row r="1701" spans="1:2">
      <c r="A1701" s="917">
        <v>33786</v>
      </c>
      <c r="B1701">
        <v>9</v>
      </c>
    </row>
    <row r="1702" spans="1:2">
      <c r="A1702" s="917">
        <v>33787</v>
      </c>
      <c r="B1702">
        <v>8.92</v>
      </c>
    </row>
    <row r="1703" spans="1:2">
      <c r="A1703" s="917">
        <v>33788</v>
      </c>
      <c r="B1703" t="s">
        <v>739</v>
      </c>
    </row>
    <row r="1704" spans="1:2">
      <c r="A1704" s="917">
        <v>33791</v>
      </c>
      <c r="B1704">
        <v>8.9</v>
      </c>
    </row>
    <row r="1705" spans="1:2">
      <c r="A1705" s="917">
        <v>33792</v>
      </c>
      <c r="B1705">
        <v>8.89</v>
      </c>
    </row>
    <row r="1706" spans="1:2">
      <c r="A1706" s="917">
        <v>33793</v>
      </c>
      <c r="B1706">
        <v>8.89</v>
      </c>
    </row>
    <row r="1707" spans="1:2">
      <c r="A1707" s="917">
        <v>33794</v>
      </c>
      <c r="B1707">
        <v>8.89</v>
      </c>
    </row>
    <row r="1708" spans="1:2">
      <c r="A1708" s="917">
        <v>33795</v>
      </c>
      <c r="B1708">
        <v>8.8800000000000008</v>
      </c>
    </row>
    <row r="1709" spans="1:2">
      <c r="A1709" s="917">
        <v>33798</v>
      </c>
      <c r="B1709">
        <v>8.89</v>
      </c>
    </row>
    <row r="1710" spans="1:2">
      <c r="A1710" s="917">
        <v>33799</v>
      </c>
      <c r="B1710">
        <v>8.9</v>
      </c>
    </row>
    <row r="1711" spans="1:2">
      <c r="A1711" s="917">
        <v>33800</v>
      </c>
      <c r="B1711">
        <v>8.86</v>
      </c>
    </row>
    <row r="1712" spans="1:2">
      <c r="A1712" s="917">
        <v>33801</v>
      </c>
      <c r="B1712">
        <v>8.85</v>
      </c>
    </row>
    <row r="1713" spans="1:2">
      <c r="A1713" s="917">
        <v>33802</v>
      </c>
      <c r="B1713">
        <v>8.8699999999999992</v>
      </c>
    </row>
    <row r="1714" spans="1:2">
      <c r="A1714" s="917">
        <v>33805</v>
      </c>
      <c r="B1714">
        <v>8.86</v>
      </c>
    </row>
    <row r="1715" spans="1:2">
      <c r="A1715" s="917">
        <v>33806</v>
      </c>
      <c r="B1715">
        <v>8.85</v>
      </c>
    </row>
    <row r="1716" spans="1:2">
      <c r="A1716" s="917">
        <v>33807</v>
      </c>
      <c r="B1716">
        <v>8.84</v>
      </c>
    </row>
    <row r="1717" spans="1:2">
      <c r="A1717" s="917">
        <v>33808</v>
      </c>
      <c r="B1717">
        <v>8.7799999999999994</v>
      </c>
    </row>
    <row r="1718" spans="1:2">
      <c r="A1718" s="917">
        <v>33809</v>
      </c>
      <c r="B1718">
        <v>8.7899999999999991</v>
      </c>
    </row>
    <row r="1719" spans="1:2">
      <c r="A1719" s="917">
        <v>33812</v>
      </c>
      <c r="B1719">
        <v>8.76</v>
      </c>
    </row>
    <row r="1720" spans="1:2">
      <c r="A1720" s="917">
        <v>33813</v>
      </c>
      <c r="B1720">
        <v>8.6999999999999993</v>
      </c>
    </row>
    <row r="1721" spans="1:2">
      <c r="A1721" s="917">
        <v>33814</v>
      </c>
      <c r="B1721">
        <v>8.69</v>
      </c>
    </row>
    <row r="1722" spans="1:2">
      <c r="A1722" s="917">
        <v>33815</v>
      </c>
      <c r="B1722">
        <v>8.7100000000000009</v>
      </c>
    </row>
    <row r="1723" spans="1:2">
      <c r="A1723" s="917">
        <v>33816</v>
      </c>
      <c r="B1723">
        <v>8.69</v>
      </c>
    </row>
    <row r="1724" spans="1:2">
      <c r="A1724" s="917">
        <v>33819</v>
      </c>
      <c r="B1724">
        <v>8.6999999999999993</v>
      </c>
    </row>
    <row r="1725" spans="1:2">
      <c r="A1725" s="917">
        <v>33820</v>
      </c>
      <c r="B1725">
        <v>8.68</v>
      </c>
    </row>
    <row r="1726" spans="1:2">
      <c r="A1726" s="917">
        <v>33821</v>
      </c>
      <c r="B1726">
        <v>8.67</v>
      </c>
    </row>
    <row r="1727" spans="1:2">
      <c r="A1727" s="917">
        <v>33822</v>
      </c>
      <c r="B1727">
        <v>8.6999999999999993</v>
      </c>
    </row>
    <row r="1728" spans="1:2">
      <c r="A1728" s="917">
        <v>33823</v>
      </c>
      <c r="B1728">
        <v>8.64</v>
      </c>
    </row>
    <row r="1729" spans="1:2">
      <c r="A1729" s="917">
        <v>33826</v>
      </c>
      <c r="B1729">
        <v>8.6300000000000008</v>
      </c>
    </row>
    <row r="1730" spans="1:2">
      <c r="A1730" s="917">
        <v>33827</v>
      </c>
      <c r="B1730">
        <v>8.61</v>
      </c>
    </row>
    <row r="1731" spans="1:2">
      <c r="A1731" s="917">
        <v>33828</v>
      </c>
      <c r="B1731">
        <v>8.61</v>
      </c>
    </row>
    <row r="1732" spans="1:2">
      <c r="A1732" s="917">
        <v>33829</v>
      </c>
      <c r="B1732">
        <v>8.65</v>
      </c>
    </row>
    <row r="1733" spans="1:2">
      <c r="A1733" s="917">
        <v>33830</v>
      </c>
      <c r="B1733">
        <v>8.6</v>
      </c>
    </row>
    <row r="1734" spans="1:2">
      <c r="A1734" s="917">
        <v>33833</v>
      </c>
      <c r="B1734">
        <v>8.6199999999999992</v>
      </c>
    </row>
    <row r="1735" spans="1:2">
      <c r="A1735" s="917">
        <v>33834</v>
      </c>
      <c r="B1735">
        <v>8.61</v>
      </c>
    </row>
    <row r="1736" spans="1:2">
      <c r="A1736" s="917">
        <v>33835</v>
      </c>
      <c r="B1736">
        <v>8.61</v>
      </c>
    </row>
    <row r="1737" spans="1:2">
      <c r="A1737" s="917">
        <v>33836</v>
      </c>
      <c r="B1737">
        <v>8.6</v>
      </c>
    </row>
    <row r="1738" spans="1:2">
      <c r="A1738" s="917">
        <v>33837</v>
      </c>
      <c r="B1738">
        <v>8.64</v>
      </c>
    </row>
    <row r="1739" spans="1:2">
      <c r="A1739" s="917">
        <v>33840</v>
      </c>
      <c r="B1739">
        <v>8.69</v>
      </c>
    </row>
    <row r="1740" spans="1:2">
      <c r="A1740" s="917">
        <v>33841</v>
      </c>
      <c r="B1740">
        <v>8.7200000000000006</v>
      </c>
    </row>
    <row r="1741" spans="1:2">
      <c r="A1741" s="917">
        <v>33842</v>
      </c>
      <c r="B1741">
        <v>8.69</v>
      </c>
    </row>
    <row r="1742" spans="1:2">
      <c r="A1742" s="917">
        <v>33843</v>
      </c>
      <c r="B1742">
        <v>8.67</v>
      </c>
    </row>
    <row r="1743" spans="1:2">
      <c r="A1743" s="917">
        <v>33844</v>
      </c>
      <c r="B1743">
        <v>8.69</v>
      </c>
    </row>
    <row r="1744" spans="1:2">
      <c r="A1744" s="917">
        <v>33847</v>
      </c>
      <c r="B1744">
        <v>8.68</v>
      </c>
    </row>
    <row r="1745" spans="1:2">
      <c r="A1745" s="917">
        <v>33848</v>
      </c>
      <c r="B1745">
        <v>8.67</v>
      </c>
    </row>
    <row r="1746" spans="1:2">
      <c r="A1746" s="917">
        <v>33849</v>
      </c>
      <c r="B1746">
        <v>8.66</v>
      </c>
    </row>
    <row r="1747" spans="1:2">
      <c r="A1747" s="917">
        <v>33850</v>
      </c>
      <c r="B1747">
        <v>8.6300000000000008</v>
      </c>
    </row>
    <row r="1748" spans="1:2">
      <c r="A1748" s="917">
        <v>33851</v>
      </c>
      <c r="B1748">
        <v>8.56</v>
      </c>
    </row>
    <row r="1749" spans="1:2">
      <c r="A1749" s="917">
        <v>33854</v>
      </c>
      <c r="B1749" t="s">
        <v>739</v>
      </c>
    </row>
    <row r="1750" spans="1:2">
      <c r="A1750" s="917">
        <v>33855</v>
      </c>
      <c r="B1750">
        <v>8.5399999999999991</v>
      </c>
    </row>
    <row r="1751" spans="1:2">
      <c r="A1751" s="917">
        <v>33856</v>
      </c>
      <c r="B1751">
        <v>8.5299999999999994</v>
      </c>
    </row>
    <row r="1752" spans="1:2">
      <c r="A1752" s="917">
        <v>33857</v>
      </c>
      <c r="B1752">
        <v>8.5399999999999991</v>
      </c>
    </row>
    <row r="1753" spans="1:2">
      <c r="A1753" s="917">
        <v>33858</v>
      </c>
      <c r="B1753">
        <v>8.5399999999999991</v>
      </c>
    </row>
    <row r="1754" spans="1:2">
      <c r="A1754" s="917">
        <v>33861</v>
      </c>
      <c r="B1754">
        <v>8.5299999999999994</v>
      </c>
    </row>
    <row r="1755" spans="1:2">
      <c r="A1755" s="917">
        <v>33862</v>
      </c>
      <c r="B1755">
        <v>8.57</v>
      </c>
    </row>
    <row r="1756" spans="1:2">
      <c r="A1756" s="917">
        <v>33863</v>
      </c>
      <c r="B1756">
        <v>8.58</v>
      </c>
    </row>
    <row r="1757" spans="1:2">
      <c r="A1757" s="917">
        <v>33864</v>
      </c>
      <c r="B1757">
        <v>8.59</v>
      </c>
    </row>
    <row r="1758" spans="1:2">
      <c r="A1758" s="917">
        <v>33865</v>
      </c>
      <c r="B1758">
        <v>8.61</v>
      </c>
    </row>
    <row r="1759" spans="1:2">
      <c r="A1759" s="917">
        <v>33868</v>
      </c>
      <c r="B1759">
        <v>8.6300000000000008</v>
      </c>
    </row>
    <row r="1760" spans="1:2">
      <c r="A1760" s="917">
        <v>33869</v>
      </c>
      <c r="B1760">
        <v>8.6999999999999993</v>
      </c>
    </row>
    <row r="1761" spans="1:2">
      <c r="A1761" s="917">
        <v>33870</v>
      </c>
      <c r="B1761">
        <v>8.7200000000000006</v>
      </c>
    </row>
    <row r="1762" spans="1:2">
      <c r="A1762" s="917">
        <v>33871</v>
      </c>
      <c r="B1762">
        <v>8.7100000000000009</v>
      </c>
    </row>
    <row r="1763" spans="1:2">
      <c r="A1763" s="917">
        <v>33872</v>
      </c>
      <c r="B1763">
        <v>8.68</v>
      </c>
    </row>
    <row r="1764" spans="1:2">
      <c r="A1764" s="917">
        <v>33875</v>
      </c>
      <c r="B1764">
        <v>8.65</v>
      </c>
    </row>
    <row r="1765" spans="1:2">
      <c r="A1765" s="917">
        <v>33876</v>
      </c>
      <c r="B1765">
        <v>8.65</v>
      </c>
    </row>
    <row r="1766" spans="1:2">
      <c r="A1766" s="917">
        <v>33877</v>
      </c>
      <c r="B1766">
        <v>8.66</v>
      </c>
    </row>
    <row r="1767" spans="1:2">
      <c r="A1767" s="917">
        <v>33878</v>
      </c>
      <c r="B1767">
        <v>8.6199999999999992</v>
      </c>
    </row>
    <row r="1768" spans="1:2">
      <c r="A1768" s="917">
        <v>33879</v>
      </c>
      <c r="B1768">
        <v>8.64</v>
      </c>
    </row>
    <row r="1769" spans="1:2">
      <c r="A1769" s="917">
        <v>33882</v>
      </c>
      <c r="B1769">
        <v>8.64</v>
      </c>
    </row>
    <row r="1770" spans="1:2">
      <c r="A1770" s="917">
        <v>33883</v>
      </c>
      <c r="B1770">
        <v>8.68</v>
      </c>
    </row>
    <row r="1771" spans="1:2">
      <c r="A1771" s="917">
        <v>33884</v>
      </c>
      <c r="B1771">
        <v>8.74</v>
      </c>
    </row>
    <row r="1772" spans="1:2">
      <c r="A1772" s="917">
        <v>33885</v>
      </c>
      <c r="B1772">
        <v>8.73</v>
      </c>
    </row>
    <row r="1773" spans="1:2">
      <c r="A1773" s="917">
        <v>33886</v>
      </c>
      <c r="B1773">
        <v>8.7899999999999991</v>
      </c>
    </row>
    <row r="1774" spans="1:2">
      <c r="A1774" s="917">
        <v>33889</v>
      </c>
      <c r="B1774">
        <v>8.83</v>
      </c>
    </row>
    <row r="1775" spans="1:2">
      <c r="A1775" s="917">
        <v>33890</v>
      </c>
      <c r="B1775">
        <v>8.84</v>
      </c>
    </row>
    <row r="1776" spans="1:2">
      <c r="A1776" s="917">
        <v>33891</v>
      </c>
      <c r="B1776">
        <v>8.82</v>
      </c>
    </row>
    <row r="1777" spans="1:2">
      <c r="A1777" s="917">
        <v>33892</v>
      </c>
      <c r="B1777">
        <v>8.83</v>
      </c>
    </row>
    <row r="1778" spans="1:2">
      <c r="A1778" s="917">
        <v>33893</v>
      </c>
      <c r="B1778">
        <v>8.86</v>
      </c>
    </row>
    <row r="1779" spans="1:2">
      <c r="A1779" s="917">
        <v>33896</v>
      </c>
      <c r="B1779">
        <v>8.9</v>
      </c>
    </row>
    <row r="1780" spans="1:2">
      <c r="A1780" s="917">
        <v>33897</v>
      </c>
      <c r="B1780">
        <v>8.98</v>
      </c>
    </row>
    <row r="1781" spans="1:2">
      <c r="A1781" s="917">
        <v>33898</v>
      </c>
      <c r="B1781">
        <v>8.94</v>
      </c>
    </row>
    <row r="1782" spans="1:2">
      <c r="A1782" s="917">
        <v>33899</v>
      </c>
      <c r="B1782">
        <v>8.93</v>
      </c>
    </row>
    <row r="1783" spans="1:2">
      <c r="A1783" s="917">
        <v>33900</v>
      </c>
      <c r="B1783">
        <v>8.92</v>
      </c>
    </row>
    <row r="1784" spans="1:2">
      <c r="A1784" s="917">
        <v>33903</v>
      </c>
      <c r="B1784">
        <v>8.9700000000000006</v>
      </c>
    </row>
    <row r="1785" spans="1:2">
      <c r="A1785" s="917">
        <v>33904</v>
      </c>
      <c r="B1785">
        <v>8.94</v>
      </c>
    </row>
    <row r="1786" spans="1:2">
      <c r="A1786" s="917">
        <v>33905</v>
      </c>
      <c r="B1786">
        <v>8.9499999999999993</v>
      </c>
    </row>
    <row r="1787" spans="1:2">
      <c r="A1787" s="917">
        <v>33906</v>
      </c>
      <c r="B1787">
        <v>8.93</v>
      </c>
    </row>
    <row r="1788" spans="1:2">
      <c r="A1788" s="917">
        <v>33907</v>
      </c>
      <c r="B1788">
        <v>8.99</v>
      </c>
    </row>
    <row r="1789" spans="1:2">
      <c r="A1789" s="917">
        <v>33910</v>
      </c>
      <c r="B1789">
        <v>9.02</v>
      </c>
    </row>
    <row r="1790" spans="1:2">
      <c r="A1790" s="917">
        <v>33911</v>
      </c>
      <c r="B1790">
        <v>9.01</v>
      </c>
    </row>
    <row r="1791" spans="1:2">
      <c r="A1791" s="917">
        <v>33912</v>
      </c>
      <c r="B1791">
        <v>9</v>
      </c>
    </row>
    <row r="1792" spans="1:2">
      <c r="A1792" s="917">
        <v>33913</v>
      </c>
      <c r="B1792">
        <v>9.02</v>
      </c>
    </row>
    <row r="1793" spans="1:2">
      <c r="A1793" s="917">
        <v>33914</v>
      </c>
      <c r="B1793">
        <v>9.07</v>
      </c>
    </row>
    <row r="1794" spans="1:2">
      <c r="A1794" s="917">
        <v>33917</v>
      </c>
      <c r="B1794">
        <v>9.06</v>
      </c>
    </row>
    <row r="1795" spans="1:2">
      <c r="A1795" s="917">
        <v>33918</v>
      </c>
      <c r="B1795">
        <v>9.02</v>
      </c>
    </row>
    <row r="1796" spans="1:2">
      <c r="A1796" s="917">
        <v>33919</v>
      </c>
      <c r="B1796">
        <v>9.01</v>
      </c>
    </row>
    <row r="1797" spans="1:2">
      <c r="A1797" s="917">
        <v>33920</v>
      </c>
      <c r="B1797">
        <v>8.9499999999999993</v>
      </c>
    </row>
    <row r="1798" spans="1:2">
      <c r="A1798" s="917">
        <v>33921</v>
      </c>
      <c r="B1798">
        <v>8.94</v>
      </c>
    </row>
    <row r="1799" spans="1:2">
      <c r="A1799" s="917">
        <v>33924</v>
      </c>
      <c r="B1799">
        <v>8.94</v>
      </c>
    </row>
    <row r="1800" spans="1:2">
      <c r="A1800" s="917">
        <v>33925</v>
      </c>
      <c r="B1800">
        <v>8.9</v>
      </c>
    </row>
    <row r="1801" spans="1:2">
      <c r="A1801" s="917">
        <v>33926</v>
      </c>
      <c r="B1801">
        <v>8.89</v>
      </c>
    </row>
    <row r="1802" spans="1:2">
      <c r="A1802" s="917">
        <v>33927</v>
      </c>
      <c r="B1802">
        <v>8.91</v>
      </c>
    </row>
    <row r="1803" spans="1:2">
      <c r="A1803" s="917">
        <v>33928</v>
      </c>
      <c r="B1803">
        <v>8.89</v>
      </c>
    </row>
    <row r="1804" spans="1:2">
      <c r="A1804" s="917">
        <v>33931</v>
      </c>
      <c r="B1804">
        <v>8.9</v>
      </c>
    </row>
    <row r="1805" spans="1:2">
      <c r="A1805" s="917">
        <v>33932</v>
      </c>
      <c r="B1805">
        <v>8.89</v>
      </c>
    </row>
    <row r="1806" spans="1:2">
      <c r="A1806" s="917">
        <v>33933</v>
      </c>
      <c r="B1806">
        <v>8.91</v>
      </c>
    </row>
    <row r="1807" spans="1:2">
      <c r="A1807" s="917">
        <v>33934</v>
      </c>
      <c r="B1807" t="s">
        <v>739</v>
      </c>
    </row>
    <row r="1808" spans="1:2">
      <c r="A1808" s="917">
        <v>33935</v>
      </c>
      <c r="B1808">
        <v>8.93</v>
      </c>
    </row>
    <row r="1809" spans="1:2">
      <c r="A1809" s="917">
        <v>33938</v>
      </c>
      <c r="B1809">
        <v>8.9499999999999993</v>
      </c>
    </row>
    <row r="1810" spans="1:2">
      <c r="A1810" s="917">
        <v>33939</v>
      </c>
      <c r="B1810">
        <v>8.93</v>
      </c>
    </row>
    <row r="1811" spans="1:2">
      <c r="A1811" s="917">
        <v>33940</v>
      </c>
      <c r="B1811">
        <v>8.93</v>
      </c>
    </row>
    <row r="1812" spans="1:2">
      <c r="A1812" s="917">
        <v>33941</v>
      </c>
      <c r="B1812">
        <v>8.92</v>
      </c>
    </row>
    <row r="1813" spans="1:2">
      <c r="A1813" s="917">
        <v>33942</v>
      </c>
      <c r="B1813">
        <v>8.8699999999999992</v>
      </c>
    </row>
    <row r="1814" spans="1:2">
      <c r="A1814" s="917">
        <v>33945</v>
      </c>
      <c r="B1814">
        <v>8.83</v>
      </c>
    </row>
    <row r="1815" spans="1:2">
      <c r="A1815" s="917">
        <v>33946</v>
      </c>
      <c r="B1815">
        <v>8.82</v>
      </c>
    </row>
    <row r="1816" spans="1:2">
      <c r="A1816" s="917">
        <v>33947</v>
      </c>
      <c r="B1816">
        <v>8.82</v>
      </c>
    </row>
    <row r="1817" spans="1:2">
      <c r="A1817" s="917">
        <v>33948</v>
      </c>
      <c r="B1817">
        <v>8.81</v>
      </c>
    </row>
    <row r="1818" spans="1:2">
      <c r="A1818" s="917">
        <v>33949</v>
      </c>
      <c r="B1818">
        <v>8.81</v>
      </c>
    </row>
    <row r="1819" spans="1:2">
      <c r="A1819" s="917">
        <v>33952</v>
      </c>
      <c r="B1819">
        <v>8.83</v>
      </c>
    </row>
    <row r="1820" spans="1:2">
      <c r="A1820" s="917">
        <v>33953</v>
      </c>
      <c r="B1820">
        <v>8.83</v>
      </c>
    </row>
    <row r="1821" spans="1:2">
      <c r="A1821" s="917">
        <v>33954</v>
      </c>
      <c r="B1821">
        <v>8.81</v>
      </c>
    </row>
    <row r="1822" spans="1:2">
      <c r="A1822" s="917">
        <v>33955</v>
      </c>
      <c r="B1822">
        <v>8.8000000000000007</v>
      </c>
    </row>
    <row r="1823" spans="1:2">
      <c r="A1823" s="917">
        <v>33956</v>
      </c>
      <c r="B1823">
        <v>8.81</v>
      </c>
    </row>
    <row r="1824" spans="1:2">
      <c r="A1824" s="917">
        <v>33959</v>
      </c>
      <c r="B1824">
        <v>8.77</v>
      </c>
    </row>
    <row r="1825" spans="1:2">
      <c r="A1825" s="917">
        <v>33960</v>
      </c>
      <c r="B1825">
        <v>8.75</v>
      </c>
    </row>
    <row r="1826" spans="1:2">
      <c r="A1826" s="917">
        <v>33961</v>
      </c>
      <c r="B1826">
        <v>8.75</v>
      </c>
    </row>
    <row r="1827" spans="1:2">
      <c r="A1827" s="917">
        <v>33962</v>
      </c>
      <c r="B1827">
        <v>8.74</v>
      </c>
    </row>
    <row r="1828" spans="1:2">
      <c r="A1828" s="917">
        <v>33963</v>
      </c>
      <c r="B1828" t="s">
        <v>739</v>
      </c>
    </row>
    <row r="1829" spans="1:2">
      <c r="A1829" s="917">
        <v>33966</v>
      </c>
      <c r="B1829">
        <v>8.76</v>
      </c>
    </row>
    <row r="1830" spans="1:2">
      <c r="A1830" s="917">
        <v>33967</v>
      </c>
      <c r="B1830">
        <v>8.74</v>
      </c>
    </row>
    <row r="1831" spans="1:2">
      <c r="A1831" s="917">
        <v>33968</v>
      </c>
      <c r="B1831">
        <v>8.74</v>
      </c>
    </row>
    <row r="1832" spans="1:2">
      <c r="A1832" s="917">
        <v>33969</v>
      </c>
      <c r="B1832">
        <v>8.76</v>
      </c>
    </row>
    <row r="1833" spans="1:2">
      <c r="A1833" s="917">
        <v>33970</v>
      </c>
      <c r="B1833" t="s">
        <v>739</v>
      </c>
    </row>
    <row r="1834" spans="1:2">
      <c r="A1834" s="917">
        <v>33973</v>
      </c>
      <c r="B1834">
        <v>8.69</v>
      </c>
    </row>
    <row r="1835" spans="1:2">
      <c r="A1835" s="917">
        <v>33974</v>
      </c>
      <c r="B1835">
        <v>8.7100000000000009</v>
      </c>
    </row>
    <row r="1836" spans="1:2">
      <c r="A1836" s="917">
        <v>33975</v>
      </c>
      <c r="B1836">
        <v>8.7200000000000006</v>
      </c>
    </row>
    <row r="1837" spans="1:2">
      <c r="A1837" s="917">
        <v>33976</v>
      </c>
      <c r="B1837">
        <v>8.7799999999999994</v>
      </c>
    </row>
    <row r="1838" spans="1:2">
      <c r="A1838" s="917">
        <v>33977</v>
      </c>
      <c r="B1838">
        <v>8.7899999999999991</v>
      </c>
    </row>
    <row r="1839" spans="1:2">
      <c r="A1839" s="917">
        <v>33980</v>
      </c>
      <c r="B1839">
        <v>8.76</v>
      </c>
    </row>
    <row r="1840" spans="1:2">
      <c r="A1840" s="917">
        <v>33981</v>
      </c>
      <c r="B1840">
        <v>8.7799999999999994</v>
      </c>
    </row>
    <row r="1841" spans="1:2">
      <c r="A1841" s="917">
        <v>33982</v>
      </c>
      <c r="B1841">
        <v>8.75</v>
      </c>
    </row>
    <row r="1842" spans="1:2">
      <c r="A1842" s="917">
        <v>33983</v>
      </c>
      <c r="B1842">
        <v>8.7100000000000009</v>
      </c>
    </row>
    <row r="1843" spans="1:2">
      <c r="A1843" s="917">
        <v>33984</v>
      </c>
      <c r="B1843">
        <v>8.66</v>
      </c>
    </row>
    <row r="1844" spans="1:2">
      <c r="A1844" s="917">
        <v>33987</v>
      </c>
      <c r="B1844">
        <v>8.67</v>
      </c>
    </row>
    <row r="1845" spans="1:2">
      <c r="A1845" s="917">
        <v>33988</v>
      </c>
      <c r="B1845">
        <v>8.6300000000000008</v>
      </c>
    </row>
    <row r="1846" spans="1:2">
      <c r="A1846" s="917">
        <v>33989</v>
      </c>
      <c r="B1846">
        <v>8.66</v>
      </c>
    </row>
    <row r="1847" spans="1:2">
      <c r="A1847" s="917">
        <v>33990</v>
      </c>
      <c r="B1847">
        <v>8.64</v>
      </c>
    </row>
    <row r="1848" spans="1:2">
      <c r="A1848" s="917">
        <v>33991</v>
      </c>
      <c r="B1848">
        <v>8.6300000000000008</v>
      </c>
    </row>
    <row r="1849" spans="1:2">
      <c r="A1849" s="917">
        <v>33994</v>
      </c>
      <c r="B1849">
        <v>8.56</v>
      </c>
    </row>
    <row r="1850" spans="1:2">
      <c r="A1850" s="917">
        <v>33995</v>
      </c>
      <c r="B1850">
        <v>8.58</v>
      </c>
    </row>
    <row r="1851" spans="1:2">
      <c r="A1851" s="917">
        <v>33996</v>
      </c>
      <c r="B1851">
        <v>8.57</v>
      </c>
    </row>
    <row r="1852" spans="1:2">
      <c r="A1852" s="917">
        <v>33997</v>
      </c>
      <c r="B1852">
        <v>8.5399999999999991</v>
      </c>
    </row>
    <row r="1853" spans="1:2">
      <c r="A1853" s="917">
        <v>33998</v>
      </c>
      <c r="B1853">
        <v>8.5</v>
      </c>
    </row>
    <row r="1854" spans="1:2">
      <c r="A1854" s="917">
        <v>34001</v>
      </c>
      <c r="B1854">
        <v>8.51</v>
      </c>
    </row>
    <row r="1855" spans="1:2">
      <c r="A1855" s="917">
        <v>34002</v>
      </c>
      <c r="B1855">
        <v>8.5299999999999994</v>
      </c>
    </row>
    <row r="1856" spans="1:2">
      <c r="A1856" s="917">
        <v>34003</v>
      </c>
      <c r="B1856">
        <v>8.5</v>
      </c>
    </row>
    <row r="1857" spans="1:2">
      <c r="A1857" s="917">
        <v>34004</v>
      </c>
      <c r="B1857">
        <v>8.48</v>
      </c>
    </row>
    <row r="1858" spans="1:2">
      <c r="A1858" s="917">
        <v>34005</v>
      </c>
      <c r="B1858">
        <v>8.4600000000000009</v>
      </c>
    </row>
    <row r="1859" spans="1:2">
      <c r="A1859" s="917">
        <v>34008</v>
      </c>
      <c r="B1859">
        <v>8.49</v>
      </c>
    </row>
    <row r="1860" spans="1:2">
      <c r="A1860" s="917">
        <v>34009</v>
      </c>
      <c r="B1860">
        <v>8.49</v>
      </c>
    </row>
    <row r="1861" spans="1:2">
      <c r="A1861" s="917">
        <v>34010</v>
      </c>
      <c r="B1861">
        <v>8.52</v>
      </c>
    </row>
    <row r="1862" spans="1:2">
      <c r="A1862" s="917">
        <v>34011</v>
      </c>
      <c r="B1862">
        <v>8.5</v>
      </c>
    </row>
    <row r="1863" spans="1:2">
      <c r="A1863" s="917">
        <v>34012</v>
      </c>
      <c r="B1863">
        <v>8.44</v>
      </c>
    </row>
    <row r="1864" spans="1:2">
      <c r="A1864" s="917">
        <v>34015</v>
      </c>
      <c r="B1864" t="s">
        <v>739</v>
      </c>
    </row>
    <row r="1865" spans="1:2">
      <c r="A1865" s="917">
        <v>34016</v>
      </c>
      <c r="B1865">
        <v>8.44</v>
      </c>
    </row>
    <row r="1866" spans="1:2">
      <c r="A1866" s="917">
        <v>34017</v>
      </c>
      <c r="B1866">
        <v>8.41</v>
      </c>
    </row>
    <row r="1867" spans="1:2">
      <c r="A1867" s="917">
        <v>34018</v>
      </c>
      <c r="B1867">
        <v>8.32</v>
      </c>
    </row>
    <row r="1868" spans="1:2">
      <c r="A1868" s="917">
        <v>34019</v>
      </c>
      <c r="B1868">
        <v>8.31</v>
      </c>
    </row>
    <row r="1869" spans="1:2">
      <c r="A1869" s="917">
        <v>34022</v>
      </c>
      <c r="B1869">
        <v>8.26</v>
      </c>
    </row>
    <row r="1870" spans="1:2">
      <c r="A1870" s="917">
        <v>34023</v>
      </c>
      <c r="B1870">
        <v>8.17</v>
      </c>
    </row>
    <row r="1871" spans="1:2">
      <c r="A1871" s="917">
        <v>34024</v>
      </c>
      <c r="B1871">
        <v>8.1999999999999993</v>
      </c>
    </row>
    <row r="1872" spans="1:2">
      <c r="A1872" s="917">
        <v>34025</v>
      </c>
      <c r="B1872">
        <v>8.2200000000000006</v>
      </c>
    </row>
    <row r="1873" spans="1:2">
      <c r="A1873" s="917">
        <v>34026</v>
      </c>
      <c r="B1873">
        <v>8.23</v>
      </c>
    </row>
    <row r="1874" spans="1:2">
      <c r="A1874" s="917">
        <v>34029</v>
      </c>
      <c r="B1874">
        <v>8.17</v>
      </c>
    </row>
    <row r="1875" spans="1:2">
      <c r="A1875" s="917">
        <v>34030</v>
      </c>
      <c r="B1875">
        <v>8.16</v>
      </c>
    </row>
    <row r="1876" spans="1:2">
      <c r="A1876" s="917">
        <v>34031</v>
      </c>
      <c r="B1876">
        <v>8.11</v>
      </c>
    </row>
    <row r="1877" spans="1:2">
      <c r="A1877" s="917">
        <v>34032</v>
      </c>
      <c r="B1877">
        <v>8.07</v>
      </c>
    </row>
    <row r="1878" spans="1:2">
      <c r="A1878" s="917">
        <v>34033</v>
      </c>
      <c r="B1878">
        <v>8.1</v>
      </c>
    </row>
    <row r="1879" spans="1:2">
      <c r="A1879" s="917">
        <v>34036</v>
      </c>
      <c r="B1879">
        <v>8.06</v>
      </c>
    </row>
    <row r="1880" spans="1:2">
      <c r="A1880" s="917">
        <v>34037</v>
      </c>
      <c r="B1880">
        <v>8.1</v>
      </c>
    </row>
    <row r="1881" spans="1:2">
      <c r="A1881" s="917">
        <v>34038</v>
      </c>
      <c r="B1881">
        <v>8.09</v>
      </c>
    </row>
    <row r="1882" spans="1:2">
      <c r="A1882" s="917">
        <v>34039</v>
      </c>
      <c r="B1882">
        <v>8.1199999999999992</v>
      </c>
    </row>
    <row r="1883" spans="1:2">
      <c r="A1883" s="917">
        <v>34040</v>
      </c>
      <c r="B1883">
        <v>8.1999999999999993</v>
      </c>
    </row>
    <row r="1884" spans="1:2">
      <c r="A1884" s="917">
        <v>34043</v>
      </c>
      <c r="B1884">
        <v>8.23</v>
      </c>
    </row>
    <row r="1885" spans="1:2">
      <c r="A1885" s="917">
        <v>34044</v>
      </c>
      <c r="B1885">
        <v>8.2100000000000009</v>
      </c>
    </row>
    <row r="1886" spans="1:2">
      <c r="A1886" s="917">
        <v>34045</v>
      </c>
      <c r="B1886">
        <v>8.15</v>
      </c>
    </row>
    <row r="1887" spans="1:2">
      <c r="A1887" s="917">
        <v>34046</v>
      </c>
      <c r="B1887">
        <v>8.1</v>
      </c>
    </row>
    <row r="1888" spans="1:2">
      <c r="A1888" s="917">
        <v>34047</v>
      </c>
      <c r="B1888">
        <v>8.1300000000000008</v>
      </c>
    </row>
    <row r="1889" spans="1:2">
      <c r="A1889" s="917">
        <v>34050</v>
      </c>
      <c r="B1889">
        <v>8.11</v>
      </c>
    </row>
    <row r="1890" spans="1:2">
      <c r="A1890" s="917">
        <v>34051</v>
      </c>
      <c r="B1890">
        <v>8.1</v>
      </c>
    </row>
    <row r="1891" spans="1:2">
      <c r="A1891" s="917">
        <v>34052</v>
      </c>
      <c r="B1891">
        <v>8.1300000000000008</v>
      </c>
    </row>
    <row r="1892" spans="1:2">
      <c r="A1892" s="917">
        <v>34053</v>
      </c>
      <c r="B1892">
        <v>8.16</v>
      </c>
    </row>
    <row r="1893" spans="1:2">
      <c r="A1893" s="917">
        <v>34054</v>
      </c>
      <c r="B1893">
        <v>8.23</v>
      </c>
    </row>
    <row r="1894" spans="1:2">
      <c r="A1894" s="917">
        <v>34057</v>
      </c>
      <c r="B1894">
        <v>8.2100000000000009</v>
      </c>
    </row>
    <row r="1895" spans="1:2">
      <c r="A1895" s="917">
        <v>34058</v>
      </c>
      <c r="B1895">
        <v>8.1999999999999993</v>
      </c>
    </row>
    <row r="1896" spans="1:2">
      <c r="A1896" s="917">
        <v>34059</v>
      </c>
      <c r="B1896">
        <v>8.2100000000000009</v>
      </c>
    </row>
    <row r="1897" spans="1:2">
      <c r="A1897" s="917">
        <v>34060</v>
      </c>
      <c r="B1897">
        <v>8.24</v>
      </c>
    </row>
    <row r="1898" spans="1:2">
      <c r="A1898" s="917">
        <v>34061</v>
      </c>
      <c r="B1898">
        <v>8.31</v>
      </c>
    </row>
    <row r="1899" spans="1:2">
      <c r="A1899" s="917">
        <v>34064</v>
      </c>
      <c r="B1899">
        <v>8.3000000000000007</v>
      </c>
    </row>
    <row r="1900" spans="1:2">
      <c r="A1900" s="917">
        <v>34065</v>
      </c>
      <c r="B1900">
        <v>8.27</v>
      </c>
    </row>
    <row r="1901" spans="1:2">
      <c r="A1901" s="917">
        <v>34066</v>
      </c>
      <c r="B1901">
        <v>8.24</v>
      </c>
    </row>
    <row r="1902" spans="1:2">
      <c r="A1902" s="917">
        <v>34067</v>
      </c>
      <c r="B1902">
        <v>8.18</v>
      </c>
    </row>
    <row r="1903" spans="1:2">
      <c r="A1903" s="917">
        <v>34068</v>
      </c>
      <c r="B1903" t="s">
        <v>739</v>
      </c>
    </row>
    <row r="1904" spans="1:2">
      <c r="A1904" s="917">
        <v>34071</v>
      </c>
      <c r="B1904">
        <v>8.1199999999999992</v>
      </c>
    </row>
    <row r="1905" spans="1:2">
      <c r="A1905" s="917">
        <v>34072</v>
      </c>
      <c r="B1905">
        <v>8.09</v>
      </c>
    </row>
    <row r="1906" spans="1:2">
      <c r="A1906" s="917">
        <v>34073</v>
      </c>
      <c r="B1906">
        <v>8.06</v>
      </c>
    </row>
    <row r="1907" spans="1:2">
      <c r="A1907" s="917">
        <v>34074</v>
      </c>
      <c r="B1907">
        <v>8.0500000000000007</v>
      </c>
    </row>
    <row r="1908" spans="1:2">
      <c r="A1908" s="917">
        <v>34075</v>
      </c>
      <c r="B1908">
        <v>8.0500000000000007</v>
      </c>
    </row>
    <row r="1909" spans="1:2">
      <c r="A1909" s="917">
        <v>34078</v>
      </c>
      <c r="B1909">
        <v>8.0399999999999991</v>
      </c>
    </row>
    <row r="1910" spans="1:2">
      <c r="A1910" s="917">
        <v>34079</v>
      </c>
      <c r="B1910">
        <v>8.0500000000000007</v>
      </c>
    </row>
    <row r="1911" spans="1:2">
      <c r="A1911" s="917">
        <v>34080</v>
      </c>
      <c r="B1911">
        <v>8.0500000000000007</v>
      </c>
    </row>
    <row r="1912" spans="1:2">
      <c r="A1912" s="917">
        <v>34081</v>
      </c>
      <c r="B1912">
        <v>8.0500000000000007</v>
      </c>
    </row>
    <row r="1913" spans="1:2">
      <c r="A1913" s="917">
        <v>34082</v>
      </c>
      <c r="B1913">
        <v>8.08</v>
      </c>
    </row>
    <row r="1914" spans="1:2">
      <c r="A1914" s="917">
        <v>34085</v>
      </c>
      <c r="B1914">
        <v>8.11</v>
      </c>
    </row>
    <row r="1915" spans="1:2">
      <c r="A1915" s="917">
        <v>34086</v>
      </c>
      <c r="B1915">
        <v>8.16</v>
      </c>
    </row>
    <row r="1916" spans="1:2">
      <c r="A1916" s="917">
        <v>34087</v>
      </c>
      <c r="B1916">
        <v>8.18</v>
      </c>
    </row>
    <row r="1917" spans="1:2">
      <c r="A1917" s="917">
        <v>34088</v>
      </c>
      <c r="B1917">
        <v>8.15</v>
      </c>
    </row>
    <row r="1918" spans="1:2">
      <c r="A1918" s="917">
        <v>34089</v>
      </c>
      <c r="B1918">
        <v>8.17</v>
      </c>
    </row>
    <row r="1919" spans="1:2">
      <c r="A1919" s="917">
        <v>34092</v>
      </c>
      <c r="B1919">
        <v>8.16</v>
      </c>
    </row>
    <row r="1920" spans="1:2">
      <c r="A1920" s="917">
        <v>34093</v>
      </c>
      <c r="B1920">
        <v>8.1199999999999992</v>
      </c>
    </row>
    <row r="1921" spans="1:2">
      <c r="A1921" s="917">
        <v>34094</v>
      </c>
      <c r="B1921">
        <v>8.11</v>
      </c>
    </row>
    <row r="1922" spans="1:2">
      <c r="A1922" s="917">
        <v>34095</v>
      </c>
      <c r="B1922">
        <v>8.11</v>
      </c>
    </row>
    <row r="1923" spans="1:2">
      <c r="A1923" s="917">
        <v>34096</v>
      </c>
      <c r="B1923">
        <v>8.14</v>
      </c>
    </row>
    <row r="1924" spans="1:2">
      <c r="A1924" s="917">
        <v>34099</v>
      </c>
      <c r="B1924">
        <v>8.1300000000000008</v>
      </c>
    </row>
    <row r="1925" spans="1:2">
      <c r="A1925" s="917">
        <v>34100</v>
      </c>
      <c r="B1925">
        <v>8.1300000000000008</v>
      </c>
    </row>
    <row r="1926" spans="1:2">
      <c r="A1926" s="917">
        <v>34101</v>
      </c>
      <c r="B1926">
        <v>8.17</v>
      </c>
    </row>
    <row r="1927" spans="1:2">
      <c r="A1927" s="917">
        <v>34102</v>
      </c>
      <c r="B1927">
        <v>8.24</v>
      </c>
    </row>
    <row r="1928" spans="1:2">
      <c r="A1928" s="917">
        <v>34103</v>
      </c>
      <c r="B1928">
        <v>8.23</v>
      </c>
    </row>
    <row r="1929" spans="1:2">
      <c r="A1929" s="917">
        <v>34106</v>
      </c>
      <c r="B1929">
        <v>8.25</v>
      </c>
    </row>
    <row r="1930" spans="1:2">
      <c r="A1930" s="917">
        <v>34107</v>
      </c>
      <c r="B1930">
        <v>8.3000000000000007</v>
      </c>
    </row>
    <row r="1931" spans="1:2">
      <c r="A1931" s="917">
        <v>34108</v>
      </c>
      <c r="B1931">
        <v>8.2799999999999994</v>
      </c>
    </row>
    <row r="1932" spans="1:2">
      <c r="A1932" s="917">
        <v>34109</v>
      </c>
      <c r="B1932">
        <v>8.27</v>
      </c>
    </row>
    <row r="1933" spans="1:2">
      <c r="A1933" s="917">
        <v>34110</v>
      </c>
      <c r="B1933">
        <v>8.31</v>
      </c>
    </row>
    <row r="1934" spans="1:2">
      <c r="A1934" s="917">
        <v>34113</v>
      </c>
      <c r="B1934">
        <v>8.3000000000000007</v>
      </c>
    </row>
    <row r="1935" spans="1:2">
      <c r="A1935" s="917">
        <v>34114</v>
      </c>
      <c r="B1935">
        <v>8.3000000000000007</v>
      </c>
    </row>
    <row r="1936" spans="1:2">
      <c r="A1936" s="917">
        <v>34115</v>
      </c>
      <c r="B1936">
        <v>8.24</v>
      </c>
    </row>
    <row r="1937" spans="1:2">
      <c r="A1937" s="917">
        <v>34116</v>
      </c>
      <c r="B1937">
        <v>8.23</v>
      </c>
    </row>
    <row r="1938" spans="1:2">
      <c r="A1938" s="917">
        <v>34117</v>
      </c>
      <c r="B1938">
        <v>8.26</v>
      </c>
    </row>
    <row r="1939" spans="1:2">
      <c r="A1939" s="917">
        <v>34120</v>
      </c>
      <c r="B1939" t="s">
        <v>739</v>
      </c>
    </row>
    <row r="1940" spans="1:2">
      <c r="A1940" s="917">
        <v>34121</v>
      </c>
      <c r="B1940">
        <v>8.17</v>
      </c>
    </row>
    <row r="1941" spans="1:2">
      <c r="A1941" s="917">
        <v>34122</v>
      </c>
      <c r="B1941">
        <v>8.16</v>
      </c>
    </row>
    <row r="1942" spans="1:2">
      <c r="A1942" s="917">
        <v>34123</v>
      </c>
      <c r="B1942">
        <v>8.14</v>
      </c>
    </row>
    <row r="1943" spans="1:2">
      <c r="A1943" s="917">
        <v>34124</v>
      </c>
      <c r="B1943">
        <v>8.18</v>
      </c>
    </row>
    <row r="1944" spans="1:2">
      <c r="A1944" s="917">
        <v>34127</v>
      </c>
      <c r="B1944">
        <v>8.14</v>
      </c>
    </row>
    <row r="1945" spans="1:2">
      <c r="A1945" s="917">
        <v>34128</v>
      </c>
      <c r="B1945">
        <v>8.16</v>
      </c>
    </row>
    <row r="1946" spans="1:2">
      <c r="A1946" s="917">
        <v>34129</v>
      </c>
      <c r="B1946">
        <v>8.14</v>
      </c>
    </row>
    <row r="1947" spans="1:2">
      <c r="A1947" s="917">
        <v>34130</v>
      </c>
      <c r="B1947">
        <v>8.1300000000000008</v>
      </c>
    </row>
    <row r="1948" spans="1:2">
      <c r="A1948" s="917">
        <v>34131</v>
      </c>
      <c r="B1948">
        <v>8.07</v>
      </c>
    </row>
    <row r="1949" spans="1:2">
      <c r="A1949" s="917">
        <v>34134</v>
      </c>
      <c r="B1949">
        <v>8.07</v>
      </c>
    </row>
    <row r="1950" spans="1:2">
      <c r="A1950" s="917">
        <v>34135</v>
      </c>
      <c r="B1950">
        <v>8.06</v>
      </c>
    </row>
    <row r="1951" spans="1:2">
      <c r="A1951" s="917">
        <v>34136</v>
      </c>
      <c r="B1951">
        <v>8.06</v>
      </c>
    </row>
    <row r="1952" spans="1:2">
      <c r="A1952" s="917">
        <v>34137</v>
      </c>
      <c r="B1952">
        <v>8.06</v>
      </c>
    </row>
    <row r="1953" spans="1:2">
      <c r="A1953" s="917">
        <v>34138</v>
      </c>
      <c r="B1953">
        <v>8.0500000000000007</v>
      </c>
    </row>
    <row r="1954" spans="1:2">
      <c r="A1954" s="917">
        <v>34141</v>
      </c>
      <c r="B1954">
        <v>8.0299999999999994</v>
      </c>
    </row>
    <row r="1955" spans="1:2">
      <c r="A1955" s="917">
        <v>34142</v>
      </c>
      <c r="B1955">
        <v>8.0299999999999994</v>
      </c>
    </row>
    <row r="1956" spans="1:2">
      <c r="A1956" s="917">
        <v>34143</v>
      </c>
      <c r="B1956">
        <v>8.02</v>
      </c>
    </row>
    <row r="1957" spans="1:2">
      <c r="A1957" s="917">
        <v>34144</v>
      </c>
      <c r="B1957">
        <v>8.01</v>
      </c>
    </row>
    <row r="1958" spans="1:2">
      <c r="A1958" s="917">
        <v>34145</v>
      </c>
      <c r="B1958">
        <v>7.98</v>
      </c>
    </row>
    <row r="1959" spans="1:2">
      <c r="A1959" s="917">
        <v>34148</v>
      </c>
      <c r="B1959">
        <v>7.96</v>
      </c>
    </row>
    <row r="1960" spans="1:2">
      <c r="A1960" s="917">
        <v>34149</v>
      </c>
      <c r="B1960">
        <v>7.95</v>
      </c>
    </row>
    <row r="1961" spans="1:2">
      <c r="A1961" s="917">
        <v>34150</v>
      </c>
      <c r="B1961">
        <v>7.96</v>
      </c>
    </row>
    <row r="1962" spans="1:2">
      <c r="A1962" s="917">
        <v>34151</v>
      </c>
      <c r="B1962">
        <v>7.96</v>
      </c>
    </row>
    <row r="1963" spans="1:2">
      <c r="A1963" s="917">
        <v>34152</v>
      </c>
      <c r="B1963">
        <v>7.95</v>
      </c>
    </row>
    <row r="1964" spans="1:2">
      <c r="A1964" s="917">
        <v>34155</v>
      </c>
      <c r="B1964" t="s">
        <v>739</v>
      </c>
    </row>
    <row r="1965" spans="1:2">
      <c r="A1965" s="917">
        <v>34156</v>
      </c>
      <c r="B1965">
        <v>7.97</v>
      </c>
    </row>
    <row r="1966" spans="1:2">
      <c r="A1966" s="917">
        <v>34157</v>
      </c>
      <c r="B1966">
        <v>7.97</v>
      </c>
    </row>
    <row r="1967" spans="1:2">
      <c r="A1967" s="917">
        <v>34158</v>
      </c>
      <c r="B1967">
        <v>7.95</v>
      </c>
    </row>
    <row r="1968" spans="1:2">
      <c r="A1968" s="917">
        <v>34159</v>
      </c>
      <c r="B1968">
        <v>7.93</v>
      </c>
    </row>
    <row r="1969" spans="1:2">
      <c r="A1969" s="917">
        <v>34162</v>
      </c>
      <c r="B1969">
        <v>7.92</v>
      </c>
    </row>
    <row r="1970" spans="1:2">
      <c r="A1970" s="917">
        <v>34163</v>
      </c>
      <c r="B1970">
        <v>7.92</v>
      </c>
    </row>
    <row r="1971" spans="1:2">
      <c r="A1971" s="917">
        <v>34164</v>
      </c>
      <c r="B1971">
        <v>7.89</v>
      </c>
    </row>
    <row r="1972" spans="1:2">
      <c r="A1972" s="917">
        <v>34165</v>
      </c>
      <c r="B1972">
        <v>7.88</v>
      </c>
    </row>
    <row r="1973" spans="1:2">
      <c r="A1973" s="917">
        <v>34166</v>
      </c>
      <c r="B1973">
        <v>7.87</v>
      </c>
    </row>
    <row r="1974" spans="1:2">
      <c r="A1974" s="917">
        <v>34169</v>
      </c>
      <c r="B1974">
        <v>7.88</v>
      </c>
    </row>
    <row r="1975" spans="1:2">
      <c r="A1975" s="917">
        <v>34170</v>
      </c>
      <c r="B1975">
        <v>7.89</v>
      </c>
    </row>
    <row r="1976" spans="1:2">
      <c r="A1976" s="917">
        <v>34171</v>
      </c>
      <c r="B1976">
        <v>7.94</v>
      </c>
    </row>
    <row r="1977" spans="1:2">
      <c r="A1977" s="917">
        <v>34172</v>
      </c>
      <c r="B1977">
        <v>7.96</v>
      </c>
    </row>
    <row r="1978" spans="1:2">
      <c r="A1978" s="917">
        <v>34173</v>
      </c>
      <c r="B1978">
        <v>8</v>
      </c>
    </row>
    <row r="1979" spans="1:2">
      <c r="A1979" s="917">
        <v>34176</v>
      </c>
      <c r="B1979">
        <v>7.99</v>
      </c>
    </row>
    <row r="1980" spans="1:2">
      <c r="A1980" s="917">
        <v>34177</v>
      </c>
      <c r="B1980">
        <v>7.98</v>
      </c>
    </row>
    <row r="1981" spans="1:2">
      <c r="A1981" s="917">
        <v>34178</v>
      </c>
      <c r="B1981">
        <v>7.96</v>
      </c>
    </row>
    <row r="1982" spans="1:2">
      <c r="A1982" s="917">
        <v>34179</v>
      </c>
      <c r="B1982">
        <v>7.91</v>
      </c>
    </row>
    <row r="1983" spans="1:2">
      <c r="A1983" s="917">
        <v>34180</v>
      </c>
      <c r="B1983">
        <v>7.88</v>
      </c>
    </row>
    <row r="1984" spans="1:2">
      <c r="A1984" s="917">
        <v>34183</v>
      </c>
      <c r="B1984">
        <v>7.88</v>
      </c>
    </row>
    <row r="1985" spans="1:2">
      <c r="A1985" s="917">
        <v>34184</v>
      </c>
      <c r="B1985">
        <v>7.83</v>
      </c>
    </row>
    <row r="1986" spans="1:2">
      <c r="A1986" s="917">
        <v>34185</v>
      </c>
      <c r="B1986">
        <v>7.83</v>
      </c>
    </row>
    <row r="1987" spans="1:2">
      <c r="A1987" s="917">
        <v>34186</v>
      </c>
      <c r="B1987">
        <v>7.79</v>
      </c>
    </row>
    <row r="1988" spans="1:2">
      <c r="A1988" s="917">
        <v>34187</v>
      </c>
      <c r="B1988">
        <v>7.79</v>
      </c>
    </row>
    <row r="1989" spans="1:2">
      <c r="A1989" s="917">
        <v>34190</v>
      </c>
      <c r="B1989">
        <v>7.74</v>
      </c>
    </row>
    <row r="1990" spans="1:2">
      <c r="A1990" s="917">
        <v>34191</v>
      </c>
      <c r="B1990">
        <v>7.72</v>
      </c>
    </row>
    <row r="1991" spans="1:2">
      <c r="A1991" s="917">
        <v>34192</v>
      </c>
      <c r="B1991">
        <v>7.69</v>
      </c>
    </row>
    <row r="1992" spans="1:2">
      <c r="A1992" s="917">
        <v>34193</v>
      </c>
      <c r="B1992">
        <v>7.66</v>
      </c>
    </row>
    <row r="1993" spans="1:2">
      <c r="A1993" s="917">
        <v>34194</v>
      </c>
      <c r="B1993">
        <v>7.62</v>
      </c>
    </row>
    <row r="1994" spans="1:2">
      <c r="A1994" s="917">
        <v>34197</v>
      </c>
      <c r="B1994">
        <v>7.58</v>
      </c>
    </row>
    <row r="1995" spans="1:2">
      <c r="A1995" s="917">
        <v>34198</v>
      </c>
      <c r="B1995">
        <v>7.58</v>
      </c>
    </row>
    <row r="1996" spans="1:2">
      <c r="A1996" s="917">
        <v>34199</v>
      </c>
      <c r="B1996">
        <v>7.53</v>
      </c>
    </row>
    <row r="1997" spans="1:2">
      <c r="A1997" s="917">
        <v>34200</v>
      </c>
      <c r="B1997">
        <v>7.49</v>
      </c>
    </row>
    <row r="1998" spans="1:2">
      <c r="A1998" s="917">
        <v>34201</v>
      </c>
      <c r="B1998">
        <v>7.48</v>
      </c>
    </row>
    <row r="1999" spans="1:2">
      <c r="A1999" s="917">
        <v>34204</v>
      </c>
      <c r="B1999">
        <v>7.49</v>
      </c>
    </row>
    <row r="2000" spans="1:2">
      <c r="A2000" s="917">
        <v>34205</v>
      </c>
      <c r="B2000">
        <v>7.46</v>
      </c>
    </row>
    <row r="2001" spans="1:2">
      <c r="A2001" s="917">
        <v>34206</v>
      </c>
      <c r="B2001">
        <v>7.42</v>
      </c>
    </row>
    <row r="2002" spans="1:2">
      <c r="A2002" s="917">
        <v>34207</v>
      </c>
      <c r="B2002">
        <v>7.37</v>
      </c>
    </row>
    <row r="2003" spans="1:2">
      <c r="A2003" s="917">
        <v>34208</v>
      </c>
      <c r="B2003">
        <v>7.4</v>
      </c>
    </row>
    <row r="2004" spans="1:2">
      <c r="A2004" s="917">
        <v>34211</v>
      </c>
      <c r="B2004">
        <v>7.38</v>
      </c>
    </row>
    <row r="2005" spans="1:2">
      <c r="A2005" s="917">
        <v>34212</v>
      </c>
      <c r="B2005">
        <v>7.36</v>
      </c>
    </row>
    <row r="2006" spans="1:2">
      <c r="A2006" s="917">
        <v>34213</v>
      </c>
      <c r="B2006">
        <v>7.35</v>
      </c>
    </row>
    <row r="2007" spans="1:2">
      <c r="A2007" s="917">
        <v>34214</v>
      </c>
      <c r="B2007">
        <v>7.33</v>
      </c>
    </row>
    <row r="2008" spans="1:2">
      <c r="A2008" s="917">
        <v>34215</v>
      </c>
      <c r="B2008">
        <v>7.26</v>
      </c>
    </row>
    <row r="2009" spans="1:2">
      <c r="A2009" s="917">
        <v>34218</v>
      </c>
      <c r="B2009" t="s">
        <v>739</v>
      </c>
    </row>
    <row r="2010" spans="1:2">
      <c r="A2010" s="917">
        <v>34219</v>
      </c>
      <c r="B2010">
        <v>7.23</v>
      </c>
    </row>
    <row r="2011" spans="1:2">
      <c r="A2011" s="917">
        <v>34220</v>
      </c>
      <c r="B2011">
        <v>7.2</v>
      </c>
    </row>
    <row r="2012" spans="1:2">
      <c r="A2012" s="917">
        <v>34221</v>
      </c>
      <c r="B2012">
        <v>7.32</v>
      </c>
    </row>
    <row r="2013" spans="1:2">
      <c r="A2013" s="917">
        <v>34222</v>
      </c>
      <c r="B2013">
        <v>7.28</v>
      </c>
    </row>
    <row r="2014" spans="1:2">
      <c r="A2014" s="917">
        <v>34225</v>
      </c>
      <c r="B2014">
        <v>7.27</v>
      </c>
    </row>
    <row r="2015" spans="1:2">
      <c r="A2015" s="917">
        <v>34226</v>
      </c>
      <c r="B2015">
        <v>7.31</v>
      </c>
    </row>
    <row r="2016" spans="1:2">
      <c r="A2016" s="917">
        <v>34227</v>
      </c>
      <c r="B2016">
        <v>7.31</v>
      </c>
    </row>
    <row r="2017" spans="1:2">
      <c r="A2017" s="917">
        <v>34228</v>
      </c>
      <c r="B2017">
        <v>7.37</v>
      </c>
    </row>
    <row r="2018" spans="1:2">
      <c r="A2018" s="917">
        <v>34229</v>
      </c>
      <c r="B2018">
        <v>7.38</v>
      </c>
    </row>
    <row r="2019" spans="1:2">
      <c r="A2019" s="917">
        <v>34232</v>
      </c>
      <c r="B2019">
        <v>7.43</v>
      </c>
    </row>
    <row r="2020" spans="1:2">
      <c r="A2020" s="917">
        <v>34233</v>
      </c>
      <c r="B2020">
        <v>7.45</v>
      </c>
    </row>
    <row r="2021" spans="1:2">
      <c r="A2021" s="917">
        <v>34234</v>
      </c>
      <c r="B2021">
        <v>7.44</v>
      </c>
    </row>
    <row r="2022" spans="1:2">
      <c r="A2022" s="917">
        <v>34235</v>
      </c>
      <c r="B2022">
        <v>7.42</v>
      </c>
    </row>
    <row r="2023" spans="1:2">
      <c r="A2023" s="917">
        <v>34236</v>
      </c>
      <c r="B2023">
        <v>7.42</v>
      </c>
    </row>
    <row r="2024" spans="1:2">
      <c r="A2024" s="917">
        <v>34239</v>
      </c>
      <c r="B2024">
        <v>7.33</v>
      </c>
    </row>
    <row r="2025" spans="1:2">
      <c r="A2025" s="917">
        <v>34240</v>
      </c>
      <c r="B2025">
        <v>7.32</v>
      </c>
    </row>
    <row r="2026" spans="1:2">
      <c r="A2026" s="917">
        <v>34241</v>
      </c>
      <c r="B2026">
        <v>7.36</v>
      </c>
    </row>
    <row r="2027" spans="1:2">
      <c r="A2027" s="917">
        <v>34242</v>
      </c>
      <c r="B2027">
        <v>7.4</v>
      </c>
    </row>
    <row r="2028" spans="1:2">
      <c r="A2028" s="917">
        <v>34243</v>
      </c>
      <c r="B2028">
        <v>7.36</v>
      </c>
    </row>
    <row r="2029" spans="1:2">
      <c r="A2029" s="917">
        <v>34246</v>
      </c>
      <c r="B2029">
        <v>7.37</v>
      </c>
    </row>
    <row r="2030" spans="1:2">
      <c r="A2030" s="917">
        <v>34247</v>
      </c>
      <c r="B2030">
        <v>7.36</v>
      </c>
    </row>
    <row r="2031" spans="1:2">
      <c r="A2031" s="917">
        <v>34248</v>
      </c>
      <c r="B2031">
        <v>7.37</v>
      </c>
    </row>
    <row r="2032" spans="1:2">
      <c r="A2032" s="917">
        <v>34249</v>
      </c>
      <c r="B2032">
        <v>7.37</v>
      </c>
    </row>
    <row r="2033" spans="1:2">
      <c r="A2033" s="917">
        <v>34250</v>
      </c>
      <c r="B2033">
        <v>7.29</v>
      </c>
    </row>
    <row r="2034" spans="1:2">
      <c r="A2034" s="917">
        <v>34253</v>
      </c>
      <c r="B2034">
        <v>7.28</v>
      </c>
    </row>
    <row r="2035" spans="1:2">
      <c r="A2035" s="917">
        <v>34254</v>
      </c>
      <c r="B2035">
        <v>7.27</v>
      </c>
    </row>
    <row r="2036" spans="1:2">
      <c r="A2036" s="917">
        <v>34255</v>
      </c>
      <c r="B2036">
        <v>7.29</v>
      </c>
    </row>
    <row r="2037" spans="1:2">
      <c r="A2037" s="917">
        <v>34256</v>
      </c>
      <c r="B2037">
        <v>7.24</v>
      </c>
    </row>
    <row r="2038" spans="1:2">
      <c r="A2038" s="917">
        <v>34257</v>
      </c>
      <c r="B2038">
        <v>7.18</v>
      </c>
    </row>
    <row r="2039" spans="1:2">
      <c r="A2039" s="917">
        <v>34260</v>
      </c>
      <c r="B2039">
        <v>7.23</v>
      </c>
    </row>
    <row r="2040" spans="1:2">
      <c r="A2040" s="917">
        <v>34261</v>
      </c>
      <c r="B2040">
        <v>7.23</v>
      </c>
    </row>
    <row r="2041" spans="1:2">
      <c r="A2041" s="917">
        <v>34262</v>
      </c>
      <c r="B2041">
        <v>7.21</v>
      </c>
    </row>
    <row r="2042" spans="1:2">
      <c r="A2042" s="917">
        <v>34263</v>
      </c>
      <c r="B2042">
        <v>7.28</v>
      </c>
    </row>
    <row r="2043" spans="1:2">
      <c r="A2043" s="917">
        <v>34264</v>
      </c>
      <c r="B2043">
        <v>7.33</v>
      </c>
    </row>
    <row r="2044" spans="1:2">
      <c r="A2044" s="917">
        <v>34267</v>
      </c>
      <c r="B2044">
        <v>7.37</v>
      </c>
    </row>
    <row r="2045" spans="1:2">
      <c r="A2045" s="917">
        <v>34268</v>
      </c>
      <c r="B2045">
        <v>7.36</v>
      </c>
    </row>
    <row r="2046" spans="1:2">
      <c r="A2046" s="917">
        <v>34269</v>
      </c>
      <c r="B2046">
        <v>7.39</v>
      </c>
    </row>
    <row r="2047" spans="1:2">
      <c r="A2047" s="917">
        <v>34270</v>
      </c>
      <c r="B2047">
        <v>7.39</v>
      </c>
    </row>
    <row r="2048" spans="1:2">
      <c r="A2048" s="917">
        <v>34271</v>
      </c>
      <c r="B2048">
        <v>7.39</v>
      </c>
    </row>
    <row r="2049" spans="1:2">
      <c r="A2049" s="917">
        <v>34274</v>
      </c>
      <c r="B2049">
        <v>7.44</v>
      </c>
    </row>
    <row r="2050" spans="1:2">
      <c r="A2050" s="917">
        <v>34275</v>
      </c>
      <c r="B2050">
        <v>7.51</v>
      </c>
    </row>
    <row r="2051" spans="1:2">
      <c r="A2051" s="917">
        <v>34276</v>
      </c>
      <c r="B2051">
        <v>7.57</v>
      </c>
    </row>
    <row r="2052" spans="1:2">
      <c r="A2052" s="917">
        <v>34277</v>
      </c>
      <c r="B2052">
        <v>7.64</v>
      </c>
    </row>
    <row r="2053" spans="1:2">
      <c r="A2053" s="917">
        <v>34278</v>
      </c>
      <c r="B2053">
        <v>7.68</v>
      </c>
    </row>
    <row r="2054" spans="1:2">
      <c r="A2054" s="917">
        <v>34281</v>
      </c>
      <c r="B2054">
        <v>7.66</v>
      </c>
    </row>
    <row r="2055" spans="1:2">
      <c r="A2055" s="917">
        <v>34282</v>
      </c>
      <c r="B2055">
        <v>7.61</v>
      </c>
    </row>
    <row r="2056" spans="1:2">
      <c r="A2056" s="917">
        <v>34283</v>
      </c>
      <c r="B2056">
        <v>7.66</v>
      </c>
    </row>
    <row r="2057" spans="1:2">
      <c r="A2057" s="917">
        <v>34284</v>
      </c>
      <c r="B2057">
        <v>7.66</v>
      </c>
    </row>
    <row r="2058" spans="1:2">
      <c r="A2058" s="917">
        <v>34285</v>
      </c>
      <c r="B2058">
        <v>7.64</v>
      </c>
    </row>
    <row r="2059" spans="1:2">
      <c r="A2059" s="917">
        <v>34288</v>
      </c>
      <c r="B2059">
        <v>7.66</v>
      </c>
    </row>
    <row r="2060" spans="1:2">
      <c r="A2060" s="917">
        <v>34289</v>
      </c>
      <c r="B2060">
        <v>7.68</v>
      </c>
    </row>
    <row r="2061" spans="1:2">
      <c r="A2061" s="917">
        <v>34290</v>
      </c>
      <c r="B2061">
        <v>7.65</v>
      </c>
    </row>
    <row r="2062" spans="1:2">
      <c r="A2062" s="917">
        <v>34291</v>
      </c>
      <c r="B2062">
        <v>7.71</v>
      </c>
    </row>
    <row r="2063" spans="1:2">
      <c r="A2063" s="917">
        <v>34292</v>
      </c>
      <c r="B2063">
        <v>7.76</v>
      </c>
    </row>
    <row r="2064" spans="1:2">
      <c r="A2064" s="917">
        <v>34295</v>
      </c>
      <c r="B2064">
        <v>7.78</v>
      </c>
    </row>
    <row r="2065" spans="1:2">
      <c r="A2065" s="917">
        <v>34296</v>
      </c>
      <c r="B2065">
        <v>7.72</v>
      </c>
    </row>
    <row r="2066" spans="1:2">
      <c r="A2066" s="917">
        <v>34297</v>
      </c>
      <c r="B2066">
        <v>7.74</v>
      </c>
    </row>
    <row r="2067" spans="1:2">
      <c r="A2067" s="917">
        <v>34298</v>
      </c>
      <c r="B2067" t="s">
        <v>739</v>
      </c>
    </row>
    <row r="2068" spans="1:2">
      <c r="A2068" s="917">
        <v>34299</v>
      </c>
      <c r="B2068">
        <v>7.71</v>
      </c>
    </row>
    <row r="2069" spans="1:2">
      <c r="A2069" s="917">
        <v>34302</v>
      </c>
      <c r="B2069">
        <v>7.65</v>
      </c>
    </row>
    <row r="2070" spans="1:2">
      <c r="A2070" s="917">
        <v>34303</v>
      </c>
      <c r="B2070">
        <v>7.74</v>
      </c>
    </row>
    <row r="2071" spans="1:2">
      <c r="A2071" s="917">
        <v>34304</v>
      </c>
      <c r="B2071">
        <v>7.71</v>
      </c>
    </row>
    <row r="2072" spans="1:2">
      <c r="A2072" s="917">
        <v>34305</v>
      </c>
      <c r="B2072">
        <v>7.69</v>
      </c>
    </row>
    <row r="2073" spans="1:2">
      <c r="A2073" s="917">
        <v>34306</v>
      </c>
      <c r="B2073">
        <v>7.69</v>
      </c>
    </row>
    <row r="2074" spans="1:2">
      <c r="A2074" s="917">
        <v>34309</v>
      </c>
      <c r="B2074">
        <v>7.62</v>
      </c>
    </row>
    <row r="2075" spans="1:2">
      <c r="A2075" s="917">
        <v>34310</v>
      </c>
      <c r="B2075">
        <v>7.61</v>
      </c>
    </row>
    <row r="2076" spans="1:2">
      <c r="A2076" s="917">
        <v>34311</v>
      </c>
      <c r="B2076">
        <v>7.61</v>
      </c>
    </row>
    <row r="2077" spans="1:2">
      <c r="A2077" s="917">
        <v>34312</v>
      </c>
      <c r="B2077">
        <v>7.6</v>
      </c>
    </row>
    <row r="2078" spans="1:2">
      <c r="A2078" s="917">
        <v>34313</v>
      </c>
      <c r="B2078">
        <v>7.62</v>
      </c>
    </row>
    <row r="2079" spans="1:2">
      <c r="A2079" s="917">
        <v>34316</v>
      </c>
      <c r="B2079">
        <v>7.67</v>
      </c>
    </row>
    <row r="2080" spans="1:2">
      <c r="A2080" s="917">
        <v>34317</v>
      </c>
      <c r="B2080">
        <v>7.71</v>
      </c>
    </row>
    <row r="2081" spans="1:2">
      <c r="A2081" s="917">
        <v>34318</v>
      </c>
      <c r="B2081">
        <v>7.73</v>
      </c>
    </row>
    <row r="2082" spans="1:2">
      <c r="A2082" s="917">
        <v>34319</v>
      </c>
      <c r="B2082">
        <v>7.74</v>
      </c>
    </row>
    <row r="2083" spans="1:2">
      <c r="A2083" s="917">
        <v>34320</v>
      </c>
      <c r="B2083">
        <v>7.73</v>
      </c>
    </row>
    <row r="2084" spans="1:2">
      <c r="A2084" s="917">
        <v>34323</v>
      </c>
      <c r="B2084">
        <v>7.73</v>
      </c>
    </row>
    <row r="2085" spans="1:2">
      <c r="A2085" s="917">
        <v>34324</v>
      </c>
      <c r="B2085">
        <v>7.74</v>
      </c>
    </row>
    <row r="2086" spans="1:2">
      <c r="A2086" s="917">
        <v>34325</v>
      </c>
      <c r="B2086">
        <v>7.68</v>
      </c>
    </row>
    <row r="2087" spans="1:2">
      <c r="A2087" s="917">
        <v>34326</v>
      </c>
      <c r="B2087">
        <v>7.65</v>
      </c>
    </row>
    <row r="2088" spans="1:2">
      <c r="A2088" s="917">
        <v>34327</v>
      </c>
      <c r="B2088" t="s">
        <v>739</v>
      </c>
    </row>
    <row r="2089" spans="1:2">
      <c r="A2089" s="917">
        <v>34330</v>
      </c>
      <c r="B2089">
        <v>7.66</v>
      </c>
    </row>
    <row r="2090" spans="1:2">
      <c r="A2090" s="917">
        <v>34331</v>
      </c>
      <c r="B2090">
        <v>7.68</v>
      </c>
    </row>
    <row r="2091" spans="1:2">
      <c r="A2091" s="917">
        <v>34332</v>
      </c>
      <c r="B2091">
        <v>7.68</v>
      </c>
    </row>
    <row r="2092" spans="1:2">
      <c r="A2092" s="917">
        <v>34333</v>
      </c>
      <c r="B2092">
        <v>7.75</v>
      </c>
    </row>
    <row r="2093" spans="1:2">
      <c r="A2093" s="917">
        <v>34334</v>
      </c>
      <c r="B2093">
        <v>7.77</v>
      </c>
    </row>
    <row r="2094" spans="1:2">
      <c r="A2094" s="917">
        <v>34337</v>
      </c>
      <c r="B2094">
        <v>7.82</v>
      </c>
    </row>
    <row r="2095" spans="1:2">
      <c r="A2095" s="917">
        <v>34338</v>
      </c>
      <c r="B2095">
        <v>7.77</v>
      </c>
    </row>
    <row r="2096" spans="1:2">
      <c r="A2096" s="917">
        <v>34339</v>
      </c>
      <c r="B2096">
        <v>7.78</v>
      </c>
    </row>
    <row r="2097" spans="1:2">
      <c r="A2097" s="917">
        <v>34340</v>
      </c>
      <c r="B2097">
        <v>7.73</v>
      </c>
    </row>
    <row r="2098" spans="1:2">
      <c r="A2098" s="917">
        <v>34341</v>
      </c>
      <c r="B2098">
        <v>7.63</v>
      </c>
    </row>
    <row r="2099" spans="1:2">
      <c r="A2099" s="917">
        <v>34344</v>
      </c>
      <c r="B2099">
        <v>7.61</v>
      </c>
    </row>
    <row r="2100" spans="1:2">
      <c r="A2100" s="917">
        <v>34345</v>
      </c>
      <c r="B2100">
        <v>7.61</v>
      </c>
    </row>
    <row r="2101" spans="1:2">
      <c r="A2101" s="917">
        <v>34346</v>
      </c>
      <c r="B2101">
        <v>7.55</v>
      </c>
    </row>
    <row r="2102" spans="1:2">
      <c r="A2102" s="917">
        <v>34347</v>
      </c>
      <c r="B2102">
        <v>7.61</v>
      </c>
    </row>
    <row r="2103" spans="1:2">
      <c r="A2103" s="917">
        <v>34348</v>
      </c>
      <c r="B2103">
        <v>7.67</v>
      </c>
    </row>
    <row r="2104" spans="1:2">
      <c r="A2104" s="917">
        <v>34351</v>
      </c>
      <c r="B2104">
        <v>7.67</v>
      </c>
    </row>
    <row r="2105" spans="1:2">
      <c r="A2105" s="917">
        <v>34352</v>
      </c>
      <c r="B2105">
        <v>7.64</v>
      </c>
    </row>
    <row r="2106" spans="1:2">
      <c r="A2106" s="917">
        <v>34353</v>
      </c>
      <c r="B2106">
        <v>7.65</v>
      </c>
    </row>
    <row r="2107" spans="1:2">
      <c r="A2107" s="917">
        <v>34354</v>
      </c>
      <c r="B2107">
        <v>7.62</v>
      </c>
    </row>
    <row r="2108" spans="1:2">
      <c r="A2108" s="917">
        <v>34355</v>
      </c>
      <c r="B2108">
        <v>7.63</v>
      </c>
    </row>
    <row r="2109" spans="1:2">
      <c r="A2109" s="917">
        <v>34358</v>
      </c>
      <c r="B2109">
        <v>7.63</v>
      </c>
    </row>
    <row r="2110" spans="1:2">
      <c r="A2110" s="917">
        <v>34359</v>
      </c>
      <c r="B2110">
        <v>7.66</v>
      </c>
    </row>
    <row r="2111" spans="1:2">
      <c r="A2111" s="917">
        <v>34360</v>
      </c>
      <c r="B2111">
        <v>7.66</v>
      </c>
    </row>
    <row r="2112" spans="1:2">
      <c r="A2112" s="917">
        <v>34361</v>
      </c>
      <c r="B2112">
        <v>7.61</v>
      </c>
    </row>
    <row r="2113" spans="1:2">
      <c r="A2113" s="917">
        <v>34362</v>
      </c>
      <c r="B2113">
        <v>7.54</v>
      </c>
    </row>
    <row r="2114" spans="1:2">
      <c r="A2114" s="917">
        <v>34365</v>
      </c>
      <c r="B2114">
        <v>7.55</v>
      </c>
    </row>
    <row r="2115" spans="1:2">
      <c r="A2115" s="917">
        <v>34366</v>
      </c>
      <c r="B2115">
        <v>7.61</v>
      </c>
    </row>
    <row r="2116" spans="1:2">
      <c r="A2116" s="917">
        <v>34367</v>
      </c>
      <c r="B2116">
        <v>7.6</v>
      </c>
    </row>
    <row r="2117" spans="1:2">
      <c r="A2117" s="917">
        <v>34368</v>
      </c>
      <c r="B2117">
        <v>7.63</v>
      </c>
    </row>
    <row r="2118" spans="1:2">
      <c r="A2118" s="917">
        <v>34369</v>
      </c>
      <c r="B2118">
        <v>7.68</v>
      </c>
    </row>
    <row r="2119" spans="1:2">
      <c r="A2119" s="917">
        <v>34372</v>
      </c>
      <c r="B2119">
        <v>7.7</v>
      </c>
    </row>
    <row r="2120" spans="1:2">
      <c r="A2120" s="917">
        <v>34373</v>
      </c>
      <c r="B2120">
        <v>7.74</v>
      </c>
    </row>
    <row r="2121" spans="1:2">
      <c r="A2121" s="917">
        <v>34374</v>
      </c>
      <c r="B2121">
        <v>7.73</v>
      </c>
    </row>
    <row r="2122" spans="1:2">
      <c r="A2122" s="917">
        <v>34375</v>
      </c>
      <c r="B2122">
        <v>7.73</v>
      </c>
    </row>
    <row r="2123" spans="1:2">
      <c r="A2123" s="917">
        <v>34376</v>
      </c>
      <c r="B2123">
        <v>7.7</v>
      </c>
    </row>
    <row r="2124" spans="1:2">
      <c r="A2124" s="917">
        <v>34379</v>
      </c>
      <c r="B2124">
        <v>7.71</v>
      </c>
    </row>
    <row r="2125" spans="1:2">
      <c r="A2125" s="917">
        <v>34380</v>
      </c>
      <c r="B2125">
        <v>7.72</v>
      </c>
    </row>
    <row r="2126" spans="1:2">
      <c r="A2126" s="917">
        <v>34381</v>
      </c>
      <c r="B2126">
        <v>7.72</v>
      </c>
    </row>
    <row r="2127" spans="1:2">
      <c r="A2127" s="917">
        <v>34382</v>
      </c>
      <c r="B2127">
        <v>7.79</v>
      </c>
    </row>
    <row r="2128" spans="1:2">
      <c r="A2128" s="917">
        <v>34383</v>
      </c>
      <c r="B2128">
        <v>7.87</v>
      </c>
    </row>
    <row r="2129" spans="1:2">
      <c r="A2129" s="917">
        <v>34386</v>
      </c>
      <c r="B2129" t="s">
        <v>739</v>
      </c>
    </row>
    <row r="2130" spans="1:2">
      <c r="A2130" s="917">
        <v>34387</v>
      </c>
      <c r="B2130">
        <v>7.85</v>
      </c>
    </row>
    <row r="2131" spans="1:2">
      <c r="A2131" s="917">
        <v>34388</v>
      </c>
      <c r="B2131">
        <v>7.9</v>
      </c>
    </row>
    <row r="2132" spans="1:2">
      <c r="A2132" s="917">
        <v>34389</v>
      </c>
      <c r="B2132">
        <v>7.96</v>
      </c>
    </row>
    <row r="2133" spans="1:2">
      <c r="A2133" s="917">
        <v>34390</v>
      </c>
      <c r="B2133">
        <v>7.95</v>
      </c>
    </row>
    <row r="2134" spans="1:2">
      <c r="A2134" s="917">
        <v>34393</v>
      </c>
      <c r="B2134">
        <v>7.92</v>
      </c>
    </row>
    <row r="2135" spans="1:2">
      <c r="A2135" s="917">
        <v>34394</v>
      </c>
      <c r="B2135">
        <v>8</v>
      </c>
    </row>
    <row r="2136" spans="1:2">
      <c r="A2136" s="917">
        <v>34395</v>
      </c>
      <c r="B2136">
        <v>8.01</v>
      </c>
    </row>
    <row r="2137" spans="1:2">
      <c r="A2137" s="917">
        <v>34396</v>
      </c>
      <c r="B2137">
        <v>8.06</v>
      </c>
    </row>
    <row r="2138" spans="1:2">
      <c r="A2138" s="917">
        <v>34397</v>
      </c>
      <c r="B2138">
        <v>8.08</v>
      </c>
    </row>
    <row r="2139" spans="1:2">
      <c r="A2139" s="917">
        <v>34400</v>
      </c>
      <c r="B2139">
        <v>8.02</v>
      </c>
    </row>
    <row r="2140" spans="1:2">
      <c r="A2140" s="917">
        <v>34401</v>
      </c>
      <c r="B2140">
        <v>8.0500000000000007</v>
      </c>
    </row>
    <row r="2141" spans="1:2">
      <c r="A2141" s="917">
        <v>34402</v>
      </c>
      <c r="B2141">
        <v>8.06</v>
      </c>
    </row>
    <row r="2142" spans="1:2">
      <c r="A2142" s="917">
        <v>34403</v>
      </c>
      <c r="B2142">
        <v>8.15</v>
      </c>
    </row>
    <row r="2143" spans="1:2">
      <c r="A2143" s="917">
        <v>34404</v>
      </c>
      <c r="B2143">
        <v>8.14</v>
      </c>
    </row>
    <row r="2144" spans="1:2">
      <c r="A2144" s="917">
        <v>34407</v>
      </c>
      <c r="B2144">
        <v>8.15</v>
      </c>
    </row>
    <row r="2145" spans="1:2">
      <c r="A2145" s="917">
        <v>34408</v>
      </c>
      <c r="B2145">
        <v>8.11</v>
      </c>
    </row>
    <row r="2146" spans="1:2">
      <c r="A2146" s="917">
        <v>34409</v>
      </c>
      <c r="B2146">
        <v>8.06</v>
      </c>
    </row>
    <row r="2147" spans="1:2">
      <c r="A2147" s="917">
        <v>34410</v>
      </c>
      <c r="B2147">
        <v>8.0500000000000007</v>
      </c>
    </row>
    <row r="2148" spans="1:2">
      <c r="A2148" s="917">
        <v>34411</v>
      </c>
      <c r="B2148">
        <v>8.1199999999999992</v>
      </c>
    </row>
    <row r="2149" spans="1:2">
      <c r="A2149" s="917">
        <v>34414</v>
      </c>
      <c r="B2149">
        <v>8.19</v>
      </c>
    </row>
    <row r="2150" spans="1:2">
      <c r="A2150" s="917">
        <v>34415</v>
      </c>
      <c r="B2150">
        <v>8.08</v>
      </c>
    </row>
    <row r="2151" spans="1:2">
      <c r="A2151" s="917">
        <v>34416</v>
      </c>
      <c r="B2151">
        <v>8.08</v>
      </c>
    </row>
    <row r="2152" spans="1:2">
      <c r="A2152" s="917">
        <v>34417</v>
      </c>
      <c r="B2152">
        <v>8.18</v>
      </c>
    </row>
    <row r="2153" spans="1:2">
      <c r="A2153" s="917">
        <v>34418</v>
      </c>
      <c r="B2153">
        <v>8.1999999999999993</v>
      </c>
    </row>
    <row r="2154" spans="1:2">
      <c r="A2154" s="917">
        <v>34421</v>
      </c>
      <c r="B2154">
        <v>8.2200000000000006</v>
      </c>
    </row>
    <row r="2155" spans="1:2">
      <c r="A2155" s="917">
        <v>34422</v>
      </c>
      <c r="B2155">
        <v>8.2799999999999994</v>
      </c>
    </row>
    <row r="2156" spans="1:2">
      <c r="A2156" s="917">
        <v>34423</v>
      </c>
      <c r="B2156">
        <v>8.32</v>
      </c>
    </row>
    <row r="2157" spans="1:2">
      <c r="A2157" s="917">
        <v>34424</v>
      </c>
      <c r="B2157">
        <v>8.36</v>
      </c>
    </row>
    <row r="2158" spans="1:2">
      <c r="A2158" s="917">
        <v>34425</v>
      </c>
      <c r="B2158" t="s">
        <v>739</v>
      </c>
    </row>
    <row r="2159" spans="1:2">
      <c r="A2159" s="917">
        <v>34428</v>
      </c>
      <c r="B2159">
        <v>8.68</v>
      </c>
    </row>
    <row r="2160" spans="1:2">
      <c r="A2160" s="917">
        <v>34429</v>
      </c>
      <c r="B2160">
        <v>8.5500000000000007</v>
      </c>
    </row>
    <row r="2161" spans="1:2">
      <c r="A2161" s="917">
        <v>34430</v>
      </c>
      <c r="B2161">
        <v>8.5299999999999994</v>
      </c>
    </row>
    <row r="2162" spans="1:2">
      <c r="A2162" s="917">
        <v>34431</v>
      </c>
      <c r="B2162">
        <v>8.49</v>
      </c>
    </row>
    <row r="2163" spans="1:2">
      <c r="A2163" s="917">
        <v>34432</v>
      </c>
      <c r="B2163">
        <v>8.5299999999999994</v>
      </c>
    </row>
    <row r="2164" spans="1:2">
      <c r="A2164" s="917">
        <v>34435</v>
      </c>
      <c r="B2164">
        <v>8.51</v>
      </c>
    </row>
    <row r="2165" spans="1:2">
      <c r="A2165" s="917">
        <v>34436</v>
      </c>
      <c r="B2165">
        <v>8.4600000000000009</v>
      </c>
    </row>
    <row r="2166" spans="1:2">
      <c r="A2166" s="917">
        <v>34437</v>
      </c>
      <c r="B2166">
        <v>8.51</v>
      </c>
    </row>
    <row r="2167" spans="1:2">
      <c r="A2167" s="917">
        <v>34438</v>
      </c>
      <c r="B2167">
        <v>8.5299999999999994</v>
      </c>
    </row>
    <row r="2168" spans="1:2">
      <c r="A2168" s="917">
        <v>34439</v>
      </c>
      <c r="B2168">
        <v>8.5399999999999991</v>
      </c>
    </row>
    <row r="2169" spans="1:2">
      <c r="A2169" s="917">
        <v>34442</v>
      </c>
      <c r="B2169">
        <v>8.65</v>
      </c>
    </row>
    <row r="2170" spans="1:2">
      <c r="A2170" s="917">
        <v>34443</v>
      </c>
      <c r="B2170">
        <v>8.61</v>
      </c>
    </row>
    <row r="2171" spans="1:2">
      <c r="A2171" s="917">
        <v>34444</v>
      </c>
      <c r="B2171">
        <v>8.58</v>
      </c>
    </row>
    <row r="2172" spans="1:2">
      <c r="A2172" s="917">
        <v>34445</v>
      </c>
      <c r="B2172">
        <v>8.4600000000000009</v>
      </c>
    </row>
    <row r="2173" spans="1:2">
      <c r="A2173" s="917">
        <v>34446</v>
      </c>
      <c r="B2173">
        <v>8.4600000000000009</v>
      </c>
    </row>
    <row r="2174" spans="1:2">
      <c r="A2174" s="917">
        <v>34449</v>
      </c>
      <c r="B2174">
        <v>8.39</v>
      </c>
    </row>
    <row r="2175" spans="1:2">
      <c r="A2175" s="917">
        <v>34450</v>
      </c>
      <c r="B2175">
        <v>8.3699999999999992</v>
      </c>
    </row>
    <row r="2176" spans="1:2">
      <c r="A2176" s="917">
        <v>34451</v>
      </c>
      <c r="B2176" t="s">
        <v>739</v>
      </c>
    </row>
    <row r="2177" spans="1:2">
      <c r="A2177" s="917">
        <v>34452</v>
      </c>
      <c r="B2177">
        <v>8.5399999999999991</v>
      </c>
    </row>
    <row r="2178" spans="1:2">
      <c r="A2178" s="917">
        <v>34453</v>
      </c>
      <c r="B2178">
        <v>8.5399999999999991</v>
      </c>
    </row>
    <row r="2179" spans="1:2">
      <c r="A2179" s="917">
        <v>34456</v>
      </c>
      <c r="B2179">
        <v>8.5500000000000007</v>
      </c>
    </row>
    <row r="2180" spans="1:2">
      <c r="A2180" s="917">
        <v>34457</v>
      </c>
      <c r="B2180">
        <v>8.57</v>
      </c>
    </row>
    <row r="2181" spans="1:2">
      <c r="A2181" s="917">
        <v>34458</v>
      </c>
      <c r="B2181">
        <v>8.58</v>
      </c>
    </row>
    <row r="2182" spans="1:2">
      <c r="A2182" s="917">
        <v>34459</v>
      </c>
      <c r="B2182">
        <v>8.5500000000000007</v>
      </c>
    </row>
    <row r="2183" spans="1:2">
      <c r="A2183" s="917">
        <v>34460</v>
      </c>
      <c r="B2183">
        <v>8.7100000000000009</v>
      </c>
    </row>
    <row r="2184" spans="1:2">
      <c r="A2184" s="917">
        <v>34463</v>
      </c>
      <c r="B2184">
        <v>8.7899999999999991</v>
      </c>
    </row>
    <row r="2185" spans="1:2">
      <c r="A2185" s="917">
        <v>34464</v>
      </c>
      <c r="B2185">
        <v>8.68</v>
      </c>
    </row>
    <row r="2186" spans="1:2">
      <c r="A2186" s="917">
        <v>34465</v>
      </c>
      <c r="B2186">
        <v>8.81</v>
      </c>
    </row>
    <row r="2187" spans="1:2">
      <c r="A2187" s="917">
        <v>34466</v>
      </c>
      <c r="B2187">
        <v>8.74</v>
      </c>
    </row>
    <row r="2188" spans="1:2">
      <c r="A2188" s="917">
        <v>34467</v>
      </c>
      <c r="B2188">
        <v>8.6999999999999993</v>
      </c>
    </row>
    <row r="2189" spans="1:2">
      <c r="A2189" s="917">
        <v>34470</v>
      </c>
      <c r="B2189">
        <v>8.67</v>
      </c>
    </row>
    <row r="2190" spans="1:2">
      <c r="A2190" s="917">
        <v>34471</v>
      </c>
      <c r="B2190">
        <v>8.4700000000000006</v>
      </c>
    </row>
    <row r="2191" spans="1:2">
      <c r="A2191" s="917">
        <v>34472</v>
      </c>
      <c r="B2191">
        <v>8.49</v>
      </c>
    </row>
    <row r="2192" spans="1:2">
      <c r="A2192" s="917">
        <v>34473</v>
      </c>
      <c r="B2192">
        <v>8.4600000000000009</v>
      </c>
    </row>
    <row r="2193" spans="1:2">
      <c r="A2193" s="917">
        <v>34474</v>
      </c>
      <c r="B2193">
        <v>8.5399999999999991</v>
      </c>
    </row>
    <row r="2194" spans="1:2">
      <c r="A2194" s="917">
        <v>34477</v>
      </c>
      <c r="B2194">
        <v>8.65</v>
      </c>
    </row>
    <row r="2195" spans="1:2">
      <c r="A2195" s="917">
        <v>34478</v>
      </c>
      <c r="B2195">
        <v>8.61</v>
      </c>
    </row>
    <row r="2196" spans="1:2">
      <c r="A2196" s="917">
        <v>34479</v>
      </c>
      <c r="B2196">
        <v>8.61</v>
      </c>
    </row>
    <row r="2197" spans="1:2">
      <c r="A2197" s="917">
        <v>34480</v>
      </c>
      <c r="B2197">
        <v>8.61</v>
      </c>
    </row>
    <row r="2198" spans="1:2">
      <c r="A2198" s="917">
        <v>34481</v>
      </c>
      <c r="B2198">
        <v>8.6300000000000008</v>
      </c>
    </row>
    <row r="2199" spans="1:2">
      <c r="A2199" s="917">
        <v>34484</v>
      </c>
      <c r="B2199" t="s">
        <v>739</v>
      </c>
    </row>
    <row r="2200" spans="1:2">
      <c r="A2200" s="917">
        <v>34485</v>
      </c>
      <c r="B2200">
        <v>8.68</v>
      </c>
    </row>
    <row r="2201" spans="1:2">
      <c r="A2201" s="917">
        <v>34486</v>
      </c>
      <c r="B2201">
        <v>8.65</v>
      </c>
    </row>
    <row r="2202" spans="1:2">
      <c r="A2202" s="917">
        <v>34487</v>
      </c>
      <c r="B2202">
        <v>8.61</v>
      </c>
    </row>
    <row r="2203" spans="1:2">
      <c r="A2203" s="917">
        <v>34488</v>
      </c>
      <c r="B2203">
        <v>8.5</v>
      </c>
    </row>
    <row r="2204" spans="1:2">
      <c r="A2204" s="917">
        <v>34491</v>
      </c>
      <c r="B2204">
        <v>8.4600000000000009</v>
      </c>
    </row>
    <row r="2205" spans="1:2">
      <c r="A2205" s="917">
        <v>34492</v>
      </c>
      <c r="B2205">
        <v>8.49</v>
      </c>
    </row>
    <row r="2206" spans="1:2">
      <c r="A2206" s="917">
        <v>34493</v>
      </c>
      <c r="B2206">
        <v>8.52</v>
      </c>
    </row>
    <row r="2207" spans="1:2">
      <c r="A2207" s="917">
        <v>34494</v>
      </c>
      <c r="B2207">
        <v>8.51</v>
      </c>
    </row>
    <row r="2208" spans="1:2">
      <c r="A2208" s="917">
        <v>34495</v>
      </c>
      <c r="B2208">
        <v>8.56</v>
      </c>
    </row>
    <row r="2209" spans="1:2">
      <c r="A2209" s="917">
        <v>34498</v>
      </c>
      <c r="B2209">
        <v>8.6300000000000008</v>
      </c>
    </row>
    <row r="2210" spans="1:2">
      <c r="A2210" s="917">
        <v>34499</v>
      </c>
      <c r="B2210">
        <v>8.56</v>
      </c>
    </row>
    <row r="2211" spans="1:2">
      <c r="A2211" s="917">
        <v>34500</v>
      </c>
      <c r="B2211">
        <v>8.6199999999999992</v>
      </c>
    </row>
    <row r="2212" spans="1:2">
      <c r="A2212" s="917">
        <v>34501</v>
      </c>
      <c r="B2212">
        <v>8.6300000000000008</v>
      </c>
    </row>
    <row r="2213" spans="1:2">
      <c r="A2213" s="917">
        <v>34502</v>
      </c>
      <c r="B2213">
        <v>8.7200000000000006</v>
      </c>
    </row>
    <row r="2214" spans="1:2">
      <c r="A2214" s="917">
        <v>34505</v>
      </c>
      <c r="B2214">
        <v>8.74</v>
      </c>
    </row>
    <row r="2215" spans="1:2">
      <c r="A2215" s="917">
        <v>34506</v>
      </c>
      <c r="B2215">
        <v>8.77</v>
      </c>
    </row>
    <row r="2216" spans="1:2">
      <c r="A2216" s="917">
        <v>34507</v>
      </c>
      <c r="B2216">
        <v>8.68</v>
      </c>
    </row>
    <row r="2217" spans="1:2">
      <c r="A2217" s="917">
        <v>34508</v>
      </c>
      <c r="B2217">
        <v>8.67</v>
      </c>
    </row>
    <row r="2218" spans="1:2">
      <c r="A2218" s="917">
        <v>34509</v>
      </c>
      <c r="B2218">
        <v>8.77</v>
      </c>
    </row>
    <row r="2219" spans="1:2">
      <c r="A2219" s="917">
        <v>34512</v>
      </c>
      <c r="B2219">
        <v>8.73</v>
      </c>
    </row>
    <row r="2220" spans="1:2">
      <c r="A2220" s="917">
        <v>34513</v>
      </c>
      <c r="B2220">
        <v>8.7899999999999991</v>
      </c>
    </row>
    <row r="2221" spans="1:2">
      <c r="A2221" s="917">
        <v>34514</v>
      </c>
      <c r="B2221">
        <v>8.7799999999999994</v>
      </c>
    </row>
    <row r="2222" spans="1:2">
      <c r="A2222" s="917">
        <v>34515</v>
      </c>
      <c r="B2222">
        <v>8.86</v>
      </c>
    </row>
    <row r="2223" spans="1:2">
      <c r="A2223" s="917">
        <v>34516</v>
      </c>
      <c r="B2223">
        <v>8.85</v>
      </c>
    </row>
    <row r="2224" spans="1:2">
      <c r="A2224" s="917">
        <v>34519</v>
      </c>
      <c r="B2224" t="s">
        <v>739</v>
      </c>
    </row>
    <row r="2225" spans="1:2">
      <c r="A2225" s="917">
        <v>34520</v>
      </c>
      <c r="B2225">
        <v>8.84</v>
      </c>
    </row>
    <row r="2226" spans="1:2">
      <c r="A2226" s="917">
        <v>34521</v>
      </c>
      <c r="B2226">
        <v>8.86</v>
      </c>
    </row>
    <row r="2227" spans="1:2">
      <c r="A2227" s="917">
        <v>34522</v>
      </c>
      <c r="B2227">
        <v>8.83</v>
      </c>
    </row>
    <row r="2228" spans="1:2">
      <c r="A2228" s="917">
        <v>34523</v>
      </c>
      <c r="B2228">
        <v>8.93</v>
      </c>
    </row>
    <row r="2229" spans="1:2">
      <c r="A2229" s="917">
        <v>34526</v>
      </c>
      <c r="B2229">
        <v>8.9600000000000009</v>
      </c>
    </row>
    <row r="2230" spans="1:2">
      <c r="A2230" s="917">
        <v>34527</v>
      </c>
      <c r="B2230">
        <v>8.93</v>
      </c>
    </row>
    <row r="2231" spans="1:2">
      <c r="A2231" s="917">
        <v>34528</v>
      </c>
      <c r="B2231">
        <v>8.91</v>
      </c>
    </row>
    <row r="2232" spans="1:2">
      <c r="A2232" s="917">
        <v>34529</v>
      </c>
      <c r="B2232">
        <v>8.76</v>
      </c>
    </row>
    <row r="2233" spans="1:2">
      <c r="A2233" s="917">
        <v>34530</v>
      </c>
      <c r="B2233">
        <v>8.76</v>
      </c>
    </row>
    <row r="2234" spans="1:2">
      <c r="A2234" s="917">
        <v>34533</v>
      </c>
      <c r="B2234">
        <v>8.7200000000000006</v>
      </c>
    </row>
    <row r="2235" spans="1:2">
      <c r="A2235" s="917">
        <v>34534</v>
      </c>
      <c r="B2235">
        <v>8.6999999999999993</v>
      </c>
    </row>
    <row r="2236" spans="1:2">
      <c r="A2236" s="917">
        <v>34535</v>
      </c>
      <c r="B2236">
        <v>8.77</v>
      </c>
    </row>
    <row r="2237" spans="1:2">
      <c r="A2237" s="917">
        <v>34536</v>
      </c>
      <c r="B2237">
        <v>8.77</v>
      </c>
    </row>
    <row r="2238" spans="1:2">
      <c r="A2238" s="917">
        <v>34537</v>
      </c>
      <c r="B2238">
        <v>8.7799999999999994</v>
      </c>
    </row>
    <row r="2239" spans="1:2">
      <c r="A2239" s="917">
        <v>34540</v>
      </c>
      <c r="B2239">
        <v>8.76</v>
      </c>
    </row>
    <row r="2240" spans="1:2">
      <c r="A2240" s="917">
        <v>34541</v>
      </c>
      <c r="B2240">
        <v>8.77</v>
      </c>
    </row>
    <row r="2241" spans="1:2">
      <c r="A2241" s="917">
        <v>34542</v>
      </c>
      <c r="B2241">
        <v>8.81</v>
      </c>
    </row>
    <row r="2242" spans="1:2">
      <c r="A2242" s="917">
        <v>34543</v>
      </c>
      <c r="B2242">
        <v>8.75</v>
      </c>
    </row>
    <row r="2243" spans="1:2">
      <c r="A2243" s="917">
        <v>34544</v>
      </c>
      <c r="B2243">
        <v>8.61</v>
      </c>
    </row>
    <row r="2244" spans="1:2">
      <c r="A2244" s="917">
        <v>34547</v>
      </c>
      <c r="B2244">
        <v>8.6300000000000008</v>
      </c>
    </row>
    <row r="2245" spans="1:2">
      <c r="A2245" s="917">
        <v>34548</v>
      </c>
      <c r="B2245">
        <v>8.6</v>
      </c>
    </row>
    <row r="2246" spans="1:2">
      <c r="A2246" s="917">
        <v>34549</v>
      </c>
      <c r="B2246">
        <v>8.6</v>
      </c>
    </row>
    <row r="2247" spans="1:2">
      <c r="A2247" s="917">
        <v>34550</v>
      </c>
      <c r="B2247">
        <v>8.61</v>
      </c>
    </row>
    <row r="2248" spans="1:2">
      <c r="A2248" s="917">
        <v>34551</v>
      </c>
      <c r="B2248">
        <v>8.75</v>
      </c>
    </row>
    <row r="2249" spans="1:2">
      <c r="A2249" s="917">
        <v>34554</v>
      </c>
      <c r="B2249">
        <v>8.73</v>
      </c>
    </row>
    <row r="2250" spans="1:2">
      <c r="A2250" s="917">
        <v>34555</v>
      </c>
      <c r="B2250">
        <v>8.7899999999999991</v>
      </c>
    </row>
    <row r="2251" spans="1:2">
      <c r="A2251" s="917">
        <v>34556</v>
      </c>
      <c r="B2251">
        <v>8.7899999999999991</v>
      </c>
    </row>
    <row r="2252" spans="1:2">
      <c r="A2252" s="917">
        <v>34557</v>
      </c>
      <c r="B2252">
        <v>8.85</v>
      </c>
    </row>
    <row r="2253" spans="1:2">
      <c r="A2253" s="917">
        <v>34558</v>
      </c>
      <c r="B2253">
        <v>8.7799999999999994</v>
      </c>
    </row>
    <row r="2254" spans="1:2">
      <c r="A2254" s="917">
        <v>34561</v>
      </c>
      <c r="B2254">
        <v>8.7799999999999994</v>
      </c>
    </row>
    <row r="2255" spans="1:2">
      <c r="A2255" s="917">
        <v>34562</v>
      </c>
      <c r="B2255">
        <v>8.69</v>
      </c>
    </row>
    <row r="2256" spans="1:2">
      <c r="A2256" s="917">
        <v>34563</v>
      </c>
      <c r="B2256">
        <v>8.66</v>
      </c>
    </row>
    <row r="2257" spans="1:2">
      <c r="A2257" s="917">
        <v>34564</v>
      </c>
      <c r="B2257">
        <v>8.75</v>
      </c>
    </row>
    <row r="2258" spans="1:2">
      <c r="A2258" s="917">
        <v>34565</v>
      </c>
      <c r="B2258">
        <v>8.7799999999999994</v>
      </c>
    </row>
    <row r="2259" spans="1:2">
      <c r="A2259" s="917">
        <v>34568</v>
      </c>
      <c r="B2259">
        <v>8.82</v>
      </c>
    </row>
    <row r="2260" spans="1:2">
      <c r="A2260" s="917">
        <v>34569</v>
      </c>
      <c r="B2260">
        <v>8.8000000000000007</v>
      </c>
    </row>
    <row r="2261" spans="1:2">
      <c r="A2261" s="917">
        <v>34570</v>
      </c>
      <c r="B2261">
        <v>8.75</v>
      </c>
    </row>
    <row r="2262" spans="1:2">
      <c r="A2262" s="917">
        <v>34571</v>
      </c>
      <c r="B2262">
        <v>8.81</v>
      </c>
    </row>
    <row r="2263" spans="1:2">
      <c r="A2263" s="917">
        <v>34572</v>
      </c>
      <c r="B2263">
        <v>8.77</v>
      </c>
    </row>
    <row r="2264" spans="1:2">
      <c r="A2264" s="917">
        <v>34575</v>
      </c>
      <c r="B2264">
        <v>8.7799999999999994</v>
      </c>
    </row>
    <row r="2265" spans="1:2">
      <c r="A2265" s="917">
        <v>34576</v>
      </c>
      <c r="B2265">
        <v>8.75</v>
      </c>
    </row>
    <row r="2266" spans="1:2">
      <c r="A2266" s="917">
        <v>34577</v>
      </c>
      <c r="B2266">
        <v>8.74</v>
      </c>
    </row>
    <row r="2267" spans="1:2">
      <c r="A2267" s="917">
        <v>34578</v>
      </c>
      <c r="B2267">
        <v>8.74</v>
      </c>
    </row>
    <row r="2268" spans="1:2">
      <c r="A2268" s="917">
        <v>34579</v>
      </c>
      <c r="B2268">
        <v>8.77</v>
      </c>
    </row>
    <row r="2269" spans="1:2">
      <c r="A2269" s="917">
        <v>34582</v>
      </c>
      <c r="B2269" t="s">
        <v>739</v>
      </c>
    </row>
    <row r="2270" spans="1:2">
      <c r="A2270" s="917">
        <v>34583</v>
      </c>
      <c r="B2270">
        <v>8.83</v>
      </c>
    </row>
    <row r="2271" spans="1:2">
      <c r="A2271" s="917">
        <v>34584</v>
      </c>
      <c r="B2271">
        <v>8.85</v>
      </c>
    </row>
    <row r="2272" spans="1:2">
      <c r="A2272" s="917">
        <v>34585</v>
      </c>
      <c r="B2272">
        <v>8.85</v>
      </c>
    </row>
    <row r="2273" spans="1:2">
      <c r="A2273" s="917">
        <v>34586</v>
      </c>
      <c r="B2273">
        <v>8.98</v>
      </c>
    </row>
    <row r="2274" spans="1:2">
      <c r="A2274" s="917">
        <v>34589</v>
      </c>
      <c r="B2274">
        <v>8.9700000000000006</v>
      </c>
    </row>
    <row r="2275" spans="1:2">
      <c r="A2275" s="917">
        <v>34590</v>
      </c>
      <c r="B2275">
        <v>8.98</v>
      </c>
    </row>
    <row r="2276" spans="1:2">
      <c r="A2276" s="917">
        <v>34591</v>
      </c>
      <c r="B2276">
        <v>8.93</v>
      </c>
    </row>
    <row r="2277" spans="1:2">
      <c r="A2277" s="917">
        <v>34592</v>
      </c>
      <c r="B2277">
        <v>8.91</v>
      </c>
    </row>
    <row r="2278" spans="1:2">
      <c r="A2278" s="917">
        <v>34593</v>
      </c>
      <c r="B2278">
        <v>9.0399999999999991</v>
      </c>
    </row>
    <row r="2279" spans="1:2">
      <c r="A2279" s="917">
        <v>34596</v>
      </c>
      <c r="B2279">
        <v>9.01</v>
      </c>
    </row>
    <row r="2280" spans="1:2">
      <c r="A2280" s="917">
        <v>34597</v>
      </c>
      <c r="B2280">
        <v>9.0399999999999991</v>
      </c>
    </row>
    <row r="2281" spans="1:2">
      <c r="A2281" s="917">
        <v>34598</v>
      </c>
      <c r="B2281">
        <v>9.0500000000000007</v>
      </c>
    </row>
    <row r="2282" spans="1:2">
      <c r="A2282" s="917">
        <v>34599</v>
      </c>
      <c r="B2282">
        <v>9.0299999999999994</v>
      </c>
    </row>
    <row r="2283" spans="1:2">
      <c r="A2283" s="917">
        <v>34600</v>
      </c>
      <c r="B2283">
        <v>9.0500000000000007</v>
      </c>
    </row>
    <row r="2284" spans="1:2">
      <c r="A2284" s="917">
        <v>34603</v>
      </c>
      <c r="B2284">
        <v>9.0500000000000007</v>
      </c>
    </row>
    <row r="2285" spans="1:2">
      <c r="A2285" s="917">
        <v>34604</v>
      </c>
      <c r="B2285">
        <v>9.1</v>
      </c>
    </row>
    <row r="2286" spans="1:2">
      <c r="A2286" s="917">
        <v>34605</v>
      </c>
      <c r="B2286">
        <v>9.08</v>
      </c>
    </row>
    <row r="2287" spans="1:2">
      <c r="A2287" s="917">
        <v>34606</v>
      </c>
      <c r="B2287">
        <v>9.16</v>
      </c>
    </row>
    <row r="2288" spans="1:2">
      <c r="A2288" s="917">
        <v>34607</v>
      </c>
      <c r="B2288">
        <v>9.1199999999999992</v>
      </c>
    </row>
    <row r="2289" spans="1:2">
      <c r="A2289" s="917">
        <v>34610</v>
      </c>
      <c r="B2289">
        <v>9.16</v>
      </c>
    </row>
    <row r="2290" spans="1:2">
      <c r="A2290" s="917">
        <v>34611</v>
      </c>
      <c r="B2290">
        <v>9.17</v>
      </c>
    </row>
    <row r="2291" spans="1:2">
      <c r="A2291" s="917">
        <v>34612</v>
      </c>
      <c r="B2291">
        <v>9.24</v>
      </c>
    </row>
    <row r="2292" spans="1:2">
      <c r="A2292" s="917">
        <v>34613</v>
      </c>
      <c r="B2292">
        <v>9.24</v>
      </c>
    </row>
    <row r="2293" spans="1:2">
      <c r="A2293" s="917">
        <v>34614</v>
      </c>
      <c r="B2293">
        <v>9.2100000000000009</v>
      </c>
    </row>
    <row r="2294" spans="1:2">
      <c r="A2294" s="917">
        <v>34617</v>
      </c>
      <c r="B2294">
        <v>9.2100000000000009</v>
      </c>
    </row>
    <row r="2295" spans="1:2">
      <c r="A2295" s="917">
        <v>34618</v>
      </c>
      <c r="B2295">
        <v>9.1300000000000008</v>
      </c>
    </row>
    <row r="2296" spans="1:2">
      <c r="A2296" s="917">
        <v>34619</v>
      </c>
      <c r="B2296">
        <v>9.16</v>
      </c>
    </row>
    <row r="2297" spans="1:2">
      <c r="A2297" s="917">
        <v>34620</v>
      </c>
      <c r="B2297">
        <v>9.1</v>
      </c>
    </row>
    <row r="2298" spans="1:2">
      <c r="A2298" s="917">
        <v>34621</v>
      </c>
      <c r="B2298">
        <v>9.1</v>
      </c>
    </row>
    <row r="2299" spans="1:2">
      <c r="A2299" s="917">
        <v>34624</v>
      </c>
      <c r="B2299">
        <v>9.1300000000000008</v>
      </c>
    </row>
    <row r="2300" spans="1:2">
      <c r="A2300" s="917">
        <v>34625</v>
      </c>
      <c r="B2300">
        <v>9.1199999999999992</v>
      </c>
    </row>
    <row r="2301" spans="1:2">
      <c r="A2301" s="917">
        <v>34626</v>
      </c>
      <c r="B2301">
        <v>9.16</v>
      </c>
    </row>
    <row r="2302" spans="1:2">
      <c r="A2302" s="917">
        <v>34627</v>
      </c>
      <c r="B2302">
        <v>9.25</v>
      </c>
    </row>
    <row r="2303" spans="1:2">
      <c r="A2303" s="917">
        <v>34628</v>
      </c>
      <c r="B2303">
        <v>9.25</v>
      </c>
    </row>
    <row r="2304" spans="1:2">
      <c r="A2304" s="917">
        <v>34631</v>
      </c>
      <c r="B2304">
        <v>9.3000000000000007</v>
      </c>
    </row>
    <row r="2305" spans="1:2">
      <c r="A2305" s="917">
        <v>34632</v>
      </c>
      <c r="B2305">
        <v>9.32</v>
      </c>
    </row>
    <row r="2306" spans="1:2">
      <c r="A2306" s="917">
        <v>34633</v>
      </c>
      <c r="B2306">
        <v>9.32</v>
      </c>
    </row>
    <row r="2307" spans="1:2">
      <c r="A2307" s="917">
        <v>34634</v>
      </c>
      <c r="B2307">
        <v>9.3000000000000007</v>
      </c>
    </row>
    <row r="2308" spans="1:2">
      <c r="A2308" s="917">
        <v>34635</v>
      </c>
      <c r="B2308">
        <v>9.2200000000000006</v>
      </c>
    </row>
    <row r="2309" spans="1:2">
      <c r="A2309" s="917">
        <v>34638</v>
      </c>
      <c r="B2309">
        <v>9.2100000000000009</v>
      </c>
    </row>
    <row r="2310" spans="1:2">
      <c r="A2310" s="917">
        <v>34639</v>
      </c>
      <c r="B2310">
        <v>9.31</v>
      </c>
    </row>
    <row r="2311" spans="1:2">
      <c r="A2311" s="917">
        <v>34640</v>
      </c>
      <c r="B2311">
        <v>9.32</v>
      </c>
    </row>
    <row r="2312" spans="1:2">
      <c r="A2312" s="917">
        <v>34641</v>
      </c>
      <c r="B2312">
        <v>9.36</v>
      </c>
    </row>
    <row r="2313" spans="1:2">
      <c r="A2313" s="917">
        <v>34642</v>
      </c>
      <c r="B2313">
        <v>9.39</v>
      </c>
    </row>
    <row r="2314" spans="1:2">
      <c r="A2314" s="917">
        <v>34645</v>
      </c>
      <c r="B2314">
        <v>9.42</v>
      </c>
    </row>
    <row r="2315" spans="1:2">
      <c r="A2315" s="917">
        <v>34646</v>
      </c>
      <c r="B2315">
        <v>9.3699999999999992</v>
      </c>
    </row>
    <row r="2316" spans="1:2">
      <c r="A2316" s="917">
        <v>34647</v>
      </c>
      <c r="B2316">
        <v>9.32</v>
      </c>
    </row>
    <row r="2317" spans="1:2">
      <c r="A2317" s="917">
        <v>34648</v>
      </c>
      <c r="B2317">
        <v>9.3699999999999992</v>
      </c>
    </row>
    <row r="2318" spans="1:2">
      <c r="A2318" s="917">
        <v>34649</v>
      </c>
      <c r="B2318">
        <v>9.3699999999999992</v>
      </c>
    </row>
    <row r="2319" spans="1:2">
      <c r="A2319" s="917">
        <v>34652</v>
      </c>
      <c r="B2319">
        <v>9.33</v>
      </c>
    </row>
    <row r="2320" spans="1:2">
      <c r="A2320" s="917">
        <v>34653</v>
      </c>
      <c r="B2320">
        <v>9.26</v>
      </c>
    </row>
    <row r="2321" spans="1:2">
      <c r="A2321" s="917">
        <v>34654</v>
      </c>
      <c r="B2321">
        <v>9.32</v>
      </c>
    </row>
    <row r="2322" spans="1:2">
      <c r="A2322" s="917">
        <v>34655</v>
      </c>
      <c r="B2322">
        <v>9.4</v>
      </c>
    </row>
    <row r="2323" spans="1:2">
      <c r="A2323" s="917">
        <v>34656</v>
      </c>
      <c r="B2323">
        <v>9.36</v>
      </c>
    </row>
    <row r="2324" spans="1:2">
      <c r="A2324" s="917">
        <v>34659</v>
      </c>
      <c r="B2324">
        <v>9.3699999999999992</v>
      </c>
    </row>
    <row r="2325" spans="1:2">
      <c r="A2325" s="917">
        <v>34660</v>
      </c>
      <c r="B2325">
        <v>9.32</v>
      </c>
    </row>
    <row r="2326" spans="1:2">
      <c r="A2326" s="917">
        <v>34661</v>
      </c>
      <c r="B2326">
        <v>9.17</v>
      </c>
    </row>
    <row r="2327" spans="1:2">
      <c r="A2327" s="917">
        <v>34662</v>
      </c>
      <c r="B2327" t="s">
        <v>739</v>
      </c>
    </row>
    <row r="2328" spans="1:2">
      <c r="A2328" s="917">
        <v>34663</v>
      </c>
      <c r="B2328">
        <v>9.18</v>
      </c>
    </row>
    <row r="2329" spans="1:2">
      <c r="A2329" s="917">
        <v>34666</v>
      </c>
      <c r="B2329">
        <v>9.2100000000000009</v>
      </c>
    </row>
    <row r="2330" spans="1:2">
      <c r="A2330" s="917">
        <v>34667</v>
      </c>
      <c r="B2330">
        <v>9.26</v>
      </c>
    </row>
    <row r="2331" spans="1:2">
      <c r="A2331" s="917">
        <v>34668</v>
      </c>
      <c r="B2331">
        <v>9.2100000000000009</v>
      </c>
    </row>
    <row r="2332" spans="1:2">
      <c r="A2332" s="917">
        <v>34669</v>
      </c>
      <c r="B2332">
        <v>9.23</v>
      </c>
    </row>
    <row r="2333" spans="1:2">
      <c r="A2333" s="917">
        <v>34670</v>
      </c>
      <c r="B2333">
        <v>9.14</v>
      </c>
    </row>
    <row r="2334" spans="1:2">
      <c r="A2334" s="917">
        <v>34673</v>
      </c>
      <c r="B2334">
        <v>9.16</v>
      </c>
    </row>
    <row r="2335" spans="1:2">
      <c r="A2335" s="917">
        <v>34674</v>
      </c>
      <c r="B2335">
        <v>9.08</v>
      </c>
    </row>
    <row r="2336" spans="1:2">
      <c r="A2336" s="917">
        <v>34675</v>
      </c>
      <c r="B2336">
        <v>9.1300000000000008</v>
      </c>
    </row>
    <row r="2337" spans="1:2">
      <c r="A2337" s="917">
        <v>34676</v>
      </c>
      <c r="B2337">
        <v>9.11</v>
      </c>
    </row>
    <row r="2338" spans="1:2">
      <c r="A2338" s="917">
        <v>34677</v>
      </c>
      <c r="B2338">
        <v>9.08</v>
      </c>
    </row>
    <row r="2339" spans="1:2">
      <c r="A2339" s="917">
        <v>34680</v>
      </c>
      <c r="B2339">
        <v>9.14</v>
      </c>
    </row>
    <row r="2340" spans="1:2">
      <c r="A2340" s="917">
        <v>34681</v>
      </c>
      <c r="B2340">
        <v>9.11</v>
      </c>
    </row>
    <row r="2341" spans="1:2">
      <c r="A2341" s="917">
        <v>34682</v>
      </c>
      <c r="B2341">
        <v>9.07</v>
      </c>
    </row>
    <row r="2342" spans="1:2">
      <c r="A2342" s="917">
        <v>34683</v>
      </c>
      <c r="B2342">
        <v>9.1</v>
      </c>
    </row>
    <row r="2343" spans="1:2">
      <c r="A2343" s="917">
        <v>34684</v>
      </c>
      <c r="B2343">
        <v>9.09</v>
      </c>
    </row>
    <row r="2344" spans="1:2">
      <c r="A2344" s="917">
        <v>34687</v>
      </c>
      <c r="B2344">
        <v>9.08</v>
      </c>
    </row>
    <row r="2345" spans="1:2">
      <c r="A2345" s="917">
        <v>34688</v>
      </c>
      <c r="B2345">
        <v>9.08</v>
      </c>
    </row>
    <row r="2346" spans="1:2">
      <c r="A2346" s="917">
        <v>34689</v>
      </c>
      <c r="B2346">
        <v>9.07</v>
      </c>
    </row>
    <row r="2347" spans="1:2">
      <c r="A2347" s="917">
        <v>34690</v>
      </c>
      <c r="B2347">
        <v>9.11</v>
      </c>
    </row>
    <row r="2348" spans="1:2">
      <c r="A2348" s="917">
        <v>34691</v>
      </c>
      <c r="B2348">
        <v>9.08</v>
      </c>
    </row>
    <row r="2349" spans="1:2">
      <c r="A2349" s="917">
        <v>34694</v>
      </c>
      <c r="B2349" t="s">
        <v>739</v>
      </c>
    </row>
    <row r="2350" spans="1:2">
      <c r="A2350" s="917">
        <v>34695</v>
      </c>
      <c r="B2350">
        <v>9.01</v>
      </c>
    </row>
    <row r="2351" spans="1:2">
      <c r="A2351" s="917">
        <v>34696</v>
      </c>
      <c r="B2351">
        <v>9.06</v>
      </c>
    </row>
    <row r="2352" spans="1:2">
      <c r="A2352" s="917">
        <v>34697</v>
      </c>
      <c r="B2352">
        <v>9.1</v>
      </c>
    </row>
    <row r="2353" spans="1:2">
      <c r="A2353" s="917">
        <v>34698</v>
      </c>
      <c r="B2353">
        <v>9.14</v>
      </c>
    </row>
    <row r="2354" spans="1:2">
      <c r="A2354" s="917">
        <v>34701</v>
      </c>
      <c r="B2354" t="s">
        <v>739</v>
      </c>
    </row>
    <row r="2355" spans="1:2">
      <c r="A2355" s="917">
        <v>34702</v>
      </c>
      <c r="B2355">
        <v>9.17</v>
      </c>
    </row>
    <row r="2356" spans="1:2">
      <c r="A2356" s="917">
        <v>34703</v>
      </c>
      <c r="B2356">
        <v>9.1</v>
      </c>
    </row>
    <row r="2357" spans="1:2">
      <c r="A2357" s="917">
        <v>34704</v>
      </c>
      <c r="B2357">
        <v>9.15</v>
      </c>
    </row>
    <row r="2358" spans="1:2">
      <c r="A2358" s="917">
        <v>34705</v>
      </c>
      <c r="B2358">
        <v>9.09</v>
      </c>
    </row>
    <row r="2359" spans="1:2">
      <c r="A2359" s="917">
        <v>34708</v>
      </c>
      <c r="B2359">
        <v>9.14</v>
      </c>
    </row>
    <row r="2360" spans="1:2">
      <c r="A2360" s="917">
        <v>34709</v>
      </c>
      <c r="B2360">
        <v>9.1</v>
      </c>
    </row>
    <row r="2361" spans="1:2">
      <c r="A2361" s="917">
        <v>34710</v>
      </c>
      <c r="B2361">
        <v>9.1</v>
      </c>
    </row>
    <row r="2362" spans="1:2">
      <c r="A2362" s="917">
        <v>34711</v>
      </c>
      <c r="B2362">
        <v>9.1199999999999992</v>
      </c>
    </row>
    <row r="2363" spans="1:2">
      <c r="A2363" s="917">
        <v>34712</v>
      </c>
      <c r="B2363">
        <v>9.0399999999999991</v>
      </c>
    </row>
    <row r="2364" spans="1:2">
      <c r="A2364" s="917">
        <v>34715</v>
      </c>
      <c r="B2364">
        <v>9.0399999999999991</v>
      </c>
    </row>
    <row r="2365" spans="1:2">
      <c r="A2365" s="917">
        <v>34716</v>
      </c>
      <c r="B2365">
        <v>9.0399999999999991</v>
      </c>
    </row>
    <row r="2366" spans="1:2">
      <c r="A2366" s="917">
        <v>34717</v>
      </c>
      <c r="B2366">
        <v>9.0299999999999994</v>
      </c>
    </row>
    <row r="2367" spans="1:2">
      <c r="A2367" s="917">
        <v>34718</v>
      </c>
      <c r="B2367">
        <v>9.06</v>
      </c>
    </row>
    <row r="2368" spans="1:2">
      <c r="A2368" s="917">
        <v>34719</v>
      </c>
      <c r="B2368">
        <v>9.1300000000000008</v>
      </c>
    </row>
    <row r="2369" spans="1:2">
      <c r="A2369" s="917">
        <v>34722</v>
      </c>
      <c r="B2369">
        <v>9.16</v>
      </c>
    </row>
    <row r="2370" spans="1:2">
      <c r="A2370" s="917">
        <v>34723</v>
      </c>
      <c r="B2370">
        <v>9.16</v>
      </c>
    </row>
    <row r="2371" spans="1:2">
      <c r="A2371" s="917">
        <v>34724</v>
      </c>
      <c r="B2371">
        <v>9.1199999999999992</v>
      </c>
    </row>
    <row r="2372" spans="1:2">
      <c r="A2372" s="917">
        <v>34725</v>
      </c>
      <c r="B2372">
        <v>9.07</v>
      </c>
    </row>
    <row r="2373" spans="1:2">
      <c r="A2373" s="917">
        <v>34726</v>
      </c>
      <c r="B2373">
        <v>8.9700000000000006</v>
      </c>
    </row>
    <row r="2374" spans="1:2">
      <c r="A2374" s="917">
        <v>34729</v>
      </c>
      <c r="B2374">
        <v>8.9600000000000009</v>
      </c>
    </row>
    <row r="2375" spans="1:2">
      <c r="A2375" s="917">
        <v>34730</v>
      </c>
      <c r="B2375">
        <v>8.93</v>
      </c>
    </row>
    <row r="2376" spans="1:2">
      <c r="A2376" s="917">
        <v>34731</v>
      </c>
      <c r="B2376">
        <v>8.94</v>
      </c>
    </row>
    <row r="2377" spans="1:2">
      <c r="A2377" s="917">
        <v>34732</v>
      </c>
      <c r="B2377">
        <v>8.9700000000000006</v>
      </c>
    </row>
    <row r="2378" spans="1:2">
      <c r="A2378" s="917">
        <v>34733</v>
      </c>
      <c r="B2378">
        <v>8.81</v>
      </c>
    </row>
    <row r="2379" spans="1:2">
      <c r="A2379" s="917">
        <v>34736</v>
      </c>
      <c r="B2379">
        <v>8.85</v>
      </c>
    </row>
    <row r="2380" spans="1:2">
      <c r="A2380" s="917">
        <v>34737</v>
      </c>
      <c r="B2380">
        <v>8.84</v>
      </c>
    </row>
    <row r="2381" spans="1:2">
      <c r="A2381" s="917">
        <v>34738</v>
      </c>
      <c r="B2381">
        <v>8.86</v>
      </c>
    </row>
    <row r="2382" spans="1:2">
      <c r="A2382" s="917">
        <v>34739</v>
      </c>
      <c r="B2382">
        <v>8.8800000000000008</v>
      </c>
    </row>
    <row r="2383" spans="1:2">
      <c r="A2383" s="917">
        <v>34740</v>
      </c>
      <c r="B2383">
        <v>8.94</v>
      </c>
    </row>
    <row r="2384" spans="1:2">
      <c r="A2384" s="917">
        <v>34743</v>
      </c>
      <c r="B2384">
        <v>8.93</v>
      </c>
    </row>
    <row r="2385" spans="1:2">
      <c r="A2385" s="917">
        <v>34744</v>
      </c>
      <c r="B2385">
        <v>8.8699999999999992</v>
      </c>
    </row>
    <row r="2386" spans="1:2">
      <c r="A2386" s="917">
        <v>34745</v>
      </c>
      <c r="B2386">
        <v>8.82</v>
      </c>
    </row>
    <row r="2387" spans="1:2">
      <c r="A2387" s="917">
        <v>34746</v>
      </c>
      <c r="B2387">
        <v>8.82</v>
      </c>
    </row>
    <row r="2388" spans="1:2">
      <c r="A2388" s="917">
        <v>34747</v>
      </c>
      <c r="B2388">
        <v>8.83</v>
      </c>
    </row>
    <row r="2389" spans="1:2">
      <c r="A2389" s="917">
        <v>34750</v>
      </c>
      <c r="B2389" t="s">
        <v>734</v>
      </c>
    </row>
    <row r="2390" spans="1:2">
      <c r="A2390" s="917">
        <v>34751</v>
      </c>
      <c r="B2390">
        <v>8.85</v>
      </c>
    </row>
    <row r="2391" spans="1:2">
      <c r="A2391" s="917">
        <v>34752</v>
      </c>
      <c r="B2391">
        <v>8.8000000000000007</v>
      </c>
    </row>
    <row r="2392" spans="1:2">
      <c r="A2392" s="917">
        <v>34753</v>
      </c>
      <c r="B2392">
        <v>8.81</v>
      </c>
    </row>
    <row r="2393" spans="1:2">
      <c r="A2393" s="917">
        <v>34754</v>
      </c>
      <c r="B2393">
        <v>8.82</v>
      </c>
    </row>
    <row r="2394" spans="1:2">
      <c r="A2394" s="917">
        <v>34757</v>
      </c>
      <c r="B2394">
        <v>8.76</v>
      </c>
    </row>
    <row r="2395" spans="1:2">
      <c r="A2395" s="917">
        <v>34758</v>
      </c>
      <c r="B2395">
        <v>8.75</v>
      </c>
    </row>
    <row r="2396" spans="1:2">
      <c r="A2396" s="917">
        <v>34759</v>
      </c>
      <c r="B2396">
        <v>8.7200000000000006</v>
      </c>
    </row>
    <row r="2397" spans="1:2">
      <c r="A2397" s="917">
        <v>34760</v>
      </c>
      <c r="B2397">
        <v>8.77</v>
      </c>
    </row>
    <row r="2398" spans="1:2">
      <c r="A2398" s="917">
        <v>34761</v>
      </c>
      <c r="B2398">
        <v>8.82</v>
      </c>
    </row>
    <row r="2399" spans="1:2">
      <c r="A2399" s="917">
        <v>34764</v>
      </c>
      <c r="B2399">
        <v>8.8699999999999992</v>
      </c>
    </row>
    <row r="2400" spans="1:2">
      <c r="A2400" s="917">
        <v>34765</v>
      </c>
      <c r="B2400">
        <v>8.9</v>
      </c>
    </row>
    <row r="2401" spans="1:2">
      <c r="A2401" s="917">
        <v>34766</v>
      </c>
      <c r="B2401">
        <v>8.8000000000000007</v>
      </c>
    </row>
    <row r="2402" spans="1:2">
      <c r="A2402" s="917">
        <v>34767</v>
      </c>
      <c r="B2402">
        <v>8.7799999999999994</v>
      </c>
    </row>
    <row r="2403" spans="1:2">
      <c r="A2403" s="917">
        <v>34768</v>
      </c>
      <c r="B2403">
        <v>8.6999999999999993</v>
      </c>
    </row>
    <row r="2404" spans="1:2">
      <c r="A2404" s="917">
        <v>34771</v>
      </c>
      <c r="B2404">
        <v>8.68</v>
      </c>
    </row>
    <row r="2405" spans="1:2">
      <c r="A2405" s="917">
        <v>34772</v>
      </c>
      <c r="B2405">
        <v>8.59</v>
      </c>
    </row>
    <row r="2406" spans="1:2">
      <c r="A2406" s="917">
        <v>34773</v>
      </c>
      <c r="B2406">
        <v>8.6199999999999992</v>
      </c>
    </row>
    <row r="2407" spans="1:2">
      <c r="A2407" s="917">
        <v>34774</v>
      </c>
      <c r="B2407">
        <v>8.58</v>
      </c>
    </row>
    <row r="2408" spans="1:2">
      <c r="A2408" s="917">
        <v>34775</v>
      </c>
      <c r="B2408">
        <v>8.64</v>
      </c>
    </row>
    <row r="2409" spans="1:2">
      <c r="A2409" s="917">
        <v>34778</v>
      </c>
      <c r="B2409">
        <v>8.65</v>
      </c>
    </row>
    <row r="2410" spans="1:2">
      <c r="A2410" s="917">
        <v>34779</v>
      </c>
      <c r="B2410">
        <v>8.68</v>
      </c>
    </row>
    <row r="2411" spans="1:2">
      <c r="A2411" s="917">
        <v>34780</v>
      </c>
      <c r="B2411">
        <v>8.74</v>
      </c>
    </row>
    <row r="2412" spans="1:2">
      <c r="A2412" s="917">
        <v>34781</v>
      </c>
      <c r="B2412">
        <v>8.7200000000000006</v>
      </c>
    </row>
    <row r="2413" spans="1:2">
      <c r="A2413" s="917">
        <v>34782</v>
      </c>
      <c r="B2413">
        <v>8.64</v>
      </c>
    </row>
    <row r="2414" spans="1:2">
      <c r="A2414" s="917">
        <v>34785</v>
      </c>
      <c r="B2414">
        <v>8.59</v>
      </c>
    </row>
    <row r="2415" spans="1:2">
      <c r="A2415" s="917">
        <v>34786</v>
      </c>
      <c r="B2415">
        <v>8.65</v>
      </c>
    </row>
    <row r="2416" spans="1:2">
      <c r="A2416" s="917">
        <v>34787</v>
      </c>
      <c r="B2416">
        <v>8.64</v>
      </c>
    </row>
    <row r="2417" spans="1:2">
      <c r="A2417" s="917">
        <v>34788</v>
      </c>
      <c r="B2417">
        <v>8.66</v>
      </c>
    </row>
    <row r="2418" spans="1:2">
      <c r="A2418" s="917">
        <v>34789</v>
      </c>
      <c r="B2418">
        <v>8.69</v>
      </c>
    </row>
    <row r="2419" spans="1:2">
      <c r="A2419" s="917">
        <v>34792</v>
      </c>
      <c r="B2419">
        <v>8.64</v>
      </c>
    </row>
    <row r="2420" spans="1:2">
      <c r="A2420" s="917">
        <v>34793</v>
      </c>
      <c r="B2420">
        <v>8.61</v>
      </c>
    </row>
    <row r="2421" spans="1:2">
      <c r="A2421" s="917">
        <v>34794</v>
      </c>
      <c r="B2421">
        <v>8.6199999999999992</v>
      </c>
    </row>
    <row r="2422" spans="1:2">
      <c r="A2422" s="917">
        <v>34795</v>
      </c>
      <c r="B2422">
        <v>8.61</v>
      </c>
    </row>
    <row r="2423" spans="1:2">
      <c r="A2423" s="917">
        <v>34796</v>
      </c>
      <c r="B2423">
        <v>8.6300000000000008</v>
      </c>
    </row>
    <row r="2424" spans="1:2">
      <c r="A2424" s="917">
        <v>34799</v>
      </c>
      <c r="B2424">
        <v>8.64</v>
      </c>
    </row>
    <row r="2425" spans="1:2">
      <c r="A2425" s="917">
        <v>34800</v>
      </c>
      <c r="B2425">
        <v>8.6300000000000008</v>
      </c>
    </row>
    <row r="2426" spans="1:2">
      <c r="A2426" s="917">
        <v>34801</v>
      </c>
      <c r="B2426">
        <v>8.61</v>
      </c>
    </row>
    <row r="2427" spans="1:2">
      <c r="A2427" s="917">
        <v>34802</v>
      </c>
      <c r="B2427">
        <v>8.58</v>
      </c>
    </row>
    <row r="2428" spans="1:2">
      <c r="A2428" s="917">
        <v>34803</v>
      </c>
      <c r="B2428" t="s">
        <v>734</v>
      </c>
    </row>
    <row r="2429" spans="1:2">
      <c r="A2429" s="917">
        <v>34806</v>
      </c>
      <c r="B2429">
        <v>8.6</v>
      </c>
    </row>
    <row r="2430" spans="1:2">
      <c r="A2430" s="917">
        <v>34807</v>
      </c>
      <c r="B2430">
        <v>8.6199999999999992</v>
      </c>
    </row>
    <row r="2431" spans="1:2">
      <c r="A2431" s="917">
        <v>34808</v>
      </c>
      <c r="B2431">
        <v>8.6</v>
      </c>
    </row>
    <row r="2432" spans="1:2">
      <c r="A2432" s="917">
        <v>34809</v>
      </c>
      <c r="B2432">
        <v>8.57</v>
      </c>
    </row>
    <row r="2433" spans="1:2">
      <c r="A2433" s="917">
        <v>34810</v>
      </c>
      <c r="B2433">
        <v>8.59</v>
      </c>
    </row>
    <row r="2434" spans="1:2">
      <c r="A2434" s="917">
        <v>34813</v>
      </c>
      <c r="B2434">
        <v>8.56</v>
      </c>
    </row>
    <row r="2435" spans="1:2">
      <c r="A2435" s="917">
        <v>34814</v>
      </c>
      <c r="B2435">
        <v>8.56</v>
      </c>
    </row>
    <row r="2436" spans="1:2">
      <c r="A2436" s="917">
        <v>34815</v>
      </c>
      <c r="B2436">
        <v>8.56</v>
      </c>
    </row>
    <row r="2437" spans="1:2">
      <c r="A2437" s="917">
        <v>34816</v>
      </c>
      <c r="B2437">
        <v>8.57</v>
      </c>
    </row>
    <row r="2438" spans="1:2">
      <c r="A2438" s="917">
        <v>34817</v>
      </c>
      <c r="B2438">
        <v>8.58</v>
      </c>
    </row>
    <row r="2439" spans="1:2">
      <c r="A2439" s="917">
        <v>34820</v>
      </c>
      <c r="B2439">
        <v>8.57</v>
      </c>
    </row>
    <row r="2440" spans="1:2">
      <c r="A2440" s="917">
        <v>34821</v>
      </c>
      <c r="B2440">
        <v>8.5299999999999994</v>
      </c>
    </row>
    <row r="2441" spans="1:2">
      <c r="A2441" s="917">
        <v>34822</v>
      </c>
      <c r="B2441">
        <v>8.48</v>
      </c>
    </row>
    <row r="2442" spans="1:2">
      <c r="A2442" s="917">
        <v>34823</v>
      </c>
      <c r="B2442">
        <v>8.3800000000000008</v>
      </c>
    </row>
    <row r="2443" spans="1:2">
      <c r="A2443" s="917">
        <v>34824</v>
      </c>
      <c r="B2443">
        <v>8.27</v>
      </c>
    </row>
    <row r="2444" spans="1:2">
      <c r="A2444" s="917">
        <v>34827</v>
      </c>
      <c r="B2444">
        <v>8.27</v>
      </c>
    </row>
    <row r="2445" spans="1:2">
      <c r="A2445" s="917">
        <v>34828</v>
      </c>
      <c r="B2445">
        <v>8.2200000000000006</v>
      </c>
    </row>
    <row r="2446" spans="1:2">
      <c r="A2446" s="917">
        <v>34829</v>
      </c>
      <c r="B2446">
        <v>8.24</v>
      </c>
    </row>
    <row r="2447" spans="1:2">
      <c r="A2447" s="917">
        <v>34830</v>
      </c>
      <c r="B2447">
        <v>8.26</v>
      </c>
    </row>
    <row r="2448" spans="1:2">
      <c r="A2448" s="917">
        <v>34831</v>
      </c>
      <c r="B2448">
        <v>8.25</v>
      </c>
    </row>
    <row r="2449" spans="1:2">
      <c r="A2449" s="917">
        <v>34834</v>
      </c>
      <c r="B2449">
        <v>8.1999999999999993</v>
      </c>
    </row>
    <row r="2450" spans="1:2">
      <c r="A2450" s="917">
        <v>34835</v>
      </c>
      <c r="B2450">
        <v>8.1300000000000008</v>
      </c>
    </row>
    <row r="2451" spans="1:2">
      <c r="A2451" s="917">
        <v>34836</v>
      </c>
      <c r="B2451">
        <v>8.1</v>
      </c>
    </row>
    <row r="2452" spans="1:2">
      <c r="A2452" s="917">
        <v>34837</v>
      </c>
      <c r="B2452">
        <v>8.16</v>
      </c>
    </row>
    <row r="2453" spans="1:2">
      <c r="A2453" s="917">
        <v>34838</v>
      </c>
      <c r="B2453">
        <v>8.15</v>
      </c>
    </row>
    <row r="2454" spans="1:2">
      <c r="A2454" s="917">
        <v>34841</v>
      </c>
      <c r="B2454">
        <v>8.16</v>
      </c>
    </row>
    <row r="2455" spans="1:2">
      <c r="A2455" s="917">
        <v>34842</v>
      </c>
      <c r="B2455">
        <v>8.1300000000000008</v>
      </c>
    </row>
    <row r="2456" spans="1:2">
      <c r="A2456" s="917">
        <v>34843</v>
      </c>
      <c r="B2456">
        <v>8.0299999999999994</v>
      </c>
    </row>
    <row r="2457" spans="1:2">
      <c r="A2457" s="917">
        <v>34844</v>
      </c>
      <c r="B2457">
        <v>8</v>
      </c>
    </row>
    <row r="2458" spans="1:2">
      <c r="A2458" s="917">
        <v>34845</v>
      </c>
      <c r="B2458">
        <v>8.0299999999999994</v>
      </c>
    </row>
    <row r="2459" spans="1:2">
      <c r="A2459" s="917">
        <v>34848</v>
      </c>
      <c r="B2459" t="s">
        <v>739</v>
      </c>
    </row>
    <row r="2460" spans="1:2">
      <c r="A2460" s="917">
        <v>34849</v>
      </c>
      <c r="B2460">
        <v>7.95</v>
      </c>
    </row>
    <row r="2461" spans="1:2">
      <c r="A2461" s="917">
        <v>34850</v>
      </c>
      <c r="B2461">
        <v>7.96</v>
      </c>
    </row>
    <row r="2462" spans="1:2">
      <c r="A2462" s="917">
        <v>34851</v>
      </c>
      <c r="B2462">
        <v>7.91</v>
      </c>
    </row>
    <row r="2463" spans="1:2">
      <c r="A2463" s="917">
        <v>34852</v>
      </c>
      <c r="B2463">
        <v>7.81</v>
      </c>
    </row>
    <row r="2464" spans="1:2">
      <c r="A2464" s="917">
        <v>34855</v>
      </c>
      <c r="B2464">
        <v>7.81</v>
      </c>
    </row>
    <row r="2465" spans="1:2">
      <c r="A2465" s="917">
        <v>34856</v>
      </c>
      <c r="B2465">
        <v>7.8</v>
      </c>
    </row>
    <row r="2466" spans="1:2">
      <c r="A2466" s="917">
        <v>34857</v>
      </c>
      <c r="B2466">
        <v>7.85</v>
      </c>
    </row>
    <row r="2467" spans="1:2">
      <c r="A2467" s="917">
        <v>34858</v>
      </c>
      <c r="B2467">
        <v>7.87</v>
      </c>
    </row>
    <row r="2468" spans="1:2">
      <c r="A2468" s="917">
        <v>34859</v>
      </c>
      <c r="B2468">
        <v>8.02</v>
      </c>
    </row>
    <row r="2469" spans="1:2">
      <c r="A2469" s="917">
        <v>34862</v>
      </c>
      <c r="B2469">
        <v>8.0299999999999994</v>
      </c>
    </row>
    <row r="2470" spans="1:2">
      <c r="A2470" s="917">
        <v>34863</v>
      </c>
      <c r="B2470">
        <v>7.94</v>
      </c>
    </row>
    <row r="2471" spans="1:2">
      <c r="A2471" s="917">
        <v>34864</v>
      </c>
      <c r="B2471">
        <v>7.93</v>
      </c>
    </row>
    <row r="2472" spans="1:2">
      <c r="A2472" s="917">
        <v>34865</v>
      </c>
      <c r="B2472">
        <v>7.96</v>
      </c>
    </row>
    <row r="2473" spans="1:2">
      <c r="A2473" s="917">
        <v>34866</v>
      </c>
      <c r="B2473">
        <v>7.97</v>
      </c>
    </row>
    <row r="2474" spans="1:2">
      <c r="A2474" s="917">
        <v>34869</v>
      </c>
      <c r="B2474">
        <v>7.9</v>
      </c>
    </row>
    <row r="2475" spans="1:2">
      <c r="A2475" s="917">
        <v>34870</v>
      </c>
      <c r="B2475">
        <v>7.91</v>
      </c>
    </row>
    <row r="2476" spans="1:2">
      <c r="A2476" s="917">
        <v>34871</v>
      </c>
      <c r="B2476">
        <v>7.9</v>
      </c>
    </row>
    <row r="2477" spans="1:2">
      <c r="A2477" s="917">
        <v>34872</v>
      </c>
      <c r="B2477">
        <v>7.8</v>
      </c>
    </row>
    <row r="2478" spans="1:2">
      <c r="A2478" s="917">
        <v>34873</v>
      </c>
      <c r="B2478">
        <v>7.84</v>
      </c>
    </row>
    <row r="2479" spans="1:2">
      <c r="A2479" s="917">
        <v>34876</v>
      </c>
      <c r="B2479">
        <v>7.87</v>
      </c>
    </row>
    <row r="2480" spans="1:2">
      <c r="A2480" s="917">
        <v>34877</v>
      </c>
      <c r="B2480">
        <v>7.89</v>
      </c>
    </row>
    <row r="2481" spans="1:2">
      <c r="A2481" s="917">
        <v>34878</v>
      </c>
      <c r="B2481">
        <v>7.86</v>
      </c>
    </row>
    <row r="2482" spans="1:2">
      <c r="A2482" s="917">
        <v>34879</v>
      </c>
      <c r="B2482">
        <v>7.99</v>
      </c>
    </row>
    <row r="2483" spans="1:2">
      <c r="A2483" s="917">
        <v>34880</v>
      </c>
      <c r="B2483">
        <v>7.95</v>
      </c>
    </row>
    <row r="2484" spans="1:2">
      <c r="A2484" s="917">
        <v>34883</v>
      </c>
      <c r="B2484">
        <v>7.95</v>
      </c>
    </row>
    <row r="2485" spans="1:2">
      <c r="A2485" s="917">
        <v>34884</v>
      </c>
      <c r="B2485" t="s">
        <v>739</v>
      </c>
    </row>
    <row r="2486" spans="1:2">
      <c r="A2486" s="917">
        <v>34885</v>
      </c>
      <c r="B2486">
        <v>7.95</v>
      </c>
    </row>
    <row r="2487" spans="1:2">
      <c r="A2487" s="917">
        <v>34886</v>
      </c>
      <c r="B2487">
        <v>7.87</v>
      </c>
    </row>
    <row r="2488" spans="1:2">
      <c r="A2488" s="917">
        <v>34887</v>
      </c>
      <c r="B2488">
        <v>7.84</v>
      </c>
    </row>
    <row r="2489" spans="1:2">
      <c r="A2489" s="917">
        <v>34890</v>
      </c>
      <c r="B2489">
        <v>7.84</v>
      </c>
    </row>
    <row r="2490" spans="1:2">
      <c r="A2490" s="917">
        <v>34891</v>
      </c>
      <c r="B2490">
        <v>7.88</v>
      </c>
    </row>
    <row r="2491" spans="1:2">
      <c r="A2491" s="917">
        <v>34892</v>
      </c>
      <c r="B2491">
        <v>7.89</v>
      </c>
    </row>
    <row r="2492" spans="1:2">
      <c r="A2492" s="917">
        <v>34893</v>
      </c>
      <c r="B2492">
        <v>7.87</v>
      </c>
    </row>
    <row r="2493" spans="1:2">
      <c r="A2493" s="917">
        <v>34894</v>
      </c>
      <c r="B2493">
        <v>7.92</v>
      </c>
    </row>
    <row r="2494" spans="1:2">
      <c r="A2494" s="917">
        <v>34897</v>
      </c>
      <c r="B2494">
        <v>7.98</v>
      </c>
    </row>
    <row r="2495" spans="1:2">
      <c r="A2495" s="917">
        <v>34898</v>
      </c>
      <c r="B2495">
        <v>8.02</v>
      </c>
    </row>
    <row r="2496" spans="1:2">
      <c r="A2496" s="917">
        <v>34899</v>
      </c>
      <c r="B2496">
        <v>8.18</v>
      </c>
    </row>
    <row r="2497" spans="1:2">
      <c r="A2497" s="917">
        <v>34900</v>
      </c>
      <c r="B2497">
        <v>8.19</v>
      </c>
    </row>
    <row r="2498" spans="1:2">
      <c r="A2498" s="917">
        <v>34901</v>
      </c>
      <c r="B2498">
        <v>8.27</v>
      </c>
    </row>
    <row r="2499" spans="1:2">
      <c r="A2499" s="917">
        <v>34904</v>
      </c>
      <c r="B2499">
        <v>8.24</v>
      </c>
    </row>
    <row r="2500" spans="1:2">
      <c r="A2500" s="917">
        <v>34905</v>
      </c>
      <c r="B2500">
        <v>8.17</v>
      </c>
    </row>
    <row r="2501" spans="1:2">
      <c r="A2501" s="917">
        <v>34906</v>
      </c>
      <c r="B2501">
        <v>8.19</v>
      </c>
    </row>
    <row r="2502" spans="1:2">
      <c r="A2502" s="917">
        <v>34907</v>
      </c>
      <c r="B2502">
        <v>8.15</v>
      </c>
    </row>
    <row r="2503" spans="1:2">
      <c r="A2503" s="917">
        <v>34908</v>
      </c>
      <c r="B2503">
        <v>8.1999999999999993</v>
      </c>
    </row>
    <row r="2504" spans="1:2">
      <c r="A2504" s="917">
        <v>34911</v>
      </c>
      <c r="B2504">
        <v>8.17</v>
      </c>
    </row>
    <row r="2505" spans="1:2">
      <c r="A2505" s="917">
        <v>34912</v>
      </c>
      <c r="B2505">
        <v>8.23</v>
      </c>
    </row>
    <row r="2506" spans="1:2">
      <c r="A2506" s="917">
        <v>34913</v>
      </c>
      <c r="B2506">
        <v>8.16</v>
      </c>
    </row>
    <row r="2507" spans="1:2">
      <c r="A2507" s="917">
        <v>34914</v>
      </c>
      <c r="B2507">
        <v>8.2100000000000009</v>
      </c>
    </row>
    <row r="2508" spans="1:2">
      <c r="A2508" s="917">
        <v>34915</v>
      </c>
      <c r="B2508">
        <v>8.1999999999999993</v>
      </c>
    </row>
    <row r="2509" spans="1:2">
      <c r="A2509" s="917">
        <v>34918</v>
      </c>
      <c r="B2509">
        <v>8.18</v>
      </c>
    </row>
    <row r="2510" spans="1:2">
      <c r="A2510" s="917">
        <v>34919</v>
      </c>
      <c r="B2510">
        <v>8.17</v>
      </c>
    </row>
    <row r="2511" spans="1:2">
      <c r="A2511" s="917">
        <v>34920</v>
      </c>
      <c r="B2511">
        <v>8.2100000000000009</v>
      </c>
    </row>
    <row r="2512" spans="1:2">
      <c r="A2512" s="917">
        <v>34921</v>
      </c>
      <c r="B2512">
        <v>8.24</v>
      </c>
    </row>
    <row r="2513" spans="1:2">
      <c r="A2513" s="917">
        <v>34922</v>
      </c>
      <c r="B2513">
        <v>8.3000000000000007</v>
      </c>
    </row>
    <row r="2514" spans="1:2">
      <c r="A2514" s="917">
        <v>34925</v>
      </c>
      <c r="B2514">
        <v>8.3000000000000007</v>
      </c>
    </row>
    <row r="2515" spans="1:2">
      <c r="A2515" s="917">
        <v>34926</v>
      </c>
      <c r="B2515">
        <v>8.27</v>
      </c>
    </row>
    <row r="2516" spans="1:2">
      <c r="A2516" s="917">
        <v>34927</v>
      </c>
      <c r="B2516">
        <v>8.23</v>
      </c>
    </row>
    <row r="2517" spans="1:2">
      <c r="A2517" s="917">
        <v>34928</v>
      </c>
      <c r="B2517">
        <v>8.25</v>
      </c>
    </row>
    <row r="2518" spans="1:2">
      <c r="A2518" s="917">
        <v>34929</v>
      </c>
      <c r="B2518">
        <v>8.25</v>
      </c>
    </row>
    <row r="2519" spans="1:2">
      <c r="A2519" s="917">
        <v>34932</v>
      </c>
      <c r="B2519">
        <v>8.2100000000000009</v>
      </c>
    </row>
    <row r="2520" spans="1:2">
      <c r="A2520" s="917">
        <v>34933</v>
      </c>
      <c r="B2520">
        <v>8.23</v>
      </c>
    </row>
    <row r="2521" spans="1:2">
      <c r="A2521" s="917">
        <v>34934</v>
      </c>
      <c r="B2521">
        <v>8.26</v>
      </c>
    </row>
    <row r="2522" spans="1:2">
      <c r="A2522" s="917">
        <v>34935</v>
      </c>
      <c r="B2522">
        <v>8.19</v>
      </c>
    </row>
    <row r="2523" spans="1:2">
      <c r="A2523" s="917">
        <v>34936</v>
      </c>
      <c r="B2523">
        <v>8.1300000000000008</v>
      </c>
    </row>
    <row r="2524" spans="1:2">
      <c r="A2524" s="917">
        <v>34939</v>
      </c>
      <c r="B2524">
        <v>8.07</v>
      </c>
    </row>
    <row r="2525" spans="1:2">
      <c r="A2525" s="917">
        <v>34940</v>
      </c>
      <c r="B2525">
        <v>8.08</v>
      </c>
    </row>
    <row r="2526" spans="1:2">
      <c r="A2526" s="917">
        <v>34941</v>
      </c>
      <c r="B2526">
        <v>8.06</v>
      </c>
    </row>
    <row r="2527" spans="1:2">
      <c r="A2527" s="917">
        <v>34942</v>
      </c>
      <c r="B2527">
        <v>8.01</v>
      </c>
    </row>
    <row r="2528" spans="1:2">
      <c r="A2528" s="917">
        <v>34943</v>
      </c>
      <c r="B2528">
        <v>7.98</v>
      </c>
    </row>
    <row r="2529" spans="1:2">
      <c r="A2529" s="917">
        <v>34946</v>
      </c>
      <c r="B2529" t="s">
        <v>739</v>
      </c>
    </row>
    <row r="2530" spans="1:2">
      <c r="A2530" s="917">
        <v>34947</v>
      </c>
      <c r="B2530">
        <v>7.93</v>
      </c>
    </row>
    <row r="2531" spans="1:2">
      <c r="A2531" s="917">
        <v>34948</v>
      </c>
      <c r="B2531">
        <v>7.94</v>
      </c>
    </row>
    <row r="2532" spans="1:2">
      <c r="A2532" s="917">
        <v>34949</v>
      </c>
      <c r="B2532">
        <v>7.95</v>
      </c>
    </row>
    <row r="2533" spans="1:2">
      <c r="A2533" s="917">
        <v>34950</v>
      </c>
      <c r="B2533">
        <v>7.98</v>
      </c>
    </row>
    <row r="2534" spans="1:2">
      <c r="A2534" s="917">
        <v>34953</v>
      </c>
      <c r="B2534">
        <v>7.96</v>
      </c>
    </row>
    <row r="2535" spans="1:2">
      <c r="A2535" s="917">
        <v>34954</v>
      </c>
      <c r="B2535">
        <v>7.92</v>
      </c>
    </row>
    <row r="2536" spans="1:2">
      <c r="A2536" s="917">
        <v>34955</v>
      </c>
      <c r="B2536">
        <v>7.92</v>
      </c>
    </row>
    <row r="2537" spans="1:2">
      <c r="A2537" s="917">
        <v>34956</v>
      </c>
      <c r="B2537">
        <v>7.87</v>
      </c>
    </row>
    <row r="2538" spans="1:2">
      <c r="A2538" s="917">
        <v>34957</v>
      </c>
      <c r="B2538">
        <v>7.88</v>
      </c>
    </row>
    <row r="2539" spans="1:2">
      <c r="A2539" s="917">
        <v>34960</v>
      </c>
      <c r="B2539">
        <v>7.93</v>
      </c>
    </row>
    <row r="2540" spans="1:2">
      <c r="A2540" s="917">
        <v>34961</v>
      </c>
      <c r="B2540">
        <v>7.9</v>
      </c>
    </row>
    <row r="2541" spans="1:2">
      <c r="A2541" s="917">
        <v>34962</v>
      </c>
      <c r="B2541">
        <v>7.87</v>
      </c>
    </row>
    <row r="2542" spans="1:2">
      <c r="A2542" s="917">
        <v>34963</v>
      </c>
      <c r="B2542">
        <v>7.96</v>
      </c>
    </row>
    <row r="2543" spans="1:2">
      <c r="A2543" s="917">
        <v>34964</v>
      </c>
      <c r="B2543">
        <v>7.97</v>
      </c>
    </row>
    <row r="2544" spans="1:2">
      <c r="A2544" s="917">
        <v>34967</v>
      </c>
      <c r="B2544">
        <v>7.95</v>
      </c>
    </row>
    <row r="2545" spans="1:2">
      <c r="A2545" s="917">
        <v>34968</v>
      </c>
      <c r="B2545">
        <v>7.97</v>
      </c>
    </row>
    <row r="2546" spans="1:2">
      <c r="A2546" s="917">
        <v>34969</v>
      </c>
      <c r="B2546">
        <v>7.98</v>
      </c>
    </row>
    <row r="2547" spans="1:2">
      <c r="A2547" s="917">
        <v>34970</v>
      </c>
      <c r="B2547">
        <v>7.95</v>
      </c>
    </row>
    <row r="2548" spans="1:2">
      <c r="A2548" s="917">
        <v>34971</v>
      </c>
      <c r="B2548">
        <v>7.88</v>
      </c>
    </row>
    <row r="2549" spans="1:2">
      <c r="A2549" s="917">
        <v>34974</v>
      </c>
      <c r="B2549">
        <v>7.85</v>
      </c>
    </row>
    <row r="2550" spans="1:2">
      <c r="A2550" s="917">
        <v>34975</v>
      </c>
      <c r="B2550">
        <v>7.84</v>
      </c>
    </row>
    <row r="2551" spans="1:2">
      <c r="A2551" s="917">
        <v>34976</v>
      </c>
      <c r="B2551">
        <v>7.82</v>
      </c>
    </row>
    <row r="2552" spans="1:2">
      <c r="A2552" s="917">
        <v>34977</v>
      </c>
      <c r="B2552">
        <v>7.79</v>
      </c>
    </row>
    <row r="2553" spans="1:2">
      <c r="A2553" s="917">
        <v>34978</v>
      </c>
      <c r="B2553">
        <v>7.78</v>
      </c>
    </row>
    <row r="2554" spans="1:2">
      <c r="A2554" s="917">
        <v>34981</v>
      </c>
      <c r="B2554">
        <v>7.78</v>
      </c>
    </row>
    <row r="2555" spans="1:2">
      <c r="A2555" s="917">
        <v>34982</v>
      </c>
      <c r="B2555">
        <v>7.77</v>
      </c>
    </row>
    <row r="2556" spans="1:2">
      <c r="A2556" s="917">
        <v>34983</v>
      </c>
      <c r="B2556">
        <v>7.8</v>
      </c>
    </row>
    <row r="2557" spans="1:2">
      <c r="A2557" s="917">
        <v>34984</v>
      </c>
      <c r="B2557">
        <v>7.77</v>
      </c>
    </row>
    <row r="2558" spans="1:2">
      <c r="A2558" s="917">
        <v>34985</v>
      </c>
      <c r="B2558">
        <v>7.67</v>
      </c>
    </row>
    <row r="2559" spans="1:2">
      <c r="A2559" s="917">
        <v>34988</v>
      </c>
      <c r="B2559">
        <v>7.69</v>
      </c>
    </row>
    <row r="2560" spans="1:2">
      <c r="A2560" s="917">
        <v>34989</v>
      </c>
      <c r="B2560">
        <v>7.7</v>
      </c>
    </row>
    <row r="2561" spans="1:2">
      <c r="A2561" s="917">
        <v>34990</v>
      </c>
      <c r="B2561">
        <v>7.71</v>
      </c>
    </row>
    <row r="2562" spans="1:2">
      <c r="A2562" s="917">
        <v>34991</v>
      </c>
      <c r="B2562">
        <v>7.69</v>
      </c>
    </row>
    <row r="2563" spans="1:2">
      <c r="A2563" s="917">
        <v>34992</v>
      </c>
      <c r="B2563">
        <v>7.73</v>
      </c>
    </row>
    <row r="2564" spans="1:2">
      <c r="A2564" s="917">
        <v>34995</v>
      </c>
      <c r="B2564">
        <v>7.76</v>
      </c>
    </row>
    <row r="2565" spans="1:2">
      <c r="A2565" s="917">
        <v>34996</v>
      </c>
      <c r="B2565">
        <v>7.72</v>
      </c>
    </row>
    <row r="2566" spans="1:2">
      <c r="A2566" s="917">
        <v>34997</v>
      </c>
      <c r="B2566">
        <v>7.68</v>
      </c>
    </row>
    <row r="2567" spans="1:2">
      <c r="A2567" s="917">
        <v>34998</v>
      </c>
      <c r="B2567">
        <v>7.75</v>
      </c>
    </row>
    <row r="2568" spans="1:2">
      <c r="A2568" s="917">
        <v>34999</v>
      </c>
      <c r="B2568">
        <v>7.75</v>
      </c>
    </row>
    <row r="2569" spans="1:2">
      <c r="A2569" s="917">
        <v>35002</v>
      </c>
      <c r="B2569">
        <v>7.75</v>
      </c>
    </row>
    <row r="2570" spans="1:2">
      <c r="A2570" s="917">
        <v>35003</v>
      </c>
      <c r="B2570">
        <v>7.73</v>
      </c>
    </row>
    <row r="2571" spans="1:2">
      <c r="A2571" s="917">
        <v>35004</v>
      </c>
      <c r="B2571">
        <v>7.71</v>
      </c>
    </row>
    <row r="2572" spans="1:2">
      <c r="A2572" s="917">
        <v>35005</v>
      </c>
      <c r="B2572">
        <v>7.66</v>
      </c>
    </row>
    <row r="2573" spans="1:2">
      <c r="A2573" s="917">
        <v>35006</v>
      </c>
      <c r="B2573">
        <v>7.67</v>
      </c>
    </row>
    <row r="2574" spans="1:2">
      <c r="A2574" s="917">
        <v>35009</v>
      </c>
      <c r="B2574">
        <v>7.69</v>
      </c>
    </row>
    <row r="2575" spans="1:2">
      <c r="A2575" s="917">
        <v>35010</v>
      </c>
      <c r="B2575">
        <v>7.73</v>
      </c>
    </row>
    <row r="2576" spans="1:2">
      <c r="A2576" s="917">
        <v>35011</v>
      </c>
      <c r="B2576">
        <v>7.67</v>
      </c>
    </row>
    <row r="2577" spans="1:2">
      <c r="A2577" s="917">
        <v>35012</v>
      </c>
      <c r="B2577">
        <v>7.71</v>
      </c>
    </row>
    <row r="2578" spans="1:2">
      <c r="A2578" s="917">
        <v>35013</v>
      </c>
      <c r="B2578">
        <v>7.74</v>
      </c>
    </row>
    <row r="2579" spans="1:2">
      <c r="A2579" s="917">
        <v>35016</v>
      </c>
      <c r="B2579">
        <v>7.69</v>
      </c>
    </row>
    <row r="2580" spans="1:2">
      <c r="A2580" s="917">
        <v>35017</v>
      </c>
      <c r="B2580">
        <v>7.69</v>
      </c>
    </row>
    <row r="2581" spans="1:2">
      <c r="A2581" s="917">
        <v>35018</v>
      </c>
      <c r="B2581">
        <v>7.73</v>
      </c>
    </row>
    <row r="2582" spans="1:2">
      <c r="A2582" s="917">
        <v>35019</v>
      </c>
      <c r="B2582">
        <v>7.67</v>
      </c>
    </row>
    <row r="2583" spans="1:2">
      <c r="A2583" s="917">
        <v>35020</v>
      </c>
      <c r="B2583">
        <v>7.67</v>
      </c>
    </row>
    <row r="2584" spans="1:2">
      <c r="A2584" s="917">
        <v>35023</v>
      </c>
      <c r="B2584">
        <v>7.69</v>
      </c>
    </row>
    <row r="2585" spans="1:2">
      <c r="A2585" s="917">
        <v>35024</v>
      </c>
      <c r="B2585">
        <v>7.72</v>
      </c>
    </row>
    <row r="2586" spans="1:2">
      <c r="A2586" s="917">
        <v>35025</v>
      </c>
      <c r="B2586">
        <v>7.72</v>
      </c>
    </row>
    <row r="2587" spans="1:2">
      <c r="A2587" s="917">
        <v>35026</v>
      </c>
      <c r="B2587" t="s">
        <v>739</v>
      </c>
    </row>
    <row r="2588" spans="1:2">
      <c r="A2588" s="917">
        <v>35027</v>
      </c>
      <c r="B2588">
        <v>7.69</v>
      </c>
    </row>
    <row r="2589" spans="1:2">
      <c r="A2589" s="917">
        <v>35030</v>
      </c>
      <c r="B2589">
        <v>7.65</v>
      </c>
    </row>
    <row r="2590" spans="1:2">
      <c r="A2590" s="917">
        <v>35031</v>
      </c>
      <c r="B2590">
        <v>7.66</v>
      </c>
    </row>
    <row r="2591" spans="1:2">
      <c r="A2591" s="917">
        <v>35032</v>
      </c>
      <c r="B2591">
        <v>7.65</v>
      </c>
    </row>
    <row r="2592" spans="1:2">
      <c r="A2592" s="917">
        <v>35033</v>
      </c>
      <c r="B2592">
        <v>7.57</v>
      </c>
    </row>
    <row r="2593" spans="1:2">
      <c r="A2593" s="917">
        <v>35034</v>
      </c>
      <c r="B2593">
        <v>7.54</v>
      </c>
    </row>
    <row r="2594" spans="1:2">
      <c r="A2594" s="917">
        <v>35037</v>
      </c>
      <c r="B2594">
        <v>7.46</v>
      </c>
    </row>
    <row r="2595" spans="1:2">
      <c r="A2595" s="917">
        <v>35038</v>
      </c>
      <c r="B2595">
        <v>7.47</v>
      </c>
    </row>
    <row r="2596" spans="1:2">
      <c r="A2596" s="917">
        <v>35039</v>
      </c>
      <c r="B2596">
        <v>7.48</v>
      </c>
    </row>
    <row r="2597" spans="1:2">
      <c r="A2597" s="917">
        <v>35040</v>
      </c>
      <c r="B2597">
        <v>7.51</v>
      </c>
    </row>
    <row r="2598" spans="1:2">
      <c r="A2598" s="917">
        <v>35041</v>
      </c>
      <c r="B2598">
        <v>7.49</v>
      </c>
    </row>
    <row r="2599" spans="1:2">
      <c r="A2599" s="917">
        <v>35044</v>
      </c>
      <c r="B2599">
        <v>7.46</v>
      </c>
    </row>
    <row r="2600" spans="1:2">
      <c r="A2600" s="917">
        <v>35045</v>
      </c>
      <c r="B2600">
        <v>7.49</v>
      </c>
    </row>
    <row r="2601" spans="1:2">
      <c r="A2601" s="917">
        <v>35046</v>
      </c>
      <c r="B2601">
        <v>7.51</v>
      </c>
    </row>
    <row r="2602" spans="1:2">
      <c r="A2602" s="917">
        <v>35047</v>
      </c>
      <c r="B2602">
        <v>7.5</v>
      </c>
    </row>
    <row r="2603" spans="1:2">
      <c r="A2603" s="917">
        <v>35048</v>
      </c>
      <c r="B2603">
        <v>7.52</v>
      </c>
    </row>
    <row r="2604" spans="1:2">
      <c r="A2604" s="917">
        <v>35051</v>
      </c>
      <c r="B2604">
        <v>7.59</v>
      </c>
    </row>
    <row r="2605" spans="1:2">
      <c r="A2605" s="917">
        <v>35052</v>
      </c>
      <c r="B2605">
        <v>7.53</v>
      </c>
    </row>
    <row r="2606" spans="1:2">
      <c r="A2606" s="917">
        <v>35053</v>
      </c>
      <c r="B2606">
        <v>7.53</v>
      </c>
    </row>
    <row r="2607" spans="1:2">
      <c r="A2607" s="917">
        <v>35054</v>
      </c>
      <c r="B2607">
        <v>7.54</v>
      </c>
    </row>
    <row r="2608" spans="1:2">
      <c r="A2608" s="917">
        <v>35055</v>
      </c>
      <c r="B2608">
        <v>7.49</v>
      </c>
    </row>
    <row r="2609" spans="1:2">
      <c r="A2609" s="917">
        <v>35058</v>
      </c>
      <c r="B2609" t="s">
        <v>739</v>
      </c>
    </row>
    <row r="2610" spans="1:2">
      <c r="A2610" s="917">
        <v>35059</v>
      </c>
      <c r="B2610">
        <v>7.47</v>
      </c>
    </row>
    <row r="2611" spans="1:2">
      <c r="A2611" s="917">
        <v>35060</v>
      </c>
      <c r="B2611">
        <v>7.44</v>
      </c>
    </row>
    <row r="2612" spans="1:2">
      <c r="A2612" s="917">
        <v>35061</v>
      </c>
      <c r="B2612">
        <v>7.41</v>
      </c>
    </row>
    <row r="2613" spans="1:2">
      <c r="A2613" s="917">
        <v>35062</v>
      </c>
      <c r="B2613">
        <v>7.38</v>
      </c>
    </row>
    <row r="2614" spans="1:2">
      <c r="A2614" s="917">
        <v>35065</v>
      </c>
      <c r="B2614" t="s">
        <v>739</v>
      </c>
    </row>
    <row r="2615" spans="1:2">
      <c r="A2615" s="917">
        <v>35066</v>
      </c>
      <c r="B2615">
        <v>7.38</v>
      </c>
    </row>
    <row r="2616" spans="1:2">
      <c r="A2616" s="917">
        <v>35067</v>
      </c>
      <c r="B2616">
        <v>7.37</v>
      </c>
    </row>
    <row r="2617" spans="1:2">
      <c r="A2617" s="917">
        <v>35068</v>
      </c>
      <c r="B2617">
        <v>7.44</v>
      </c>
    </row>
    <row r="2618" spans="1:2">
      <c r="A2618" s="917">
        <v>35069</v>
      </c>
      <c r="B2618">
        <v>7.5</v>
      </c>
    </row>
    <row r="2619" spans="1:2">
      <c r="A2619" s="917">
        <v>35072</v>
      </c>
      <c r="B2619">
        <v>7.49</v>
      </c>
    </row>
    <row r="2620" spans="1:2">
      <c r="A2620" s="917">
        <v>35073</v>
      </c>
      <c r="B2620">
        <v>7.46</v>
      </c>
    </row>
    <row r="2621" spans="1:2">
      <c r="A2621" s="917">
        <v>35074</v>
      </c>
      <c r="B2621">
        <v>7.57</v>
      </c>
    </row>
    <row r="2622" spans="1:2">
      <c r="A2622" s="917">
        <v>35075</v>
      </c>
      <c r="B2622">
        <v>7.56</v>
      </c>
    </row>
    <row r="2623" spans="1:2">
      <c r="A2623" s="917">
        <v>35076</v>
      </c>
      <c r="B2623">
        <v>7.54</v>
      </c>
    </row>
    <row r="2624" spans="1:2">
      <c r="A2624" s="917">
        <v>35079</v>
      </c>
      <c r="B2624">
        <v>7.55</v>
      </c>
    </row>
    <row r="2625" spans="1:2">
      <c r="A2625" s="917">
        <v>35080</v>
      </c>
      <c r="B2625">
        <v>7.5</v>
      </c>
    </row>
    <row r="2626" spans="1:2">
      <c r="A2626" s="917">
        <v>35081</v>
      </c>
      <c r="B2626">
        <v>7.43</v>
      </c>
    </row>
    <row r="2627" spans="1:2">
      <c r="A2627" s="917">
        <v>35082</v>
      </c>
      <c r="B2627">
        <v>7.39</v>
      </c>
    </row>
    <row r="2628" spans="1:2">
      <c r="A2628" s="917">
        <v>35083</v>
      </c>
      <c r="B2628">
        <v>7.38</v>
      </c>
    </row>
    <row r="2629" spans="1:2">
      <c r="A2629" s="917">
        <v>35086</v>
      </c>
      <c r="B2629">
        <v>7.45</v>
      </c>
    </row>
    <row r="2630" spans="1:2">
      <c r="A2630" s="917">
        <v>35087</v>
      </c>
      <c r="B2630">
        <v>7.48</v>
      </c>
    </row>
    <row r="2631" spans="1:2">
      <c r="A2631" s="917">
        <v>35088</v>
      </c>
      <c r="B2631">
        <v>7.45</v>
      </c>
    </row>
    <row r="2632" spans="1:2">
      <c r="A2632" s="917">
        <v>35089</v>
      </c>
      <c r="B2632">
        <v>7.49</v>
      </c>
    </row>
    <row r="2633" spans="1:2">
      <c r="A2633" s="917">
        <v>35090</v>
      </c>
      <c r="B2633">
        <v>7.47</v>
      </c>
    </row>
    <row r="2634" spans="1:2">
      <c r="A2634" s="917">
        <v>35093</v>
      </c>
      <c r="B2634">
        <v>7.49</v>
      </c>
    </row>
    <row r="2635" spans="1:2">
      <c r="A2635" s="917">
        <v>35094</v>
      </c>
      <c r="B2635">
        <v>7.44</v>
      </c>
    </row>
    <row r="2636" spans="1:2">
      <c r="A2636" s="917">
        <v>35095</v>
      </c>
      <c r="B2636">
        <v>7.42</v>
      </c>
    </row>
    <row r="2637" spans="1:2">
      <c r="A2637" s="917">
        <v>35096</v>
      </c>
      <c r="B2637">
        <v>7.46</v>
      </c>
    </row>
    <row r="2638" spans="1:2">
      <c r="A2638" s="917">
        <v>35097</v>
      </c>
      <c r="B2638">
        <v>7.5</v>
      </c>
    </row>
    <row r="2639" spans="1:2">
      <c r="A2639" s="917">
        <v>35100</v>
      </c>
      <c r="B2639">
        <v>7.52</v>
      </c>
    </row>
    <row r="2640" spans="1:2">
      <c r="A2640" s="917">
        <v>35101</v>
      </c>
      <c r="B2640">
        <v>7.49</v>
      </c>
    </row>
    <row r="2641" spans="1:2">
      <c r="A2641" s="917">
        <v>35102</v>
      </c>
      <c r="B2641">
        <v>7.49</v>
      </c>
    </row>
    <row r="2642" spans="1:2">
      <c r="A2642" s="917">
        <v>35103</v>
      </c>
      <c r="B2642">
        <v>7.51</v>
      </c>
    </row>
    <row r="2643" spans="1:2">
      <c r="A2643" s="917">
        <v>35104</v>
      </c>
      <c r="B2643">
        <v>7.5</v>
      </c>
    </row>
    <row r="2644" spans="1:2">
      <c r="A2644" s="917">
        <v>35107</v>
      </c>
      <c r="B2644">
        <v>7.44</v>
      </c>
    </row>
    <row r="2645" spans="1:2">
      <c r="A2645" s="917">
        <v>35108</v>
      </c>
      <c r="B2645">
        <v>7.42</v>
      </c>
    </row>
    <row r="2646" spans="1:2">
      <c r="A2646" s="917">
        <v>35109</v>
      </c>
      <c r="B2646">
        <v>7.46</v>
      </c>
    </row>
    <row r="2647" spans="1:2">
      <c r="A2647" s="917">
        <v>35110</v>
      </c>
      <c r="B2647">
        <v>7.55</v>
      </c>
    </row>
    <row r="2648" spans="1:2">
      <c r="A2648" s="917">
        <v>35111</v>
      </c>
      <c r="B2648">
        <v>7.63</v>
      </c>
    </row>
    <row r="2649" spans="1:2">
      <c r="A2649" s="917">
        <v>35114</v>
      </c>
      <c r="B2649" t="s">
        <v>739</v>
      </c>
    </row>
    <row r="2650" spans="1:2">
      <c r="A2650" s="917">
        <v>35115</v>
      </c>
      <c r="B2650">
        <v>7.76</v>
      </c>
    </row>
    <row r="2651" spans="1:2">
      <c r="A2651" s="917">
        <v>35116</v>
      </c>
      <c r="B2651">
        <v>7.76</v>
      </c>
    </row>
    <row r="2652" spans="1:2">
      <c r="A2652" s="917">
        <v>35117</v>
      </c>
      <c r="B2652">
        <v>7.75</v>
      </c>
    </row>
    <row r="2653" spans="1:2">
      <c r="A2653" s="917">
        <v>35118</v>
      </c>
      <c r="B2653">
        <v>7.81</v>
      </c>
    </row>
    <row r="2654" spans="1:2">
      <c r="A2654" s="917">
        <v>35121</v>
      </c>
      <c r="B2654">
        <v>7.82</v>
      </c>
    </row>
    <row r="2655" spans="1:2">
      <c r="A2655" s="917">
        <v>35122</v>
      </c>
      <c r="B2655">
        <v>7.87</v>
      </c>
    </row>
    <row r="2656" spans="1:2">
      <c r="A2656" s="917">
        <v>35123</v>
      </c>
      <c r="B2656">
        <v>7.88</v>
      </c>
    </row>
    <row r="2657" spans="1:2">
      <c r="A2657" s="917">
        <v>35124</v>
      </c>
      <c r="B2657">
        <v>7.91</v>
      </c>
    </row>
    <row r="2658" spans="1:2">
      <c r="A2658" s="917">
        <v>35125</v>
      </c>
      <c r="B2658">
        <v>7.81</v>
      </c>
    </row>
    <row r="2659" spans="1:2">
      <c r="A2659" s="917">
        <v>35128</v>
      </c>
      <c r="B2659">
        <v>7.78</v>
      </c>
    </row>
    <row r="2660" spans="1:2">
      <c r="A2660" s="917">
        <v>35129</v>
      </c>
      <c r="B2660">
        <v>7.81</v>
      </c>
    </row>
    <row r="2661" spans="1:2">
      <c r="A2661" s="917">
        <v>35130</v>
      </c>
      <c r="B2661">
        <v>7.88</v>
      </c>
    </row>
    <row r="2662" spans="1:2">
      <c r="A2662" s="917">
        <v>35131</v>
      </c>
      <c r="B2662">
        <v>7.9</v>
      </c>
    </row>
    <row r="2663" spans="1:2">
      <c r="A2663" s="917">
        <v>35132</v>
      </c>
      <c r="B2663">
        <v>8.1199999999999992</v>
      </c>
    </row>
    <row r="2664" spans="1:2">
      <c r="A2664" s="917">
        <v>35135</v>
      </c>
      <c r="B2664">
        <v>8.06</v>
      </c>
    </row>
    <row r="2665" spans="1:2">
      <c r="A2665" s="917">
        <v>35136</v>
      </c>
      <c r="B2665">
        <v>8.1</v>
      </c>
    </row>
    <row r="2666" spans="1:2">
      <c r="A2666" s="917">
        <v>35137</v>
      </c>
      <c r="B2666">
        <v>8.08</v>
      </c>
    </row>
    <row r="2667" spans="1:2">
      <c r="A2667" s="917">
        <v>35138</v>
      </c>
      <c r="B2667">
        <v>8.08</v>
      </c>
    </row>
    <row r="2668" spans="1:2">
      <c r="A2668" s="917">
        <v>35139</v>
      </c>
      <c r="B2668">
        <v>8.16</v>
      </c>
    </row>
    <row r="2669" spans="1:2">
      <c r="A2669" s="917">
        <v>35142</v>
      </c>
      <c r="B2669">
        <v>8.15</v>
      </c>
    </row>
    <row r="2670" spans="1:2">
      <c r="A2670" s="917">
        <v>35143</v>
      </c>
      <c r="B2670">
        <v>8.1199999999999992</v>
      </c>
    </row>
    <row r="2671" spans="1:2">
      <c r="A2671" s="917">
        <v>35144</v>
      </c>
      <c r="B2671">
        <v>8.1</v>
      </c>
    </row>
    <row r="2672" spans="1:2">
      <c r="A2672" s="917">
        <v>35145</v>
      </c>
      <c r="B2672">
        <v>8.06</v>
      </c>
    </row>
    <row r="2673" spans="1:2">
      <c r="A2673" s="917">
        <v>35146</v>
      </c>
      <c r="B2673">
        <v>8.09</v>
      </c>
    </row>
    <row r="2674" spans="1:2">
      <c r="A2674" s="917">
        <v>35149</v>
      </c>
      <c r="B2674">
        <v>8.02</v>
      </c>
    </row>
    <row r="2675" spans="1:2">
      <c r="A2675" s="917">
        <v>35150</v>
      </c>
      <c r="B2675">
        <v>8.0299999999999994</v>
      </c>
    </row>
    <row r="2676" spans="1:2">
      <c r="A2676" s="917">
        <v>35151</v>
      </c>
      <c r="B2676">
        <v>8.1199999999999992</v>
      </c>
    </row>
    <row r="2677" spans="1:2">
      <c r="A2677" s="917">
        <v>35152</v>
      </c>
      <c r="B2677">
        <v>8.17</v>
      </c>
    </row>
    <row r="2678" spans="1:2">
      <c r="A2678" s="917">
        <v>35153</v>
      </c>
      <c r="B2678">
        <v>8.1199999999999992</v>
      </c>
    </row>
    <row r="2679" spans="1:2">
      <c r="A2679" s="917">
        <v>35156</v>
      </c>
      <c r="B2679">
        <v>8.1</v>
      </c>
    </row>
    <row r="2680" spans="1:2">
      <c r="A2680" s="917">
        <v>35157</v>
      </c>
      <c r="B2680">
        <v>8.06</v>
      </c>
    </row>
    <row r="2681" spans="1:2">
      <c r="A2681" s="917">
        <v>35158</v>
      </c>
      <c r="B2681">
        <v>8.08</v>
      </c>
    </row>
    <row r="2682" spans="1:2">
      <c r="A2682" s="917">
        <v>35159</v>
      </c>
      <c r="B2682">
        <v>8.1</v>
      </c>
    </row>
    <row r="2683" spans="1:2">
      <c r="A2683" s="917">
        <v>35160</v>
      </c>
      <c r="B2683">
        <v>8.25</v>
      </c>
    </row>
    <row r="2684" spans="1:2">
      <c r="A2684" s="917">
        <v>35163</v>
      </c>
      <c r="B2684">
        <v>8.34</v>
      </c>
    </row>
    <row r="2685" spans="1:2">
      <c r="A2685" s="917">
        <v>35164</v>
      </c>
      <c r="B2685">
        <v>8.26</v>
      </c>
    </row>
    <row r="2686" spans="1:2">
      <c r="A2686" s="917">
        <v>35165</v>
      </c>
      <c r="B2686">
        <v>8.33</v>
      </c>
    </row>
    <row r="2687" spans="1:2">
      <c r="A2687" s="917">
        <v>35166</v>
      </c>
      <c r="B2687">
        <v>8.34</v>
      </c>
    </row>
    <row r="2688" spans="1:2">
      <c r="A2688" s="917">
        <v>35167</v>
      </c>
      <c r="B2688">
        <v>8.2200000000000006</v>
      </c>
    </row>
    <row r="2689" spans="1:2">
      <c r="A2689" s="917">
        <v>35170</v>
      </c>
      <c r="B2689">
        <v>8.19</v>
      </c>
    </row>
    <row r="2690" spans="1:2">
      <c r="A2690" s="917">
        <v>35171</v>
      </c>
      <c r="B2690">
        <v>8.16</v>
      </c>
    </row>
    <row r="2691" spans="1:2">
      <c r="A2691" s="917">
        <v>35172</v>
      </c>
      <c r="B2691">
        <v>8.19</v>
      </c>
    </row>
    <row r="2692" spans="1:2">
      <c r="A2692" s="917">
        <v>35173</v>
      </c>
      <c r="B2692">
        <v>8.2200000000000006</v>
      </c>
    </row>
    <row r="2693" spans="1:2">
      <c r="A2693" s="917">
        <v>35174</v>
      </c>
      <c r="B2693">
        <v>8.18</v>
      </c>
    </row>
    <row r="2694" spans="1:2">
      <c r="A2694" s="917">
        <v>35177</v>
      </c>
      <c r="B2694">
        <v>8.1300000000000008</v>
      </c>
    </row>
    <row r="2695" spans="1:2">
      <c r="A2695" s="917">
        <v>35178</v>
      </c>
      <c r="B2695">
        <v>8.16</v>
      </c>
    </row>
    <row r="2696" spans="1:2">
      <c r="A2696" s="917">
        <v>35179</v>
      </c>
      <c r="B2696">
        <v>8.18</v>
      </c>
    </row>
    <row r="2697" spans="1:2">
      <c r="A2697" s="917">
        <v>35180</v>
      </c>
      <c r="B2697">
        <v>8.18</v>
      </c>
    </row>
    <row r="2698" spans="1:2">
      <c r="A2698" s="917">
        <v>35181</v>
      </c>
      <c r="B2698">
        <v>8.17</v>
      </c>
    </row>
    <row r="2699" spans="1:2">
      <c r="A2699" s="917">
        <v>35184</v>
      </c>
      <c r="B2699">
        <v>8.1999999999999993</v>
      </c>
    </row>
    <row r="2700" spans="1:2">
      <c r="A2700" s="917">
        <v>35185</v>
      </c>
      <c r="B2700">
        <v>8.27</v>
      </c>
    </row>
    <row r="2701" spans="1:2">
      <c r="A2701" s="917">
        <v>35186</v>
      </c>
      <c r="B2701">
        <v>8.2899999999999991</v>
      </c>
    </row>
    <row r="2702" spans="1:2">
      <c r="A2702" s="917">
        <v>35187</v>
      </c>
      <c r="B2702">
        <v>8.43</v>
      </c>
    </row>
    <row r="2703" spans="1:2">
      <c r="A2703" s="917">
        <v>35188</v>
      </c>
      <c r="B2703">
        <v>8.48</v>
      </c>
    </row>
    <row r="2704" spans="1:2">
      <c r="A2704" s="917">
        <v>35191</v>
      </c>
      <c r="B2704">
        <v>8.4600000000000009</v>
      </c>
    </row>
    <row r="2705" spans="1:2">
      <c r="A2705" s="917">
        <v>35192</v>
      </c>
      <c r="B2705">
        <v>8.4499999999999993</v>
      </c>
    </row>
    <row r="2706" spans="1:2">
      <c r="A2706" s="917">
        <v>35193</v>
      </c>
      <c r="B2706">
        <v>8.3800000000000008</v>
      </c>
    </row>
    <row r="2707" spans="1:2">
      <c r="A2707" s="917">
        <v>35194</v>
      </c>
      <c r="B2707">
        <v>8.39</v>
      </c>
    </row>
    <row r="2708" spans="1:2">
      <c r="A2708" s="917">
        <v>35195</v>
      </c>
      <c r="B2708">
        <v>8.32</v>
      </c>
    </row>
    <row r="2709" spans="1:2">
      <c r="A2709" s="917">
        <v>35198</v>
      </c>
      <c r="B2709">
        <v>8.2899999999999991</v>
      </c>
    </row>
    <row r="2710" spans="1:2">
      <c r="A2710" s="917">
        <v>35199</v>
      </c>
      <c r="B2710">
        <v>8.24</v>
      </c>
    </row>
    <row r="2711" spans="1:2">
      <c r="A2711" s="917">
        <v>35200</v>
      </c>
      <c r="B2711">
        <v>8.23</v>
      </c>
    </row>
    <row r="2712" spans="1:2">
      <c r="A2712" s="917">
        <v>35201</v>
      </c>
      <c r="B2712">
        <v>8.27</v>
      </c>
    </row>
    <row r="2713" spans="1:2">
      <c r="A2713" s="917">
        <v>35202</v>
      </c>
      <c r="B2713">
        <v>8.2200000000000006</v>
      </c>
    </row>
    <row r="2714" spans="1:2">
      <c r="A2714" s="917">
        <v>35205</v>
      </c>
      <c r="B2714">
        <v>8.19</v>
      </c>
    </row>
    <row r="2715" spans="1:2">
      <c r="A2715" s="917">
        <v>35206</v>
      </c>
      <c r="B2715">
        <v>8.2100000000000009</v>
      </c>
    </row>
    <row r="2716" spans="1:2">
      <c r="A2716" s="917">
        <v>35207</v>
      </c>
      <c r="B2716">
        <v>8.18</v>
      </c>
    </row>
    <row r="2717" spans="1:2">
      <c r="A2717" s="917">
        <v>35208</v>
      </c>
      <c r="B2717">
        <v>8.23</v>
      </c>
    </row>
    <row r="2718" spans="1:2">
      <c r="A2718" s="917">
        <v>35209</v>
      </c>
      <c r="B2718">
        <v>8.2100000000000009</v>
      </c>
    </row>
    <row r="2719" spans="1:2">
      <c r="A2719" s="917">
        <v>35212</v>
      </c>
      <c r="B2719" t="s">
        <v>739</v>
      </c>
    </row>
    <row r="2720" spans="1:2">
      <c r="A2720" s="917">
        <v>35213</v>
      </c>
      <c r="B2720">
        <v>8.2100000000000009</v>
      </c>
    </row>
    <row r="2721" spans="1:2">
      <c r="A2721" s="917">
        <v>35214</v>
      </c>
      <c r="B2721">
        <v>8.27</v>
      </c>
    </row>
    <row r="2722" spans="1:2">
      <c r="A2722" s="917">
        <v>35215</v>
      </c>
      <c r="B2722">
        <v>8.27</v>
      </c>
    </row>
    <row r="2723" spans="1:2">
      <c r="A2723" s="917">
        <v>35216</v>
      </c>
      <c r="B2723">
        <v>8.33</v>
      </c>
    </row>
    <row r="2724" spans="1:2">
      <c r="A2724" s="917">
        <v>35219</v>
      </c>
      <c r="B2724">
        <v>8.35</v>
      </c>
    </row>
    <row r="2725" spans="1:2">
      <c r="A2725" s="917">
        <v>35220</v>
      </c>
      <c r="B2725">
        <v>8.35</v>
      </c>
    </row>
    <row r="2726" spans="1:2">
      <c r="A2726" s="917">
        <v>35221</v>
      </c>
      <c r="B2726">
        <v>8.33</v>
      </c>
    </row>
    <row r="2727" spans="1:2">
      <c r="A2727" s="917">
        <v>35222</v>
      </c>
      <c r="B2727">
        <v>8.25</v>
      </c>
    </row>
    <row r="2728" spans="1:2">
      <c r="A2728" s="917">
        <v>35223</v>
      </c>
      <c r="B2728">
        <v>8.41</v>
      </c>
    </row>
    <row r="2729" spans="1:2">
      <c r="A2729" s="917">
        <v>35226</v>
      </c>
      <c r="B2729">
        <v>8.43</v>
      </c>
    </row>
    <row r="2730" spans="1:2">
      <c r="A2730" s="917">
        <v>35227</v>
      </c>
      <c r="B2730">
        <v>8.4499999999999993</v>
      </c>
    </row>
    <row r="2731" spans="1:2">
      <c r="A2731" s="917">
        <v>35228</v>
      </c>
      <c r="B2731">
        <v>8.51</v>
      </c>
    </row>
    <row r="2732" spans="1:2">
      <c r="A2732" s="917">
        <v>35229</v>
      </c>
      <c r="B2732">
        <v>8.51</v>
      </c>
    </row>
    <row r="2733" spans="1:2">
      <c r="A2733" s="917">
        <v>35230</v>
      </c>
      <c r="B2733">
        <v>8.44</v>
      </c>
    </row>
    <row r="2734" spans="1:2">
      <c r="A2734" s="917">
        <v>35233</v>
      </c>
      <c r="B2734">
        <v>8.4</v>
      </c>
    </row>
    <row r="2735" spans="1:2">
      <c r="A2735" s="917">
        <v>35234</v>
      </c>
      <c r="B2735">
        <v>8.43</v>
      </c>
    </row>
    <row r="2736" spans="1:2">
      <c r="A2736" s="917">
        <v>35235</v>
      </c>
      <c r="B2736">
        <v>8.44</v>
      </c>
    </row>
    <row r="2737" spans="1:2">
      <c r="A2737" s="917">
        <v>35236</v>
      </c>
      <c r="B2737">
        <v>8.4600000000000009</v>
      </c>
    </row>
    <row r="2738" spans="1:2">
      <c r="A2738" s="917">
        <v>35237</v>
      </c>
      <c r="B2738">
        <v>8.4600000000000009</v>
      </c>
    </row>
    <row r="2739" spans="1:2">
      <c r="A2739" s="917">
        <v>35240</v>
      </c>
      <c r="B2739">
        <v>8.42</v>
      </c>
    </row>
    <row r="2740" spans="1:2">
      <c r="A2740" s="917">
        <v>35241</v>
      </c>
      <c r="B2740">
        <v>8.4</v>
      </c>
    </row>
    <row r="2741" spans="1:2">
      <c r="A2741" s="917">
        <v>35242</v>
      </c>
      <c r="B2741">
        <v>8.3800000000000008</v>
      </c>
    </row>
    <row r="2742" spans="1:2">
      <c r="A2742" s="917">
        <v>35243</v>
      </c>
      <c r="B2742">
        <v>8.34</v>
      </c>
    </row>
    <row r="2743" spans="1:2">
      <c r="A2743" s="917">
        <v>35244</v>
      </c>
      <c r="B2743">
        <v>8.24</v>
      </c>
    </row>
    <row r="2744" spans="1:2">
      <c r="A2744" s="917">
        <v>35247</v>
      </c>
      <c r="B2744">
        <v>8.24</v>
      </c>
    </row>
    <row r="2745" spans="1:2">
      <c r="A2745" s="917">
        <v>35248</v>
      </c>
      <c r="B2745">
        <v>8.26</v>
      </c>
    </row>
    <row r="2746" spans="1:2">
      <c r="A2746" s="917">
        <v>35249</v>
      </c>
      <c r="B2746">
        <v>8.27</v>
      </c>
    </row>
    <row r="2747" spans="1:2">
      <c r="A2747" s="917">
        <v>35250</v>
      </c>
      <c r="B2747" t="s">
        <v>739</v>
      </c>
    </row>
    <row r="2748" spans="1:2">
      <c r="A2748" s="917">
        <v>35251</v>
      </c>
      <c r="B2748">
        <v>8.49</v>
      </c>
    </row>
    <row r="2749" spans="1:2">
      <c r="A2749" s="917">
        <v>35254</v>
      </c>
      <c r="B2749">
        <v>8.49</v>
      </c>
    </row>
    <row r="2750" spans="1:2">
      <c r="A2750" s="917">
        <v>35255</v>
      </c>
      <c r="B2750">
        <v>8.4600000000000009</v>
      </c>
    </row>
    <row r="2751" spans="1:2">
      <c r="A2751" s="917">
        <v>35256</v>
      </c>
      <c r="B2751">
        <v>8.44</v>
      </c>
    </row>
    <row r="2752" spans="1:2">
      <c r="A2752" s="917">
        <v>35257</v>
      </c>
      <c r="B2752">
        <v>8.3800000000000008</v>
      </c>
    </row>
    <row r="2753" spans="1:2">
      <c r="A2753" s="917">
        <v>35258</v>
      </c>
      <c r="B2753">
        <v>8.34</v>
      </c>
    </row>
    <row r="2754" spans="1:2">
      <c r="A2754" s="917">
        <v>35261</v>
      </c>
      <c r="B2754">
        <v>8.3800000000000008</v>
      </c>
    </row>
    <row r="2755" spans="1:2">
      <c r="A2755" s="917">
        <v>35262</v>
      </c>
      <c r="B2755">
        <v>8.34</v>
      </c>
    </row>
    <row r="2756" spans="1:2">
      <c r="A2756" s="917">
        <v>35263</v>
      </c>
      <c r="B2756">
        <v>8.34</v>
      </c>
    </row>
    <row r="2757" spans="1:2">
      <c r="A2757" s="917">
        <v>35264</v>
      </c>
      <c r="B2757">
        <v>8.26</v>
      </c>
    </row>
    <row r="2758" spans="1:2">
      <c r="A2758" s="917">
        <v>35265</v>
      </c>
      <c r="B2758">
        <v>8.2899999999999991</v>
      </c>
    </row>
    <row r="2759" spans="1:2">
      <c r="A2759" s="917">
        <v>35268</v>
      </c>
      <c r="B2759">
        <v>8.34</v>
      </c>
    </row>
    <row r="2760" spans="1:2">
      <c r="A2760" s="917">
        <v>35269</v>
      </c>
      <c r="B2760">
        <v>8.3000000000000007</v>
      </c>
    </row>
    <row r="2761" spans="1:2">
      <c r="A2761" s="917">
        <v>35270</v>
      </c>
      <c r="B2761">
        <v>8.3699999999999992</v>
      </c>
    </row>
    <row r="2762" spans="1:2">
      <c r="A2762" s="917">
        <v>35271</v>
      </c>
      <c r="B2762">
        <v>8.36</v>
      </c>
    </row>
    <row r="2763" spans="1:2">
      <c r="A2763" s="917">
        <v>35272</v>
      </c>
      <c r="B2763">
        <v>8.34</v>
      </c>
    </row>
    <row r="2764" spans="1:2">
      <c r="A2764" s="917">
        <v>35275</v>
      </c>
      <c r="B2764">
        <v>8.4</v>
      </c>
    </row>
    <row r="2765" spans="1:2">
      <c r="A2765" s="917">
        <v>35276</v>
      </c>
      <c r="B2765">
        <v>8.3800000000000008</v>
      </c>
    </row>
    <row r="2766" spans="1:2">
      <c r="A2766" s="917">
        <v>35277</v>
      </c>
      <c r="B2766">
        <v>8.3000000000000007</v>
      </c>
    </row>
    <row r="2767" spans="1:2">
      <c r="A2767" s="917">
        <v>35278</v>
      </c>
      <c r="B2767">
        <v>8.19</v>
      </c>
    </row>
    <row r="2768" spans="1:2">
      <c r="A2768" s="917">
        <v>35279</v>
      </c>
      <c r="B2768">
        <v>8.08</v>
      </c>
    </row>
    <row r="2769" spans="1:2">
      <c r="A2769" s="917">
        <v>35282</v>
      </c>
      <c r="B2769">
        <v>8.08</v>
      </c>
    </row>
    <row r="2770" spans="1:2">
      <c r="A2770" s="917">
        <v>35283</v>
      </c>
      <c r="B2770">
        <v>8.08</v>
      </c>
    </row>
    <row r="2771" spans="1:2">
      <c r="A2771" s="917">
        <v>35284</v>
      </c>
      <c r="B2771">
        <v>8.09</v>
      </c>
    </row>
    <row r="2772" spans="1:2">
      <c r="A2772" s="917">
        <v>35285</v>
      </c>
      <c r="B2772">
        <v>8.11</v>
      </c>
    </row>
    <row r="2773" spans="1:2">
      <c r="A2773" s="917">
        <v>35286</v>
      </c>
      <c r="B2773">
        <v>8.0399999999999991</v>
      </c>
    </row>
    <row r="2774" spans="1:2">
      <c r="A2774" s="917">
        <v>35289</v>
      </c>
      <c r="B2774">
        <v>8.0500000000000007</v>
      </c>
    </row>
    <row r="2775" spans="1:2">
      <c r="A2775" s="917">
        <v>35290</v>
      </c>
      <c r="B2775">
        <v>8.09</v>
      </c>
    </row>
    <row r="2776" spans="1:2">
      <c r="A2776" s="917">
        <v>35291</v>
      </c>
      <c r="B2776">
        <v>8.14</v>
      </c>
    </row>
    <row r="2777" spans="1:2">
      <c r="A2777" s="917">
        <v>35292</v>
      </c>
      <c r="B2777">
        <v>8.15</v>
      </c>
    </row>
    <row r="2778" spans="1:2">
      <c r="A2778" s="917">
        <v>35293</v>
      </c>
      <c r="B2778">
        <v>8.11</v>
      </c>
    </row>
    <row r="2779" spans="1:2">
      <c r="A2779" s="917">
        <v>35296</v>
      </c>
      <c r="B2779">
        <v>8.1300000000000008</v>
      </c>
    </row>
    <row r="2780" spans="1:2">
      <c r="A2780" s="917">
        <v>35297</v>
      </c>
      <c r="B2780">
        <v>8.14</v>
      </c>
    </row>
    <row r="2781" spans="1:2">
      <c r="A2781" s="917">
        <v>35298</v>
      </c>
      <c r="B2781">
        <v>8.18</v>
      </c>
    </row>
    <row r="2782" spans="1:2">
      <c r="A2782" s="917">
        <v>35299</v>
      </c>
      <c r="B2782">
        <v>8.19</v>
      </c>
    </row>
    <row r="2783" spans="1:2">
      <c r="A2783" s="917">
        <v>35300</v>
      </c>
      <c r="B2783">
        <v>8.26</v>
      </c>
    </row>
    <row r="2784" spans="1:2">
      <c r="A2784" s="917">
        <v>35303</v>
      </c>
      <c r="B2784">
        <v>8.32</v>
      </c>
    </row>
    <row r="2785" spans="1:2">
      <c r="A2785" s="917">
        <v>35304</v>
      </c>
      <c r="B2785">
        <v>8.31</v>
      </c>
    </row>
    <row r="2786" spans="1:2">
      <c r="A2786" s="917">
        <v>35305</v>
      </c>
      <c r="B2786">
        <v>8.32</v>
      </c>
    </row>
    <row r="2787" spans="1:2">
      <c r="A2787" s="917">
        <v>35306</v>
      </c>
      <c r="B2787">
        <v>8.36</v>
      </c>
    </row>
    <row r="2788" spans="1:2">
      <c r="A2788" s="917">
        <v>35307</v>
      </c>
      <c r="B2788">
        <v>8.44</v>
      </c>
    </row>
    <row r="2789" spans="1:2">
      <c r="A2789" s="917">
        <v>35310</v>
      </c>
      <c r="B2789" t="s">
        <v>739</v>
      </c>
    </row>
    <row r="2790" spans="1:2">
      <c r="A2790" s="917">
        <v>35311</v>
      </c>
      <c r="B2790">
        <v>8.4</v>
      </c>
    </row>
    <row r="2791" spans="1:2">
      <c r="A2791" s="917">
        <v>35312</v>
      </c>
      <c r="B2791">
        <v>8.44</v>
      </c>
    </row>
    <row r="2792" spans="1:2">
      <c r="A2792" s="917">
        <v>35313</v>
      </c>
      <c r="B2792">
        <v>8.4600000000000009</v>
      </c>
    </row>
    <row r="2793" spans="1:2">
      <c r="A2793" s="917">
        <v>35314</v>
      </c>
      <c r="B2793">
        <v>8.42</v>
      </c>
    </row>
    <row r="2794" spans="1:2">
      <c r="A2794" s="917">
        <v>35317</v>
      </c>
      <c r="B2794">
        <v>8.41</v>
      </c>
    </row>
    <row r="2795" spans="1:2">
      <c r="A2795" s="917">
        <v>35318</v>
      </c>
      <c r="B2795">
        <v>8.4499999999999993</v>
      </c>
    </row>
    <row r="2796" spans="1:2">
      <c r="A2796" s="917">
        <v>35319</v>
      </c>
      <c r="B2796">
        <v>8.4499999999999993</v>
      </c>
    </row>
    <row r="2797" spans="1:2">
      <c r="A2797" s="917">
        <v>35320</v>
      </c>
      <c r="B2797">
        <v>8.4</v>
      </c>
    </row>
    <row r="2798" spans="1:2">
      <c r="A2798" s="917">
        <v>35321</v>
      </c>
      <c r="B2798">
        <v>8.2799999999999994</v>
      </c>
    </row>
    <row r="2799" spans="1:2">
      <c r="A2799" s="917">
        <v>35324</v>
      </c>
      <c r="B2799">
        <v>8.27</v>
      </c>
    </row>
    <row r="2800" spans="1:2">
      <c r="A2800" s="917">
        <v>35325</v>
      </c>
      <c r="B2800">
        <v>8.32</v>
      </c>
    </row>
    <row r="2801" spans="1:2">
      <c r="A2801" s="917">
        <v>35326</v>
      </c>
      <c r="B2801">
        <v>8.34</v>
      </c>
    </row>
    <row r="2802" spans="1:2">
      <c r="A2802" s="917">
        <v>35327</v>
      </c>
      <c r="B2802">
        <v>8.36</v>
      </c>
    </row>
    <row r="2803" spans="1:2">
      <c r="A2803" s="917">
        <v>35328</v>
      </c>
      <c r="B2803">
        <v>8.34</v>
      </c>
    </row>
    <row r="2804" spans="1:2">
      <c r="A2804" s="917">
        <v>35331</v>
      </c>
      <c r="B2804">
        <v>8.34</v>
      </c>
    </row>
    <row r="2805" spans="1:2">
      <c r="A2805" s="917">
        <v>35332</v>
      </c>
      <c r="B2805">
        <v>8.32</v>
      </c>
    </row>
    <row r="2806" spans="1:2">
      <c r="A2806" s="917">
        <v>35333</v>
      </c>
      <c r="B2806">
        <v>8.27</v>
      </c>
    </row>
    <row r="2807" spans="1:2">
      <c r="A2807" s="917">
        <v>35334</v>
      </c>
      <c r="B2807">
        <v>8.1999999999999993</v>
      </c>
    </row>
    <row r="2808" spans="1:2">
      <c r="A2808" s="917">
        <v>35335</v>
      </c>
      <c r="B2808">
        <v>8.2100000000000009</v>
      </c>
    </row>
    <row r="2809" spans="1:2">
      <c r="A2809" s="917">
        <v>35338</v>
      </c>
      <c r="B2809">
        <v>8.2200000000000006</v>
      </c>
    </row>
    <row r="2810" spans="1:2">
      <c r="A2810" s="917">
        <v>35339</v>
      </c>
      <c r="B2810">
        <v>8.17</v>
      </c>
    </row>
    <row r="2811" spans="1:2">
      <c r="A2811" s="917">
        <v>35340</v>
      </c>
      <c r="B2811">
        <v>8.14</v>
      </c>
    </row>
    <row r="2812" spans="1:2">
      <c r="A2812" s="917">
        <v>35341</v>
      </c>
      <c r="B2812">
        <v>8.14</v>
      </c>
    </row>
    <row r="2813" spans="1:2">
      <c r="A2813" s="917">
        <v>35342</v>
      </c>
      <c r="B2813">
        <v>8.0299999999999994</v>
      </c>
    </row>
    <row r="2814" spans="1:2">
      <c r="A2814" s="917">
        <v>35345</v>
      </c>
      <c r="B2814">
        <v>8.07</v>
      </c>
    </row>
    <row r="2815" spans="1:2">
      <c r="A2815" s="917">
        <v>35346</v>
      </c>
      <c r="B2815">
        <v>8.07</v>
      </c>
    </row>
    <row r="2816" spans="1:2">
      <c r="A2816" s="917">
        <v>35347</v>
      </c>
      <c r="B2816">
        <v>8.1199999999999992</v>
      </c>
    </row>
    <row r="2817" spans="1:2">
      <c r="A2817" s="917">
        <v>35348</v>
      </c>
      <c r="B2817">
        <v>8.16</v>
      </c>
    </row>
    <row r="2818" spans="1:2">
      <c r="A2818" s="917">
        <v>35349</v>
      </c>
      <c r="B2818">
        <v>8.1</v>
      </c>
    </row>
    <row r="2819" spans="1:2">
      <c r="A2819" s="917">
        <v>35352</v>
      </c>
      <c r="B2819" t="s">
        <v>739</v>
      </c>
    </row>
    <row r="2820" spans="1:2">
      <c r="A2820" s="917">
        <v>35353</v>
      </c>
      <c r="B2820">
        <v>8.11</v>
      </c>
    </row>
    <row r="2821" spans="1:2">
      <c r="A2821" s="917">
        <v>35354</v>
      </c>
      <c r="B2821">
        <v>8.1199999999999992</v>
      </c>
    </row>
    <row r="2822" spans="1:2">
      <c r="A2822" s="917">
        <v>35355</v>
      </c>
      <c r="B2822">
        <v>8.07</v>
      </c>
    </row>
    <row r="2823" spans="1:2">
      <c r="A2823" s="917">
        <v>35356</v>
      </c>
      <c r="B2823">
        <v>8.02</v>
      </c>
    </row>
    <row r="2824" spans="1:2">
      <c r="A2824" s="917">
        <v>35359</v>
      </c>
      <c r="B2824">
        <v>8.0399999999999991</v>
      </c>
    </row>
    <row r="2825" spans="1:2">
      <c r="A2825" s="917">
        <v>35360</v>
      </c>
      <c r="B2825">
        <v>8.06</v>
      </c>
    </row>
    <row r="2826" spans="1:2">
      <c r="A2826" s="917">
        <v>35361</v>
      </c>
      <c r="B2826">
        <v>8.08</v>
      </c>
    </row>
    <row r="2827" spans="1:2">
      <c r="A2827" s="917">
        <v>35362</v>
      </c>
      <c r="B2827">
        <v>8.1</v>
      </c>
    </row>
    <row r="2828" spans="1:2">
      <c r="A2828" s="917">
        <v>35363</v>
      </c>
      <c r="B2828">
        <v>8.06</v>
      </c>
    </row>
    <row r="2829" spans="1:2">
      <c r="A2829" s="917">
        <v>35366</v>
      </c>
      <c r="B2829">
        <v>8.07</v>
      </c>
    </row>
    <row r="2830" spans="1:2">
      <c r="A2830" s="917">
        <v>35367</v>
      </c>
      <c r="B2830">
        <v>7.95</v>
      </c>
    </row>
    <row r="2831" spans="1:2">
      <c r="A2831" s="917">
        <v>35368</v>
      </c>
      <c r="B2831">
        <v>7.93</v>
      </c>
    </row>
    <row r="2832" spans="1:2">
      <c r="A2832" s="917">
        <v>35369</v>
      </c>
      <c r="B2832">
        <v>7.91</v>
      </c>
    </row>
    <row r="2833" spans="1:2">
      <c r="A2833" s="917">
        <v>35370</v>
      </c>
      <c r="B2833">
        <v>7.94</v>
      </c>
    </row>
    <row r="2834" spans="1:2">
      <c r="A2834" s="917">
        <v>35373</v>
      </c>
      <c r="B2834">
        <v>7.92</v>
      </c>
    </row>
    <row r="2835" spans="1:2">
      <c r="A2835" s="917">
        <v>35374</v>
      </c>
      <c r="B2835">
        <v>7.87</v>
      </c>
    </row>
    <row r="2836" spans="1:2">
      <c r="A2836" s="917">
        <v>35375</v>
      </c>
      <c r="B2836">
        <v>7.86</v>
      </c>
    </row>
    <row r="2837" spans="1:2">
      <c r="A2837" s="917">
        <v>35376</v>
      </c>
      <c r="B2837">
        <v>7.81</v>
      </c>
    </row>
    <row r="2838" spans="1:2">
      <c r="A2838" s="917">
        <v>35377</v>
      </c>
      <c r="B2838">
        <v>7.82</v>
      </c>
    </row>
    <row r="2839" spans="1:2">
      <c r="A2839" s="917">
        <v>35380</v>
      </c>
      <c r="B2839" t="s">
        <v>739</v>
      </c>
    </row>
    <row r="2840" spans="1:2">
      <c r="A2840" s="917">
        <v>35381</v>
      </c>
      <c r="B2840">
        <v>7.75</v>
      </c>
    </row>
    <row r="2841" spans="1:2">
      <c r="A2841" s="917">
        <v>35382</v>
      </c>
      <c r="B2841">
        <v>7.77</v>
      </c>
    </row>
    <row r="2842" spans="1:2">
      <c r="A2842" s="917">
        <v>35383</v>
      </c>
      <c r="B2842">
        <v>7.73</v>
      </c>
    </row>
    <row r="2843" spans="1:2">
      <c r="A2843" s="917">
        <v>35384</v>
      </c>
      <c r="B2843">
        <v>7.76</v>
      </c>
    </row>
    <row r="2844" spans="1:2">
      <c r="A2844" s="917">
        <v>35387</v>
      </c>
      <c r="B2844">
        <v>7.78</v>
      </c>
    </row>
    <row r="2845" spans="1:2">
      <c r="A2845" s="917">
        <v>35388</v>
      </c>
      <c r="B2845">
        <v>7.75</v>
      </c>
    </row>
    <row r="2846" spans="1:2">
      <c r="A2846" s="917">
        <v>35389</v>
      </c>
      <c r="B2846">
        <v>7.72</v>
      </c>
    </row>
    <row r="2847" spans="1:2">
      <c r="A2847" s="917">
        <v>35390</v>
      </c>
      <c r="B2847">
        <v>7.71</v>
      </c>
    </row>
    <row r="2848" spans="1:2">
      <c r="A2848" s="917">
        <v>35391</v>
      </c>
      <c r="B2848">
        <v>7.77</v>
      </c>
    </row>
    <row r="2849" spans="1:2">
      <c r="A2849" s="917">
        <v>35394</v>
      </c>
      <c r="B2849">
        <v>7.75</v>
      </c>
    </row>
    <row r="2850" spans="1:2">
      <c r="A2850" s="917">
        <v>35395</v>
      </c>
      <c r="B2850">
        <v>7.77</v>
      </c>
    </row>
    <row r="2851" spans="1:2">
      <c r="A2851" s="917">
        <v>35396</v>
      </c>
      <c r="B2851">
        <v>7.77</v>
      </c>
    </row>
    <row r="2852" spans="1:2">
      <c r="A2852" s="917">
        <v>35397</v>
      </c>
      <c r="B2852" t="s">
        <v>739</v>
      </c>
    </row>
    <row r="2853" spans="1:2">
      <c r="A2853" s="917">
        <v>35398</v>
      </c>
      <c r="B2853">
        <v>7.71</v>
      </c>
    </row>
    <row r="2854" spans="1:2">
      <c r="A2854" s="917">
        <v>35401</v>
      </c>
      <c r="B2854">
        <v>7.73</v>
      </c>
    </row>
    <row r="2855" spans="1:2">
      <c r="A2855" s="917">
        <v>35402</v>
      </c>
      <c r="B2855">
        <v>7.73</v>
      </c>
    </row>
    <row r="2856" spans="1:2">
      <c r="A2856" s="917">
        <v>35403</v>
      </c>
      <c r="B2856">
        <v>7.77</v>
      </c>
    </row>
    <row r="2857" spans="1:2">
      <c r="A2857" s="917">
        <v>35404</v>
      </c>
      <c r="B2857">
        <v>7.85</v>
      </c>
    </row>
    <row r="2858" spans="1:2">
      <c r="A2858" s="917">
        <v>35405</v>
      </c>
      <c r="B2858">
        <v>7.88</v>
      </c>
    </row>
    <row r="2859" spans="1:2">
      <c r="A2859" s="917">
        <v>35408</v>
      </c>
      <c r="B2859">
        <v>7.83</v>
      </c>
    </row>
    <row r="2860" spans="1:2">
      <c r="A2860" s="917">
        <v>35409</v>
      </c>
      <c r="B2860">
        <v>7.84</v>
      </c>
    </row>
    <row r="2861" spans="1:2">
      <c r="A2861" s="917">
        <v>35410</v>
      </c>
      <c r="B2861">
        <v>7.94</v>
      </c>
    </row>
    <row r="2862" spans="1:2">
      <c r="A2862" s="917">
        <v>35411</v>
      </c>
      <c r="B2862">
        <v>7.96</v>
      </c>
    </row>
    <row r="2863" spans="1:2">
      <c r="A2863" s="917">
        <v>35412</v>
      </c>
      <c r="B2863">
        <v>7.91</v>
      </c>
    </row>
    <row r="2864" spans="1:2">
      <c r="A2864" s="917">
        <v>35415</v>
      </c>
      <c r="B2864">
        <v>7.97</v>
      </c>
    </row>
    <row r="2865" spans="1:2">
      <c r="A2865" s="917">
        <v>35416</v>
      </c>
      <c r="B2865">
        <v>8</v>
      </c>
    </row>
    <row r="2866" spans="1:2">
      <c r="A2866" s="917">
        <v>35417</v>
      </c>
      <c r="B2866">
        <v>8.02</v>
      </c>
    </row>
    <row r="2867" spans="1:2">
      <c r="A2867" s="917">
        <v>35418</v>
      </c>
      <c r="B2867">
        <v>7.95</v>
      </c>
    </row>
    <row r="2868" spans="1:2">
      <c r="A2868" s="917">
        <v>35419</v>
      </c>
      <c r="B2868">
        <v>7.92</v>
      </c>
    </row>
    <row r="2869" spans="1:2">
      <c r="A2869" s="917">
        <v>35422</v>
      </c>
      <c r="B2869">
        <v>7.92</v>
      </c>
    </row>
    <row r="2870" spans="1:2">
      <c r="A2870" s="917">
        <v>35423</v>
      </c>
      <c r="B2870">
        <v>7.91</v>
      </c>
    </row>
    <row r="2871" spans="1:2">
      <c r="A2871" s="917">
        <v>35424</v>
      </c>
      <c r="B2871" t="s">
        <v>739</v>
      </c>
    </row>
    <row r="2872" spans="1:2">
      <c r="A2872" s="917">
        <v>35425</v>
      </c>
      <c r="B2872">
        <v>7.92</v>
      </c>
    </row>
    <row r="2873" spans="1:2">
      <c r="A2873" s="917">
        <v>35426</v>
      </c>
      <c r="B2873">
        <v>7.87</v>
      </c>
    </row>
    <row r="2874" spans="1:2">
      <c r="A2874" s="917">
        <v>35429</v>
      </c>
      <c r="B2874">
        <v>7.86</v>
      </c>
    </row>
    <row r="2875" spans="1:2">
      <c r="A2875" s="917">
        <v>35430</v>
      </c>
      <c r="B2875">
        <v>7.97</v>
      </c>
    </row>
    <row r="2876" spans="1:2">
      <c r="A2876" s="917">
        <v>35431</v>
      </c>
      <c r="B2876" t="s">
        <v>739</v>
      </c>
    </row>
    <row r="2877" spans="1:2">
      <c r="A2877" s="917">
        <v>35432</v>
      </c>
      <c r="B2877">
        <v>8.06</v>
      </c>
    </row>
    <row r="2878" spans="1:2">
      <c r="A2878" s="917">
        <v>35433</v>
      </c>
      <c r="B2878">
        <v>8.0500000000000007</v>
      </c>
    </row>
    <row r="2879" spans="1:2">
      <c r="A2879" s="917">
        <v>35436</v>
      </c>
      <c r="B2879">
        <v>8.07</v>
      </c>
    </row>
    <row r="2880" spans="1:2">
      <c r="A2880" s="917">
        <v>35437</v>
      </c>
      <c r="B2880">
        <v>8.1199999999999992</v>
      </c>
    </row>
    <row r="2881" spans="1:2">
      <c r="A2881" s="917">
        <v>35438</v>
      </c>
      <c r="B2881">
        <v>8.1300000000000008</v>
      </c>
    </row>
    <row r="2882" spans="1:2">
      <c r="A2882" s="917">
        <v>35439</v>
      </c>
      <c r="B2882">
        <v>8.06</v>
      </c>
    </row>
    <row r="2883" spans="1:2">
      <c r="A2883" s="917">
        <v>35440</v>
      </c>
      <c r="B2883">
        <v>8.15</v>
      </c>
    </row>
    <row r="2884" spans="1:2">
      <c r="A2884" s="917">
        <v>35443</v>
      </c>
      <c r="B2884">
        <v>8.11</v>
      </c>
    </row>
    <row r="2885" spans="1:2">
      <c r="A2885" s="917">
        <v>35444</v>
      </c>
      <c r="B2885">
        <v>8.0399999999999991</v>
      </c>
    </row>
    <row r="2886" spans="1:2">
      <c r="A2886" s="917">
        <v>35445</v>
      </c>
      <c r="B2886">
        <v>8.0399999999999991</v>
      </c>
    </row>
    <row r="2887" spans="1:2">
      <c r="A2887" s="917">
        <v>35446</v>
      </c>
      <c r="B2887">
        <v>8.09</v>
      </c>
    </row>
    <row r="2888" spans="1:2">
      <c r="A2888" s="917">
        <v>35447</v>
      </c>
      <c r="B2888">
        <v>8.08</v>
      </c>
    </row>
    <row r="2889" spans="1:2">
      <c r="A2889" s="917">
        <v>35450</v>
      </c>
      <c r="B2889">
        <v>8.08</v>
      </c>
    </row>
    <row r="2890" spans="1:2">
      <c r="A2890" s="917">
        <v>35451</v>
      </c>
      <c r="B2890">
        <v>8.08</v>
      </c>
    </row>
    <row r="2891" spans="1:2">
      <c r="A2891" s="917">
        <v>35452</v>
      </c>
      <c r="B2891">
        <v>8.08</v>
      </c>
    </row>
    <row r="2892" spans="1:2">
      <c r="A2892" s="917">
        <v>35453</v>
      </c>
      <c r="B2892">
        <v>8.09</v>
      </c>
    </row>
    <row r="2893" spans="1:2">
      <c r="A2893" s="917">
        <v>35454</v>
      </c>
      <c r="B2893">
        <v>8.15</v>
      </c>
    </row>
    <row r="2894" spans="1:2">
      <c r="A2894" s="917">
        <v>35457</v>
      </c>
      <c r="B2894">
        <v>8.18</v>
      </c>
    </row>
    <row r="2895" spans="1:2">
      <c r="A2895" s="917">
        <v>35458</v>
      </c>
      <c r="B2895">
        <v>8.15</v>
      </c>
    </row>
    <row r="2896" spans="1:2">
      <c r="A2896" s="917">
        <v>35459</v>
      </c>
      <c r="B2896">
        <v>8.14</v>
      </c>
    </row>
    <row r="2897" spans="1:2">
      <c r="A2897" s="917">
        <v>35460</v>
      </c>
      <c r="B2897">
        <v>8.1199999999999992</v>
      </c>
    </row>
    <row r="2898" spans="1:2">
      <c r="A2898" s="917">
        <v>35461</v>
      </c>
      <c r="B2898">
        <v>8.0299999999999994</v>
      </c>
    </row>
    <row r="2899" spans="1:2">
      <c r="A2899" s="917">
        <v>35464</v>
      </c>
      <c r="B2899">
        <v>7.98</v>
      </c>
    </row>
    <row r="2900" spans="1:2">
      <c r="A2900" s="917">
        <v>35465</v>
      </c>
      <c r="B2900">
        <v>7.96</v>
      </c>
    </row>
    <row r="2901" spans="1:2">
      <c r="A2901" s="917">
        <v>35466</v>
      </c>
      <c r="B2901">
        <v>7.98</v>
      </c>
    </row>
    <row r="2902" spans="1:2">
      <c r="A2902" s="917">
        <v>35467</v>
      </c>
      <c r="B2902">
        <v>8</v>
      </c>
    </row>
    <row r="2903" spans="1:2">
      <c r="A2903" s="917">
        <v>35468</v>
      </c>
      <c r="B2903">
        <v>7.97</v>
      </c>
    </row>
    <row r="2904" spans="1:2">
      <c r="A2904" s="917">
        <v>35471</v>
      </c>
      <c r="B2904">
        <v>7.97</v>
      </c>
    </row>
    <row r="2905" spans="1:2">
      <c r="A2905" s="917">
        <v>35472</v>
      </c>
      <c r="B2905">
        <v>7.91</v>
      </c>
    </row>
    <row r="2906" spans="1:2">
      <c r="A2906" s="917">
        <v>35473</v>
      </c>
      <c r="B2906">
        <v>7.92</v>
      </c>
    </row>
    <row r="2907" spans="1:2">
      <c r="A2907" s="917">
        <v>35474</v>
      </c>
      <c r="B2907">
        <v>7.86</v>
      </c>
    </row>
    <row r="2908" spans="1:2">
      <c r="A2908" s="917">
        <v>35475</v>
      </c>
      <c r="B2908">
        <v>7.81</v>
      </c>
    </row>
    <row r="2909" spans="1:2">
      <c r="A2909" s="917">
        <v>35478</v>
      </c>
      <c r="B2909" t="s">
        <v>739</v>
      </c>
    </row>
    <row r="2910" spans="1:2">
      <c r="A2910" s="917">
        <v>35479</v>
      </c>
      <c r="B2910">
        <v>7.82</v>
      </c>
    </row>
    <row r="2911" spans="1:2">
      <c r="A2911" s="917">
        <v>35480</v>
      </c>
      <c r="B2911">
        <v>7.85</v>
      </c>
    </row>
    <row r="2912" spans="1:2">
      <c r="A2912" s="917">
        <v>35481</v>
      </c>
      <c r="B2912">
        <v>7.89</v>
      </c>
    </row>
    <row r="2913" spans="1:2">
      <c r="A2913" s="917">
        <v>35482</v>
      </c>
      <c r="B2913">
        <v>7.91</v>
      </c>
    </row>
    <row r="2914" spans="1:2">
      <c r="A2914" s="917">
        <v>35485</v>
      </c>
      <c r="B2914">
        <v>7.93</v>
      </c>
    </row>
    <row r="2915" spans="1:2">
      <c r="A2915" s="917">
        <v>35486</v>
      </c>
      <c r="B2915">
        <v>7.94</v>
      </c>
    </row>
    <row r="2916" spans="1:2">
      <c r="A2916" s="917">
        <v>35487</v>
      </c>
      <c r="B2916">
        <v>8.06</v>
      </c>
    </row>
    <row r="2917" spans="1:2">
      <c r="A2917" s="917">
        <v>35488</v>
      </c>
      <c r="B2917">
        <v>8.08</v>
      </c>
    </row>
    <row r="2918" spans="1:2">
      <c r="A2918" s="917">
        <v>35489</v>
      </c>
      <c r="B2918">
        <v>8.0500000000000007</v>
      </c>
    </row>
    <row r="2919" spans="1:2">
      <c r="A2919" s="917">
        <v>35492</v>
      </c>
      <c r="B2919">
        <v>8.09</v>
      </c>
    </row>
    <row r="2920" spans="1:2">
      <c r="A2920" s="917">
        <v>35493</v>
      </c>
      <c r="B2920">
        <v>8.1</v>
      </c>
    </row>
    <row r="2921" spans="1:2">
      <c r="A2921" s="917">
        <v>35494</v>
      </c>
      <c r="B2921">
        <v>8.09</v>
      </c>
    </row>
    <row r="2922" spans="1:2">
      <c r="A2922" s="917">
        <v>35495</v>
      </c>
      <c r="B2922">
        <v>8.1300000000000008</v>
      </c>
    </row>
    <row r="2923" spans="1:2">
      <c r="A2923" s="917">
        <v>35496</v>
      </c>
      <c r="B2923">
        <v>8.1</v>
      </c>
    </row>
    <row r="2924" spans="1:2">
      <c r="A2924" s="917">
        <v>35499</v>
      </c>
      <c r="B2924">
        <v>8.09</v>
      </c>
    </row>
    <row r="2925" spans="1:2">
      <c r="A2925" s="917">
        <v>35500</v>
      </c>
      <c r="B2925">
        <v>8.11</v>
      </c>
    </row>
    <row r="2926" spans="1:2">
      <c r="A2926" s="917">
        <v>35501</v>
      </c>
      <c r="B2926">
        <v>8.1199999999999992</v>
      </c>
    </row>
    <row r="2927" spans="1:2">
      <c r="A2927" s="917">
        <v>35502</v>
      </c>
      <c r="B2927">
        <v>8.2200000000000006</v>
      </c>
    </row>
    <row r="2928" spans="1:2">
      <c r="A2928" s="917">
        <v>35503</v>
      </c>
      <c r="B2928">
        <v>8.19</v>
      </c>
    </row>
    <row r="2929" spans="1:2">
      <c r="A2929" s="917">
        <v>35506</v>
      </c>
      <c r="B2929">
        <v>8.1999999999999993</v>
      </c>
    </row>
    <row r="2930" spans="1:2">
      <c r="A2930" s="917">
        <v>35507</v>
      </c>
      <c r="B2930">
        <v>8.1999999999999993</v>
      </c>
    </row>
    <row r="2931" spans="1:2">
      <c r="A2931" s="917">
        <v>35508</v>
      </c>
      <c r="B2931">
        <v>8.25</v>
      </c>
    </row>
    <row r="2932" spans="1:2">
      <c r="A2932" s="917">
        <v>35509</v>
      </c>
      <c r="B2932">
        <v>8.24</v>
      </c>
    </row>
    <row r="2933" spans="1:2">
      <c r="A2933" s="917">
        <v>35510</v>
      </c>
      <c r="B2933">
        <v>8.23</v>
      </c>
    </row>
    <row r="2934" spans="1:2">
      <c r="A2934" s="917">
        <v>35513</v>
      </c>
      <c r="B2934">
        <v>8.1999999999999993</v>
      </c>
    </row>
    <row r="2935" spans="1:2">
      <c r="A2935" s="917">
        <v>35514</v>
      </c>
      <c r="B2935">
        <v>8.2200000000000006</v>
      </c>
    </row>
    <row r="2936" spans="1:2">
      <c r="A2936" s="917">
        <v>35515</v>
      </c>
      <c r="B2936">
        <v>8.23</v>
      </c>
    </row>
    <row r="2937" spans="1:2">
      <c r="A2937" s="917">
        <v>35516</v>
      </c>
      <c r="B2937">
        <v>8.32</v>
      </c>
    </row>
    <row r="2938" spans="1:2">
      <c r="A2938" s="917">
        <v>35517</v>
      </c>
      <c r="B2938" t="s">
        <v>739</v>
      </c>
    </row>
    <row r="2939" spans="1:2">
      <c r="A2939" s="917">
        <v>35520</v>
      </c>
      <c r="B2939">
        <v>8.32</v>
      </c>
    </row>
    <row r="2940" spans="1:2">
      <c r="A2940" s="917">
        <v>35521</v>
      </c>
      <c r="B2940">
        <v>8.31</v>
      </c>
    </row>
    <row r="2941" spans="1:2">
      <c r="A2941" s="917">
        <v>35522</v>
      </c>
      <c r="B2941">
        <v>8.31</v>
      </c>
    </row>
    <row r="2942" spans="1:2">
      <c r="A2942" s="917">
        <v>35523</v>
      </c>
      <c r="B2942">
        <v>8.31</v>
      </c>
    </row>
    <row r="2943" spans="1:2">
      <c r="A2943" s="917">
        <v>35524</v>
      </c>
      <c r="B2943">
        <v>8.3800000000000008</v>
      </c>
    </row>
    <row r="2944" spans="1:2">
      <c r="A2944" s="917">
        <v>35527</v>
      </c>
      <c r="B2944">
        <v>8.34</v>
      </c>
    </row>
    <row r="2945" spans="1:2">
      <c r="A2945" s="917">
        <v>35528</v>
      </c>
      <c r="B2945">
        <v>8.35</v>
      </c>
    </row>
    <row r="2946" spans="1:2">
      <c r="A2946" s="917">
        <v>35529</v>
      </c>
      <c r="B2946">
        <v>8.35</v>
      </c>
    </row>
    <row r="2947" spans="1:2">
      <c r="A2947" s="917">
        <v>35530</v>
      </c>
      <c r="B2947">
        <v>8.35</v>
      </c>
    </row>
    <row r="2948" spans="1:2">
      <c r="A2948" s="917">
        <v>35531</v>
      </c>
      <c r="B2948">
        <v>8.4</v>
      </c>
    </row>
    <row r="2949" spans="1:2">
      <c r="A2949" s="917">
        <v>35534</v>
      </c>
      <c r="B2949">
        <v>8.4</v>
      </c>
    </row>
    <row r="2950" spans="1:2">
      <c r="A2950" s="917">
        <v>35535</v>
      </c>
      <c r="B2950">
        <v>8.33</v>
      </c>
    </row>
    <row r="2951" spans="1:2">
      <c r="A2951" s="917">
        <v>35536</v>
      </c>
      <c r="B2951">
        <v>8.34</v>
      </c>
    </row>
    <row r="2952" spans="1:2">
      <c r="A2952" s="917">
        <v>35537</v>
      </c>
      <c r="B2952">
        <v>8.31</v>
      </c>
    </row>
    <row r="2953" spans="1:2">
      <c r="A2953" s="917">
        <v>35538</v>
      </c>
      <c r="B2953">
        <v>8.32</v>
      </c>
    </row>
    <row r="2954" spans="1:2">
      <c r="A2954" s="917">
        <v>35541</v>
      </c>
      <c r="B2954">
        <v>8.35</v>
      </c>
    </row>
    <row r="2955" spans="1:2">
      <c r="A2955" s="917">
        <v>35542</v>
      </c>
      <c r="B2955">
        <v>8.31</v>
      </c>
    </row>
    <row r="2956" spans="1:2">
      <c r="A2956" s="917">
        <v>35543</v>
      </c>
      <c r="B2956">
        <v>8.34</v>
      </c>
    </row>
    <row r="2957" spans="1:2">
      <c r="A2957" s="917">
        <v>35544</v>
      </c>
      <c r="B2957">
        <v>8.36</v>
      </c>
    </row>
    <row r="2958" spans="1:2">
      <c r="A2958" s="917">
        <v>35545</v>
      </c>
      <c r="B2958">
        <v>8.39</v>
      </c>
    </row>
    <row r="2959" spans="1:2">
      <c r="A2959" s="917">
        <v>35548</v>
      </c>
      <c r="B2959">
        <v>8.3800000000000008</v>
      </c>
    </row>
    <row r="2960" spans="1:2">
      <c r="A2960" s="917">
        <v>35549</v>
      </c>
      <c r="B2960">
        <v>8.26</v>
      </c>
    </row>
    <row r="2961" spans="1:2">
      <c r="A2961" s="917">
        <v>35550</v>
      </c>
      <c r="B2961">
        <v>8.2200000000000006</v>
      </c>
    </row>
    <row r="2962" spans="1:2">
      <c r="A2962" s="917">
        <v>35551</v>
      </c>
      <c r="B2962">
        <v>8.2100000000000009</v>
      </c>
    </row>
    <row r="2963" spans="1:2">
      <c r="A2963" s="917">
        <v>35552</v>
      </c>
      <c r="B2963">
        <v>8.2100000000000009</v>
      </c>
    </row>
    <row r="2964" spans="1:2">
      <c r="A2964" s="917">
        <v>35555</v>
      </c>
      <c r="B2964">
        <v>8.18</v>
      </c>
    </row>
    <row r="2965" spans="1:2">
      <c r="A2965" s="917">
        <v>35556</v>
      </c>
      <c r="B2965">
        <v>8.16</v>
      </c>
    </row>
    <row r="2966" spans="1:2">
      <c r="A2966" s="917">
        <v>35557</v>
      </c>
      <c r="B2966">
        <v>8.2200000000000006</v>
      </c>
    </row>
    <row r="2967" spans="1:2">
      <c r="A2967" s="917">
        <v>35558</v>
      </c>
      <c r="B2967">
        <v>8.18</v>
      </c>
    </row>
    <row r="2968" spans="1:2">
      <c r="A2968" s="917">
        <v>35559</v>
      </c>
      <c r="B2968">
        <v>8.17</v>
      </c>
    </row>
    <row r="2969" spans="1:2">
      <c r="A2969" s="917">
        <v>35562</v>
      </c>
      <c r="B2969">
        <v>8.16</v>
      </c>
    </row>
    <row r="2970" spans="1:2">
      <c r="A2970" s="917">
        <v>35563</v>
      </c>
      <c r="B2970">
        <v>8.19</v>
      </c>
    </row>
    <row r="2971" spans="1:2">
      <c r="A2971" s="917">
        <v>35564</v>
      </c>
      <c r="B2971">
        <v>8.17</v>
      </c>
    </row>
    <row r="2972" spans="1:2">
      <c r="A2972" s="917">
        <v>35565</v>
      </c>
      <c r="B2972">
        <v>8.15</v>
      </c>
    </row>
    <row r="2973" spans="1:2">
      <c r="A2973" s="917">
        <v>35566</v>
      </c>
      <c r="B2973">
        <v>8.17</v>
      </c>
    </row>
    <row r="2974" spans="1:2">
      <c r="A2974" s="917">
        <v>35569</v>
      </c>
      <c r="B2974">
        <v>8.18</v>
      </c>
    </row>
    <row r="2975" spans="1:2">
      <c r="A2975" s="917">
        <v>35570</v>
      </c>
      <c r="B2975">
        <v>8.18</v>
      </c>
    </row>
    <row r="2976" spans="1:2">
      <c r="A2976" s="917">
        <v>35571</v>
      </c>
      <c r="B2976">
        <v>8.23</v>
      </c>
    </row>
    <row r="2977" spans="1:2">
      <c r="A2977" s="917">
        <v>35572</v>
      </c>
      <c r="B2977">
        <v>8.25</v>
      </c>
    </row>
    <row r="2978" spans="1:2">
      <c r="A2978" s="917">
        <v>35573</v>
      </c>
      <c r="B2978">
        <v>8.25</v>
      </c>
    </row>
    <row r="2979" spans="1:2">
      <c r="A2979" s="917">
        <v>35576</v>
      </c>
      <c r="B2979" t="s">
        <v>739</v>
      </c>
    </row>
    <row r="2980" spans="1:2">
      <c r="A2980" s="917">
        <v>35577</v>
      </c>
      <c r="B2980">
        <v>8.2899999999999991</v>
      </c>
    </row>
    <row r="2981" spans="1:2">
      <c r="A2981" s="917">
        <v>35578</v>
      </c>
      <c r="B2981">
        <v>8.2799999999999994</v>
      </c>
    </row>
    <row r="2982" spans="1:2">
      <c r="A2982" s="917">
        <v>35579</v>
      </c>
      <c r="B2982">
        <v>8.25</v>
      </c>
    </row>
    <row r="2983" spans="1:2">
      <c r="A2983" s="917">
        <v>35580</v>
      </c>
      <c r="B2983">
        <v>8.18</v>
      </c>
    </row>
    <row r="2984" spans="1:2">
      <c r="A2984" s="917">
        <v>35583</v>
      </c>
      <c r="B2984">
        <v>8.16</v>
      </c>
    </row>
    <row r="2985" spans="1:2">
      <c r="A2985" s="917">
        <v>35584</v>
      </c>
      <c r="B2985">
        <v>8.14</v>
      </c>
    </row>
    <row r="2986" spans="1:2">
      <c r="A2986" s="917">
        <v>35585</v>
      </c>
      <c r="B2986">
        <v>8.1300000000000008</v>
      </c>
    </row>
    <row r="2987" spans="1:2">
      <c r="A2987" s="917">
        <v>35586</v>
      </c>
      <c r="B2987">
        <v>8.14</v>
      </c>
    </row>
    <row r="2988" spans="1:2">
      <c r="A2988" s="917">
        <v>35587</v>
      </c>
      <c r="B2988">
        <v>8.06</v>
      </c>
    </row>
    <row r="2989" spans="1:2">
      <c r="A2989" s="917">
        <v>35590</v>
      </c>
      <c r="B2989">
        <v>8.1</v>
      </c>
    </row>
    <row r="2990" spans="1:2">
      <c r="A2990" s="917">
        <v>35591</v>
      </c>
      <c r="B2990">
        <v>8.1199999999999992</v>
      </c>
    </row>
    <row r="2991" spans="1:2">
      <c r="A2991" s="917">
        <v>35592</v>
      </c>
      <c r="B2991">
        <v>8.1</v>
      </c>
    </row>
    <row r="2992" spans="1:2">
      <c r="A2992" s="917">
        <v>35593</v>
      </c>
      <c r="B2992">
        <v>8.01</v>
      </c>
    </row>
    <row r="2993" spans="1:2">
      <c r="A2993" s="917">
        <v>35594</v>
      </c>
      <c r="B2993">
        <v>7.97</v>
      </c>
    </row>
    <row r="2994" spans="1:2">
      <c r="A2994" s="917">
        <v>35597</v>
      </c>
      <c r="B2994">
        <v>7.95</v>
      </c>
    </row>
    <row r="2995" spans="1:2">
      <c r="A2995" s="917">
        <v>35598</v>
      </c>
      <c r="B2995">
        <v>7.97</v>
      </c>
    </row>
    <row r="2996" spans="1:2">
      <c r="A2996" s="917">
        <v>35599</v>
      </c>
      <c r="B2996">
        <v>7.94</v>
      </c>
    </row>
    <row r="2997" spans="1:2">
      <c r="A2997" s="917">
        <v>35600</v>
      </c>
      <c r="B2997">
        <v>7.94</v>
      </c>
    </row>
    <row r="2998" spans="1:2">
      <c r="A2998" s="917">
        <v>35601</v>
      </c>
      <c r="B2998">
        <v>7.89</v>
      </c>
    </row>
    <row r="2999" spans="1:2">
      <c r="A2999" s="917">
        <v>35604</v>
      </c>
      <c r="B2999">
        <v>7.94</v>
      </c>
    </row>
    <row r="3000" spans="1:2">
      <c r="A3000" s="917">
        <v>35605</v>
      </c>
      <c r="B3000">
        <v>7.93</v>
      </c>
    </row>
    <row r="3001" spans="1:2">
      <c r="A3001" s="917">
        <v>35606</v>
      </c>
      <c r="B3001">
        <v>7.96</v>
      </c>
    </row>
    <row r="3002" spans="1:2">
      <c r="A3002" s="917">
        <v>35607</v>
      </c>
      <c r="B3002">
        <v>8</v>
      </c>
    </row>
    <row r="3003" spans="1:2">
      <c r="A3003" s="917">
        <v>35608</v>
      </c>
      <c r="B3003">
        <v>7.97</v>
      </c>
    </row>
    <row r="3004" spans="1:2">
      <c r="A3004" s="917">
        <v>35611</v>
      </c>
      <c r="B3004">
        <v>8.01</v>
      </c>
    </row>
    <row r="3005" spans="1:2">
      <c r="A3005" s="917">
        <v>35612</v>
      </c>
      <c r="B3005">
        <v>7.96</v>
      </c>
    </row>
    <row r="3006" spans="1:2">
      <c r="A3006" s="917">
        <v>35613</v>
      </c>
      <c r="B3006">
        <v>7.94</v>
      </c>
    </row>
    <row r="3007" spans="1:2">
      <c r="A3007" s="917">
        <v>35614</v>
      </c>
      <c r="B3007">
        <v>7.86</v>
      </c>
    </row>
    <row r="3008" spans="1:2">
      <c r="A3008" s="917">
        <v>35615</v>
      </c>
      <c r="B3008" t="s">
        <v>739</v>
      </c>
    </row>
    <row r="3009" spans="1:2">
      <c r="A3009" s="917">
        <v>35618</v>
      </c>
      <c r="B3009">
        <v>7.82</v>
      </c>
    </row>
    <row r="3010" spans="1:2">
      <c r="A3010" s="917">
        <v>35619</v>
      </c>
      <c r="B3010">
        <v>7.81</v>
      </c>
    </row>
    <row r="3011" spans="1:2">
      <c r="A3011" s="917">
        <v>35620</v>
      </c>
      <c r="B3011">
        <v>7.78</v>
      </c>
    </row>
    <row r="3012" spans="1:2">
      <c r="A3012" s="917">
        <v>35621</v>
      </c>
      <c r="B3012">
        <v>7.79</v>
      </c>
    </row>
    <row r="3013" spans="1:2">
      <c r="A3013" s="917">
        <v>35622</v>
      </c>
      <c r="B3013">
        <v>7.77</v>
      </c>
    </row>
    <row r="3014" spans="1:2">
      <c r="A3014" s="917">
        <v>35625</v>
      </c>
      <c r="B3014">
        <v>7.78</v>
      </c>
    </row>
    <row r="3015" spans="1:2">
      <c r="A3015" s="917">
        <v>35626</v>
      </c>
      <c r="B3015">
        <v>7.78</v>
      </c>
    </row>
    <row r="3016" spans="1:2">
      <c r="A3016" s="917">
        <v>35627</v>
      </c>
      <c r="B3016">
        <v>7.73</v>
      </c>
    </row>
    <row r="3017" spans="1:2">
      <c r="A3017" s="917">
        <v>35628</v>
      </c>
      <c r="B3017">
        <v>7.73</v>
      </c>
    </row>
    <row r="3018" spans="1:2">
      <c r="A3018" s="917">
        <v>35629</v>
      </c>
      <c r="B3018">
        <v>7.76</v>
      </c>
    </row>
    <row r="3019" spans="1:2">
      <c r="A3019" s="917">
        <v>35632</v>
      </c>
      <c r="B3019">
        <v>7.79</v>
      </c>
    </row>
    <row r="3020" spans="1:2">
      <c r="A3020" s="917">
        <v>35633</v>
      </c>
      <c r="B3020">
        <v>7.69</v>
      </c>
    </row>
    <row r="3021" spans="1:2">
      <c r="A3021" s="917">
        <v>35634</v>
      </c>
      <c r="B3021">
        <v>7.66</v>
      </c>
    </row>
    <row r="3022" spans="1:2">
      <c r="A3022" s="917">
        <v>35635</v>
      </c>
      <c r="B3022">
        <v>7.67</v>
      </c>
    </row>
    <row r="3023" spans="1:2">
      <c r="A3023" s="917">
        <v>35636</v>
      </c>
      <c r="B3023">
        <v>7.69</v>
      </c>
    </row>
    <row r="3024" spans="1:2">
      <c r="A3024" s="917">
        <v>35639</v>
      </c>
      <c r="B3024">
        <v>7.66</v>
      </c>
    </row>
    <row r="3025" spans="1:2">
      <c r="A3025" s="917">
        <v>35640</v>
      </c>
      <c r="B3025">
        <v>7.63</v>
      </c>
    </row>
    <row r="3026" spans="1:2">
      <c r="A3026" s="917">
        <v>35641</v>
      </c>
      <c r="B3026">
        <v>7.58</v>
      </c>
    </row>
    <row r="3027" spans="1:2">
      <c r="A3027" s="917">
        <v>35642</v>
      </c>
      <c r="B3027">
        <v>7.56</v>
      </c>
    </row>
    <row r="3028" spans="1:2">
      <c r="A3028" s="917">
        <v>35643</v>
      </c>
      <c r="B3028">
        <v>7.69</v>
      </c>
    </row>
    <row r="3029" spans="1:2">
      <c r="A3029" s="917">
        <v>35646</v>
      </c>
      <c r="B3029">
        <v>7.73</v>
      </c>
    </row>
    <row r="3030" spans="1:2">
      <c r="A3030" s="917">
        <v>35647</v>
      </c>
      <c r="B3030">
        <v>7.73</v>
      </c>
    </row>
    <row r="3031" spans="1:2">
      <c r="A3031" s="917">
        <v>35648</v>
      </c>
      <c r="B3031">
        <v>7.71</v>
      </c>
    </row>
    <row r="3032" spans="1:2">
      <c r="A3032" s="917">
        <v>35649</v>
      </c>
      <c r="B3032">
        <v>7.74</v>
      </c>
    </row>
    <row r="3033" spans="1:2">
      <c r="A3033" s="917">
        <v>35650</v>
      </c>
      <c r="B3033">
        <v>7.89</v>
      </c>
    </row>
    <row r="3034" spans="1:2">
      <c r="A3034" s="917">
        <v>35653</v>
      </c>
      <c r="B3034">
        <v>7.86</v>
      </c>
    </row>
    <row r="3035" spans="1:2">
      <c r="A3035" s="917">
        <v>35654</v>
      </c>
      <c r="B3035">
        <v>7.87</v>
      </c>
    </row>
    <row r="3036" spans="1:2">
      <c r="A3036" s="917">
        <v>35655</v>
      </c>
      <c r="B3036">
        <v>7.88</v>
      </c>
    </row>
    <row r="3037" spans="1:2">
      <c r="A3037" s="917">
        <v>35656</v>
      </c>
      <c r="B3037">
        <v>7.85</v>
      </c>
    </row>
    <row r="3038" spans="1:2">
      <c r="A3038" s="917">
        <v>35657</v>
      </c>
      <c r="B3038">
        <v>7.85</v>
      </c>
    </row>
    <row r="3039" spans="1:2">
      <c r="A3039" s="917">
        <v>35660</v>
      </c>
      <c r="B3039">
        <v>7.84</v>
      </c>
    </row>
    <row r="3040" spans="1:2">
      <c r="A3040" s="917">
        <v>35661</v>
      </c>
      <c r="B3040">
        <v>7.83</v>
      </c>
    </row>
    <row r="3041" spans="1:2">
      <c r="A3041" s="917">
        <v>35662</v>
      </c>
      <c r="B3041">
        <v>7.83</v>
      </c>
    </row>
    <row r="3042" spans="1:2">
      <c r="A3042" s="917">
        <v>35663</v>
      </c>
      <c r="B3042">
        <v>7.85</v>
      </c>
    </row>
    <row r="3043" spans="1:2">
      <c r="A3043" s="917">
        <v>35664</v>
      </c>
      <c r="B3043">
        <v>7.88</v>
      </c>
    </row>
    <row r="3044" spans="1:2">
      <c r="A3044" s="917">
        <v>35667</v>
      </c>
      <c r="B3044">
        <v>7.91</v>
      </c>
    </row>
    <row r="3045" spans="1:2">
      <c r="A3045" s="917">
        <v>35668</v>
      </c>
      <c r="B3045">
        <v>7.83</v>
      </c>
    </row>
    <row r="3046" spans="1:2">
      <c r="A3046" s="917">
        <v>35669</v>
      </c>
      <c r="B3046">
        <v>7.82</v>
      </c>
    </row>
    <row r="3047" spans="1:2">
      <c r="A3047" s="917">
        <v>35670</v>
      </c>
      <c r="B3047">
        <v>7.78</v>
      </c>
    </row>
    <row r="3048" spans="1:2">
      <c r="A3048" s="917">
        <v>35671</v>
      </c>
      <c r="B3048">
        <v>7.78</v>
      </c>
    </row>
    <row r="3049" spans="1:2">
      <c r="A3049" s="917">
        <v>35674</v>
      </c>
      <c r="B3049" t="s">
        <v>739</v>
      </c>
    </row>
    <row r="3050" spans="1:2">
      <c r="A3050" s="917">
        <v>35675</v>
      </c>
      <c r="B3050">
        <v>7.77</v>
      </c>
    </row>
    <row r="3051" spans="1:2">
      <c r="A3051" s="917">
        <v>35676</v>
      </c>
      <c r="B3051">
        <v>7.78</v>
      </c>
    </row>
    <row r="3052" spans="1:2">
      <c r="A3052" s="917">
        <v>35677</v>
      </c>
      <c r="B3052">
        <v>7.78</v>
      </c>
    </row>
    <row r="3053" spans="1:2">
      <c r="A3053" s="917">
        <v>35678</v>
      </c>
      <c r="B3053">
        <v>7.81</v>
      </c>
    </row>
    <row r="3054" spans="1:2">
      <c r="A3054" s="917">
        <v>35681</v>
      </c>
      <c r="B3054">
        <v>7.8</v>
      </c>
    </row>
    <row r="3055" spans="1:2">
      <c r="A3055" s="917">
        <v>35682</v>
      </c>
      <c r="B3055">
        <v>7.8</v>
      </c>
    </row>
    <row r="3056" spans="1:2">
      <c r="A3056" s="917">
        <v>35683</v>
      </c>
      <c r="B3056">
        <v>7.82</v>
      </c>
    </row>
    <row r="3057" spans="1:2">
      <c r="A3057" s="917">
        <v>35684</v>
      </c>
      <c r="B3057">
        <v>7.85</v>
      </c>
    </row>
    <row r="3058" spans="1:2">
      <c r="A3058" s="917">
        <v>35685</v>
      </c>
      <c r="B3058">
        <v>7.77</v>
      </c>
    </row>
    <row r="3059" spans="1:2">
      <c r="A3059" s="917">
        <v>35688</v>
      </c>
      <c r="B3059">
        <v>7.77</v>
      </c>
    </row>
    <row r="3060" spans="1:2">
      <c r="A3060" s="917">
        <v>35689</v>
      </c>
      <c r="B3060">
        <v>7.67</v>
      </c>
    </row>
    <row r="3061" spans="1:2">
      <c r="A3061" s="917">
        <v>35690</v>
      </c>
      <c r="B3061">
        <v>7.64</v>
      </c>
    </row>
    <row r="3062" spans="1:2">
      <c r="A3062" s="917">
        <v>35691</v>
      </c>
      <c r="B3062">
        <v>7.64</v>
      </c>
    </row>
    <row r="3063" spans="1:2">
      <c r="A3063" s="917">
        <v>35692</v>
      </c>
      <c r="B3063">
        <v>7.64</v>
      </c>
    </row>
    <row r="3064" spans="1:2">
      <c r="A3064" s="917">
        <v>35695</v>
      </c>
      <c r="B3064">
        <v>7.62</v>
      </c>
    </row>
    <row r="3065" spans="1:2">
      <c r="A3065" s="917">
        <v>35696</v>
      </c>
      <c r="B3065">
        <v>7.64</v>
      </c>
    </row>
    <row r="3066" spans="1:2">
      <c r="A3066" s="917">
        <v>35697</v>
      </c>
      <c r="B3066">
        <v>7.59</v>
      </c>
    </row>
    <row r="3067" spans="1:2">
      <c r="A3067" s="917">
        <v>35698</v>
      </c>
      <c r="B3067">
        <v>7.65</v>
      </c>
    </row>
    <row r="3068" spans="1:2">
      <c r="A3068" s="917">
        <v>35699</v>
      </c>
      <c r="B3068">
        <v>7.63</v>
      </c>
    </row>
    <row r="3069" spans="1:2">
      <c r="A3069" s="917">
        <v>35702</v>
      </c>
      <c r="B3069">
        <v>7.64</v>
      </c>
    </row>
    <row r="3070" spans="1:2">
      <c r="A3070" s="917">
        <v>35703</v>
      </c>
      <c r="B3070">
        <v>7.66</v>
      </c>
    </row>
    <row r="3071" spans="1:2">
      <c r="A3071" s="917">
        <v>35704</v>
      </c>
      <c r="B3071">
        <v>7.59</v>
      </c>
    </row>
    <row r="3072" spans="1:2">
      <c r="A3072" s="917">
        <v>35705</v>
      </c>
      <c r="B3072">
        <v>7.58</v>
      </c>
    </row>
    <row r="3073" spans="1:2">
      <c r="A3073" s="917">
        <v>35706</v>
      </c>
      <c r="B3073">
        <v>7.58</v>
      </c>
    </row>
    <row r="3074" spans="1:2">
      <c r="A3074" s="917">
        <v>35709</v>
      </c>
      <c r="B3074">
        <v>7.56</v>
      </c>
    </row>
    <row r="3075" spans="1:2">
      <c r="A3075" s="917">
        <v>35710</v>
      </c>
      <c r="B3075">
        <v>7.53</v>
      </c>
    </row>
    <row r="3076" spans="1:2">
      <c r="A3076" s="917">
        <v>35711</v>
      </c>
      <c r="B3076">
        <v>7.63</v>
      </c>
    </row>
    <row r="3077" spans="1:2">
      <c r="A3077" s="917">
        <v>35712</v>
      </c>
      <c r="B3077">
        <v>7.63</v>
      </c>
    </row>
    <row r="3078" spans="1:2">
      <c r="A3078" s="917">
        <v>35713</v>
      </c>
      <c r="B3078">
        <v>7.66</v>
      </c>
    </row>
    <row r="3079" spans="1:2">
      <c r="A3079" s="917">
        <v>35716</v>
      </c>
      <c r="B3079" t="s">
        <v>739</v>
      </c>
    </row>
    <row r="3080" spans="1:2">
      <c r="A3080" s="917">
        <v>35717</v>
      </c>
      <c r="B3080">
        <v>7.62</v>
      </c>
    </row>
    <row r="3081" spans="1:2">
      <c r="A3081" s="917">
        <v>35718</v>
      </c>
      <c r="B3081">
        <v>7.64</v>
      </c>
    </row>
    <row r="3082" spans="1:2">
      <c r="A3082" s="917">
        <v>35719</v>
      </c>
      <c r="B3082">
        <v>7.64</v>
      </c>
    </row>
    <row r="3083" spans="1:2">
      <c r="A3083" s="917">
        <v>35720</v>
      </c>
      <c r="B3083">
        <v>7.64</v>
      </c>
    </row>
    <row r="3084" spans="1:2">
      <c r="A3084" s="917">
        <v>35723</v>
      </c>
      <c r="B3084">
        <v>7.67</v>
      </c>
    </row>
    <row r="3085" spans="1:2">
      <c r="A3085" s="917">
        <v>35724</v>
      </c>
      <c r="B3085">
        <v>7.59</v>
      </c>
    </row>
    <row r="3086" spans="1:2">
      <c r="A3086" s="917">
        <v>35725</v>
      </c>
      <c r="B3086">
        <v>7.59</v>
      </c>
    </row>
    <row r="3087" spans="1:2">
      <c r="A3087" s="917">
        <v>35726</v>
      </c>
      <c r="B3087">
        <v>7.49</v>
      </c>
    </row>
    <row r="3088" spans="1:2">
      <c r="A3088" s="917">
        <v>35727</v>
      </c>
      <c r="B3088">
        <v>7.49</v>
      </c>
    </row>
    <row r="3089" spans="1:2">
      <c r="A3089" s="917">
        <v>35730</v>
      </c>
      <c r="B3089">
        <v>7.52</v>
      </c>
    </row>
    <row r="3090" spans="1:2">
      <c r="A3090" s="917">
        <v>35731</v>
      </c>
      <c r="B3090">
        <v>7.54</v>
      </c>
    </row>
    <row r="3091" spans="1:2">
      <c r="A3091" s="917">
        <v>35732</v>
      </c>
      <c r="B3091">
        <v>7.5</v>
      </c>
    </row>
    <row r="3092" spans="1:2">
      <c r="A3092" s="917">
        <v>35733</v>
      </c>
      <c r="B3092">
        <v>7.45</v>
      </c>
    </row>
    <row r="3093" spans="1:2">
      <c r="A3093" s="917">
        <v>35734</v>
      </c>
      <c r="B3093">
        <v>7.44</v>
      </c>
    </row>
    <row r="3094" spans="1:2">
      <c r="A3094" s="917">
        <v>35737</v>
      </c>
      <c r="B3094">
        <v>7.47</v>
      </c>
    </row>
    <row r="3095" spans="1:2">
      <c r="A3095" s="917">
        <v>35738</v>
      </c>
      <c r="B3095">
        <v>7.46</v>
      </c>
    </row>
    <row r="3096" spans="1:2">
      <c r="A3096" s="917">
        <v>35739</v>
      </c>
      <c r="B3096">
        <v>7.5</v>
      </c>
    </row>
    <row r="3097" spans="1:2">
      <c r="A3097" s="917">
        <v>35740</v>
      </c>
      <c r="B3097">
        <v>7.46</v>
      </c>
    </row>
    <row r="3098" spans="1:2">
      <c r="A3098" s="917">
        <v>35741</v>
      </c>
      <c r="B3098">
        <v>7.46</v>
      </c>
    </row>
    <row r="3099" spans="1:2">
      <c r="A3099" s="917">
        <v>35744</v>
      </c>
      <c r="B3099">
        <v>7.46</v>
      </c>
    </row>
    <row r="3100" spans="1:2">
      <c r="A3100" s="917">
        <v>35745</v>
      </c>
      <c r="B3100" t="s">
        <v>739</v>
      </c>
    </row>
    <row r="3101" spans="1:2">
      <c r="A3101" s="917">
        <v>35746</v>
      </c>
      <c r="B3101">
        <v>7.45</v>
      </c>
    </row>
    <row r="3102" spans="1:2">
      <c r="A3102" s="917">
        <v>35747</v>
      </c>
      <c r="B3102">
        <v>7.42</v>
      </c>
    </row>
    <row r="3103" spans="1:2">
      <c r="A3103" s="917">
        <v>35748</v>
      </c>
      <c r="B3103">
        <v>7.42</v>
      </c>
    </row>
    <row r="3104" spans="1:2">
      <c r="A3104" s="917">
        <v>35751</v>
      </c>
      <c r="B3104">
        <v>7.41</v>
      </c>
    </row>
    <row r="3105" spans="1:2">
      <c r="A3105" s="917">
        <v>35752</v>
      </c>
      <c r="B3105">
        <v>7.39</v>
      </c>
    </row>
    <row r="3106" spans="1:2">
      <c r="A3106" s="917">
        <v>35753</v>
      </c>
      <c r="B3106">
        <v>7.36</v>
      </c>
    </row>
    <row r="3107" spans="1:2">
      <c r="A3107" s="917">
        <v>35754</v>
      </c>
      <c r="B3107">
        <v>7.38</v>
      </c>
    </row>
    <row r="3108" spans="1:2">
      <c r="A3108" s="917">
        <v>35755</v>
      </c>
      <c r="B3108">
        <v>7.37</v>
      </c>
    </row>
    <row r="3109" spans="1:2">
      <c r="A3109" s="917">
        <v>35758</v>
      </c>
      <c r="B3109">
        <v>7.4</v>
      </c>
    </row>
    <row r="3110" spans="1:2">
      <c r="A3110" s="917">
        <v>35759</v>
      </c>
      <c r="B3110">
        <v>7.38</v>
      </c>
    </row>
    <row r="3111" spans="1:2">
      <c r="A3111" s="917">
        <v>35760</v>
      </c>
      <c r="B3111">
        <v>7.37</v>
      </c>
    </row>
    <row r="3112" spans="1:2">
      <c r="A3112" s="917">
        <v>35761</v>
      </c>
      <c r="B3112" t="s">
        <v>739</v>
      </c>
    </row>
    <row r="3113" spans="1:2">
      <c r="A3113" s="917">
        <v>35762</v>
      </c>
      <c r="B3113">
        <v>7.38</v>
      </c>
    </row>
    <row r="3114" spans="1:2">
      <c r="A3114" s="917">
        <v>35765</v>
      </c>
      <c r="B3114">
        <v>7.35</v>
      </c>
    </row>
    <row r="3115" spans="1:2">
      <c r="A3115" s="917">
        <v>35766</v>
      </c>
      <c r="B3115">
        <v>7.35</v>
      </c>
    </row>
    <row r="3116" spans="1:2">
      <c r="A3116" s="917">
        <v>35767</v>
      </c>
      <c r="B3116">
        <v>7.35</v>
      </c>
    </row>
    <row r="3117" spans="1:2">
      <c r="A3117" s="917">
        <v>35768</v>
      </c>
      <c r="B3117">
        <v>7.36</v>
      </c>
    </row>
    <row r="3118" spans="1:2">
      <c r="A3118" s="917">
        <v>35769</v>
      </c>
      <c r="B3118">
        <v>7.4</v>
      </c>
    </row>
    <row r="3119" spans="1:2">
      <c r="A3119" s="917">
        <v>35772</v>
      </c>
      <c r="B3119">
        <v>7.43</v>
      </c>
    </row>
    <row r="3120" spans="1:2">
      <c r="A3120" s="917">
        <v>35773</v>
      </c>
      <c r="B3120">
        <v>7.45</v>
      </c>
    </row>
    <row r="3121" spans="1:2">
      <c r="A3121" s="917">
        <v>35774</v>
      </c>
      <c r="B3121">
        <v>7.42</v>
      </c>
    </row>
    <row r="3122" spans="1:2">
      <c r="A3122" s="917">
        <v>35775</v>
      </c>
      <c r="B3122">
        <v>7.35</v>
      </c>
    </row>
    <row r="3123" spans="1:2">
      <c r="A3123" s="917">
        <v>35776</v>
      </c>
      <c r="B3123">
        <v>7.3</v>
      </c>
    </row>
    <row r="3124" spans="1:2">
      <c r="A3124" s="917">
        <v>35779</v>
      </c>
      <c r="B3124">
        <v>7.32</v>
      </c>
    </row>
    <row r="3125" spans="1:2">
      <c r="A3125" s="917">
        <v>35780</v>
      </c>
      <c r="B3125">
        <v>7.3</v>
      </c>
    </row>
    <row r="3126" spans="1:2">
      <c r="A3126" s="917">
        <v>35781</v>
      </c>
      <c r="B3126">
        <v>7.33</v>
      </c>
    </row>
    <row r="3127" spans="1:2">
      <c r="A3127" s="917">
        <v>35782</v>
      </c>
      <c r="B3127">
        <v>7.29</v>
      </c>
    </row>
    <row r="3128" spans="1:2">
      <c r="A3128" s="917">
        <v>35783</v>
      </c>
      <c r="B3128">
        <v>7.26</v>
      </c>
    </row>
    <row r="3129" spans="1:2">
      <c r="A3129" s="917">
        <v>35786</v>
      </c>
      <c r="B3129">
        <v>7.25</v>
      </c>
    </row>
    <row r="3130" spans="1:2">
      <c r="A3130" s="917">
        <v>35787</v>
      </c>
      <c r="B3130">
        <v>7.26</v>
      </c>
    </row>
    <row r="3131" spans="1:2">
      <c r="A3131" s="917">
        <v>35788</v>
      </c>
      <c r="B3131">
        <v>7.26</v>
      </c>
    </row>
    <row r="3132" spans="1:2">
      <c r="A3132" s="917">
        <v>35789</v>
      </c>
      <c r="B3132" t="s">
        <v>739</v>
      </c>
    </row>
    <row r="3133" spans="1:2">
      <c r="A3133" s="917">
        <v>35790</v>
      </c>
      <c r="B3133">
        <v>7.26</v>
      </c>
    </row>
    <row r="3134" spans="1:2">
      <c r="A3134" s="917">
        <v>35793</v>
      </c>
      <c r="B3134">
        <v>7.28</v>
      </c>
    </row>
    <row r="3135" spans="1:2">
      <c r="A3135" s="917">
        <v>35794</v>
      </c>
      <c r="B3135">
        <v>7.32</v>
      </c>
    </row>
    <row r="3136" spans="1:2">
      <c r="A3136" s="917">
        <v>35795</v>
      </c>
      <c r="B3136">
        <v>7.28</v>
      </c>
    </row>
    <row r="3137" spans="1:2">
      <c r="A3137" s="917">
        <v>35796</v>
      </c>
      <c r="B3137" t="s">
        <v>739</v>
      </c>
    </row>
    <row r="3138" spans="1:2">
      <c r="A3138" s="917">
        <v>35797</v>
      </c>
      <c r="B3138">
        <v>7.21</v>
      </c>
    </row>
    <row r="3139" spans="1:2">
      <c r="A3139" s="917">
        <v>35800</v>
      </c>
      <c r="B3139">
        <v>7.12</v>
      </c>
    </row>
    <row r="3140" spans="1:2">
      <c r="A3140" s="917">
        <v>35801</v>
      </c>
      <c r="B3140">
        <v>7.12</v>
      </c>
    </row>
    <row r="3141" spans="1:2">
      <c r="A3141" s="917">
        <v>35802</v>
      </c>
      <c r="B3141">
        <v>7.17</v>
      </c>
    </row>
    <row r="3142" spans="1:2">
      <c r="A3142" s="917">
        <v>35803</v>
      </c>
      <c r="B3142">
        <v>7.13</v>
      </c>
    </row>
    <row r="3143" spans="1:2">
      <c r="A3143" s="917">
        <v>35804</v>
      </c>
      <c r="B3143">
        <v>7.11</v>
      </c>
    </row>
    <row r="3144" spans="1:2">
      <c r="A3144" s="917">
        <v>35807</v>
      </c>
      <c r="B3144">
        <v>7.1</v>
      </c>
    </row>
    <row r="3145" spans="1:2">
      <c r="A3145" s="917">
        <v>35808</v>
      </c>
      <c r="B3145">
        <v>7.12</v>
      </c>
    </row>
    <row r="3146" spans="1:2">
      <c r="A3146" s="917">
        <v>35809</v>
      </c>
      <c r="B3146">
        <v>7.13</v>
      </c>
    </row>
    <row r="3147" spans="1:2">
      <c r="A3147" s="917">
        <v>35810</v>
      </c>
      <c r="B3147">
        <v>7.14</v>
      </c>
    </row>
    <row r="3148" spans="1:2">
      <c r="A3148" s="917">
        <v>35811</v>
      </c>
      <c r="B3148">
        <v>7.21</v>
      </c>
    </row>
    <row r="3149" spans="1:2">
      <c r="A3149" s="917">
        <v>35814</v>
      </c>
      <c r="B3149" t="s">
        <v>739</v>
      </c>
    </row>
    <row r="3150" spans="1:2">
      <c r="A3150" s="917">
        <v>35815</v>
      </c>
      <c r="B3150">
        <v>7.21</v>
      </c>
    </row>
    <row r="3151" spans="1:2">
      <c r="A3151" s="917">
        <v>35816</v>
      </c>
      <c r="B3151">
        <v>7.2</v>
      </c>
    </row>
    <row r="3152" spans="1:2">
      <c r="A3152" s="917">
        <v>35817</v>
      </c>
      <c r="B3152">
        <v>7.23</v>
      </c>
    </row>
    <row r="3153" spans="1:2">
      <c r="A3153" s="917">
        <v>35818</v>
      </c>
      <c r="B3153">
        <v>7.33</v>
      </c>
    </row>
    <row r="3154" spans="1:2">
      <c r="A3154" s="917">
        <v>35821</v>
      </c>
      <c r="B3154">
        <v>7.28</v>
      </c>
    </row>
    <row r="3155" spans="1:2">
      <c r="A3155" s="917">
        <v>35822</v>
      </c>
      <c r="B3155">
        <v>7.32</v>
      </c>
    </row>
    <row r="3156" spans="1:2">
      <c r="A3156" s="917">
        <v>35823</v>
      </c>
      <c r="B3156">
        <v>7.34</v>
      </c>
    </row>
    <row r="3157" spans="1:2">
      <c r="A3157" s="917">
        <v>35824</v>
      </c>
      <c r="B3157">
        <v>7.25</v>
      </c>
    </row>
    <row r="3158" spans="1:2">
      <c r="A3158" s="917">
        <v>35825</v>
      </c>
      <c r="B3158">
        <v>7.21</v>
      </c>
    </row>
    <row r="3159" spans="1:2">
      <c r="A3159" s="917">
        <v>35828</v>
      </c>
      <c r="B3159">
        <v>7.25</v>
      </c>
    </row>
    <row r="3160" spans="1:2">
      <c r="A3160" s="917">
        <v>35829</v>
      </c>
      <c r="B3160">
        <v>7.25</v>
      </c>
    </row>
    <row r="3161" spans="1:2">
      <c r="A3161" s="917">
        <v>35830</v>
      </c>
      <c r="B3161">
        <v>7.25</v>
      </c>
    </row>
    <row r="3162" spans="1:2">
      <c r="A3162" s="917">
        <v>35831</v>
      </c>
      <c r="B3162">
        <v>7.3</v>
      </c>
    </row>
    <row r="3163" spans="1:2">
      <c r="A3163" s="917">
        <v>35832</v>
      </c>
      <c r="B3163">
        <v>7.3</v>
      </c>
    </row>
    <row r="3164" spans="1:2">
      <c r="A3164" s="917">
        <v>35835</v>
      </c>
      <c r="B3164">
        <v>7.34</v>
      </c>
    </row>
    <row r="3165" spans="1:2">
      <c r="A3165" s="917">
        <v>35836</v>
      </c>
      <c r="B3165">
        <v>7.31</v>
      </c>
    </row>
    <row r="3166" spans="1:2">
      <c r="A3166" s="917">
        <v>35837</v>
      </c>
      <c r="B3166">
        <v>7.25</v>
      </c>
    </row>
    <row r="3167" spans="1:2">
      <c r="A3167" s="917">
        <v>35838</v>
      </c>
      <c r="B3167">
        <v>7.25</v>
      </c>
    </row>
    <row r="3168" spans="1:2">
      <c r="A3168" s="917">
        <v>35839</v>
      </c>
      <c r="B3168">
        <v>7.21</v>
      </c>
    </row>
    <row r="3169" spans="1:2">
      <c r="A3169" s="917">
        <v>35842</v>
      </c>
      <c r="B3169" t="s">
        <v>739</v>
      </c>
    </row>
    <row r="3170" spans="1:2">
      <c r="A3170" s="917">
        <v>35843</v>
      </c>
      <c r="B3170">
        <v>7.17</v>
      </c>
    </row>
    <row r="3171" spans="1:2">
      <c r="A3171" s="917">
        <v>35844</v>
      </c>
      <c r="B3171">
        <v>7.19</v>
      </c>
    </row>
    <row r="3172" spans="1:2">
      <c r="A3172" s="917">
        <v>35845</v>
      </c>
      <c r="B3172">
        <v>7.2</v>
      </c>
    </row>
    <row r="3173" spans="1:2">
      <c r="A3173" s="917">
        <v>35846</v>
      </c>
      <c r="B3173">
        <v>7.22</v>
      </c>
    </row>
    <row r="3174" spans="1:2">
      <c r="A3174" s="917">
        <v>35849</v>
      </c>
      <c r="B3174">
        <v>7.24</v>
      </c>
    </row>
    <row r="3175" spans="1:2">
      <c r="A3175" s="917">
        <v>35850</v>
      </c>
      <c r="B3175">
        <v>7.3</v>
      </c>
    </row>
    <row r="3176" spans="1:2">
      <c r="A3176" s="917">
        <v>35851</v>
      </c>
      <c r="B3176">
        <v>7.27</v>
      </c>
    </row>
    <row r="3177" spans="1:2">
      <c r="A3177" s="917">
        <v>35852</v>
      </c>
      <c r="B3177">
        <v>7.28</v>
      </c>
    </row>
    <row r="3178" spans="1:2">
      <c r="A3178" s="917">
        <v>35853</v>
      </c>
      <c r="B3178">
        <v>7.29</v>
      </c>
    </row>
    <row r="3179" spans="1:2">
      <c r="A3179" s="917">
        <v>35856</v>
      </c>
      <c r="B3179">
        <v>7.37</v>
      </c>
    </row>
    <row r="3180" spans="1:2">
      <c r="A3180" s="917">
        <v>35857</v>
      </c>
      <c r="B3180">
        <v>7.41</v>
      </c>
    </row>
    <row r="3181" spans="1:2">
      <c r="A3181" s="917">
        <v>35858</v>
      </c>
      <c r="B3181">
        <v>7.4</v>
      </c>
    </row>
    <row r="3182" spans="1:2">
      <c r="A3182" s="917">
        <v>35859</v>
      </c>
      <c r="B3182">
        <v>7.43</v>
      </c>
    </row>
    <row r="3183" spans="1:2">
      <c r="A3183" s="917">
        <v>35860</v>
      </c>
      <c r="B3183">
        <v>7.37</v>
      </c>
    </row>
    <row r="3184" spans="1:2">
      <c r="A3184" s="917">
        <v>35863</v>
      </c>
      <c r="B3184">
        <v>7.33</v>
      </c>
    </row>
    <row r="3185" spans="1:2">
      <c r="A3185" s="917">
        <v>35864</v>
      </c>
      <c r="B3185">
        <v>7.32</v>
      </c>
    </row>
    <row r="3186" spans="1:2">
      <c r="A3186" s="917">
        <v>35865</v>
      </c>
      <c r="B3186">
        <v>7.32</v>
      </c>
    </row>
    <row r="3187" spans="1:2">
      <c r="A3187" s="917">
        <v>35866</v>
      </c>
      <c r="B3187">
        <v>7.25</v>
      </c>
    </row>
    <row r="3188" spans="1:2">
      <c r="A3188" s="917">
        <v>35867</v>
      </c>
      <c r="B3188">
        <v>7.27</v>
      </c>
    </row>
    <row r="3189" spans="1:2">
      <c r="A3189" s="917">
        <v>35870</v>
      </c>
      <c r="B3189">
        <v>7.24</v>
      </c>
    </row>
    <row r="3190" spans="1:2">
      <c r="A3190" s="917">
        <v>35871</v>
      </c>
      <c r="B3190">
        <v>7.27</v>
      </c>
    </row>
    <row r="3191" spans="1:2">
      <c r="A3191" s="917">
        <v>35872</v>
      </c>
      <c r="B3191">
        <v>7.27</v>
      </c>
    </row>
    <row r="3192" spans="1:2">
      <c r="A3192" s="917">
        <v>35873</v>
      </c>
      <c r="B3192">
        <v>7.29</v>
      </c>
    </row>
    <row r="3193" spans="1:2">
      <c r="A3193" s="917">
        <v>35874</v>
      </c>
      <c r="B3193">
        <v>7.27</v>
      </c>
    </row>
    <row r="3194" spans="1:2">
      <c r="A3194" s="917">
        <v>35877</v>
      </c>
      <c r="B3194">
        <v>7.27</v>
      </c>
    </row>
    <row r="3195" spans="1:2">
      <c r="A3195" s="917">
        <v>35878</v>
      </c>
      <c r="B3195">
        <v>7.27</v>
      </c>
    </row>
    <row r="3196" spans="1:2">
      <c r="A3196" s="917">
        <v>35879</v>
      </c>
      <c r="B3196">
        <v>7.31</v>
      </c>
    </row>
    <row r="3197" spans="1:2">
      <c r="A3197" s="917">
        <v>35880</v>
      </c>
      <c r="B3197">
        <v>7.32</v>
      </c>
    </row>
    <row r="3198" spans="1:2">
      <c r="A3198" s="917">
        <v>35881</v>
      </c>
      <c r="B3198">
        <v>7.34</v>
      </c>
    </row>
    <row r="3199" spans="1:2">
      <c r="A3199" s="917">
        <v>35884</v>
      </c>
      <c r="B3199">
        <v>7.36</v>
      </c>
    </row>
    <row r="3200" spans="1:2">
      <c r="A3200" s="917">
        <v>35885</v>
      </c>
      <c r="B3200">
        <v>7.34</v>
      </c>
    </row>
    <row r="3201" spans="1:2">
      <c r="A3201" s="917">
        <v>35886</v>
      </c>
      <c r="B3201">
        <v>7.32</v>
      </c>
    </row>
    <row r="3202" spans="1:2">
      <c r="A3202" s="917">
        <v>35887</v>
      </c>
      <c r="B3202">
        <v>7.27</v>
      </c>
    </row>
    <row r="3203" spans="1:2">
      <c r="A3203" s="917">
        <v>35888</v>
      </c>
      <c r="B3203">
        <v>7.21</v>
      </c>
    </row>
    <row r="3204" spans="1:2">
      <c r="A3204" s="917">
        <v>35891</v>
      </c>
      <c r="B3204">
        <v>7.24</v>
      </c>
    </row>
    <row r="3205" spans="1:2">
      <c r="A3205" s="917">
        <v>35892</v>
      </c>
      <c r="B3205">
        <v>7.26</v>
      </c>
    </row>
    <row r="3206" spans="1:2">
      <c r="A3206" s="917">
        <v>35893</v>
      </c>
      <c r="B3206">
        <v>7.32</v>
      </c>
    </row>
    <row r="3207" spans="1:2">
      <c r="A3207" s="917">
        <v>35894</v>
      </c>
      <c r="B3207">
        <v>7.3</v>
      </c>
    </row>
    <row r="3208" spans="1:2">
      <c r="A3208" s="917">
        <v>35895</v>
      </c>
      <c r="B3208" t="s">
        <v>739</v>
      </c>
    </row>
    <row r="3209" spans="1:2">
      <c r="A3209" s="917">
        <v>35898</v>
      </c>
      <c r="B3209">
        <v>7.35</v>
      </c>
    </row>
    <row r="3210" spans="1:2">
      <c r="A3210" s="917">
        <v>35899</v>
      </c>
      <c r="B3210">
        <v>7.33</v>
      </c>
    </row>
    <row r="3211" spans="1:2">
      <c r="A3211" s="917">
        <v>35900</v>
      </c>
      <c r="B3211">
        <v>7.31</v>
      </c>
    </row>
    <row r="3212" spans="1:2">
      <c r="A3212" s="917">
        <v>35901</v>
      </c>
      <c r="B3212">
        <v>7.29</v>
      </c>
    </row>
    <row r="3213" spans="1:2">
      <c r="A3213" s="917">
        <v>35902</v>
      </c>
      <c r="B3213">
        <v>7.29</v>
      </c>
    </row>
    <row r="3214" spans="1:2">
      <c r="A3214" s="917">
        <v>35905</v>
      </c>
      <c r="B3214">
        <v>7.33</v>
      </c>
    </row>
    <row r="3215" spans="1:2">
      <c r="A3215" s="917">
        <v>35906</v>
      </c>
      <c r="B3215">
        <v>7.35</v>
      </c>
    </row>
    <row r="3216" spans="1:2">
      <c r="A3216" s="917">
        <v>35907</v>
      </c>
      <c r="B3216">
        <v>7.37</v>
      </c>
    </row>
    <row r="3217" spans="1:2">
      <c r="A3217" s="917">
        <v>35908</v>
      </c>
      <c r="B3217">
        <v>7.37</v>
      </c>
    </row>
    <row r="3218" spans="1:2">
      <c r="A3218" s="917">
        <v>35909</v>
      </c>
      <c r="B3218">
        <v>7.35</v>
      </c>
    </row>
    <row r="3219" spans="1:2">
      <c r="A3219" s="917">
        <v>35912</v>
      </c>
      <c r="B3219">
        <v>7.45</v>
      </c>
    </row>
    <row r="3220" spans="1:2">
      <c r="A3220" s="917">
        <v>35913</v>
      </c>
      <c r="B3220">
        <v>7.44</v>
      </c>
    </row>
    <row r="3221" spans="1:2">
      <c r="A3221" s="917">
        <v>35914</v>
      </c>
      <c r="B3221">
        <v>7.45</v>
      </c>
    </row>
    <row r="3222" spans="1:2">
      <c r="A3222" s="917">
        <v>35915</v>
      </c>
      <c r="B3222">
        <v>7.34</v>
      </c>
    </row>
    <row r="3223" spans="1:2">
      <c r="A3223" s="917">
        <v>35916</v>
      </c>
      <c r="B3223">
        <v>7.33</v>
      </c>
    </row>
    <row r="3224" spans="1:2">
      <c r="A3224" s="917">
        <v>35919</v>
      </c>
      <c r="B3224">
        <v>7.33</v>
      </c>
    </row>
    <row r="3225" spans="1:2">
      <c r="A3225" s="917">
        <v>35920</v>
      </c>
      <c r="B3225">
        <v>7.36</v>
      </c>
    </row>
    <row r="3226" spans="1:2">
      <c r="A3226" s="917">
        <v>35921</v>
      </c>
      <c r="B3226">
        <v>7.33</v>
      </c>
    </row>
    <row r="3227" spans="1:2">
      <c r="A3227" s="917">
        <v>35922</v>
      </c>
      <c r="B3227">
        <v>7.34</v>
      </c>
    </row>
    <row r="3228" spans="1:2">
      <c r="A3228" s="917">
        <v>35923</v>
      </c>
      <c r="B3228">
        <v>7.34</v>
      </c>
    </row>
    <row r="3229" spans="1:2">
      <c r="A3229" s="917">
        <v>35926</v>
      </c>
      <c r="B3229">
        <v>7.41</v>
      </c>
    </row>
    <row r="3230" spans="1:2">
      <c r="A3230" s="917">
        <v>35927</v>
      </c>
      <c r="B3230">
        <v>7.34</v>
      </c>
    </row>
    <row r="3231" spans="1:2">
      <c r="A3231" s="917">
        <v>35928</v>
      </c>
      <c r="B3231">
        <v>7.33</v>
      </c>
    </row>
    <row r="3232" spans="1:2">
      <c r="A3232" s="917">
        <v>35929</v>
      </c>
      <c r="B3232">
        <v>7.35</v>
      </c>
    </row>
    <row r="3233" spans="1:2">
      <c r="A3233" s="917">
        <v>35930</v>
      </c>
      <c r="B3233">
        <v>7.31</v>
      </c>
    </row>
    <row r="3234" spans="1:2">
      <c r="A3234" s="917">
        <v>35933</v>
      </c>
      <c r="B3234">
        <v>7.27</v>
      </c>
    </row>
    <row r="3235" spans="1:2">
      <c r="A3235" s="917">
        <v>35934</v>
      </c>
      <c r="B3235">
        <v>7.29</v>
      </c>
    </row>
    <row r="3236" spans="1:2">
      <c r="A3236" s="917">
        <v>35935</v>
      </c>
      <c r="B3236">
        <v>7.25</v>
      </c>
    </row>
    <row r="3237" spans="1:2">
      <c r="A3237" s="917">
        <v>35936</v>
      </c>
      <c r="B3237">
        <v>7.28</v>
      </c>
    </row>
    <row r="3238" spans="1:2">
      <c r="A3238" s="917">
        <v>35937</v>
      </c>
      <c r="B3238">
        <v>7.26</v>
      </c>
    </row>
    <row r="3239" spans="1:2">
      <c r="A3239" s="917">
        <v>35940</v>
      </c>
      <c r="B3239" t="s">
        <v>739</v>
      </c>
    </row>
    <row r="3240" spans="1:2">
      <c r="A3240" s="917">
        <v>35941</v>
      </c>
      <c r="B3240">
        <v>7.22</v>
      </c>
    </row>
    <row r="3241" spans="1:2">
      <c r="A3241" s="917">
        <v>35942</v>
      </c>
      <c r="B3241">
        <v>7.21</v>
      </c>
    </row>
    <row r="3242" spans="1:2">
      <c r="A3242" s="917">
        <v>35943</v>
      </c>
      <c r="B3242">
        <v>7.21</v>
      </c>
    </row>
    <row r="3243" spans="1:2">
      <c r="A3243" s="917">
        <v>35944</v>
      </c>
      <c r="B3243">
        <v>7.19</v>
      </c>
    </row>
    <row r="3244" spans="1:2">
      <c r="A3244" s="917">
        <v>35947</v>
      </c>
      <c r="B3244">
        <v>7.17</v>
      </c>
    </row>
    <row r="3245" spans="1:2">
      <c r="A3245" s="917">
        <v>35948</v>
      </c>
      <c r="B3245">
        <v>7.19</v>
      </c>
    </row>
    <row r="3246" spans="1:2">
      <c r="A3246" s="917">
        <v>35949</v>
      </c>
      <c r="B3246">
        <v>7.19</v>
      </c>
    </row>
    <row r="3247" spans="1:2">
      <c r="A3247" s="917">
        <v>35950</v>
      </c>
      <c r="B3247">
        <v>7.2</v>
      </c>
    </row>
    <row r="3248" spans="1:2">
      <c r="A3248" s="917">
        <v>35951</v>
      </c>
      <c r="B3248">
        <v>7.18</v>
      </c>
    </row>
    <row r="3249" spans="1:2">
      <c r="A3249" s="917">
        <v>35954</v>
      </c>
      <c r="B3249">
        <v>7.18</v>
      </c>
    </row>
    <row r="3250" spans="1:2">
      <c r="A3250" s="917">
        <v>35955</v>
      </c>
      <c r="B3250">
        <v>7.18</v>
      </c>
    </row>
    <row r="3251" spans="1:2">
      <c r="A3251" s="917">
        <v>35956</v>
      </c>
      <c r="B3251">
        <v>7.12</v>
      </c>
    </row>
    <row r="3252" spans="1:2">
      <c r="A3252" s="917">
        <v>35957</v>
      </c>
      <c r="B3252">
        <v>7.08</v>
      </c>
    </row>
    <row r="3253" spans="1:2">
      <c r="A3253" s="917">
        <v>35958</v>
      </c>
      <c r="B3253">
        <v>7.08</v>
      </c>
    </row>
    <row r="3254" spans="1:2">
      <c r="A3254" s="917">
        <v>35961</v>
      </c>
      <c r="B3254">
        <v>7.04</v>
      </c>
    </row>
    <row r="3255" spans="1:2">
      <c r="A3255" s="917">
        <v>35962</v>
      </c>
      <c r="B3255">
        <v>7.08</v>
      </c>
    </row>
    <row r="3256" spans="1:2">
      <c r="A3256" s="917">
        <v>35963</v>
      </c>
      <c r="B3256">
        <v>7.15</v>
      </c>
    </row>
    <row r="3257" spans="1:2">
      <c r="A3257" s="917">
        <v>35964</v>
      </c>
      <c r="B3257">
        <v>7.12</v>
      </c>
    </row>
    <row r="3258" spans="1:2">
      <c r="A3258" s="917">
        <v>35965</v>
      </c>
      <c r="B3258">
        <v>7.12</v>
      </c>
    </row>
    <row r="3259" spans="1:2">
      <c r="A3259" s="917">
        <v>35968</v>
      </c>
      <c r="B3259">
        <v>7.1</v>
      </c>
    </row>
    <row r="3260" spans="1:2">
      <c r="A3260" s="917">
        <v>35969</v>
      </c>
      <c r="B3260">
        <v>7.12</v>
      </c>
    </row>
    <row r="3261" spans="1:2">
      <c r="A3261" s="917">
        <v>35970</v>
      </c>
      <c r="B3261">
        <v>7.14</v>
      </c>
    </row>
    <row r="3262" spans="1:2">
      <c r="A3262" s="917">
        <v>35971</v>
      </c>
      <c r="B3262">
        <v>7.14</v>
      </c>
    </row>
    <row r="3263" spans="1:2">
      <c r="A3263" s="917">
        <v>35972</v>
      </c>
      <c r="B3263">
        <v>7.13</v>
      </c>
    </row>
    <row r="3264" spans="1:2">
      <c r="A3264" s="917">
        <v>35975</v>
      </c>
      <c r="B3264">
        <v>7.13</v>
      </c>
    </row>
    <row r="3265" spans="1:2">
      <c r="A3265" s="917">
        <v>35976</v>
      </c>
      <c r="B3265">
        <v>7.11</v>
      </c>
    </row>
    <row r="3266" spans="1:2">
      <c r="A3266" s="917">
        <v>35977</v>
      </c>
      <c r="B3266">
        <v>7.11</v>
      </c>
    </row>
    <row r="3267" spans="1:2">
      <c r="A3267" s="917">
        <v>35978</v>
      </c>
      <c r="B3267">
        <v>7.09</v>
      </c>
    </row>
    <row r="3268" spans="1:2">
      <c r="A3268" s="917">
        <v>35979</v>
      </c>
      <c r="B3268" t="s">
        <v>739</v>
      </c>
    </row>
    <row r="3269" spans="1:2">
      <c r="A3269" s="917">
        <v>35982</v>
      </c>
      <c r="B3269">
        <v>7.07</v>
      </c>
    </row>
    <row r="3270" spans="1:2">
      <c r="A3270" s="917">
        <v>35983</v>
      </c>
      <c r="B3270">
        <v>7.09</v>
      </c>
    </row>
    <row r="3271" spans="1:2">
      <c r="A3271" s="917">
        <v>35984</v>
      </c>
      <c r="B3271">
        <v>7.11</v>
      </c>
    </row>
    <row r="3272" spans="1:2">
      <c r="A3272" s="917">
        <v>35985</v>
      </c>
      <c r="B3272">
        <v>7.09</v>
      </c>
    </row>
    <row r="3273" spans="1:2">
      <c r="A3273" s="917">
        <v>35986</v>
      </c>
      <c r="B3273">
        <v>7.1</v>
      </c>
    </row>
    <row r="3274" spans="1:2">
      <c r="A3274" s="917">
        <v>35989</v>
      </c>
      <c r="B3274">
        <v>7.15</v>
      </c>
    </row>
    <row r="3275" spans="1:2">
      <c r="A3275" s="917">
        <v>35990</v>
      </c>
      <c r="B3275">
        <v>7.18</v>
      </c>
    </row>
    <row r="3276" spans="1:2">
      <c r="A3276" s="917">
        <v>35991</v>
      </c>
      <c r="B3276">
        <v>7.17</v>
      </c>
    </row>
    <row r="3277" spans="1:2">
      <c r="A3277" s="917">
        <v>35992</v>
      </c>
      <c r="B3277">
        <v>7.18</v>
      </c>
    </row>
    <row r="3278" spans="1:2">
      <c r="A3278" s="917">
        <v>35993</v>
      </c>
      <c r="B3278">
        <v>7.19</v>
      </c>
    </row>
    <row r="3279" spans="1:2">
      <c r="A3279" s="917">
        <v>35996</v>
      </c>
      <c r="B3279">
        <v>7.18</v>
      </c>
    </row>
    <row r="3280" spans="1:2">
      <c r="A3280" s="917">
        <v>35997</v>
      </c>
      <c r="B3280">
        <v>7.14</v>
      </c>
    </row>
    <row r="3281" spans="1:2">
      <c r="A3281" s="917">
        <v>35998</v>
      </c>
      <c r="B3281">
        <v>7.15</v>
      </c>
    </row>
    <row r="3282" spans="1:2">
      <c r="A3282" s="917">
        <v>35999</v>
      </c>
      <c r="B3282">
        <v>7.14</v>
      </c>
    </row>
    <row r="3283" spans="1:2">
      <c r="A3283" s="917">
        <v>36000</v>
      </c>
      <c r="B3283">
        <v>7.15</v>
      </c>
    </row>
    <row r="3284" spans="1:2">
      <c r="A3284" s="917">
        <v>36003</v>
      </c>
      <c r="B3284">
        <v>7.17</v>
      </c>
    </row>
    <row r="3285" spans="1:2">
      <c r="A3285" s="917">
        <v>36004</v>
      </c>
      <c r="B3285">
        <v>7.17</v>
      </c>
    </row>
    <row r="3286" spans="1:2">
      <c r="A3286" s="917">
        <v>36005</v>
      </c>
      <c r="B3286">
        <v>7.23</v>
      </c>
    </row>
    <row r="3287" spans="1:2">
      <c r="A3287" s="917">
        <v>36006</v>
      </c>
      <c r="B3287">
        <v>7.21</v>
      </c>
    </row>
    <row r="3288" spans="1:2">
      <c r="A3288" s="917">
        <v>36007</v>
      </c>
      <c r="B3288">
        <v>7.21</v>
      </c>
    </row>
    <row r="3289" spans="1:2">
      <c r="A3289" s="917">
        <v>36010</v>
      </c>
      <c r="B3289">
        <v>7.16</v>
      </c>
    </row>
    <row r="3290" spans="1:2">
      <c r="A3290" s="917">
        <v>36011</v>
      </c>
      <c r="B3290">
        <v>7.15</v>
      </c>
    </row>
    <row r="3291" spans="1:2">
      <c r="A3291" s="917">
        <v>36012</v>
      </c>
      <c r="B3291">
        <v>7.15</v>
      </c>
    </row>
    <row r="3292" spans="1:2">
      <c r="A3292" s="917">
        <v>36013</v>
      </c>
      <c r="B3292">
        <v>7.16</v>
      </c>
    </row>
    <row r="3293" spans="1:2">
      <c r="A3293" s="917">
        <v>36014</v>
      </c>
      <c r="B3293">
        <v>7.13</v>
      </c>
    </row>
    <row r="3294" spans="1:2">
      <c r="A3294" s="917">
        <v>36017</v>
      </c>
      <c r="B3294">
        <v>7.13</v>
      </c>
    </row>
    <row r="3295" spans="1:2">
      <c r="A3295" s="917">
        <v>36018</v>
      </c>
      <c r="B3295">
        <v>7.11</v>
      </c>
    </row>
    <row r="3296" spans="1:2">
      <c r="A3296" s="917">
        <v>36019</v>
      </c>
      <c r="B3296">
        <v>7.15</v>
      </c>
    </row>
    <row r="3297" spans="1:2">
      <c r="A3297" s="917">
        <v>36020</v>
      </c>
      <c r="B3297">
        <v>7.17</v>
      </c>
    </row>
    <row r="3298" spans="1:2">
      <c r="A3298" s="917">
        <v>36021</v>
      </c>
      <c r="B3298">
        <v>7.14</v>
      </c>
    </row>
    <row r="3299" spans="1:2">
      <c r="A3299" s="917">
        <v>36024</v>
      </c>
      <c r="B3299">
        <v>7.14</v>
      </c>
    </row>
    <row r="3300" spans="1:2">
      <c r="A3300" s="917">
        <v>36025</v>
      </c>
      <c r="B3300">
        <v>7.14</v>
      </c>
    </row>
    <row r="3301" spans="1:2">
      <c r="A3301" s="917">
        <v>36026</v>
      </c>
      <c r="B3301">
        <v>7.16</v>
      </c>
    </row>
    <row r="3302" spans="1:2">
      <c r="A3302" s="917">
        <v>36027</v>
      </c>
      <c r="B3302">
        <v>7.12</v>
      </c>
    </row>
    <row r="3303" spans="1:2">
      <c r="A3303" s="917">
        <v>36028</v>
      </c>
      <c r="B3303">
        <v>7.12</v>
      </c>
    </row>
    <row r="3304" spans="1:2">
      <c r="A3304" s="917">
        <v>36031</v>
      </c>
      <c r="B3304">
        <v>7.12</v>
      </c>
    </row>
    <row r="3305" spans="1:2">
      <c r="A3305" s="917">
        <v>36032</v>
      </c>
      <c r="B3305">
        <v>7.15</v>
      </c>
    </row>
    <row r="3306" spans="1:2">
      <c r="A3306" s="917">
        <v>36033</v>
      </c>
      <c r="B3306">
        <v>7.17</v>
      </c>
    </row>
    <row r="3307" spans="1:2">
      <c r="A3307" s="917">
        <v>36034</v>
      </c>
      <c r="B3307">
        <v>7.17</v>
      </c>
    </row>
    <row r="3308" spans="1:2">
      <c r="A3308" s="917">
        <v>36035</v>
      </c>
      <c r="B3308">
        <v>7.16</v>
      </c>
    </row>
    <row r="3309" spans="1:2">
      <c r="A3309" s="917">
        <v>36038</v>
      </c>
      <c r="B3309">
        <v>7.11</v>
      </c>
    </row>
    <row r="3310" spans="1:2">
      <c r="A3310" s="917">
        <v>36039</v>
      </c>
      <c r="B3310">
        <v>7.14</v>
      </c>
    </row>
    <row r="3311" spans="1:2">
      <c r="A3311" s="917">
        <v>36040</v>
      </c>
      <c r="B3311">
        <v>7.14</v>
      </c>
    </row>
    <row r="3312" spans="1:2">
      <c r="A3312" s="917">
        <v>36041</v>
      </c>
      <c r="B3312">
        <v>7.11</v>
      </c>
    </row>
    <row r="3313" spans="1:2">
      <c r="A3313" s="917">
        <v>36042</v>
      </c>
      <c r="B3313">
        <v>7.09</v>
      </c>
    </row>
    <row r="3314" spans="1:2">
      <c r="A3314" s="917">
        <v>36045</v>
      </c>
      <c r="B3314" t="s">
        <v>739</v>
      </c>
    </row>
    <row r="3315" spans="1:2">
      <c r="A3315" s="917">
        <v>36046</v>
      </c>
      <c r="B3315">
        <v>7.13</v>
      </c>
    </row>
    <row r="3316" spans="1:2">
      <c r="A3316" s="917">
        <v>36047</v>
      </c>
      <c r="B3316">
        <v>7.08</v>
      </c>
    </row>
    <row r="3317" spans="1:2">
      <c r="A3317" s="917">
        <v>36048</v>
      </c>
      <c r="B3317">
        <v>7.01</v>
      </c>
    </row>
    <row r="3318" spans="1:2">
      <c r="A3318" s="917">
        <v>36049</v>
      </c>
      <c r="B3318">
        <v>7.08</v>
      </c>
    </row>
    <row r="3319" spans="1:2">
      <c r="A3319" s="917">
        <v>36052</v>
      </c>
      <c r="B3319">
        <v>7.11</v>
      </c>
    </row>
    <row r="3320" spans="1:2">
      <c r="A3320" s="917">
        <v>36053</v>
      </c>
      <c r="B3320">
        <v>7.12</v>
      </c>
    </row>
    <row r="3321" spans="1:2">
      <c r="A3321" s="917">
        <v>36054</v>
      </c>
      <c r="B3321">
        <v>7.12</v>
      </c>
    </row>
    <row r="3322" spans="1:2">
      <c r="A3322" s="917">
        <v>36055</v>
      </c>
      <c r="B3322">
        <v>7.09</v>
      </c>
    </row>
    <row r="3323" spans="1:2">
      <c r="A3323" s="917">
        <v>36056</v>
      </c>
      <c r="B3323">
        <v>7.07</v>
      </c>
    </row>
    <row r="3324" spans="1:2">
      <c r="A3324" s="917">
        <v>36059</v>
      </c>
      <c r="B3324">
        <v>7.07</v>
      </c>
    </row>
    <row r="3325" spans="1:2">
      <c r="A3325" s="917">
        <v>36060</v>
      </c>
      <c r="B3325">
        <v>7.08</v>
      </c>
    </row>
    <row r="3326" spans="1:2">
      <c r="A3326" s="917">
        <v>36061</v>
      </c>
      <c r="B3326">
        <v>7.07</v>
      </c>
    </row>
    <row r="3327" spans="1:2">
      <c r="A3327" s="917">
        <v>36062</v>
      </c>
      <c r="B3327">
        <v>7.06</v>
      </c>
    </row>
    <row r="3328" spans="1:2">
      <c r="A3328" s="917">
        <v>36063</v>
      </c>
      <c r="B3328">
        <v>7.08</v>
      </c>
    </row>
    <row r="3329" spans="1:2">
      <c r="A3329" s="917">
        <v>36066</v>
      </c>
      <c r="B3329">
        <v>7.1</v>
      </c>
    </row>
    <row r="3330" spans="1:2">
      <c r="A3330" s="917">
        <v>36067</v>
      </c>
      <c r="B3330">
        <v>7.09</v>
      </c>
    </row>
    <row r="3331" spans="1:2">
      <c r="A3331" s="917">
        <v>36068</v>
      </c>
      <c r="B3331">
        <v>7.01</v>
      </c>
    </row>
    <row r="3332" spans="1:2">
      <c r="A3332" s="917">
        <v>36069</v>
      </c>
      <c r="B3332">
        <v>6.95</v>
      </c>
    </row>
    <row r="3333" spans="1:2">
      <c r="A3333" s="917">
        <v>36070</v>
      </c>
      <c r="B3333">
        <v>6.91</v>
      </c>
    </row>
    <row r="3334" spans="1:2">
      <c r="A3334" s="917">
        <v>36073</v>
      </c>
      <c r="B3334">
        <v>6.85</v>
      </c>
    </row>
    <row r="3335" spans="1:2">
      <c r="A3335" s="917">
        <v>36074</v>
      </c>
      <c r="B3335">
        <v>6.9</v>
      </c>
    </row>
    <row r="3336" spans="1:2">
      <c r="A3336" s="917">
        <v>36075</v>
      </c>
      <c r="B3336">
        <v>6.96</v>
      </c>
    </row>
    <row r="3337" spans="1:2">
      <c r="A3337" s="917">
        <v>36076</v>
      </c>
      <c r="B3337">
        <v>7.21</v>
      </c>
    </row>
    <row r="3338" spans="1:2">
      <c r="A3338" s="917">
        <v>36077</v>
      </c>
      <c r="B3338">
        <v>7.33</v>
      </c>
    </row>
    <row r="3339" spans="1:2">
      <c r="A3339" s="917">
        <v>36080</v>
      </c>
      <c r="B3339" t="s">
        <v>739</v>
      </c>
    </row>
    <row r="3340" spans="1:2">
      <c r="A3340" s="917">
        <v>36081</v>
      </c>
      <c r="B3340">
        <v>7.31</v>
      </c>
    </row>
    <row r="3341" spans="1:2">
      <c r="A3341" s="917">
        <v>36082</v>
      </c>
      <c r="B3341">
        <v>7.23</v>
      </c>
    </row>
    <row r="3342" spans="1:2">
      <c r="A3342" s="917">
        <v>36083</v>
      </c>
      <c r="B3342">
        <v>7.26</v>
      </c>
    </row>
    <row r="3343" spans="1:2">
      <c r="A3343" s="917">
        <v>36084</v>
      </c>
      <c r="B3343">
        <v>7.21</v>
      </c>
    </row>
    <row r="3344" spans="1:2">
      <c r="A3344" s="917">
        <v>36087</v>
      </c>
      <c r="B3344">
        <v>7.21</v>
      </c>
    </row>
    <row r="3345" spans="1:2">
      <c r="A3345" s="917">
        <v>36088</v>
      </c>
      <c r="B3345">
        <v>7.27</v>
      </c>
    </row>
    <row r="3346" spans="1:2">
      <c r="A3346" s="917">
        <v>36089</v>
      </c>
      <c r="B3346">
        <v>7.26</v>
      </c>
    </row>
    <row r="3347" spans="1:2">
      <c r="A3347" s="917">
        <v>36090</v>
      </c>
      <c r="B3347">
        <v>7.31</v>
      </c>
    </row>
    <row r="3348" spans="1:2">
      <c r="A3348" s="917">
        <v>36091</v>
      </c>
      <c r="B3348">
        <v>7.34</v>
      </c>
    </row>
    <row r="3349" spans="1:2">
      <c r="A3349" s="917">
        <v>36094</v>
      </c>
      <c r="B3349">
        <v>7.3</v>
      </c>
    </row>
    <row r="3350" spans="1:2">
      <c r="A3350" s="917">
        <v>36095</v>
      </c>
      <c r="B3350">
        <v>7.24</v>
      </c>
    </row>
    <row r="3351" spans="1:2">
      <c r="A3351" s="917">
        <v>36096</v>
      </c>
      <c r="B3351">
        <v>7.26</v>
      </c>
    </row>
    <row r="3352" spans="1:2">
      <c r="A3352" s="917">
        <v>36097</v>
      </c>
      <c r="B3352">
        <v>7.23</v>
      </c>
    </row>
    <row r="3353" spans="1:2">
      <c r="A3353" s="917">
        <v>36098</v>
      </c>
      <c r="B3353">
        <v>7.29</v>
      </c>
    </row>
    <row r="3354" spans="1:2">
      <c r="A3354" s="917">
        <v>36101</v>
      </c>
      <c r="B3354">
        <v>7.38</v>
      </c>
    </row>
    <row r="3355" spans="1:2">
      <c r="A3355" s="917">
        <v>36102</v>
      </c>
      <c r="B3355">
        <v>7.38</v>
      </c>
    </row>
    <row r="3356" spans="1:2">
      <c r="A3356" s="917">
        <v>36103</v>
      </c>
      <c r="B3356">
        <v>7.43</v>
      </c>
    </row>
    <row r="3357" spans="1:2">
      <c r="A3357" s="917">
        <v>36104</v>
      </c>
      <c r="B3357">
        <v>7.43</v>
      </c>
    </row>
    <row r="3358" spans="1:2">
      <c r="A3358" s="917">
        <v>36105</v>
      </c>
      <c r="B3358">
        <v>7.47</v>
      </c>
    </row>
    <row r="3359" spans="1:2">
      <c r="A3359" s="917">
        <v>36108</v>
      </c>
      <c r="B3359">
        <v>7.34</v>
      </c>
    </row>
    <row r="3360" spans="1:2">
      <c r="A3360" s="917">
        <v>36109</v>
      </c>
      <c r="B3360">
        <v>7.35</v>
      </c>
    </row>
    <row r="3361" spans="1:2">
      <c r="A3361" s="917">
        <v>36110</v>
      </c>
      <c r="B3361" t="s">
        <v>739</v>
      </c>
    </row>
    <row r="3362" spans="1:2">
      <c r="A3362" s="917">
        <v>36111</v>
      </c>
      <c r="B3362">
        <v>7.33</v>
      </c>
    </row>
    <row r="3363" spans="1:2">
      <c r="A3363" s="917">
        <v>36112</v>
      </c>
      <c r="B3363">
        <v>7.34</v>
      </c>
    </row>
    <row r="3364" spans="1:2">
      <c r="A3364" s="917">
        <v>36115</v>
      </c>
      <c r="B3364">
        <v>7.37</v>
      </c>
    </row>
    <row r="3365" spans="1:2">
      <c r="A3365" s="917">
        <v>36116</v>
      </c>
      <c r="B3365">
        <v>7.36</v>
      </c>
    </row>
    <row r="3366" spans="1:2">
      <c r="A3366" s="917">
        <v>36117</v>
      </c>
      <c r="B3366">
        <v>7.35</v>
      </c>
    </row>
    <row r="3367" spans="1:2">
      <c r="A3367" s="917">
        <v>36118</v>
      </c>
      <c r="B3367">
        <v>7.31</v>
      </c>
    </row>
    <row r="3368" spans="1:2">
      <c r="A3368" s="917">
        <v>36119</v>
      </c>
      <c r="B3368">
        <v>7.28</v>
      </c>
    </row>
    <row r="3369" spans="1:2">
      <c r="A3369" s="917">
        <v>36122</v>
      </c>
      <c r="B3369">
        <v>7.3</v>
      </c>
    </row>
    <row r="3370" spans="1:2">
      <c r="A3370" s="917">
        <v>36123</v>
      </c>
      <c r="B3370">
        <v>7.29</v>
      </c>
    </row>
    <row r="3371" spans="1:2">
      <c r="A3371" s="917">
        <v>36124</v>
      </c>
      <c r="B3371">
        <v>7.27</v>
      </c>
    </row>
    <row r="3372" spans="1:2">
      <c r="A3372" s="917">
        <v>36125</v>
      </c>
      <c r="B3372" t="s">
        <v>739</v>
      </c>
    </row>
    <row r="3373" spans="1:2">
      <c r="A3373" s="917">
        <v>36126</v>
      </c>
      <c r="B3373">
        <v>7.25</v>
      </c>
    </row>
    <row r="3374" spans="1:2">
      <c r="A3374" s="917">
        <v>36129</v>
      </c>
      <c r="B3374">
        <v>7.19</v>
      </c>
    </row>
    <row r="3375" spans="1:2">
      <c r="A3375" s="917">
        <v>36130</v>
      </c>
      <c r="B3375">
        <v>7.18</v>
      </c>
    </row>
    <row r="3376" spans="1:2">
      <c r="A3376" s="917">
        <v>36131</v>
      </c>
      <c r="B3376">
        <v>7.16</v>
      </c>
    </row>
    <row r="3377" spans="1:2">
      <c r="A3377" s="917">
        <v>36132</v>
      </c>
      <c r="B3377">
        <v>7.18</v>
      </c>
    </row>
    <row r="3378" spans="1:2">
      <c r="A3378" s="917">
        <v>36133</v>
      </c>
      <c r="B3378">
        <v>7.22</v>
      </c>
    </row>
    <row r="3379" spans="1:2">
      <c r="A3379" s="917">
        <v>36136</v>
      </c>
      <c r="B3379">
        <v>7.22</v>
      </c>
    </row>
    <row r="3380" spans="1:2">
      <c r="A3380" s="917">
        <v>36137</v>
      </c>
      <c r="B3380">
        <v>7.19</v>
      </c>
    </row>
    <row r="3381" spans="1:2">
      <c r="A3381" s="917">
        <v>36138</v>
      </c>
      <c r="B3381">
        <v>7.16</v>
      </c>
    </row>
    <row r="3382" spans="1:2">
      <c r="A3382" s="917">
        <v>36139</v>
      </c>
      <c r="B3382">
        <v>7.16</v>
      </c>
    </row>
    <row r="3383" spans="1:2">
      <c r="A3383" s="917">
        <v>36140</v>
      </c>
      <c r="B3383">
        <v>7.21</v>
      </c>
    </row>
    <row r="3384" spans="1:2">
      <c r="A3384" s="917">
        <v>36143</v>
      </c>
      <c r="B3384">
        <v>7.19</v>
      </c>
    </row>
    <row r="3385" spans="1:2">
      <c r="A3385" s="917">
        <v>36144</v>
      </c>
      <c r="B3385">
        <v>7.22</v>
      </c>
    </row>
    <row r="3386" spans="1:2">
      <c r="A3386" s="917">
        <v>36145</v>
      </c>
      <c r="B3386">
        <v>7.2</v>
      </c>
    </row>
    <row r="3387" spans="1:2">
      <c r="A3387" s="917">
        <v>36146</v>
      </c>
      <c r="B3387">
        <v>7.2</v>
      </c>
    </row>
    <row r="3388" spans="1:2">
      <c r="A3388" s="917">
        <v>36147</v>
      </c>
      <c r="B3388">
        <v>7.23</v>
      </c>
    </row>
    <row r="3389" spans="1:2">
      <c r="A3389" s="917">
        <v>36150</v>
      </c>
      <c r="B3389">
        <v>7.23</v>
      </c>
    </row>
    <row r="3390" spans="1:2">
      <c r="A3390" s="917">
        <v>36151</v>
      </c>
      <c r="B3390">
        <v>7.27</v>
      </c>
    </row>
    <row r="3391" spans="1:2">
      <c r="A3391" s="917">
        <v>36152</v>
      </c>
      <c r="B3391">
        <v>7.32</v>
      </c>
    </row>
    <row r="3392" spans="1:2">
      <c r="A3392" s="917">
        <v>36153</v>
      </c>
      <c r="B3392">
        <v>7.36</v>
      </c>
    </row>
    <row r="3393" spans="1:2">
      <c r="A3393" s="917">
        <v>36154</v>
      </c>
      <c r="B3393" t="s">
        <v>739</v>
      </c>
    </row>
    <row r="3394" spans="1:2">
      <c r="A3394" s="917">
        <v>36157</v>
      </c>
      <c r="B3394">
        <v>7.31</v>
      </c>
    </row>
    <row r="3395" spans="1:2">
      <c r="A3395" s="917">
        <v>36158</v>
      </c>
      <c r="B3395">
        <v>7.28</v>
      </c>
    </row>
    <row r="3396" spans="1:2">
      <c r="A3396" s="917">
        <v>36159</v>
      </c>
      <c r="B3396">
        <v>7.26</v>
      </c>
    </row>
    <row r="3397" spans="1:2">
      <c r="A3397" s="917">
        <v>36160</v>
      </c>
      <c r="B3397">
        <v>7.23</v>
      </c>
    </row>
    <row r="3398" spans="1:2">
      <c r="A3398" s="917">
        <v>36161</v>
      </c>
      <c r="B3398" t="s">
        <v>739</v>
      </c>
    </row>
    <row r="3399" spans="1:2">
      <c r="A3399" s="917">
        <v>36164</v>
      </c>
      <c r="B3399">
        <v>7.3</v>
      </c>
    </row>
    <row r="3400" spans="1:2">
      <c r="A3400" s="917">
        <v>36165</v>
      </c>
      <c r="B3400">
        <v>7.35</v>
      </c>
    </row>
    <row r="3401" spans="1:2">
      <c r="A3401" s="917">
        <v>36166</v>
      </c>
      <c r="B3401">
        <v>7.32</v>
      </c>
    </row>
    <row r="3402" spans="1:2">
      <c r="A3402" s="917">
        <v>36167</v>
      </c>
      <c r="B3402">
        <v>7.34</v>
      </c>
    </row>
    <row r="3403" spans="1:2">
      <c r="A3403" s="917">
        <v>36168</v>
      </c>
      <c r="B3403">
        <v>7.37</v>
      </c>
    </row>
    <row r="3404" spans="1:2">
      <c r="A3404" s="917">
        <v>36171</v>
      </c>
      <c r="B3404">
        <v>7.38</v>
      </c>
    </row>
    <row r="3405" spans="1:2">
      <c r="A3405" s="917">
        <v>36172</v>
      </c>
      <c r="B3405">
        <v>7.35</v>
      </c>
    </row>
    <row r="3406" spans="1:2">
      <c r="A3406" s="917">
        <v>36173</v>
      </c>
      <c r="B3406">
        <v>7.29</v>
      </c>
    </row>
    <row r="3407" spans="1:2">
      <c r="A3407" s="917">
        <v>36174</v>
      </c>
      <c r="B3407">
        <v>7.23</v>
      </c>
    </row>
    <row r="3408" spans="1:2">
      <c r="A3408" s="917">
        <v>36175</v>
      </c>
      <c r="B3408">
        <v>7.27</v>
      </c>
    </row>
    <row r="3409" spans="1:2">
      <c r="A3409" s="917">
        <v>36178</v>
      </c>
      <c r="B3409" t="s">
        <v>739</v>
      </c>
    </row>
    <row r="3410" spans="1:2">
      <c r="A3410" s="917">
        <v>36179</v>
      </c>
      <c r="B3410">
        <v>7.27</v>
      </c>
    </row>
    <row r="3411" spans="1:2">
      <c r="A3411" s="917">
        <v>36180</v>
      </c>
      <c r="B3411">
        <v>7.29</v>
      </c>
    </row>
    <row r="3412" spans="1:2">
      <c r="A3412" s="917">
        <v>36181</v>
      </c>
      <c r="B3412">
        <v>7.27</v>
      </c>
    </row>
    <row r="3413" spans="1:2">
      <c r="A3413" s="917">
        <v>36182</v>
      </c>
      <c r="B3413">
        <v>7.23</v>
      </c>
    </row>
    <row r="3414" spans="1:2">
      <c r="A3414" s="917">
        <v>36185</v>
      </c>
      <c r="B3414">
        <v>7.25</v>
      </c>
    </row>
    <row r="3415" spans="1:2">
      <c r="A3415" s="917">
        <v>36186</v>
      </c>
      <c r="B3415">
        <v>7.26</v>
      </c>
    </row>
    <row r="3416" spans="1:2">
      <c r="A3416" s="917">
        <v>36187</v>
      </c>
      <c r="B3416">
        <v>7.26</v>
      </c>
    </row>
    <row r="3417" spans="1:2">
      <c r="A3417" s="917">
        <v>36188</v>
      </c>
      <c r="B3417">
        <v>7.23</v>
      </c>
    </row>
    <row r="3418" spans="1:2">
      <c r="A3418" s="917">
        <v>36189</v>
      </c>
      <c r="B3418">
        <v>7.21</v>
      </c>
    </row>
    <row r="3419" spans="1:2">
      <c r="A3419" s="917">
        <v>36192</v>
      </c>
      <c r="B3419">
        <v>7.28</v>
      </c>
    </row>
    <row r="3420" spans="1:2">
      <c r="A3420" s="917">
        <v>36193</v>
      </c>
      <c r="B3420">
        <v>7.32</v>
      </c>
    </row>
    <row r="3421" spans="1:2">
      <c r="A3421" s="917">
        <v>36194</v>
      </c>
      <c r="B3421">
        <v>7.32</v>
      </c>
    </row>
    <row r="3422" spans="1:2">
      <c r="A3422" s="917">
        <v>36195</v>
      </c>
      <c r="B3422">
        <v>7.37</v>
      </c>
    </row>
    <row r="3423" spans="1:2">
      <c r="A3423" s="917">
        <v>36196</v>
      </c>
      <c r="B3423">
        <v>7.39</v>
      </c>
    </row>
    <row r="3424" spans="1:2">
      <c r="A3424" s="917">
        <v>36199</v>
      </c>
      <c r="B3424">
        <v>7.39</v>
      </c>
    </row>
    <row r="3425" spans="1:2">
      <c r="A3425" s="917">
        <v>36200</v>
      </c>
      <c r="B3425">
        <v>7.36</v>
      </c>
    </row>
    <row r="3426" spans="1:2">
      <c r="A3426" s="917">
        <v>36201</v>
      </c>
      <c r="B3426">
        <v>7.36</v>
      </c>
    </row>
    <row r="3427" spans="1:2">
      <c r="A3427" s="917">
        <v>36202</v>
      </c>
      <c r="B3427">
        <v>7.37</v>
      </c>
    </row>
    <row r="3428" spans="1:2">
      <c r="A3428" s="917">
        <v>36203</v>
      </c>
      <c r="B3428">
        <v>7.37</v>
      </c>
    </row>
    <row r="3429" spans="1:2">
      <c r="A3429" s="917">
        <v>36206</v>
      </c>
      <c r="B3429" t="s">
        <v>739</v>
      </c>
    </row>
    <row r="3430" spans="1:2">
      <c r="A3430" s="917">
        <v>36207</v>
      </c>
      <c r="B3430">
        <v>7.37</v>
      </c>
    </row>
    <row r="3431" spans="1:2">
      <c r="A3431" s="917">
        <v>36208</v>
      </c>
      <c r="B3431">
        <v>7.35</v>
      </c>
    </row>
    <row r="3432" spans="1:2">
      <c r="A3432" s="917">
        <v>36209</v>
      </c>
      <c r="B3432">
        <v>7.39</v>
      </c>
    </row>
    <row r="3433" spans="1:2">
      <c r="A3433" s="917">
        <v>36210</v>
      </c>
      <c r="B3433">
        <v>7.41</v>
      </c>
    </row>
    <row r="3434" spans="1:2">
      <c r="A3434" s="917">
        <v>36213</v>
      </c>
      <c r="B3434">
        <v>7.37</v>
      </c>
    </row>
    <row r="3435" spans="1:2">
      <c r="A3435" s="917">
        <v>36214</v>
      </c>
      <c r="B3435">
        <v>7.41</v>
      </c>
    </row>
    <row r="3436" spans="1:2">
      <c r="A3436" s="917">
        <v>36215</v>
      </c>
      <c r="B3436">
        <v>7.47</v>
      </c>
    </row>
    <row r="3437" spans="1:2">
      <c r="A3437" s="917">
        <v>36216</v>
      </c>
      <c r="B3437">
        <v>7.56</v>
      </c>
    </row>
    <row r="3438" spans="1:2">
      <c r="A3438" s="917">
        <v>36217</v>
      </c>
      <c r="B3438">
        <v>7.53</v>
      </c>
    </row>
    <row r="3439" spans="1:2">
      <c r="A3439" s="917">
        <v>36220</v>
      </c>
      <c r="B3439">
        <v>7.61</v>
      </c>
    </row>
    <row r="3440" spans="1:2">
      <c r="A3440" s="917">
        <v>36221</v>
      </c>
      <c r="B3440">
        <v>7.58</v>
      </c>
    </row>
    <row r="3441" spans="1:2">
      <c r="A3441" s="917">
        <v>36222</v>
      </c>
      <c r="B3441">
        <v>7.63</v>
      </c>
    </row>
    <row r="3442" spans="1:2">
      <c r="A3442" s="917">
        <v>36223</v>
      </c>
      <c r="B3442">
        <v>7.64</v>
      </c>
    </row>
    <row r="3443" spans="1:2">
      <c r="A3443" s="917">
        <v>36224</v>
      </c>
      <c r="B3443">
        <v>7.58</v>
      </c>
    </row>
    <row r="3444" spans="1:2">
      <c r="A3444" s="917">
        <v>36227</v>
      </c>
      <c r="B3444">
        <v>7.56</v>
      </c>
    </row>
    <row r="3445" spans="1:2">
      <c r="A3445" s="917">
        <v>36228</v>
      </c>
      <c r="B3445">
        <v>7.5</v>
      </c>
    </row>
    <row r="3446" spans="1:2">
      <c r="A3446" s="917">
        <v>36229</v>
      </c>
      <c r="B3446">
        <v>7.51</v>
      </c>
    </row>
    <row r="3447" spans="1:2">
      <c r="A3447" s="917">
        <v>36230</v>
      </c>
      <c r="B3447">
        <v>7.52</v>
      </c>
    </row>
    <row r="3448" spans="1:2">
      <c r="A3448" s="917">
        <v>36231</v>
      </c>
      <c r="B3448">
        <v>7.49</v>
      </c>
    </row>
    <row r="3449" spans="1:2">
      <c r="A3449" s="917">
        <v>36234</v>
      </c>
      <c r="B3449">
        <v>7.47</v>
      </c>
    </row>
    <row r="3450" spans="1:2">
      <c r="A3450" s="917">
        <v>36235</v>
      </c>
      <c r="B3450">
        <v>7.45</v>
      </c>
    </row>
    <row r="3451" spans="1:2">
      <c r="A3451" s="917">
        <v>36236</v>
      </c>
      <c r="B3451">
        <v>7.48</v>
      </c>
    </row>
    <row r="3452" spans="1:2">
      <c r="A3452" s="917">
        <v>36237</v>
      </c>
      <c r="B3452">
        <v>7.47</v>
      </c>
    </row>
    <row r="3453" spans="1:2">
      <c r="A3453" s="917">
        <v>36238</v>
      </c>
      <c r="B3453">
        <v>7.5</v>
      </c>
    </row>
    <row r="3454" spans="1:2">
      <c r="A3454" s="917">
        <v>36241</v>
      </c>
      <c r="B3454">
        <v>7.53</v>
      </c>
    </row>
    <row r="3455" spans="1:2">
      <c r="A3455" s="917">
        <v>36242</v>
      </c>
      <c r="B3455">
        <v>7.53</v>
      </c>
    </row>
    <row r="3456" spans="1:2">
      <c r="A3456" s="917">
        <v>36243</v>
      </c>
      <c r="B3456">
        <v>7.5</v>
      </c>
    </row>
    <row r="3457" spans="1:2">
      <c r="A3457" s="917">
        <v>36244</v>
      </c>
      <c r="B3457">
        <v>7.53</v>
      </c>
    </row>
    <row r="3458" spans="1:2">
      <c r="A3458" s="917">
        <v>36245</v>
      </c>
      <c r="B3458">
        <v>7.54</v>
      </c>
    </row>
    <row r="3459" spans="1:2">
      <c r="A3459" s="917">
        <v>36248</v>
      </c>
      <c r="B3459">
        <v>7.57</v>
      </c>
    </row>
    <row r="3460" spans="1:2">
      <c r="A3460" s="917">
        <v>36249</v>
      </c>
      <c r="B3460">
        <v>7.53</v>
      </c>
    </row>
    <row r="3461" spans="1:2">
      <c r="A3461" s="917">
        <v>36250</v>
      </c>
      <c r="B3461">
        <v>7.56</v>
      </c>
    </row>
    <row r="3462" spans="1:2">
      <c r="A3462" s="917">
        <v>36251</v>
      </c>
      <c r="B3462">
        <v>7.59</v>
      </c>
    </row>
    <row r="3463" spans="1:2">
      <c r="A3463" s="917">
        <v>36252</v>
      </c>
      <c r="B3463">
        <v>7.53</v>
      </c>
    </row>
    <row r="3464" spans="1:2">
      <c r="A3464" s="917">
        <v>36255</v>
      </c>
      <c r="B3464">
        <v>7.52</v>
      </c>
    </row>
    <row r="3465" spans="1:2">
      <c r="A3465" s="917">
        <v>36256</v>
      </c>
      <c r="B3465">
        <v>7.47</v>
      </c>
    </row>
    <row r="3466" spans="1:2">
      <c r="A3466" s="917">
        <v>36257</v>
      </c>
      <c r="B3466">
        <v>7.47</v>
      </c>
    </row>
    <row r="3467" spans="1:2">
      <c r="A3467" s="917">
        <v>36258</v>
      </c>
      <c r="B3467">
        <v>7.4</v>
      </c>
    </row>
    <row r="3468" spans="1:2">
      <c r="A3468" s="917">
        <v>36259</v>
      </c>
      <c r="B3468">
        <v>7.4</v>
      </c>
    </row>
    <row r="3469" spans="1:2">
      <c r="A3469" s="917">
        <v>36262</v>
      </c>
      <c r="B3469">
        <v>7.4</v>
      </c>
    </row>
    <row r="3470" spans="1:2">
      <c r="A3470" s="917">
        <v>36263</v>
      </c>
      <c r="B3470">
        <v>7.43</v>
      </c>
    </row>
    <row r="3471" spans="1:2">
      <c r="A3471" s="917">
        <v>36264</v>
      </c>
      <c r="B3471">
        <v>7.44</v>
      </c>
    </row>
    <row r="3472" spans="1:2">
      <c r="A3472" s="917">
        <v>36265</v>
      </c>
      <c r="B3472">
        <v>7.45</v>
      </c>
    </row>
    <row r="3473" spans="1:2">
      <c r="A3473" s="917">
        <v>36266</v>
      </c>
      <c r="B3473">
        <v>7.5</v>
      </c>
    </row>
    <row r="3474" spans="1:2">
      <c r="A3474" s="917">
        <v>36269</v>
      </c>
      <c r="B3474">
        <v>7.47</v>
      </c>
    </row>
    <row r="3475" spans="1:2">
      <c r="A3475" s="917">
        <v>36270</v>
      </c>
      <c r="B3475">
        <v>7.45</v>
      </c>
    </row>
    <row r="3476" spans="1:2">
      <c r="A3476" s="917">
        <v>36271</v>
      </c>
      <c r="B3476">
        <v>7.46</v>
      </c>
    </row>
    <row r="3477" spans="1:2">
      <c r="A3477" s="917">
        <v>36272</v>
      </c>
      <c r="B3477">
        <v>7.52</v>
      </c>
    </row>
    <row r="3478" spans="1:2">
      <c r="A3478" s="917">
        <v>36273</v>
      </c>
      <c r="B3478">
        <v>7.52</v>
      </c>
    </row>
    <row r="3479" spans="1:2">
      <c r="A3479" s="917">
        <v>36276</v>
      </c>
      <c r="B3479">
        <v>7.5</v>
      </c>
    </row>
    <row r="3480" spans="1:2">
      <c r="A3480" s="917">
        <v>36277</v>
      </c>
      <c r="B3480">
        <v>7.48</v>
      </c>
    </row>
    <row r="3481" spans="1:2">
      <c r="A3481" s="917">
        <v>36278</v>
      </c>
      <c r="B3481">
        <v>7.5</v>
      </c>
    </row>
    <row r="3482" spans="1:2">
      <c r="A3482" s="917">
        <v>36279</v>
      </c>
      <c r="B3482">
        <v>7.46</v>
      </c>
    </row>
    <row r="3483" spans="1:2">
      <c r="A3483" s="917">
        <v>36280</v>
      </c>
      <c r="B3483">
        <v>7.58</v>
      </c>
    </row>
    <row r="3484" spans="1:2">
      <c r="A3484" s="917">
        <v>36283</v>
      </c>
      <c r="B3484">
        <v>7.58</v>
      </c>
    </row>
    <row r="3485" spans="1:2">
      <c r="A3485" s="917">
        <v>36284</v>
      </c>
      <c r="B3485">
        <v>7.63</v>
      </c>
    </row>
    <row r="3486" spans="1:2">
      <c r="A3486" s="917">
        <v>36285</v>
      </c>
      <c r="B3486">
        <v>7.61</v>
      </c>
    </row>
    <row r="3487" spans="1:2">
      <c r="A3487" s="917">
        <v>36286</v>
      </c>
      <c r="B3487">
        <v>7.69</v>
      </c>
    </row>
    <row r="3488" spans="1:2">
      <c r="A3488" s="917">
        <v>36287</v>
      </c>
      <c r="B3488">
        <v>7.71</v>
      </c>
    </row>
    <row r="3489" spans="1:2">
      <c r="A3489" s="917">
        <v>36290</v>
      </c>
      <c r="B3489">
        <v>7.67</v>
      </c>
    </row>
    <row r="3490" spans="1:2">
      <c r="A3490" s="917">
        <v>36291</v>
      </c>
      <c r="B3490">
        <v>7.71</v>
      </c>
    </row>
    <row r="3491" spans="1:2">
      <c r="A3491" s="917">
        <v>36292</v>
      </c>
      <c r="B3491">
        <v>7.7</v>
      </c>
    </row>
    <row r="3492" spans="1:2">
      <c r="A3492" s="917">
        <v>36293</v>
      </c>
      <c r="B3492">
        <v>7.61</v>
      </c>
    </row>
    <row r="3493" spans="1:2">
      <c r="A3493" s="917">
        <v>36294</v>
      </c>
      <c r="B3493">
        <v>7.74</v>
      </c>
    </row>
    <row r="3494" spans="1:2">
      <c r="A3494" s="917">
        <v>36297</v>
      </c>
      <c r="B3494">
        <v>7.75</v>
      </c>
    </row>
    <row r="3495" spans="1:2">
      <c r="A3495" s="917">
        <v>36298</v>
      </c>
      <c r="B3495">
        <v>7.79</v>
      </c>
    </row>
    <row r="3496" spans="1:2">
      <c r="A3496" s="917">
        <v>36299</v>
      </c>
      <c r="B3496">
        <v>7.74</v>
      </c>
    </row>
    <row r="3497" spans="1:2">
      <c r="A3497" s="917">
        <v>36300</v>
      </c>
      <c r="B3497">
        <v>7.81</v>
      </c>
    </row>
    <row r="3498" spans="1:2">
      <c r="A3498" s="917">
        <v>36301</v>
      </c>
      <c r="B3498">
        <v>7.75</v>
      </c>
    </row>
    <row r="3499" spans="1:2">
      <c r="A3499" s="917">
        <v>36304</v>
      </c>
      <c r="B3499">
        <v>7.77</v>
      </c>
    </row>
    <row r="3500" spans="1:2">
      <c r="A3500" s="917">
        <v>36305</v>
      </c>
      <c r="B3500">
        <v>7.76</v>
      </c>
    </row>
    <row r="3501" spans="1:2">
      <c r="A3501" s="917">
        <v>36306</v>
      </c>
      <c r="B3501">
        <v>7.79</v>
      </c>
    </row>
    <row r="3502" spans="1:2">
      <c r="A3502" s="917">
        <v>36307</v>
      </c>
      <c r="B3502">
        <v>7.81</v>
      </c>
    </row>
    <row r="3503" spans="1:2">
      <c r="A3503" s="917">
        <v>36308</v>
      </c>
      <c r="B3503">
        <v>7.82</v>
      </c>
    </row>
    <row r="3504" spans="1:2">
      <c r="A3504" s="917">
        <v>36311</v>
      </c>
      <c r="B3504" t="s">
        <v>739</v>
      </c>
    </row>
    <row r="3505" spans="1:2">
      <c r="A3505" s="917">
        <v>36312</v>
      </c>
      <c r="B3505">
        <v>7.9</v>
      </c>
    </row>
    <row r="3506" spans="1:2">
      <c r="A3506" s="917">
        <v>36313</v>
      </c>
      <c r="B3506">
        <v>7.9</v>
      </c>
    </row>
    <row r="3507" spans="1:2">
      <c r="A3507" s="917">
        <v>36314</v>
      </c>
      <c r="B3507">
        <v>7.92</v>
      </c>
    </row>
    <row r="3508" spans="1:2">
      <c r="A3508" s="917">
        <v>36315</v>
      </c>
      <c r="B3508">
        <v>7.94</v>
      </c>
    </row>
    <row r="3509" spans="1:2">
      <c r="A3509" s="917">
        <v>36318</v>
      </c>
      <c r="B3509">
        <v>7.94</v>
      </c>
    </row>
    <row r="3510" spans="1:2">
      <c r="A3510" s="917">
        <v>36319</v>
      </c>
      <c r="B3510">
        <v>7.96</v>
      </c>
    </row>
    <row r="3511" spans="1:2">
      <c r="A3511" s="917">
        <v>36320</v>
      </c>
      <c r="B3511">
        <v>7.97</v>
      </c>
    </row>
    <row r="3512" spans="1:2">
      <c r="A3512" s="917">
        <v>36321</v>
      </c>
      <c r="B3512">
        <v>8.01</v>
      </c>
    </row>
    <row r="3513" spans="1:2">
      <c r="A3513" s="917">
        <v>36322</v>
      </c>
      <c r="B3513">
        <v>8.09</v>
      </c>
    </row>
    <row r="3514" spans="1:2">
      <c r="A3514" s="917">
        <v>36325</v>
      </c>
      <c r="B3514">
        <v>8.06</v>
      </c>
    </row>
    <row r="3515" spans="1:2">
      <c r="A3515" s="917">
        <v>36326</v>
      </c>
      <c r="B3515">
        <v>8.07</v>
      </c>
    </row>
    <row r="3516" spans="1:2">
      <c r="A3516" s="917">
        <v>36327</v>
      </c>
      <c r="B3516">
        <v>8.0500000000000007</v>
      </c>
    </row>
    <row r="3517" spans="1:2">
      <c r="A3517" s="917">
        <v>36328</v>
      </c>
      <c r="B3517">
        <v>7.94</v>
      </c>
    </row>
    <row r="3518" spans="1:2">
      <c r="A3518" s="917">
        <v>36329</v>
      </c>
      <c r="B3518">
        <v>7.97</v>
      </c>
    </row>
    <row r="3519" spans="1:2">
      <c r="A3519" s="917">
        <v>36332</v>
      </c>
      <c r="B3519">
        <v>8.02</v>
      </c>
    </row>
    <row r="3520" spans="1:2">
      <c r="A3520" s="917">
        <v>36333</v>
      </c>
      <c r="B3520">
        <v>8.06</v>
      </c>
    </row>
    <row r="3521" spans="1:2">
      <c r="A3521" s="917">
        <v>36334</v>
      </c>
      <c r="B3521">
        <v>8.1</v>
      </c>
    </row>
    <row r="3522" spans="1:2">
      <c r="A3522" s="917">
        <v>36335</v>
      </c>
      <c r="B3522">
        <v>8.15</v>
      </c>
    </row>
    <row r="3523" spans="1:2">
      <c r="A3523" s="917">
        <v>36336</v>
      </c>
      <c r="B3523">
        <v>8.15</v>
      </c>
    </row>
    <row r="3524" spans="1:2">
      <c r="A3524" s="917">
        <v>36339</v>
      </c>
      <c r="B3524">
        <v>8.09</v>
      </c>
    </row>
    <row r="3525" spans="1:2">
      <c r="A3525" s="917">
        <v>36340</v>
      </c>
      <c r="B3525">
        <v>8.0500000000000007</v>
      </c>
    </row>
    <row r="3526" spans="1:2">
      <c r="A3526" s="917">
        <v>36341</v>
      </c>
      <c r="B3526">
        <v>7.99</v>
      </c>
    </row>
    <row r="3527" spans="1:2">
      <c r="A3527" s="917">
        <v>36342</v>
      </c>
      <c r="B3527">
        <v>7.98</v>
      </c>
    </row>
    <row r="3528" spans="1:2">
      <c r="A3528" s="917">
        <v>36343</v>
      </c>
      <c r="B3528">
        <v>7.96</v>
      </c>
    </row>
    <row r="3529" spans="1:2">
      <c r="A3529" s="917">
        <v>36346</v>
      </c>
      <c r="B3529" t="s">
        <v>739</v>
      </c>
    </row>
    <row r="3530" spans="1:2">
      <c r="A3530" s="917">
        <v>36347</v>
      </c>
      <c r="B3530">
        <v>8</v>
      </c>
    </row>
    <row r="3531" spans="1:2">
      <c r="A3531" s="917">
        <v>36348</v>
      </c>
      <c r="B3531">
        <v>8</v>
      </c>
    </row>
    <row r="3532" spans="1:2">
      <c r="A3532" s="917">
        <v>36349</v>
      </c>
      <c r="B3532">
        <v>7.96</v>
      </c>
    </row>
    <row r="3533" spans="1:2">
      <c r="A3533" s="917">
        <v>36350</v>
      </c>
      <c r="B3533">
        <v>7.95</v>
      </c>
    </row>
    <row r="3534" spans="1:2">
      <c r="A3534" s="917">
        <v>36353</v>
      </c>
      <c r="B3534">
        <v>7.86</v>
      </c>
    </row>
    <row r="3535" spans="1:2">
      <c r="A3535" s="917">
        <v>36354</v>
      </c>
      <c r="B3535">
        <v>7.85</v>
      </c>
    </row>
    <row r="3536" spans="1:2">
      <c r="A3536" s="917">
        <v>36355</v>
      </c>
      <c r="B3536">
        <v>7.87</v>
      </c>
    </row>
    <row r="3537" spans="1:2">
      <c r="A3537" s="917">
        <v>36356</v>
      </c>
      <c r="B3537">
        <v>7.87</v>
      </c>
    </row>
    <row r="3538" spans="1:2">
      <c r="A3538" s="917">
        <v>36357</v>
      </c>
      <c r="B3538">
        <v>7.85</v>
      </c>
    </row>
    <row r="3539" spans="1:2">
      <c r="A3539" s="917">
        <v>36360</v>
      </c>
      <c r="B3539">
        <v>7.85</v>
      </c>
    </row>
    <row r="3540" spans="1:2">
      <c r="A3540" s="917">
        <v>36361</v>
      </c>
      <c r="B3540">
        <v>7.84</v>
      </c>
    </row>
    <row r="3541" spans="1:2">
      <c r="A3541" s="917">
        <v>36362</v>
      </c>
      <c r="B3541">
        <v>7.9</v>
      </c>
    </row>
    <row r="3542" spans="1:2">
      <c r="A3542" s="917">
        <v>36363</v>
      </c>
      <c r="B3542">
        <v>7.96</v>
      </c>
    </row>
    <row r="3543" spans="1:2">
      <c r="A3543" s="917">
        <v>36364</v>
      </c>
      <c r="B3543">
        <v>8.02</v>
      </c>
    </row>
    <row r="3544" spans="1:2">
      <c r="A3544" s="917">
        <v>36367</v>
      </c>
      <c r="B3544">
        <v>8.02</v>
      </c>
    </row>
    <row r="3545" spans="1:2">
      <c r="A3545" s="917">
        <v>36368</v>
      </c>
      <c r="B3545">
        <v>7.99</v>
      </c>
    </row>
    <row r="3546" spans="1:2">
      <c r="A3546" s="917">
        <v>36369</v>
      </c>
      <c r="B3546">
        <v>7.99</v>
      </c>
    </row>
    <row r="3547" spans="1:2">
      <c r="A3547" s="917">
        <v>36370</v>
      </c>
      <c r="B3547">
        <v>8.08</v>
      </c>
    </row>
    <row r="3548" spans="1:2">
      <c r="A3548" s="917">
        <v>36371</v>
      </c>
      <c r="B3548">
        <v>8.11</v>
      </c>
    </row>
    <row r="3549" spans="1:2">
      <c r="A3549" s="917">
        <v>36374</v>
      </c>
      <c r="B3549">
        <v>8.11</v>
      </c>
    </row>
    <row r="3550" spans="1:2">
      <c r="A3550" s="917">
        <v>36375</v>
      </c>
      <c r="B3550">
        <v>8.14</v>
      </c>
    </row>
    <row r="3551" spans="1:2">
      <c r="A3551" s="917">
        <v>36376</v>
      </c>
      <c r="B3551">
        <v>8.1199999999999992</v>
      </c>
    </row>
    <row r="3552" spans="1:2">
      <c r="A3552" s="917">
        <v>36377</v>
      </c>
      <c r="B3552">
        <v>8.07</v>
      </c>
    </row>
    <row r="3553" spans="1:2">
      <c r="A3553" s="917">
        <v>36378</v>
      </c>
      <c r="B3553">
        <v>8.2100000000000009</v>
      </c>
    </row>
    <row r="3554" spans="1:2">
      <c r="A3554" s="917">
        <v>36381</v>
      </c>
      <c r="B3554">
        <v>8.27</v>
      </c>
    </row>
    <row r="3555" spans="1:2">
      <c r="A3555" s="917">
        <v>36382</v>
      </c>
      <c r="B3555">
        <v>8.2899999999999991</v>
      </c>
    </row>
    <row r="3556" spans="1:2">
      <c r="A3556" s="917">
        <v>36383</v>
      </c>
      <c r="B3556">
        <v>8.26</v>
      </c>
    </row>
    <row r="3557" spans="1:2">
      <c r="A3557" s="917">
        <v>36384</v>
      </c>
      <c r="B3557">
        <v>8.3000000000000007</v>
      </c>
    </row>
    <row r="3558" spans="1:2">
      <c r="A3558" s="917">
        <v>36385</v>
      </c>
      <c r="B3558">
        <v>8.24</v>
      </c>
    </row>
    <row r="3559" spans="1:2">
      <c r="A3559" s="917">
        <v>36388</v>
      </c>
      <c r="B3559">
        <v>8.19</v>
      </c>
    </row>
    <row r="3560" spans="1:2">
      <c r="A3560" s="917">
        <v>36389</v>
      </c>
      <c r="B3560">
        <v>8.1300000000000008</v>
      </c>
    </row>
    <row r="3561" spans="1:2">
      <c r="A3561" s="917">
        <v>36390</v>
      </c>
      <c r="B3561">
        <v>8.1199999999999992</v>
      </c>
    </row>
    <row r="3562" spans="1:2">
      <c r="A3562" s="917">
        <v>36391</v>
      </c>
      <c r="B3562">
        <v>8.1300000000000008</v>
      </c>
    </row>
    <row r="3563" spans="1:2">
      <c r="A3563" s="917">
        <v>36392</v>
      </c>
      <c r="B3563">
        <v>8.11</v>
      </c>
    </row>
    <row r="3564" spans="1:2">
      <c r="A3564" s="917">
        <v>36395</v>
      </c>
      <c r="B3564">
        <v>8.1</v>
      </c>
    </row>
    <row r="3565" spans="1:2">
      <c r="A3565" s="917">
        <v>36396</v>
      </c>
      <c r="B3565">
        <v>8.1</v>
      </c>
    </row>
    <row r="3566" spans="1:2">
      <c r="A3566" s="917">
        <v>36397</v>
      </c>
      <c r="B3566">
        <v>8</v>
      </c>
    </row>
    <row r="3567" spans="1:2">
      <c r="A3567" s="917">
        <v>36398</v>
      </c>
      <c r="B3567">
        <v>8.02</v>
      </c>
    </row>
    <row r="3568" spans="1:2">
      <c r="A3568" s="917">
        <v>36399</v>
      </c>
      <c r="B3568">
        <v>8.09</v>
      </c>
    </row>
    <row r="3569" spans="1:2">
      <c r="A3569" s="917">
        <v>36402</v>
      </c>
      <c r="B3569">
        <v>8.18</v>
      </c>
    </row>
    <row r="3570" spans="1:2">
      <c r="A3570" s="917">
        <v>36403</v>
      </c>
      <c r="B3570">
        <v>8.2100000000000009</v>
      </c>
    </row>
    <row r="3571" spans="1:2">
      <c r="A3571" s="917">
        <v>36404</v>
      </c>
      <c r="B3571">
        <v>8.2200000000000006</v>
      </c>
    </row>
    <row r="3572" spans="1:2">
      <c r="A3572" s="917">
        <v>36405</v>
      </c>
      <c r="B3572">
        <v>8.27</v>
      </c>
    </row>
    <row r="3573" spans="1:2">
      <c r="A3573" s="917">
        <v>36406</v>
      </c>
      <c r="B3573">
        <v>8.17</v>
      </c>
    </row>
    <row r="3574" spans="1:2">
      <c r="A3574" s="917">
        <v>36409</v>
      </c>
      <c r="B3574" t="s">
        <v>739</v>
      </c>
    </row>
    <row r="3575" spans="1:2">
      <c r="A3575" s="917">
        <v>36410</v>
      </c>
      <c r="B3575">
        <v>8.2100000000000009</v>
      </c>
    </row>
    <row r="3576" spans="1:2">
      <c r="A3576" s="917">
        <v>36411</v>
      </c>
      <c r="B3576">
        <v>8.1999999999999993</v>
      </c>
    </row>
    <row r="3577" spans="1:2">
      <c r="A3577" s="917">
        <v>36412</v>
      </c>
      <c r="B3577">
        <v>8.23</v>
      </c>
    </row>
    <row r="3578" spans="1:2">
      <c r="A3578" s="917">
        <v>36413</v>
      </c>
      <c r="B3578">
        <v>8.16</v>
      </c>
    </row>
    <row r="3579" spans="1:2">
      <c r="A3579" s="917">
        <v>36416</v>
      </c>
      <c r="B3579">
        <v>8.19</v>
      </c>
    </row>
    <row r="3580" spans="1:2">
      <c r="A3580" s="917">
        <v>36417</v>
      </c>
      <c r="B3580">
        <v>8.2100000000000009</v>
      </c>
    </row>
    <row r="3581" spans="1:2">
      <c r="A3581" s="917">
        <v>36418</v>
      </c>
      <c r="B3581">
        <v>8.19</v>
      </c>
    </row>
    <row r="3582" spans="1:2">
      <c r="A3582" s="917">
        <v>36419</v>
      </c>
      <c r="B3582">
        <v>8.16</v>
      </c>
    </row>
    <row r="3583" spans="1:2">
      <c r="A3583" s="917">
        <v>36420</v>
      </c>
      <c r="B3583">
        <v>8.15</v>
      </c>
    </row>
    <row r="3584" spans="1:2">
      <c r="A3584" s="917">
        <v>36423</v>
      </c>
      <c r="B3584">
        <v>8.19</v>
      </c>
    </row>
    <row r="3585" spans="1:2">
      <c r="A3585" s="917">
        <v>36424</v>
      </c>
      <c r="B3585">
        <v>8.2100000000000009</v>
      </c>
    </row>
    <row r="3586" spans="1:2">
      <c r="A3586" s="917">
        <v>36425</v>
      </c>
      <c r="B3586">
        <v>8.1999999999999993</v>
      </c>
    </row>
    <row r="3587" spans="1:2">
      <c r="A3587" s="917">
        <v>36426</v>
      </c>
      <c r="B3587">
        <v>8.1999999999999993</v>
      </c>
    </row>
    <row r="3588" spans="1:2">
      <c r="A3588" s="917">
        <v>36427</v>
      </c>
      <c r="B3588">
        <v>8.16</v>
      </c>
    </row>
    <row r="3589" spans="1:2">
      <c r="A3589" s="917">
        <v>36430</v>
      </c>
      <c r="B3589">
        <v>8.2100000000000009</v>
      </c>
    </row>
    <row r="3590" spans="1:2">
      <c r="A3590" s="917">
        <v>36431</v>
      </c>
      <c r="B3590">
        <v>8.24</v>
      </c>
    </row>
    <row r="3591" spans="1:2">
      <c r="A3591" s="917">
        <v>36432</v>
      </c>
      <c r="B3591">
        <v>8.2799999999999994</v>
      </c>
    </row>
    <row r="3592" spans="1:2">
      <c r="A3592" s="917">
        <v>36433</v>
      </c>
      <c r="B3592">
        <v>8.1999999999999993</v>
      </c>
    </row>
    <row r="3593" spans="1:2">
      <c r="A3593" s="917">
        <v>36434</v>
      </c>
      <c r="B3593">
        <v>8.26</v>
      </c>
    </row>
    <row r="3594" spans="1:2">
      <c r="A3594" s="917">
        <v>36437</v>
      </c>
      <c r="B3594">
        <v>8.23</v>
      </c>
    </row>
    <row r="3595" spans="1:2">
      <c r="A3595" s="917">
        <v>36438</v>
      </c>
      <c r="B3595">
        <v>8.2899999999999991</v>
      </c>
    </row>
    <row r="3596" spans="1:2">
      <c r="A3596" s="917">
        <v>36439</v>
      </c>
      <c r="B3596">
        <v>8.2799999999999994</v>
      </c>
    </row>
    <row r="3597" spans="1:2">
      <c r="A3597" s="917">
        <v>36440</v>
      </c>
      <c r="B3597">
        <v>8.2899999999999991</v>
      </c>
    </row>
    <row r="3598" spans="1:2">
      <c r="A3598" s="917">
        <v>36441</v>
      </c>
      <c r="B3598">
        <v>8.3000000000000007</v>
      </c>
    </row>
    <row r="3599" spans="1:2">
      <c r="A3599" s="917">
        <v>36444</v>
      </c>
      <c r="B3599" t="s">
        <v>739</v>
      </c>
    </row>
    <row r="3600" spans="1:2">
      <c r="A3600" s="917">
        <v>36445</v>
      </c>
      <c r="B3600">
        <v>8.35</v>
      </c>
    </row>
    <row r="3601" spans="1:2">
      <c r="A3601" s="917">
        <v>36446</v>
      </c>
      <c r="B3601">
        <v>8.41</v>
      </c>
    </row>
    <row r="3602" spans="1:2">
      <c r="A3602" s="917">
        <v>36447</v>
      </c>
      <c r="B3602">
        <v>8.4499999999999993</v>
      </c>
    </row>
    <row r="3603" spans="1:2">
      <c r="A3603" s="917">
        <v>36448</v>
      </c>
      <c r="B3603">
        <v>8.4</v>
      </c>
    </row>
    <row r="3604" spans="1:2">
      <c r="A3604" s="917">
        <v>36451</v>
      </c>
      <c r="B3604">
        <v>8.43</v>
      </c>
    </row>
    <row r="3605" spans="1:2">
      <c r="A3605" s="917">
        <v>36452</v>
      </c>
      <c r="B3605">
        <v>8.43</v>
      </c>
    </row>
    <row r="3606" spans="1:2">
      <c r="A3606" s="917">
        <v>36453</v>
      </c>
      <c r="B3606">
        <v>8.43</v>
      </c>
    </row>
    <row r="3607" spans="1:2">
      <c r="A3607" s="917">
        <v>36454</v>
      </c>
      <c r="B3607">
        <v>8.4700000000000006</v>
      </c>
    </row>
    <row r="3608" spans="1:2">
      <c r="A3608" s="917">
        <v>36455</v>
      </c>
      <c r="B3608">
        <v>8.4600000000000009</v>
      </c>
    </row>
    <row r="3609" spans="1:2">
      <c r="A3609" s="917">
        <v>36458</v>
      </c>
      <c r="B3609">
        <v>8.4700000000000006</v>
      </c>
    </row>
    <row r="3610" spans="1:2">
      <c r="A3610" s="917">
        <v>36459</v>
      </c>
      <c r="B3610">
        <v>8.48</v>
      </c>
    </row>
    <row r="3611" spans="1:2">
      <c r="A3611" s="917">
        <v>36460</v>
      </c>
      <c r="B3611">
        <v>8.4499999999999993</v>
      </c>
    </row>
    <row r="3612" spans="1:2">
      <c r="A3612" s="917">
        <v>36461</v>
      </c>
      <c r="B3612">
        <v>8.3800000000000008</v>
      </c>
    </row>
    <row r="3613" spans="1:2">
      <c r="A3613" s="917">
        <v>36462</v>
      </c>
      <c r="B3613">
        <v>8.3000000000000007</v>
      </c>
    </row>
    <row r="3614" spans="1:2">
      <c r="A3614" s="917">
        <v>36465</v>
      </c>
      <c r="B3614">
        <v>8.33</v>
      </c>
    </row>
    <row r="3615" spans="1:2">
      <c r="A3615" s="917">
        <v>36466</v>
      </c>
      <c r="B3615">
        <v>8.3000000000000007</v>
      </c>
    </row>
    <row r="3616" spans="1:2">
      <c r="A3616" s="917">
        <v>36467</v>
      </c>
      <c r="B3616">
        <v>8.2799999999999994</v>
      </c>
    </row>
    <row r="3617" spans="1:2">
      <c r="A3617" s="917">
        <v>36468</v>
      </c>
      <c r="B3617">
        <v>8.23</v>
      </c>
    </row>
    <row r="3618" spans="1:2">
      <c r="A3618" s="917">
        <v>36469</v>
      </c>
      <c r="B3618">
        <v>8.19</v>
      </c>
    </row>
    <row r="3619" spans="1:2">
      <c r="A3619" s="917">
        <v>36472</v>
      </c>
      <c r="B3619">
        <v>8.1999999999999993</v>
      </c>
    </row>
    <row r="3620" spans="1:2">
      <c r="A3620" s="917">
        <v>36473</v>
      </c>
      <c r="B3620">
        <v>8.1300000000000008</v>
      </c>
    </row>
    <row r="3621" spans="1:2">
      <c r="A3621" s="917">
        <v>36474</v>
      </c>
      <c r="B3621">
        <v>8.1300000000000008</v>
      </c>
    </row>
    <row r="3622" spans="1:2">
      <c r="A3622" s="917">
        <v>36475</v>
      </c>
      <c r="B3622">
        <v>8.1199999999999992</v>
      </c>
    </row>
    <row r="3623" spans="1:2">
      <c r="A3623" s="917">
        <v>36476</v>
      </c>
      <c r="B3623">
        <v>8.06</v>
      </c>
    </row>
    <row r="3624" spans="1:2">
      <c r="A3624" s="917">
        <v>36479</v>
      </c>
      <c r="B3624">
        <v>8.0299999999999994</v>
      </c>
    </row>
    <row r="3625" spans="1:2">
      <c r="A3625" s="917">
        <v>36480</v>
      </c>
      <c r="B3625">
        <v>8.01</v>
      </c>
    </row>
    <row r="3626" spans="1:2">
      <c r="A3626" s="917">
        <v>36481</v>
      </c>
      <c r="B3626">
        <v>8.08</v>
      </c>
    </row>
    <row r="3627" spans="1:2">
      <c r="A3627" s="917">
        <v>36482</v>
      </c>
      <c r="B3627">
        <v>8.1</v>
      </c>
    </row>
    <row r="3628" spans="1:2">
      <c r="A3628" s="917">
        <v>36483</v>
      </c>
      <c r="B3628">
        <v>8.09</v>
      </c>
    </row>
    <row r="3629" spans="1:2">
      <c r="A3629" s="917">
        <v>36486</v>
      </c>
      <c r="B3629">
        <v>8.1199999999999992</v>
      </c>
    </row>
    <row r="3630" spans="1:2">
      <c r="A3630" s="917">
        <v>36487</v>
      </c>
      <c r="B3630">
        <v>8.1199999999999992</v>
      </c>
    </row>
    <row r="3631" spans="1:2">
      <c r="A3631" s="917">
        <v>36488</v>
      </c>
      <c r="B3631">
        <v>8.11</v>
      </c>
    </row>
    <row r="3632" spans="1:2">
      <c r="A3632" s="917">
        <v>36489</v>
      </c>
      <c r="B3632" t="s">
        <v>739</v>
      </c>
    </row>
    <row r="3633" spans="1:2">
      <c r="A3633" s="917">
        <v>36490</v>
      </c>
      <c r="B3633">
        <v>8.1300000000000008</v>
      </c>
    </row>
    <row r="3634" spans="1:2">
      <c r="A3634" s="917">
        <v>36493</v>
      </c>
      <c r="B3634">
        <v>8.1999999999999993</v>
      </c>
    </row>
    <row r="3635" spans="1:2">
      <c r="A3635" s="917">
        <v>36494</v>
      </c>
      <c r="B3635">
        <v>8.17</v>
      </c>
    </row>
    <row r="3636" spans="1:2">
      <c r="A3636" s="917">
        <v>36495</v>
      </c>
      <c r="B3636">
        <v>8.18</v>
      </c>
    </row>
    <row r="3637" spans="1:2">
      <c r="A3637" s="917">
        <v>36496</v>
      </c>
      <c r="B3637">
        <v>8.19</v>
      </c>
    </row>
    <row r="3638" spans="1:2">
      <c r="A3638" s="917">
        <v>36497</v>
      </c>
      <c r="B3638">
        <v>8.1300000000000008</v>
      </c>
    </row>
    <row r="3639" spans="1:2">
      <c r="A3639" s="917">
        <v>36500</v>
      </c>
      <c r="B3639">
        <v>8.1199999999999992</v>
      </c>
    </row>
    <row r="3640" spans="1:2">
      <c r="A3640" s="917">
        <v>36501</v>
      </c>
      <c r="B3640">
        <v>8.08</v>
      </c>
    </row>
    <row r="3641" spans="1:2">
      <c r="A3641" s="917">
        <v>36502</v>
      </c>
      <c r="B3641">
        <v>8.1</v>
      </c>
    </row>
    <row r="3642" spans="1:2">
      <c r="A3642" s="917">
        <v>36503</v>
      </c>
      <c r="B3642">
        <v>8.09</v>
      </c>
    </row>
    <row r="3643" spans="1:2">
      <c r="A3643" s="917">
        <v>36504</v>
      </c>
      <c r="B3643">
        <v>8.0299999999999994</v>
      </c>
    </row>
    <row r="3644" spans="1:2">
      <c r="A3644" s="917">
        <v>36507</v>
      </c>
      <c r="B3644">
        <v>8.06</v>
      </c>
    </row>
    <row r="3645" spans="1:2">
      <c r="A3645" s="917">
        <v>36508</v>
      </c>
      <c r="B3645">
        <v>8.16</v>
      </c>
    </row>
    <row r="3646" spans="1:2">
      <c r="A3646" s="917">
        <v>36509</v>
      </c>
      <c r="B3646">
        <v>8.18</v>
      </c>
    </row>
    <row r="3647" spans="1:2">
      <c r="A3647" s="917">
        <v>36510</v>
      </c>
      <c r="B3647">
        <v>8.24</v>
      </c>
    </row>
    <row r="3648" spans="1:2">
      <c r="A3648" s="917">
        <v>36511</v>
      </c>
      <c r="B3648">
        <v>8.23</v>
      </c>
    </row>
    <row r="3649" spans="1:2">
      <c r="A3649" s="917">
        <v>36514</v>
      </c>
      <c r="B3649">
        <v>8.27</v>
      </c>
    </row>
    <row r="3650" spans="1:2">
      <c r="A3650" s="917">
        <v>36515</v>
      </c>
      <c r="B3650">
        <v>8.3000000000000007</v>
      </c>
    </row>
    <row r="3651" spans="1:2">
      <c r="A3651" s="917">
        <v>36516</v>
      </c>
      <c r="B3651">
        <v>8.2799999999999994</v>
      </c>
    </row>
    <row r="3652" spans="1:2">
      <c r="A3652" s="917">
        <v>36517</v>
      </c>
      <c r="B3652">
        <v>8.2899999999999991</v>
      </c>
    </row>
    <row r="3653" spans="1:2">
      <c r="A3653" s="917">
        <v>36518</v>
      </c>
      <c r="B3653" t="s">
        <v>739</v>
      </c>
    </row>
    <row r="3654" spans="1:2">
      <c r="A3654" s="917">
        <v>36521</v>
      </c>
      <c r="B3654">
        <v>8.26</v>
      </c>
    </row>
    <row r="3655" spans="1:2">
      <c r="A3655" s="917">
        <v>36522</v>
      </c>
      <c r="B3655">
        <v>8.2799999999999994</v>
      </c>
    </row>
    <row r="3656" spans="1:2">
      <c r="A3656" s="917">
        <v>36523</v>
      </c>
      <c r="B3656">
        <v>8.24</v>
      </c>
    </row>
    <row r="3657" spans="1:2">
      <c r="A3657" s="917">
        <v>36524</v>
      </c>
      <c r="B3657">
        <v>8.23</v>
      </c>
    </row>
    <row r="3658" spans="1:2">
      <c r="A3658" s="917">
        <v>36525</v>
      </c>
      <c r="B3658">
        <v>8.18</v>
      </c>
    </row>
    <row r="3659" spans="1:2">
      <c r="A3659" s="917">
        <v>36528</v>
      </c>
      <c r="B3659">
        <v>8.27</v>
      </c>
    </row>
    <row r="3660" spans="1:2">
      <c r="A3660" s="917">
        <v>36529</v>
      </c>
      <c r="B3660">
        <v>8.2100000000000009</v>
      </c>
    </row>
    <row r="3661" spans="1:2">
      <c r="A3661" s="917">
        <v>36530</v>
      </c>
      <c r="B3661">
        <v>8.2899999999999991</v>
      </c>
    </row>
    <row r="3662" spans="1:2">
      <c r="A3662" s="917">
        <v>36531</v>
      </c>
      <c r="B3662">
        <v>8.24</v>
      </c>
    </row>
    <row r="3663" spans="1:2">
      <c r="A3663" s="917">
        <v>36532</v>
      </c>
      <c r="B3663">
        <v>8.2200000000000006</v>
      </c>
    </row>
    <row r="3664" spans="1:2">
      <c r="A3664" s="917">
        <v>36535</v>
      </c>
      <c r="B3664">
        <v>8.27</v>
      </c>
    </row>
    <row r="3665" spans="1:2">
      <c r="A3665" s="917">
        <v>36536</v>
      </c>
      <c r="B3665">
        <v>8.36</v>
      </c>
    </row>
    <row r="3666" spans="1:2">
      <c r="A3666" s="917">
        <v>36537</v>
      </c>
      <c r="B3666">
        <v>8.4</v>
      </c>
    </row>
    <row r="3667" spans="1:2">
      <c r="A3667" s="917">
        <v>36538</v>
      </c>
      <c r="B3667">
        <v>8.3800000000000008</v>
      </c>
    </row>
    <row r="3668" spans="1:2">
      <c r="A3668" s="917">
        <v>36539</v>
      </c>
      <c r="B3668">
        <v>8.42</v>
      </c>
    </row>
    <row r="3669" spans="1:2">
      <c r="A3669" s="917">
        <v>36542</v>
      </c>
      <c r="B3669" t="s">
        <v>739</v>
      </c>
    </row>
    <row r="3670" spans="1:2">
      <c r="A3670" s="917">
        <v>36543</v>
      </c>
      <c r="B3670">
        <v>8.4700000000000006</v>
      </c>
    </row>
    <row r="3671" spans="1:2">
      <c r="A3671" s="917">
        <v>36544</v>
      </c>
      <c r="B3671">
        <v>8.43</v>
      </c>
    </row>
    <row r="3672" spans="1:2">
      <c r="A3672" s="917">
        <v>36545</v>
      </c>
      <c r="B3672">
        <v>8.4499999999999993</v>
      </c>
    </row>
    <row r="3673" spans="1:2">
      <c r="A3673" s="917">
        <v>36546</v>
      </c>
      <c r="B3673">
        <v>8.42</v>
      </c>
    </row>
    <row r="3674" spans="1:2">
      <c r="A3674" s="917">
        <v>36549</v>
      </c>
      <c r="B3674">
        <v>8.36</v>
      </c>
    </row>
    <row r="3675" spans="1:2">
      <c r="A3675" s="917">
        <v>36550</v>
      </c>
      <c r="B3675">
        <v>8.33</v>
      </c>
    </row>
    <row r="3676" spans="1:2">
      <c r="A3676" s="917">
        <v>36551</v>
      </c>
      <c r="B3676">
        <v>8.2799999999999994</v>
      </c>
    </row>
    <row r="3677" spans="1:2">
      <c r="A3677" s="917">
        <v>36552</v>
      </c>
      <c r="B3677">
        <v>8.23</v>
      </c>
    </row>
    <row r="3678" spans="1:2">
      <c r="A3678" s="917">
        <v>36553</v>
      </c>
      <c r="B3678">
        <v>8.26</v>
      </c>
    </row>
    <row r="3679" spans="1:2">
      <c r="A3679" s="917">
        <v>36556</v>
      </c>
      <c r="B3679">
        <v>8.36</v>
      </c>
    </row>
    <row r="3680" spans="1:2">
      <c r="A3680" s="917">
        <v>36557</v>
      </c>
      <c r="B3680">
        <v>8.27</v>
      </c>
    </row>
    <row r="3681" spans="1:2">
      <c r="A3681" s="917">
        <v>36558</v>
      </c>
      <c r="B3681">
        <v>8.2200000000000006</v>
      </c>
    </row>
    <row r="3682" spans="1:2">
      <c r="A3682" s="917">
        <v>36559</v>
      </c>
      <c r="B3682">
        <v>8.1300000000000008</v>
      </c>
    </row>
    <row r="3683" spans="1:2">
      <c r="A3683" s="917">
        <v>36560</v>
      </c>
      <c r="B3683">
        <v>8.1300000000000008</v>
      </c>
    </row>
    <row r="3684" spans="1:2">
      <c r="A3684" s="917">
        <v>36563</v>
      </c>
      <c r="B3684">
        <v>8.3000000000000007</v>
      </c>
    </row>
    <row r="3685" spans="1:2">
      <c r="A3685" s="917">
        <v>36564</v>
      </c>
      <c r="B3685">
        <v>8.18</v>
      </c>
    </row>
    <row r="3686" spans="1:2">
      <c r="A3686" s="917">
        <v>36565</v>
      </c>
      <c r="B3686">
        <v>8.26</v>
      </c>
    </row>
    <row r="3687" spans="1:2">
      <c r="A3687" s="917">
        <v>36566</v>
      </c>
      <c r="B3687">
        <v>8.39</v>
      </c>
    </row>
    <row r="3688" spans="1:2">
      <c r="A3688" s="917">
        <v>36567</v>
      </c>
      <c r="B3688">
        <v>8.36</v>
      </c>
    </row>
    <row r="3689" spans="1:2">
      <c r="A3689" s="917">
        <v>36570</v>
      </c>
      <c r="B3689">
        <v>8.3000000000000007</v>
      </c>
    </row>
    <row r="3690" spans="1:2">
      <c r="A3690" s="917">
        <v>36571</v>
      </c>
      <c r="B3690">
        <v>8.33</v>
      </c>
    </row>
    <row r="3691" spans="1:2">
      <c r="A3691" s="917">
        <v>36572</v>
      </c>
      <c r="B3691">
        <v>8.35</v>
      </c>
    </row>
    <row r="3692" spans="1:2">
      <c r="A3692" s="917">
        <v>36573</v>
      </c>
      <c r="B3692">
        <v>8.33</v>
      </c>
    </row>
    <row r="3693" spans="1:2">
      <c r="A3693" s="917">
        <v>36574</v>
      </c>
      <c r="B3693">
        <v>8.31</v>
      </c>
    </row>
    <row r="3694" spans="1:2">
      <c r="A3694" s="917">
        <v>36577</v>
      </c>
      <c r="B3694" t="s">
        <v>739</v>
      </c>
    </row>
    <row r="3695" spans="1:2">
      <c r="A3695" s="917">
        <v>36578</v>
      </c>
      <c r="B3695">
        <v>8.24</v>
      </c>
    </row>
    <row r="3696" spans="1:2">
      <c r="A3696" s="917">
        <v>36579</v>
      </c>
      <c r="B3696">
        <v>8.2799999999999994</v>
      </c>
    </row>
    <row r="3697" spans="1:2">
      <c r="A3697" s="917">
        <v>36580</v>
      </c>
      <c r="B3697">
        <v>8.3000000000000007</v>
      </c>
    </row>
    <row r="3698" spans="1:2">
      <c r="A3698" s="917">
        <v>36581</v>
      </c>
      <c r="B3698">
        <v>8.35</v>
      </c>
    </row>
    <row r="3699" spans="1:2">
      <c r="A3699" s="917">
        <v>36584</v>
      </c>
      <c r="B3699">
        <v>8.3800000000000008</v>
      </c>
    </row>
    <row r="3700" spans="1:2">
      <c r="A3700" s="917">
        <v>36585</v>
      </c>
      <c r="B3700">
        <v>8.33</v>
      </c>
    </row>
    <row r="3701" spans="1:2">
      <c r="A3701" s="917">
        <v>36586</v>
      </c>
      <c r="B3701">
        <v>8.35</v>
      </c>
    </row>
    <row r="3702" spans="1:2">
      <c r="A3702" s="917">
        <v>36587</v>
      </c>
      <c r="B3702">
        <v>8.35</v>
      </c>
    </row>
    <row r="3703" spans="1:2">
      <c r="A3703" s="917">
        <v>36588</v>
      </c>
      <c r="B3703">
        <v>8.32</v>
      </c>
    </row>
    <row r="3704" spans="1:2">
      <c r="A3704" s="917">
        <v>36591</v>
      </c>
      <c r="B3704">
        <v>8.33</v>
      </c>
    </row>
    <row r="3705" spans="1:2">
      <c r="A3705" s="917">
        <v>36592</v>
      </c>
      <c r="B3705">
        <v>8.34</v>
      </c>
    </row>
    <row r="3706" spans="1:2">
      <c r="A3706" s="917">
        <v>36593</v>
      </c>
      <c r="B3706">
        <v>8.36</v>
      </c>
    </row>
    <row r="3707" spans="1:2">
      <c r="A3707" s="917">
        <v>36594</v>
      </c>
      <c r="B3707">
        <v>8.4</v>
      </c>
    </row>
    <row r="3708" spans="1:2">
      <c r="A3708" s="917">
        <v>36595</v>
      </c>
      <c r="B3708">
        <v>8.48</v>
      </c>
    </row>
    <row r="3709" spans="1:2">
      <c r="A3709" s="917">
        <v>36598</v>
      </c>
      <c r="B3709">
        <v>8.5299999999999994</v>
      </c>
    </row>
    <row r="3710" spans="1:2">
      <c r="A3710" s="917">
        <v>36599</v>
      </c>
      <c r="B3710">
        <v>8.4600000000000009</v>
      </c>
    </row>
    <row r="3711" spans="1:2">
      <c r="A3711" s="917">
        <v>36600</v>
      </c>
      <c r="B3711">
        <v>8.4600000000000009</v>
      </c>
    </row>
    <row r="3712" spans="1:2">
      <c r="A3712" s="917">
        <v>36601</v>
      </c>
      <c r="B3712">
        <v>8.42</v>
      </c>
    </row>
    <row r="3713" spans="1:2">
      <c r="A3713" s="917">
        <v>36602</v>
      </c>
      <c r="B3713">
        <v>8.36</v>
      </c>
    </row>
    <row r="3714" spans="1:2">
      <c r="A3714" s="917">
        <v>36605</v>
      </c>
      <c r="B3714">
        <v>8.32</v>
      </c>
    </row>
    <row r="3715" spans="1:2">
      <c r="A3715" s="917">
        <v>36606</v>
      </c>
      <c r="B3715">
        <v>8.31</v>
      </c>
    </row>
    <row r="3716" spans="1:2">
      <c r="A3716" s="917">
        <v>36607</v>
      </c>
      <c r="B3716">
        <v>8.33</v>
      </c>
    </row>
    <row r="3717" spans="1:2">
      <c r="A3717" s="917">
        <v>36608</v>
      </c>
      <c r="B3717">
        <v>8.2799999999999994</v>
      </c>
    </row>
    <row r="3718" spans="1:2">
      <c r="A3718" s="917">
        <v>36609</v>
      </c>
      <c r="B3718">
        <v>8.33</v>
      </c>
    </row>
    <row r="3719" spans="1:2">
      <c r="A3719" s="917">
        <v>36612</v>
      </c>
      <c r="B3719">
        <v>8.32</v>
      </c>
    </row>
    <row r="3720" spans="1:2">
      <c r="A3720" s="917">
        <v>36613</v>
      </c>
      <c r="B3720">
        <v>8.33</v>
      </c>
    </row>
    <row r="3721" spans="1:2">
      <c r="A3721" s="917">
        <v>36614</v>
      </c>
      <c r="B3721">
        <v>8.3800000000000008</v>
      </c>
    </row>
    <row r="3722" spans="1:2">
      <c r="A3722" s="917">
        <v>36615</v>
      </c>
      <c r="B3722">
        <v>8.36</v>
      </c>
    </row>
    <row r="3723" spans="1:2">
      <c r="A3723" s="917">
        <v>36616</v>
      </c>
      <c r="B3723">
        <v>8.33</v>
      </c>
    </row>
    <row r="3724" spans="1:2">
      <c r="A3724" s="917">
        <v>36619</v>
      </c>
      <c r="B3724">
        <v>8.3000000000000007</v>
      </c>
    </row>
    <row r="3725" spans="1:2">
      <c r="A3725" s="917">
        <v>36620</v>
      </c>
      <c r="B3725">
        <v>8.2799999999999994</v>
      </c>
    </row>
    <row r="3726" spans="1:2">
      <c r="A3726" s="917">
        <v>36621</v>
      </c>
      <c r="B3726">
        <v>8.35</v>
      </c>
    </row>
    <row r="3727" spans="1:2">
      <c r="A3727" s="917">
        <v>36622</v>
      </c>
      <c r="B3727">
        <v>8.32</v>
      </c>
    </row>
    <row r="3728" spans="1:2">
      <c r="A3728" s="917">
        <v>36623</v>
      </c>
      <c r="B3728">
        <v>8.26</v>
      </c>
    </row>
    <row r="3729" spans="1:2">
      <c r="A3729" s="917">
        <v>36626</v>
      </c>
      <c r="B3729">
        <v>8.24</v>
      </c>
    </row>
    <row r="3730" spans="1:2">
      <c r="A3730" s="917">
        <v>36627</v>
      </c>
      <c r="B3730">
        <v>8.34</v>
      </c>
    </row>
    <row r="3731" spans="1:2">
      <c r="A3731" s="917">
        <v>36628</v>
      </c>
      <c r="B3731">
        <v>8.41</v>
      </c>
    </row>
    <row r="3732" spans="1:2">
      <c r="A3732" s="917">
        <v>36629</v>
      </c>
      <c r="B3732">
        <v>8.39</v>
      </c>
    </row>
    <row r="3733" spans="1:2">
      <c r="A3733" s="917">
        <v>36630</v>
      </c>
      <c r="B3733">
        <v>8.3800000000000008</v>
      </c>
    </row>
    <row r="3734" spans="1:2">
      <c r="A3734" s="917">
        <v>36633</v>
      </c>
      <c r="B3734">
        <v>8.51</v>
      </c>
    </row>
    <row r="3735" spans="1:2">
      <c r="A3735" s="917">
        <v>36634</v>
      </c>
      <c r="B3735">
        <v>8.48</v>
      </c>
    </row>
    <row r="3736" spans="1:2">
      <c r="A3736" s="917">
        <v>36635</v>
      </c>
      <c r="B3736">
        <v>8.41</v>
      </c>
    </row>
    <row r="3737" spans="1:2">
      <c r="A3737" s="917">
        <v>36636</v>
      </c>
      <c r="B3737">
        <v>8.4</v>
      </c>
    </row>
    <row r="3738" spans="1:2">
      <c r="A3738" s="917">
        <v>36637</v>
      </c>
      <c r="B3738" t="s">
        <v>739</v>
      </c>
    </row>
    <row r="3739" spans="1:2">
      <c r="A3739" s="917">
        <v>36640</v>
      </c>
      <c r="B3739">
        <v>8.42</v>
      </c>
    </row>
    <row r="3740" spans="1:2">
      <c r="A3740" s="917">
        <v>36641</v>
      </c>
      <c r="B3740">
        <v>8.5</v>
      </c>
    </row>
    <row r="3741" spans="1:2">
      <c r="A3741" s="917">
        <v>36642</v>
      </c>
      <c r="B3741">
        <v>8.51</v>
      </c>
    </row>
    <row r="3742" spans="1:2">
      <c r="A3742" s="917">
        <v>36643</v>
      </c>
      <c r="B3742">
        <v>8.57</v>
      </c>
    </row>
    <row r="3743" spans="1:2">
      <c r="A3743" s="917">
        <v>36644</v>
      </c>
      <c r="B3743">
        <v>8.57</v>
      </c>
    </row>
    <row r="3744" spans="1:2">
      <c r="A3744" s="917">
        <v>36647</v>
      </c>
      <c r="B3744">
        <v>8.59</v>
      </c>
    </row>
    <row r="3745" spans="1:2">
      <c r="A3745" s="917">
        <v>36648</v>
      </c>
      <c r="B3745">
        <v>8.64</v>
      </c>
    </row>
    <row r="3746" spans="1:2">
      <c r="A3746" s="917">
        <v>36649</v>
      </c>
      <c r="B3746">
        <v>8.74</v>
      </c>
    </row>
    <row r="3747" spans="1:2">
      <c r="A3747" s="917">
        <v>36650</v>
      </c>
      <c r="B3747">
        <v>8.84</v>
      </c>
    </row>
    <row r="3748" spans="1:2">
      <c r="A3748" s="917">
        <v>36651</v>
      </c>
      <c r="B3748">
        <v>8.8699999999999992</v>
      </c>
    </row>
    <row r="3749" spans="1:2">
      <c r="A3749" s="917">
        <v>36654</v>
      </c>
      <c r="B3749">
        <v>8.92</v>
      </c>
    </row>
    <row r="3750" spans="1:2">
      <c r="A3750" s="917">
        <v>36655</v>
      </c>
      <c r="B3750">
        <v>8.89</v>
      </c>
    </row>
    <row r="3751" spans="1:2">
      <c r="A3751" s="917">
        <v>36656</v>
      </c>
      <c r="B3751">
        <v>8.8800000000000008</v>
      </c>
    </row>
    <row r="3752" spans="1:2">
      <c r="A3752" s="917">
        <v>36657</v>
      </c>
      <c r="B3752">
        <v>8.92</v>
      </c>
    </row>
    <row r="3753" spans="1:2">
      <c r="A3753" s="917">
        <v>36658</v>
      </c>
      <c r="B3753">
        <v>9.0299999999999994</v>
      </c>
    </row>
    <row r="3754" spans="1:2">
      <c r="A3754" s="917">
        <v>36661</v>
      </c>
      <c r="B3754">
        <v>8.99</v>
      </c>
    </row>
    <row r="3755" spans="1:2">
      <c r="A3755" s="917">
        <v>36662</v>
      </c>
      <c r="B3755">
        <v>8.94</v>
      </c>
    </row>
    <row r="3756" spans="1:2">
      <c r="A3756" s="917">
        <v>36663</v>
      </c>
      <c r="B3756">
        <v>9.01</v>
      </c>
    </row>
    <row r="3757" spans="1:2">
      <c r="A3757" s="917">
        <v>36664</v>
      </c>
      <c r="B3757">
        <v>9.08</v>
      </c>
    </row>
    <row r="3758" spans="1:2">
      <c r="A3758" s="917">
        <v>36665</v>
      </c>
      <c r="B3758">
        <v>9.06</v>
      </c>
    </row>
    <row r="3759" spans="1:2">
      <c r="A3759" s="917">
        <v>36668</v>
      </c>
      <c r="B3759">
        <v>9.01</v>
      </c>
    </row>
    <row r="3760" spans="1:2">
      <c r="A3760" s="917">
        <v>36669</v>
      </c>
      <c r="B3760">
        <v>9</v>
      </c>
    </row>
    <row r="3761" spans="1:2">
      <c r="A3761" s="917">
        <v>36670</v>
      </c>
      <c r="B3761">
        <v>8.99</v>
      </c>
    </row>
    <row r="3762" spans="1:2">
      <c r="A3762" s="917">
        <v>36671</v>
      </c>
      <c r="B3762">
        <v>8.89</v>
      </c>
    </row>
    <row r="3763" spans="1:2">
      <c r="A3763" s="917">
        <v>36672</v>
      </c>
      <c r="B3763">
        <v>8.84</v>
      </c>
    </row>
    <row r="3764" spans="1:2">
      <c r="A3764" s="917">
        <v>36675</v>
      </c>
      <c r="B3764" t="s">
        <v>739</v>
      </c>
    </row>
    <row r="3765" spans="1:2">
      <c r="A3765" s="917">
        <v>36676</v>
      </c>
      <c r="B3765">
        <v>8.8699999999999992</v>
      </c>
    </row>
    <row r="3766" spans="1:2">
      <c r="A3766" s="917">
        <v>36677</v>
      </c>
      <c r="B3766">
        <v>8.81</v>
      </c>
    </row>
    <row r="3767" spans="1:2">
      <c r="A3767" s="917">
        <v>36678</v>
      </c>
      <c r="B3767">
        <v>8.7100000000000009</v>
      </c>
    </row>
    <row r="3768" spans="1:2">
      <c r="A3768" s="917">
        <v>36679</v>
      </c>
      <c r="B3768">
        <v>8.65</v>
      </c>
    </row>
    <row r="3769" spans="1:2">
      <c r="A3769" s="917">
        <v>36682</v>
      </c>
      <c r="B3769">
        <v>8.56</v>
      </c>
    </row>
    <row r="3770" spans="1:2">
      <c r="A3770" s="917">
        <v>36683</v>
      </c>
      <c r="B3770">
        <v>8.5299999999999994</v>
      </c>
    </row>
    <row r="3771" spans="1:2">
      <c r="A3771" s="917">
        <v>36684</v>
      </c>
      <c r="B3771">
        <v>8.49</v>
      </c>
    </row>
    <row r="3772" spans="1:2">
      <c r="A3772" s="917">
        <v>36685</v>
      </c>
      <c r="B3772">
        <v>8.48</v>
      </c>
    </row>
    <row r="3773" spans="1:2">
      <c r="A3773" s="917">
        <v>36686</v>
      </c>
      <c r="B3773">
        <v>8.4700000000000006</v>
      </c>
    </row>
    <row r="3774" spans="1:2">
      <c r="A3774" s="917">
        <v>36689</v>
      </c>
      <c r="B3774">
        <v>8.44</v>
      </c>
    </row>
    <row r="3775" spans="1:2">
      <c r="A3775" s="917">
        <v>36690</v>
      </c>
      <c r="B3775">
        <v>8.4700000000000006</v>
      </c>
    </row>
    <row r="3776" spans="1:2">
      <c r="A3776" s="917">
        <v>36691</v>
      </c>
      <c r="B3776">
        <v>8.41</v>
      </c>
    </row>
    <row r="3777" spans="1:2">
      <c r="A3777" s="917">
        <v>36692</v>
      </c>
      <c r="B3777">
        <v>8.41</v>
      </c>
    </row>
    <row r="3778" spans="1:2">
      <c r="A3778" s="917">
        <v>36693</v>
      </c>
      <c r="B3778">
        <v>8.36</v>
      </c>
    </row>
    <row r="3779" spans="1:2">
      <c r="A3779" s="917">
        <v>36696</v>
      </c>
      <c r="B3779">
        <v>8.3800000000000008</v>
      </c>
    </row>
    <row r="3780" spans="1:2">
      <c r="A3780" s="917">
        <v>36697</v>
      </c>
      <c r="B3780">
        <v>8.39</v>
      </c>
    </row>
    <row r="3781" spans="1:2">
      <c r="A3781" s="917">
        <v>36698</v>
      </c>
      <c r="B3781">
        <v>8.4600000000000009</v>
      </c>
    </row>
    <row r="3782" spans="1:2">
      <c r="A3782" s="917">
        <v>36699</v>
      </c>
      <c r="B3782">
        <v>8.49</v>
      </c>
    </row>
    <row r="3783" spans="1:2">
      <c r="A3783" s="917">
        <v>36700</v>
      </c>
      <c r="B3783">
        <v>8.5299999999999994</v>
      </c>
    </row>
    <row r="3784" spans="1:2">
      <c r="A3784" s="917">
        <v>36703</v>
      </c>
      <c r="B3784">
        <v>8.52</v>
      </c>
    </row>
    <row r="3785" spans="1:2">
      <c r="A3785" s="917">
        <v>36704</v>
      </c>
      <c r="B3785">
        <v>8.48</v>
      </c>
    </row>
    <row r="3786" spans="1:2">
      <c r="A3786" s="917">
        <v>36705</v>
      </c>
      <c r="B3786">
        <v>8.51</v>
      </c>
    </row>
    <row r="3787" spans="1:2">
      <c r="A3787" s="917">
        <v>36706</v>
      </c>
      <c r="B3787">
        <v>8.44</v>
      </c>
    </row>
    <row r="3788" spans="1:2">
      <c r="A3788" s="917">
        <v>36707</v>
      </c>
      <c r="B3788">
        <v>8.43</v>
      </c>
    </row>
    <row r="3789" spans="1:2">
      <c r="A3789" s="917">
        <v>36710</v>
      </c>
      <c r="B3789">
        <v>8.41</v>
      </c>
    </row>
    <row r="3790" spans="1:2">
      <c r="A3790" s="917">
        <v>36711</v>
      </c>
      <c r="B3790" t="s">
        <v>739</v>
      </c>
    </row>
    <row r="3791" spans="1:2">
      <c r="A3791" s="917">
        <v>36712</v>
      </c>
      <c r="B3791">
        <v>8.39</v>
      </c>
    </row>
    <row r="3792" spans="1:2">
      <c r="A3792" s="917">
        <v>36713</v>
      </c>
      <c r="B3792">
        <v>8.43</v>
      </c>
    </row>
    <row r="3793" spans="1:2">
      <c r="A3793" s="917">
        <v>36714</v>
      </c>
      <c r="B3793">
        <v>8.3800000000000008</v>
      </c>
    </row>
    <row r="3794" spans="1:2">
      <c r="A3794" s="917">
        <v>36717</v>
      </c>
      <c r="B3794">
        <v>8.3800000000000008</v>
      </c>
    </row>
    <row r="3795" spans="1:2">
      <c r="A3795" s="917">
        <v>36718</v>
      </c>
      <c r="B3795">
        <v>8.39</v>
      </c>
    </row>
    <row r="3796" spans="1:2">
      <c r="A3796" s="917">
        <v>36719</v>
      </c>
      <c r="B3796">
        <v>8.3800000000000008</v>
      </c>
    </row>
    <row r="3797" spans="1:2">
      <c r="A3797" s="917">
        <v>36720</v>
      </c>
      <c r="B3797">
        <v>8.31</v>
      </c>
    </row>
    <row r="3798" spans="1:2">
      <c r="A3798" s="917">
        <v>36721</v>
      </c>
      <c r="B3798">
        <v>8.34</v>
      </c>
    </row>
    <row r="3799" spans="1:2">
      <c r="A3799" s="917">
        <v>36724</v>
      </c>
      <c r="B3799">
        <v>8.39</v>
      </c>
    </row>
    <row r="3800" spans="1:2">
      <c r="A3800" s="917">
        <v>36725</v>
      </c>
      <c r="B3800">
        <v>8.3800000000000008</v>
      </c>
    </row>
    <row r="3801" spans="1:2">
      <c r="A3801" s="917">
        <v>36726</v>
      </c>
      <c r="B3801">
        <v>8.4</v>
      </c>
    </row>
    <row r="3802" spans="1:2">
      <c r="A3802" s="917">
        <v>36727</v>
      </c>
      <c r="B3802">
        <v>8.3000000000000007</v>
      </c>
    </row>
    <row r="3803" spans="1:2">
      <c r="A3803" s="917">
        <v>36728</v>
      </c>
      <c r="B3803">
        <v>8.2799999999999994</v>
      </c>
    </row>
    <row r="3804" spans="1:2">
      <c r="A3804" s="917">
        <v>36731</v>
      </c>
      <c r="B3804">
        <v>8.3000000000000007</v>
      </c>
    </row>
    <row r="3805" spans="1:2">
      <c r="A3805" s="917">
        <v>36732</v>
      </c>
      <c r="B3805">
        <v>8.3000000000000007</v>
      </c>
    </row>
    <row r="3806" spans="1:2">
      <c r="A3806" s="917">
        <v>36733</v>
      </c>
      <c r="B3806">
        <v>8.31</v>
      </c>
    </row>
    <row r="3807" spans="1:2">
      <c r="A3807" s="917">
        <v>36734</v>
      </c>
      <c r="B3807">
        <v>8.26</v>
      </c>
    </row>
    <row r="3808" spans="1:2">
      <c r="A3808" s="917">
        <v>36735</v>
      </c>
      <c r="B3808">
        <v>8.2899999999999991</v>
      </c>
    </row>
    <row r="3809" spans="1:2">
      <c r="A3809" s="917">
        <v>36738</v>
      </c>
      <c r="B3809">
        <v>8.31</v>
      </c>
    </row>
    <row r="3810" spans="1:2">
      <c r="A3810" s="917">
        <v>36739</v>
      </c>
      <c r="B3810">
        <v>8.27</v>
      </c>
    </row>
    <row r="3811" spans="1:2">
      <c r="A3811" s="917">
        <v>36740</v>
      </c>
      <c r="B3811">
        <v>8.2799999999999994</v>
      </c>
    </row>
    <row r="3812" spans="1:2">
      <c r="A3812" s="917">
        <v>36741</v>
      </c>
      <c r="B3812">
        <v>8.26</v>
      </c>
    </row>
    <row r="3813" spans="1:2">
      <c r="A3813" s="917">
        <v>36742</v>
      </c>
      <c r="B3813">
        <v>8.24</v>
      </c>
    </row>
    <row r="3814" spans="1:2">
      <c r="A3814" s="917">
        <v>36745</v>
      </c>
      <c r="B3814">
        <v>8.26</v>
      </c>
    </row>
    <row r="3815" spans="1:2">
      <c r="A3815" s="917">
        <v>36746</v>
      </c>
      <c r="B3815">
        <v>8.24</v>
      </c>
    </row>
    <row r="3816" spans="1:2">
      <c r="A3816" s="917">
        <v>36747</v>
      </c>
      <c r="B3816">
        <v>8.25</v>
      </c>
    </row>
    <row r="3817" spans="1:2">
      <c r="A3817" s="917">
        <v>36748</v>
      </c>
      <c r="B3817">
        <v>8.23</v>
      </c>
    </row>
    <row r="3818" spans="1:2">
      <c r="A3818" s="917">
        <v>36749</v>
      </c>
      <c r="B3818">
        <v>8.24</v>
      </c>
    </row>
    <row r="3819" spans="1:2">
      <c r="A3819" s="917">
        <v>36752</v>
      </c>
      <c r="B3819">
        <v>8.23</v>
      </c>
    </row>
    <row r="3820" spans="1:2">
      <c r="A3820" s="917">
        <v>36753</v>
      </c>
      <c r="B3820">
        <v>8.24</v>
      </c>
    </row>
    <row r="3821" spans="1:2">
      <c r="A3821" s="917">
        <v>36754</v>
      </c>
      <c r="B3821">
        <v>8.25</v>
      </c>
    </row>
    <row r="3822" spans="1:2">
      <c r="A3822" s="917">
        <v>36755</v>
      </c>
      <c r="B3822">
        <v>8.27</v>
      </c>
    </row>
    <row r="3823" spans="1:2">
      <c r="A3823" s="917">
        <v>36756</v>
      </c>
      <c r="B3823">
        <v>8.24</v>
      </c>
    </row>
    <row r="3824" spans="1:2">
      <c r="A3824" s="917">
        <v>36759</v>
      </c>
      <c r="B3824">
        <v>8.26</v>
      </c>
    </row>
    <row r="3825" spans="1:2">
      <c r="A3825" s="917">
        <v>36760</v>
      </c>
      <c r="B3825">
        <v>8.2899999999999991</v>
      </c>
    </row>
    <row r="3826" spans="1:2">
      <c r="A3826" s="917">
        <v>36761</v>
      </c>
      <c r="B3826">
        <v>8.26</v>
      </c>
    </row>
    <row r="3827" spans="1:2">
      <c r="A3827" s="917">
        <v>36762</v>
      </c>
      <c r="B3827">
        <v>8.2200000000000006</v>
      </c>
    </row>
    <row r="3828" spans="1:2">
      <c r="A3828" s="917">
        <v>36763</v>
      </c>
      <c r="B3828">
        <v>8.23</v>
      </c>
    </row>
    <row r="3829" spans="1:2">
      <c r="A3829" s="917">
        <v>36766</v>
      </c>
      <c r="B3829">
        <v>8.27</v>
      </c>
    </row>
    <row r="3830" spans="1:2">
      <c r="A3830" s="917">
        <v>36767</v>
      </c>
      <c r="B3830">
        <v>8.3000000000000007</v>
      </c>
    </row>
    <row r="3831" spans="1:2">
      <c r="A3831" s="917">
        <v>36768</v>
      </c>
      <c r="B3831">
        <v>8.3000000000000007</v>
      </c>
    </row>
    <row r="3832" spans="1:2">
      <c r="A3832" s="917">
        <v>36769</v>
      </c>
      <c r="B3832">
        <v>8.24</v>
      </c>
    </row>
    <row r="3833" spans="1:2">
      <c r="A3833" s="917">
        <v>36770</v>
      </c>
      <c r="B3833">
        <v>8.2200000000000006</v>
      </c>
    </row>
    <row r="3834" spans="1:2">
      <c r="A3834" s="917">
        <v>36773</v>
      </c>
      <c r="B3834" t="s">
        <v>739</v>
      </c>
    </row>
    <row r="3835" spans="1:2">
      <c r="A3835" s="917">
        <v>36774</v>
      </c>
      <c r="B3835">
        <v>8.2200000000000006</v>
      </c>
    </row>
    <row r="3836" spans="1:2">
      <c r="A3836" s="917">
        <v>36775</v>
      </c>
      <c r="B3836">
        <v>8.26</v>
      </c>
    </row>
    <row r="3837" spans="1:2">
      <c r="A3837" s="917">
        <v>36776</v>
      </c>
      <c r="B3837">
        <v>8.27</v>
      </c>
    </row>
    <row r="3838" spans="1:2">
      <c r="A3838" s="917">
        <v>36777</v>
      </c>
      <c r="B3838">
        <v>8.25</v>
      </c>
    </row>
    <row r="3839" spans="1:2">
      <c r="A3839" s="917">
        <v>36780</v>
      </c>
      <c r="B3839">
        <v>8.2899999999999991</v>
      </c>
    </row>
    <row r="3840" spans="1:2">
      <c r="A3840" s="917">
        <v>36781</v>
      </c>
      <c r="B3840">
        <v>8.34</v>
      </c>
    </row>
    <row r="3841" spans="1:2">
      <c r="A3841" s="917">
        <v>36782</v>
      </c>
      <c r="B3841">
        <v>8.32</v>
      </c>
    </row>
    <row r="3842" spans="1:2">
      <c r="A3842" s="917">
        <v>36783</v>
      </c>
      <c r="B3842">
        <v>8.3699999999999992</v>
      </c>
    </row>
    <row r="3843" spans="1:2">
      <c r="A3843" s="917">
        <v>36784</v>
      </c>
      <c r="B3843">
        <v>8.44</v>
      </c>
    </row>
    <row r="3844" spans="1:2">
      <c r="A3844" s="917">
        <v>36787</v>
      </c>
      <c r="B3844">
        <v>8.49</v>
      </c>
    </row>
    <row r="3845" spans="1:2">
      <c r="A3845" s="917">
        <v>36788</v>
      </c>
      <c r="B3845">
        <v>8.43</v>
      </c>
    </row>
    <row r="3846" spans="1:2">
      <c r="A3846" s="917">
        <v>36789</v>
      </c>
      <c r="B3846">
        <v>8.4600000000000009</v>
      </c>
    </row>
    <row r="3847" spans="1:2">
      <c r="A3847" s="917">
        <v>36790</v>
      </c>
      <c r="B3847">
        <v>8.43</v>
      </c>
    </row>
    <row r="3848" spans="1:2">
      <c r="A3848" s="917">
        <v>36791</v>
      </c>
      <c r="B3848">
        <v>8.4</v>
      </c>
    </row>
    <row r="3849" spans="1:2">
      <c r="A3849" s="917">
        <v>36794</v>
      </c>
      <c r="B3849">
        <v>8.3699999999999992</v>
      </c>
    </row>
    <row r="3850" spans="1:2">
      <c r="A3850" s="917">
        <v>36795</v>
      </c>
      <c r="B3850">
        <v>8.33</v>
      </c>
    </row>
    <row r="3851" spans="1:2">
      <c r="A3851" s="917">
        <v>36796</v>
      </c>
      <c r="B3851">
        <v>8.3699999999999992</v>
      </c>
    </row>
    <row r="3852" spans="1:2">
      <c r="A3852" s="917">
        <v>36797</v>
      </c>
      <c r="B3852">
        <v>8.32</v>
      </c>
    </row>
    <row r="3853" spans="1:2">
      <c r="A3853" s="917">
        <v>36798</v>
      </c>
      <c r="B3853">
        <v>8.34</v>
      </c>
    </row>
    <row r="3854" spans="1:2">
      <c r="A3854" s="917">
        <v>36801</v>
      </c>
      <c r="B3854">
        <v>8.41</v>
      </c>
    </row>
    <row r="3855" spans="1:2">
      <c r="A3855" s="917">
        <v>36802</v>
      </c>
      <c r="B3855">
        <v>8.41</v>
      </c>
    </row>
    <row r="3856" spans="1:2">
      <c r="A3856" s="917">
        <v>36803</v>
      </c>
      <c r="B3856">
        <v>8.41</v>
      </c>
    </row>
    <row r="3857" spans="1:2">
      <c r="A3857" s="917">
        <v>36804</v>
      </c>
      <c r="B3857">
        <v>8.39</v>
      </c>
    </row>
    <row r="3858" spans="1:2">
      <c r="A3858" s="917">
        <v>36805</v>
      </c>
      <c r="B3858">
        <v>8.35</v>
      </c>
    </row>
    <row r="3859" spans="1:2">
      <c r="A3859" s="917">
        <v>36808</v>
      </c>
      <c r="B3859" t="s">
        <v>739</v>
      </c>
    </row>
    <row r="3860" spans="1:2">
      <c r="A3860" s="917">
        <v>36809</v>
      </c>
      <c r="B3860">
        <v>8.34</v>
      </c>
    </row>
    <row r="3861" spans="1:2">
      <c r="A3861" s="917">
        <v>36810</v>
      </c>
      <c r="B3861">
        <v>8.3800000000000008</v>
      </c>
    </row>
    <row r="3862" spans="1:2">
      <c r="A3862" s="917">
        <v>36811</v>
      </c>
      <c r="B3862">
        <v>8.3699999999999992</v>
      </c>
    </row>
    <row r="3863" spans="1:2">
      <c r="A3863" s="917">
        <v>36812</v>
      </c>
      <c r="B3863">
        <v>8.3699999999999992</v>
      </c>
    </row>
    <row r="3864" spans="1:2">
      <c r="A3864" s="917">
        <v>36815</v>
      </c>
      <c r="B3864">
        <v>8.3699999999999992</v>
      </c>
    </row>
    <row r="3865" spans="1:2">
      <c r="A3865" s="917">
        <v>36816</v>
      </c>
      <c r="B3865">
        <v>8.32</v>
      </c>
    </row>
    <row r="3866" spans="1:2">
      <c r="A3866" s="917">
        <v>36817</v>
      </c>
      <c r="B3866">
        <v>8.34</v>
      </c>
    </row>
    <row r="3867" spans="1:2">
      <c r="A3867" s="917">
        <v>36818</v>
      </c>
      <c r="B3867">
        <v>8.32</v>
      </c>
    </row>
    <row r="3868" spans="1:2">
      <c r="A3868" s="917">
        <v>36819</v>
      </c>
      <c r="B3868">
        <v>8.2899999999999991</v>
      </c>
    </row>
    <row r="3869" spans="1:2">
      <c r="A3869" s="917">
        <v>36822</v>
      </c>
      <c r="B3869">
        <v>8.27</v>
      </c>
    </row>
    <row r="3870" spans="1:2">
      <c r="A3870" s="917">
        <v>36823</v>
      </c>
      <c r="B3870">
        <v>8.2899999999999991</v>
      </c>
    </row>
    <row r="3871" spans="1:2">
      <c r="A3871" s="917">
        <v>36824</v>
      </c>
      <c r="B3871">
        <v>8.32</v>
      </c>
    </row>
    <row r="3872" spans="1:2">
      <c r="A3872" s="917">
        <v>36825</v>
      </c>
      <c r="B3872">
        <v>8.2899999999999991</v>
      </c>
    </row>
    <row r="3873" spans="1:2">
      <c r="A3873" s="917">
        <v>36826</v>
      </c>
      <c r="B3873">
        <v>8.3000000000000007</v>
      </c>
    </row>
    <row r="3874" spans="1:2">
      <c r="A3874" s="917">
        <v>36829</v>
      </c>
      <c r="B3874">
        <v>8.3000000000000007</v>
      </c>
    </row>
    <row r="3875" spans="1:2">
      <c r="A3875" s="917">
        <v>36830</v>
      </c>
      <c r="B3875">
        <v>8.33</v>
      </c>
    </row>
    <row r="3876" spans="1:2">
      <c r="A3876" s="917">
        <v>36831</v>
      </c>
      <c r="B3876">
        <v>8.31</v>
      </c>
    </row>
    <row r="3877" spans="1:2">
      <c r="A3877" s="917">
        <v>36832</v>
      </c>
      <c r="B3877">
        <v>8.2799999999999994</v>
      </c>
    </row>
    <row r="3878" spans="1:2">
      <c r="A3878" s="917">
        <v>36833</v>
      </c>
      <c r="B3878">
        <v>8.35</v>
      </c>
    </row>
    <row r="3879" spans="1:2">
      <c r="A3879" s="917">
        <v>36836</v>
      </c>
      <c r="B3879">
        <v>8.3699999999999992</v>
      </c>
    </row>
    <row r="3880" spans="1:2">
      <c r="A3880" s="917">
        <v>36837</v>
      </c>
      <c r="B3880">
        <v>8.3699999999999992</v>
      </c>
    </row>
    <row r="3881" spans="1:2">
      <c r="A3881" s="917">
        <v>36838</v>
      </c>
      <c r="B3881">
        <v>8.35</v>
      </c>
    </row>
    <row r="3882" spans="1:2">
      <c r="A3882" s="917">
        <v>36839</v>
      </c>
      <c r="B3882">
        <v>8.32</v>
      </c>
    </row>
    <row r="3883" spans="1:2">
      <c r="A3883" s="917">
        <v>36840</v>
      </c>
      <c r="B3883">
        <v>8.32</v>
      </c>
    </row>
    <row r="3884" spans="1:2">
      <c r="A3884" s="917">
        <v>36843</v>
      </c>
      <c r="B3884">
        <v>8.2899999999999991</v>
      </c>
    </row>
    <row r="3885" spans="1:2">
      <c r="A3885" s="917">
        <v>36844</v>
      </c>
      <c r="B3885">
        <v>8.2799999999999994</v>
      </c>
    </row>
    <row r="3886" spans="1:2">
      <c r="A3886" s="917">
        <v>36845</v>
      </c>
      <c r="B3886">
        <v>8.24</v>
      </c>
    </row>
    <row r="3887" spans="1:2">
      <c r="A3887" s="917">
        <v>36846</v>
      </c>
      <c r="B3887">
        <v>8.2200000000000006</v>
      </c>
    </row>
    <row r="3888" spans="1:2">
      <c r="A3888" s="917">
        <v>36847</v>
      </c>
      <c r="B3888">
        <v>8.2899999999999991</v>
      </c>
    </row>
    <row r="3889" spans="1:2">
      <c r="A3889" s="917">
        <v>36850</v>
      </c>
      <c r="B3889">
        <v>8.2899999999999991</v>
      </c>
    </row>
    <row r="3890" spans="1:2">
      <c r="A3890" s="917">
        <v>36851</v>
      </c>
      <c r="B3890">
        <v>8.31</v>
      </c>
    </row>
    <row r="3891" spans="1:2">
      <c r="A3891" s="917">
        <v>36852</v>
      </c>
      <c r="B3891">
        <v>8.23</v>
      </c>
    </row>
    <row r="3892" spans="1:2">
      <c r="A3892" s="917">
        <v>36853</v>
      </c>
      <c r="B3892" t="s">
        <v>739</v>
      </c>
    </row>
    <row r="3893" spans="1:2">
      <c r="A3893" s="917">
        <v>36854</v>
      </c>
      <c r="B3893">
        <v>8.26</v>
      </c>
    </row>
    <row r="3894" spans="1:2">
      <c r="A3894" s="917">
        <v>36857</v>
      </c>
      <c r="B3894">
        <v>8.2899999999999991</v>
      </c>
    </row>
    <row r="3895" spans="1:2">
      <c r="A3895" s="917">
        <v>36858</v>
      </c>
      <c r="B3895">
        <v>8.19</v>
      </c>
    </row>
    <row r="3896" spans="1:2">
      <c r="A3896" s="917">
        <v>36859</v>
      </c>
      <c r="B3896">
        <v>8.18</v>
      </c>
    </row>
    <row r="3897" spans="1:2">
      <c r="A3897" s="917">
        <v>36860</v>
      </c>
      <c r="B3897">
        <v>8.1199999999999992</v>
      </c>
    </row>
    <row r="3898" spans="1:2">
      <c r="A3898" s="917">
        <v>36861</v>
      </c>
      <c r="B3898">
        <v>8.18</v>
      </c>
    </row>
    <row r="3899" spans="1:2">
      <c r="A3899" s="917">
        <v>36864</v>
      </c>
      <c r="B3899">
        <v>8.19</v>
      </c>
    </row>
    <row r="3900" spans="1:2">
      <c r="A3900" s="917">
        <v>36865</v>
      </c>
      <c r="B3900">
        <v>8.1199999999999992</v>
      </c>
    </row>
    <row r="3901" spans="1:2">
      <c r="A3901" s="917">
        <v>36866</v>
      </c>
      <c r="B3901">
        <v>8.0500000000000007</v>
      </c>
    </row>
    <row r="3902" spans="1:2">
      <c r="A3902" s="917">
        <v>36867</v>
      </c>
      <c r="B3902">
        <v>8.0399999999999991</v>
      </c>
    </row>
    <row r="3903" spans="1:2">
      <c r="A3903" s="917">
        <v>36868</v>
      </c>
      <c r="B3903">
        <v>8.09</v>
      </c>
    </row>
    <row r="3904" spans="1:2">
      <c r="A3904" s="917">
        <v>36871</v>
      </c>
      <c r="B3904">
        <v>8.08</v>
      </c>
    </row>
    <row r="3905" spans="1:2">
      <c r="A3905" s="917">
        <v>36872</v>
      </c>
      <c r="B3905">
        <v>8.08</v>
      </c>
    </row>
    <row r="3906" spans="1:2">
      <c r="A3906" s="917">
        <v>36873</v>
      </c>
      <c r="B3906">
        <v>8.0299999999999994</v>
      </c>
    </row>
    <row r="3907" spans="1:2">
      <c r="A3907" s="917">
        <v>36874</v>
      </c>
      <c r="B3907">
        <v>8</v>
      </c>
    </row>
    <row r="3908" spans="1:2">
      <c r="A3908" s="917">
        <v>36875</v>
      </c>
      <c r="B3908">
        <v>7.97</v>
      </c>
    </row>
    <row r="3909" spans="1:2">
      <c r="A3909" s="917">
        <v>36878</v>
      </c>
      <c r="B3909">
        <v>7.98</v>
      </c>
    </row>
    <row r="3910" spans="1:2">
      <c r="A3910" s="917">
        <v>36879</v>
      </c>
      <c r="B3910">
        <v>8</v>
      </c>
    </row>
    <row r="3911" spans="1:2">
      <c r="A3911" s="917">
        <v>36880</v>
      </c>
      <c r="B3911">
        <v>7.95</v>
      </c>
    </row>
    <row r="3912" spans="1:2">
      <c r="A3912" s="917">
        <v>36881</v>
      </c>
      <c r="B3912">
        <v>7.92</v>
      </c>
    </row>
    <row r="3913" spans="1:2">
      <c r="A3913" s="917">
        <v>36882</v>
      </c>
      <c r="B3913">
        <v>7.92</v>
      </c>
    </row>
    <row r="3914" spans="1:2">
      <c r="A3914" s="917">
        <v>36885</v>
      </c>
      <c r="B3914" t="s">
        <v>739</v>
      </c>
    </row>
    <row r="3915" spans="1:2">
      <c r="A3915" s="917">
        <v>36886</v>
      </c>
      <c r="B3915">
        <v>7.93</v>
      </c>
    </row>
    <row r="3916" spans="1:2">
      <c r="A3916" s="917">
        <v>36887</v>
      </c>
      <c r="B3916">
        <v>7.97</v>
      </c>
    </row>
    <row r="3917" spans="1:2">
      <c r="A3917" s="917">
        <v>36888</v>
      </c>
      <c r="B3917">
        <v>7.96</v>
      </c>
    </row>
    <row r="3918" spans="1:2">
      <c r="A3918" s="917">
        <v>36889</v>
      </c>
      <c r="B3918">
        <v>8</v>
      </c>
    </row>
    <row r="3919" spans="1:2">
      <c r="A3919" s="917">
        <v>36892</v>
      </c>
      <c r="B3919" t="s">
        <v>739</v>
      </c>
    </row>
    <row r="3920" spans="1:2">
      <c r="A3920" s="917">
        <v>36893</v>
      </c>
      <c r="B3920">
        <v>7.91</v>
      </c>
    </row>
    <row r="3921" spans="1:2">
      <c r="A3921" s="917">
        <v>36894</v>
      </c>
      <c r="B3921">
        <v>7.97</v>
      </c>
    </row>
    <row r="3922" spans="1:2">
      <c r="A3922" s="917">
        <v>36895</v>
      </c>
      <c r="B3922">
        <v>7.94</v>
      </c>
    </row>
    <row r="3923" spans="1:2">
      <c r="A3923" s="917">
        <v>36896</v>
      </c>
      <c r="B3923">
        <v>7.92</v>
      </c>
    </row>
    <row r="3924" spans="1:2">
      <c r="A3924" s="917">
        <v>36899</v>
      </c>
      <c r="B3924">
        <v>7.88</v>
      </c>
    </row>
    <row r="3925" spans="1:2">
      <c r="A3925" s="917">
        <v>36900</v>
      </c>
      <c r="B3925">
        <v>7.9</v>
      </c>
    </row>
    <row r="3926" spans="1:2">
      <c r="A3926" s="917">
        <v>36901</v>
      </c>
      <c r="B3926">
        <v>7.93</v>
      </c>
    </row>
    <row r="3927" spans="1:2">
      <c r="A3927" s="917">
        <v>36902</v>
      </c>
      <c r="B3927">
        <v>7.99</v>
      </c>
    </row>
    <row r="3928" spans="1:2">
      <c r="A3928" s="917">
        <v>36903</v>
      </c>
      <c r="B3928">
        <v>8.0500000000000007</v>
      </c>
    </row>
    <row r="3929" spans="1:2">
      <c r="A3929" s="917">
        <v>36906</v>
      </c>
      <c r="B3929" t="s">
        <v>739</v>
      </c>
    </row>
    <row r="3930" spans="1:2">
      <c r="A3930" s="917">
        <v>36907</v>
      </c>
      <c r="B3930">
        <v>7.97</v>
      </c>
    </row>
    <row r="3931" spans="1:2">
      <c r="A3931" s="917">
        <v>36908</v>
      </c>
      <c r="B3931">
        <v>7.91</v>
      </c>
    </row>
    <row r="3932" spans="1:2">
      <c r="A3932" s="917">
        <v>36909</v>
      </c>
      <c r="B3932">
        <v>7.84</v>
      </c>
    </row>
    <row r="3933" spans="1:2">
      <c r="A3933" s="917">
        <v>36910</v>
      </c>
      <c r="B3933">
        <v>7.89</v>
      </c>
    </row>
    <row r="3934" spans="1:2">
      <c r="A3934" s="917">
        <v>36913</v>
      </c>
      <c r="B3934">
        <v>7.96</v>
      </c>
    </row>
    <row r="3935" spans="1:2">
      <c r="A3935" s="917">
        <v>36914</v>
      </c>
      <c r="B3935">
        <v>7.97</v>
      </c>
    </row>
    <row r="3936" spans="1:2">
      <c r="A3936" s="917">
        <v>36915</v>
      </c>
      <c r="B3936">
        <v>7.94</v>
      </c>
    </row>
    <row r="3937" spans="1:2">
      <c r="A3937" s="917">
        <v>36916</v>
      </c>
      <c r="B3937">
        <v>7.92</v>
      </c>
    </row>
    <row r="3938" spans="1:2">
      <c r="A3938" s="917">
        <v>36917</v>
      </c>
      <c r="B3938">
        <v>7.94</v>
      </c>
    </row>
    <row r="3939" spans="1:2">
      <c r="A3939" s="917">
        <v>36920</v>
      </c>
      <c r="B3939">
        <v>7.97</v>
      </c>
    </row>
    <row r="3940" spans="1:2">
      <c r="A3940" s="917">
        <v>36921</v>
      </c>
      <c r="B3940">
        <v>7.89</v>
      </c>
    </row>
    <row r="3941" spans="1:2">
      <c r="A3941" s="917">
        <v>36922</v>
      </c>
      <c r="B3941">
        <v>7.81</v>
      </c>
    </row>
    <row r="3942" spans="1:2">
      <c r="A3942" s="917">
        <v>36923</v>
      </c>
      <c r="B3942">
        <v>7.73</v>
      </c>
    </row>
    <row r="3943" spans="1:2">
      <c r="A3943" s="917">
        <v>36924</v>
      </c>
      <c r="B3943">
        <v>7.8</v>
      </c>
    </row>
    <row r="3944" spans="1:2">
      <c r="A3944" s="917">
        <v>36927</v>
      </c>
      <c r="B3944">
        <v>7.77</v>
      </c>
    </row>
    <row r="3945" spans="1:2">
      <c r="A3945" s="917">
        <v>36928</v>
      </c>
      <c r="B3945">
        <v>7.8</v>
      </c>
    </row>
    <row r="3946" spans="1:2">
      <c r="A3946" s="917">
        <v>36929</v>
      </c>
      <c r="B3946">
        <v>7.87</v>
      </c>
    </row>
    <row r="3947" spans="1:2">
      <c r="A3947" s="917">
        <v>36930</v>
      </c>
      <c r="B3947">
        <v>7.88</v>
      </c>
    </row>
    <row r="3948" spans="1:2">
      <c r="A3948" s="917">
        <v>36931</v>
      </c>
      <c r="B3948">
        <v>7.82</v>
      </c>
    </row>
    <row r="3949" spans="1:2">
      <c r="A3949" s="917">
        <v>36934</v>
      </c>
      <c r="B3949">
        <v>7.87</v>
      </c>
    </row>
    <row r="3950" spans="1:2">
      <c r="A3950" s="917">
        <v>36935</v>
      </c>
      <c r="B3950">
        <v>7.89</v>
      </c>
    </row>
    <row r="3951" spans="1:2">
      <c r="A3951" s="917">
        <v>36936</v>
      </c>
      <c r="B3951">
        <v>7.9</v>
      </c>
    </row>
    <row r="3952" spans="1:2">
      <c r="A3952" s="917">
        <v>36937</v>
      </c>
      <c r="B3952">
        <v>7.96</v>
      </c>
    </row>
    <row r="3953" spans="1:2">
      <c r="A3953" s="917">
        <v>36938</v>
      </c>
      <c r="B3953">
        <v>7.92</v>
      </c>
    </row>
    <row r="3954" spans="1:2">
      <c r="A3954" s="917">
        <v>36941</v>
      </c>
      <c r="B3954" t="s">
        <v>739</v>
      </c>
    </row>
    <row r="3955" spans="1:2">
      <c r="A3955" s="917">
        <v>36942</v>
      </c>
      <c r="B3955">
        <v>7.92</v>
      </c>
    </row>
    <row r="3956" spans="1:2">
      <c r="A3956" s="917">
        <v>36943</v>
      </c>
      <c r="B3956">
        <v>7.96</v>
      </c>
    </row>
    <row r="3957" spans="1:2">
      <c r="A3957" s="917">
        <v>36944</v>
      </c>
      <c r="B3957">
        <v>7.99</v>
      </c>
    </row>
    <row r="3958" spans="1:2">
      <c r="A3958" s="917">
        <v>36945</v>
      </c>
      <c r="B3958">
        <v>7.96</v>
      </c>
    </row>
    <row r="3959" spans="1:2">
      <c r="A3959" s="917">
        <v>36948</v>
      </c>
      <c r="B3959">
        <v>7.94</v>
      </c>
    </row>
    <row r="3960" spans="1:2">
      <c r="A3960" s="917">
        <v>36949</v>
      </c>
      <c r="B3960">
        <v>7.82</v>
      </c>
    </row>
    <row r="3961" spans="1:2">
      <c r="A3961" s="917">
        <v>36950</v>
      </c>
      <c r="B3961">
        <v>7.8</v>
      </c>
    </row>
    <row r="3962" spans="1:2">
      <c r="A3962" s="917">
        <v>36951</v>
      </c>
      <c r="B3962">
        <v>7.75</v>
      </c>
    </row>
    <row r="3963" spans="1:2">
      <c r="A3963" s="917">
        <v>36952</v>
      </c>
      <c r="B3963">
        <v>7.82</v>
      </c>
    </row>
    <row r="3964" spans="1:2">
      <c r="A3964" s="917">
        <v>36955</v>
      </c>
      <c r="B3964">
        <v>7.81</v>
      </c>
    </row>
    <row r="3965" spans="1:2">
      <c r="A3965" s="917">
        <v>36956</v>
      </c>
      <c r="B3965">
        <v>7.84</v>
      </c>
    </row>
    <row r="3966" spans="1:2">
      <c r="A3966" s="917">
        <v>36957</v>
      </c>
      <c r="B3966">
        <v>7.77</v>
      </c>
    </row>
    <row r="3967" spans="1:2">
      <c r="A3967" s="917">
        <v>36958</v>
      </c>
      <c r="B3967">
        <v>7.76</v>
      </c>
    </row>
    <row r="3968" spans="1:2">
      <c r="A3968" s="917">
        <v>36959</v>
      </c>
      <c r="B3968">
        <v>7.77</v>
      </c>
    </row>
    <row r="3969" spans="1:2">
      <c r="A3969" s="917">
        <v>36962</v>
      </c>
      <c r="B3969">
        <v>7.78</v>
      </c>
    </row>
    <row r="3970" spans="1:2">
      <c r="A3970" s="917">
        <v>36963</v>
      </c>
      <c r="B3970">
        <v>7.8</v>
      </c>
    </row>
    <row r="3971" spans="1:2">
      <c r="A3971" s="917">
        <v>36964</v>
      </c>
      <c r="B3971">
        <v>7.82</v>
      </c>
    </row>
    <row r="3972" spans="1:2">
      <c r="A3972" s="917">
        <v>36965</v>
      </c>
      <c r="B3972">
        <v>7.84</v>
      </c>
    </row>
    <row r="3973" spans="1:2">
      <c r="A3973" s="917">
        <v>36966</v>
      </c>
      <c r="B3973">
        <v>7.81</v>
      </c>
    </row>
    <row r="3974" spans="1:2">
      <c r="A3974" s="917">
        <v>36969</v>
      </c>
      <c r="B3974">
        <v>7.84</v>
      </c>
    </row>
    <row r="3975" spans="1:2">
      <c r="A3975" s="917">
        <v>36970</v>
      </c>
      <c r="B3975">
        <v>7.84</v>
      </c>
    </row>
    <row r="3976" spans="1:2">
      <c r="A3976" s="917">
        <v>36971</v>
      </c>
      <c r="B3976">
        <v>7.83</v>
      </c>
    </row>
    <row r="3977" spans="1:2">
      <c r="A3977" s="917">
        <v>36972</v>
      </c>
      <c r="B3977">
        <v>7.8</v>
      </c>
    </row>
    <row r="3978" spans="1:2">
      <c r="A3978" s="917">
        <v>36973</v>
      </c>
      <c r="B3978">
        <v>7.84</v>
      </c>
    </row>
    <row r="3979" spans="1:2">
      <c r="A3979" s="917">
        <v>36976</v>
      </c>
      <c r="B3979">
        <v>7.9</v>
      </c>
    </row>
    <row r="3980" spans="1:2">
      <c r="A3980" s="917">
        <v>36977</v>
      </c>
      <c r="B3980">
        <v>7.98</v>
      </c>
    </row>
    <row r="3981" spans="1:2">
      <c r="A3981" s="917">
        <v>36978</v>
      </c>
      <c r="B3981">
        <v>8</v>
      </c>
    </row>
    <row r="3982" spans="1:2">
      <c r="A3982" s="917">
        <v>36979</v>
      </c>
      <c r="B3982">
        <v>8</v>
      </c>
    </row>
    <row r="3983" spans="1:2">
      <c r="A3983" s="917">
        <v>36980</v>
      </c>
      <c r="B3983">
        <v>7.97</v>
      </c>
    </row>
    <row r="3984" spans="1:2">
      <c r="A3984" s="917">
        <v>36983</v>
      </c>
      <c r="B3984">
        <v>7.98</v>
      </c>
    </row>
    <row r="3985" spans="1:2">
      <c r="A3985" s="917">
        <v>36984</v>
      </c>
      <c r="B3985">
        <v>7.97</v>
      </c>
    </row>
    <row r="3986" spans="1:2">
      <c r="A3986" s="917">
        <v>36985</v>
      </c>
      <c r="B3986">
        <v>7.98</v>
      </c>
    </row>
    <row r="3987" spans="1:2">
      <c r="A3987" s="917">
        <v>36986</v>
      </c>
      <c r="B3987">
        <v>8.01</v>
      </c>
    </row>
    <row r="3988" spans="1:2">
      <c r="A3988" s="917">
        <v>36987</v>
      </c>
      <c r="B3988">
        <v>7.95</v>
      </c>
    </row>
    <row r="3989" spans="1:2">
      <c r="A3989" s="917">
        <v>36990</v>
      </c>
      <c r="B3989">
        <v>7.97</v>
      </c>
    </row>
    <row r="3990" spans="1:2">
      <c r="A3990" s="917">
        <v>36991</v>
      </c>
      <c r="B3990">
        <v>8.08</v>
      </c>
    </row>
    <row r="3991" spans="1:2">
      <c r="A3991" s="917">
        <v>36992</v>
      </c>
      <c r="B3991">
        <v>8.08</v>
      </c>
    </row>
    <row r="3992" spans="1:2">
      <c r="A3992" s="917">
        <v>36993</v>
      </c>
      <c r="B3992">
        <v>8.09</v>
      </c>
    </row>
    <row r="3993" spans="1:2">
      <c r="A3993" s="917">
        <v>36994</v>
      </c>
      <c r="B3993" t="s">
        <v>739</v>
      </c>
    </row>
    <row r="3994" spans="1:2">
      <c r="A3994" s="917">
        <v>36997</v>
      </c>
      <c r="B3994">
        <v>8.18</v>
      </c>
    </row>
    <row r="3995" spans="1:2">
      <c r="A3995" s="917">
        <v>36998</v>
      </c>
      <c r="B3995">
        <v>8.14</v>
      </c>
    </row>
    <row r="3996" spans="1:2">
      <c r="A3996" s="917">
        <v>36999</v>
      </c>
      <c r="B3996">
        <v>8.09</v>
      </c>
    </row>
    <row r="3997" spans="1:2">
      <c r="A3997" s="917">
        <v>37000</v>
      </c>
      <c r="B3997">
        <v>8.18</v>
      </c>
    </row>
    <row r="3998" spans="1:2">
      <c r="A3998" s="917">
        <v>37001</v>
      </c>
      <c r="B3998">
        <v>8.16</v>
      </c>
    </row>
    <row r="3999" spans="1:2">
      <c r="A3999" s="917">
        <v>37004</v>
      </c>
      <c r="B3999">
        <v>8.1</v>
      </c>
    </row>
    <row r="4000" spans="1:2">
      <c r="A4000" s="917">
        <v>37005</v>
      </c>
      <c r="B4000">
        <v>8.07</v>
      </c>
    </row>
    <row r="4001" spans="1:2">
      <c r="A4001" s="917">
        <v>37006</v>
      </c>
      <c r="B4001">
        <v>8.1300000000000008</v>
      </c>
    </row>
    <row r="4002" spans="1:2">
      <c r="A4002" s="917">
        <v>37007</v>
      </c>
      <c r="B4002">
        <v>8.0299999999999994</v>
      </c>
    </row>
    <row r="4003" spans="1:2">
      <c r="A4003" s="917">
        <v>37008</v>
      </c>
      <c r="B4003">
        <v>8.1</v>
      </c>
    </row>
    <row r="4004" spans="1:2">
      <c r="A4004" s="917">
        <v>37011</v>
      </c>
      <c r="B4004">
        <v>8.08</v>
      </c>
    </row>
    <row r="4005" spans="1:2">
      <c r="A4005" s="917">
        <v>37012</v>
      </c>
      <c r="B4005">
        <v>8.0500000000000007</v>
      </c>
    </row>
    <row r="4006" spans="1:2">
      <c r="A4006" s="917">
        <v>37013</v>
      </c>
      <c r="B4006">
        <v>8.01</v>
      </c>
    </row>
    <row r="4007" spans="1:2">
      <c r="A4007" s="917">
        <v>37014</v>
      </c>
      <c r="B4007">
        <v>7.92</v>
      </c>
    </row>
    <row r="4008" spans="1:2">
      <c r="A4008" s="917">
        <v>37015</v>
      </c>
      <c r="B4008">
        <v>7.94</v>
      </c>
    </row>
    <row r="4009" spans="1:2">
      <c r="A4009" s="917">
        <v>37018</v>
      </c>
      <c r="B4009">
        <v>7.96</v>
      </c>
    </row>
    <row r="4010" spans="1:2">
      <c r="A4010" s="917">
        <v>37019</v>
      </c>
      <c r="B4010">
        <v>8</v>
      </c>
    </row>
    <row r="4011" spans="1:2">
      <c r="A4011" s="917">
        <v>37020</v>
      </c>
      <c r="B4011">
        <v>7.96</v>
      </c>
    </row>
    <row r="4012" spans="1:2">
      <c r="A4012" s="917">
        <v>37021</v>
      </c>
      <c r="B4012">
        <v>8.0500000000000007</v>
      </c>
    </row>
    <row r="4013" spans="1:2">
      <c r="A4013" s="917">
        <v>37022</v>
      </c>
      <c r="B4013">
        <v>8.18</v>
      </c>
    </row>
    <row r="4014" spans="1:2">
      <c r="A4014" s="917">
        <v>37025</v>
      </c>
      <c r="B4014">
        <v>8.14</v>
      </c>
    </row>
    <row r="4015" spans="1:2">
      <c r="A4015" s="917">
        <v>37026</v>
      </c>
      <c r="B4015">
        <v>8.19</v>
      </c>
    </row>
    <row r="4016" spans="1:2">
      <c r="A4016" s="917">
        <v>37027</v>
      </c>
      <c r="B4016">
        <v>8.14</v>
      </c>
    </row>
    <row r="4017" spans="1:2">
      <c r="A4017" s="917">
        <v>37028</v>
      </c>
      <c r="B4017">
        <v>8.07</v>
      </c>
    </row>
    <row r="4018" spans="1:2">
      <c r="A4018" s="917">
        <v>37029</v>
      </c>
      <c r="B4018">
        <v>8.0299999999999994</v>
      </c>
    </row>
    <row r="4019" spans="1:2">
      <c r="A4019" s="917">
        <v>37032</v>
      </c>
      <c r="B4019">
        <v>8.02</v>
      </c>
    </row>
    <row r="4020" spans="1:2">
      <c r="A4020" s="917">
        <v>37033</v>
      </c>
      <c r="B4020">
        <v>8.0500000000000007</v>
      </c>
    </row>
    <row r="4021" spans="1:2">
      <c r="A4021" s="917">
        <v>37034</v>
      </c>
      <c r="B4021">
        <v>8.1</v>
      </c>
    </row>
    <row r="4022" spans="1:2">
      <c r="A4022" s="917">
        <v>37035</v>
      </c>
      <c r="B4022">
        <v>8.17</v>
      </c>
    </row>
    <row r="4023" spans="1:2">
      <c r="A4023" s="917">
        <v>37036</v>
      </c>
      <c r="B4023">
        <v>8.17</v>
      </c>
    </row>
    <row r="4024" spans="1:2">
      <c r="A4024" s="917">
        <v>37039</v>
      </c>
      <c r="B4024" t="s">
        <v>739</v>
      </c>
    </row>
    <row r="4025" spans="1:2">
      <c r="A4025" s="917">
        <v>37040</v>
      </c>
      <c r="B4025">
        <v>8.18</v>
      </c>
    </row>
    <row r="4026" spans="1:2">
      <c r="A4026" s="917">
        <v>37041</v>
      </c>
      <c r="B4026">
        <v>8.17</v>
      </c>
    </row>
    <row r="4027" spans="1:2">
      <c r="A4027" s="917">
        <v>37042</v>
      </c>
      <c r="B4027">
        <v>8.08</v>
      </c>
    </row>
    <row r="4028" spans="1:2">
      <c r="A4028" s="917">
        <v>37043</v>
      </c>
      <c r="B4028">
        <v>8.02</v>
      </c>
    </row>
    <row r="4029" spans="1:2">
      <c r="A4029" s="917">
        <v>37046</v>
      </c>
      <c r="B4029">
        <v>8</v>
      </c>
    </row>
    <row r="4030" spans="1:2">
      <c r="A4030" s="917">
        <v>37047</v>
      </c>
      <c r="B4030">
        <v>7.95</v>
      </c>
    </row>
    <row r="4031" spans="1:2">
      <c r="A4031" s="917">
        <v>37048</v>
      </c>
      <c r="B4031">
        <v>7.96</v>
      </c>
    </row>
    <row r="4032" spans="1:2">
      <c r="A4032" s="917">
        <v>37049</v>
      </c>
      <c r="B4032">
        <v>8.01</v>
      </c>
    </row>
    <row r="4033" spans="1:2">
      <c r="A4033" s="917">
        <v>37050</v>
      </c>
      <c r="B4033">
        <v>8.0299999999999994</v>
      </c>
    </row>
    <row r="4034" spans="1:2">
      <c r="A4034" s="917">
        <v>37053</v>
      </c>
      <c r="B4034">
        <v>7.98</v>
      </c>
    </row>
    <row r="4035" spans="1:2">
      <c r="A4035" s="917">
        <v>37054</v>
      </c>
      <c r="B4035">
        <v>7.95</v>
      </c>
    </row>
    <row r="4036" spans="1:2">
      <c r="A4036" s="917">
        <v>37055</v>
      </c>
      <c r="B4036">
        <v>7.95</v>
      </c>
    </row>
    <row r="4037" spans="1:2">
      <c r="A4037" s="917">
        <v>37056</v>
      </c>
      <c r="B4037">
        <v>7.93</v>
      </c>
    </row>
    <row r="4038" spans="1:2">
      <c r="A4038" s="917">
        <v>37057</v>
      </c>
      <c r="B4038">
        <v>7.98</v>
      </c>
    </row>
    <row r="4039" spans="1:2">
      <c r="A4039" s="917">
        <v>37060</v>
      </c>
      <c r="B4039">
        <v>8</v>
      </c>
    </row>
    <row r="4040" spans="1:2">
      <c r="A4040" s="917">
        <v>37061</v>
      </c>
      <c r="B4040">
        <v>7.99</v>
      </c>
    </row>
    <row r="4041" spans="1:2">
      <c r="A4041" s="917">
        <v>37062</v>
      </c>
      <c r="B4041">
        <v>7.98</v>
      </c>
    </row>
    <row r="4042" spans="1:2">
      <c r="A4042" s="917">
        <v>37063</v>
      </c>
      <c r="B4042">
        <v>7.96</v>
      </c>
    </row>
    <row r="4043" spans="1:2">
      <c r="A4043" s="917">
        <v>37064</v>
      </c>
      <c r="B4043">
        <v>7.89</v>
      </c>
    </row>
    <row r="4044" spans="1:2">
      <c r="A4044" s="917">
        <v>37067</v>
      </c>
      <c r="B4044">
        <v>7.91</v>
      </c>
    </row>
    <row r="4045" spans="1:2">
      <c r="A4045" s="917">
        <v>37068</v>
      </c>
      <c r="B4045">
        <v>7.96</v>
      </c>
    </row>
    <row r="4046" spans="1:2">
      <c r="A4046" s="917">
        <v>37069</v>
      </c>
      <c r="B4046">
        <v>7.94</v>
      </c>
    </row>
    <row r="4047" spans="1:2">
      <c r="A4047" s="917">
        <v>37070</v>
      </c>
      <c r="B4047">
        <v>8.01</v>
      </c>
    </row>
    <row r="4048" spans="1:2">
      <c r="A4048" s="917">
        <v>37071</v>
      </c>
      <c r="B4048">
        <v>8.07</v>
      </c>
    </row>
    <row r="4049" spans="1:2">
      <c r="A4049" s="917">
        <v>37074</v>
      </c>
      <c r="B4049">
        <v>8.0399999999999991</v>
      </c>
    </row>
    <row r="4050" spans="1:2">
      <c r="A4050" s="917">
        <v>37075</v>
      </c>
      <c r="B4050">
        <v>8.08</v>
      </c>
    </row>
    <row r="4051" spans="1:2">
      <c r="A4051" s="917">
        <v>37076</v>
      </c>
      <c r="B4051" t="s">
        <v>739</v>
      </c>
    </row>
    <row r="4052" spans="1:2">
      <c r="A4052" s="917">
        <v>37077</v>
      </c>
      <c r="B4052">
        <v>8.11</v>
      </c>
    </row>
    <row r="4053" spans="1:2">
      <c r="A4053" s="917">
        <v>37078</v>
      </c>
      <c r="B4053">
        <v>8.1</v>
      </c>
    </row>
    <row r="4054" spans="1:2">
      <c r="A4054" s="917">
        <v>37081</v>
      </c>
      <c r="B4054">
        <v>8.06</v>
      </c>
    </row>
    <row r="4055" spans="1:2">
      <c r="A4055" s="917">
        <v>37082</v>
      </c>
      <c r="B4055">
        <v>8.0299999999999994</v>
      </c>
    </row>
    <row r="4056" spans="1:2">
      <c r="A4056" s="917">
        <v>37083</v>
      </c>
      <c r="B4056">
        <v>8.0500000000000007</v>
      </c>
    </row>
    <row r="4057" spans="1:2">
      <c r="A4057" s="917">
        <v>37084</v>
      </c>
      <c r="B4057">
        <v>8.01</v>
      </c>
    </row>
    <row r="4058" spans="1:2">
      <c r="A4058" s="917">
        <v>37085</v>
      </c>
      <c r="B4058">
        <v>7.98</v>
      </c>
    </row>
    <row r="4059" spans="1:2">
      <c r="A4059" s="917">
        <v>37088</v>
      </c>
      <c r="B4059">
        <v>7.95</v>
      </c>
    </row>
    <row r="4060" spans="1:2">
      <c r="A4060" s="917">
        <v>37089</v>
      </c>
      <c r="B4060">
        <v>7.95</v>
      </c>
    </row>
    <row r="4061" spans="1:2">
      <c r="A4061" s="917">
        <v>37090</v>
      </c>
      <c r="B4061">
        <v>7.9</v>
      </c>
    </row>
    <row r="4062" spans="1:2">
      <c r="A4062" s="917">
        <v>37091</v>
      </c>
      <c r="B4062">
        <v>7.91</v>
      </c>
    </row>
    <row r="4063" spans="1:2">
      <c r="A4063" s="917">
        <v>37092</v>
      </c>
      <c r="B4063">
        <v>7.92</v>
      </c>
    </row>
    <row r="4064" spans="1:2">
      <c r="A4064" s="917">
        <v>37095</v>
      </c>
      <c r="B4064">
        <v>7.9</v>
      </c>
    </row>
    <row r="4065" spans="1:2">
      <c r="A4065" s="917">
        <v>37096</v>
      </c>
      <c r="B4065">
        <v>7.87</v>
      </c>
    </row>
    <row r="4066" spans="1:2">
      <c r="A4066" s="917">
        <v>37097</v>
      </c>
      <c r="B4066">
        <v>7.94</v>
      </c>
    </row>
    <row r="4067" spans="1:2">
      <c r="A4067" s="917">
        <v>37098</v>
      </c>
      <c r="B4067">
        <v>7.95</v>
      </c>
    </row>
    <row r="4068" spans="1:2">
      <c r="A4068" s="917">
        <v>37099</v>
      </c>
      <c r="B4068">
        <v>7.9</v>
      </c>
    </row>
    <row r="4069" spans="1:2">
      <c r="A4069" s="917">
        <v>37102</v>
      </c>
      <c r="B4069">
        <v>7.87</v>
      </c>
    </row>
    <row r="4070" spans="1:2">
      <c r="A4070" s="917">
        <v>37103</v>
      </c>
      <c r="B4070">
        <v>7.85</v>
      </c>
    </row>
    <row r="4071" spans="1:2">
      <c r="A4071" s="917">
        <v>37104</v>
      </c>
      <c r="B4071">
        <v>7.87</v>
      </c>
    </row>
    <row r="4072" spans="1:2">
      <c r="A4072" s="917">
        <v>37105</v>
      </c>
      <c r="B4072">
        <v>7.91</v>
      </c>
    </row>
    <row r="4073" spans="1:2">
      <c r="A4073" s="917">
        <v>37106</v>
      </c>
      <c r="B4073">
        <v>7.92</v>
      </c>
    </row>
    <row r="4074" spans="1:2">
      <c r="A4074" s="917">
        <v>37109</v>
      </c>
      <c r="B4074">
        <v>7.94</v>
      </c>
    </row>
    <row r="4075" spans="1:2">
      <c r="A4075" s="917">
        <v>37110</v>
      </c>
      <c r="B4075">
        <v>7.94</v>
      </c>
    </row>
    <row r="4076" spans="1:2">
      <c r="A4076" s="917">
        <v>37111</v>
      </c>
      <c r="B4076">
        <v>7.87</v>
      </c>
    </row>
    <row r="4077" spans="1:2">
      <c r="A4077" s="917">
        <v>37112</v>
      </c>
      <c r="B4077">
        <v>7.88</v>
      </c>
    </row>
    <row r="4078" spans="1:2">
      <c r="A4078" s="917">
        <v>37113</v>
      </c>
      <c r="B4078">
        <v>7.86</v>
      </c>
    </row>
    <row r="4079" spans="1:2">
      <c r="A4079" s="917">
        <v>37116</v>
      </c>
      <c r="B4079">
        <v>7.86</v>
      </c>
    </row>
    <row r="4080" spans="1:2">
      <c r="A4080" s="917">
        <v>37117</v>
      </c>
      <c r="B4080">
        <v>7.86</v>
      </c>
    </row>
    <row r="4081" spans="1:2">
      <c r="A4081" s="917">
        <v>37118</v>
      </c>
      <c r="B4081">
        <v>7.86</v>
      </c>
    </row>
    <row r="4082" spans="1:2">
      <c r="A4082" s="917">
        <v>37119</v>
      </c>
      <c r="B4082">
        <v>7.84</v>
      </c>
    </row>
    <row r="4083" spans="1:2">
      <c r="A4083" s="917">
        <v>37120</v>
      </c>
      <c r="B4083">
        <v>7.81</v>
      </c>
    </row>
    <row r="4084" spans="1:2">
      <c r="A4084" s="917">
        <v>37123</v>
      </c>
      <c r="B4084">
        <v>7.84</v>
      </c>
    </row>
    <row r="4085" spans="1:2">
      <c r="A4085" s="917">
        <v>37124</v>
      </c>
      <c r="B4085">
        <v>7.85</v>
      </c>
    </row>
    <row r="4086" spans="1:2">
      <c r="A4086" s="917">
        <v>37125</v>
      </c>
      <c r="B4086">
        <v>7.85</v>
      </c>
    </row>
    <row r="4087" spans="1:2">
      <c r="A4087" s="917">
        <v>37126</v>
      </c>
      <c r="B4087">
        <v>7.81</v>
      </c>
    </row>
    <row r="4088" spans="1:2">
      <c r="A4088" s="917">
        <v>37127</v>
      </c>
      <c r="B4088">
        <v>7.84</v>
      </c>
    </row>
    <row r="4089" spans="1:2">
      <c r="A4089" s="917">
        <v>37130</v>
      </c>
      <c r="B4089">
        <v>7.85</v>
      </c>
    </row>
    <row r="4090" spans="1:2">
      <c r="A4090" s="917">
        <v>37131</v>
      </c>
      <c r="B4090">
        <v>7.8</v>
      </c>
    </row>
    <row r="4091" spans="1:2">
      <c r="A4091" s="917">
        <v>37132</v>
      </c>
      <c r="B4091">
        <v>7.75</v>
      </c>
    </row>
    <row r="4092" spans="1:2">
      <c r="A4092" s="917">
        <v>37133</v>
      </c>
      <c r="B4092">
        <v>7.76</v>
      </c>
    </row>
    <row r="4093" spans="1:2">
      <c r="A4093" s="917">
        <v>37134</v>
      </c>
      <c r="B4093">
        <v>7.75</v>
      </c>
    </row>
    <row r="4094" spans="1:2">
      <c r="A4094" s="917">
        <v>37137</v>
      </c>
      <c r="B4094" t="s">
        <v>739</v>
      </c>
    </row>
    <row r="4095" spans="1:2">
      <c r="A4095" s="917">
        <v>37138</v>
      </c>
      <c r="B4095">
        <v>7.87</v>
      </c>
    </row>
    <row r="4096" spans="1:2">
      <c r="A4096" s="917">
        <v>37139</v>
      </c>
      <c r="B4096">
        <v>7.87</v>
      </c>
    </row>
    <row r="4097" spans="1:2">
      <c r="A4097" s="917">
        <v>37140</v>
      </c>
      <c r="B4097">
        <v>7.8</v>
      </c>
    </row>
    <row r="4098" spans="1:2">
      <c r="A4098" s="917">
        <v>37141</v>
      </c>
      <c r="B4098">
        <v>7.79</v>
      </c>
    </row>
    <row r="4099" spans="1:2">
      <c r="A4099" s="917">
        <v>37144</v>
      </c>
      <c r="B4099">
        <v>7.83</v>
      </c>
    </row>
    <row r="4100" spans="1:2">
      <c r="A4100" s="917">
        <v>37145</v>
      </c>
      <c r="B4100" t="s">
        <v>739</v>
      </c>
    </row>
    <row r="4101" spans="1:2">
      <c r="A4101" s="917">
        <v>37146</v>
      </c>
      <c r="B4101" t="s">
        <v>739</v>
      </c>
    </row>
    <row r="4102" spans="1:2">
      <c r="A4102" s="917">
        <v>37147</v>
      </c>
      <c r="B4102">
        <v>7.8</v>
      </c>
    </row>
    <row r="4103" spans="1:2">
      <c r="A4103" s="917">
        <v>37148</v>
      </c>
      <c r="B4103">
        <v>7.93</v>
      </c>
    </row>
    <row r="4104" spans="1:2">
      <c r="A4104" s="917">
        <v>37151</v>
      </c>
      <c r="B4104">
        <v>8.08</v>
      </c>
    </row>
    <row r="4105" spans="1:2">
      <c r="A4105" s="917">
        <v>37152</v>
      </c>
      <c r="B4105">
        <v>8.1999999999999993</v>
      </c>
    </row>
    <row r="4106" spans="1:2">
      <c r="A4106" s="917">
        <v>37153</v>
      </c>
      <c r="B4106">
        <v>8.2100000000000009</v>
      </c>
    </row>
    <row r="4107" spans="1:2">
      <c r="A4107" s="917">
        <v>37154</v>
      </c>
      <c r="B4107">
        <v>8.27</v>
      </c>
    </row>
    <row r="4108" spans="1:2">
      <c r="A4108" s="917">
        <v>37155</v>
      </c>
      <c r="B4108">
        <v>8.23</v>
      </c>
    </row>
    <row r="4109" spans="1:2">
      <c r="A4109" s="917">
        <v>37158</v>
      </c>
      <c r="B4109">
        <v>8.2100000000000009</v>
      </c>
    </row>
    <row r="4110" spans="1:2">
      <c r="A4110" s="917">
        <v>37159</v>
      </c>
      <c r="B4110">
        <v>8.1999999999999993</v>
      </c>
    </row>
    <row r="4111" spans="1:2">
      <c r="A4111" s="917">
        <v>37160</v>
      </c>
      <c r="B4111">
        <v>8.11</v>
      </c>
    </row>
    <row r="4112" spans="1:2">
      <c r="A4112" s="917">
        <v>37161</v>
      </c>
      <c r="B4112">
        <v>8.0500000000000007</v>
      </c>
    </row>
    <row r="4113" spans="1:2">
      <c r="A4113" s="917">
        <v>37162</v>
      </c>
      <c r="B4113">
        <v>8.02</v>
      </c>
    </row>
    <row r="4114" spans="1:2">
      <c r="A4114" s="917">
        <v>37165</v>
      </c>
      <c r="B4114">
        <v>7.99</v>
      </c>
    </row>
    <row r="4115" spans="1:2">
      <c r="A4115" s="917">
        <v>37166</v>
      </c>
      <c r="B4115">
        <v>7.95</v>
      </c>
    </row>
    <row r="4116" spans="1:2">
      <c r="A4116" s="917">
        <v>37167</v>
      </c>
      <c r="B4116">
        <v>7.93</v>
      </c>
    </row>
    <row r="4117" spans="1:2">
      <c r="A4117" s="917">
        <v>37168</v>
      </c>
      <c r="B4117">
        <v>7.91</v>
      </c>
    </row>
    <row r="4118" spans="1:2">
      <c r="A4118" s="917">
        <v>37169</v>
      </c>
      <c r="B4118">
        <v>7.92</v>
      </c>
    </row>
    <row r="4119" spans="1:2">
      <c r="A4119" s="917">
        <v>37172</v>
      </c>
      <c r="B4119" t="s">
        <v>739</v>
      </c>
    </row>
    <row r="4120" spans="1:2">
      <c r="A4120" s="917">
        <v>37173</v>
      </c>
      <c r="B4120">
        <v>7.98</v>
      </c>
    </row>
    <row r="4121" spans="1:2">
      <c r="A4121" s="917">
        <v>37174</v>
      </c>
      <c r="B4121">
        <v>7.95</v>
      </c>
    </row>
    <row r="4122" spans="1:2">
      <c r="A4122" s="917">
        <v>37175</v>
      </c>
      <c r="B4122">
        <v>7.99</v>
      </c>
    </row>
    <row r="4123" spans="1:2">
      <c r="A4123" s="917">
        <v>37176</v>
      </c>
      <c r="B4123">
        <v>8.01</v>
      </c>
    </row>
    <row r="4124" spans="1:2">
      <c r="A4124" s="917">
        <v>37179</v>
      </c>
      <c r="B4124">
        <v>7.96</v>
      </c>
    </row>
    <row r="4125" spans="1:2">
      <c r="A4125" s="917">
        <v>37180</v>
      </c>
      <c r="B4125">
        <v>7.92</v>
      </c>
    </row>
    <row r="4126" spans="1:2">
      <c r="A4126" s="917">
        <v>37181</v>
      </c>
      <c r="B4126">
        <v>7.9</v>
      </c>
    </row>
    <row r="4127" spans="1:2">
      <c r="A4127" s="917">
        <v>37182</v>
      </c>
      <c r="B4127">
        <v>7.89</v>
      </c>
    </row>
    <row r="4128" spans="1:2">
      <c r="A4128" s="917">
        <v>37183</v>
      </c>
      <c r="B4128">
        <v>7.92</v>
      </c>
    </row>
    <row r="4129" spans="1:2">
      <c r="A4129" s="917">
        <v>37186</v>
      </c>
      <c r="B4129">
        <v>7.91</v>
      </c>
    </row>
    <row r="4130" spans="1:2">
      <c r="A4130" s="917">
        <v>37187</v>
      </c>
      <c r="B4130">
        <v>7.94</v>
      </c>
    </row>
    <row r="4131" spans="1:2">
      <c r="A4131" s="917">
        <v>37188</v>
      </c>
      <c r="B4131">
        <v>7.89</v>
      </c>
    </row>
    <row r="4132" spans="1:2">
      <c r="A4132" s="917">
        <v>37189</v>
      </c>
      <c r="B4132">
        <v>7.86</v>
      </c>
    </row>
    <row r="4133" spans="1:2">
      <c r="A4133" s="917">
        <v>37190</v>
      </c>
      <c r="B4133">
        <v>7.84</v>
      </c>
    </row>
    <row r="4134" spans="1:2">
      <c r="A4134" s="917">
        <v>37193</v>
      </c>
      <c r="B4134">
        <v>7.82</v>
      </c>
    </row>
    <row r="4135" spans="1:2">
      <c r="A4135" s="917">
        <v>37194</v>
      </c>
      <c r="B4135">
        <v>7.79</v>
      </c>
    </row>
    <row r="4136" spans="1:2">
      <c r="A4136" s="917">
        <v>37195</v>
      </c>
      <c r="B4136">
        <v>7.68</v>
      </c>
    </row>
    <row r="4137" spans="1:2">
      <c r="A4137" s="917">
        <v>37196</v>
      </c>
      <c r="B4137">
        <v>7.61</v>
      </c>
    </row>
    <row r="4138" spans="1:2">
      <c r="A4138" s="917">
        <v>37197</v>
      </c>
      <c r="B4138">
        <v>7.74</v>
      </c>
    </row>
    <row r="4139" spans="1:2">
      <c r="A4139" s="917">
        <v>37200</v>
      </c>
      <c r="B4139">
        <v>7.65</v>
      </c>
    </row>
    <row r="4140" spans="1:2">
      <c r="A4140" s="917">
        <v>37201</v>
      </c>
      <c r="B4140">
        <v>7.66</v>
      </c>
    </row>
    <row r="4141" spans="1:2">
      <c r="A4141" s="917">
        <v>37202</v>
      </c>
      <c r="B4141">
        <v>7.57</v>
      </c>
    </row>
    <row r="4142" spans="1:2">
      <c r="A4142" s="917">
        <v>37203</v>
      </c>
      <c r="B4142">
        <v>7.6</v>
      </c>
    </row>
    <row r="4143" spans="1:2">
      <c r="A4143" s="917">
        <v>37204</v>
      </c>
      <c r="B4143">
        <v>7.61</v>
      </c>
    </row>
    <row r="4144" spans="1:2">
      <c r="A4144" s="917">
        <v>37207</v>
      </c>
      <c r="B4144" t="s">
        <v>739</v>
      </c>
    </row>
    <row r="4145" spans="1:2">
      <c r="A4145" s="917">
        <v>37208</v>
      </c>
      <c r="B4145">
        <v>7.65</v>
      </c>
    </row>
    <row r="4146" spans="1:2">
      <c r="A4146" s="917">
        <v>37209</v>
      </c>
      <c r="B4146">
        <v>7.73</v>
      </c>
    </row>
    <row r="4147" spans="1:2">
      <c r="A4147" s="917">
        <v>37210</v>
      </c>
      <c r="B4147">
        <v>7.89</v>
      </c>
    </row>
    <row r="4148" spans="1:2">
      <c r="A4148" s="917">
        <v>37211</v>
      </c>
      <c r="B4148">
        <v>7.98</v>
      </c>
    </row>
    <row r="4149" spans="1:2">
      <c r="A4149" s="917">
        <v>37214</v>
      </c>
      <c r="B4149">
        <v>7.88</v>
      </c>
    </row>
    <row r="4150" spans="1:2">
      <c r="A4150" s="917">
        <v>37215</v>
      </c>
      <c r="B4150">
        <v>7.96</v>
      </c>
    </row>
    <row r="4151" spans="1:2">
      <c r="A4151" s="917">
        <v>37216</v>
      </c>
      <c r="B4151">
        <v>7.99</v>
      </c>
    </row>
    <row r="4152" spans="1:2">
      <c r="A4152" s="917">
        <v>37217</v>
      </c>
      <c r="B4152" t="s">
        <v>739</v>
      </c>
    </row>
    <row r="4153" spans="1:2">
      <c r="A4153" s="917">
        <v>37218</v>
      </c>
      <c r="B4153">
        <v>8.01</v>
      </c>
    </row>
    <row r="4154" spans="1:2">
      <c r="A4154" s="917">
        <v>37221</v>
      </c>
      <c r="B4154">
        <v>8.01</v>
      </c>
    </row>
    <row r="4155" spans="1:2">
      <c r="A4155" s="917">
        <v>37222</v>
      </c>
      <c r="B4155">
        <v>7.99</v>
      </c>
    </row>
    <row r="4156" spans="1:2">
      <c r="A4156" s="917">
        <v>37223</v>
      </c>
      <c r="B4156">
        <v>7.99</v>
      </c>
    </row>
    <row r="4157" spans="1:2">
      <c r="A4157" s="917">
        <v>37224</v>
      </c>
      <c r="B4157">
        <v>7.86</v>
      </c>
    </row>
    <row r="4158" spans="1:2">
      <c r="A4158" s="917">
        <v>37225</v>
      </c>
      <c r="B4158">
        <v>7.88</v>
      </c>
    </row>
    <row r="4159" spans="1:2">
      <c r="A4159" s="917">
        <v>37228</v>
      </c>
      <c r="B4159">
        <v>7.89</v>
      </c>
    </row>
    <row r="4160" spans="1:2">
      <c r="A4160" s="917">
        <v>37229</v>
      </c>
      <c r="B4160">
        <v>7.85</v>
      </c>
    </row>
    <row r="4161" spans="1:2">
      <c r="A4161" s="917">
        <v>37230</v>
      </c>
      <c r="B4161">
        <v>7.99</v>
      </c>
    </row>
    <row r="4162" spans="1:2">
      <c r="A4162" s="917">
        <v>37231</v>
      </c>
      <c r="B4162">
        <v>8.07</v>
      </c>
    </row>
    <row r="4163" spans="1:2">
      <c r="A4163" s="917">
        <v>37232</v>
      </c>
      <c r="B4163">
        <v>8.16</v>
      </c>
    </row>
    <row r="4164" spans="1:2">
      <c r="A4164" s="917">
        <v>37235</v>
      </c>
      <c r="B4164">
        <v>8.17</v>
      </c>
    </row>
    <row r="4165" spans="1:2">
      <c r="A4165" s="917">
        <v>37236</v>
      </c>
      <c r="B4165">
        <v>8.14</v>
      </c>
    </row>
    <row r="4166" spans="1:2">
      <c r="A4166" s="917">
        <v>37237</v>
      </c>
      <c r="B4166">
        <v>8.06</v>
      </c>
    </row>
    <row r="4167" spans="1:2">
      <c r="A4167" s="917">
        <v>37238</v>
      </c>
      <c r="B4167">
        <v>8.11</v>
      </c>
    </row>
    <row r="4168" spans="1:2">
      <c r="A4168" s="917">
        <v>37239</v>
      </c>
      <c r="B4168">
        <v>8.15</v>
      </c>
    </row>
    <row r="4169" spans="1:2">
      <c r="A4169" s="917">
        <v>37242</v>
      </c>
      <c r="B4169">
        <v>8.23</v>
      </c>
    </row>
    <row r="4170" spans="1:2">
      <c r="A4170" s="917">
        <v>37243</v>
      </c>
      <c r="B4170">
        <v>8.1</v>
      </c>
    </row>
    <row r="4171" spans="1:2">
      <c r="A4171" s="917">
        <v>37244</v>
      </c>
      <c r="B4171">
        <v>8.02</v>
      </c>
    </row>
    <row r="4172" spans="1:2">
      <c r="A4172" s="917">
        <v>37245</v>
      </c>
      <c r="B4172">
        <v>8</v>
      </c>
    </row>
    <row r="4173" spans="1:2">
      <c r="A4173" s="917">
        <v>37246</v>
      </c>
      <c r="B4173">
        <v>7.99</v>
      </c>
    </row>
    <row r="4174" spans="1:2">
      <c r="A4174" s="917">
        <v>37249</v>
      </c>
      <c r="B4174" t="s">
        <v>739</v>
      </c>
    </row>
    <row r="4175" spans="1:2">
      <c r="A4175" s="917">
        <v>37250</v>
      </c>
      <c r="B4175" t="s">
        <v>739</v>
      </c>
    </row>
    <row r="4176" spans="1:2">
      <c r="A4176" s="917">
        <v>37251</v>
      </c>
      <c r="B4176">
        <v>8.0399999999999991</v>
      </c>
    </row>
    <row r="4177" spans="1:2">
      <c r="A4177" s="917">
        <v>37252</v>
      </c>
      <c r="B4177">
        <v>8.01</v>
      </c>
    </row>
    <row r="4178" spans="1:2">
      <c r="A4178" s="917">
        <v>37253</v>
      </c>
      <c r="B4178">
        <v>8.02</v>
      </c>
    </row>
    <row r="4179" spans="1:2">
      <c r="A4179" s="917">
        <v>37256</v>
      </c>
      <c r="B4179">
        <v>7.92</v>
      </c>
    </row>
    <row r="4180" spans="1:2">
      <c r="A4180" s="917">
        <v>37257</v>
      </c>
      <c r="B4180" t="s">
        <v>739</v>
      </c>
    </row>
    <row r="4181" spans="1:2">
      <c r="A4181" s="917">
        <v>37258</v>
      </c>
      <c r="B4181">
        <v>8.02</v>
      </c>
    </row>
    <row r="4182" spans="1:2">
      <c r="A4182" s="917">
        <v>37259</v>
      </c>
      <c r="B4182">
        <v>7.98</v>
      </c>
    </row>
    <row r="4183" spans="1:2">
      <c r="A4183" s="917">
        <v>37260</v>
      </c>
      <c r="B4183">
        <v>7.96</v>
      </c>
    </row>
    <row r="4184" spans="1:2">
      <c r="A4184" s="917">
        <v>37263</v>
      </c>
      <c r="B4184">
        <v>7.89</v>
      </c>
    </row>
    <row r="4185" spans="1:2">
      <c r="A4185" s="917">
        <v>37264</v>
      </c>
      <c r="B4185">
        <v>7.9</v>
      </c>
    </row>
    <row r="4186" spans="1:2">
      <c r="A4186" s="917">
        <v>37265</v>
      </c>
      <c r="B4186">
        <v>7.88</v>
      </c>
    </row>
    <row r="4187" spans="1:2">
      <c r="A4187" s="917">
        <v>37266</v>
      </c>
      <c r="B4187">
        <v>7.82</v>
      </c>
    </row>
    <row r="4188" spans="1:2">
      <c r="A4188" s="917">
        <v>37267</v>
      </c>
      <c r="B4188">
        <v>7.78</v>
      </c>
    </row>
    <row r="4189" spans="1:2">
      <c r="A4189" s="917">
        <v>37270</v>
      </c>
      <c r="B4189">
        <v>7.79</v>
      </c>
    </row>
    <row r="4190" spans="1:2">
      <c r="A4190" s="917">
        <v>37271</v>
      </c>
      <c r="B4190">
        <v>7.74</v>
      </c>
    </row>
    <row r="4191" spans="1:2">
      <c r="A4191" s="917">
        <v>37272</v>
      </c>
      <c r="B4191">
        <v>7.75</v>
      </c>
    </row>
    <row r="4192" spans="1:2">
      <c r="A4192" s="917">
        <v>37273</v>
      </c>
      <c r="B4192">
        <v>7.8</v>
      </c>
    </row>
    <row r="4193" spans="1:2">
      <c r="A4193" s="917">
        <v>37274</v>
      </c>
      <c r="B4193">
        <v>7.8</v>
      </c>
    </row>
    <row r="4194" spans="1:2">
      <c r="A4194" s="917">
        <v>37277</v>
      </c>
      <c r="B4194" t="s">
        <v>739</v>
      </c>
    </row>
    <row r="4195" spans="1:2">
      <c r="A4195" s="917">
        <v>37278</v>
      </c>
      <c r="B4195">
        <v>7.81</v>
      </c>
    </row>
    <row r="4196" spans="1:2">
      <c r="A4196" s="917">
        <v>37279</v>
      </c>
      <c r="B4196">
        <v>7.92</v>
      </c>
    </row>
    <row r="4197" spans="1:2">
      <c r="A4197" s="917">
        <v>37280</v>
      </c>
      <c r="B4197">
        <v>7.92</v>
      </c>
    </row>
    <row r="4198" spans="1:2">
      <c r="A4198" s="917">
        <v>37281</v>
      </c>
      <c r="B4198">
        <v>7.91</v>
      </c>
    </row>
    <row r="4199" spans="1:2">
      <c r="A4199" s="917">
        <v>37284</v>
      </c>
      <c r="B4199">
        <v>7.9</v>
      </c>
    </row>
    <row r="4200" spans="1:2">
      <c r="A4200" s="917">
        <v>37285</v>
      </c>
      <c r="B4200">
        <v>7.86</v>
      </c>
    </row>
    <row r="4201" spans="1:2">
      <c r="A4201" s="917">
        <v>37286</v>
      </c>
      <c r="B4201">
        <v>7.91</v>
      </c>
    </row>
    <row r="4202" spans="1:2">
      <c r="A4202" s="917">
        <v>37287</v>
      </c>
      <c r="B4202">
        <v>7.92</v>
      </c>
    </row>
    <row r="4203" spans="1:2">
      <c r="A4203" s="917">
        <v>37288</v>
      </c>
      <c r="B4203">
        <v>7.88</v>
      </c>
    </row>
    <row r="4204" spans="1:2">
      <c r="A4204" s="917">
        <v>37291</v>
      </c>
      <c r="B4204">
        <v>7.87</v>
      </c>
    </row>
    <row r="4205" spans="1:2">
      <c r="A4205" s="917">
        <v>37292</v>
      </c>
      <c r="B4205">
        <v>7.9</v>
      </c>
    </row>
    <row r="4206" spans="1:2">
      <c r="A4206" s="917">
        <v>37293</v>
      </c>
      <c r="B4206">
        <v>7.93</v>
      </c>
    </row>
    <row r="4207" spans="1:2">
      <c r="A4207" s="917">
        <v>37294</v>
      </c>
      <c r="B4207">
        <v>7.98</v>
      </c>
    </row>
    <row r="4208" spans="1:2">
      <c r="A4208" s="917">
        <v>37295</v>
      </c>
      <c r="B4208">
        <v>7.93</v>
      </c>
    </row>
    <row r="4209" spans="1:2">
      <c r="A4209" s="917">
        <v>37298</v>
      </c>
      <c r="B4209">
        <v>7.93</v>
      </c>
    </row>
    <row r="4210" spans="1:2">
      <c r="A4210" s="917">
        <v>37299</v>
      </c>
      <c r="B4210">
        <v>7.96</v>
      </c>
    </row>
    <row r="4211" spans="1:2">
      <c r="A4211" s="917">
        <v>37300</v>
      </c>
      <c r="B4211">
        <v>7.94</v>
      </c>
    </row>
    <row r="4212" spans="1:2">
      <c r="A4212" s="917">
        <v>37301</v>
      </c>
      <c r="B4212">
        <v>7.9</v>
      </c>
    </row>
    <row r="4213" spans="1:2">
      <c r="A4213" s="917">
        <v>37302</v>
      </c>
      <c r="B4213">
        <v>7.84</v>
      </c>
    </row>
    <row r="4214" spans="1:2">
      <c r="A4214" s="917">
        <v>37305</v>
      </c>
      <c r="B4214" t="s">
        <v>739</v>
      </c>
    </row>
    <row r="4215" spans="1:2">
      <c r="A4215" s="917">
        <v>37306</v>
      </c>
      <c r="B4215">
        <v>7.87</v>
      </c>
    </row>
    <row r="4216" spans="1:2">
      <c r="A4216" s="917">
        <v>37307</v>
      </c>
      <c r="B4216">
        <v>7.89</v>
      </c>
    </row>
    <row r="4217" spans="1:2">
      <c r="A4217" s="917">
        <v>37308</v>
      </c>
      <c r="B4217">
        <v>7.85</v>
      </c>
    </row>
    <row r="4218" spans="1:2">
      <c r="A4218" s="917">
        <v>37309</v>
      </c>
      <c r="B4218">
        <v>7.82</v>
      </c>
    </row>
    <row r="4219" spans="1:2">
      <c r="A4219" s="917">
        <v>37312</v>
      </c>
      <c r="B4219">
        <v>7.84</v>
      </c>
    </row>
    <row r="4220" spans="1:2">
      <c r="A4220" s="917">
        <v>37313</v>
      </c>
      <c r="B4220">
        <v>7.89</v>
      </c>
    </row>
    <row r="4221" spans="1:2">
      <c r="A4221" s="917">
        <v>37314</v>
      </c>
      <c r="B4221">
        <v>7.84</v>
      </c>
    </row>
    <row r="4222" spans="1:2">
      <c r="A4222" s="917">
        <v>37315</v>
      </c>
      <c r="B4222">
        <v>7.86</v>
      </c>
    </row>
    <row r="4223" spans="1:2">
      <c r="A4223" s="917">
        <v>37316</v>
      </c>
      <c r="B4223">
        <v>7.95</v>
      </c>
    </row>
    <row r="4224" spans="1:2">
      <c r="A4224" s="917">
        <v>37319</v>
      </c>
      <c r="B4224">
        <v>7.96</v>
      </c>
    </row>
    <row r="4225" spans="1:2">
      <c r="A4225" s="917">
        <v>37320</v>
      </c>
      <c r="B4225">
        <v>7.92</v>
      </c>
    </row>
    <row r="4226" spans="1:2">
      <c r="A4226" s="917">
        <v>37321</v>
      </c>
      <c r="B4226">
        <v>7.97</v>
      </c>
    </row>
    <row r="4227" spans="1:2">
      <c r="A4227" s="917">
        <v>37322</v>
      </c>
      <c r="B4227">
        <v>8.0500000000000007</v>
      </c>
    </row>
    <row r="4228" spans="1:2">
      <c r="A4228" s="917">
        <v>37323</v>
      </c>
      <c r="B4228">
        <v>8.1199999999999992</v>
      </c>
    </row>
    <row r="4229" spans="1:2">
      <c r="A4229" s="917">
        <v>37326</v>
      </c>
      <c r="B4229">
        <v>8.11</v>
      </c>
    </row>
    <row r="4230" spans="1:2">
      <c r="A4230" s="917">
        <v>37327</v>
      </c>
      <c r="B4230">
        <v>8.1</v>
      </c>
    </row>
    <row r="4231" spans="1:2">
      <c r="A4231" s="917">
        <v>37328</v>
      </c>
      <c r="B4231">
        <v>8.1</v>
      </c>
    </row>
    <row r="4232" spans="1:2">
      <c r="A4232" s="917">
        <v>37329</v>
      </c>
      <c r="B4232">
        <v>8.19</v>
      </c>
    </row>
    <row r="4233" spans="1:2">
      <c r="A4233" s="917">
        <v>37330</v>
      </c>
      <c r="B4233">
        <v>8.16</v>
      </c>
    </row>
    <row r="4234" spans="1:2">
      <c r="A4234" s="917">
        <v>37333</v>
      </c>
      <c r="B4234">
        <v>8.1199999999999992</v>
      </c>
    </row>
    <row r="4235" spans="1:2">
      <c r="A4235" s="917">
        <v>37334</v>
      </c>
      <c r="B4235">
        <v>8.16</v>
      </c>
    </row>
    <row r="4236" spans="1:2">
      <c r="A4236" s="917">
        <v>37335</v>
      </c>
      <c r="B4236">
        <v>8.2100000000000009</v>
      </c>
    </row>
    <row r="4237" spans="1:2">
      <c r="A4237" s="917">
        <v>37336</v>
      </c>
      <c r="B4237">
        <v>8.17</v>
      </c>
    </row>
    <row r="4238" spans="1:2">
      <c r="A4238" s="917">
        <v>37337</v>
      </c>
      <c r="B4238">
        <v>8.18</v>
      </c>
    </row>
    <row r="4239" spans="1:2">
      <c r="A4239" s="917">
        <v>37340</v>
      </c>
      <c r="B4239">
        <v>8.15</v>
      </c>
    </row>
    <row r="4240" spans="1:2">
      <c r="A4240" s="917">
        <v>37341</v>
      </c>
      <c r="B4240">
        <v>8.11</v>
      </c>
    </row>
    <row r="4241" spans="1:2">
      <c r="A4241" s="917">
        <v>37342</v>
      </c>
      <c r="B4241">
        <v>8.16</v>
      </c>
    </row>
    <row r="4242" spans="1:2">
      <c r="A4242" s="917">
        <v>37343</v>
      </c>
      <c r="B4242">
        <v>8.23</v>
      </c>
    </row>
    <row r="4243" spans="1:2">
      <c r="A4243" s="917">
        <v>37344</v>
      </c>
      <c r="B4243" t="s">
        <v>739</v>
      </c>
    </row>
    <row r="4244" spans="1:2">
      <c r="A4244" s="917">
        <v>37347</v>
      </c>
      <c r="B4244">
        <v>8.2200000000000006</v>
      </c>
    </row>
    <row r="4245" spans="1:2">
      <c r="A4245" s="917">
        <v>37348</v>
      </c>
      <c r="B4245">
        <v>8.17</v>
      </c>
    </row>
    <row r="4246" spans="1:2">
      <c r="A4246" s="917">
        <v>37349</v>
      </c>
      <c r="B4246">
        <v>8.1300000000000008</v>
      </c>
    </row>
    <row r="4247" spans="1:2">
      <c r="A4247" s="917">
        <v>37350</v>
      </c>
      <c r="B4247">
        <v>8.1199999999999992</v>
      </c>
    </row>
    <row r="4248" spans="1:2">
      <c r="A4248" s="917">
        <v>37351</v>
      </c>
      <c r="B4248">
        <v>8.07</v>
      </c>
    </row>
    <row r="4249" spans="1:2">
      <c r="A4249" s="917">
        <v>37354</v>
      </c>
      <c r="B4249">
        <v>8.1</v>
      </c>
    </row>
    <row r="4250" spans="1:2">
      <c r="A4250" s="917">
        <v>37355</v>
      </c>
      <c r="B4250">
        <v>8.07</v>
      </c>
    </row>
    <row r="4251" spans="1:2">
      <c r="A4251" s="917">
        <v>37356</v>
      </c>
      <c r="B4251">
        <v>8.08</v>
      </c>
    </row>
    <row r="4252" spans="1:2">
      <c r="A4252" s="917">
        <v>37357</v>
      </c>
      <c r="B4252">
        <v>8.0500000000000007</v>
      </c>
    </row>
    <row r="4253" spans="1:2">
      <c r="A4253" s="917">
        <v>37358</v>
      </c>
      <c r="B4253">
        <v>8.0399999999999991</v>
      </c>
    </row>
    <row r="4254" spans="1:2">
      <c r="A4254" s="917">
        <v>37361</v>
      </c>
      <c r="B4254">
        <v>7.99</v>
      </c>
    </row>
    <row r="4255" spans="1:2">
      <c r="A4255" s="917">
        <v>37362</v>
      </c>
      <c r="B4255">
        <v>8.01</v>
      </c>
    </row>
    <row r="4256" spans="1:2">
      <c r="A4256" s="917">
        <v>37363</v>
      </c>
      <c r="B4256">
        <v>8.0299999999999994</v>
      </c>
    </row>
    <row r="4257" spans="1:2">
      <c r="A4257" s="917">
        <v>37364</v>
      </c>
      <c r="B4257">
        <v>8.0500000000000007</v>
      </c>
    </row>
    <row r="4258" spans="1:2">
      <c r="A4258" s="917">
        <v>37365</v>
      </c>
      <c r="B4258">
        <v>8.01</v>
      </c>
    </row>
    <row r="4259" spans="1:2">
      <c r="A4259" s="917">
        <v>37368</v>
      </c>
      <c r="B4259">
        <v>7.96</v>
      </c>
    </row>
    <row r="4260" spans="1:2">
      <c r="A4260" s="917">
        <v>37369</v>
      </c>
      <c r="B4260">
        <v>7.96</v>
      </c>
    </row>
    <row r="4261" spans="1:2">
      <c r="A4261" s="917">
        <v>37370</v>
      </c>
      <c r="B4261">
        <v>7.92</v>
      </c>
    </row>
    <row r="4262" spans="1:2">
      <c r="A4262" s="917">
        <v>37371</v>
      </c>
      <c r="B4262">
        <v>7.93</v>
      </c>
    </row>
    <row r="4263" spans="1:2">
      <c r="A4263" s="917">
        <v>37372</v>
      </c>
      <c r="B4263">
        <v>7.91</v>
      </c>
    </row>
    <row r="4264" spans="1:2">
      <c r="A4264" s="917">
        <v>37375</v>
      </c>
      <c r="B4264">
        <v>7.95</v>
      </c>
    </row>
    <row r="4265" spans="1:2">
      <c r="A4265" s="917">
        <v>37376</v>
      </c>
      <c r="B4265">
        <v>7.95</v>
      </c>
    </row>
    <row r="4266" spans="1:2">
      <c r="A4266" s="917">
        <v>37377</v>
      </c>
      <c r="B4266">
        <v>7.94</v>
      </c>
    </row>
    <row r="4267" spans="1:2">
      <c r="A4267" s="917">
        <v>37378</v>
      </c>
      <c r="B4267">
        <v>7.97</v>
      </c>
    </row>
    <row r="4268" spans="1:2">
      <c r="A4268" s="917">
        <v>37379</v>
      </c>
      <c r="B4268">
        <v>7.97</v>
      </c>
    </row>
    <row r="4269" spans="1:2">
      <c r="A4269" s="917">
        <v>37382</v>
      </c>
      <c r="B4269">
        <v>7.96</v>
      </c>
    </row>
    <row r="4270" spans="1:2">
      <c r="A4270" s="917">
        <v>37383</v>
      </c>
      <c r="B4270">
        <v>7.95</v>
      </c>
    </row>
    <row r="4271" spans="1:2">
      <c r="A4271" s="917">
        <v>37384</v>
      </c>
      <c r="B4271">
        <v>8.1</v>
      </c>
    </row>
    <row r="4272" spans="1:2">
      <c r="A4272" s="917">
        <v>37385</v>
      </c>
      <c r="B4272">
        <v>8.09</v>
      </c>
    </row>
    <row r="4273" spans="1:2">
      <c r="A4273" s="917">
        <v>37386</v>
      </c>
      <c r="B4273">
        <v>8.08</v>
      </c>
    </row>
    <row r="4274" spans="1:2">
      <c r="A4274" s="917">
        <v>37389</v>
      </c>
      <c r="B4274">
        <v>8.1300000000000008</v>
      </c>
    </row>
    <row r="4275" spans="1:2">
      <c r="A4275" s="917">
        <v>37390</v>
      </c>
      <c r="B4275">
        <v>8.2100000000000009</v>
      </c>
    </row>
    <row r="4276" spans="1:2">
      <c r="A4276" s="917">
        <v>37391</v>
      </c>
      <c r="B4276">
        <v>8.19</v>
      </c>
    </row>
    <row r="4277" spans="1:2">
      <c r="A4277" s="917">
        <v>37392</v>
      </c>
      <c r="B4277">
        <v>8.16</v>
      </c>
    </row>
    <row r="4278" spans="1:2">
      <c r="A4278" s="917">
        <v>37393</v>
      </c>
      <c r="B4278">
        <v>8.2100000000000009</v>
      </c>
    </row>
    <row r="4279" spans="1:2">
      <c r="A4279" s="917">
        <v>37396</v>
      </c>
      <c r="B4279">
        <v>8.17</v>
      </c>
    </row>
    <row r="4280" spans="1:2">
      <c r="A4280" s="917">
        <v>37397</v>
      </c>
      <c r="B4280">
        <v>8.1300000000000008</v>
      </c>
    </row>
    <row r="4281" spans="1:2">
      <c r="A4281" s="917">
        <v>37398</v>
      </c>
      <c r="B4281">
        <v>8.11</v>
      </c>
    </row>
    <row r="4282" spans="1:2">
      <c r="A4282" s="917">
        <v>37399</v>
      </c>
      <c r="B4282">
        <v>8.1300000000000008</v>
      </c>
    </row>
    <row r="4283" spans="1:2">
      <c r="A4283" s="917">
        <v>37400</v>
      </c>
      <c r="B4283">
        <v>8.1199999999999992</v>
      </c>
    </row>
    <row r="4284" spans="1:2">
      <c r="A4284" s="917">
        <v>37403</v>
      </c>
      <c r="B4284" t="s">
        <v>739</v>
      </c>
    </row>
    <row r="4285" spans="1:2">
      <c r="A4285" s="917">
        <v>37404</v>
      </c>
      <c r="B4285">
        <v>8.11</v>
      </c>
    </row>
    <row r="4286" spans="1:2">
      <c r="A4286" s="917">
        <v>37405</v>
      </c>
      <c r="B4286">
        <v>8.08</v>
      </c>
    </row>
    <row r="4287" spans="1:2">
      <c r="A4287" s="917">
        <v>37406</v>
      </c>
      <c r="B4287">
        <v>8.06</v>
      </c>
    </row>
    <row r="4288" spans="1:2">
      <c r="A4288" s="917">
        <v>37407</v>
      </c>
      <c r="B4288">
        <v>8.06</v>
      </c>
    </row>
    <row r="4289" spans="1:2">
      <c r="A4289" s="917">
        <v>37410</v>
      </c>
      <c r="B4289">
        <v>8.06</v>
      </c>
    </row>
    <row r="4290" spans="1:2">
      <c r="A4290" s="917">
        <v>37411</v>
      </c>
      <c r="B4290">
        <v>8.0500000000000007</v>
      </c>
    </row>
    <row r="4291" spans="1:2">
      <c r="A4291" s="917">
        <v>37412</v>
      </c>
      <c r="B4291">
        <v>8.07</v>
      </c>
    </row>
    <row r="4292" spans="1:2">
      <c r="A4292" s="917">
        <v>37413</v>
      </c>
      <c r="B4292">
        <v>8.0299999999999994</v>
      </c>
    </row>
    <row r="4293" spans="1:2">
      <c r="A4293" s="917">
        <v>37414</v>
      </c>
      <c r="B4293">
        <v>8.06</v>
      </c>
    </row>
    <row r="4294" spans="1:2">
      <c r="A4294" s="917">
        <v>37417</v>
      </c>
      <c r="B4294">
        <v>8.02</v>
      </c>
    </row>
    <row r="4295" spans="1:2">
      <c r="A4295" s="917">
        <v>37418</v>
      </c>
      <c r="B4295">
        <v>7.97</v>
      </c>
    </row>
    <row r="4296" spans="1:2">
      <c r="A4296" s="917">
        <v>37419</v>
      </c>
      <c r="B4296">
        <v>7.98</v>
      </c>
    </row>
    <row r="4297" spans="1:2">
      <c r="A4297" s="917">
        <v>37420</v>
      </c>
      <c r="B4297">
        <v>7.94</v>
      </c>
    </row>
    <row r="4298" spans="1:2">
      <c r="A4298" s="917">
        <v>37421</v>
      </c>
      <c r="B4298">
        <v>7.85</v>
      </c>
    </row>
    <row r="4299" spans="1:2">
      <c r="A4299" s="917">
        <v>37424</v>
      </c>
      <c r="B4299">
        <v>7.86</v>
      </c>
    </row>
    <row r="4300" spans="1:2">
      <c r="A4300" s="917">
        <v>37425</v>
      </c>
      <c r="B4300">
        <v>7.9</v>
      </c>
    </row>
    <row r="4301" spans="1:2">
      <c r="A4301" s="917">
        <v>37426</v>
      </c>
      <c r="B4301">
        <v>7.82</v>
      </c>
    </row>
    <row r="4302" spans="1:2">
      <c r="A4302" s="917">
        <v>37427</v>
      </c>
      <c r="B4302">
        <v>7.9</v>
      </c>
    </row>
    <row r="4303" spans="1:2">
      <c r="A4303" s="917">
        <v>37428</v>
      </c>
      <c r="B4303">
        <v>7.84</v>
      </c>
    </row>
    <row r="4304" spans="1:2">
      <c r="A4304" s="917">
        <v>37431</v>
      </c>
      <c r="B4304">
        <v>7.9</v>
      </c>
    </row>
    <row r="4305" spans="1:2">
      <c r="A4305" s="917">
        <v>37432</v>
      </c>
      <c r="B4305">
        <v>7.91</v>
      </c>
    </row>
    <row r="4306" spans="1:2">
      <c r="A4306" s="917">
        <v>37433</v>
      </c>
      <c r="B4306">
        <v>7.87</v>
      </c>
    </row>
    <row r="4307" spans="1:2">
      <c r="A4307" s="917">
        <v>37434</v>
      </c>
      <c r="B4307">
        <v>7.98</v>
      </c>
    </row>
    <row r="4308" spans="1:2">
      <c r="A4308" s="917">
        <v>37435</v>
      </c>
      <c r="B4308">
        <v>7.99</v>
      </c>
    </row>
    <row r="4309" spans="1:2">
      <c r="A4309" s="917">
        <v>37438</v>
      </c>
      <c r="B4309">
        <v>7.99</v>
      </c>
    </row>
    <row r="4310" spans="1:2">
      <c r="A4310" s="917">
        <v>37439</v>
      </c>
      <c r="B4310">
        <v>7.95</v>
      </c>
    </row>
    <row r="4311" spans="1:2">
      <c r="A4311" s="917">
        <v>37440</v>
      </c>
      <c r="B4311">
        <v>7.95</v>
      </c>
    </row>
    <row r="4312" spans="1:2">
      <c r="A4312" s="917">
        <v>37441</v>
      </c>
      <c r="B4312" t="s">
        <v>739</v>
      </c>
    </row>
    <row r="4313" spans="1:2">
      <c r="A4313" s="917">
        <v>37442</v>
      </c>
      <c r="B4313">
        <v>8.0500000000000007</v>
      </c>
    </row>
    <row r="4314" spans="1:2">
      <c r="A4314" s="917">
        <v>37445</v>
      </c>
      <c r="B4314">
        <v>8.0299999999999994</v>
      </c>
    </row>
    <row r="4315" spans="1:2">
      <c r="A4315" s="917">
        <v>37446</v>
      </c>
      <c r="B4315">
        <v>7.97</v>
      </c>
    </row>
    <row r="4316" spans="1:2">
      <c r="A4316" s="917">
        <v>37447</v>
      </c>
      <c r="B4316">
        <v>7.87</v>
      </c>
    </row>
    <row r="4317" spans="1:2">
      <c r="A4317" s="917">
        <v>37448</v>
      </c>
      <c r="B4317">
        <v>7.87</v>
      </c>
    </row>
    <row r="4318" spans="1:2">
      <c r="A4318" s="917">
        <v>37449</v>
      </c>
      <c r="B4318">
        <v>7.87</v>
      </c>
    </row>
    <row r="4319" spans="1:2">
      <c r="A4319" s="917">
        <v>37452</v>
      </c>
      <c r="B4319">
        <v>7.92</v>
      </c>
    </row>
    <row r="4320" spans="1:2">
      <c r="A4320" s="917">
        <v>37453</v>
      </c>
      <c r="B4320">
        <v>7.99</v>
      </c>
    </row>
    <row r="4321" spans="1:2">
      <c r="A4321" s="917">
        <v>37454</v>
      </c>
      <c r="B4321">
        <v>7.98</v>
      </c>
    </row>
    <row r="4322" spans="1:2">
      <c r="A4322" s="917">
        <v>37455</v>
      </c>
      <c r="B4322">
        <v>7.96</v>
      </c>
    </row>
    <row r="4323" spans="1:2">
      <c r="A4323" s="917">
        <v>37456</v>
      </c>
      <c r="B4323">
        <v>7.86</v>
      </c>
    </row>
    <row r="4324" spans="1:2">
      <c r="A4324" s="917">
        <v>37459</v>
      </c>
      <c r="B4324">
        <v>7.81</v>
      </c>
    </row>
    <row r="4325" spans="1:2">
      <c r="A4325" s="917">
        <v>37460</v>
      </c>
      <c r="B4325">
        <v>7.8</v>
      </c>
    </row>
    <row r="4326" spans="1:2">
      <c r="A4326" s="917">
        <v>37461</v>
      </c>
      <c r="B4326">
        <v>7.84</v>
      </c>
    </row>
    <row r="4327" spans="1:2">
      <c r="A4327" s="917">
        <v>37462</v>
      </c>
      <c r="B4327">
        <v>7.78</v>
      </c>
    </row>
    <row r="4328" spans="1:2">
      <c r="A4328" s="917">
        <v>37463</v>
      </c>
      <c r="B4328">
        <v>7.77</v>
      </c>
    </row>
    <row r="4329" spans="1:2">
      <c r="A4329" s="917">
        <v>37466</v>
      </c>
      <c r="B4329">
        <v>7.87</v>
      </c>
    </row>
    <row r="4330" spans="1:2">
      <c r="A4330" s="917">
        <v>37467</v>
      </c>
      <c r="B4330">
        <v>7.86</v>
      </c>
    </row>
    <row r="4331" spans="1:2">
      <c r="A4331" s="917">
        <v>37468</v>
      </c>
      <c r="B4331">
        <v>7.76</v>
      </c>
    </row>
    <row r="4332" spans="1:2">
      <c r="A4332" s="917">
        <v>37469</v>
      </c>
      <c r="B4332">
        <v>7.74</v>
      </c>
    </row>
    <row r="4333" spans="1:2">
      <c r="A4333" s="917">
        <v>37470</v>
      </c>
      <c r="B4333">
        <v>7.67</v>
      </c>
    </row>
    <row r="4334" spans="1:2">
      <c r="A4334" s="917">
        <v>37473</v>
      </c>
      <c r="B4334">
        <v>7.65</v>
      </c>
    </row>
    <row r="4335" spans="1:2">
      <c r="A4335" s="917">
        <v>37474</v>
      </c>
      <c r="B4335">
        <v>7.72</v>
      </c>
    </row>
    <row r="4336" spans="1:2">
      <c r="A4336" s="917">
        <v>37475</v>
      </c>
      <c r="B4336">
        <v>7.7</v>
      </c>
    </row>
    <row r="4337" spans="1:2">
      <c r="A4337" s="917">
        <v>37476</v>
      </c>
      <c r="B4337">
        <v>7.73</v>
      </c>
    </row>
    <row r="4338" spans="1:2">
      <c r="A4338" s="917">
        <v>37477</v>
      </c>
      <c r="B4338">
        <v>7.63</v>
      </c>
    </row>
    <row r="4339" spans="1:2">
      <c r="A4339" s="917">
        <v>37480</v>
      </c>
      <c r="B4339">
        <v>7.55</v>
      </c>
    </row>
    <row r="4340" spans="1:2">
      <c r="A4340" s="917">
        <v>37481</v>
      </c>
      <c r="B4340">
        <v>7.51</v>
      </c>
    </row>
    <row r="4341" spans="1:2">
      <c r="A4341" s="917">
        <v>37482</v>
      </c>
      <c r="B4341">
        <v>7.43</v>
      </c>
    </row>
    <row r="4342" spans="1:2">
      <c r="A4342" s="917">
        <v>37483</v>
      </c>
      <c r="B4342">
        <v>7.52</v>
      </c>
    </row>
    <row r="4343" spans="1:2">
      <c r="A4343" s="917">
        <v>37484</v>
      </c>
      <c r="B4343">
        <v>7.64</v>
      </c>
    </row>
    <row r="4344" spans="1:2">
      <c r="A4344" s="917">
        <v>37487</v>
      </c>
      <c r="B4344">
        <v>7.61</v>
      </c>
    </row>
    <row r="4345" spans="1:2">
      <c r="A4345" s="917">
        <v>37488</v>
      </c>
      <c r="B4345">
        <v>7.53</v>
      </c>
    </row>
    <row r="4346" spans="1:2">
      <c r="A4346" s="917">
        <v>37489</v>
      </c>
      <c r="B4346">
        <v>7.52</v>
      </c>
    </row>
    <row r="4347" spans="1:2">
      <c r="A4347" s="917">
        <v>37490</v>
      </c>
      <c r="B4347">
        <v>7.58</v>
      </c>
    </row>
    <row r="4348" spans="1:2">
      <c r="A4348" s="917">
        <v>37491</v>
      </c>
      <c r="B4348">
        <v>7.52</v>
      </c>
    </row>
    <row r="4349" spans="1:2">
      <c r="A4349" s="917">
        <v>37494</v>
      </c>
      <c r="B4349">
        <v>7.51</v>
      </c>
    </row>
    <row r="4350" spans="1:2">
      <c r="A4350" s="917">
        <v>37495</v>
      </c>
      <c r="B4350">
        <v>7.57</v>
      </c>
    </row>
    <row r="4351" spans="1:2">
      <c r="A4351" s="917">
        <v>37496</v>
      </c>
      <c r="B4351">
        <v>7.52</v>
      </c>
    </row>
    <row r="4352" spans="1:2">
      <c r="A4352" s="917">
        <v>37497</v>
      </c>
      <c r="B4352">
        <v>7.49</v>
      </c>
    </row>
    <row r="4353" spans="1:2">
      <c r="A4353" s="917">
        <v>37498</v>
      </c>
      <c r="B4353">
        <v>7.46</v>
      </c>
    </row>
    <row r="4354" spans="1:2">
      <c r="A4354" s="917">
        <v>37501</v>
      </c>
      <c r="B4354" t="s">
        <v>739</v>
      </c>
    </row>
    <row r="4355" spans="1:2">
      <c r="A4355" s="917">
        <v>37502</v>
      </c>
      <c r="B4355">
        <v>7.37</v>
      </c>
    </row>
    <row r="4356" spans="1:2">
      <c r="A4356" s="917">
        <v>37503</v>
      </c>
      <c r="B4356">
        <v>7.36</v>
      </c>
    </row>
    <row r="4357" spans="1:2">
      <c r="A4357" s="917">
        <v>37504</v>
      </c>
      <c r="B4357">
        <v>7.38</v>
      </c>
    </row>
    <row r="4358" spans="1:2">
      <c r="A4358" s="917">
        <v>37505</v>
      </c>
      <c r="B4358">
        <v>7.47</v>
      </c>
    </row>
    <row r="4359" spans="1:2">
      <c r="A4359" s="917">
        <v>37508</v>
      </c>
      <c r="B4359">
        <v>7.46</v>
      </c>
    </row>
    <row r="4360" spans="1:2">
      <c r="A4360" s="917">
        <v>37509</v>
      </c>
      <c r="B4360">
        <v>7.43</v>
      </c>
    </row>
    <row r="4361" spans="1:2">
      <c r="A4361" s="917">
        <v>37510</v>
      </c>
      <c r="B4361">
        <v>7.49</v>
      </c>
    </row>
    <row r="4362" spans="1:2">
      <c r="A4362" s="917">
        <v>37511</v>
      </c>
      <c r="B4362">
        <v>7.43</v>
      </c>
    </row>
    <row r="4363" spans="1:2">
      <c r="A4363" s="917">
        <v>37512</v>
      </c>
      <c r="B4363">
        <v>7.36</v>
      </c>
    </row>
    <row r="4364" spans="1:2">
      <c r="A4364" s="917">
        <v>37515</v>
      </c>
      <c r="B4364">
        <v>7.37</v>
      </c>
    </row>
    <row r="4365" spans="1:2">
      <c r="A4365" s="917">
        <v>37516</v>
      </c>
      <c r="B4365">
        <v>7.38</v>
      </c>
    </row>
    <row r="4366" spans="1:2">
      <c r="A4366" s="917">
        <v>37517</v>
      </c>
      <c r="B4366">
        <v>7.37</v>
      </c>
    </row>
    <row r="4367" spans="1:2">
      <c r="A4367" s="917">
        <v>37518</v>
      </c>
      <c r="B4367">
        <v>7.34</v>
      </c>
    </row>
    <row r="4368" spans="1:2">
      <c r="A4368" s="917">
        <v>37519</v>
      </c>
      <c r="B4368">
        <v>7.38</v>
      </c>
    </row>
    <row r="4369" spans="1:2">
      <c r="A4369" s="917">
        <v>37522</v>
      </c>
      <c r="B4369">
        <v>7.33</v>
      </c>
    </row>
    <row r="4370" spans="1:2">
      <c r="A4370" s="917">
        <v>37523</v>
      </c>
      <c r="B4370">
        <v>7.34</v>
      </c>
    </row>
    <row r="4371" spans="1:2">
      <c r="A4371" s="917">
        <v>37524</v>
      </c>
      <c r="B4371">
        <v>7.44</v>
      </c>
    </row>
    <row r="4372" spans="1:2">
      <c r="A4372" s="917">
        <v>37525</v>
      </c>
      <c r="B4372">
        <v>7.43</v>
      </c>
    </row>
    <row r="4373" spans="1:2">
      <c r="A4373" s="917">
        <v>37526</v>
      </c>
      <c r="B4373">
        <v>7.4</v>
      </c>
    </row>
    <row r="4374" spans="1:2">
      <c r="A4374" s="917">
        <v>37529</v>
      </c>
      <c r="B4374">
        <v>7.39</v>
      </c>
    </row>
    <row r="4375" spans="1:2">
      <c r="A4375" s="917">
        <v>37530</v>
      </c>
      <c r="B4375">
        <v>7.46</v>
      </c>
    </row>
    <row r="4376" spans="1:2">
      <c r="A4376" s="917">
        <v>37531</v>
      </c>
      <c r="B4376">
        <v>7.44</v>
      </c>
    </row>
    <row r="4377" spans="1:2">
      <c r="A4377" s="917">
        <v>37532</v>
      </c>
      <c r="B4377">
        <v>7.46</v>
      </c>
    </row>
    <row r="4378" spans="1:2">
      <c r="A4378" s="917">
        <v>37533</v>
      </c>
      <c r="B4378">
        <v>7.47</v>
      </c>
    </row>
    <row r="4379" spans="1:2">
      <c r="A4379" s="917">
        <v>37536</v>
      </c>
      <c r="B4379">
        <v>7.5</v>
      </c>
    </row>
    <row r="4380" spans="1:2">
      <c r="A4380" s="917">
        <v>37537</v>
      </c>
      <c r="B4380">
        <v>7.54</v>
      </c>
    </row>
    <row r="4381" spans="1:2">
      <c r="A4381" s="917">
        <v>37538</v>
      </c>
      <c r="B4381">
        <v>7.51</v>
      </c>
    </row>
    <row r="4382" spans="1:2">
      <c r="A4382" s="917">
        <v>37539</v>
      </c>
      <c r="B4382">
        <v>7.58</v>
      </c>
    </row>
    <row r="4383" spans="1:2">
      <c r="A4383" s="917">
        <v>37540</v>
      </c>
      <c r="B4383">
        <v>7.71</v>
      </c>
    </row>
    <row r="4384" spans="1:2">
      <c r="A4384" s="917">
        <v>37543</v>
      </c>
      <c r="B4384" t="s">
        <v>739</v>
      </c>
    </row>
    <row r="4385" spans="1:2">
      <c r="A4385" s="917">
        <v>37544</v>
      </c>
      <c r="B4385">
        <v>7.81</v>
      </c>
    </row>
    <row r="4386" spans="1:2">
      <c r="A4386" s="917">
        <v>37545</v>
      </c>
      <c r="B4386">
        <v>7.83</v>
      </c>
    </row>
    <row r="4387" spans="1:2">
      <c r="A4387" s="917">
        <v>37546</v>
      </c>
      <c r="B4387">
        <v>7.89</v>
      </c>
    </row>
    <row r="4388" spans="1:2">
      <c r="A4388" s="917">
        <v>37547</v>
      </c>
      <c r="B4388">
        <v>7.9</v>
      </c>
    </row>
    <row r="4389" spans="1:2">
      <c r="A4389" s="917">
        <v>37550</v>
      </c>
      <c r="B4389">
        <v>7.94</v>
      </c>
    </row>
    <row r="4390" spans="1:2">
      <c r="A4390" s="917">
        <v>37551</v>
      </c>
      <c r="B4390">
        <v>7.98</v>
      </c>
    </row>
    <row r="4391" spans="1:2">
      <c r="A4391" s="917">
        <v>37552</v>
      </c>
      <c r="B4391">
        <v>7.99</v>
      </c>
    </row>
    <row r="4392" spans="1:2">
      <c r="A4392" s="917">
        <v>37553</v>
      </c>
      <c r="B4392">
        <v>7.93</v>
      </c>
    </row>
    <row r="4393" spans="1:2">
      <c r="A4393" s="917">
        <v>37554</v>
      </c>
      <c r="B4393">
        <v>7.9</v>
      </c>
    </row>
    <row r="4394" spans="1:2">
      <c r="A4394" s="917">
        <v>37557</v>
      </c>
      <c r="B4394">
        <v>7.91</v>
      </c>
    </row>
    <row r="4395" spans="1:2">
      <c r="A4395" s="917">
        <v>37558</v>
      </c>
      <c r="B4395">
        <v>7.82</v>
      </c>
    </row>
    <row r="4396" spans="1:2">
      <c r="A4396" s="917">
        <v>37559</v>
      </c>
      <c r="B4396">
        <v>7.82</v>
      </c>
    </row>
    <row r="4397" spans="1:2">
      <c r="A4397" s="917">
        <v>37560</v>
      </c>
      <c r="B4397">
        <v>7.75</v>
      </c>
    </row>
    <row r="4398" spans="1:2">
      <c r="A4398" s="917">
        <v>37561</v>
      </c>
      <c r="B4398">
        <v>7.77</v>
      </c>
    </row>
    <row r="4399" spans="1:2">
      <c r="A4399" s="917">
        <v>37564</v>
      </c>
      <c r="B4399">
        <v>7.79</v>
      </c>
    </row>
    <row r="4400" spans="1:2">
      <c r="A4400" s="917">
        <v>37565</v>
      </c>
      <c r="B4400">
        <v>7.82</v>
      </c>
    </row>
    <row r="4401" spans="1:2">
      <c r="A4401" s="917">
        <v>37566</v>
      </c>
      <c r="B4401">
        <v>7.81</v>
      </c>
    </row>
    <row r="4402" spans="1:2">
      <c r="A4402" s="917">
        <v>37567</v>
      </c>
      <c r="B4402">
        <v>7.61</v>
      </c>
    </row>
    <row r="4403" spans="1:2">
      <c r="A4403" s="917">
        <v>37568</v>
      </c>
      <c r="B4403">
        <v>7.51</v>
      </c>
    </row>
    <row r="4404" spans="1:2">
      <c r="A4404" s="917">
        <v>37571</v>
      </c>
      <c r="B4404" t="s">
        <v>739</v>
      </c>
    </row>
    <row r="4405" spans="1:2">
      <c r="A4405" s="917">
        <v>37572</v>
      </c>
      <c r="B4405">
        <v>7.52</v>
      </c>
    </row>
    <row r="4406" spans="1:2">
      <c r="A4406" s="917">
        <v>37573</v>
      </c>
      <c r="B4406">
        <v>7.51</v>
      </c>
    </row>
    <row r="4407" spans="1:2">
      <c r="A4407" s="917">
        <v>37574</v>
      </c>
      <c r="B4407">
        <v>7.61</v>
      </c>
    </row>
    <row r="4408" spans="1:2">
      <c r="A4408" s="917">
        <v>37575</v>
      </c>
      <c r="B4408">
        <v>7.59</v>
      </c>
    </row>
    <row r="4409" spans="1:2">
      <c r="A4409" s="917">
        <v>37578</v>
      </c>
      <c r="B4409">
        <v>7.54</v>
      </c>
    </row>
    <row r="4410" spans="1:2">
      <c r="A4410" s="917">
        <v>37579</v>
      </c>
      <c r="B4410">
        <v>7.49</v>
      </c>
    </row>
    <row r="4411" spans="1:2">
      <c r="A4411" s="917">
        <v>37580</v>
      </c>
      <c r="B4411">
        <v>7.56</v>
      </c>
    </row>
    <row r="4412" spans="1:2">
      <c r="A4412" s="917">
        <v>37581</v>
      </c>
      <c r="B4412">
        <v>7.6</v>
      </c>
    </row>
    <row r="4413" spans="1:2">
      <c r="A4413" s="917">
        <v>37582</v>
      </c>
      <c r="B4413">
        <v>7.61</v>
      </c>
    </row>
    <row r="4414" spans="1:2">
      <c r="A4414" s="917">
        <v>37585</v>
      </c>
      <c r="B4414">
        <v>7.61</v>
      </c>
    </row>
    <row r="4415" spans="1:2">
      <c r="A4415" s="917">
        <v>37586</v>
      </c>
      <c r="B4415">
        <v>7.53</v>
      </c>
    </row>
    <row r="4416" spans="1:2">
      <c r="A4416" s="917">
        <v>37587</v>
      </c>
      <c r="B4416">
        <v>7.65</v>
      </c>
    </row>
    <row r="4417" spans="1:2">
      <c r="A4417" s="917">
        <v>37588</v>
      </c>
      <c r="B4417" t="s">
        <v>739</v>
      </c>
    </row>
    <row r="4418" spans="1:2">
      <c r="A4418" s="917">
        <v>37589</v>
      </c>
      <c r="B4418">
        <v>7.6</v>
      </c>
    </row>
    <row r="4419" spans="1:2">
      <c r="A4419" s="917">
        <v>37592</v>
      </c>
      <c r="B4419">
        <v>7.59</v>
      </c>
    </row>
    <row r="4420" spans="1:2">
      <c r="A4420" s="917">
        <v>37593</v>
      </c>
      <c r="B4420">
        <v>7.59</v>
      </c>
    </row>
    <row r="4421" spans="1:2">
      <c r="A4421" s="917">
        <v>37594</v>
      </c>
      <c r="B4421">
        <v>7.56</v>
      </c>
    </row>
    <row r="4422" spans="1:2">
      <c r="A4422" s="917">
        <v>37595</v>
      </c>
      <c r="B4422">
        <v>7.51</v>
      </c>
    </row>
    <row r="4423" spans="1:2">
      <c r="A4423" s="917">
        <v>37596</v>
      </c>
      <c r="B4423">
        <v>7.51</v>
      </c>
    </row>
    <row r="4424" spans="1:2">
      <c r="A4424" s="917">
        <v>37599</v>
      </c>
      <c r="B4424">
        <v>7.48</v>
      </c>
    </row>
    <row r="4425" spans="1:2">
      <c r="A4425" s="917">
        <v>37600</v>
      </c>
      <c r="B4425">
        <v>7.46</v>
      </c>
    </row>
    <row r="4426" spans="1:2">
      <c r="A4426" s="917">
        <v>37601</v>
      </c>
      <c r="B4426">
        <v>7.41</v>
      </c>
    </row>
    <row r="4427" spans="1:2">
      <c r="A4427" s="917">
        <v>37602</v>
      </c>
      <c r="B4427">
        <v>7.43</v>
      </c>
    </row>
    <row r="4428" spans="1:2">
      <c r="A4428" s="917">
        <v>37603</v>
      </c>
      <c r="B4428">
        <v>7.49</v>
      </c>
    </row>
    <row r="4429" spans="1:2">
      <c r="A4429" s="917">
        <v>37606</v>
      </c>
      <c r="B4429">
        <v>7.52</v>
      </c>
    </row>
    <row r="4430" spans="1:2">
      <c r="A4430" s="917">
        <v>37607</v>
      </c>
      <c r="B4430">
        <v>7.5</v>
      </c>
    </row>
    <row r="4431" spans="1:2">
      <c r="A4431" s="917">
        <v>37608</v>
      </c>
      <c r="B4431">
        <v>7.46</v>
      </c>
    </row>
    <row r="4432" spans="1:2">
      <c r="A4432" s="917">
        <v>37609</v>
      </c>
      <c r="B4432">
        <v>7.4</v>
      </c>
    </row>
    <row r="4433" spans="1:2">
      <c r="A4433" s="917">
        <v>37610</v>
      </c>
      <c r="B4433">
        <v>7.39</v>
      </c>
    </row>
    <row r="4434" spans="1:2">
      <c r="A4434" s="917">
        <v>37613</v>
      </c>
      <c r="B4434">
        <v>7.42</v>
      </c>
    </row>
    <row r="4435" spans="1:2">
      <c r="A4435" s="917">
        <v>37614</v>
      </c>
      <c r="B4435">
        <v>7.39</v>
      </c>
    </row>
    <row r="4436" spans="1:2">
      <c r="A4436" s="917">
        <v>37615</v>
      </c>
      <c r="B4436" t="s">
        <v>739</v>
      </c>
    </row>
    <row r="4437" spans="1:2">
      <c r="A4437" s="917">
        <v>37616</v>
      </c>
      <c r="B4437">
        <v>7.38</v>
      </c>
    </row>
    <row r="4438" spans="1:2">
      <c r="A4438" s="917">
        <v>37617</v>
      </c>
      <c r="B4438">
        <v>7.32</v>
      </c>
    </row>
    <row r="4439" spans="1:2">
      <c r="A4439" s="917">
        <v>37620</v>
      </c>
      <c r="B4439">
        <v>7.3</v>
      </c>
    </row>
    <row r="4440" spans="1:2">
      <c r="A4440" s="917">
        <v>37621</v>
      </c>
      <c r="B4440">
        <v>7.31</v>
      </c>
    </row>
    <row r="4441" spans="1:2">
      <c r="A4441" s="917">
        <v>37622</v>
      </c>
      <c r="B4441" t="s">
        <v>739</v>
      </c>
    </row>
    <row r="4442" spans="1:2">
      <c r="A4442" s="917">
        <v>37623</v>
      </c>
      <c r="B4442">
        <v>7.44</v>
      </c>
    </row>
    <row r="4443" spans="1:2">
      <c r="A4443" s="917">
        <v>37624</v>
      </c>
      <c r="B4443">
        <v>7.44</v>
      </c>
    </row>
    <row r="4444" spans="1:2">
      <c r="A4444" s="917">
        <v>37627</v>
      </c>
      <c r="B4444">
        <v>7.47</v>
      </c>
    </row>
    <row r="4445" spans="1:2">
      <c r="A4445" s="917">
        <v>37628</v>
      </c>
      <c r="B4445">
        <v>7.43</v>
      </c>
    </row>
    <row r="4446" spans="1:2">
      <c r="A4446" s="917">
        <v>37629</v>
      </c>
      <c r="B4446">
        <v>7.35</v>
      </c>
    </row>
    <row r="4447" spans="1:2">
      <c r="A4447" s="917">
        <v>37630</v>
      </c>
      <c r="B4447">
        <v>7.48</v>
      </c>
    </row>
    <row r="4448" spans="1:2">
      <c r="A4448" s="917">
        <v>37631</v>
      </c>
      <c r="B4448">
        <v>7.47</v>
      </c>
    </row>
    <row r="4449" spans="1:2">
      <c r="A4449" s="917">
        <v>37634</v>
      </c>
      <c r="B4449">
        <v>7.44</v>
      </c>
    </row>
    <row r="4450" spans="1:2">
      <c r="A4450" s="917">
        <v>37635</v>
      </c>
      <c r="B4450">
        <v>7.41</v>
      </c>
    </row>
    <row r="4451" spans="1:2">
      <c r="A4451" s="917">
        <v>37636</v>
      </c>
      <c r="B4451">
        <v>7.39</v>
      </c>
    </row>
    <row r="4452" spans="1:2">
      <c r="A4452" s="917">
        <v>37637</v>
      </c>
      <c r="B4452">
        <v>7.39</v>
      </c>
    </row>
    <row r="4453" spans="1:2">
      <c r="A4453" s="917">
        <v>37638</v>
      </c>
      <c r="B4453">
        <v>7.34</v>
      </c>
    </row>
    <row r="4454" spans="1:2">
      <c r="A4454" s="917">
        <v>37641</v>
      </c>
      <c r="B4454" t="s">
        <v>739</v>
      </c>
    </row>
    <row r="4455" spans="1:2">
      <c r="A4455" s="917">
        <v>37642</v>
      </c>
      <c r="B4455">
        <v>7.32</v>
      </c>
    </row>
    <row r="4456" spans="1:2">
      <c r="A4456" s="917">
        <v>37643</v>
      </c>
      <c r="B4456">
        <v>7.28</v>
      </c>
    </row>
    <row r="4457" spans="1:2">
      <c r="A4457" s="917">
        <v>37644</v>
      </c>
      <c r="B4457">
        <v>7.31</v>
      </c>
    </row>
    <row r="4458" spans="1:2">
      <c r="A4458" s="917">
        <v>37645</v>
      </c>
      <c r="B4458">
        <v>7.27</v>
      </c>
    </row>
    <row r="4459" spans="1:2">
      <c r="A4459" s="917">
        <v>37648</v>
      </c>
      <c r="B4459">
        <v>7.25</v>
      </c>
    </row>
    <row r="4460" spans="1:2">
      <c r="A4460" s="917">
        <v>37649</v>
      </c>
      <c r="B4460">
        <v>7.23</v>
      </c>
    </row>
    <row r="4461" spans="1:2">
      <c r="A4461" s="917">
        <v>37650</v>
      </c>
      <c r="B4461">
        <v>7.24</v>
      </c>
    </row>
    <row r="4462" spans="1:2">
      <c r="A4462" s="917">
        <v>37651</v>
      </c>
      <c r="B4462">
        <v>7.19</v>
      </c>
    </row>
    <row r="4463" spans="1:2">
      <c r="A4463" s="917">
        <v>37652</v>
      </c>
      <c r="B4463">
        <v>7.16</v>
      </c>
    </row>
    <row r="4464" spans="1:2">
      <c r="A4464" s="917">
        <v>37655</v>
      </c>
      <c r="B4464">
        <v>7.15</v>
      </c>
    </row>
    <row r="4465" spans="1:2">
      <c r="A4465" s="917">
        <v>37656</v>
      </c>
      <c r="B4465">
        <v>7.08</v>
      </c>
    </row>
    <row r="4466" spans="1:2">
      <c r="A4466" s="917">
        <v>37657</v>
      </c>
      <c r="B4466">
        <v>7.13</v>
      </c>
    </row>
    <row r="4467" spans="1:2">
      <c r="A4467" s="917">
        <v>37658</v>
      </c>
      <c r="B4467">
        <v>7.09</v>
      </c>
    </row>
    <row r="4468" spans="1:2">
      <c r="A4468" s="917">
        <v>37659</v>
      </c>
      <c r="B4468">
        <v>7.07</v>
      </c>
    </row>
    <row r="4469" spans="1:2">
      <c r="A4469" s="917">
        <v>37662</v>
      </c>
      <c r="B4469">
        <v>7.1</v>
      </c>
    </row>
    <row r="4470" spans="1:2">
      <c r="A4470" s="917">
        <v>37663</v>
      </c>
      <c r="B4470">
        <v>7.11</v>
      </c>
    </row>
    <row r="4471" spans="1:2">
      <c r="A4471" s="917">
        <v>37664</v>
      </c>
      <c r="B4471">
        <v>7.09</v>
      </c>
    </row>
    <row r="4472" spans="1:2">
      <c r="A4472" s="917">
        <v>37665</v>
      </c>
      <c r="B4472">
        <v>7.06</v>
      </c>
    </row>
    <row r="4473" spans="1:2">
      <c r="A4473" s="917">
        <v>37666</v>
      </c>
      <c r="B4473">
        <v>7.11</v>
      </c>
    </row>
    <row r="4474" spans="1:2">
      <c r="A4474" s="917">
        <v>37669</v>
      </c>
      <c r="B4474" t="s">
        <v>739</v>
      </c>
    </row>
    <row r="4475" spans="1:2">
      <c r="A4475" s="917">
        <v>37670</v>
      </c>
      <c r="B4475">
        <v>7.1</v>
      </c>
    </row>
    <row r="4476" spans="1:2">
      <c r="A4476" s="917">
        <v>37671</v>
      </c>
      <c r="B4476">
        <v>7.04</v>
      </c>
    </row>
    <row r="4477" spans="1:2">
      <c r="A4477" s="917">
        <v>37672</v>
      </c>
      <c r="B4477">
        <v>7.03</v>
      </c>
    </row>
    <row r="4478" spans="1:2">
      <c r="A4478" s="917">
        <v>37673</v>
      </c>
      <c r="B4478">
        <v>7.06</v>
      </c>
    </row>
    <row r="4479" spans="1:2">
      <c r="A4479" s="917">
        <v>37676</v>
      </c>
      <c r="B4479">
        <v>7.03</v>
      </c>
    </row>
    <row r="4480" spans="1:2">
      <c r="A4480" s="917">
        <v>37677</v>
      </c>
      <c r="B4480">
        <v>6.99</v>
      </c>
    </row>
    <row r="4481" spans="1:2">
      <c r="A4481" s="917">
        <v>37678</v>
      </c>
      <c r="B4481">
        <v>6.96</v>
      </c>
    </row>
    <row r="4482" spans="1:2">
      <c r="A4482" s="917">
        <v>37679</v>
      </c>
      <c r="B4482">
        <v>6.96</v>
      </c>
    </row>
    <row r="4483" spans="1:2">
      <c r="A4483" s="917">
        <v>37680</v>
      </c>
      <c r="B4483">
        <v>6.92</v>
      </c>
    </row>
    <row r="4484" spans="1:2">
      <c r="A4484" s="917">
        <v>37683</v>
      </c>
      <c r="B4484">
        <v>6.91</v>
      </c>
    </row>
    <row r="4485" spans="1:2">
      <c r="A4485" s="917">
        <v>37684</v>
      </c>
      <c r="B4485">
        <v>6.9</v>
      </c>
    </row>
    <row r="4486" spans="1:2">
      <c r="A4486" s="917">
        <v>37685</v>
      </c>
      <c r="B4486">
        <v>6.88</v>
      </c>
    </row>
    <row r="4487" spans="1:2">
      <c r="A4487" s="917">
        <v>37686</v>
      </c>
      <c r="B4487">
        <v>6.91</v>
      </c>
    </row>
    <row r="4488" spans="1:2">
      <c r="A4488" s="917">
        <v>37687</v>
      </c>
      <c r="B4488">
        <v>6.89</v>
      </c>
    </row>
    <row r="4489" spans="1:2">
      <c r="A4489" s="917">
        <v>37690</v>
      </c>
      <c r="B4489">
        <v>6.88</v>
      </c>
    </row>
    <row r="4490" spans="1:2">
      <c r="A4490" s="917">
        <v>37691</v>
      </c>
      <c r="B4490">
        <v>6.88</v>
      </c>
    </row>
    <row r="4491" spans="1:2">
      <c r="A4491" s="917">
        <v>37692</v>
      </c>
      <c r="B4491">
        <v>6.86</v>
      </c>
    </row>
    <row r="4492" spans="1:2">
      <c r="A4492" s="917">
        <v>37693</v>
      </c>
      <c r="B4492">
        <v>6.95</v>
      </c>
    </row>
    <row r="4493" spans="1:2">
      <c r="A4493" s="917">
        <v>37694</v>
      </c>
      <c r="B4493">
        <v>6.94</v>
      </c>
    </row>
    <row r="4494" spans="1:2">
      <c r="A4494" s="917">
        <v>37697</v>
      </c>
      <c r="B4494">
        <v>6.99</v>
      </c>
    </row>
    <row r="4495" spans="1:2">
      <c r="A4495" s="917">
        <v>37698</v>
      </c>
      <c r="B4495">
        <v>7.02</v>
      </c>
    </row>
    <row r="4496" spans="1:2">
      <c r="A4496" s="917">
        <v>37699</v>
      </c>
      <c r="B4496">
        <v>7.02</v>
      </c>
    </row>
    <row r="4497" spans="1:2">
      <c r="A4497" s="917">
        <v>37700</v>
      </c>
      <c r="B4497">
        <v>7.06</v>
      </c>
    </row>
    <row r="4498" spans="1:2">
      <c r="A4498" s="917">
        <v>37701</v>
      </c>
      <c r="B4498">
        <v>7.1</v>
      </c>
    </row>
    <row r="4499" spans="1:2">
      <c r="A4499" s="917">
        <v>37704</v>
      </c>
      <c r="B4499">
        <v>7.01</v>
      </c>
    </row>
    <row r="4500" spans="1:2">
      <c r="A4500" s="917">
        <v>37705</v>
      </c>
      <c r="B4500">
        <v>7.01</v>
      </c>
    </row>
    <row r="4501" spans="1:2">
      <c r="A4501" s="917">
        <v>37706</v>
      </c>
      <c r="B4501">
        <v>6.97</v>
      </c>
    </row>
    <row r="4502" spans="1:2">
      <c r="A4502" s="917">
        <v>37707</v>
      </c>
      <c r="B4502">
        <v>6.95</v>
      </c>
    </row>
    <row r="4503" spans="1:2">
      <c r="A4503" s="917">
        <v>37708</v>
      </c>
      <c r="B4503">
        <v>6.93</v>
      </c>
    </row>
    <row r="4504" spans="1:2">
      <c r="A4504" s="917">
        <v>37711</v>
      </c>
      <c r="B4504">
        <v>6.87</v>
      </c>
    </row>
    <row r="4505" spans="1:2">
      <c r="A4505" s="917">
        <v>37712</v>
      </c>
      <c r="B4505">
        <v>6.86</v>
      </c>
    </row>
    <row r="4506" spans="1:2">
      <c r="A4506" s="917">
        <v>37713</v>
      </c>
      <c r="B4506">
        <v>6.92</v>
      </c>
    </row>
    <row r="4507" spans="1:2">
      <c r="A4507" s="917">
        <v>37714</v>
      </c>
      <c r="B4507">
        <v>6.94</v>
      </c>
    </row>
    <row r="4508" spans="1:2">
      <c r="A4508" s="917">
        <v>37715</v>
      </c>
      <c r="B4508">
        <v>6.95</v>
      </c>
    </row>
    <row r="4509" spans="1:2">
      <c r="A4509" s="917">
        <v>37718</v>
      </c>
      <c r="B4509">
        <v>6.98</v>
      </c>
    </row>
    <row r="4510" spans="1:2">
      <c r="A4510" s="917">
        <v>37719</v>
      </c>
      <c r="B4510">
        <v>6.92</v>
      </c>
    </row>
    <row r="4511" spans="1:2">
      <c r="A4511" s="917">
        <v>37720</v>
      </c>
      <c r="B4511">
        <v>6.9</v>
      </c>
    </row>
    <row r="4512" spans="1:2">
      <c r="A4512" s="917">
        <v>37721</v>
      </c>
      <c r="B4512">
        <v>6.91</v>
      </c>
    </row>
    <row r="4513" spans="1:2">
      <c r="A4513" s="917">
        <v>37722</v>
      </c>
      <c r="B4513">
        <v>6.93</v>
      </c>
    </row>
    <row r="4514" spans="1:2">
      <c r="A4514" s="917">
        <v>37725</v>
      </c>
      <c r="B4514">
        <v>6.96</v>
      </c>
    </row>
    <row r="4515" spans="1:2">
      <c r="A4515" s="917">
        <v>37726</v>
      </c>
      <c r="B4515">
        <v>6.9</v>
      </c>
    </row>
    <row r="4516" spans="1:2">
      <c r="A4516" s="917">
        <v>37727</v>
      </c>
      <c r="B4516">
        <v>6.86</v>
      </c>
    </row>
    <row r="4517" spans="1:2">
      <c r="A4517" s="917">
        <v>37728</v>
      </c>
      <c r="B4517">
        <v>6.84</v>
      </c>
    </row>
    <row r="4518" spans="1:2">
      <c r="A4518" s="917">
        <v>37729</v>
      </c>
      <c r="B4518" t="s">
        <v>739</v>
      </c>
    </row>
    <row r="4519" spans="1:2">
      <c r="A4519" s="917">
        <v>37732</v>
      </c>
      <c r="B4519">
        <v>6.84</v>
      </c>
    </row>
    <row r="4520" spans="1:2">
      <c r="A4520" s="917">
        <v>37733</v>
      </c>
      <c r="B4520">
        <v>6.84</v>
      </c>
    </row>
    <row r="4521" spans="1:2">
      <c r="A4521" s="917">
        <v>37734</v>
      </c>
      <c r="B4521">
        <v>6.81</v>
      </c>
    </row>
    <row r="4522" spans="1:2">
      <c r="A4522" s="917">
        <v>37735</v>
      </c>
      <c r="B4522">
        <v>6.73</v>
      </c>
    </row>
    <row r="4523" spans="1:2">
      <c r="A4523" s="917">
        <v>37736</v>
      </c>
      <c r="B4523">
        <v>6.73</v>
      </c>
    </row>
    <row r="4524" spans="1:2">
      <c r="A4524" s="917">
        <v>37739</v>
      </c>
      <c r="B4524">
        <v>6.71</v>
      </c>
    </row>
    <row r="4525" spans="1:2">
      <c r="A4525" s="917">
        <v>37740</v>
      </c>
      <c r="B4525">
        <v>6.73</v>
      </c>
    </row>
    <row r="4526" spans="1:2">
      <c r="A4526" s="917">
        <v>37741</v>
      </c>
      <c r="B4526">
        <v>6.65</v>
      </c>
    </row>
    <row r="4527" spans="1:2">
      <c r="A4527" s="917">
        <v>37742</v>
      </c>
      <c r="B4527">
        <v>6.65</v>
      </c>
    </row>
    <row r="4528" spans="1:2">
      <c r="A4528" s="917">
        <v>37743</v>
      </c>
      <c r="B4528">
        <v>6.67</v>
      </c>
    </row>
    <row r="4529" spans="1:2">
      <c r="A4529" s="917">
        <v>37746</v>
      </c>
      <c r="B4529">
        <v>6.63</v>
      </c>
    </row>
    <row r="4530" spans="1:2">
      <c r="A4530" s="917">
        <v>37747</v>
      </c>
      <c r="B4530">
        <v>6.58</v>
      </c>
    </row>
    <row r="4531" spans="1:2">
      <c r="A4531" s="917">
        <v>37748</v>
      </c>
      <c r="B4531">
        <v>6.5</v>
      </c>
    </row>
    <row r="4532" spans="1:2">
      <c r="A4532" s="917">
        <v>37749</v>
      </c>
      <c r="B4532">
        <v>6.37</v>
      </c>
    </row>
    <row r="4533" spans="1:2">
      <c r="A4533" s="917">
        <v>37750</v>
      </c>
      <c r="B4533">
        <v>6.5</v>
      </c>
    </row>
    <row r="4534" spans="1:2">
      <c r="A4534" s="917">
        <v>37753</v>
      </c>
      <c r="B4534">
        <v>6.47</v>
      </c>
    </row>
    <row r="4535" spans="1:2">
      <c r="A4535" s="917">
        <v>37754</v>
      </c>
      <c r="B4535">
        <v>6.46</v>
      </c>
    </row>
    <row r="4536" spans="1:2">
      <c r="A4536" s="917">
        <v>37755</v>
      </c>
      <c r="B4536">
        <v>6.36</v>
      </c>
    </row>
    <row r="4537" spans="1:2">
      <c r="A4537" s="917">
        <v>37756</v>
      </c>
      <c r="B4537">
        <v>6.36</v>
      </c>
    </row>
    <row r="4538" spans="1:2">
      <c r="A4538" s="917">
        <v>37757</v>
      </c>
      <c r="B4538">
        <v>6.3</v>
      </c>
    </row>
    <row r="4539" spans="1:2">
      <c r="A4539" s="917">
        <v>37760</v>
      </c>
      <c r="B4539">
        <v>6.32</v>
      </c>
    </row>
    <row r="4540" spans="1:2">
      <c r="A4540" s="917">
        <v>37761</v>
      </c>
      <c r="B4540">
        <v>6.24</v>
      </c>
    </row>
    <row r="4541" spans="1:2">
      <c r="A4541" s="917">
        <v>37762</v>
      </c>
      <c r="B4541">
        <v>6.25</v>
      </c>
    </row>
    <row r="4542" spans="1:2">
      <c r="A4542" s="917">
        <v>37763</v>
      </c>
      <c r="B4542">
        <v>6.19</v>
      </c>
    </row>
    <row r="4543" spans="1:2">
      <c r="A4543" s="917">
        <v>37764</v>
      </c>
      <c r="B4543">
        <v>6.15</v>
      </c>
    </row>
    <row r="4544" spans="1:2">
      <c r="A4544" s="917">
        <v>37767</v>
      </c>
      <c r="B4544" t="s">
        <v>739</v>
      </c>
    </row>
    <row r="4545" spans="1:2">
      <c r="A4545" s="917">
        <v>37768</v>
      </c>
      <c r="B4545">
        <v>6.24</v>
      </c>
    </row>
    <row r="4546" spans="1:2">
      <c r="A4546" s="917">
        <v>37769</v>
      </c>
      <c r="B4546">
        <v>6.27</v>
      </c>
    </row>
    <row r="4547" spans="1:2">
      <c r="A4547" s="917">
        <v>37770</v>
      </c>
      <c r="B4547">
        <v>6.21</v>
      </c>
    </row>
    <row r="4548" spans="1:2">
      <c r="A4548" s="917">
        <v>37771</v>
      </c>
      <c r="B4548">
        <v>6.22</v>
      </c>
    </row>
    <row r="4549" spans="1:2">
      <c r="A4549" s="917">
        <v>37774</v>
      </c>
      <c r="B4549">
        <v>6.28</v>
      </c>
    </row>
    <row r="4550" spans="1:2">
      <c r="A4550" s="917">
        <v>37775</v>
      </c>
      <c r="B4550">
        <v>6.22</v>
      </c>
    </row>
    <row r="4551" spans="1:2">
      <c r="A4551" s="917">
        <v>37776</v>
      </c>
      <c r="B4551">
        <v>6.17</v>
      </c>
    </row>
    <row r="4552" spans="1:2">
      <c r="A4552" s="917">
        <v>37777</v>
      </c>
      <c r="B4552">
        <v>6.21</v>
      </c>
    </row>
    <row r="4553" spans="1:2">
      <c r="A4553" s="917">
        <v>37778</v>
      </c>
      <c r="B4553">
        <v>6.2</v>
      </c>
    </row>
    <row r="4554" spans="1:2">
      <c r="A4554" s="917">
        <v>37781</v>
      </c>
      <c r="B4554">
        <v>6.16</v>
      </c>
    </row>
    <row r="4555" spans="1:2">
      <c r="A4555" s="917">
        <v>37782</v>
      </c>
      <c r="B4555">
        <v>6.09</v>
      </c>
    </row>
    <row r="4556" spans="1:2">
      <c r="A4556" s="917">
        <v>37783</v>
      </c>
      <c r="B4556">
        <v>6.08</v>
      </c>
    </row>
    <row r="4557" spans="1:2">
      <c r="A4557" s="917">
        <v>37784</v>
      </c>
      <c r="B4557">
        <v>6.06</v>
      </c>
    </row>
    <row r="4558" spans="1:2">
      <c r="A4558" s="917">
        <v>37785</v>
      </c>
      <c r="B4558">
        <v>6.01</v>
      </c>
    </row>
    <row r="4559" spans="1:2">
      <c r="A4559" s="917">
        <v>37788</v>
      </c>
      <c r="B4559">
        <v>6.05</v>
      </c>
    </row>
    <row r="4560" spans="1:2">
      <c r="A4560" s="917">
        <v>37789</v>
      </c>
      <c r="B4560">
        <v>6.12</v>
      </c>
    </row>
    <row r="4561" spans="1:2">
      <c r="A4561" s="917">
        <v>37790</v>
      </c>
      <c r="B4561">
        <v>6.2</v>
      </c>
    </row>
    <row r="4562" spans="1:2">
      <c r="A4562" s="917">
        <v>37791</v>
      </c>
      <c r="B4562">
        <v>6.22</v>
      </c>
    </row>
    <row r="4563" spans="1:2">
      <c r="A4563" s="917">
        <v>37792</v>
      </c>
      <c r="B4563">
        <v>6.26</v>
      </c>
    </row>
    <row r="4564" spans="1:2">
      <c r="A4564" s="917">
        <v>37795</v>
      </c>
      <c r="B4564">
        <v>6.2</v>
      </c>
    </row>
    <row r="4565" spans="1:2">
      <c r="A4565" s="917">
        <v>37796</v>
      </c>
      <c r="B4565">
        <v>6.16</v>
      </c>
    </row>
    <row r="4566" spans="1:2">
      <c r="A4566" s="917">
        <v>37797</v>
      </c>
      <c r="B4566">
        <v>6.23</v>
      </c>
    </row>
    <row r="4567" spans="1:2">
      <c r="A4567" s="917">
        <v>37798</v>
      </c>
      <c r="B4567">
        <v>6.35</v>
      </c>
    </row>
    <row r="4568" spans="1:2">
      <c r="A4568" s="917">
        <v>37799</v>
      </c>
      <c r="B4568">
        <v>6.38</v>
      </c>
    </row>
    <row r="4569" spans="1:2">
      <c r="A4569" s="917">
        <v>37802</v>
      </c>
      <c r="B4569">
        <v>6.35</v>
      </c>
    </row>
    <row r="4570" spans="1:2">
      <c r="A4570" s="917">
        <v>37803</v>
      </c>
      <c r="B4570">
        <v>6.37</v>
      </c>
    </row>
    <row r="4571" spans="1:2">
      <c r="A4571" s="917">
        <v>37804</v>
      </c>
      <c r="B4571">
        <v>6.31</v>
      </c>
    </row>
    <row r="4572" spans="1:2">
      <c r="A4572" s="917">
        <v>37805</v>
      </c>
      <c r="B4572">
        <v>6.39</v>
      </c>
    </row>
    <row r="4573" spans="1:2">
      <c r="A4573" s="917">
        <v>37806</v>
      </c>
      <c r="B4573" t="s">
        <v>739</v>
      </c>
    </row>
    <row r="4574" spans="1:2">
      <c r="A4574" s="917">
        <v>37809</v>
      </c>
      <c r="B4574">
        <v>6.44</v>
      </c>
    </row>
    <row r="4575" spans="1:2">
      <c r="A4575" s="917">
        <v>37810</v>
      </c>
      <c r="B4575">
        <v>6.43</v>
      </c>
    </row>
    <row r="4576" spans="1:2">
      <c r="A4576" s="917">
        <v>37811</v>
      </c>
      <c r="B4576">
        <v>6.41</v>
      </c>
    </row>
    <row r="4577" spans="1:2">
      <c r="A4577" s="917">
        <v>37812</v>
      </c>
      <c r="B4577">
        <v>6.41</v>
      </c>
    </row>
    <row r="4578" spans="1:2">
      <c r="A4578" s="917">
        <v>37813</v>
      </c>
      <c r="B4578">
        <v>6.39</v>
      </c>
    </row>
    <row r="4579" spans="1:2">
      <c r="A4579" s="917">
        <v>37816</v>
      </c>
      <c r="B4579">
        <v>6.46</v>
      </c>
    </row>
    <row r="4580" spans="1:2">
      <c r="A4580" s="917">
        <v>37817</v>
      </c>
      <c r="B4580">
        <v>6.6</v>
      </c>
    </row>
    <row r="4581" spans="1:2">
      <c r="A4581" s="917">
        <v>37818</v>
      </c>
      <c r="B4581">
        <v>6.59</v>
      </c>
    </row>
    <row r="4582" spans="1:2">
      <c r="A4582" s="917">
        <v>37819</v>
      </c>
      <c r="B4582">
        <v>6.59</v>
      </c>
    </row>
    <row r="4583" spans="1:2">
      <c r="A4583" s="917">
        <v>37820</v>
      </c>
      <c r="B4583">
        <v>6.61</v>
      </c>
    </row>
    <row r="4584" spans="1:2">
      <c r="A4584" s="917">
        <v>37823</v>
      </c>
      <c r="B4584">
        <v>6.76</v>
      </c>
    </row>
    <row r="4585" spans="1:2">
      <c r="A4585" s="917">
        <v>37824</v>
      </c>
      <c r="B4585">
        <v>6.73</v>
      </c>
    </row>
    <row r="4586" spans="1:2">
      <c r="A4586" s="917">
        <v>37825</v>
      </c>
      <c r="B4586">
        <v>6.71</v>
      </c>
    </row>
    <row r="4587" spans="1:2">
      <c r="A4587" s="917">
        <v>37826</v>
      </c>
      <c r="B4587">
        <v>6.75</v>
      </c>
    </row>
    <row r="4588" spans="1:2">
      <c r="A4588" s="917">
        <v>37827</v>
      </c>
      <c r="B4588">
        <v>6.79</v>
      </c>
    </row>
    <row r="4589" spans="1:2">
      <c r="A4589" s="917">
        <v>37830</v>
      </c>
      <c r="B4589">
        <v>6.89</v>
      </c>
    </row>
    <row r="4590" spans="1:2">
      <c r="A4590" s="917">
        <v>37831</v>
      </c>
      <c r="B4590">
        <v>6.97</v>
      </c>
    </row>
    <row r="4591" spans="1:2">
      <c r="A4591" s="917">
        <v>37832</v>
      </c>
      <c r="B4591">
        <v>6.89</v>
      </c>
    </row>
    <row r="4592" spans="1:2">
      <c r="A4592" s="917">
        <v>37833</v>
      </c>
      <c r="B4592">
        <v>7.07</v>
      </c>
    </row>
    <row r="4593" spans="1:2">
      <c r="A4593" s="917">
        <v>37834</v>
      </c>
      <c r="B4593">
        <v>7.01</v>
      </c>
    </row>
    <row r="4594" spans="1:2">
      <c r="A4594" s="917">
        <v>37837</v>
      </c>
      <c r="B4594">
        <v>6.97</v>
      </c>
    </row>
    <row r="4595" spans="1:2">
      <c r="A4595" s="917">
        <v>37838</v>
      </c>
      <c r="B4595">
        <v>7.09</v>
      </c>
    </row>
    <row r="4596" spans="1:2">
      <c r="A4596" s="917">
        <v>37839</v>
      </c>
      <c r="B4596">
        <v>6.96</v>
      </c>
    </row>
    <row r="4597" spans="1:2">
      <c r="A4597" s="917">
        <v>37840</v>
      </c>
      <c r="B4597">
        <v>6.94</v>
      </c>
    </row>
    <row r="4598" spans="1:2">
      <c r="A4598" s="917">
        <v>37841</v>
      </c>
      <c r="B4598">
        <v>6.96</v>
      </c>
    </row>
    <row r="4599" spans="1:2">
      <c r="A4599" s="917">
        <v>37844</v>
      </c>
      <c r="B4599">
        <v>6.99</v>
      </c>
    </row>
    <row r="4600" spans="1:2">
      <c r="A4600" s="917">
        <v>37845</v>
      </c>
      <c r="B4600">
        <v>7</v>
      </c>
    </row>
    <row r="4601" spans="1:2">
      <c r="A4601" s="917">
        <v>37846</v>
      </c>
      <c r="B4601">
        <v>7.14</v>
      </c>
    </row>
    <row r="4602" spans="1:2">
      <c r="A4602" s="917">
        <v>37847</v>
      </c>
      <c r="B4602">
        <v>7.14</v>
      </c>
    </row>
    <row r="4603" spans="1:2">
      <c r="A4603" s="917">
        <v>37848</v>
      </c>
      <c r="B4603">
        <v>7.1</v>
      </c>
    </row>
    <row r="4604" spans="1:2">
      <c r="A4604" s="917">
        <v>37851</v>
      </c>
      <c r="B4604">
        <v>7.09</v>
      </c>
    </row>
    <row r="4605" spans="1:2">
      <c r="A4605" s="917">
        <v>37852</v>
      </c>
      <c r="B4605">
        <v>6.99</v>
      </c>
    </row>
    <row r="4606" spans="1:2">
      <c r="A4606" s="917">
        <v>37853</v>
      </c>
      <c r="B4606">
        <v>7.01</v>
      </c>
    </row>
    <row r="4607" spans="1:2">
      <c r="A4607" s="917">
        <v>37854</v>
      </c>
      <c r="B4607">
        <v>7.04</v>
      </c>
    </row>
    <row r="4608" spans="1:2">
      <c r="A4608" s="917">
        <v>37855</v>
      </c>
      <c r="B4608">
        <v>6.97</v>
      </c>
    </row>
    <row r="4609" spans="1:2">
      <c r="A4609" s="917">
        <v>37858</v>
      </c>
      <c r="B4609">
        <v>7.03</v>
      </c>
    </row>
    <row r="4610" spans="1:2">
      <c r="A4610" s="917">
        <v>37859</v>
      </c>
      <c r="B4610">
        <v>6.99</v>
      </c>
    </row>
    <row r="4611" spans="1:2">
      <c r="A4611" s="917">
        <v>37860</v>
      </c>
      <c r="B4611">
        <v>7.01</v>
      </c>
    </row>
    <row r="4612" spans="1:2">
      <c r="A4612" s="917">
        <v>37861</v>
      </c>
      <c r="B4612">
        <v>6.91</v>
      </c>
    </row>
    <row r="4613" spans="1:2">
      <c r="A4613" s="917">
        <v>37862</v>
      </c>
      <c r="B4613">
        <v>6.91</v>
      </c>
    </row>
    <row r="4614" spans="1:2">
      <c r="A4614" s="917">
        <v>37865</v>
      </c>
      <c r="B4614" t="s">
        <v>739</v>
      </c>
    </row>
    <row r="4615" spans="1:2">
      <c r="A4615" s="917">
        <v>37866</v>
      </c>
      <c r="B4615">
        <v>7</v>
      </c>
    </row>
    <row r="4616" spans="1:2">
      <c r="A4616" s="917">
        <v>37867</v>
      </c>
      <c r="B4616">
        <v>7</v>
      </c>
    </row>
    <row r="4617" spans="1:2">
      <c r="A4617" s="917">
        <v>37868</v>
      </c>
      <c r="B4617">
        <v>6.98</v>
      </c>
    </row>
    <row r="4618" spans="1:2">
      <c r="A4618" s="917">
        <v>37869</v>
      </c>
      <c r="B4618">
        <v>6.87</v>
      </c>
    </row>
    <row r="4619" spans="1:2">
      <c r="A4619" s="917">
        <v>37872</v>
      </c>
      <c r="B4619">
        <v>6.89</v>
      </c>
    </row>
    <row r="4620" spans="1:2">
      <c r="A4620" s="917">
        <v>37873</v>
      </c>
      <c r="B4620">
        <v>6.9</v>
      </c>
    </row>
    <row r="4621" spans="1:2">
      <c r="A4621" s="917">
        <v>37874</v>
      </c>
      <c r="B4621">
        <v>6.83</v>
      </c>
    </row>
    <row r="4622" spans="1:2">
      <c r="A4622" s="917">
        <v>37875</v>
      </c>
      <c r="B4622">
        <v>6.83</v>
      </c>
    </row>
    <row r="4623" spans="1:2">
      <c r="A4623" s="917">
        <v>37876</v>
      </c>
      <c r="B4623">
        <v>6.83</v>
      </c>
    </row>
    <row r="4624" spans="1:2">
      <c r="A4624" s="917">
        <v>37879</v>
      </c>
      <c r="B4624">
        <v>6.83</v>
      </c>
    </row>
    <row r="4625" spans="1:2">
      <c r="A4625" s="917">
        <v>37880</v>
      </c>
      <c r="B4625">
        <v>6.86</v>
      </c>
    </row>
    <row r="4626" spans="1:2">
      <c r="A4626" s="917">
        <v>37881</v>
      </c>
      <c r="B4626">
        <v>6.76</v>
      </c>
    </row>
    <row r="4627" spans="1:2">
      <c r="A4627" s="917">
        <v>37882</v>
      </c>
      <c r="B4627">
        <v>6.73</v>
      </c>
    </row>
    <row r="4628" spans="1:2">
      <c r="A4628" s="917">
        <v>37883</v>
      </c>
      <c r="B4628">
        <v>6.69</v>
      </c>
    </row>
    <row r="4629" spans="1:2">
      <c r="A4629" s="917">
        <v>37886</v>
      </c>
      <c r="B4629">
        <v>6.78</v>
      </c>
    </row>
    <row r="4630" spans="1:2">
      <c r="A4630" s="917">
        <v>37887</v>
      </c>
      <c r="B4630">
        <v>6.74</v>
      </c>
    </row>
    <row r="4631" spans="1:2">
      <c r="A4631" s="917">
        <v>37888</v>
      </c>
      <c r="B4631">
        <v>6.66</v>
      </c>
    </row>
    <row r="4632" spans="1:2">
      <c r="A4632" s="917">
        <v>37889</v>
      </c>
      <c r="B4632">
        <v>6.64</v>
      </c>
    </row>
    <row r="4633" spans="1:2">
      <c r="A4633" s="917">
        <v>37890</v>
      </c>
      <c r="B4633">
        <v>6.59</v>
      </c>
    </row>
    <row r="4634" spans="1:2">
      <c r="A4634" s="917">
        <v>37893</v>
      </c>
      <c r="B4634">
        <v>6.65</v>
      </c>
    </row>
    <row r="4635" spans="1:2">
      <c r="A4635" s="917">
        <v>37894</v>
      </c>
      <c r="B4635">
        <v>6.53</v>
      </c>
    </row>
    <row r="4636" spans="1:2">
      <c r="A4636" s="917">
        <v>37895</v>
      </c>
      <c r="B4636">
        <v>6.52</v>
      </c>
    </row>
    <row r="4637" spans="1:2">
      <c r="A4637" s="917">
        <v>37896</v>
      </c>
      <c r="B4637">
        <v>6.57</v>
      </c>
    </row>
    <row r="4638" spans="1:2">
      <c r="A4638" s="917">
        <v>37897</v>
      </c>
      <c r="B4638">
        <v>6.73</v>
      </c>
    </row>
    <row r="4639" spans="1:2">
      <c r="A4639" s="917">
        <v>37900</v>
      </c>
      <c r="B4639">
        <v>6.68</v>
      </c>
    </row>
    <row r="4640" spans="1:2">
      <c r="A4640" s="917">
        <v>37901</v>
      </c>
      <c r="B4640">
        <v>6.76</v>
      </c>
    </row>
    <row r="4641" spans="1:2">
      <c r="A4641" s="917">
        <v>37902</v>
      </c>
      <c r="B4641">
        <v>6.78</v>
      </c>
    </row>
    <row r="4642" spans="1:2">
      <c r="A4642" s="917">
        <v>37903</v>
      </c>
      <c r="B4642">
        <v>6.82</v>
      </c>
    </row>
    <row r="4643" spans="1:2">
      <c r="A4643" s="917">
        <v>37904</v>
      </c>
      <c r="B4643">
        <v>6.77</v>
      </c>
    </row>
    <row r="4644" spans="1:2">
      <c r="A4644" s="917">
        <v>37907</v>
      </c>
      <c r="B4644" t="s">
        <v>739</v>
      </c>
    </row>
    <row r="4645" spans="1:2">
      <c r="A4645" s="917">
        <v>37908</v>
      </c>
      <c r="B4645">
        <v>6.85</v>
      </c>
    </row>
    <row r="4646" spans="1:2">
      <c r="A4646" s="917">
        <v>37909</v>
      </c>
      <c r="B4646">
        <v>6.87</v>
      </c>
    </row>
    <row r="4647" spans="1:2">
      <c r="A4647" s="917">
        <v>37910</v>
      </c>
      <c r="B4647">
        <v>6.87</v>
      </c>
    </row>
    <row r="4648" spans="1:2">
      <c r="A4648" s="917">
        <v>37911</v>
      </c>
      <c r="B4648">
        <v>6.79</v>
      </c>
    </row>
    <row r="4649" spans="1:2">
      <c r="A4649" s="917">
        <v>37914</v>
      </c>
      <c r="B4649">
        <v>6.77</v>
      </c>
    </row>
    <row r="4650" spans="1:2">
      <c r="A4650" s="917">
        <v>37915</v>
      </c>
      <c r="B4650">
        <v>6.77</v>
      </c>
    </row>
    <row r="4651" spans="1:2">
      <c r="A4651" s="917">
        <v>37916</v>
      </c>
      <c r="B4651">
        <v>6.72</v>
      </c>
    </row>
    <row r="4652" spans="1:2">
      <c r="A4652" s="917">
        <v>37917</v>
      </c>
      <c r="B4652">
        <v>6.75</v>
      </c>
    </row>
    <row r="4653" spans="1:2">
      <c r="A4653" s="917">
        <v>37918</v>
      </c>
      <c r="B4653">
        <v>6.66</v>
      </c>
    </row>
    <row r="4654" spans="1:2">
      <c r="A4654" s="917">
        <v>37921</v>
      </c>
      <c r="B4654">
        <v>6.69</v>
      </c>
    </row>
    <row r="4655" spans="1:2">
      <c r="A4655" s="917">
        <v>37922</v>
      </c>
      <c r="B4655">
        <v>6.64</v>
      </c>
    </row>
    <row r="4656" spans="1:2">
      <c r="A4656" s="917">
        <v>37923</v>
      </c>
      <c r="B4656">
        <v>6.7</v>
      </c>
    </row>
    <row r="4657" spans="1:2">
      <c r="A4657" s="917">
        <v>37924</v>
      </c>
      <c r="B4657">
        <v>6.72</v>
      </c>
    </row>
    <row r="4658" spans="1:2">
      <c r="A4658" s="917">
        <v>37925</v>
      </c>
      <c r="B4658">
        <v>6.69</v>
      </c>
    </row>
    <row r="4659" spans="1:2">
      <c r="A4659" s="917">
        <v>37928</v>
      </c>
      <c r="B4659">
        <v>6.72</v>
      </c>
    </row>
    <row r="4660" spans="1:2">
      <c r="A4660" s="917">
        <v>37929</v>
      </c>
      <c r="B4660">
        <v>6.69</v>
      </c>
    </row>
    <row r="4661" spans="1:2">
      <c r="A4661" s="917">
        <v>37930</v>
      </c>
      <c r="B4661">
        <v>6.73</v>
      </c>
    </row>
    <row r="4662" spans="1:2">
      <c r="A4662" s="917">
        <v>37931</v>
      </c>
      <c r="B4662">
        <v>6.79</v>
      </c>
    </row>
    <row r="4663" spans="1:2">
      <c r="A4663" s="917">
        <v>37932</v>
      </c>
      <c r="B4663">
        <v>6.8</v>
      </c>
    </row>
    <row r="4664" spans="1:2">
      <c r="A4664" s="917">
        <v>37935</v>
      </c>
      <c r="B4664">
        <v>6.82</v>
      </c>
    </row>
    <row r="4665" spans="1:2">
      <c r="A4665" s="917">
        <v>37936</v>
      </c>
      <c r="B4665" t="s">
        <v>739</v>
      </c>
    </row>
    <row r="4666" spans="1:2">
      <c r="A4666" s="917">
        <v>37937</v>
      </c>
      <c r="B4666">
        <v>6.77</v>
      </c>
    </row>
    <row r="4667" spans="1:2">
      <c r="A4667" s="917">
        <v>37938</v>
      </c>
      <c r="B4667">
        <v>6.65</v>
      </c>
    </row>
    <row r="4668" spans="1:2">
      <c r="A4668" s="917">
        <v>37939</v>
      </c>
      <c r="B4668">
        <v>6.59</v>
      </c>
    </row>
    <row r="4669" spans="1:2">
      <c r="A4669" s="917">
        <v>37942</v>
      </c>
      <c r="B4669">
        <v>6.57</v>
      </c>
    </row>
    <row r="4670" spans="1:2">
      <c r="A4670" s="917">
        <v>37943</v>
      </c>
      <c r="B4670">
        <v>6.55</v>
      </c>
    </row>
    <row r="4671" spans="1:2">
      <c r="A4671" s="917">
        <v>37944</v>
      </c>
      <c r="B4671">
        <v>6.61</v>
      </c>
    </row>
    <row r="4672" spans="1:2">
      <c r="A4672" s="917">
        <v>37945</v>
      </c>
      <c r="B4672">
        <v>6.56</v>
      </c>
    </row>
    <row r="4673" spans="1:2">
      <c r="A4673" s="917">
        <v>37946</v>
      </c>
      <c r="B4673">
        <v>6.54</v>
      </c>
    </row>
    <row r="4674" spans="1:2">
      <c r="A4674" s="917">
        <v>37949</v>
      </c>
      <c r="B4674">
        <v>6.61</v>
      </c>
    </row>
    <row r="4675" spans="1:2">
      <c r="A4675" s="917">
        <v>37950</v>
      </c>
      <c r="B4675">
        <v>6.57</v>
      </c>
    </row>
    <row r="4676" spans="1:2">
      <c r="A4676" s="917">
        <v>37951</v>
      </c>
      <c r="B4676">
        <v>6.6</v>
      </c>
    </row>
    <row r="4677" spans="1:2">
      <c r="A4677" s="917">
        <v>37952</v>
      </c>
      <c r="B4677" t="s">
        <v>739</v>
      </c>
    </row>
    <row r="4678" spans="1:2">
      <c r="A4678" s="917">
        <v>37953</v>
      </c>
      <c r="B4678">
        <v>6.67</v>
      </c>
    </row>
    <row r="4679" spans="1:2">
      <c r="A4679" s="917">
        <v>37956</v>
      </c>
      <c r="B4679">
        <v>6.7</v>
      </c>
    </row>
    <row r="4680" spans="1:2">
      <c r="A4680" s="917">
        <v>37957</v>
      </c>
      <c r="B4680">
        <v>6.68</v>
      </c>
    </row>
    <row r="4681" spans="1:2">
      <c r="A4681" s="917">
        <v>37958</v>
      </c>
      <c r="B4681">
        <v>6.7</v>
      </c>
    </row>
    <row r="4682" spans="1:2">
      <c r="A4682" s="917">
        <v>37959</v>
      </c>
      <c r="B4682">
        <v>6.67</v>
      </c>
    </row>
    <row r="4683" spans="1:2">
      <c r="A4683" s="917">
        <v>37960</v>
      </c>
      <c r="B4683">
        <v>6.56</v>
      </c>
    </row>
    <row r="4684" spans="1:2">
      <c r="A4684" s="917">
        <v>37963</v>
      </c>
      <c r="B4684">
        <v>6.62</v>
      </c>
    </row>
    <row r="4685" spans="1:2">
      <c r="A4685" s="917">
        <v>37964</v>
      </c>
      <c r="B4685">
        <v>6.66</v>
      </c>
    </row>
    <row r="4686" spans="1:2">
      <c r="A4686" s="917">
        <v>37965</v>
      </c>
      <c r="B4686">
        <v>6.65</v>
      </c>
    </row>
    <row r="4687" spans="1:2">
      <c r="A4687" s="917">
        <v>37966</v>
      </c>
      <c r="B4687">
        <v>6.62</v>
      </c>
    </row>
    <row r="4688" spans="1:2">
      <c r="A4688" s="917">
        <v>37967</v>
      </c>
      <c r="B4688">
        <v>6.6</v>
      </c>
    </row>
    <row r="4689" spans="1:2">
      <c r="A4689" s="917">
        <v>37970</v>
      </c>
      <c r="B4689">
        <v>6.62</v>
      </c>
    </row>
    <row r="4690" spans="1:2">
      <c r="A4690" s="917">
        <v>37971</v>
      </c>
      <c r="B4690">
        <v>6.59</v>
      </c>
    </row>
    <row r="4691" spans="1:2">
      <c r="A4691" s="917">
        <v>37972</v>
      </c>
      <c r="B4691">
        <v>6.54</v>
      </c>
    </row>
    <row r="4692" spans="1:2">
      <c r="A4692" s="917">
        <v>37973</v>
      </c>
      <c r="B4692">
        <v>6.48</v>
      </c>
    </row>
    <row r="4693" spans="1:2">
      <c r="A4693" s="917">
        <v>37974</v>
      </c>
      <c r="B4693">
        <v>6.48</v>
      </c>
    </row>
    <row r="4694" spans="1:2">
      <c r="A4694" s="917">
        <v>37977</v>
      </c>
      <c r="B4694">
        <v>6.52</v>
      </c>
    </row>
    <row r="4695" spans="1:2">
      <c r="A4695" s="917">
        <v>37978</v>
      </c>
      <c r="B4695">
        <v>6.59</v>
      </c>
    </row>
    <row r="4696" spans="1:2">
      <c r="A4696" s="917">
        <v>37979</v>
      </c>
      <c r="B4696">
        <v>6.54</v>
      </c>
    </row>
    <row r="4697" spans="1:2">
      <c r="A4697" s="917">
        <v>37980</v>
      </c>
      <c r="B4697" t="s">
        <v>739</v>
      </c>
    </row>
    <row r="4698" spans="1:2">
      <c r="A4698" s="917">
        <v>37981</v>
      </c>
      <c r="B4698">
        <v>6.5</v>
      </c>
    </row>
    <row r="4699" spans="1:2">
      <c r="A4699" s="917">
        <v>37984</v>
      </c>
      <c r="B4699">
        <v>6.57</v>
      </c>
    </row>
    <row r="4700" spans="1:2">
      <c r="A4700" s="917">
        <v>37985</v>
      </c>
      <c r="B4700">
        <v>6.62</v>
      </c>
    </row>
    <row r="4701" spans="1:2">
      <c r="A4701" s="917">
        <v>37986</v>
      </c>
      <c r="B4701">
        <v>6.61</v>
      </c>
    </row>
    <row r="4702" spans="1:2">
      <c r="A4702" s="917">
        <v>37987</v>
      </c>
      <c r="B4702" t="s">
        <v>739</v>
      </c>
    </row>
    <row r="4703" spans="1:2">
      <c r="A4703" s="917">
        <v>37988</v>
      </c>
      <c r="B4703">
        <v>6.7</v>
      </c>
    </row>
    <row r="4704" spans="1:2">
      <c r="A4704" s="917">
        <v>37991</v>
      </c>
      <c r="B4704">
        <v>6.68</v>
      </c>
    </row>
    <row r="4705" spans="1:2">
      <c r="A4705" s="917">
        <v>37992</v>
      </c>
      <c r="B4705">
        <v>6.61</v>
      </c>
    </row>
    <row r="4706" spans="1:2">
      <c r="A4706" s="917">
        <v>37993</v>
      </c>
      <c r="B4706">
        <v>6.57</v>
      </c>
    </row>
    <row r="4707" spans="1:2">
      <c r="A4707" s="917">
        <v>37994</v>
      </c>
      <c r="B4707">
        <v>6.53</v>
      </c>
    </row>
    <row r="4708" spans="1:2">
      <c r="A4708" s="917">
        <v>37995</v>
      </c>
      <c r="B4708">
        <v>6.42</v>
      </c>
    </row>
    <row r="4709" spans="1:2">
      <c r="A4709" s="917">
        <v>37998</v>
      </c>
      <c r="B4709">
        <v>6.43</v>
      </c>
    </row>
    <row r="4710" spans="1:2">
      <c r="A4710" s="917">
        <v>37999</v>
      </c>
      <c r="B4710">
        <v>6.4</v>
      </c>
    </row>
    <row r="4711" spans="1:2">
      <c r="A4711" s="917">
        <v>38000</v>
      </c>
      <c r="B4711">
        <v>6.34</v>
      </c>
    </row>
    <row r="4712" spans="1:2">
      <c r="A4712" s="917">
        <v>38001</v>
      </c>
      <c r="B4712">
        <v>6.32</v>
      </c>
    </row>
    <row r="4713" spans="1:2">
      <c r="A4713" s="917">
        <v>38002</v>
      </c>
      <c r="B4713">
        <v>6.34</v>
      </c>
    </row>
    <row r="4714" spans="1:2">
      <c r="A4714" s="917">
        <v>38005</v>
      </c>
      <c r="B4714" t="s">
        <v>739</v>
      </c>
    </row>
    <row r="4715" spans="1:2">
      <c r="A4715" s="917">
        <v>38006</v>
      </c>
      <c r="B4715">
        <v>6.39</v>
      </c>
    </row>
    <row r="4716" spans="1:2">
      <c r="A4716" s="917">
        <v>38007</v>
      </c>
      <c r="B4716">
        <v>6.38</v>
      </c>
    </row>
    <row r="4717" spans="1:2">
      <c r="A4717" s="917">
        <v>38008</v>
      </c>
      <c r="B4717">
        <v>6.32</v>
      </c>
    </row>
    <row r="4718" spans="1:2">
      <c r="A4718" s="917">
        <v>38009</v>
      </c>
      <c r="B4718">
        <v>6.39</v>
      </c>
    </row>
    <row r="4719" spans="1:2">
      <c r="A4719" s="917">
        <v>38012</v>
      </c>
      <c r="B4719">
        <v>6.44</v>
      </c>
    </row>
    <row r="4720" spans="1:2">
      <c r="A4720" s="917">
        <v>38013</v>
      </c>
      <c r="B4720">
        <v>6.37</v>
      </c>
    </row>
    <row r="4721" spans="1:2">
      <c r="A4721" s="917">
        <v>38014</v>
      </c>
      <c r="B4721">
        <v>6.45</v>
      </c>
    </row>
    <row r="4722" spans="1:2">
      <c r="A4722" s="917">
        <v>38015</v>
      </c>
      <c r="B4722">
        <v>6.41</v>
      </c>
    </row>
    <row r="4723" spans="1:2">
      <c r="A4723" s="917">
        <v>38016</v>
      </c>
      <c r="B4723">
        <v>6.35</v>
      </c>
    </row>
    <row r="4724" spans="1:2">
      <c r="A4724" s="917">
        <v>38019</v>
      </c>
      <c r="B4724">
        <v>6.35</v>
      </c>
    </row>
    <row r="4725" spans="1:2">
      <c r="A4725" s="917">
        <v>38020</v>
      </c>
      <c r="B4725">
        <v>6.31</v>
      </c>
    </row>
    <row r="4726" spans="1:2">
      <c r="A4726" s="917">
        <v>38021</v>
      </c>
      <c r="B4726">
        <v>6.31</v>
      </c>
    </row>
    <row r="4727" spans="1:2">
      <c r="A4727" s="917">
        <v>38022</v>
      </c>
      <c r="B4727">
        <v>6.33</v>
      </c>
    </row>
    <row r="4728" spans="1:2">
      <c r="A4728" s="917">
        <v>38023</v>
      </c>
      <c r="B4728">
        <v>6.28</v>
      </c>
    </row>
    <row r="4729" spans="1:2">
      <c r="A4729" s="917">
        <v>38026</v>
      </c>
      <c r="B4729">
        <v>6.25</v>
      </c>
    </row>
    <row r="4730" spans="1:2">
      <c r="A4730" s="917">
        <v>38027</v>
      </c>
      <c r="B4730">
        <v>6.28</v>
      </c>
    </row>
    <row r="4731" spans="1:2">
      <c r="A4731" s="917">
        <v>38028</v>
      </c>
      <c r="B4731">
        <v>6.24</v>
      </c>
    </row>
    <row r="4732" spans="1:2">
      <c r="A4732" s="917">
        <v>38029</v>
      </c>
      <c r="B4732">
        <v>6.28</v>
      </c>
    </row>
    <row r="4733" spans="1:2">
      <c r="A4733" s="917">
        <v>38030</v>
      </c>
      <c r="B4733">
        <v>6.25</v>
      </c>
    </row>
    <row r="4734" spans="1:2">
      <c r="A4734" s="917">
        <v>38033</v>
      </c>
      <c r="B4734" t="s">
        <v>739</v>
      </c>
    </row>
    <row r="4735" spans="1:2">
      <c r="A4735" s="917">
        <v>38034</v>
      </c>
      <c r="B4735">
        <v>6.24</v>
      </c>
    </row>
    <row r="4736" spans="1:2">
      <c r="A4736" s="917">
        <v>38035</v>
      </c>
      <c r="B4736">
        <v>6.24</v>
      </c>
    </row>
    <row r="4737" spans="1:2">
      <c r="A4737" s="917">
        <v>38036</v>
      </c>
      <c r="B4737">
        <v>6.24</v>
      </c>
    </row>
    <row r="4738" spans="1:2">
      <c r="A4738" s="917">
        <v>38037</v>
      </c>
      <c r="B4738">
        <v>6.28</v>
      </c>
    </row>
    <row r="4739" spans="1:2">
      <c r="A4739" s="917">
        <v>38040</v>
      </c>
      <c r="B4739">
        <v>6.25</v>
      </c>
    </row>
    <row r="4740" spans="1:2">
      <c r="A4740" s="917">
        <v>38041</v>
      </c>
      <c r="B4740">
        <v>6.23</v>
      </c>
    </row>
    <row r="4741" spans="1:2">
      <c r="A4741" s="917">
        <v>38042</v>
      </c>
      <c r="B4741">
        <v>6.23</v>
      </c>
    </row>
    <row r="4742" spans="1:2">
      <c r="A4742" s="917">
        <v>38043</v>
      </c>
      <c r="B4742">
        <v>6.25</v>
      </c>
    </row>
    <row r="4743" spans="1:2">
      <c r="A4743" s="917">
        <v>38044</v>
      </c>
      <c r="B4743">
        <v>6.2</v>
      </c>
    </row>
    <row r="4744" spans="1:2">
      <c r="A4744" s="917">
        <v>38047</v>
      </c>
      <c r="B4744">
        <v>6.2</v>
      </c>
    </row>
    <row r="4745" spans="1:2">
      <c r="A4745" s="917">
        <v>38048</v>
      </c>
      <c r="B4745">
        <v>6.24</v>
      </c>
    </row>
    <row r="4746" spans="1:2">
      <c r="A4746" s="917">
        <v>38049</v>
      </c>
      <c r="B4746">
        <v>6.25</v>
      </c>
    </row>
    <row r="4747" spans="1:2">
      <c r="A4747" s="917">
        <v>38050</v>
      </c>
      <c r="B4747">
        <v>6.22</v>
      </c>
    </row>
    <row r="4748" spans="1:2">
      <c r="A4748" s="917">
        <v>38051</v>
      </c>
      <c r="B4748">
        <v>6.1</v>
      </c>
    </row>
    <row r="4749" spans="1:2">
      <c r="A4749" s="917">
        <v>38054</v>
      </c>
      <c r="B4749">
        <v>6.08</v>
      </c>
    </row>
    <row r="4750" spans="1:2">
      <c r="A4750" s="917">
        <v>38055</v>
      </c>
      <c r="B4750">
        <v>6.03</v>
      </c>
    </row>
    <row r="4751" spans="1:2">
      <c r="A4751" s="917">
        <v>38056</v>
      </c>
      <c r="B4751">
        <v>6.05</v>
      </c>
    </row>
    <row r="4752" spans="1:2">
      <c r="A4752" s="917">
        <v>38057</v>
      </c>
      <c r="B4752">
        <v>6.06</v>
      </c>
    </row>
    <row r="4753" spans="1:2">
      <c r="A4753" s="917">
        <v>38058</v>
      </c>
      <c r="B4753">
        <v>6.09</v>
      </c>
    </row>
    <row r="4754" spans="1:2">
      <c r="A4754" s="917">
        <v>38061</v>
      </c>
      <c r="B4754">
        <v>6.09</v>
      </c>
    </row>
    <row r="4755" spans="1:2">
      <c r="A4755" s="917">
        <v>38062</v>
      </c>
      <c r="B4755">
        <v>6.04</v>
      </c>
    </row>
    <row r="4756" spans="1:2">
      <c r="A4756" s="917">
        <v>38063</v>
      </c>
      <c r="B4756">
        <v>6.04</v>
      </c>
    </row>
    <row r="4757" spans="1:2">
      <c r="A4757" s="917">
        <v>38064</v>
      </c>
      <c r="B4757">
        <v>6.08</v>
      </c>
    </row>
    <row r="4758" spans="1:2">
      <c r="A4758" s="917">
        <v>38065</v>
      </c>
      <c r="B4758">
        <v>6.1</v>
      </c>
    </row>
    <row r="4759" spans="1:2">
      <c r="A4759" s="917">
        <v>38068</v>
      </c>
      <c r="B4759">
        <v>6.06</v>
      </c>
    </row>
    <row r="4760" spans="1:2">
      <c r="A4760" s="917">
        <v>38069</v>
      </c>
      <c r="B4760">
        <v>6.06</v>
      </c>
    </row>
    <row r="4761" spans="1:2">
      <c r="A4761" s="917">
        <v>38070</v>
      </c>
      <c r="B4761">
        <v>6.06</v>
      </c>
    </row>
    <row r="4762" spans="1:2">
      <c r="A4762" s="917">
        <v>38071</v>
      </c>
      <c r="B4762">
        <v>6.09</v>
      </c>
    </row>
    <row r="4763" spans="1:2">
      <c r="A4763" s="917">
        <v>38072</v>
      </c>
      <c r="B4763">
        <v>6.16</v>
      </c>
    </row>
    <row r="4764" spans="1:2">
      <c r="A4764" s="917">
        <v>38075</v>
      </c>
      <c r="B4764">
        <v>6.19</v>
      </c>
    </row>
    <row r="4765" spans="1:2">
      <c r="A4765" s="917">
        <v>38076</v>
      </c>
      <c r="B4765">
        <v>6.19</v>
      </c>
    </row>
    <row r="4766" spans="1:2">
      <c r="A4766" s="917">
        <v>38077</v>
      </c>
      <c r="B4766">
        <v>6.15</v>
      </c>
    </row>
    <row r="4767" spans="1:2">
      <c r="A4767" s="917">
        <v>38078</v>
      </c>
      <c r="B4767">
        <v>6.18</v>
      </c>
    </row>
    <row r="4768" spans="1:2">
      <c r="A4768" s="917">
        <v>38079</v>
      </c>
      <c r="B4768">
        <v>6.32</v>
      </c>
    </row>
    <row r="4769" spans="1:2">
      <c r="A4769" s="917">
        <v>38082</v>
      </c>
      <c r="B4769">
        <v>6.37</v>
      </c>
    </row>
    <row r="4770" spans="1:2">
      <c r="A4770" s="917">
        <v>38083</v>
      </c>
      <c r="B4770">
        <v>6.35</v>
      </c>
    </row>
    <row r="4771" spans="1:2">
      <c r="A4771" s="917">
        <v>38084</v>
      </c>
      <c r="B4771">
        <v>6.34</v>
      </c>
    </row>
    <row r="4772" spans="1:2">
      <c r="A4772" s="917">
        <v>38085</v>
      </c>
      <c r="B4772">
        <v>6.36</v>
      </c>
    </row>
    <row r="4773" spans="1:2">
      <c r="A4773" s="917">
        <v>38086</v>
      </c>
      <c r="B4773" t="s">
        <v>739</v>
      </c>
    </row>
    <row r="4774" spans="1:2">
      <c r="A4774" s="917">
        <v>38089</v>
      </c>
      <c r="B4774">
        <v>6.38</v>
      </c>
    </row>
    <row r="4775" spans="1:2">
      <c r="A4775" s="917">
        <v>38090</v>
      </c>
      <c r="B4775">
        <v>6.46</v>
      </c>
    </row>
    <row r="4776" spans="1:2">
      <c r="A4776" s="917">
        <v>38091</v>
      </c>
      <c r="B4776">
        <v>6.48</v>
      </c>
    </row>
    <row r="4777" spans="1:2">
      <c r="A4777" s="917">
        <v>38092</v>
      </c>
      <c r="B4777">
        <v>6.51</v>
      </c>
    </row>
    <row r="4778" spans="1:2">
      <c r="A4778" s="917">
        <v>38093</v>
      </c>
      <c r="B4778">
        <v>6.48</v>
      </c>
    </row>
    <row r="4779" spans="1:2">
      <c r="A4779" s="917">
        <v>38096</v>
      </c>
      <c r="B4779">
        <v>6.51</v>
      </c>
    </row>
    <row r="4780" spans="1:2">
      <c r="A4780" s="917">
        <v>38097</v>
      </c>
      <c r="B4780">
        <v>6.53</v>
      </c>
    </row>
    <row r="4781" spans="1:2">
      <c r="A4781" s="917">
        <v>38098</v>
      </c>
      <c r="B4781">
        <v>6.54</v>
      </c>
    </row>
    <row r="4782" spans="1:2">
      <c r="A4782" s="917">
        <v>38099</v>
      </c>
      <c r="B4782">
        <v>6.5</v>
      </c>
    </row>
    <row r="4783" spans="1:2">
      <c r="A4783" s="917">
        <v>38100</v>
      </c>
      <c r="B4783">
        <v>6.55</v>
      </c>
    </row>
    <row r="4784" spans="1:2">
      <c r="A4784" s="917">
        <v>38103</v>
      </c>
      <c r="B4784">
        <v>6.52</v>
      </c>
    </row>
    <row r="4785" spans="1:2">
      <c r="A4785" s="917">
        <v>38104</v>
      </c>
      <c r="B4785">
        <v>6.51</v>
      </c>
    </row>
    <row r="4786" spans="1:2">
      <c r="A4786" s="917">
        <v>38105</v>
      </c>
      <c r="B4786">
        <v>6.56</v>
      </c>
    </row>
    <row r="4787" spans="1:2">
      <c r="A4787" s="917">
        <v>38106</v>
      </c>
      <c r="B4787">
        <v>6.61</v>
      </c>
    </row>
    <row r="4788" spans="1:2">
      <c r="A4788" s="917">
        <v>38107</v>
      </c>
      <c r="B4788">
        <v>6.58</v>
      </c>
    </row>
    <row r="4789" spans="1:2">
      <c r="A4789" s="917">
        <v>38110</v>
      </c>
      <c r="B4789">
        <v>6.58</v>
      </c>
    </row>
    <row r="4790" spans="1:2">
      <c r="A4790" s="917">
        <v>38111</v>
      </c>
      <c r="B4790">
        <v>6.63</v>
      </c>
    </row>
    <row r="4791" spans="1:2">
      <c r="A4791" s="917">
        <v>38112</v>
      </c>
      <c r="B4791">
        <v>6.66</v>
      </c>
    </row>
    <row r="4792" spans="1:2">
      <c r="A4792" s="917">
        <v>38113</v>
      </c>
      <c r="B4792">
        <v>6.69</v>
      </c>
    </row>
    <row r="4793" spans="1:2">
      <c r="A4793" s="917">
        <v>38114</v>
      </c>
      <c r="B4793">
        <v>6.76</v>
      </c>
    </row>
    <row r="4794" spans="1:2">
      <c r="A4794" s="917">
        <v>38117</v>
      </c>
      <c r="B4794">
        <v>6.79</v>
      </c>
    </row>
    <row r="4795" spans="1:2">
      <c r="A4795" s="917">
        <v>38118</v>
      </c>
      <c r="B4795">
        <v>6.78</v>
      </c>
    </row>
    <row r="4796" spans="1:2">
      <c r="A4796" s="917">
        <v>38119</v>
      </c>
      <c r="B4796">
        <v>6.83</v>
      </c>
    </row>
    <row r="4797" spans="1:2">
      <c r="A4797" s="917">
        <v>38120</v>
      </c>
      <c r="B4797">
        <v>6.87</v>
      </c>
    </row>
    <row r="4798" spans="1:2">
      <c r="A4798" s="917">
        <v>38121</v>
      </c>
      <c r="B4798">
        <v>6.82</v>
      </c>
    </row>
    <row r="4799" spans="1:2">
      <c r="A4799" s="917">
        <v>38124</v>
      </c>
      <c r="B4799">
        <v>6.78</v>
      </c>
    </row>
    <row r="4800" spans="1:2">
      <c r="A4800" s="917">
        <v>38125</v>
      </c>
      <c r="B4800">
        <v>6.79</v>
      </c>
    </row>
    <row r="4801" spans="1:2">
      <c r="A4801" s="917">
        <v>38126</v>
      </c>
      <c r="B4801">
        <v>6.82</v>
      </c>
    </row>
    <row r="4802" spans="1:2">
      <c r="A4802" s="917">
        <v>38127</v>
      </c>
      <c r="B4802">
        <v>6.77</v>
      </c>
    </row>
    <row r="4803" spans="1:2">
      <c r="A4803" s="917">
        <v>38128</v>
      </c>
      <c r="B4803">
        <v>6.79</v>
      </c>
    </row>
    <row r="4804" spans="1:2">
      <c r="A4804" s="917">
        <v>38131</v>
      </c>
      <c r="B4804">
        <v>6.77</v>
      </c>
    </row>
    <row r="4805" spans="1:2">
      <c r="A4805" s="917">
        <v>38132</v>
      </c>
      <c r="B4805">
        <v>6.75</v>
      </c>
    </row>
    <row r="4806" spans="1:2">
      <c r="A4806" s="917">
        <v>38133</v>
      </c>
      <c r="B4806">
        <v>6.72</v>
      </c>
    </row>
    <row r="4807" spans="1:2">
      <c r="A4807" s="917">
        <v>38134</v>
      </c>
      <c r="B4807">
        <v>6.65</v>
      </c>
    </row>
    <row r="4808" spans="1:2">
      <c r="A4808" s="917">
        <v>38135</v>
      </c>
      <c r="B4808">
        <v>6.69</v>
      </c>
    </row>
    <row r="4809" spans="1:2">
      <c r="A4809" s="917">
        <v>38138</v>
      </c>
      <c r="B4809" t="s">
        <v>739</v>
      </c>
    </row>
    <row r="4810" spans="1:2">
      <c r="A4810" s="917">
        <v>38139</v>
      </c>
      <c r="B4810">
        <v>6.76</v>
      </c>
    </row>
    <row r="4811" spans="1:2">
      <c r="A4811" s="917">
        <v>38140</v>
      </c>
      <c r="B4811">
        <v>6.8</v>
      </c>
    </row>
    <row r="4812" spans="1:2">
      <c r="A4812" s="917">
        <v>38141</v>
      </c>
      <c r="B4812">
        <v>6.79</v>
      </c>
    </row>
    <row r="4813" spans="1:2">
      <c r="A4813" s="917">
        <v>38142</v>
      </c>
      <c r="B4813">
        <v>6.84</v>
      </c>
    </row>
    <row r="4814" spans="1:2">
      <c r="A4814" s="917">
        <v>38145</v>
      </c>
      <c r="B4814">
        <v>6.83</v>
      </c>
    </row>
    <row r="4815" spans="1:2">
      <c r="A4815" s="917">
        <v>38146</v>
      </c>
      <c r="B4815">
        <v>6.82</v>
      </c>
    </row>
    <row r="4816" spans="1:2">
      <c r="A4816" s="917">
        <v>38147</v>
      </c>
      <c r="B4816">
        <v>6.85</v>
      </c>
    </row>
    <row r="4817" spans="1:2">
      <c r="A4817" s="917">
        <v>38148</v>
      </c>
      <c r="B4817">
        <v>6.84</v>
      </c>
    </row>
    <row r="4818" spans="1:2">
      <c r="A4818" s="917">
        <v>38149</v>
      </c>
      <c r="B4818" t="s">
        <v>739</v>
      </c>
    </row>
    <row r="4819" spans="1:2">
      <c r="A4819" s="917">
        <v>38152</v>
      </c>
      <c r="B4819">
        <v>6.9</v>
      </c>
    </row>
    <row r="4820" spans="1:2">
      <c r="A4820" s="917">
        <v>38153</v>
      </c>
      <c r="B4820">
        <v>6.75</v>
      </c>
    </row>
    <row r="4821" spans="1:2">
      <c r="A4821" s="917">
        <v>38154</v>
      </c>
      <c r="B4821">
        <v>6.78</v>
      </c>
    </row>
    <row r="4822" spans="1:2">
      <c r="A4822" s="917">
        <v>38155</v>
      </c>
      <c r="B4822">
        <v>6.74</v>
      </c>
    </row>
    <row r="4823" spans="1:2">
      <c r="A4823" s="917">
        <v>38156</v>
      </c>
      <c r="B4823">
        <v>6.75</v>
      </c>
    </row>
    <row r="4824" spans="1:2">
      <c r="A4824" s="917">
        <v>38159</v>
      </c>
      <c r="B4824">
        <v>6.75</v>
      </c>
    </row>
    <row r="4825" spans="1:2">
      <c r="A4825" s="917">
        <v>38160</v>
      </c>
      <c r="B4825">
        <v>6.77</v>
      </c>
    </row>
    <row r="4826" spans="1:2">
      <c r="A4826" s="917">
        <v>38161</v>
      </c>
      <c r="B4826">
        <v>6.77</v>
      </c>
    </row>
    <row r="4827" spans="1:2">
      <c r="A4827" s="917">
        <v>38162</v>
      </c>
      <c r="B4827">
        <v>6.72</v>
      </c>
    </row>
    <row r="4828" spans="1:2">
      <c r="A4828" s="917">
        <v>38163</v>
      </c>
      <c r="B4828">
        <v>6.73</v>
      </c>
    </row>
    <row r="4829" spans="1:2">
      <c r="A4829" s="917">
        <v>38166</v>
      </c>
      <c r="B4829">
        <v>6.8</v>
      </c>
    </row>
    <row r="4830" spans="1:2">
      <c r="A4830" s="917">
        <v>38167</v>
      </c>
      <c r="B4830">
        <v>6.76</v>
      </c>
    </row>
    <row r="4831" spans="1:2">
      <c r="A4831" s="917">
        <v>38168</v>
      </c>
      <c r="B4831">
        <v>6.71</v>
      </c>
    </row>
    <row r="4832" spans="1:2">
      <c r="A4832" s="917">
        <v>38169</v>
      </c>
      <c r="B4832">
        <v>6.69</v>
      </c>
    </row>
    <row r="4833" spans="1:2">
      <c r="A4833" s="917">
        <v>38170</v>
      </c>
      <c r="B4833">
        <v>6.61</v>
      </c>
    </row>
    <row r="4834" spans="1:2">
      <c r="A4834" s="917">
        <v>38173</v>
      </c>
      <c r="B4834" t="s">
        <v>739</v>
      </c>
    </row>
    <row r="4835" spans="1:2">
      <c r="A4835" s="917">
        <v>38174</v>
      </c>
      <c r="B4835">
        <v>6.63</v>
      </c>
    </row>
    <row r="4836" spans="1:2">
      <c r="A4836" s="917">
        <v>38175</v>
      </c>
      <c r="B4836">
        <v>6.63</v>
      </c>
    </row>
    <row r="4837" spans="1:2">
      <c r="A4837" s="917">
        <v>38176</v>
      </c>
      <c r="B4837">
        <v>6.63</v>
      </c>
    </row>
    <row r="4838" spans="1:2">
      <c r="A4838" s="917">
        <v>38177</v>
      </c>
      <c r="B4838">
        <v>6.63</v>
      </c>
    </row>
    <row r="4839" spans="1:2">
      <c r="A4839" s="917">
        <v>38180</v>
      </c>
      <c r="B4839">
        <v>6.61</v>
      </c>
    </row>
    <row r="4840" spans="1:2">
      <c r="A4840" s="917">
        <v>38181</v>
      </c>
      <c r="B4840">
        <v>6.64</v>
      </c>
    </row>
    <row r="4841" spans="1:2">
      <c r="A4841" s="917">
        <v>38182</v>
      </c>
      <c r="B4841">
        <v>6.62</v>
      </c>
    </row>
    <row r="4842" spans="1:2">
      <c r="A4842" s="917">
        <v>38183</v>
      </c>
      <c r="B4842">
        <v>6.62</v>
      </c>
    </row>
    <row r="4843" spans="1:2">
      <c r="A4843" s="917">
        <v>38184</v>
      </c>
      <c r="B4843">
        <v>6.53</v>
      </c>
    </row>
    <row r="4844" spans="1:2">
      <c r="A4844" s="917">
        <v>38187</v>
      </c>
      <c r="B4844">
        <v>6.52</v>
      </c>
    </row>
    <row r="4845" spans="1:2">
      <c r="A4845" s="917">
        <v>38188</v>
      </c>
      <c r="B4845">
        <v>6.59</v>
      </c>
    </row>
    <row r="4846" spans="1:2">
      <c r="A4846" s="917">
        <v>38189</v>
      </c>
      <c r="B4846">
        <v>6.62</v>
      </c>
    </row>
    <row r="4847" spans="1:2">
      <c r="A4847" s="917">
        <v>38190</v>
      </c>
      <c r="B4847">
        <v>6.61</v>
      </c>
    </row>
    <row r="4848" spans="1:2">
      <c r="A4848" s="917">
        <v>38191</v>
      </c>
      <c r="B4848">
        <v>6.58</v>
      </c>
    </row>
    <row r="4849" spans="1:2">
      <c r="A4849" s="917">
        <v>38194</v>
      </c>
      <c r="B4849">
        <v>6.6</v>
      </c>
    </row>
    <row r="4850" spans="1:2">
      <c r="A4850" s="917">
        <v>38195</v>
      </c>
      <c r="B4850">
        <v>6.71</v>
      </c>
    </row>
    <row r="4851" spans="1:2">
      <c r="A4851" s="917">
        <v>38196</v>
      </c>
      <c r="B4851">
        <v>6.71</v>
      </c>
    </row>
    <row r="4852" spans="1:2">
      <c r="A4852" s="917">
        <v>38197</v>
      </c>
      <c r="B4852">
        <v>6.69</v>
      </c>
    </row>
    <row r="4853" spans="1:2">
      <c r="A4853" s="917">
        <v>38198</v>
      </c>
      <c r="B4853">
        <v>6.6</v>
      </c>
    </row>
    <row r="4854" spans="1:2">
      <c r="A4854" s="917">
        <v>38201</v>
      </c>
      <c r="B4854">
        <v>6.61</v>
      </c>
    </row>
    <row r="4855" spans="1:2">
      <c r="A4855" s="917">
        <v>38202</v>
      </c>
      <c r="B4855">
        <v>6.59</v>
      </c>
    </row>
    <row r="4856" spans="1:2">
      <c r="A4856" s="917">
        <v>38203</v>
      </c>
      <c r="B4856">
        <v>6.59</v>
      </c>
    </row>
    <row r="4857" spans="1:2">
      <c r="A4857" s="917">
        <v>38204</v>
      </c>
      <c r="B4857">
        <v>6.57</v>
      </c>
    </row>
    <row r="4858" spans="1:2">
      <c r="A4858" s="917">
        <v>38205</v>
      </c>
      <c r="B4858">
        <v>6.46</v>
      </c>
    </row>
    <row r="4859" spans="1:2">
      <c r="A4859" s="917">
        <v>38208</v>
      </c>
      <c r="B4859">
        <v>6.47</v>
      </c>
    </row>
    <row r="4860" spans="1:2">
      <c r="A4860" s="917">
        <v>38209</v>
      </c>
      <c r="B4860">
        <v>6.5</v>
      </c>
    </row>
    <row r="4861" spans="1:2">
      <c r="A4861" s="917">
        <v>38210</v>
      </c>
      <c r="B4861">
        <v>6.47</v>
      </c>
    </row>
    <row r="4862" spans="1:2">
      <c r="A4862" s="917">
        <v>38211</v>
      </c>
      <c r="B4862">
        <v>6.46</v>
      </c>
    </row>
    <row r="4863" spans="1:2">
      <c r="A4863" s="917">
        <v>38212</v>
      </c>
      <c r="B4863">
        <v>6.42</v>
      </c>
    </row>
    <row r="4864" spans="1:2">
      <c r="A4864" s="917">
        <v>38215</v>
      </c>
      <c r="B4864">
        <v>6.46</v>
      </c>
    </row>
    <row r="4865" spans="1:2">
      <c r="A4865" s="917">
        <v>38216</v>
      </c>
      <c r="B4865">
        <v>6.42</v>
      </c>
    </row>
    <row r="4866" spans="1:2">
      <c r="A4866" s="917">
        <v>38217</v>
      </c>
      <c r="B4866">
        <v>6.43</v>
      </c>
    </row>
    <row r="4867" spans="1:2">
      <c r="A4867" s="917">
        <v>38218</v>
      </c>
      <c r="B4867">
        <v>6.42</v>
      </c>
    </row>
    <row r="4868" spans="1:2">
      <c r="A4868" s="917">
        <v>38219</v>
      </c>
      <c r="B4868">
        <v>6.43</v>
      </c>
    </row>
    <row r="4869" spans="1:2">
      <c r="A4869" s="917">
        <v>38222</v>
      </c>
      <c r="B4869">
        <v>6.47</v>
      </c>
    </row>
    <row r="4870" spans="1:2">
      <c r="A4870" s="917">
        <v>38223</v>
      </c>
      <c r="B4870">
        <v>6.46</v>
      </c>
    </row>
    <row r="4871" spans="1:2">
      <c r="A4871" s="917">
        <v>38224</v>
      </c>
      <c r="B4871">
        <v>6.44</v>
      </c>
    </row>
    <row r="4872" spans="1:2">
      <c r="A4872" s="917">
        <v>38225</v>
      </c>
      <c r="B4872">
        <v>6.41</v>
      </c>
    </row>
    <row r="4873" spans="1:2">
      <c r="A4873" s="917">
        <v>38226</v>
      </c>
      <c r="B4873">
        <v>6.41</v>
      </c>
    </row>
    <row r="4874" spans="1:2">
      <c r="A4874" s="917">
        <v>38229</v>
      </c>
      <c r="B4874">
        <v>6.38</v>
      </c>
    </row>
    <row r="4875" spans="1:2">
      <c r="A4875" s="917">
        <v>38230</v>
      </c>
      <c r="B4875">
        <v>6.32</v>
      </c>
    </row>
    <row r="4876" spans="1:2">
      <c r="A4876" s="917">
        <v>38231</v>
      </c>
      <c r="B4876">
        <v>6.33</v>
      </c>
    </row>
    <row r="4877" spans="1:2">
      <c r="A4877" s="917">
        <v>38232</v>
      </c>
      <c r="B4877">
        <v>6.37</v>
      </c>
    </row>
    <row r="4878" spans="1:2">
      <c r="A4878" s="917">
        <v>38233</v>
      </c>
      <c r="B4878">
        <v>6.45</v>
      </c>
    </row>
    <row r="4879" spans="1:2">
      <c r="A4879" s="917">
        <v>38236</v>
      </c>
      <c r="B4879" t="s">
        <v>739</v>
      </c>
    </row>
    <row r="4880" spans="1:2">
      <c r="A4880" s="917">
        <v>38237</v>
      </c>
      <c r="B4880">
        <v>6.39</v>
      </c>
    </row>
    <row r="4881" spans="1:2">
      <c r="A4881" s="917">
        <v>38238</v>
      </c>
      <c r="B4881">
        <v>6.33</v>
      </c>
    </row>
    <row r="4882" spans="1:2">
      <c r="A4882" s="917">
        <v>38239</v>
      </c>
      <c r="B4882">
        <v>6.37</v>
      </c>
    </row>
    <row r="4883" spans="1:2">
      <c r="A4883" s="917">
        <v>38240</v>
      </c>
      <c r="B4883">
        <v>6.35</v>
      </c>
    </row>
    <row r="4884" spans="1:2">
      <c r="A4884" s="917">
        <v>38243</v>
      </c>
      <c r="B4884">
        <v>6.31</v>
      </c>
    </row>
    <row r="4885" spans="1:2">
      <c r="A4885" s="917">
        <v>38244</v>
      </c>
      <c r="B4885">
        <v>6.3</v>
      </c>
    </row>
    <row r="4886" spans="1:2">
      <c r="A4886" s="917">
        <v>38245</v>
      </c>
      <c r="B4886">
        <v>6.32</v>
      </c>
    </row>
    <row r="4887" spans="1:2">
      <c r="A4887" s="917">
        <v>38246</v>
      </c>
      <c r="B4887">
        <v>6.24</v>
      </c>
    </row>
    <row r="4888" spans="1:2">
      <c r="A4888" s="917">
        <v>38247</v>
      </c>
      <c r="B4888">
        <v>6.27</v>
      </c>
    </row>
    <row r="4889" spans="1:2">
      <c r="A4889" s="917">
        <v>38250</v>
      </c>
      <c r="B4889">
        <v>6.21</v>
      </c>
    </row>
    <row r="4890" spans="1:2">
      <c r="A4890" s="917">
        <v>38251</v>
      </c>
      <c r="B4890">
        <v>6.19</v>
      </c>
    </row>
    <row r="4891" spans="1:2">
      <c r="A4891" s="917">
        <v>38252</v>
      </c>
      <c r="B4891">
        <v>6.13</v>
      </c>
    </row>
    <row r="4892" spans="1:2">
      <c r="A4892" s="917">
        <v>38253</v>
      </c>
      <c r="B4892">
        <v>6.15</v>
      </c>
    </row>
    <row r="4893" spans="1:2">
      <c r="A4893" s="917">
        <v>38254</v>
      </c>
      <c r="B4893">
        <v>6.16</v>
      </c>
    </row>
    <row r="4894" spans="1:2">
      <c r="A4894" s="917">
        <v>38257</v>
      </c>
      <c r="B4894">
        <v>6.14</v>
      </c>
    </row>
    <row r="4895" spans="1:2">
      <c r="A4895" s="917">
        <v>38258</v>
      </c>
      <c r="B4895">
        <v>6.16</v>
      </c>
    </row>
    <row r="4896" spans="1:2">
      <c r="A4896" s="917">
        <v>38259</v>
      </c>
      <c r="B4896">
        <v>6.22</v>
      </c>
    </row>
    <row r="4897" spans="1:2">
      <c r="A4897" s="917">
        <v>38260</v>
      </c>
      <c r="B4897">
        <v>6.25</v>
      </c>
    </row>
    <row r="4898" spans="1:2">
      <c r="A4898" s="917">
        <v>38261</v>
      </c>
      <c r="B4898">
        <v>6.3</v>
      </c>
    </row>
    <row r="4899" spans="1:2">
      <c r="A4899" s="917">
        <v>38264</v>
      </c>
      <c r="B4899">
        <v>6.29</v>
      </c>
    </row>
    <row r="4900" spans="1:2">
      <c r="A4900" s="917">
        <v>38265</v>
      </c>
      <c r="B4900">
        <v>6.28</v>
      </c>
    </row>
    <row r="4901" spans="1:2">
      <c r="A4901" s="917">
        <v>38266</v>
      </c>
      <c r="B4901">
        <v>6.32</v>
      </c>
    </row>
    <row r="4902" spans="1:2">
      <c r="A4902" s="917">
        <v>38267</v>
      </c>
      <c r="B4902">
        <v>6.35</v>
      </c>
    </row>
    <row r="4903" spans="1:2">
      <c r="A4903" s="917">
        <v>38268</v>
      </c>
      <c r="B4903">
        <v>6.25</v>
      </c>
    </row>
    <row r="4904" spans="1:2">
      <c r="A4904" s="917">
        <v>38271</v>
      </c>
      <c r="B4904" t="s">
        <v>739</v>
      </c>
    </row>
    <row r="4905" spans="1:2">
      <c r="A4905" s="917">
        <v>38272</v>
      </c>
      <c r="B4905">
        <v>6.23</v>
      </c>
    </row>
    <row r="4906" spans="1:2">
      <c r="A4906" s="917">
        <v>38273</v>
      </c>
      <c r="B4906">
        <v>6.21</v>
      </c>
    </row>
    <row r="4907" spans="1:2">
      <c r="A4907" s="917">
        <v>38274</v>
      </c>
      <c r="B4907">
        <v>6.16</v>
      </c>
    </row>
    <row r="4908" spans="1:2">
      <c r="A4908" s="917">
        <v>38275</v>
      </c>
      <c r="B4908">
        <v>6.19</v>
      </c>
    </row>
    <row r="4909" spans="1:2">
      <c r="A4909" s="917">
        <v>38278</v>
      </c>
      <c r="B4909">
        <v>6.2</v>
      </c>
    </row>
    <row r="4910" spans="1:2">
      <c r="A4910" s="917">
        <v>38279</v>
      </c>
      <c r="B4910">
        <v>6.17</v>
      </c>
    </row>
    <row r="4911" spans="1:2">
      <c r="A4911" s="917">
        <v>38280</v>
      </c>
      <c r="B4911">
        <v>6.14</v>
      </c>
    </row>
    <row r="4912" spans="1:2">
      <c r="A4912" s="917">
        <v>38281</v>
      </c>
      <c r="B4912">
        <v>6.13</v>
      </c>
    </row>
    <row r="4913" spans="1:2">
      <c r="A4913" s="917">
        <v>38282</v>
      </c>
      <c r="B4913">
        <v>6.12</v>
      </c>
    </row>
    <row r="4914" spans="1:2">
      <c r="A4914" s="917">
        <v>38285</v>
      </c>
      <c r="B4914">
        <v>6.12</v>
      </c>
    </row>
    <row r="4915" spans="1:2">
      <c r="A4915" s="917">
        <v>38286</v>
      </c>
      <c r="B4915">
        <v>6.12</v>
      </c>
    </row>
    <row r="4916" spans="1:2">
      <c r="A4916" s="917">
        <v>38287</v>
      </c>
      <c r="B4916">
        <v>6.19</v>
      </c>
    </row>
    <row r="4917" spans="1:2">
      <c r="A4917" s="917">
        <v>38288</v>
      </c>
      <c r="B4917">
        <v>6.19</v>
      </c>
    </row>
    <row r="4918" spans="1:2">
      <c r="A4918" s="917">
        <v>38289</v>
      </c>
      <c r="B4918">
        <v>6.14</v>
      </c>
    </row>
    <row r="4919" spans="1:2">
      <c r="A4919" s="917">
        <v>38292</v>
      </c>
      <c r="B4919">
        <v>6.2</v>
      </c>
    </row>
    <row r="4920" spans="1:2">
      <c r="A4920" s="917">
        <v>38293</v>
      </c>
      <c r="B4920">
        <v>6.19</v>
      </c>
    </row>
    <row r="4921" spans="1:2">
      <c r="A4921" s="917">
        <v>38294</v>
      </c>
      <c r="B4921">
        <v>6.17</v>
      </c>
    </row>
    <row r="4922" spans="1:2">
      <c r="A4922" s="917">
        <v>38295</v>
      </c>
      <c r="B4922">
        <v>6.15</v>
      </c>
    </row>
    <row r="4923" spans="1:2">
      <c r="A4923" s="917">
        <v>38296</v>
      </c>
      <c r="B4923">
        <v>6.23</v>
      </c>
    </row>
    <row r="4924" spans="1:2">
      <c r="A4924" s="917">
        <v>38299</v>
      </c>
      <c r="B4924">
        <v>6.25</v>
      </c>
    </row>
    <row r="4925" spans="1:2">
      <c r="A4925" s="917">
        <v>38300</v>
      </c>
      <c r="B4925">
        <v>6.25</v>
      </c>
    </row>
    <row r="4926" spans="1:2">
      <c r="A4926" s="917">
        <v>38301</v>
      </c>
      <c r="B4926">
        <v>6.29</v>
      </c>
    </row>
    <row r="4927" spans="1:2">
      <c r="A4927" s="917">
        <v>38302</v>
      </c>
      <c r="B4927" t="s">
        <v>739</v>
      </c>
    </row>
    <row r="4928" spans="1:2">
      <c r="A4928" s="917">
        <v>38303</v>
      </c>
      <c r="B4928">
        <v>6.22</v>
      </c>
    </row>
    <row r="4929" spans="1:2">
      <c r="A4929" s="917">
        <v>38306</v>
      </c>
      <c r="B4929">
        <v>6.21</v>
      </c>
    </row>
    <row r="4930" spans="1:2">
      <c r="A4930" s="917">
        <v>38307</v>
      </c>
      <c r="B4930">
        <v>6.21</v>
      </c>
    </row>
    <row r="4931" spans="1:2">
      <c r="A4931" s="917">
        <v>38308</v>
      </c>
      <c r="B4931">
        <v>6.15</v>
      </c>
    </row>
    <row r="4932" spans="1:2">
      <c r="A4932" s="917">
        <v>38309</v>
      </c>
      <c r="B4932">
        <v>6.13</v>
      </c>
    </row>
    <row r="4933" spans="1:2">
      <c r="A4933" s="917">
        <v>38310</v>
      </c>
      <c r="B4933">
        <v>6.19</v>
      </c>
    </row>
    <row r="4934" spans="1:2">
      <c r="A4934" s="917">
        <v>38313</v>
      </c>
      <c r="B4934">
        <v>6.14</v>
      </c>
    </row>
    <row r="4935" spans="1:2">
      <c r="A4935" s="917">
        <v>38314</v>
      </c>
      <c r="B4935">
        <v>6.15</v>
      </c>
    </row>
    <row r="4936" spans="1:2">
      <c r="A4936" s="917">
        <v>38315</v>
      </c>
      <c r="B4936">
        <v>6.15</v>
      </c>
    </row>
    <row r="4937" spans="1:2">
      <c r="A4937" s="917">
        <v>38316</v>
      </c>
      <c r="B4937" t="s">
        <v>739</v>
      </c>
    </row>
    <row r="4938" spans="1:2">
      <c r="A4938" s="917">
        <v>38317</v>
      </c>
      <c r="B4938">
        <v>6.2</v>
      </c>
    </row>
    <row r="4939" spans="1:2">
      <c r="A4939" s="917">
        <v>38320</v>
      </c>
      <c r="B4939">
        <v>6.27</v>
      </c>
    </row>
    <row r="4940" spans="1:2">
      <c r="A4940" s="917">
        <v>38321</v>
      </c>
      <c r="B4940">
        <v>6.31</v>
      </c>
    </row>
    <row r="4941" spans="1:2">
      <c r="A4941" s="917">
        <v>38322</v>
      </c>
      <c r="B4941">
        <v>6.33</v>
      </c>
    </row>
    <row r="4942" spans="1:2">
      <c r="A4942" s="917">
        <v>38323</v>
      </c>
      <c r="B4942">
        <v>6.34</v>
      </c>
    </row>
    <row r="4943" spans="1:2">
      <c r="A4943" s="917">
        <v>38324</v>
      </c>
      <c r="B4943">
        <v>6.23</v>
      </c>
    </row>
    <row r="4944" spans="1:2">
      <c r="A4944" s="917">
        <v>38327</v>
      </c>
      <c r="B4944">
        <v>6.2</v>
      </c>
    </row>
    <row r="4945" spans="1:2">
      <c r="A4945" s="917">
        <v>38328</v>
      </c>
      <c r="B4945">
        <v>6.19</v>
      </c>
    </row>
    <row r="4946" spans="1:2">
      <c r="A4946" s="917">
        <v>38329</v>
      </c>
      <c r="B4946">
        <v>6.08</v>
      </c>
    </row>
    <row r="4947" spans="1:2">
      <c r="A4947" s="917">
        <v>38330</v>
      </c>
      <c r="B4947">
        <v>6.13</v>
      </c>
    </row>
    <row r="4948" spans="1:2">
      <c r="A4948" s="917">
        <v>38331</v>
      </c>
      <c r="B4948">
        <v>6.11</v>
      </c>
    </row>
    <row r="4949" spans="1:2">
      <c r="A4949" s="917">
        <v>38334</v>
      </c>
      <c r="B4949">
        <v>6.1</v>
      </c>
    </row>
    <row r="4950" spans="1:2">
      <c r="A4950" s="917">
        <v>38335</v>
      </c>
      <c r="B4950">
        <v>6.08</v>
      </c>
    </row>
    <row r="4951" spans="1:2">
      <c r="A4951" s="917">
        <v>38336</v>
      </c>
      <c r="B4951">
        <v>6</v>
      </c>
    </row>
    <row r="4952" spans="1:2">
      <c r="A4952" s="917">
        <v>38337</v>
      </c>
      <c r="B4952">
        <v>6.11</v>
      </c>
    </row>
    <row r="4953" spans="1:2">
      <c r="A4953" s="917">
        <v>38338</v>
      </c>
      <c r="B4953">
        <v>6.13</v>
      </c>
    </row>
    <row r="4954" spans="1:2">
      <c r="A4954" s="917">
        <v>38341</v>
      </c>
      <c r="B4954">
        <v>6.11</v>
      </c>
    </row>
    <row r="4955" spans="1:2">
      <c r="A4955" s="917">
        <v>38342</v>
      </c>
      <c r="B4955">
        <v>6.09</v>
      </c>
    </row>
    <row r="4956" spans="1:2">
      <c r="A4956" s="917">
        <v>38343</v>
      </c>
      <c r="B4956">
        <v>6.12</v>
      </c>
    </row>
    <row r="4957" spans="1:2">
      <c r="A4957" s="917">
        <v>38344</v>
      </c>
      <c r="B4957">
        <v>6.14</v>
      </c>
    </row>
    <row r="4958" spans="1:2">
      <c r="A4958" s="917">
        <v>38345</v>
      </c>
      <c r="B4958" t="s">
        <v>739</v>
      </c>
    </row>
    <row r="4959" spans="1:2">
      <c r="A4959" s="917">
        <v>38348</v>
      </c>
      <c r="B4959">
        <v>6.2</v>
      </c>
    </row>
    <row r="4960" spans="1:2">
      <c r="A4960" s="917">
        <v>38349</v>
      </c>
      <c r="B4960">
        <v>6.21</v>
      </c>
    </row>
    <row r="4961" spans="1:2">
      <c r="A4961" s="917">
        <v>38350</v>
      </c>
      <c r="B4961">
        <v>6.22</v>
      </c>
    </row>
    <row r="4962" spans="1:2">
      <c r="A4962" s="917">
        <v>38351</v>
      </c>
      <c r="B4962">
        <v>6.16</v>
      </c>
    </row>
    <row r="4963" spans="1:2">
      <c r="A4963" s="917">
        <v>38352</v>
      </c>
      <c r="B4963">
        <v>6.1</v>
      </c>
    </row>
    <row r="4964" spans="1:2">
      <c r="A4964" s="917">
        <v>38355</v>
      </c>
      <c r="B4964">
        <v>6.09</v>
      </c>
    </row>
    <row r="4965" spans="1:2">
      <c r="A4965" s="917">
        <v>38356</v>
      </c>
      <c r="B4965">
        <v>6.14</v>
      </c>
    </row>
    <row r="4966" spans="1:2">
      <c r="A4966" s="917">
        <v>38357</v>
      </c>
      <c r="B4966">
        <v>6.12</v>
      </c>
    </row>
    <row r="4967" spans="1:2">
      <c r="A4967" s="917">
        <v>38358</v>
      </c>
      <c r="B4967">
        <v>6.13</v>
      </c>
    </row>
    <row r="4968" spans="1:2">
      <c r="A4968" s="917">
        <v>38359</v>
      </c>
      <c r="B4968">
        <v>6.12</v>
      </c>
    </row>
    <row r="4969" spans="1:2">
      <c r="A4969" s="917">
        <v>38362</v>
      </c>
      <c r="B4969">
        <v>6.11</v>
      </c>
    </row>
    <row r="4970" spans="1:2">
      <c r="A4970" s="917">
        <v>38363</v>
      </c>
      <c r="B4970">
        <v>6.07</v>
      </c>
    </row>
    <row r="4971" spans="1:2">
      <c r="A4971" s="917">
        <v>38364</v>
      </c>
      <c r="B4971">
        <v>6.06</v>
      </c>
    </row>
    <row r="4972" spans="1:2">
      <c r="A4972" s="917">
        <v>38365</v>
      </c>
      <c r="B4972">
        <v>6</v>
      </c>
    </row>
    <row r="4973" spans="1:2">
      <c r="A4973" s="917">
        <v>38366</v>
      </c>
      <c r="B4973">
        <v>6.02</v>
      </c>
    </row>
    <row r="4974" spans="1:2">
      <c r="A4974" s="917">
        <v>38369</v>
      </c>
      <c r="B4974" t="s">
        <v>739</v>
      </c>
    </row>
    <row r="4975" spans="1:2">
      <c r="A4975" s="917">
        <v>38370</v>
      </c>
      <c r="B4975">
        <v>5.98</v>
      </c>
    </row>
    <row r="4976" spans="1:2">
      <c r="A4976" s="917">
        <v>38371</v>
      </c>
      <c r="B4976">
        <v>5.96</v>
      </c>
    </row>
    <row r="4977" spans="1:2">
      <c r="A4977" s="917">
        <v>38372</v>
      </c>
      <c r="B4977">
        <v>5.97</v>
      </c>
    </row>
    <row r="4978" spans="1:2">
      <c r="A4978" s="917">
        <v>38373</v>
      </c>
      <c r="B4978">
        <v>5.95</v>
      </c>
    </row>
    <row r="4979" spans="1:2">
      <c r="A4979" s="917">
        <v>38376</v>
      </c>
      <c r="B4979">
        <v>5.91</v>
      </c>
    </row>
    <row r="4980" spans="1:2">
      <c r="A4980" s="917">
        <v>38377</v>
      </c>
      <c r="B4980">
        <v>5.98</v>
      </c>
    </row>
    <row r="4981" spans="1:2">
      <c r="A4981" s="917">
        <v>38378</v>
      </c>
      <c r="B4981">
        <v>5.97</v>
      </c>
    </row>
    <row r="4982" spans="1:2">
      <c r="A4982" s="917">
        <v>38379</v>
      </c>
      <c r="B4982">
        <v>5.97</v>
      </c>
    </row>
    <row r="4983" spans="1:2">
      <c r="A4983" s="917">
        <v>38380</v>
      </c>
      <c r="B4983">
        <v>5.91</v>
      </c>
    </row>
    <row r="4984" spans="1:2">
      <c r="A4984" s="917">
        <v>38383</v>
      </c>
      <c r="B4984">
        <v>5.89</v>
      </c>
    </row>
    <row r="4985" spans="1:2">
      <c r="A4985" s="917">
        <v>38384</v>
      </c>
      <c r="B4985">
        <v>5.89</v>
      </c>
    </row>
    <row r="4986" spans="1:2">
      <c r="A4986" s="917">
        <v>38385</v>
      </c>
      <c r="B4986">
        <v>5.88</v>
      </c>
    </row>
    <row r="4987" spans="1:2">
      <c r="A4987" s="917">
        <v>38386</v>
      </c>
      <c r="B4987">
        <v>5.88</v>
      </c>
    </row>
    <row r="4988" spans="1:2">
      <c r="A4988" s="917">
        <v>38387</v>
      </c>
      <c r="B4988">
        <v>5.78</v>
      </c>
    </row>
    <row r="4989" spans="1:2">
      <c r="A4989" s="917">
        <v>38390</v>
      </c>
      <c r="B4989">
        <v>5.72</v>
      </c>
    </row>
    <row r="4990" spans="1:2">
      <c r="A4990" s="917">
        <v>38391</v>
      </c>
      <c r="B4990">
        <v>5.68</v>
      </c>
    </row>
    <row r="4991" spans="1:2">
      <c r="A4991" s="917">
        <v>38392</v>
      </c>
      <c r="B4991">
        <v>5.64</v>
      </c>
    </row>
    <row r="4992" spans="1:2">
      <c r="A4992" s="917">
        <v>38393</v>
      </c>
      <c r="B4992">
        <v>5.74</v>
      </c>
    </row>
    <row r="4993" spans="1:2">
      <c r="A4993" s="917">
        <v>38394</v>
      </c>
      <c r="B4993">
        <v>5.75</v>
      </c>
    </row>
    <row r="4994" spans="1:2">
      <c r="A4994" s="917">
        <v>38397</v>
      </c>
      <c r="B4994">
        <v>5.71</v>
      </c>
    </row>
    <row r="4995" spans="1:2">
      <c r="A4995" s="917">
        <v>38398</v>
      </c>
      <c r="B4995">
        <v>5.74</v>
      </c>
    </row>
    <row r="4996" spans="1:2">
      <c r="A4996" s="917">
        <v>38399</v>
      </c>
      <c r="B4996">
        <v>5.78</v>
      </c>
    </row>
    <row r="4997" spans="1:2">
      <c r="A4997" s="917">
        <v>38400</v>
      </c>
      <c r="B4997">
        <v>5.83</v>
      </c>
    </row>
    <row r="4998" spans="1:2">
      <c r="A4998" s="917">
        <v>38401</v>
      </c>
      <c r="B4998">
        <v>5.89</v>
      </c>
    </row>
    <row r="4999" spans="1:2">
      <c r="A4999" s="917">
        <v>38404</v>
      </c>
      <c r="B4999" t="s">
        <v>739</v>
      </c>
    </row>
    <row r="5000" spans="1:2">
      <c r="A5000" s="917">
        <v>38405</v>
      </c>
      <c r="B5000">
        <v>5.93</v>
      </c>
    </row>
    <row r="5001" spans="1:2">
      <c r="A5001" s="917">
        <v>38406</v>
      </c>
      <c r="B5001">
        <v>5.91</v>
      </c>
    </row>
    <row r="5002" spans="1:2">
      <c r="A5002" s="917">
        <v>38407</v>
      </c>
      <c r="B5002">
        <v>5.91</v>
      </c>
    </row>
    <row r="5003" spans="1:2">
      <c r="A5003" s="917">
        <v>38408</v>
      </c>
      <c r="B5003">
        <v>5.89</v>
      </c>
    </row>
    <row r="5004" spans="1:2">
      <c r="A5004" s="917">
        <v>38411</v>
      </c>
      <c r="B5004">
        <v>5.95</v>
      </c>
    </row>
    <row r="5005" spans="1:2">
      <c r="A5005" s="917">
        <v>38412</v>
      </c>
      <c r="B5005">
        <v>5.96</v>
      </c>
    </row>
    <row r="5006" spans="1:2">
      <c r="A5006" s="917">
        <v>38413</v>
      </c>
      <c r="B5006">
        <v>5.98</v>
      </c>
    </row>
    <row r="5007" spans="1:2">
      <c r="A5007" s="917">
        <v>38414</v>
      </c>
      <c r="B5007">
        <v>5.98</v>
      </c>
    </row>
    <row r="5008" spans="1:2">
      <c r="A5008" s="917">
        <v>38415</v>
      </c>
      <c r="B5008">
        <v>5.89</v>
      </c>
    </row>
    <row r="5009" spans="1:2">
      <c r="A5009" s="917">
        <v>38418</v>
      </c>
      <c r="B5009">
        <v>5.86</v>
      </c>
    </row>
    <row r="5010" spans="1:2">
      <c r="A5010" s="917">
        <v>38419</v>
      </c>
      <c r="B5010">
        <v>5.92</v>
      </c>
    </row>
    <row r="5011" spans="1:2">
      <c r="A5011" s="917">
        <v>38420</v>
      </c>
      <c r="B5011">
        <v>6.05</v>
      </c>
    </row>
    <row r="5012" spans="1:2">
      <c r="A5012" s="917">
        <v>38421</v>
      </c>
      <c r="B5012">
        <v>5.99</v>
      </c>
    </row>
    <row r="5013" spans="1:2">
      <c r="A5013" s="917">
        <v>38422</v>
      </c>
      <c r="B5013">
        <v>6.04</v>
      </c>
    </row>
    <row r="5014" spans="1:2">
      <c r="A5014" s="917">
        <v>38425</v>
      </c>
      <c r="B5014">
        <v>6.02</v>
      </c>
    </row>
    <row r="5015" spans="1:2">
      <c r="A5015" s="917">
        <v>38426</v>
      </c>
      <c r="B5015">
        <v>6.05</v>
      </c>
    </row>
    <row r="5016" spans="1:2">
      <c r="A5016" s="917">
        <v>38427</v>
      </c>
      <c r="B5016">
        <v>6.05</v>
      </c>
    </row>
    <row r="5017" spans="1:2">
      <c r="A5017" s="917">
        <v>38428</v>
      </c>
      <c r="B5017">
        <v>6.04</v>
      </c>
    </row>
    <row r="5018" spans="1:2">
      <c r="A5018" s="917">
        <v>38429</v>
      </c>
      <c r="B5018">
        <v>6.1</v>
      </c>
    </row>
    <row r="5019" spans="1:2">
      <c r="A5019" s="917">
        <v>38432</v>
      </c>
      <c r="B5019">
        <v>6.13</v>
      </c>
    </row>
    <row r="5020" spans="1:2">
      <c r="A5020" s="917">
        <v>38433</v>
      </c>
      <c r="B5020">
        <v>6.19</v>
      </c>
    </row>
    <row r="5021" spans="1:2">
      <c r="A5021" s="917">
        <v>38434</v>
      </c>
      <c r="B5021">
        <v>6.18</v>
      </c>
    </row>
    <row r="5022" spans="1:2">
      <c r="A5022" s="917">
        <v>38435</v>
      </c>
      <c r="B5022">
        <v>6.18</v>
      </c>
    </row>
    <row r="5023" spans="1:2">
      <c r="A5023" s="917">
        <v>38436</v>
      </c>
      <c r="B5023" t="s">
        <v>739</v>
      </c>
    </row>
    <row r="5024" spans="1:2">
      <c r="A5024" s="917">
        <v>38439</v>
      </c>
      <c r="B5024">
        <v>6.22</v>
      </c>
    </row>
    <row r="5025" spans="1:2">
      <c r="A5025" s="917">
        <v>38440</v>
      </c>
      <c r="B5025">
        <v>6.2</v>
      </c>
    </row>
    <row r="5026" spans="1:2">
      <c r="A5026" s="917">
        <v>38441</v>
      </c>
      <c r="B5026">
        <v>6.17</v>
      </c>
    </row>
    <row r="5027" spans="1:2">
      <c r="A5027" s="917">
        <v>38442</v>
      </c>
      <c r="B5027">
        <v>6.14</v>
      </c>
    </row>
    <row r="5028" spans="1:2">
      <c r="A5028" s="917">
        <v>38443</v>
      </c>
      <c r="B5028">
        <v>6.11</v>
      </c>
    </row>
    <row r="5029" spans="1:2">
      <c r="A5029" s="917">
        <v>38446</v>
      </c>
      <c r="B5029">
        <v>6.12</v>
      </c>
    </row>
    <row r="5030" spans="1:2">
      <c r="A5030" s="917">
        <v>38447</v>
      </c>
      <c r="B5030">
        <v>6.14</v>
      </c>
    </row>
    <row r="5031" spans="1:2">
      <c r="A5031" s="917">
        <v>38448</v>
      </c>
      <c r="B5031">
        <v>6.11</v>
      </c>
    </row>
    <row r="5032" spans="1:2">
      <c r="A5032" s="917">
        <v>38449</v>
      </c>
      <c r="B5032">
        <v>6.14</v>
      </c>
    </row>
    <row r="5033" spans="1:2">
      <c r="A5033" s="917">
        <v>38450</v>
      </c>
      <c r="B5033">
        <v>6.14</v>
      </c>
    </row>
    <row r="5034" spans="1:2">
      <c r="A5034" s="917">
        <v>38453</v>
      </c>
      <c r="B5034">
        <v>6.12</v>
      </c>
    </row>
    <row r="5035" spans="1:2">
      <c r="A5035" s="917">
        <v>38454</v>
      </c>
      <c r="B5035">
        <v>6.04</v>
      </c>
    </row>
    <row r="5036" spans="1:2">
      <c r="A5036" s="917">
        <v>38455</v>
      </c>
      <c r="B5036">
        <v>6.07</v>
      </c>
    </row>
    <row r="5037" spans="1:2">
      <c r="A5037" s="917">
        <v>38456</v>
      </c>
      <c r="B5037">
        <v>6.12</v>
      </c>
    </row>
    <row r="5038" spans="1:2">
      <c r="A5038" s="917">
        <v>38457</v>
      </c>
      <c r="B5038">
        <v>6.05</v>
      </c>
    </row>
    <row r="5039" spans="1:2">
      <c r="A5039" s="917">
        <v>38460</v>
      </c>
      <c r="B5039">
        <v>6.02</v>
      </c>
    </row>
    <row r="5040" spans="1:2">
      <c r="A5040" s="917">
        <v>38461</v>
      </c>
      <c r="B5040">
        <v>5.97</v>
      </c>
    </row>
    <row r="5041" spans="1:2">
      <c r="A5041" s="917">
        <v>38462</v>
      </c>
      <c r="B5041">
        <v>6</v>
      </c>
    </row>
    <row r="5042" spans="1:2">
      <c r="A5042" s="917">
        <v>38463</v>
      </c>
      <c r="B5042">
        <v>6.05</v>
      </c>
    </row>
    <row r="5043" spans="1:2">
      <c r="A5043" s="917">
        <v>38464</v>
      </c>
      <c r="B5043">
        <v>6</v>
      </c>
    </row>
    <row r="5044" spans="1:2">
      <c r="A5044" s="917">
        <v>38467</v>
      </c>
      <c r="B5044">
        <v>5.97</v>
      </c>
    </row>
    <row r="5045" spans="1:2">
      <c r="A5045" s="917">
        <v>38468</v>
      </c>
      <c r="B5045">
        <v>5.98</v>
      </c>
    </row>
    <row r="5046" spans="1:2">
      <c r="A5046" s="917">
        <v>38469</v>
      </c>
      <c r="B5046">
        <v>5.97</v>
      </c>
    </row>
    <row r="5047" spans="1:2">
      <c r="A5047" s="917">
        <v>38470</v>
      </c>
      <c r="B5047">
        <v>5.94</v>
      </c>
    </row>
    <row r="5048" spans="1:2">
      <c r="A5048" s="917">
        <v>38471</v>
      </c>
      <c r="B5048">
        <v>5.97</v>
      </c>
    </row>
    <row r="5049" spans="1:2">
      <c r="A5049" s="917">
        <v>38474</v>
      </c>
      <c r="B5049">
        <v>5.98</v>
      </c>
    </row>
    <row r="5050" spans="1:2">
      <c r="A5050" s="917">
        <v>38475</v>
      </c>
      <c r="B5050">
        <v>5.98</v>
      </c>
    </row>
    <row r="5051" spans="1:2">
      <c r="A5051" s="917">
        <v>38476</v>
      </c>
      <c r="B5051">
        <v>6.03</v>
      </c>
    </row>
    <row r="5052" spans="1:2">
      <c r="A5052" s="917">
        <v>38477</v>
      </c>
      <c r="B5052">
        <v>6.03</v>
      </c>
    </row>
    <row r="5053" spans="1:2">
      <c r="A5053" s="917">
        <v>38478</v>
      </c>
      <c r="B5053">
        <v>6.1</v>
      </c>
    </row>
    <row r="5054" spans="1:2">
      <c r="A5054" s="917">
        <v>38481</v>
      </c>
      <c r="B5054">
        <v>6.07</v>
      </c>
    </row>
    <row r="5055" spans="1:2">
      <c r="A5055" s="917">
        <v>38482</v>
      </c>
      <c r="B5055">
        <v>6.05</v>
      </c>
    </row>
    <row r="5056" spans="1:2">
      <c r="A5056" s="917">
        <v>38483</v>
      </c>
      <c r="B5056">
        <v>6.02</v>
      </c>
    </row>
    <row r="5057" spans="1:2">
      <c r="A5057" s="917">
        <v>38484</v>
      </c>
      <c r="B5057">
        <v>6.01</v>
      </c>
    </row>
    <row r="5058" spans="1:2">
      <c r="A5058" s="917">
        <v>38485</v>
      </c>
      <c r="B5058">
        <v>6</v>
      </c>
    </row>
    <row r="5059" spans="1:2">
      <c r="A5059" s="917">
        <v>38488</v>
      </c>
      <c r="B5059">
        <v>6.02</v>
      </c>
    </row>
    <row r="5060" spans="1:2">
      <c r="A5060" s="917">
        <v>38489</v>
      </c>
      <c r="B5060">
        <v>6.03</v>
      </c>
    </row>
    <row r="5061" spans="1:2">
      <c r="A5061" s="917">
        <v>38490</v>
      </c>
      <c r="B5061">
        <v>5.99</v>
      </c>
    </row>
    <row r="5062" spans="1:2">
      <c r="A5062" s="917">
        <v>38491</v>
      </c>
      <c r="B5062">
        <v>6.02</v>
      </c>
    </row>
    <row r="5063" spans="1:2">
      <c r="A5063" s="917">
        <v>38492</v>
      </c>
      <c r="B5063">
        <v>6.02</v>
      </c>
    </row>
    <row r="5064" spans="1:2">
      <c r="A5064" s="917">
        <v>38495</v>
      </c>
      <c r="B5064">
        <v>5.96</v>
      </c>
    </row>
    <row r="5065" spans="1:2">
      <c r="A5065" s="917">
        <v>38496</v>
      </c>
      <c r="B5065">
        <v>5.95</v>
      </c>
    </row>
    <row r="5066" spans="1:2">
      <c r="A5066" s="917">
        <v>38497</v>
      </c>
      <c r="B5066">
        <v>5.99</v>
      </c>
    </row>
    <row r="5067" spans="1:2">
      <c r="A5067" s="917">
        <v>38498</v>
      </c>
      <c r="B5067">
        <v>5.99</v>
      </c>
    </row>
    <row r="5068" spans="1:2">
      <c r="A5068" s="917">
        <v>38499</v>
      </c>
      <c r="B5068">
        <v>5.99</v>
      </c>
    </row>
    <row r="5069" spans="1:2">
      <c r="A5069" s="917">
        <v>38502</v>
      </c>
      <c r="B5069" t="s">
        <v>739</v>
      </c>
    </row>
    <row r="5070" spans="1:2">
      <c r="A5070" s="917">
        <v>38503</v>
      </c>
      <c r="B5070">
        <v>5.9</v>
      </c>
    </row>
    <row r="5071" spans="1:2">
      <c r="A5071" s="917">
        <v>38504</v>
      </c>
      <c r="B5071">
        <v>5.82</v>
      </c>
    </row>
    <row r="5072" spans="1:2">
      <c r="A5072" s="917">
        <v>38505</v>
      </c>
      <c r="B5072">
        <v>5.78</v>
      </c>
    </row>
    <row r="5073" spans="1:2">
      <c r="A5073" s="917">
        <v>38506</v>
      </c>
      <c r="B5073">
        <v>5.82</v>
      </c>
    </row>
    <row r="5074" spans="1:2">
      <c r="A5074" s="917">
        <v>38509</v>
      </c>
      <c r="B5074">
        <v>5.78</v>
      </c>
    </row>
    <row r="5075" spans="1:2">
      <c r="A5075" s="917">
        <v>38510</v>
      </c>
      <c r="B5075">
        <v>5.74</v>
      </c>
    </row>
    <row r="5076" spans="1:2">
      <c r="A5076" s="917">
        <v>38511</v>
      </c>
      <c r="B5076">
        <v>5.77</v>
      </c>
    </row>
    <row r="5077" spans="1:2">
      <c r="A5077" s="917">
        <v>38512</v>
      </c>
      <c r="B5077">
        <v>5.81</v>
      </c>
    </row>
    <row r="5078" spans="1:2">
      <c r="A5078" s="917">
        <v>38513</v>
      </c>
      <c r="B5078">
        <v>5.89</v>
      </c>
    </row>
    <row r="5079" spans="1:2">
      <c r="A5079" s="917">
        <v>38516</v>
      </c>
      <c r="B5079">
        <v>5.93</v>
      </c>
    </row>
    <row r="5080" spans="1:2">
      <c r="A5080" s="917">
        <v>38517</v>
      </c>
      <c r="B5080">
        <v>6</v>
      </c>
    </row>
    <row r="5081" spans="1:2">
      <c r="A5081" s="917">
        <v>38518</v>
      </c>
      <c r="B5081">
        <v>5.99</v>
      </c>
    </row>
    <row r="5082" spans="1:2">
      <c r="A5082" s="917">
        <v>38519</v>
      </c>
      <c r="B5082">
        <v>5.95</v>
      </c>
    </row>
    <row r="5083" spans="1:2">
      <c r="A5083" s="917">
        <v>38520</v>
      </c>
      <c r="B5083">
        <v>5.94</v>
      </c>
    </row>
    <row r="5084" spans="1:2">
      <c r="A5084" s="917">
        <v>38523</v>
      </c>
      <c r="B5084">
        <v>5.96</v>
      </c>
    </row>
    <row r="5085" spans="1:2">
      <c r="A5085" s="917">
        <v>38524</v>
      </c>
      <c r="B5085">
        <v>5.91</v>
      </c>
    </row>
    <row r="5086" spans="1:2">
      <c r="A5086" s="917">
        <v>38525</v>
      </c>
      <c r="B5086">
        <v>5.84</v>
      </c>
    </row>
    <row r="5087" spans="1:2">
      <c r="A5087" s="917">
        <v>38526</v>
      </c>
      <c r="B5087">
        <v>5.84</v>
      </c>
    </row>
    <row r="5088" spans="1:2">
      <c r="A5088" s="917">
        <v>38527</v>
      </c>
      <c r="B5088">
        <v>5.81</v>
      </c>
    </row>
    <row r="5089" spans="1:2">
      <c r="A5089" s="917">
        <v>38530</v>
      </c>
      <c r="B5089">
        <v>5.79</v>
      </c>
    </row>
    <row r="5090" spans="1:2">
      <c r="A5090" s="917">
        <v>38531</v>
      </c>
      <c r="B5090">
        <v>5.84</v>
      </c>
    </row>
    <row r="5091" spans="1:2">
      <c r="A5091" s="917">
        <v>38532</v>
      </c>
      <c r="B5091">
        <v>5.86</v>
      </c>
    </row>
    <row r="5092" spans="1:2">
      <c r="A5092" s="917">
        <v>38533</v>
      </c>
      <c r="B5092">
        <v>5.81</v>
      </c>
    </row>
    <row r="5093" spans="1:2">
      <c r="A5093" s="917">
        <v>38534</v>
      </c>
      <c r="B5093">
        <v>5.89</v>
      </c>
    </row>
    <row r="5094" spans="1:2">
      <c r="A5094" s="917">
        <v>38537</v>
      </c>
      <c r="B5094" t="s">
        <v>739</v>
      </c>
    </row>
    <row r="5095" spans="1:2">
      <c r="A5095" s="917">
        <v>38538</v>
      </c>
      <c r="B5095">
        <v>5.95</v>
      </c>
    </row>
    <row r="5096" spans="1:2">
      <c r="A5096" s="917">
        <v>38539</v>
      </c>
      <c r="B5096">
        <v>5.93</v>
      </c>
    </row>
    <row r="5097" spans="1:2">
      <c r="A5097" s="917">
        <v>38540</v>
      </c>
      <c r="B5097">
        <v>5.89</v>
      </c>
    </row>
    <row r="5098" spans="1:2">
      <c r="A5098" s="917">
        <v>38541</v>
      </c>
      <c r="B5098">
        <v>5.94</v>
      </c>
    </row>
    <row r="5099" spans="1:2">
      <c r="A5099" s="917">
        <v>38544</v>
      </c>
      <c r="B5099">
        <v>5.92</v>
      </c>
    </row>
    <row r="5100" spans="1:2">
      <c r="A5100" s="917">
        <v>38545</v>
      </c>
      <c r="B5100">
        <v>5.95</v>
      </c>
    </row>
    <row r="5101" spans="1:2">
      <c r="A5101" s="917">
        <v>38546</v>
      </c>
      <c r="B5101">
        <v>5.96</v>
      </c>
    </row>
    <row r="5102" spans="1:2">
      <c r="A5102" s="917">
        <v>38547</v>
      </c>
      <c r="B5102">
        <v>5.97</v>
      </c>
    </row>
    <row r="5103" spans="1:2">
      <c r="A5103" s="917">
        <v>38548</v>
      </c>
      <c r="B5103">
        <v>5.95</v>
      </c>
    </row>
    <row r="5104" spans="1:2">
      <c r="A5104" s="917">
        <v>38551</v>
      </c>
      <c r="B5104">
        <v>6.02</v>
      </c>
    </row>
    <row r="5105" spans="1:2">
      <c r="A5105" s="917">
        <v>38552</v>
      </c>
      <c r="B5105">
        <v>5.98</v>
      </c>
    </row>
    <row r="5106" spans="1:2">
      <c r="A5106" s="917">
        <v>38553</v>
      </c>
      <c r="B5106">
        <v>5.94</v>
      </c>
    </row>
    <row r="5107" spans="1:2">
      <c r="A5107" s="917">
        <v>38554</v>
      </c>
      <c r="B5107">
        <v>6.04</v>
      </c>
    </row>
    <row r="5108" spans="1:2">
      <c r="A5108" s="917">
        <v>38555</v>
      </c>
      <c r="B5108">
        <v>5.98</v>
      </c>
    </row>
    <row r="5109" spans="1:2">
      <c r="A5109" s="917">
        <v>38558</v>
      </c>
      <c r="B5109">
        <v>5.97</v>
      </c>
    </row>
    <row r="5110" spans="1:2">
      <c r="A5110" s="917">
        <v>38559</v>
      </c>
      <c r="B5110">
        <v>5.96</v>
      </c>
    </row>
    <row r="5111" spans="1:2">
      <c r="A5111" s="917">
        <v>38560</v>
      </c>
      <c r="B5111">
        <v>5.98</v>
      </c>
    </row>
    <row r="5112" spans="1:2">
      <c r="A5112" s="917">
        <v>38561</v>
      </c>
      <c r="B5112">
        <v>5.88</v>
      </c>
    </row>
    <row r="5113" spans="1:2">
      <c r="A5113" s="917">
        <v>38562</v>
      </c>
      <c r="B5113">
        <v>5.95</v>
      </c>
    </row>
    <row r="5114" spans="1:2">
      <c r="A5114" s="917">
        <v>38565</v>
      </c>
      <c r="B5114">
        <v>5.99</v>
      </c>
    </row>
    <row r="5115" spans="1:2">
      <c r="A5115" s="917">
        <v>38566</v>
      </c>
      <c r="B5115">
        <v>6.02</v>
      </c>
    </row>
    <row r="5116" spans="1:2">
      <c r="A5116" s="917">
        <v>38567</v>
      </c>
      <c r="B5116">
        <v>6</v>
      </c>
    </row>
    <row r="5117" spans="1:2">
      <c r="A5117" s="917">
        <v>38568</v>
      </c>
      <c r="B5117">
        <v>6.01</v>
      </c>
    </row>
    <row r="5118" spans="1:2">
      <c r="A5118" s="917">
        <v>38569</v>
      </c>
      <c r="B5118">
        <v>6.07</v>
      </c>
    </row>
    <row r="5119" spans="1:2">
      <c r="A5119" s="917">
        <v>38572</v>
      </c>
      <c r="B5119">
        <v>6.09</v>
      </c>
    </row>
    <row r="5120" spans="1:2">
      <c r="A5120" s="917">
        <v>38573</v>
      </c>
      <c r="B5120">
        <v>6.07</v>
      </c>
    </row>
    <row r="5121" spans="1:2">
      <c r="A5121" s="917">
        <v>38574</v>
      </c>
      <c r="B5121">
        <v>6.08</v>
      </c>
    </row>
    <row r="5122" spans="1:2">
      <c r="A5122" s="917">
        <v>38575</v>
      </c>
      <c r="B5122">
        <v>6.03</v>
      </c>
    </row>
    <row r="5123" spans="1:2">
      <c r="A5123" s="917">
        <v>38576</v>
      </c>
      <c r="B5123">
        <v>5.95</v>
      </c>
    </row>
    <row r="5124" spans="1:2">
      <c r="A5124" s="917">
        <v>38579</v>
      </c>
      <c r="B5124">
        <v>5.98</v>
      </c>
    </row>
    <row r="5125" spans="1:2">
      <c r="A5125" s="917">
        <v>38580</v>
      </c>
      <c r="B5125">
        <v>5.94</v>
      </c>
    </row>
    <row r="5126" spans="1:2">
      <c r="A5126" s="917">
        <v>38581</v>
      </c>
      <c r="B5126">
        <v>5.99</v>
      </c>
    </row>
    <row r="5127" spans="1:2">
      <c r="A5127" s="917">
        <v>38582</v>
      </c>
      <c r="B5127">
        <v>5.94</v>
      </c>
    </row>
    <row r="5128" spans="1:2">
      <c r="A5128" s="917">
        <v>38583</v>
      </c>
      <c r="B5128">
        <v>5.93</v>
      </c>
    </row>
    <row r="5129" spans="1:2">
      <c r="A5129" s="917">
        <v>38586</v>
      </c>
      <c r="B5129">
        <v>5.94</v>
      </c>
    </row>
    <row r="5130" spans="1:2">
      <c r="A5130" s="917">
        <v>38587</v>
      </c>
      <c r="B5130">
        <v>5.92</v>
      </c>
    </row>
    <row r="5131" spans="1:2">
      <c r="A5131" s="917">
        <v>38588</v>
      </c>
      <c r="B5131">
        <v>5.91</v>
      </c>
    </row>
    <row r="5132" spans="1:2">
      <c r="A5132" s="917">
        <v>38589</v>
      </c>
      <c r="B5132">
        <v>5.88</v>
      </c>
    </row>
    <row r="5133" spans="1:2">
      <c r="A5133" s="917">
        <v>38590</v>
      </c>
      <c r="B5133">
        <v>5.89</v>
      </c>
    </row>
    <row r="5134" spans="1:2">
      <c r="A5134" s="917">
        <v>38593</v>
      </c>
      <c r="B5134">
        <v>5.88</v>
      </c>
    </row>
    <row r="5135" spans="1:2">
      <c r="A5135" s="917">
        <v>38594</v>
      </c>
      <c r="B5135">
        <v>5.83</v>
      </c>
    </row>
    <row r="5136" spans="1:2">
      <c r="A5136" s="917">
        <v>38595</v>
      </c>
      <c r="B5136">
        <v>5.79</v>
      </c>
    </row>
    <row r="5137" spans="1:2">
      <c r="A5137" s="917">
        <v>38596</v>
      </c>
      <c r="B5137">
        <v>5.83</v>
      </c>
    </row>
    <row r="5138" spans="1:2">
      <c r="A5138" s="917">
        <v>38597</v>
      </c>
      <c r="B5138">
        <v>5.87</v>
      </c>
    </row>
    <row r="5139" spans="1:2">
      <c r="A5139" s="917">
        <v>38600</v>
      </c>
      <c r="B5139" t="s">
        <v>739</v>
      </c>
    </row>
    <row r="5140" spans="1:2">
      <c r="A5140" s="917">
        <v>38601</v>
      </c>
      <c r="B5140">
        <v>5.92</v>
      </c>
    </row>
    <row r="5141" spans="1:2">
      <c r="A5141" s="917">
        <v>38602</v>
      </c>
      <c r="B5141">
        <v>5.98</v>
      </c>
    </row>
    <row r="5142" spans="1:2">
      <c r="A5142" s="917">
        <v>38603</v>
      </c>
      <c r="B5142">
        <v>5.98</v>
      </c>
    </row>
    <row r="5143" spans="1:2">
      <c r="A5143" s="917">
        <v>38604</v>
      </c>
      <c r="B5143">
        <v>5.96</v>
      </c>
    </row>
    <row r="5144" spans="1:2">
      <c r="A5144" s="917">
        <v>38607</v>
      </c>
      <c r="B5144">
        <v>6</v>
      </c>
    </row>
    <row r="5145" spans="1:2">
      <c r="A5145" s="917">
        <v>38608</v>
      </c>
      <c r="B5145">
        <v>5.97</v>
      </c>
    </row>
    <row r="5146" spans="1:2">
      <c r="A5146" s="917">
        <v>38609</v>
      </c>
      <c r="B5146">
        <v>6</v>
      </c>
    </row>
    <row r="5147" spans="1:2">
      <c r="A5147" s="917">
        <v>38610</v>
      </c>
      <c r="B5147">
        <v>6.06</v>
      </c>
    </row>
    <row r="5148" spans="1:2">
      <c r="A5148" s="917">
        <v>38611</v>
      </c>
      <c r="B5148">
        <v>6.11</v>
      </c>
    </row>
    <row r="5149" spans="1:2">
      <c r="A5149" s="917">
        <v>38614</v>
      </c>
      <c r="B5149">
        <v>6.1</v>
      </c>
    </row>
    <row r="5150" spans="1:2">
      <c r="A5150" s="917">
        <v>38615</v>
      </c>
      <c r="B5150">
        <v>6.07</v>
      </c>
    </row>
    <row r="5151" spans="1:2">
      <c r="A5151" s="917">
        <v>38616</v>
      </c>
      <c r="B5151">
        <v>6.03</v>
      </c>
    </row>
    <row r="5152" spans="1:2">
      <c r="A5152" s="917">
        <v>38617</v>
      </c>
      <c r="B5152">
        <v>6.03</v>
      </c>
    </row>
    <row r="5153" spans="1:2">
      <c r="A5153" s="917">
        <v>38618</v>
      </c>
      <c r="B5153">
        <v>6.08</v>
      </c>
    </row>
    <row r="5154" spans="1:2">
      <c r="A5154" s="917">
        <v>38621</v>
      </c>
      <c r="B5154">
        <v>6.13</v>
      </c>
    </row>
    <row r="5155" spans="1:2">
      <c r="A5155" s="917">
        <v>38622</v>
      </c>
      <c r="B5155">
        <v>6.14</v>
      </c>
    </row>
    <row r="5156" spans="1:2">
      <c r="A5156" s="917">
        <v>38623</v>
      </c>
      <c r="B5156">
        <v>6.08</v>
      </c>
    </row>
    <row r="5157" spans="1:2">
      <c r="A5157" s="917">
        <v>38624</v>
      </c>
      <c r="B5157">
        <v>6.12</v>
      </c>
    </row>
    <row r="5158" spans="1:2">
      <c r="A5158" s="917">
        <v>38625</v>
      </c>
      <c r="B5158">
        <v>6.15</v>
      </c>
    </row>
    <row r="5159" spans="1:2">
      <c r="A5159" s="917">
        <v>38628</v>
      </c>
      <c r="B5159">
        <v>6.21</v>
      </c>
    </row>
    <row r="5160" spans="1:2">
      <c r="A5160" s="917">
        <v>38629</v>
      </c>
      <c r="B5160">
        <v>6.19</v>
      </c>
    </row>
    <row r="5161" spans="1:2">
      <c r="A5161" s="917">
        <v>38630</v>
      </c>
      <c r="B5161">
        <v>6.17</v>
      </c>
    </row>
    <row r="5162" spans="1:2">
      <c r="A5162" s="917">
        <v>38631</v>
      </c>
      <c r="B5162">
        <v>6.19</v>
      </c>
    </row>
    <row r="5163" spans="1:2">
      <c r="A5163" s="917">
        <v>38632</v>
      </c>
      <c r="B5163">
        <v>6.17</v>
      </c>
    </row>
    <row r="5164" spans="1:2">
      <c r="A5164" s="917">
        <v>38635</v>
      </c>
      <c r="B5164" t="s">
        <v>739</v>
      </c>
    </row>
    <row r="5165" spans="1:2">
      <c r="A5165" s="917">
        <v>38636</v>
      </c>
      <c r="B5165">
        <v>6.19</v>
      </c>
    </row>
    <row r="5166" spans="1:2">
      <c r="A5166" s="917">
        <v>38637</v>
      </c>
      <c r="B5166">
        <v>6.28</v>
      </c>
    </row>
    <row r="5167" spans="1:2">
      <c r="A5167" s="917">
        <v>38638</v>
      </c>
      <c r="B5167">
        <v>6.34</v>
      </c>
    </row>
    <row r="5168" spans="1:2">
      <c r="A5168" s="917">
        <v>38639</v>
      </c>
      <c r="B5168">
        <v>6.35</v>
      </c>
    </row>
    <row r="5169" spans="1:2">
      <c r="A5169" s="917">
        <v>38642</v>
      </c>
      <c r="B5169">
        <v>6.34</v>
      </c>
    </row>
    <row r="5170" spans="1:2">
      <c r="A5170" s="917">
        <v>38643</v>
      </c>
      <c r="B5170">
        <v>6.33</v>
      </c>
    </row>
    <row r="5171" spans="1:2">
      <c r="A5171" s="917">
        <v>38644</v>
      </c>
      <c r="B5171">
        <v>6.33</v>
      </c>
    </row>
    <row r="5172" spans="1:2">
      <c r="A5172" s="917">
        <v>38645</v>
      </c>
      <c r="B5172">
        <v>6.32</v>
      </c>
    </row>
    <row r="5173" spans="1:2">
      <c r="A5173" s="917">
        <v>38646</v>
      </c>
      <c r="B5173">
        <v>6.24</v>
      </c>
    </row>
    <row r="5174" spans="1:2">
      <c r="A5174" s="917">
        <v>38649</v>
      </c>
      <c r="B5174">
        <v>6.3</v>
      </c>
    </row>
    <row r="5175" spans="1:2">
      <c r="A5175" s="917">
        <v>38650</v>
      </c>
      <c r="B5175">
        <v>6.35</v>
      </c>
    </row>
    <row r="5176" spans="1:2">
      <c r="A5176" s="917">
        <v>38651</v>
      </c>
      <c r="B5176">
        <v>6.44</v>
      </c>
    </row>
    <row r="5177" spans="1:2">
      <c r="A5177" s="917">
        <v>38652</v>
      </c>
      <c r="B5177">
        <v>6.41</v>
      </c>
    </row>
    <row r="5178" spans="1:2">
      <c r="A5178" s="917">
        <v>38653</v>
      </c>
      <c r="B5178">
        <v>6.41</v>
      </c>
    </row>
    <row r="5179" spans="1:2">
      <c r="A5179" s="917">
        <v>38656</v>
      </c>
      <c r="B5179">
        <v>6.4</v>
      </c>
    </row>
    <row r="5180" spans="1:2">
      <c r="A5180" s="917">
        <v>38657</v>
      </c>
      <c r="B5180">
        <v>6.42</v>
      </c>
    </row>
    <row r="5181" spans="1:2">
      <c r="A5181" s="917">
        <v>38658</v>
      </c>
      <c r="B5181">
        <v>6.45</v>
      </c>
    </row>
    <row r="5182" spans="1:2">
      <c r="A5182" s="917">
        <v>38659</v>
      </c>
      <c r="B5182">
        <v>6.47</v>
      </c>
    </row>
    <row r="5183" spans="1:2">
      <c r="A5183" s="917">
        <v>38660</v>
      </c>
      <c r="B5183">
        <v>6.48</v>
      </c>
    </row>
    <row r="5184" spans="1:2">
      <c r="A5184" s="917">
        <v>38663</v>
      </c>
      <c r="B5184">
        <v>6.47</v>
      </c>
    </row>
    <row r="5185" spans="1:2">
      <c r="A5185" s="917">
        <v>38664</v>
      </c>
      <c r="B5185">
        <v>6.4</v>
      </c>
    </row>
    <row r="5186" spans="1:2">
      <c r="A5186" s="917">
        <v>38665</v>
      </c>
      <c r="B5186">
        <v>6.46</v>
      </c>
    </row>
    <row r="5187" spans="1:2">
      <c r="A5187" s="917">
        <v>38666</v>
      </c>
      <c r="B5187">
        <v>6.39</v>
      </c>
    </row>
    <row r="5188" spans="1:2">
      <c r="A5188" s="917">
        <v>38667</v>
      </c>
      <c r="B5188" t="s">
        <v>739</v>
      </c>
    </row>
    <row r="5189" spans="1:2">
      <c r="A5189" s="917">
        <v>38670</v>
      </c>
      <c r="B5189">
        <v>6.44</v>
      </c>
    </row>
    <row r="5190" spans="1:2">
      <c r="A5190" s="917">
        <v>38671</v>
      </c>
      <c r="B5190">
        <v>6.39</v>
      </c>
    </row>
    <row r="5191" spans="1:2">
      <c r="A5191" s="917">
        <v>38672</v>
      </c>
      <c r="B5191">
        <v>6.33</v>
      </c>
    </row>
    <row r="5192" spans="1:2">
      <c r="A5192" s="917">
        <v>38673</v>
      </c>
      <c r="B5192">
        <v>6.31</v>
      </c>
    </row>
    <row r="5193" spans="1:2">
      <c r="A5193" s="917">
        <v>38674</v>
      </c>
      <c r="B5193">
        <v>6.36</v>
      </c>
    </row>
    <row r="5194" spans="1:2">
      <c r="A5194" s="917">
        <v>38677</v>
      </c>
      <c r="B5194">
        <v>6.33</v>
      </c>
    </row>
    <row r="5195" spans="1:2">
      <c r="A5195" s="917">
        <v>38678</v>
      </c>
      <c r="B5195">
        <v>6.34</v>
      </c>
    </row>
    <row r="5196" spans="1:2">
      <c r="A5196" s="917">
        <v>38679</v>
      </c>
      <c r="B5196">
        <v>6.38</v>
      </c>
    </row>
    <row r="5197" spans="1:2">
      <c r="A5197" s="917">
        <v>38680</v>
      </c>
      <c r="B5197" t="s">
        <v>739</v>
      </c>
    </row>
    <row r="5198" spans="1:2">
      <c r="A5198" s="917">
        <v>38681</v>
      </c>
      <c r="B5198">
        <v>6.34</v>
      </c>
    </row>
    <row r="5199" spans="1:2">
      <c r="A5199" s="917">
        <v>38684</v>
      </c>
      <c r="B5199">
        <v>6.3</v>
      </c>
    </row>
    <row r="5200" spans="1:2">
      <c r="A5200" s="917">
        <v>38685</v>
      </c>
      <c r="B5200">
        <v>6.36</v>
      </c>
    </row>
    <row r="5201" spans="1:2">
      <c r="A5201" s="917">
        <v>38686</v>
      </c>
      <c r="B5201">
        <v>6.38</v>
      </c>
    </row>
    <row r="5202" spans="1:2">
      <c r="A5202" s="917">
        <v>38687</v>
      </c>
      <c r="B5202">
        <v>6.39</v>
      </c>
    </row>
    <row r="5203" spans="1:2">
      <c r="A5203" s="917">
        <v>38688</v>
      </c>
      <c r="B5203">
        <v>6.39</v>
      </c>
    </row>
    <row r="5204" spans="1:2">
      <c r="A5204" s="917">
        <v>38691</v>
      </c>
      <c r="B5204">
        <v>6.43</v>
      </c>
    </row>
    <row r="5205" spans="1:2">
      <c r="A5205" s="917">
        <v>38692</v>
      </c>
      <c r="B5205">
        <v>6.37</v>
      </c>
    </row>
    <row r="5206" spans="1:2">
      <c r="A5206" s="917">
        <v>38693</v>
      </c>
      <c r="B5206">
        <v>6.4</v>
      </c>
    </row>
    <row r="5207" spans="1:2">
      <c r="A5207" s="917">
        <v>38694</v>
      </c>
      <c r="B5207">
        <v>6.35</v>
      </c>
    </row>
    <row r="5208" spans="1:2">
      <c r="A5208" s="917">
        <v>38695</v>
      </c>
      <c r="B5208">
        <v>6.42</v>
      </c>
    </row>
    <row r="5209" spans="1:2">
      <c r="A5209" s="917">
        <v>38698</v>
      </c>
      <c r="B5209">
        <v>6.42</v>
      </c>
    </row>
    <row r="5210" spans="1:2">
      <c r="A5210" s="917">
        <v>38699</v>
      </c>
      <c r="B5210">
        <v>6.42</v>
      </c>
    </row>
    <row r="5211" spans="1:2">
      <c r="A5211" s="917">
        <v>38700</v>
      </c>
      <c r="B5211">
        <v>6.33</v>
      </c>
    </row>
    <row r="5212" spans="1:2">
      <c r="A5212" s="917">
        <v>38701</v>
      </c>
      <c r="B5212">
        <v>6.34</v>
      </c>
    </row>
    <row r="5213" spans="1:2">
      <c r="A5213" s="917">
        <v>38702</v>
      </c>
      <c r="B5213">
        <v>6.3</v>
      </c>
    </row>
    <row r="5214" spans="1:2">
      <c r="A5214" s="917">
        <v>38705</v>
      </c>
      <c r="B5214">
        <v>6.29</v>
      </c>
    </row>
    <row r="5215" spans="1:2">
      <c r="A5215" s="917">
        <v>38706</v>
      </c>
      <c r="B5215">
        <v>6.31</v>
      </c>
    </row>
    <row r="5216" spans="1:2">
      <c r="A5216" s="917">
        <v>38707</v>
      </c>
      <c r="B5216">
        <v>6.33</v>
      </c>
    </row>
    <row r="5217" spans="1:2">
      <c r="A5217" s="917">
        <v>38708</v>
      </c>
      <c r="B5217">
        <v>6.27</v>
      </c>
    </row>
    <row r="5218" spans="1:2">
      <c r="A5218" s="917">
        <v>38709</v>
      </c>
      <c r="B5218">
        <v>6.21</v>
      </c>
    </row>
    <row r="5219" spans="1:2">
      <c r="A5219" s="917">
        <v>38712</v>
      </c>
      <c r="B5219" t="s">
        <v>739</v>
      </c>
    </row>
    <row r="5220" spans="1:2">
      <c r="A5220" s="917">
        <v>38713</v>
      </c>
      <c r="B5220">
        <v>6.17</v>
      </c>
    </row>
    <row r="5221" spans="1:2">
      <c r="A5221" s="917">
        <v>38714</v>
      </c>
      <c r="B5221">
        <v>6.2</v>
      </c>
    </row>
    <row r="5222" spans="1:2">
      <c r="A5222" s="917">
        <v>38715</v>
      </c>
      <c r="B5222">
        <v>6.19</v>
      </c>
    </row>
    <row r="5223" spans="1:2">
      <c r="A5223" s="917">
        <v>38716</v>
      </c>
      <c r="B5223">
        <v>6.21</v>
      </c>
    </row>
    <row r="5224" spans="1:2">
      <c r="A5224" s="917">
        <v>38719</v>
      </c>
      <c r="B5224" t="s">
        <v>739</v>
      </c>
    </row>
    <row r="5225" spans="1:2">
      <c r="A5225" s="917">
        <v>38720</v>
      </c>
      <c r="B5225">
        <v>6.21</v>
      </c>
    </row>
    <row r="5226" spans="1:2">
      <c r="A5226" s="917">
        <v>38721</v>
      </c>
      <c r="B5226">
        <v>6.2</v>
      </c>
    </row>
    <row r="5227" spans="1:2">
      <c r="A5227" s="917">
        <v>38722</v>
      </c>
      <c r="B5227">
        <v>6.2</v>
      </c>
    </row>
    <row r="5228" spans="1:2">
      <c r="A5228" s="917">
        <v>38723</v>
      </c>
      <c r="B5228">
        <v>6.22</v>
      </c>
    </row>
    <row r="5229" spans="1:2">
      <c r="A5229" s="917">
        <v>38726</v>
      </c>
      <c r="B5229">
        <v>6.22</v>
      </c>
    </row>
    <row r="5230" spans="1:2">
      <c r="A5230" s="917">
        <v>38727</v>
      </c>
      <c r="B5230">
        <v>6.27</v>
      </c>
    </row>
    <row r="5231" spans="1:2">
      <c r="A5231" s="917">
        <v>38728</v>
      </c>
      <c r="B5231">
        <v>6.3</v>
      </c>
    </row>
    <row r="5232" spans="1:2">
      <c r="A5232" s="917">
        <v>38729</v>
      </c>
      <c r="B5232">
        <v>6.25</v>
      </c>
    </row>
    <row r="5233" spans="1:2">
      <c r="A5233" s="917">
        <v>38730</v>
      </c>
      <c r="B5233">
        <v>6.18</v>
      </c>
    </row>
    <row r="5234" spans="1:2">
      <c r="A5234" s="917">
        <v>38733</v>
      </c>
      <c r="B5234" t="s">
        <v>739</v>
      </c>
    </row>
    <row r="5235" spans="1:2">
      <c r="A5235" s="917">
        <v>38734</v>
      </c>
      <c r="B5235">
        <v>6.17</v>
      </c>
    </row>
    <row r="5236" spans="1:2">
      <c r="A5236" s="917">
        <v>38735</v>
      </c>
      <c r="B5236">
        <v>6.18</v>
      </c>
    </row>
    <row r="5237" spans="1:2">
      <c r="A5237" s="917">
        <v>38736</v>
      </c>
      <c r="B5237">
        <v>6.21</v>
      </c>
    </row>
    <row r="5238" spans="1:2">
      <c r="A5238" s="917">
        <v>38737</v>
      </c>
      <c r="B5238">
        <v>6.18</v>
      </c>
    </row>
    <row r="5239" spans="1:2">
      <c r="A5239" s="917">
        <v>38740</v>
      </c>
      <c r="B5239">
        <v>6.18</v>
      </c>
    </row>
    <row r="5240" spans="1:2">
      <c r="A5240" s="917">
        <v>38741</v>
      </c>
      <c r="B5240">
        <v>6.21</v>
      </c>
    </row>
    <row r="5241" spans="1:2">
      <c r="A5241" s="917">
        <v>38742</v>
      </c>
      <c r="B5241">
        <v>6.29</v>
      </c>
    </row>
    <row r="5242" spans="1:2">
      <c r="A5242" s="917">
        <v>38743</v>
      </c>
      <c r="B5242">
        <v>6.33</v>
      </c>
    </row>
    <row r="5243" spans="1:2">
      <c r="A5243" s="917">
        <v>38744</v>
      </c>
      <c r="B5243">
        <v>6.3</v>
      </c>
    </row>
    <row r="5244" spans="1:2">
      <c r="A5244" s="917">
        <v>38747</v>
      </c>
      <c r="B5244">
        <v>6.33</v>
      </c>
    </row>
    <row r="5245" spans="1:2">
      <c r="A5245" s="917">
        <v>38748</v>
      </c>
      <c r="B5245">
        <v>6.31</v>
      </c>
    </row>
    <row r="5246" spans="1:2">
      <c r="A5246" s="917">
        <v>38749</v>
      </c>
      <c r="B5246">
        <v>6.33</v>
      </c>
    </row>
    <row r="5247" spans="1:2">
      <c r="A5247" s="917">
        <v>38750</v>
      </c>
      <c r="B5247">
        <v>6.31</v>
      </c>
    </row>
    <row r="5248" spans="1:2">
      <c r="A5248" s="917">
        <v>38751</v>
      </c>
      <c r="B5248">
        <v>6.26</v>
      </c>
    </row>
    <row r="5249" spans="1:2">
      <c r="A5249" s="917">
        <v>38754</v>
      </c>
      <c r="B5249">
        <v>6.24</v>
      </c>
    </row>
    <row r="5250" spans="1:2">
      <c r="A5250" s="917">
        <v>38755</v>
      </c>
      <c r="B5250">
        <v>6.28</v>
      </c>
    </row>
    <row r="5251" spans="1:2">
      <c r="A5251" s="917">
        <v>38756</v>
      </c>
      <c r="B5251">
        <v>6.31</v>
      </c>
    </row>
    <row r="5252" spans="1:2">
      <c r="A5252" s="917">
        <v>38757</v>
      </c>
      <c r="B5252">
        <v>6.27</v>
      </c>
    </row>
    <row r="5253" spans="1:2">
      <c r="A5253" s="917">
        <v>38758</v>
      </c>
      <c r="B5253">
        <v>6.3</v>
      </c>
    </row>
    <row r="5254" spans="1:2">
      <c r="A5254" s="917">
        <v>38761</v>
      </c>
      <c r="B5254">
        <v>6.3</v>
      </c>
    </row>
    <row r="5255" spans="1:2">
      <c r="A5255" s="917">
        <v>38762</v>
      </c>
      <c r="B5255">
        <v>6.33</v>
      </c>
    </row>
    <row r="5256" spans="1:2">
      <c r="A5256" s="917">
        <v>38763</v>
      </c>
      <c r="B5256">
        <v>6.31</v>
      </c>
    </row>
    <row r="5257" spans="1:2">
      <c r="A5257" s="917">
        <v>38764</v>
      </c>
      <c r="B5257">
        <v>6.3</v>
      </c>
    </row>
    <row r="5258" spans="1:2">
      <c r="A5258" s="917">
        <v>38765</v>
      </c>
      <c r="B5258">
        <v>6.24</v>
      </c>
    </row>
    <row r="5259" spans="1:2">
      <c r="A5259" s="917">
        <v>38768</v>
      </c>
      <c r="B5259" t="s">
        <v>739</v>
      </c>
    </row>
    <row r="5260" spans="1:2">
      <c r="A5260" s="917">
        <v>38769</v>
      </c>
      <c r="B5260">
        <v>6.25</v>
      </c>
    </row>
    <row r="5261" spans="1:2">
      <c r="A5261" s="917">
        <v>38770</v>
      </c>
      <c r="B5261">
        <v>6.21</v>
      </c>
    </row>
    <row r="5262" spans="1:2">
      <c r="A5262" s="917">
        <v>38771</v>
      </c>
      <c r="B5262">
        <v>6.23</v>
      </c>
    </row>
    <row r="5263" spans="1:2">
      <c r="A5263" s="917">
        <v>38772</v>
      </c>
      <c r="B5263">
        <v>6.22</v>
      </c>
    </row>
    <row r="5264" spans="1:2">
      <c r="A5264" s="917">
        <v>38775</v>
      </c>
      <c r="B5264">
        <v>6.24</v>
      </c>
    </row>
    <row r="5265" spans="1:2">
      <c r="A5265" s="917">
        <v>38776</v>
      </c>
      <c r="B5265">
        <v>6.2</v>
      </c>
    </row>
    <row r="5266" spans="1:2">
      <c r="A5266" s="917">
        <v>38777</v>
      </c>
      <c r="B5266">
        <v>6.25</v>
      </c>
    </row>
    <row r="5267" spans="1:2">
      <c r="A5267" s="917">
        <v>38778</v>
      </c>
      <c r="B5267">
        <v>6.3</v>
      </c>
    </row>
    <row r="5268" spans="1:2">
      <c r="A5268" s="917">
        <v>38779</v>
      </c>
      <c r="B5268">
        <v>6.35</v>
      </c>
    </row>
    <row r="5269" spans="1:2">
      <c r="A5269" s="917">
        <v>38782</v>
      </c>
      <c r="B5269">
        <v>6.41</v>
      </c>
    </row>
    <row r="5270" spans="1:2">
      <c r="A5270" s="917">
        <v>38783</v>
      </c>
      <c r="B5270">
        <v>6.41</v>
      </c>
    </row>
    <row r="5271" spans="1:2">
      <c r="A5271" s="917">
        <v>38784</v>
      </c>
      <c r="B5271">
        <v>6.41</v>
      </c>
    </row>
    <row r="5272" spans="1:2">
      <c r="A5272" s="917">
        <v>38785</v>
      </c>
      <c r="B5272">
        <v>6.41</v>
      </c>
    </row>
    <row r="5273" spans="1:2">
      <c r="A5273" s="917">
        <v>38786</v>
      </c>
      <c r="B5273">
        <v>6.43</v>
      </c>
    </row>
    <row r="5274" spans="1:2">
      <c r="A5274" s="917">
        <v>38789</v>
      </c>
      <c r="B5274">
        <v>6.46</v>
      </c>
    </row>
    <row r="5275" spans="1:2">
      <c r="A5275" s="917">
        <v>38790</v>
      </c>
      <c r="B5275">
        <v>6.39</v>
      </c>
    </row>
    <row r="5276" spans="1:2">
      <c r="A5276" s="917">
        <v>38791</v>
      </c>
      <c r="B5276">
        <v>6.43</v>
      </c>
    </row>
    <row r="5277" spans="1:2">
      <c r="A5277" s="917">
        <v>38792</v>
      </c>
      <c r="B5277">
        <v>6.37</v>
      </c>
    </row>
    <row r="5278" spans="1:2">
      <c r="A5278" s="917">
        <v>38793</v>
      </c>
      <c r="B5278">
        <v>6.38</v>
      </c>
    </row>
    <row r="5279" spans="1:2">
      <c r="A5279" s="917">
        <v>38796</v>
      </c>
      <c r="B5279">
        <v>6.36</v>
      </c>
    </row>
    <row r="5280" spans="1:2">
      <c r="A5280" s="917">
        <v>38797</v>
      </c>
      <c r="B5280">
        <v>6.41</v>
      </c>
    </row>
    <row r="5281" spans="1:2">
      <c r="A5281" s="917">
        <v>38798</v>
      </c>
      <c r="B5281">
        <v>6.39</v>
      </c>
    </row>
    <row r="5282" spans="1:2">
      <c r="A5282" s="917">
        <v>38799</v>
      </c>
      <c r="B5282">
        <v>6.43</v>
      </c>
    </row>
    <row r="5283" spans="1:2">
      <c r="A5283" s="917">
        <v>38800</v>
      </c>
      <c r="B5283">
        <v>6.37</v>
      </c>
    </row>
    <row r="5284" spans="1:2">
      <c r="A5284" s="917">
        <v>38803</v>
      </c>
      <c r="B5284">
        <v>6.4</v>
      </c>
    </row>
    <row r="5285" spans="1:2">
      <c r="A5285" s="917">
        <v>38804</v>
      </c>
      <c r="B5285">
        <v>6.47</v>
      </c>
    </row>
    <row r="5286" spans="1:2">
      <c r="A5286" s="917">
        <v>38805</v>
      </c>
      <c r="B5286">
        <v>6.52</v>
      </c>
    </row>
    <row r="5287" spans="1:2">
      <c r="A5287" s="917">
        <v>38806</v>
      </c>
      <c r="B5287">
        <v>6.56</v>
      </c>
    </row>
    <row r="5288" spans="1:2">
      <c r="A5288" s="917">
        <v>38807</v>
      </c>
      <c r="B5288">
        <v>6.55</v>
      </c>
    </row>
    <row r="5289" spans="1:2">
      <c r="A5289" s="917">
        <v>38810</v>
      </c>
      <c r="B5289">
        <v>6.56</v>
      </c>
    </row>
    <row r="5290" spans="1:2">
      <c r="A5290" s="917">
        <v>38811</v>
      </c>
      <c r="B5290">
        <v>6.56</v>
      </c>
    </row>
    <row r="5291" spans="1:2">
      <c r="A5291" s="917">
        <v>38812</v>
      </c>
      <c r="B5291">
        <v>6.54</v>
      </c>
    </row>
    <row r="5292" spans="1:2">
      <c r="A5292" s="917">
        <v>38813</v>
      </c>
      <c r="B5292">
        <v>6.6</v>
      </c>
    </row>
    <row r="5293" spans="1:2">
      <c r="A5293" s="917">
        <v>38814</v>
      </c>
      <c r="B5293">
        <v>6.67</v>
      </c>
    </row>
    <row r="5294" spans="1:2">
      <c r="A5294" s="917">
        <v>38817</v>
      </c>
      <c r="B5294">
        <v>6.67</v>
      </c>
    </row>
    <row r="5295" spans="1:2">
      <c r="A5295" s="917">
        <v>38818</v>
      </c>
      <c r="B5295">
        <v>6.64</v>
      </c>
    </row>
    <row r="5296" spans="1:2">
      <c r="A5296" s="917">
        <v>38819</v>
      </c>
      <c r="B5296">
        <v>6.69</v>
      </c>
    </row>
    <row r="5297" spans="1:2">
      <c r="A5297" s="917">
        <v>38820</v>
      </c>
      <c r="B5297">
        <v>6.74</v>
      </c>
    </row>
    <row r="5298" spans="1:2">
      <c r="A5298" s="917">
        <v>38821</v>
      </c>
      <c r="B5298" t="s">
        <v>739</v>
      </c>
    </row>
    <row r="5299" spans="1:2">
      <c r="A5299" s="917">
        <v>38824</v>
      </c>
      <c r="B5299">
        <v>6.71</v>
      </c>
    </row>
    <row r="5300" spans="1:2">
      <c r="A5300" s="917">
        <v>38825</v>
      </c>
      <c r="B5300">
        <v>6.69</v>
      </c>
    </row>
    <row r="5301" spans="1:2">
      <c r="A5301" s="917">
        <v>38826</v>
      </c>
      <c r="B5301">
        <v>6.74</v>
      </c>
    </row>
    <row r="5302" spans="1:2">
      <c r="A5302" s="917">
        <v>38827</v>
      </c>
      <c r="B5302">
        <v>6.74</v>
      </c>
    </row>
    <row r="5303" spans="1:2">
      <c r="A5303" s="917">
        <v>38828</v>
      </c>
      <c r="B5303">
        <v>6.71</v>
      </c>
    </row>
    <row r="5304" spans="1:2">
      <c r="A5304" s="917">
        <v>38831</v>
      </c>
      <c r="B5304">
        <v>6.66</v>
      </c>
    </row>
    <row r="5305" spans="1:2">
      <c r="A5305" s="917">
        <v>38832</v>
      </c>
      <c r="B5305">
        <v>6.75</v>
      </c>
    </row>
    <row r="5306" spans="1:2">
      <c r="A5306" s="917">
        <v>38833</v>
      </c>
      <c r="B5306">
        <v>6.76</v>
      </c>
    </row>
    <row r="5307" spans="1:2">
      <c r="A5307" s="917">
        <v>38834</v>
      </c>
      <c r="B5307">
        <v>6.76</v>
      </c>
    </row>
    <row r="5308" spans="1:2">
      <c r="A5308" s="917">
        <v>38835</v>
      </c>
      <c r="B5308">
        <v>6.74</v>
      </c>
    </row>
    <row r="5309" spans="1:2">
      <c r="A5309" s="917">
        <v>38838</v>
      </c>
      <c r="B5309">
        <v>6.77</v>
      </c>
    </row>
    <row r="5310" spans="1:2">
      <c r="A5310" s="917">
        <v>38839</v>
      </c>
      <c r="B5310">
        <v>6.73</v>
      </c>
    </row>
    <row r="5311" spans="1:2">
      <c r="A5311" s="917">
        <v>38840</v>
      </c>
      <c r="B5311">
        <v>6.76</v>
      </c>
    </row>
    <row r="5312" spans="1:2">
      <c r="A5312" s="917">
        <v>38841</v>
      </c>
      <c r="B5312">
        <v>6.76</v>
      </c>
    </row>
    <row r="5313" spans="1:2">
      <c r="A5313" s="917">
        <v>38842</v>
      </c>
      <c r="B5313">
        <v>6.72</v>
      </c>
    </row>
    <row r="5314" spans="1:2">
      <c r="A5314" s="917">
        <v>38845</v>
      </c>
      <c r="B5314">
        <v>6.71</v>
      </c>
    </row>
    <row r="5315" spans="1:2">
      <c r="A5315" s="917">
        <v>38846</v>
      </c>
      <c r="B5315">
        <v>6.72</v>
      </c>
    </row>
    <row r="5316" spans="1:2">
      <c r="A5316" s="917">
        <v>38847</v>
      </c>
      <c r="B5316">
        <v>6.71</v>
      </c>
    </row>
    <row r="5317" spans="1:2">
      <c r="A5317" s="917">
        <v>38848</v>
      </c>
      <c r="B5317">
        <v>6.75</v>
      </c>
    </row>
    <row r="5318" spans="1:2">
      <c r="A5318" s="917">
        <v>38849</v>
      </c>
      <c r="B5318">
        <v>6.82</v>
      </c>
    </row>
    <row r="5319" spans="1:2">
      <c r="A5319" s="917">
        <v>38852</v>
      </c>
      <c r="B5319">
        <v>6.79</v>
      </c>
    </row>
    <row r="5320" spans="1:2">
      <c r="A5320" s="917">
        <v>38853</v>
      </c>
      <c r="B5320">
        <v>6.76</v>
      </c>
    </row>
    <row r="5321" spans="1:2">
      <c r="A5321" s="917">
        <v>38854</v>
      </c>
      <c r="B5321">
        <v>6.82</v>
      </c>
    </row>
    <row r="5322" spans="1:2">
      <c r="A5322" s="917">
        <v>38855</v>
      </c>
      <c r="B5322">
        <v>6.74</v>
      </c>
    </row>
    <row r="5323" spans="1:2">
      <c r="A5323" s="917">
        <v>38856</v>
      </c>
      <c r="B5323">
        <v>6.7</v>
      </c>
    </row>
    <row r="5324" spans="1:2">
      <c r="A5324" s="917">
        <v>38859</v>
      </c>
      <c r="B5324">
        <v>6.7</v>
      </c>
    </row>
    <row r="5325" spans="1:2">
      <c r="A5325" s="917">
        <v>38860</v>
      </c>
      <c r="B5325">
        <v>6.72</v>
      </c>
    </row>
    <row r="5326" spans="1:2">
      <c r="A5326" s="917">
        <v>38861</v>
      </c>
      <c r="B5326">
        <v>6.71</v>
      </c>
    </row>
    <row r="5327" spans="1:2">
      <c r="A5327" s="917">
        <v>38862</v>
      </c>
      <c r="B5327">
        <v>6.74</v>
      </c>
    </row>
    <row r="5328" spans="1:2">
      <c r="A5328" s="917">
        <v>38863</v>
      </c>
      <c r="B5328">
        <v>6.73</v>
      </c>
    </row>
    <row r="5329" spans="1:2">
      <c r="A5329" s="917">
        <v>38866</v>
      </c>
      <c r="B5329" t="s">
        <v>739</v>
      </c>
    </row>
    <row r="5330" spans="1:2">
      <c r="A5330" s="917">
        <v>38867</v>
      </c>
      <c r="B5330">
        <v>6.76</v>
      </c>
    </row>
    <row r="5331" spans="1:2">
      <c r="A5331" s="917">
        <v>38868</v>
      </c>
      <c r="B5331">
        <v>6.78</v>
      </c>
    </row>
    <row r="5332" spans="1:2">
      <c r="A5332" s="917">
        <v>38869</v>
      </c>
      <c r="B5332">
        <v>6.77</v>
      </c>
    </row>
    <row r="5333" spans="1:2">
      <c r="A5333" s="917">
        <v>38870</v>
      </c>
      <c r="B5333">
        <v>6.67</v>
      </c>
    </row>
    <row r="5334" spans="1:2">
      <c r="A5334" s="917">
        <v>38873</v>
      </c>
      <c r="B5334">
        <v>6.69</v>
      </c>
    </row>
    <row r="5335" spans="1:2">
      <c r="A5335" s="917">
        <v>38874</v>
      </c>
      <c r="B5335">
        <v>6.66</v>
      </c>
    </row>
    <row r="5336" spans="1:2">
      <c r="A5336" s="917">
        <v>38875</v>
      </c>
      <c r="B5336">
        <v>6.69</v>
      </c>
    </row>
    <row r="5337" spans="1:2">
      <c r="A5337" s="917">
        <v>38876</v>
      </c>
      <c r="B5337">
        <v>6.66</v>
      </c>
    </row>
    <row r="5338" spans="1:2">
      <c r="A5338" s="917">
        <v>38877</v>
      </c>
      <c r="B5338">
        <v>6.64</v>
      </c>
    </row>
    <row r="5339" spans="1:2">
      <c r="A5339" s="917">
        <v>38880</v>
      </c>
      <c r="B5339">
        <v>6.64</v>
      </c>
    </row>
    <row r="5340" spans="1:2">
      <c r="A5340" s="917">
        <v>38881</v>
      </c>
      <c r="B5340">
        <v>6.64</v>
      </c>
    </row>
    <row r="5341" spans="1:2">
      <c r="A5341" s="917">
        <v>38882</v>
      </c>
      <c r="B5341">
        <v>6.72</v>
      </c>
    </row>
    <row r="5342" spans="1:2">
      <c r="A5342" s="917">
        <v>38883</v>
      </c>
      <c r="B5342">
        <v>6.77</v>
      </c>
    </row>
    <row r="5343" spans="1:2">
      <c r="A5343" s="917">
        <v>38884</v>
      </c>
      <c r="B5343">
        <v>6.8</v>
      </c>
    </row>
    <row r="5344" spans="1:2">
      <c r="A5344" s="917">
        <v>38887</v>
      </c>
      <c r="B5344">
        <v>6.81</v>
      </c>
    </row>
    <row r="5345" spans="1:2">
      <c r="A5345" s="917">
        <v>38888</v>
      </c>
      <c r="B5345">
        <v>6.82</v>
      </c>
    </row>
    <row r="5346" spans="1:2">
      <c r="A5346" s="917">
        <v>38889</v>
      </c>
      <c r="B5346">
        <v>6.84</v>
      </c>
    </row>
    <row r="5347" spans="1:2">
      <c r="A5347" s="917">
        <v>38890</v>
      </c>
      <c r="B5347">
        <v>6.89</v>
      </c>
    </row>
    <row r="5348" spans="1:2">
      <c r="A5348" s="917">
        <v>38891</v>
      </c>
      <c r="B5348">
        <v>6.92</v>
      </c>
    </row>
    <row r="5349" spans="1:2">
      <c r="A5349" s="917">
        <v>38894</v>
      </c>
      <c r="B5349">
        <v>6.94</v>
      </c>
    </row>
    <row r="5350" spans="1:2">
      <c r="A5350" s="917">
        <v>38895</v>
      </c>
      <c r="B5350">
        <v>6.91</v>
      </c>
    </row>
    <row r="5351" spans="1:2">
      <c r="A5351" s="917">
        <v>38896</v>
      </c>
      <c r="B5351">
        <v>6.94</v>
      </c>
    </row>
    <row r="5352" spans="1:2">
      <c r="A5352" s="917">
        <v>38897</v>
      </c>
      <c r="B5352">
        <v>6.91</v>
      </c>
    </row>
    <row r="5353" spans="1:2">
      <c r="A5353" s="917">
        <v>38898</v>
      </c>
      <c r="B5353">
        <v>6.82</v>
      </c>
    </row>
    <row r="5354" spans="1:2">
      <c r="A5354" s="917">
        <v>38901</v>
      </c>
      <c r="B5354">
        <v>6.83</v>
      </c>
    </row>
    <row r="5355" spans="1:2">
      <c r="A5355" s="917">
        <v>38902</v>
      </c>
      <c r="B5355" t="s">
        <v>739</v>
      </c>
    </row>
    <row r="5356" spans="1:2">
      <c r="A5356" s="917">
        <v>38903</v>
      </c>
      <c r="B5356">
        <v>6.9</v>
      </c>
    </row>
    <row r="5357" spans="1:2">
      <c r="A5357" s="917">
        <v>38904</v>
      </c>
      <c r="B5357">
        <v>6.85</v>
      </c>
    </row>
    <row r="5358" spans="1:2">
      <c r="A5358" s="917">
        <v>38905</v>
      </c>
      <c r="B5358">
        <v>6.8</v>
      </c>
    </row>
    <row r="5359" spans="1:2">
      <c r="A5359" s="917">
        <v>38908</v>
      </c>
      <c r="B5359">
        <v>6.79</v>
      </c>
    </row>
    <row r="5360" spans="1:2">
      <c r="A5360" s="917">
        <v>38909</v>
      </c>
      <c r="B5360">
        <v>6.77</v>
      </c>
    </row>
    <row r="5361" spans="1:2">
      <c r="A5361" s="917">
        <v>38910</v>
      </c>
      <c r="B5361">
        <v>6.76</v>
      </c>
    </row>
    <row r="5362" spans="1:2">
      <c r="A5362" s="917">
        <v>38911</v>
      </c>
      <c r="B5362">
        <v>6.74</v>
      </c>
    </row>
    <row r="5363" spans="1:2">
      <c r="A5363" s="917">
        <v>38912</v>
      </c>
      <c r="B5363">
        <v>6.76</v>
      </c>
    </row>
    <row r="5364" spans="1:2">
      <c r="A5364" s="917">
        <v>38915</v>
      </c>
      <c r="B5364">
        <v>6.75</v>
      </c>
    </row>
    <row r="5365" spans="1:2">
      <c r="A5365" s="917">
        <v>38916</v>
      </c>
      <c r="B5365">
        <v>6.81</v>
      </c>
    </row>
    <row r="5366" spans="1:2">
      <c r="A5366" s="917">
        <v>38917</v>
      </c>
      <c r="B5366">
        <v>6.75</v>
      </c>
    </row>
    <row r="5367" spans="1:2">
      <c r="A5367" s="917">
        <v>38918</v>
      </c>
      <c r="B5367">
        <v>6.72</v>
      </c>
    </row>
    <row r="5368" spans="1:2">
      <c r="A5368" s="917">
        <v>38919</v>
      </c>
      <c r="B5368">
        <v>6.74</v>
      </c>
    </row>
    <row r="5369" spans="1:2">
      <c r="A5369" s="917">
        <v>38922</v>
      </c>
      <c r="B5369">
        <v>6.74</v>
      </c>
    </row>
    <row r="5370" spans="1:2">
      <c r="A5370" s="917">
        <v>38923</v>
      </c>
      <c r="B5370">
        <v>6.75</v>
      </c>
    </row>
    <row r="5371" spans="1:2">
      <c r="A5371" s="917">
        <v>38924</v>
      </c>
      <c r="B5371">
        <v>6.72</v>
      </c>
    </row>
    <row r="5372" spans="1:2">
      <c r="A5372" s="917">
        <v>38925</v>
      </c>
      <c r="B5372">
        <v>6.72</v>
      </c>
    </row>
    <row r="5373" spans="1:2">
      <c r="A5373" s="917">
        <v>38926</v>
      </c>
      <c r="B5373">
        <v>6.67</v>
      </c>
    </row>
    <row r="5374" spans="1:2">
      <c r="A5374" s="917">
        <v>38929</v>
      </c>
      <c r="B5374">
        <v>6.67</v>
      </c>
    </row>
    <row r="5375" spans="1:2">
      <c r="A5375" s="917">
        <v>38930</v>
      </c>
      <c r="B5375">
        <v>6.68</v>
      </c>
    </row>
    <row r="5376" spans="1:2">
      <c r="A5376" s="917">
        <v>38931</v>
      </c>
      <c r="B5376">
        <v>6.65</v>
      </c>
    </row>
    <row r="5377" spans="1:2">
      <c r="A5377" s="917">
        <v>38932</v>
      </c>
      <c r="B5377">
        <v>6.64</v>
      </c>
    </row>
    <row r="5378" spans="1:2">
      <c r="A5378" s="917">
        <v>38933</v>
      </c>
      <c r="B5378">
        <v>6.6</v>
      </c>
    </row>
    <row r="5379" spans="1:2">
      <c r="A5379" s="917">
        <v>38936</v>
      </c>
      <c r="B5379">
        <v>6.6</v>
      </c>
    </row>
    <row r="5380" spans="1:2">
      <c r="A5380" s="917">
        <v>38937</v>
      </c>
      <c r="B5380">
        <v>6.63</v>
      </c>
    </row>
    <row r="5381" spans="1:2">
      <c r="A5381" s="917">
        <v>38938</v>
      </c>
      <c r="B5381">
        <v>6.65</v>
      </c>
    </row>
    <row r="5382" spans="1:2">
      <c r="A5382" s="917">
        <v>38939</v>
      </c>
      <c r="B5382">
        <v>6.66</v>
      </c>
    </row>
    <row r="5383" spans="1:2">
      <c r="A5383" s="917">
        <v>38940</v>
      </c>
      <c r="B5383">
        <v>6.69</v>
      </c>
    </row>
    <row r="5384" spans="1:2">
      <c r="A5384" s="917">
        <v>38943</v>
      </c>
      <c r="B5384">
        <v>6.69</v>
      </c>
    </row>
    <row r="5385" spans="1:2">
      <c r="A5385" s="917">
        <v>38944</v>
      </c>
      <c r="B5385">
        <v>6.63</v>
      </c>
    </row>
    <row r="5386" spans="1:2">
      <c r="A5386" s="917">
        <v>38945</v>
      </c>
      <c r="B5386">
        <v>6.58</v>
      </c>
    </row>
    <row r="5387" spans="1:2">
      <c r="A5387" s="917">
        <v>38946</v>
      </c>
      <c r="B5387">
        <v>6.58</v>
      </c>
    </row>
    <row r="5388" spans="1:2">
      <c r="A5388" s="917">
        <v>38947</v>
      </c>
      <c r="B5388">
        <v>6.55</v>
      </c>
    </row>
    <row r="5389" spans="1:2">
      <c r="A5389" s="917">
        <v>38950</v>
      </c>
      <c r="B5389">
        <v>6.54</v>
      </c>
    </row>
    <row r="5390" spans="1:2">
      <c r="A5390" s="917">
        <v>38951</v>
      </c>
      <c r="B5390">
        <v>6.53</v>
      </c>
    </row>
    <row r="5391" spans="1:2">
      <c r="A5391" s="917">
        <v>38952</v>
      </c>
      <c r="B5391">
        <v>6.54</v>
      </c>
    </row>
    <row r="5392" spans="1:2">
      <c r="A5392" s="917">
        <v>38953</v>
      </c>
      <c r="B5392">
        <v>6.53</v>
      </c>
    </row>
    <row r="5393" spans="1:2">
      <c r="A5393" s="917">
        <v>38954</v>
      </c>
      <c r="B5393">
        <v>6.53</v>
      </c>
    </row>
    <row r="5394" spans="1:2">
      <c r="A5394" s="917">
        <v>38957</v>
      </c>
      <c r="B5394">
        <v>6.53</v>
      </c>
    </row>
    <row r="5395" spans="1:2">
      <c r="A5395" s="917">
        <v>38958</v>
      </c>
      <c r="B5395">
        <v>6.53</v>
      </c>
    </row>
    <row r="5396" spans="1:2">
      <c r="A5396" s="917">
        <v>38959</v>
      </c>
      <c r="B5396">
        <v>6.5</v>
      </c>
    </row>
    <row r="5397" spans="1:2">
      <c r="A5397" s="917">
        <v>38960</v>
      </c>
      <c r="B5397">
        <v>6.47</v>
      </c>
    </row>
    <row r="5398" spans="1:2">
      <c r="A5398" s="917">
        <v>38961</v>
      </c>
      <c r="B5398">
        <v>6.46</v>
      </c>
    </row>
    <row r="5399" spans="1:2">
      <c r="A5399" s="917">
        <v>38964</v>
      </c>
      <c r="B5399" t="s">
        <v>739</v>
      </c>
    </row>
    <row r="5400" spans="1:2">
      <c r="A5400" s="917">
        <v>38965</v>
      </c>
      <c r="B5400">
        <v>6.51</v>
      </c>
    </row>
    <row r="5401" spans="1:2">
      <c r="A5401" s="917">
        <v>38966</v>
      </c>
      <c r="B5401">
        <v>6.53</v>
      </c>
    </row>
    <row r="5402" spans="1:2">
      <c r="A5402" s="917">
        <v>38967</v>
      </c>
      <c r="B5402">
        <v>6.52</v>
      </c>
    </row>
    <row r="5403" spans="1:2">
      <c r="A5403" s="917">
        <v>38968</v>
      </c>
      <c r="B5403">
        <v>6.5</v>
      </c>
    </row>
    <row r="5404" spans="1:2">
      <c r="A5404" s="917">
        <v>38971</v>
      </c>
      <c r="B5404">
        <v>6.52</v>
      </c>
    </row>
    <row r="5405" spans="1:2">
      <c r="A5405" s="917">
        <v>38972</v>
      </c>
      <c r="B5405">
        <v>6.48</v>
      </c>
    </row>
    <row r="5406" spans="1:2">
      <c r="A5406" s="917">
        <v>38973</v>
      </c>
      <c r="B5406">
        <v>6.47</v>
      </c>
    </row>
    <row r="5407" spans="1:2">
      <c r="A5407" s="917">
        <v>38974</v>
      </c>
      <c r="B5407">
        <v>6.49</v>
      </c>
    </row>
    <row r="5408" spans="1:2">
      <c r="A5408" s="917">
        <v>38975</v>
      </c>
      <c r="B5408">
        <v>6.49</v>
      </c>
    </row>
    <row r="5409" spans="1:2">
      <c r="A5409" s="917">
        <v>38978</v>
      </c>
      <c r="B5409">
        <v>6.49</v>
      </c>
    </row>
    <row r="5410" spans="1:2">
      <c r="A5410" s="917">
        <v>38979</v>
      </c>
      <c r="B5410">
        <v>6.43</v>
      </c>
    </row>
    <row r="5411" spans="1:2">
      <c r="A5411" s="917">
        <v>38980</v>
      </c>
      <c r="B5411">
        <v>6.42</v>
      </c>
    </row>
    <row r="5412" spans="1:2">
      <c r="A5412" s="917">
        <v>38981</v>
      </c>
      <c r="B5412">
        <v>6.36</v>
      </c>
    </row>
    <row r="5413" spans="1:2">
      <c r="A5413" s="917">
        <v>38982</v>
      </c>
      <c r="B5413">
        <v>6.32</v>
      </c>
    </row>
    <row r="5414" spans="1:2">
      <c r="A5414" s="917">
        <v>38985</v>
      </c>
      <c r="B5414">
        <v>6.28</v>
      </c>
    </row>
    <row r="5415" spans="1:2">
      <c r="A5415" s="917">
        <v>38986</v>
      </c>
      <c r="B5415">
        <v>6.3</v>
      </c>
    </row>
    <row r="5416" spans="1:2">
      <c r="A5416" s="917">
        <v>38987</v>
      </c>
      <c r="B5416">
        <v>6.31</v>
      </c>
    </row>
    <row r="5417" spans="1:2">
      <c r="A5417" s="917">
        <v>38988</v>
      </c>
      <c r="B5417">
        <v>6.36</v>
      </c>
    </row>
    <row r="5418" spans="1:2">
      <c r="A5418" s="917">
        <v>38989</v>
      </c>
      <c r="B5418">
        <v>6.36</v>
      </c>
    </row>
    <row r="5419" spans="1:2">
      <c r="A5419" s="917">
        <v>38992</v>
      </c>
      <c r="B5419">
        <v>6.35</v>
      </c>
    </row>
    <row r="5420" spans="1:2">
      <c r="A5420" s="917">
        <v>38993</v>
      </c>
      <c r="B5420">
        <v>6.34</v>
      </c>
    </row>
    <row r="5421" spans="1:2">
      <c r="A5421" s="917">
        <v>38994</v>
      </c>
      <c r="B5421">
        <v>6.31</v>
      </c>
    </row>
    <row r="5422" spans="1:2">
      <c r="A5422" s="917">
        <v>38995</v>
      </c>
      <c r="B5422">
        <v>6.35</v>
      </c>
    </row>
    <row r="5423" spans="1:2">
      <c r="A5423" s="917">
        <v>38996</v>
      </c>
      <c r="B5423">
        <v>6.43</v>
      </c>
    </row>
    <row r="5424" spans="1:2">
      <c r="A5424" s="917">
        <v>38999</v>
      </c>
      <c r="B5424" t="s">
        <v>739</v>
      </c>
    </row>
    <row r="5425" spans="1:2">
      <c r="A5425" s="917">
        <v>39000</v>
      </c>
      <c r="B5425">
        <v>6.47</v>
      </c>
    </row>
    <row r="5426" spans="1:2">
      <c r="A5426" s="917">
        <v>39001</v>
      </c>
      <c r="B5426">
        <v>6.51</v>
      </c>
    </row>
    <row r="5427" spans="1:2">
      <c r="A5427" s="917">
        <v>39002</v>
      </c>
      <c r="B5427">
        <v>6.5</v>
      </c>
    </row>
    <row r="5428" spans="1:2">
      <c r="A5428" s="917">
        <v>39003</v>
      </c>
      <c r="B5428">
        <v>6.53</v>
      </c>
    </row>
    <row r="5429" spans="1:2">
      <c r="A5429" s="917">
        <v>39006</v>
      </c>
      <c r="B5429">
        <v>6.5</v>
      </c>
    </row>
    <row r="5430" spans="1:2">
      <c r="A5430" s="917">
        <v>39007</v>
      </c>
      <c r="B5430">
        <v>6.49</v>
      </c>
    </row>
    <row r="5431" spans="1:2">
      <c r="A5431" s="917">
        <v>39008</v>
      </c>
      <c r="B5431">
        <v>6.47</v>
      </c>
    </row>
    <row r="5432" spans="1:2">
      <c r="A5432" s="917">
        <v>39009</v>
      </c>
      <c r="B5432">
        <v>6.49</v>
      </c>
    </row>
    <row r="5433" spans="1:2">
      <c r="A5433" s="917">
        <v>39010</v>
      </c>
      <c r="B5433">
        <v>6.48</v>
      </c>
    </row>
    <row r="5434" spans="1:2">
      <c r="A5434" s="917">
        <v>39013</v>
      </c>
      <c r="B5434">
        <v>6.49</v>
      </c>
    </row>
    <row r="5435" spans="1:2">
      <c r="A5435" s="917">
        <v>39014</v>
      </c>
      <c r="B5435">
        <v>6.48</v>
      </c>
    </row>
    <row r="5436" spans="1:2">
      <c r="A5436" s="917">
        <v>39015</v>
      </c>
      <c r="B5436">
        <v>6.44</v>
      </c>
    </row>
    <row r="5437" spans="1:2">
      <c r="A5437" s="917">
        <v>39016</v>
      </c>
      <c r="B5437">
        <v>6.38</v>
      </c>
    </row>
    <row r="5438" spans="1:2">
      <c r="A5438" s="917">
        <v>39017</v>
      </c>
      <c r="B5438">
        <v>6.33</v>
      </c>
    </row>
    <row r="5439" spans="1:2">
      <c r="A5439" s="917">
        <v>39020</v>
      </c>
      <c r="B5439">
        <v>6.32</v>
      </c>
    </row>
    <row r="5440" spans="1:2">
      <c r="A5440" s="917">
        <v>39021</v>
      </c>
      <c r="B5440">
        <v>6.25</v>
      </c>
    </row>
    <row r="5441" spans="1:2">
      <c r="A5441" s="917">
        <v>39022</v>
      </c>
      <c r="B5441">
        <v>6.21</v>
      </c>
    </row>
    <row r="5442" spans="1:2">
      <c r="A5442" s="917">
        <v>39023</v>
      </c>
      <c r="B5442">
        <v>6.24</v>
      </c>
    </row>
    <row r="5443" spans="1:2">
      <c r="A5443" s="917">
        <v>39024</v>
      </c>
      <c r="B5443">
        <v>6.31</v>
      </c>
    </row>
    <row r="5444" spans="1:2">
      <c r="A5444" s="917">
        <v>39027</v>
      </c>
      <c r="B5444">
        <v>6.3</v>
      </c>
    </row>
    <row r="5445" spans="1:2">
      <c r="A5445" s="917">
        <v>39028</v>
      </c>
      <c r="B5445">
        <v>6.26</v>
      </c>
    </row>
    <row r="5446" spans="1:2">
      <c r="A5446" s="917">
        <v>39029</v>
      </c>
      <c r="B5446">
        <v>6.23</v>
      </c>
    </row>
    <row r="5447" spans="1:2">
      <c r="A5447" s="917">
        <v>39030</v>
      </c>
      <c r="B5447">
        <v>6.24</v>
      </c>
    </row>
    <row r="5448" spans="1:2">
      <c r="A5448" s="917">
        <v>39031</v>
      </c>
      <c r="B5448">
        <v>6.2</v>
      </c>
    </row>
    <row r="5449" spans="1:2">
      <c r="A5449" s="917">
        <v>39034</v>
      </c>
      <c r="B5449">
        <v>6.21</v>
      </c>
    </row>
    <row r="5450" spans="1:2">
      <c r="A5450" s="917">
        <v>39035</v>
      </c>
      <c r="B5450">
        <v>6.18</v>
      </c>
    </row>
    <row r="5451" spans="1:2">
      <c r="A5451" s="917">
        <v>39036</v>
      </c>
      <c r="B5451">
        <v>6.22</v>
      </c>
    </row>
    <row r="5452" spans="1:2">
      <c r="A5452" s="917">
        <v>39037</v>
      </c>
      <c r="B5452">
        <v>6.25</v>
      </c>
    </row>
    <row r="5453" spans="1:2">
      <c r="A5453" s="917">
        <v>39038</v>
      </c>
      <c r="B5453">
        <v>6.21</v>
      </c>
    </row>
    <row r="5454" spans="1:2">
      <c r="A5454" s="917">
        <v>39041</v>
      </c>
      <c r="B5454">
        <v>6.2</v>
      </c>
    </row>
    <row r="5455" spans="1:2">
      <c r="A5455" s="917">
        <v>39042</v>
      </c>
      <c r="B5455">
        <v>6.18</v>
      </c>
    </row>
    <row r="5456" spans="1:2">
      <c r="A5456" s="917">
        <v>39043</v>
      </c>
      <c r="B5456">
        <v>6.17</v>
      </c>
    </row>
    <row r="5457" spans="1:2">
      <c r="A5457" s="917">
        <v>39044</v>
      </c>
      <c r="B5457" t="s">
        <v>739</v>
      </c>
    </row>
    <row r="5458" spans="1:2">
      <c r="A5458" s="917">
        <v>39045</v>
      </c>
      <c r="B5458">
        <v>6.15</v>
      </c>
    </row>
    <row r="5459" spans="1:2">
      <c r="A5459" s="917">
        <v>39048</v>
      </c>
      <c r="B5459">
        <v>6.15</v>
      </c>
    </row>
    <row r="5460" spans="1:2">
      <c r="A5460" s="917">
        <v>39049</v>
      </c>
      <c r="B5460">
        <v>6.13</v>
      </c>
    </row>
    <row r="5461" spans="1:2">
      <c r="A5461" s="917">
        <v>39050</v>
      </c>
      <c r="B5461">
        <v>6.14</v>
      </c>
    </row>
    <row r="5462" spans="1:2">
      <c r="A5462" s="917">
        <v>39051</v>
      </c>
      <c r="B5462">
        <v>6.1</v>
      </c>
    </row>
    <row r="5463" spans="1:2">
      <c r="A5463" s="917">
        <v>39052</v>
      </c>
      <c r="B5463">
        <v>6.08</v>
      </c>
    </row>
    <row r="5464" spans="1:2">
      <c r="A5464" s="917">
        <v>39055</v>
      </c>
      <c r="B5464">
        <v>6.09</v>
      </c>
    </row>
    <row r="5465" spans="1:2">
      <c r="A5465" s="917">
        <v>39056</v>
      </c>
      <c r="B5465">
        <v>6.1</v>
      </c>
    </row>
    <row r="5466" spans="1:2">
      <c r="A5466" s="917">
        <v>39057</v>
      </c>
      <c r="B5466">
        <v>6.13</v>
      </c>
    </row>
    <row r="5467" spans="1:2">
      <c r="A5467" s="917">
        <v>39058</v>
      </c>
      <c r="B5467">
        <v>6.13</v>
      </c>
    </row>
    <row r="5468" spans="1:2">
      <c r="A5468" s="917">
        <v>39059</v>
      </c>
      <c r="B5468">
        <v>6.19</v>
      </c>
    </row>
    <row r="5469" spans="1:2">
      <c r="A5469" s="917">
        <v>39062</v>
      </c>
      <c r="B5469">
        <v>6.16</v>
      </c>
    </row>
    <row r="5470" spans="1:2">
      <c r="A5470" s="917">
        <v>39063</v>
      </c>
      <c r="B5470">
        <v>6.14</v>
      </c>
    </row>
    <row r="5471" spans="1:2">
      <c r="A5471" s="917">
        <v>39064</v>
      </c>
      <c r="B5471">
        <v>6.22</v>
      </c>
    </row>
    <row r="5472" spans="1:2">
      <c r="A5472" s="917">
        <v>39065</v>
      </c>
      <c r="B5472">
        <v>6.26</v>
      </c>
    </row>
    <row r="5473" spans="1:2">
      <c r="A5473" s="917">
        <v>39066</v>
      </c>
      <c r="B5473">
        <v>6.26</v>
      </c>
    </row>
    <row r="5474" spans="1:2">
      <c r="A5474" s="917">
        <v>39069</v>
      </c>
      <c r="B5474">
        <v>6.25</v>
      </c>
    </row>
    <row r="5475" spans="1:2">
      <c r="A5475" s="917">
        <v>39070</v>
      </c>
      <c r="B5475">
        <v>6.27</v>
      </c>
    </row>
    <row r="5476" spans="1:2">
      <c r="A5476" s="917">
        <v>39071</v>
      </c>
      <c r="B5476">
        <v>6.27</v>
      </c>
    </row>
    <row r="5477" spans="1:2">
      <c r="A5477" s="917">
        <v>39072</v>
      </c>
      <c r="B5477">
        <v>6.23</v>
      </c>
    </row>
    <row r="5478" spans="1:2">
      <c r="A5478" s="917">
        <v>39073</v>
      </c>
      <c r="B5478">
        <v>6.3</v>
      </c>
    </row>
    <row r="5479" spans="1:2">
      <c r="A5479" s="917">
        <v>39076</v>
      </c>
      <c r="B5479" t="s">
        <v>739</v>
      </c>
    </row>
    <row r="5480" spans="1:2">
      <c r="A5480" s="917">
        <v>39077</v>
      </c>
      <c r="B5480">
        <v>6.27</v>
      </c>
    </row>
    <row r="5481" spans="1:2">
      <c r="A5481" s="917">
        <v>39078</v>
      </c>
      <c r="B5481">
        <v>6.32</v>
      </c>
    </row>
    <row r="5482" spans="1:2">
      <c r="A5482" s="917">
        <v>39079</v>
      </c>
      <c r="B5482">
        <v>6.35</v>
      </c>
    </row>
    <row r="5483" spans="1:2">
      <c r="A5483" s="917">
        <v>39080</v>
      </c>
      <c r="B5483">
        <v>6.35</v>
      </c>
    </row>
    <row r="5484" spans="1:2">
      <c r="A5484" s="917">
        <v>39083</v>
      </c>
      <c r="B5484" t="s">
        <v>739</v>
      </c>
    </row>
    <row r="5485" spans="1:2">
      <c r="A5485" s="917">
        <v>39084</v>
      </c>
      <c r="B5485">
        <v>6.32</v>
      </c>
    </row>
    <row r="5486" spans="1:2">
      <c r="A5486" s="917">
        <v>39085</v>
      </c>
      <c r="B5486">
        <v>6.28</v>
      </c>
    </row>
    <row r="5487" spans="1:2">
      <c r="A5487" s="917">
        <v>39086</v>
      </c>
      <c r="B5487">
        <v>6.24</v>
      </c>
    </row>
    <row r="5488" spans="1:2">
      <c r="A5488" s="917">
        <v>39087</v>
      </c>
      <c r="B5488">
        <v>6.25</v>
      </c>
    </row>
    <row r="5489" spans="1:2">
      <c r="A5489" s="917">
        <v>39090</v>
      </c>
      <c r="B5489">
        <v>6.25</v>
      </c>
    </row>
    <row r="5490" spans="1:2">
      <c r="A5490" s="917">
        <v>39091</v>
      </c>
      <c r="B5490">
        <v>6.25</v>
      </c>
    </row>
    <row r="5491" spans="1:2">
      <c r="A5491" s="917">
        <v>39092</v>
      </c>
      <c r="B5491">
        <v>6.28</v>
      </c>
    </row>
    <row r="5492" spans="1:2">
      <c r="A5492" s="917">
        <v>39093</v>
      </c>
      <c r="B5492">
        <v>6.33</v>
      </c>
    </row>
    <row r="5493" spans="1:2">
      <c r="A5493" s="917">
        <v>39094</v>
      </c>
      <c r="B5493">
        <v>6.36</v>
      </c>
    </row>
    <row r="5494" spans="1:2">
      <c r="A5494" s="917">
        <v>39097</v>
      </c>
      <c r="B5494" t="s">
        <v>739</v>
      </c>
    </row>
    <row r="5495" spans="1:2">
      <c r="A5495" s="917">
        <v>39098</v>
      </c>
      <c r="B5495">
        <v>6.34</v>
      </c>
    </row>
    <row r="5496" spans="1:2">
      <c r="A5496" s="917">
        <v>39099</v>
      </c>
      <c r="B5496">
        <v>6.37</v>
      </c>
    </row>
    <row r="5497" spans="1:2">
      <c r="A5497" s="917">
        <v>39100</v>
      </c>
      <c r="B5497">
        <v>6.33</v>
      </c>
    </row>
    <row r="5498" spans="1:2">
      <c r="A5498" s="917">
        <v>39101</v>
      </c>
      <c r="B5498">
        <v>6.35</v>
      </c>
    </row>
    <row r="5499" spans="1:2">
      <c r="A5499" s="917">
        <v>39104</v>
      </c>
      <c r="B5499">
        <v>6.33</v>
      </c>
    </row>
    <row r="5500" spans="1:2">
      <c r="A5500" s="917">
        <v>39105</v>
      </c>
      <c r="B5500">
        <v>6.38</v>
      </c>
    </row>
    <row r="5501" spans="1:2">
      <c r="A5501" s="917">
        <v>39106</v>
      </c>
      <c r="B5501">
        <v>6.38</v>
      </c>
    </row>
    <row r="5502" spans="1:2">
      <c r="A5502" s="917">
        <v>39107</v>
      </c>
      <c r="B5502">
        <v>6.43</v>
      </c>
    </row>
    <row r="5503" spans="1:2">
      <c r="A5503" s="917">
        <v>39108</v>
      </c>
      <c r="B5503">
        <v>6.44</v>
      </c>
    </row>
    <row r="5504" spans="1:2">
      <c r="A5504" s="917">
        <v>39111</v>
      </c>
      <c r="B5504">
        <v>6.45</v>
      </c>
    </row>
    <row r="5505" spans="1:2">
      <c r="A5505" s="917">
        <v>39112</v>
      </c>
      <c r="B5505">
        <v>6.44</v>
      </c>
    </row>
    <row r="5506" spans="1:2">
      <c r="A5506" s="917">
        <v>39113</v>
      </c>
      <c r="B5506">
        <v>6.4</v>
      </c>
    </row>
    <row r="5507" spans="1:2">
      <c r="A5507" s="917">
        <v>39114</v>
      </c>
      <c r="B5507">
        <v>6.4</v>
      </c>
    </row>
    <row r="5508" spans="1:2">
      <c r="A5508" s="917">
        <v>39115</v>
      </c>
      <c r="B5508">
        <v>6.39</v>
      </c>
    </row>
    <row r="5509" spans="1:2">
      <c r="A5509" s="917">
        <v>39118</v>
      </c>
      <c r="B5509">
        <v>6.37</v>
      </c>
    </row>
    <row r="5510" spans="1:2">
      <c r="A5510" s="917">
        <v>39119</v>
      </c>
      <c r="B5510">
        <v>6.32</v>
      </c>
    </row>
    <row r="5511" spans="1:2">
      <c r="A5511" s="917">
        <v>39120</v>
      </c>
      <c r="B5511">
        <v>6.3</v>
      </c>
    </row>
    <row r="5512" spans="1:2">
      <c r="A5512" s="917">
        <v>39121</v>
      </c>
      <c r="B5512">
        <v>6.28</v>
      </c>
    </row>
    <row r="5513" spans="1:2">
      <c r="A5513" s="917">
        <v>39122</v>
      </c>
      <c r="B5513">
        <v>6.33</v>
      </c>
    </row>
    <row r="5514" spans="1:2">
      <c r="A5514" s="917">
        <v>39125</v>
      </c>
      <c r="B5514">
        <v>6.34</v>
      </c>
    </row>
    <row r="5515" spans="1:2">
      <c r="A5515" s="917">
        <v>39126</v>
      </c>
      <c r="B5515">
        <v>6.36</v>
      </c>
    </row>
    <row r="5516" spans="1:2">
      <c r="A5516" s="917">
        <v>39127</v>
      </c>
      <c r="B5516">
        <v>6.29</v>
      </c>
    </row>
    <row r="5517" spans="1:2">
      <c r="A5517" s="917">
        <v>39128</v>
      </c>
      <c r="B5517">
        <v>6.26</v>
      </c>
    </row>
    <row r="5518" spans="1:2">
      <c r="A5518" s="917">
        <v>39129</v>
      </c>
      <c r="B5518">
        <v>6.24</v>
      </c>
    </row>
    <row r="5519" spans="1:2">
      <c r="A5519" s="917">
        <v>39132</v>
      </c>
      <c r="B5519" t="s">
        <v>739</v>
      </c>
    </row>
    <row r="5520" spans="1:2">
      <c r="A5520" s="917">
        <v>39133</v>
      </c>
      <c r="B5520">
        <v>6.23</v>
      </c>
    </row>
    <row r="5521" spans="1:2">
      <c r="A5521" s="917">
        <v>39134</v>
      </c>
      <c r="B5521">
        <v>6.23</v>
      </c>
    </row>
    <row r="5522" spans="1:2">
      <c r="A5522" s="917">
        <v>39135</v>
      </c>
      <c r="B5522">
        <v>6.27</v>
      </c>
    </row>
    <row r="5523" spans="1:2">
      <c r="A5523" s="917">
        <v>39136</v>
      </c>
      <c r="B5523">
        <v>6.21</v>
      </c>
    </row>
    <row r="5524" spans="1:2">
      <c r="A5524" s="917">
        <v>39139</v>
      </c>
      <c r="B5524">
        <v>6.17</v>
      </c>
    </row>
    <row r="5525" spans="1:2">
      <c r="A5525" s="917">
        <v>39140</v>
      </c>
      <c r="B5525">
        <v>6.09</v>
      </c>
    </row>
    <row r="5526" spans="1:2">
      <c r="A5526" s="917">
        <v>39141</v>
      </c>
      <c r="B5526">
        <v>6.16</v>
      </c>
    </row>
    <row r="5527" spans="1:2">
      <c r="A5527" s="917">
        <v>39142</v>
      </c>
      <c r="B5527">
        <v>6.18</v>
      </c>
    </row>
    <row r="5528" spans="1:2">
      <c r="A5528" s="917">
        <v>39143</v>
      </c>
      <c r="B5528">
        <v>6.16</v>
      </c>
    </row>
    <row r="5529" spans="1:2">
      <c r="A5529" s="917">
        <v>39146</v>
      </c>
      <c r="B5529">
        <v>6.19</v>
      </c>
    </row>
    <row r="5530" spans="1:2">
      <c r="A5530" s="917">
        <v>39147</v>
      </c>
      <c r="B5530">
        <v>6.19</v>
      </c>
    </row>
    <row r="5531" spans="1:2">
      <c r="A5531" s="917">
        <v>39148</v>
      </c>
      <c r="B5531">
        <v>6.16</v>
      </c>
    </row>
    <row r="5532" spans="1:2">
      <c r="A5532" s="917">
        <v>39149</v>
      </c>
      <c r="B5532">
        <v>6.18</v>
      </c>
    </row>
    <row r="5533" spans="1:2">
      <c r="A5533" s="917">
        <v>39150</v>
      </c>
      <c r="B5533">
        <v>6.24</v>
      </c>
    </row>
    <row r="5534" spans="1:2">
      <c r="A5534" s="917">
        <v>39153</v>
      </c>
      <c r="B5534">
        <v>6.21</v>
      </c>
    </row>
    <row r="5535" spans="1:2">
      <c r="A5535" s="917">
        <v>39154</v>
      </c>
      <c r="B5535">
        <v>6.2</v>
      </c>
    </row>
    <row r="5536" spans="1:2">
      <c r="A5536" s="917">
        <v>39155</v>
      </c>
      <c r="B5536">
        <v>6.25</v>
      </c>
    </row>
    <row r="5537" spans="1:2">
      <c r="A5537" s="917">
        <v>39156</v>
      </c>
      <c r="B5537">
        <v>6.24</v>
      </c>
    </row>
    <row r="5538" spans="1:2">
      <c r="A5538" s="917">
        <v>39157</v>
      </c>
      <c r="B5538">
        <v>6.25</v>
      </c>
    </row>
    <row r="5539" spans="1:2">
      <c r="A5539" s="917">
        <v>39160</v>
      </c>
      <c r="B5539">
        <v>6.28</v>
      </c>
    </row>
    <row r="5540" spans="1:2">
      <c r="A5540" s="917">
        <v>39161</v>
      </c>
      <c r="B5540">
        <v>6.27</v>
      </c>
    </row>
    <row r="5541" spans="1:2">
      <c r="A5541" s="917">
        <v>39162</v>
      </c>
      <c r="B5541">
        <v>6.26</v>
      </c>
    </row>
    <row r="5542" spans="1:2">
      <c r="A5542" s="917">
        <v>39163</v>
      </c>
      <c r="B5542">
        <v>6.35</v>
      </c>
    </row>
    <row r="5543" spans="1:2">
      <c r="A5543" s="917">
        <v>39164</v>
      </c>
      <c r="B5543">
        <v>6.37</v>
      </c>
    </row>
    <row r="5544" spans="1:2">
      <c r="A5544" s="917">
        <v>39167</v>
      </c>
      <c r="B5544">
        <v>6.35</v>
      </c>
    </row>
    <row r="5545" spans="1:2">
      <c r="A5545" s="917">
        <v>39168</v>
      </c>
      <c r="B5545">
        <v>6.38</v>
      </c>
    </row>
    <row r="5546" spans="1:2">
      <c r="A5546" s="917">
        <v>39169</v>
      </c>
      <c r="B5546">
        <v>6.4</v>
      </c>
    </row>
    <row r="5547" spans="1:2">
      <c r="A5547" s="917">
        <v>39170</v>
      </c>
      <c r="B5547">
        <v>6.38</v>
      </c>
    </row>
    <row r="5548" spans="1:2">
      <c r="A5548" s="917">
        <v>39171</v>
      </c>
      <c r="B5548">
        <v>6.4</v>
      </c>
    </row>
    <row r="5549" spans="1:2">
      <c r="A5549" s="917">
        <v>39174</v>
      </c>
      <c r="B5549">
        <v>6.39</v>
      </c>
    </row>
    <row r="5550" spans="1:2">
      <c r="A5550" s="917">
        <v>39175</v>
      </c>
      <c r="B5550">
        <v>6.4</v>
      </c>
    </row>
    <row r="5551" spans="1:2">
      <c r="A5551" s="917">
        <v>39176</v>
      </c>
      <c r="B5551">
        <v>6.4</v>
      </c>
    </row>
    <row r="5552" spans="1:2">
      <c r="A5552" s="917">
        <v>39177</v>
      </c>
      <c r="B5552">
        <v>6.42</v>
      </c>
    </row>
    <row r="5553" spans="1:2">
      <c r="A5553" s="917">
        <v>39178</v>
      </c>
      <c r="B5553">
        <v>6.47</v>
      </c>
    </row>
    <row r="5554" spans="1:2">
      <c r="A5554" s="917">
        <v>39181</v>
      </c>
      <c r="B5554">
        <v>6.47</v>
      </c>
    </row>
    <row r="5555" spans="1:2">
      <c r="A5555" s="917">
        <v>39182</v>
      </c>
      <c r="B5555">
        <v>6.45</v>
      </c>
    </row>
    <row r="5556" spans="1:2">
      <c r="A5556" s="917">
        <v>39183</v>
      </c>
      <c r="B5556">
        <v>6.45</v>
      </c>
    </row>
    <row r="5557" spans="1:2">
      <c r="A5557" s="917">
        <v>39184</v>
      </c>
      <c r="B5557">
        <v>6.45</v>
      </c>
    </row>
    <row r="5558" spans="1:2">
      <c r="A5558" s="917">
        <v>39185</v>
      </c>
      <c r="B5558">
        <v>6.46</v>
      </c>
    </row>
    <row r="5559" spans="1:2">
      <c r="A5559" s="917">
        <v>39188</v>
      </c>
      <c r="B5559">
        <v>6.42</v>
      </c>
    </row>
    <row r="5560" spans="1:2">
      <c r="A5560" s="917">
        <v>39189</v>
      </c>
      <c r="B5560">
        <v>6.37</v>
      </c>
    </row>
    <row r="5561" spans="1:2">
      <c r="A5561" s="917">
        <v>39190</v>
      </c>
      <c r="B5561">
        <v>6.33</v>
      </c>
    </row>
    <row r="5562" spans="1:2">
      <c r="A5562" s="917">
        <v>39191</v>
      </c>
      <c r="B5562">
        <v>6.35</v>
      </c>
    </row>
    <row r="5563" spans="1:2">
      <c r="A5563" s="917">
        <v>39192</v>
      </c>
      <c r="B5563">
        <v>6.36</v>
      </c>
    </row>
    <row r="5564" spans="1:2">
      <c r="A5564" s="917">
        <v>39195</v>
      </c>
      <c r="B5564">
        <v>6.34</v>
      </c>
    </row>
    <row r="5565" spans="1:2">
      <c r="A5565" s="917">
        <v>39196</v>
      </c>
      <c r="B5565">
        <v>6.31</v>
      </c>
    </row>
    <row r="5566" spans="1:2">
      <c r="A5566" s="917">
        <v>39197</v>
      </c>
      <c r="B5566">
        <v>6.34</v>
      </c>
    </row>
    <row r="5567" spans="1:2">
      <c r="A5567" s="917">
        <v>39198</v>
      </c>
      <c r="B5567">
        <v>6.38</v>
      </c>
    </row>
    <row r="5568" spans="1:2">
      <c r="A5568" s="917">
        <v>39199</v>
      </c>
      <c r="B5568">
        <v>6.39</v>
      </c>
    </row>
    <row r="5569" spans="1:2">
      <c r="A5569" s="917">
        <v>39202</v>
      </c>
      <c r="B5569">
        <v>6.31</v>
      </c>
    </row>
    <row r="5570" spans="1:2">
      <c r="A5570" s="917">
        <v>39203</v>
      </c>
      <c r="B5570">
        <v>6.31</v>
      </c>
    </row>
    <row r="5571" spans="1:2">
      <c r="A5571" s="917">
        <v>39204</v>
      </c>
      <c r="B5571">
        <v>6.31</v>
      </c>
    </row>
    <row r="5572" spans="1:2">
      <c r="A5572" s="917">
        <v>39205</v>
      </c>
      <c r="B5572">
        <v>6.32</v>
      </c>
    </row>
    <row r="5573" spans="1:2">
      <c r="A5573" s="917">
        <v>39206</v>
      </c>
      <c r="B5573">
        <v>6.29</v>
      </c>
    </row>
    <row r="5574" spans="1:2">
      <c r="A5574" s="917">
        <v>39209</v>
      </c>
      <c r="B5574">
        <v>6.28</v>
      </c>
    </row>
    <row r="5575" spans="1:2">
      <c r="A5575" s="917">
        <v>39210</v>
      </c>
      <c r="B5575">
        <v>6.29</v>
      </c>
    </row>
    <row r="5576" spans="1:2">
      <c r="A5576" s="917">
        <v>39211</v>
      </c>
      <c r="B5576">
        <v>6.32</v>
      </c>
    </row>
    <row r="5577" spans="1:2">
      <c r="A5577" s="917">
        <v>39212</v>
      </c>
      <c r="B5577">
        <v>6.31</v>
      </c>
    </row>
    <row r="5578" spans="1:2">
      <c r="A5578" s="917">
        <v>39213</v>
      </c>
      <c r="B5578">
        <v>6.33</v>
      </c>
    </row>
    <row r="5579" spans="1:2">
      <c r="A5579" s="917">
        <v>39216</v>
      </c>
      <c r="B5579">
        <v>6.34</v>
      </c>
    </row>
    <row r="5580" spans="1:2">
      <c r="A5580" s="917">
        <v>39217</v>
      </c>
      <c r="B5580">
        <v>6.36</v>
      </c>
    </row>
    <row r="5581" spans="1:2">
      <c r="A5581" s="917">
        <v>39218</v>
      </c>
      <c r="B5581">
        <v>6.35</v>
      </c>
    </row>
    <row r="5582" spans="1:2">
      <c r="A5582" s="917">
        <v>39219</v>
      </c>
      <c r="B5582">
        <v>6.4</v>
      </c>
    </row>
    <row r="5583" spans="1:2">
      <c r="A5583" s="917">
        <v>39220</v>
      </c>
      <c r="B5583">
        <v>6.44</v>
      </c>
    </row>
    <row r="5584" spans="1:2">
      <c r="A5584" s="917">
        <v>39223</v>
      </c>
      <c r="B5584">
        <v>6.42</v>
      </c>
    </row>
    <row r="5585" spans="1:2">
      <c r="A5585" s="917">
        <v>39224</v>
      </c>
      <c r="B5585">
        <v>6.46</v>
      </c>
    </row>
    <row r="5586" spans="1:2">
      <c r="A5586" s="917">
        <v>39225</v>
      </c>
      <c r="B5586">
        <v>6.49</v>
      </c>
    </row>
    <row r="5587" spans="1:2">
      <c r="A5587" s="917">
        <v>39226</v>
      </c>
      <c r="B5587">
        <v>6.49</v>
      </c>
    </row>
    <row r="5588" spans="1:2">
      <c r="A5588" s="917">
        <v>39227</v>
      </c>
      <c r="B5588">
        <v>6.48</v>
      </c>
    </row>
    <row r="5589" spans="1:2">
      <c r="A5589" s="917">
        <v>39230</v>
      </c>
      <c r="B5589" t="s">
        <v>739</v>
      </c>
    </row>
    <row r="5590" spans="1:2">
      <c r="A5590" s="917">
        <v>39231</v>
      </c>
      <c r="B5590">
        <v>6.5</v>
      </c>
    </row>
    <row r="5591" spans="1:2">
      <c r="A5591" s="917">
        <v>39232</v>
      </c>
      <c r="B5591">
        <v>6.49</v>
      </c>
    </row>
    <row r="5592" spans="1:2">
      <c r="A5592" s="917">
        <v>39233</v>
      </c>
      <c r="B5592">
        <v>6.5</v>
      </c>
    </row>
    <row r="5593" spans="1:2">
      <c r="A5593" s="917">
        <v>39234</v>
      </c>
      <c r="B5593">
        <v>6.55</v>
      </c>
    </row>
    <row r="5594" spans="1:2">
      <c r="A5594" s="917">
        <v>39237</v>
      </c>
      <c r="B5594">
        <v>6.51</v>
      </c>
    </row>
    <row r="5595" spans="1:2">
      <c r="A5595" s="917">
        <v>39238</v>
      </c>
      <c r="B5595">
        <v>6.55</v>
      </c>
    </row>
    <row r="5596" spans="1:2">
      <c r="A5596" s="917">
        <v>39239</v>
      </c>
      <c r="B5596">
        <v>6.57</v>
      </c>
    </row>
    <row r="5597" spans="1:2">
      <c r="A5597" s="917">
        <v>39240</v>
      </c>
      <c r="B5597">
        <v>6.71</v>
      </c>
    </row>
    <row r="5598" spans="1:2">
      <c r="A5598" s="917">
        <v>39241</v>
      </c>
      <c r="B5598">
        <v>6.74</v>
      </c>
    </row>
    <row r="5599" spans="1:2">
      <c r="A5599" s="917">
        <v>39244</v>
      </c>
      <c r="B5599">
        <v>6.75</v>
      </c>
    </row>
    <row r="5600" spans="1:2">
      <c r="A5600" s="917">
        <v>39245</v>
      </c>
      <c r="B5600">
        <v>6.86</v>
      </c>
    </row>
    <row r="5601" spans="1:2">
      <c r="A5601" s="917">
        <v>39246</v>
      </c>
      <c r="B5601">
        <v>6.78</v>
      </c>
    </row>
    <row r="5602" spans="1:2">
      <c r="A5602" s="917">
        <v>39247</v>
      </c>
      <c r="B5602">
        <v>6.8</v>
      </c>
    </row>
    <row r="5603" spans="1:2">
      <c r="A5603" s="917">
        <v>39248</v>
      </c>
      <c r="B5603">
        <v>6.76</v>
      </c>
    </row>
    <row r="5604" spans="1:2">
      <c r="A5604" s="917">
        <v>39251</v>
      </c>
      <c r="B5604">
        <v>6.75</v>
      </c>
    </row>
    <row r="5605" spans="1:2">
      <c r="A5605" s="917">
        <v>39252</v>
      </c>
      <c r="B5605">
        <v>6.69</v>
      </c>
    </row>
    <row r="5606" spans="1:2">
      <c r="A5606" s="917">
        <v>39253</v>
      </c>
      <c r="B5606">
        <v>6.71</v>
      </c>
    </row>
    <row r="5607" spans="1:2">
      <c r="A5607" s="917">
        <v>39254</v>
      </c>
      <c r="B5607">
        <v>6.76</v>
      </c>
    </row>
    <row r="5608" spans="1:2">
      <c r="A5608" s="917">
        <v>39255</v>
      </c>
      <c r="B5608">
        <v>6.74</v>
      </c>
    </row>
    <row r="5609" spans="1:2">
      <c r="A5609" s="917">
        <v>39258</v>
      </c>
      <c r="B5609">
        <v>6.68</v>
      </c>
    </row>
    <row r="5610" spans="1:2">
      <c r="A5610" s="917">
        <v>39259</v>
      </c>
      <c r="B5610">
        <v>6.71</v>
      </c>
    </row>
    <row r="5611" spans="1:2">
      <c r="A5611" s="917">
        <v>39260</v>
      </c>
      <c r="B5611">
        <v>6.68</v>
      </c>
    </row>
    <row r="5612" spans="1:2">
      <c r="A5612" s="917">
        <v>39261</v>
      </c>
      <c r="B5612">
        <v>6.72</v>
      </c>
    </row>
    <row r="5613" spans="1:2">
      <c r="A5613" s="917">
        <v>39262</v>
      </c>
      <c r="B5613">
        <v>6.62</v>
      </c>
    </row>
    <row r="5614" spans="1:2">
      <c r="A5614" s="917">
        <v>39265</v>
      </c>
      <c r="B5614">
        <v>6.6</v>
      </c>
    </row>
    <row r="5615" spans="1:2">
      <c r="A5615" s="917">
        <v>39266</v>
      </c>
      <c r="B5615">
        <v>6.65</v>
      </c>
    </row>
    <row r="5616" spans="1:2">
      <c r="A5616" s="917">
        <v>39267</v>
      </c>
      <c r="B5616" t="s">
        <v>739</v>
      </c>
    </row>
    <row r="5617" spans="1:2">
      <c r="A5617" s="917">
        <v>39268</v>
      </c>
      <c r="B5617">
        <v>6.74</v>
      </c>
    </row>
    <row r="5618" spans="1:2">
      <c r="A5618" s="917">
        <v>39269</v>
      </c>
      <c r="B5618">
        <v>6.78</v>
      </c>
    </row>
    <row r="5619" spans="1:2">
      <c r="A5619" s="917">
        <v>39272</v>
      </c>
      <c r="B5619">
        <v>6.74</v>
      </c>
    </row>
    <row r="5620" spans="1:2">
      <c r="A5620" s="917">
        <v>39273</v>
      </c>
      <c r="B5620">
        <v>6.63</v>
      </c>
    </row>
    <row r="5621" spans="1:2">
      <c r="A5621" s="917">
        <v>39274</v>
      </c>
      <c r="B5621">
        <v>6.68</v>
      </c>
    </row>
    <row r="5622" spans="1:2">
      <c r="A5622" s="917">
        <v>39275</v>
      </c>
      <c r="B5622">
        <v>6.72</v>
      </c>
    </row>
    <row r="5623" spans="1:2">
      <c r="A5623" s="917">
        <v>39276</v>
      </c>
      <c r="B5623">
        <v>6.7</v>
      </c>
    </row>
    <row r="5624" spans="1:2">
      <c r="A5624" s="917">
        <v>39279</v>
      </c>
      <c r="B5624">
        <v>6.63</v>
      </c>
    </row>
    <row r="5625" spans="1:2">
      <c r="A5625" s="917">
        <v>39280</v>
      </c>
      <c r="B5625">
        <v>6.67</v>
      </c>
    </row>
    <row r="5626" spans="1:2">
      <c r="A5626" s="917">
        <v>39281</v>
      </c>
      <c r="B5626">
        <v>6.6</v>
      </c>
    </row>
    <row r="5627" spans="1:2">
      <c r="A5627" s="917">
        <v>39282</v>
      </c>
      <c r="B5627">
        <v>6.63</v>
      </c>
    </row>
    <row r="5628" spans="1:2">
      <c r="A5628" s="917">
        <v>39283</v>
      </c>
      <c r="B5628">
        <v>6.57</v>
      </c>
    </row>
    <row r="5629" spans="1:2">
      <c r="A5629" s="917">
        <v>39286</v>
      </c>
      <c r="B5629">
        <v>6.58</v>
      </c>
    </row>
    <row r="5630" spans="1:2">
      <c r="A5630" s="917">
        <v>39287</v>
      </c>
      <c r="B5630">
        <v>6.59</v>
      </c>
    </row>
    <row r="5631" spans="1:2">
      <c r="A5631" s="917">
        <v>39288</v>
      </c>
      <c r="B5631">
        <v>6.57</v>
      </c>
    </row>
    <row r="5632" spans="1:2">
      <c r="A5632" s="917">
        <v>39289</v>
      </c>
      <c r="B5632">
        <v>6.62</v>
      </c>
    </row>
    <row r="5633" spans="1:2">
      <c r="A5633" s="917">
        <v>39290</v>
      </c>
      <c r="B5633">
        <v>6.67</v>
      </c>
    </row>
    <row r="5634" spans="1:2">
      <c r="A5634" s="917">
        <v>39293</v>
      </c>
      <c r="B5634">
        <v>6.7</v>
      </c>
    </row>
    <row r="5635" spans="1:2">
      <c r="A5635" s="917">
        <v>39294</v>
      </c>
      <c r="B5635">
        <v>6.63</v>
      </c>
    </row>
    <row r="5636" spans="1:2">
      <c r="A5636" s="917">
        <v>39295</v>
      </c>
      <c r="B5636">
        <v>6.62</v>
      </c>
    </row>
    <row r="5637" spans="1:2">
      <c r="A5637" s="917">
        <v>39296</v>
      </c>
      <c r="B5637">
        <v>6.6</v>
      </c>
    </row>
    <row r="5638" spans="1:2">
      <c r="A5638" s="917">
        <v>39297</v>
      </c>
      <c r="B5638">
        <v>6.57</v>
      </c>
    </row>
    <row r="5639" spans="1:2">
      <c r="A5639" s="917">
        <v>39300</v>
      </c>
      <c r="B5639">
        <v>6.61</v>
      </c>
    </row>
    <row r="5640" spans="1:2">
      <c r="A5640" s="917">
        <v>39301</v>
      </c>
      <c r="B5640">
        <v>6.6</v>
      </c>
    </row>
    <row r="5641" spans="1:2">
      <c r="A5641" s="917">
        <v>39302</v>
      </c>
      <c r="B5641">
        <v>6.71</v>
      </c>
    </row>
    <row r="5642" spans="1:2">
      <c r="A5642" s="917">
        <v>39303</v>
      </c>
      <c r="B5642">
        <v>6.7</v>
      </c>
    </row>
    <row r="5643" spans="1:2">
      <c r="A5643" s="917">
        <v>39304</v>
      </c>
      <c r="B5643">
        <v>6.69</v>
      </c>
    </row>
    <row r="5644" spans="1:2">
      <c r="A5644" s="917">
        <v>39307</v>
      </c>
      <c r="B5644">
        <v>6.69</v>
      </c>
    </row>
    <row r="5645" spans="1:2">
      <c r="A5645" s="917">
        <v>39308</v>
      </c>
      <c r="B5645">
        <v>6.68</v>
      </c>
    </row>
    <row r="5646" spans="1:2">
      <c r="A5646" s="917">
        <v>39309</v>
      </c>
      <c r="B5646">
        <v>6.72</v>
      </c>
    </row>
    <row r="5647" spans="1:2">
      <c r="A5647" s="917">
        <v>39310</v>
      </c>
      <c r="B5647">
        <v>6.66</v>
      </c>
    </row>
    <row r="5648" spans="1:2">
      <c r="A5648" s="917">
        <v>39311</v>
      </c>
      <c r="B5648">
        <v>6.75</v>
      </c>
    </row>
    <row r="5649" spans="1:2">
      <c r="A5649" s="917">
        <v>39314</v>
      </c>
      <c r="B5649">
        <v>6.72</v>
      </c>
    </row>
    <row r="5650" spans="1:2">
      <c r="A5650" s="917">
        <v>39315</v>
      </c>
      <c r="B5650">
        <v>6.69</v>
      </c>
    </row>
    <row r="5651" spans="1:2">
      <c r="A5651" s="917">
        <v>39316</v>
      </c>
      <c r="B5651">
        <v>6.7</v>
      </c>
    </row>
    <row r="5652" spans="1:2">
      <c r="A5652" s="917">
        <v>39317</v>
      </c>
      <c r="B5652">
        <v>6.66</v>
      </c>
    </row>
    <row r="5653" spans="1:2">
      <c r="A5653" s="917">
        <v>39318</v>
      </c>
      <c r="B5653">
        <v>6.64</v>
      </c>
    </row>
    <row r="5654" spans="1:2">
      <c r="A5654" s="917">
        <v>39321</v>
      </c>
      <c r="B5654">
        <v>6.6</v>
      </c>
    </row>
    <row r="5655" spans="1:2">
      <c r="A5655" s="917">
        <v>39322</v>
      </c>
      <c r="B5655">
        <v>6.6</v>
      </c>
    </row>
    <row r="5656" spans="1:2">
      <c r="A5656" s="917">
        <v>39323</v>
      </c>
      <c r="B5656">
        <v>6.62</v>
      </c>
    </row>
    <row r="5657" spans="1:2">
      <c r="A5657" s="917">
        <v>39324</v>
      </c>
      <c r="B5657">
        <v>6.58</v>
      </c>
    </row>
    <row r="5658" spans="1:2">
      <c r="A5658" s="917">
        <v>39325</v>
      </c>
      <c r="B5658">
        <v>6.59</v>
      </c>
    </row>
    <row r="5659" spans="1:2">
      <c r="A5659" s="917">
        <v>39328</v>
      </c>
      <c r="B5659" t="s">
        <v>739</v>
      </c>
    </row>
    <row r="5660" spans="1:2">
      <c r="A5660" s="917">
        <v>39329</v>
      </c>
      <c r="B5660">
        <v>6.6</v>
      </c>
    </row>
    <row r="5661" spans="1:2">
      <c r="A5661" s="917">
        <v>39330</v>
      </c>
      <c r="B5661">
        <v>6.54</v>
      </c>
    </row>
    <row r="5662" spans="1:2">
      <c r="A5662" s="917">
        <v>39331</v>
      </c>
      <c r="B5662">
        <v>6.57</v>
      </c>
    </row>
    <row r="5663" spans="1:2">
      <c r="A5663" s="917">
        <v>39332</v>
      </c>
      <c r="B5663">
        <v>6.48</v>
      </c>
    </row>
    <row r="5664" spans="1:2">
      <c r="A5664" s="917">
        <v>39335</v>
      </c>
      <c r="B5664">
        <v>6.47</v>
      </c>
    </row>
    <row r="5665" spans="1:2">
      <c r="A5665" s="917">
        <v>39336</v>
      </c>
      <c r="B5665">
        <v>6.48</v>
      </c>
    </row>
    <row r="5666" spans="1:2">
      <c r="A5666" s="917">
        <v>39337</v>
      </c>
      <c r="B5666">
        <v>6.54</v>
      </c>
    </row>
    <row r="5667" spans="1:2">
      <c r="A5667" s="917">
        <v>39338</v>
      </c>
      <c r="B5667">
        <v>6.61</v>
      </c>
    </row>
    <row r="5668" spans="1:2">
      <c r="A5668" s="917">
        <v>39339</v>
      </c>
      <c r="B5668">
        <v>6.59</v>
      </c>
    </row>
    <row r="5669" spans="1:2">
      <c r="A5669" s="917">
        <v>39342</v>
      </c>
      <c r="B5669">
        <v>6.58</v>
      </c>
    </row>
    <row r="5670" spans="1:2">
      <c r="A5670" s="917">
        <v>39343</v>
      </c>
      <c r="B5670">
        <v>6.61</v>
      </c>
    </row>
    <row r="5671" spans="1:2">
      <c r="A5671" s="917">
        <v>39344</v>
      </c>
      <c r="B5671">
        <v>6.64</v>
      </c>
    </row>
    <row r="5672" spans="1:2">
      <c r="A5672" s="917">
        <v>39345</v>
      </c>
      <c r="B5672">
        <v>6.73</v>
      </c>
    </row>
    <row r="5673" spans="1:2">
      <c r="A5673" s="917">
        <v>39346</v>
      </c>
      <c r="B5673">
        <v>6.67</v>
      </c>
    </row>
    <row r="5674" spans="1:2">
      <c r="A5674" s="917">
        <v>39349</v>
      </c>
      <c r="B5674">
        <v>6.65</v>
      </c>
    </row>
    <row r="5675" spans="1:2">
      <c r="A5675" s="917">
        <v>39350</v>
      </c>
      <c r="B5675">
        <v>6.65</v>
      </c>
    </row>
    <row r="5676" spans="1:2">
      <c r="A5676" s="917">
        <v>39351</v>
      </c>
      <c r="B5676">
        <v>6.66</v>
      </c>
    </row>
    <row r="5677" spans="1:2">
      <c r="A5677" s="917">
        <v>39352</v>
      </c>
      <c r="B5677">
        <v>6.59</v>
      </c>
    </row>
    <row r="5678" spans="1:2">
      <c r="A5678" s="917">
        <v>39353</v>
      </c>
      <c r="B5678">
        <v>6.59</v>
      </c>
    </row>
    <row r="5679" spans="1:2">
      <c r="A5679" s="917">
        <v>39356</v>
      </c>
      <c r="B5679">
        <v>6.55</v>
      </c>
    </row>
    <row r="5680" spans="1:2">
      <c r="A5680" s="917">
        <v>39357</v>
      </c>
      <c r="B5680">
        <v>6.54</v>
      </c>
    </row>
    <row r="5681" spans="1:2">
      <c r="A5681" s="917">
        <v>39358</v>
      </c>
      <c r="B5681">
        <v>6.54</v>
      </c>
    </row>
    <row r="5682" spans="1:2">
      <c r="A5682" s="917">
        <v>39359</v>
      </c>
      <c r="B5682">
        <v>6.51</v>
      </c>
    </row>
    <row r="5683" spans="1:2">
      <c r="A5683" s="917">
        <v>39360</v>
      </c>
      <c r="B5683">
        <v>6.59</v>
      </c>
    </row>
    <row r="5684" spans="1:2">
      <c r="A5684" s="917">
        <v>39363</v>
      </c>
      <c r="B5684" t="s">
        <v>739</v>
      </c>
    </row>
    <row r="5685" spans="1:2">
      <c r="A5685" s="917">
        <v>39364</v>
      </c>
      <c r="B5685">
        <v>6.57</v>
      </c>
    </row>
    <row r="5686" spans="1:2">
      <c r="A5686" s="917">
        <v>39365</v>
      </c>
      <c r="B5686">
        <v>6.56</v>
      </c>
    </row>
    <row r="5687" spans="1:2">
      <c r="A5687" s="917">
        <v>39366</v>
      </c>
      <c r="B5687">
        <v>6.56</v>
      </c>
    </row>
    <row r="5688" spans="1:2">
      <c r="A5688" s="917">
        <v>39367</v>
      </c>
      <c r="B5688">
        <v>6.57</v>
      </c>
    </row>
    <row r="5689" spans="1:2">
      <c r="A5689" s="917">
        <v>39370</v>
      </c>
      <c r="B5689">
        <v>6.57</v>
      </c>
    </row>
    <row r="5690" spans="1:2">
      <c r="A5690" s="917">
        <v>39371</v>
      </c>
      <c r="B5690">
        <v>6.58</v>
      </c>
    </row>
    <row r="5691" spans="1:2">
      <c r="A5691" s="917">
        <v>39372</v>
      </c>
      <c r="B5691">
        <v>6.48</v>
      </c>
    </row>
    <row r="5692" spans="1:2">
      <c r="A5692" s="917">
        <v>39373</v>
      </c>
      <c r="B5692">
        <v>6.46</v>
      </c>
    </row>
    <row r="5693" spans="1:2">
      <c r="A5693" s="917">
        <v>39374</v>
      </c>
      <c r="B5693">
        <v>6.38</v>
      </c>
    </row>
    <row r="5694" spans="1:2">
      <c r="A5694" s="917">
        <v>39377</v>
      </c>
      <c r="B5694">
        <v>6.38</v>
      </c>
    </row>
    <row r="5695" spans="1:2">
      <c r="A5695" s="917">
        <v>39378</v>
      </c>
      <c r="B5695">
        <v>6.39</v>
      </c>
    </row>
    <row r="5696" spans="1:2">
      <c r="A5696" s="917">
        <v>39379</v>
      </c>
      <c r="B5696">
        <v>6.34</v>
      </c>
    </row>
    <row r="5697" spans="1:2">
      <c r="A5697" s="917">
        <v>39380</v>
      </c>
      <c r="B5697">
        <v>6.36</v>
      </c>
    </row>
    <row r="5698" spans="1:2">
      <c r="A5698" s="917">
        <v>39381</v>
      </c>
      <c r="B5698">
        <v>6.39</v>
      </c>
    </row>
    <row r="5699" spans="1:2">
      <c r="A5699" s="917">
        <v>39384</v>
      </c>
      <c r="B5699">
        <v>6.37</v>
      </c>
    </row>
    <row r="5700" spans="1:2">
      <c r="A5700" s="917">
        <v>39385</v>
      </c>
      <c r="B5700">
        <v>6.39</v>
      </c>
    </row>
    <row r="5701" spans="1:2">
      <c r="A5701" s="917">
        <v>39386</v>
      </c>
      <c r="B5701">
        <v>6.47</v>
      </c>
    </row>
    <row r="5702" spans="1:2">
      <c r="A5702" s="917">
        <v>39387</v>
      </c>
      <c r="B5702">
        <v>6.37</v>
      </c>
    </row>
    <row r="5703" spans="1:2">
      <c r="A5703" s="917">
        <v>39388</v>
      </c>
      <c r="B5703">
        <v>6.35</v>
      </c>
    </row>
    <row r="5704" spans="1:2">
      <c r="A5704" s="917">
        <v>39391</v>
      </c>
      <c r="B5704">
        <v>6.37</v>
      </c>
    </row>
    <row r="5705" spans="1:2">
      <c r="A5705" s="917">
        <v>39392</v>
      </c>
      <c r="B5705">
        <v>6.41</v>
      </c>
    </row>
    <row r="5706" spans="1:2">
      <c r="A5706" s="917">
        <v>39393</v>
      </c>
      <c r="B5706">
        <v>6.44</v>
      </c>
    </row>
    <row r="5707" spans="1:2">
      <c r="A5707" s="917">
        <v>39394</v>
      </c>
      <c r="B5707">
        <v>6.44</v>
      </c>
    </row>
    <row r="5708" spans="1:2">
      <c r="A5708" s="917">
        <v>39395</v>
      </c>
      <c r="B5708">
        <v>6.41</v>
      </c>
    </row>
    <row r="5709" spans="1:2">
      <c r="A5709" s="917">
        <v>39398</v>
      </c>
      <c r="B5709" t="s">
        <v>739</v>
      </c>
    </row>
    <row r="5710" spans="1:2">
      <c r="A5710" s="917">
        <v>39399</v>
      </c>
      <c r="B5710">
        <v>6.44</v>
      </c>
    </row>
    <row r="5711" spans="1:2">
      <c r="A5711" s="917">
        <v>39400</v>
      </c>
      <c r="B5711">
        <v>6.44</v>
      </c>
    </row>
    <row r="5712" spans="1:2">
      <c r="A5712" s="917">
        <v>39401</v>
      </c>
      <c r="B5712">
        <v>6.39</v>
      </c>
    </row>
    <row r="5713" spans="1:2">
      <c r="A5713" s="917">
        <v>39402</v>
      </c>
      <c r="B5713">
        <v>6.41</v>
      </c>
    </row>
    <row r="5714" spans="1:2">
      <c r="A5714" s="917">
        <v>39405</v>
      </c>
      <c r="B5714">
        <v>6.37</v>
      </c>
    </row>
    <row r="5715" spans="1:2">
      <c r="A5715" s="917">
        <v>39406</v>
      </c>
      <c r="B5715">
        <v>6.41</v>
      </c>
    </row>
    <row r="5716" spans="1:2">
      <c r="A5716" s="917">
        <v>39407</v>
      </c>
      <c r="B5716">
        <v>6.41</v>
      </c>
    </row>
    <row r="5717" spans="1:2">
      <c r="A5717" s="917">
        <v>39408</v>
      </c>
      <c r="B5717" t="s">
        <v>739</v>
      </c>
    </row>
    <row r="5718" spans="1:2">
      <c r="A5718" s="917">
        <v>39409</v>
      </c>
      <c r="B5718">
        <v>6.38</v>
      </c>
    </row>
    <row r="5719" spans="1:2">
      <c r="A5719" s="917">
        <v>39412</v>
      </c>
      <c r="B5719">
        <v>6.23</v>
      </c>
    </row>
    <row r="5720" spans="1:2">
      <c r="A5720" s="917">
        <v>39413</v>
      </c>
      <c r="B5720">
        <v>6.36</v>
      </c>
    </row>
    <row r="5721" spans="1:2">
      <c r="A5721" s="917">
        <v>39414</v>
      </c>
      <c r="B5721">
        <v>6.43</v>
      </c>
    </row>
    <row r="5722" spans="1:2">
      <c r="A5722" s="917">
        <v>39415</v>
      </c>
      <c r="B5722">
        <v>6.4</v>
      </c>
    </row>
    <row r="5723" spans="1:2">
      <c r="A5723" s="917">
        <v>39416</v>
      </c>
      <c r="B5723">
        <v>6.44</v>
      </c>
    </row>
    <row r="5724" spans="1:2">
      <c r="A5724" s="917">
        <v>39419</v>
      </c>
      <c r="B5724">
        <v>6.41</v>
      </c>
    </row>
    <row r="5725" spans="1:2">
      <c r="A5725" s="917">
        <v>39420</v>
      </c>
      <c r="B5725">
        <v>6.42</v>
      </c>
    </row>
    <row r="5726" spans="1:2">
      <c r="A5726" s="917">
        <v>39421</v>
      </c>
      <c r="B5726">
        <v>6.5</v>
      </c>
    </row>
    <row r="5727" spans="1:2">
      <c r="A5727" s="917">
        <v>39422</v>
      </c>
      <c r="B5727">
        <v>6.61</v>
      </c>
    </row>
    <row r="5728" spans="1:2">
      <c r="A5728" s="917">
        <v>39423</v>
      </c>
      <c r="B5728">
        <v>6.73</v>
      </c>
    </row>
    <row r="5729" spans="1:2">
      <c r="A5729" s="917">
        <v>39426</v>
      </c>
      <c r="B5729">
        <v>6.74</v>
      </c>
    </row>
    <row r="5730" spans="1:2">
      <c r="A5730" s="917">
        <v>39427</v>
      </c>
      <c r="B5730">
        <v>6.61</v>
      </c>
    </row>
    <row r="5731" spans="1:2">
      <c r="A5731" s="917">
        <v>39428</v>
      </c>
      <c r="B5731">
        <v>6.68</v>
      </c>
    </row>
    <row r="5732" spans="1:2">
      <c r="A5732" s="917">
        <v>39429</v>
      </c>
      <c r="B5732">
        <v>6.76</v>
      </c>
    </row>
    <row r="5733" spans="1:2">
      <c r="A5733" s="917">
        <v>39430</v>
      </c>
      <c r="B5733">
        <v>6.79</v>
      </c>
    </row>
    <row r="5734" spans="1:2">
      <c r="A5734" s="917">
        <v>39433</v>
      </c>
      <c r="B5734">
        <v>6.75</v>
      </c>
    </row>
    <row r="5735" spans="1:2">
      <c r="A5735" s="917">
        <v>39434</v>
      </c>
      <c r="B5735">
        <v>6.66</v>
      </c>
    </row>
    <row r="5736" spans="1:2">
      <c r="A5736" s="917">
        <v>39435</v>
      </c>
      <c r="B5736">
        <v>6.6</v>
      </c>
    </row>
    <row r="5737" spans="1:2">
      <c r="A5737" s="917">
        <v>39436</v>
      </c>
      <c r="B5737">
        <v>6.55</v>
      </c>
    </row>
    <row r="5738" spans="1:2">
      <c r="A5738" s="917">
        <v>39437</v>
      </c>
      <c r="B5738">
        <v>6.68</v>
      </c>
    </row>
    <row r="5739" spans="1:2">
      <c r="A5739" s="917">
        <v>39440</v>
      </c>
      <c r="B5739">
        <v>6.72</v>
      </c>
    </row>
    <row r="5740" spans="1:2">
      <c r="A5740" s="917">
        <v>39441</v>
      </c>
      <c r="B5740" t="s">
        <v>739</v>
      </c>
    </row>
    <row r="5741" spans="1:2">
      <c r="A5741" s="917">
        <v>39442</v>
      </c>
      <c r="B5741">
        <v>6.79</v>
      </c>
    </row>
    <row r="5742" spans="1:2">
      <c r="A5742" s="917">
        <v>39443</v>
      </c>
      <c r="B5742">
        <v>6.73</v>
      </c>
    </row>
    <row r="5743" spans="1:2">
      <c r="A5743" s="917">
        <v>39444</v>
      </c>
      <c r="B5743">
        <v>6.62</v>
      </c>
    </row>
    <row r="5744" spans="1:2">
      <c r="A5744" s="917">
        <v>39447</v>
      </c>
      <c r="B5744">
        <v>6.56</v>
      </c>
    </row>
    <row r="5745" spans="1:2">
      <c r="A5745" s="917">
        <v>39448</v>
      </c>
      <c r="B5745" t="s">
        <v>739</v>
      </c>
    </row>
    <row r="5746" spans="1:2">
      <c r="A5746" s="917">
        <v>39449</v>
      </c>
      <c r="B5746">
        <v>6.45</v>
      </c>
    </row>
    <row r="5747" spans="1:2">
      <c r="A5747" s="917">
        <v>39450</v>
      </c>
      <c r="B5747">
        <v>6.48</v>
      </c>
    </row>
    <row r="5748" spans="1:2">
      <c r="A5748" s="917">
        <v>39451</v>
      </c>
      <c r="B5748">
        <v>6.47</v>
      </c>
    </row>
    <row r="5749" spans="1:2">
      <c r="A5749" s="917">
        <v>39454</v>
      </c>
      <c r="B5749">
        <v>6.46</v>
      </c>
    </row>
    <row r="5750" spans="1:2">
      <c r="A5750" s="917">
        <v>39455</v>
      </c>
      <c r="B5750">
        <v>6.49</v>
      </c>
    </row>
    <row r="5751" spans="1:2">
      <c r="A5751" s="917">
        <v>39456</v>
      </c>
      <c r="B5751">
        <v>6.49</v>
      </c>
    </row>
    <row r="5752" spans="1:2">
      <c r="A5752" s="917">
        <v>39457</v>
      </c>
      <c r="B5752">
        <v>6.64</v>
      </c>
    </row>
    <row r="5753" spans="1:2">
      <c r="A5753" s="917">
        <v>39458</v>
      </c>
      <c r="B5753">
        <v>6.59</v>
      </c>
    </row>
    <row r="5754" spans="1:2">
      <c r="A5754" s="917">
        <v>39461</v>
      </c>
      <c r="B5754">
        <v>6.57</v>
      </c>
    </row>
    <row r="5755" spans="1:2">
      <c r="A5755" s="917">
        <v>39462</v>
      </c>
      <c r="B5755">
        <v>6.5</v>
      </c>
    </row>
    <row r="5756" spans="1:2">
      <c r="A5756" s="917">
        <v>39463</v>
      </c>
      <c r="B5756">
        <v>6.51</v>
      </c>
    </row>
    <row r="5757" spans="1:2">
      <c r="A5757" s="917">
        <v>39464</v>
      </c>
      <c r="B5757">
        <v>6.47</v>
      </c>
    </row>
    <row r="5758" spans="1:2">
      <c r="A5758" s="917">
        <v>39465</v>
      </c>
      <c r="B5758">
        <v>6.53</v>
      </c>
    </row>
    <row r="5759" spans="1:2">
      <c r="A5759" s="917">
        <v>39468</v>
      </c>
      <c r="B5759" t="s">
        <v>739</v>
      </c>
    </row>
    <row r="5760" spans="1:2">
      <c r="A5760" s="917">
        <v>39469</v>
      </c>
      <c r="B5760">
        <v>6.5</v>
      </c>
    </row>
    <row r="5761" spans="1:2">
      <c r="A5761" s="917">
        <v>39470</v>
      </c>
      <c r="B5761">
        <v>6.46</v>
      </c>
    </row>
    <row r="5762" spans="1:2">
      <c r="A5762" s="917">
        <v>39471</v>
      </c>
      <c r="B5762">
        <v>6.63</v>
      </c>
    </row>
    <row r="5763" spans="1:2">
      <c r="A5763" s="917">
        <v>39472</v>
      </c>
      <c r="B5763">
        <v>6.56</v>
      </c>
    </row>
    <row r="5764" spans="1:2">
      <c r="A5764" s="917">
        <v>39475</v>
      </c>
      <c r="B5764">
        <v>6.58</v>
      </c>
    </row>
    <row r="5765" spans="1:2">
      <c r="A5765" s="917">
        <v>39476</v>
      </c>
      <c r="B5765">
        <v>6.63</v>
      </c>
    </row>
    <row r="5766" spans="1:2">
      <c r="A5766" s="917">
        <v>39477</v>
      </c>
      <c r="B5766">
        <v>6.72</v>
      </c>
    </row>
    <row r="5767" spans="1:2">
      <c r="A5767" s="917">
        <v>39478</v>
      </c>
      <c r="B5767">
        <v>6.63</v>
      </c>
    </row>
    <row r="5768" spans="1:2">
      <c r="A5768" s="917">
        <v>39479</v>
      </c>
      <c r="B5768">
        <v>6.6</v>
      </c>
    </row>
    <row r="5769" spans="1:2">
      <c r="A5769" s="917">
        <v>39482</v>
      </c>
      <c r="B5769">
        <v>6.66</v>
      </c>
    </row>
    <row r="5770" spans="1:2">
      <c r="A5770" s="917">
        <v>39483</v>
      </c>
      <c r="B5770">
        <v>6.62</v>
      </c>
    </row>
    <row r="5771" spans="1:2">
      <c r="A5771" s="917">
        <v>39484</v>
      </c>
      <c r="B5771">
        <v>6.66</v>
      </c>
    </row>
    <row r="5772" spans="1:2">
      <c r="A5772" s="917">
        <v>39485</v>
      </c>
      <c r="B5772">
        <v>6.8</v>
      </c>
    </row>
    <row r="5773" spans="1:2">
      <c r="A5773" s="917">
        <v>39486</v>
      </c>
      <c r="B5773">
        <v>6.73</v>
      </c>
    </row>
    <row r="5774" spans="1:2">
      <c r="A5774" s="917">
        <v>39489</v>
      </c>
      <c r="B5774">
        <v>6.71</v>
      </c>
    </row>
    <row r="5775" spans="1:2">
      <c r="A5775" s="917">
        <v>39490</v>
      </c>
      <c r="B5775">
        <v>6.77</v>
      </c>
    </row>
    <row r="5776" spans="1:2">
      <c r="A5776" s="917">
        <v>39491</v>
      </c>
      <c r="B5776">
        <v>6.81</v>
      </c>
    </row>
    <row r="5777" spans="1:2">
      <c r="A5777" s="917">
        <v>39492</v>
      </c>
      <c r="B5777">
        <v>6.95</v>
      </c>
    </row>
    <row r="5778" spans="1:2">
      <c r="A5778" s="917">
        <v>39493</v>
      </c>
      <c r="B5778">
        <v>6.9</v>
      </c>
    </row>
    <row r="5779" spans="1:2">
      <c r="A5779" s="917">
        <v>39496</v>
      </c>
      <c r="B5779" t="s">
        <v>739</v>
      </c>
    </row>
    <row r="5780" spans="1:2">
      <c r="A5780" s="917">
        <v>39497</v>
      </c>
      <c r="B5780">
        <v>6.96</v>
      </c>
    </row>
    <row r="5781" spans="1:2">
      <c r="A5781" s="917">
        <v>39498</v>
      </c>
      <c r="B5781">
        <v>6.96</v>
      </c>
    </row>
    <row r="5782" spans="1:2">
      <c r="A5782" s="917">
        <v>39499</v>
      </c>
      <c r="B5782">
        <v>6.87</v>
      </c>
    </row>
    <row r="5783" spans="1:2">
      <c r="A5783" s="917">
        <v>39500</v>
      </c>
      <c r="B5783">
        <v>6.91</v>
      </c>
    </row>
    <row r="5784" spans="1:2">
      <c r="A5784" s="917">
        <v>39503</v>
      </c>
      <c r="B5784">
        <v>6.99</v>
      </c>
    </row>
    <row r="5785" spans="1:2">
      <c r="A5785" s="917">
        <v>39504</v>
      </c>
      <c r="B5785">
        <v>6.98</v>
      </c>
    </row>
    <row r="5786" spans="1:2">
      <c r="A5786" s="917">
        <v>39505</v>
      </c>
      <c r="B5786">
        <v>6.96</v>
      </c>
    </row>
    <row r="5787" spans="1:2">
      <c r="A5787" s="917">
        <v>39506</v>
      </c>
      <c r="B5787">
        <v>6.88</v>
      </c>
    </row>
    <row r="5788" spans="1:2">
      <c r="A5788" s="917">
        <v>39507</v>
      </c>
      <c r="B5788">
        <v>6.75</v>
      </c>
    </row>
    <row r="5789" spans="1:2">
      <c r="A5789" s="917">
        <v>39510</v>
      </c>
      <c r="B5789">
        <v>6.76</v>
      </c>
    </row>
    <row r="5790" spans="1:2">
      <c r="A5790" s="917">
        <v>39511</v>
      </c>
      <c r="B5790">
        <v>6.82</v>
      </c>
    </row>
    <row r="5791" spans="1:2">
      <c r="A5791" s="917">
        <v>39512</v>
      </c>
      <c r="B5791">
        <v>6.96</v>
      </c>
    </row>
    <row r="5792" spans="1:2">
      <c r="A5792" s="917">
        <v>39513</v>
      </c>
      <c r="B5792">
        <v>6.97</v>
      </c>
    </row>
    <row r="5793" spans="1:2">
      <c r="A5793" s="917">
        <v>39514</v>
      </c>
      <c r="B5793">
        <v>6.95</v>
      </c>
    </row>
    <row r="5794" spans="1:2">
      <c r="A5794" s="917">
        <v>39517</v>
      </c>
      <c r="B5794">
        <v>6.89</v>
      </c>
    </row>
    <row r="5795" spans="1:2">
      <c r="A5795" s="917">
        <v>39518</v>
      </c>
      <c r="B5795">
        <v>6.99</v>
      </c>
    </row>
    <row r="5796" spans="1:2">
      <c r="A5796" s="917">
        <v>39519</v>
      </c>
      <c r="B5796">
        <v>6.88</v>
      </c>
    </row>
    <row r="5797" spans="1:2">
      <c r="A5797" s="917">
        <v>39520</v>
      </c>
      <c r="B5797">
        <v>6.95</v>
      </c>
    </row>
    <row r="5798" spans="1:2">
      <c r="A5798" s="917">
        <v>39521</v>
      </c>
      <c r="B5798">
        <v>6.86</v>
      </c>
    </row>
    <row r="5799" spans="1:2">
      <c r="A5799" s="917">
        <v>39524</v>
      </c>
      <c r="B5799">
        <v>6.84</v>
      </c>
    </row>
    <row r="5800" spans="1:2">
      <c r="A5800" s="917">
        <v>39525</v>
      </c>
      <c r="B5800">
        <v>6.87</v>
      </c>
    </row>
    <row r="5801" spans="1:2">
      <c r="A5801" s="917">
        <v>39526</v>
      </c>
      <c r="B5801">
        <v>6.82</v>
      </c>
    </row>
    <row r="5802" spans="1:2">
      <c r="A5802" s="917">
        <v>39527</v>
      </c>
      <c r="B5802">
        <v>6.76</v>
      </c>
    </row>
    <row r="5803" spans="1:2">
      <c r="A5803" s="917">
        <v>39528</v>
      </c>
      <c r="B5803" t="s">
        <v>739</v>
      </c>
    </row>
    <row r="5804" spans="1:2">
      <c r="A5804" s="917">
        <v>39531</v>
      </c>
      <c r="B5804">
        <v>6.9</v>
      </c>
    </row>
    <row r="5805" spans="1:2">
      <c r="A5805" s="917">
        <v>39532</v>
      </c>
      <c r="B5805">
        <v>6.9</v>
      </c>
    </row>
    <row r="5806" spans="1:2">
      <c r="A5806" s="917">
        <v>39533</v>
      </c>
      <c r="B5806">
        <v>6.92</v>
      </c>
    </row>
    <row r="5807" spans="1:2">
      <c r="A5807" s="917">
        <v>39534</v>
      </c>
      <c r="B5807">
        <v>6.97</v>
      </c>
    </row>
    <row r="5808" spans="1:2">
      <c r="A5808" s="917">
        <v>39535</v>
      </c>
      <c r="B5808">
        <v>6.94</v>
      </c>
    </row>
    <row r="5809" spans="1:2">
      <c r="A5809" s="917">
        <v>39538</v>
      </c>
      <c r="B5809">
        <v>6.9</v>
      </c>
    </row>
    <row r="5810" spans="1:2">
      <c r="A5810" s="917">
        <v>39539</v>
      </c>
      <c r="B5810">
        <v>7</v>
      </c>
    </row>
    <row r="5811" spans="1:2">
      <c r="A5811" s="917">
        <v>39540</v>
      </c>
      <c r="B5811">
        <v>7</v>
      </c>
    </row>
    <row r="5812" spans="1:2">
      <c r="A5812" s="917">
        <v>39541</v>
      </c>
      <c r="B5812">
        <v>6.99</v>
      </c>
    </row>
    <row r="5813" spans="1:2">
      <c r="A5813" s="917">
        <v>39542</v>
      </c>
      <c r="B5813">
        <v>6.9</v>
      </c>
    </row>
    <row r="5814" spans="1:2">
      <c r="A5814" s="917">
        <v>39545</v>
      </c>
      <c r="B5814">
        <v>6.94</v>
      </c>
    </row>
    <row r="5815" spans="1:2">
      <c r="A5815" s="917">
        <v>39546</v>
      </c>
      <c r="B5815">
        <v>6.95</v>
      </c>
    </row>
    <row r="5816" spans="1:2">
      <c r="A5816" s="917">
        <v>39547</v>
      </c>
      <c r="B5816">
        <v>6.87</v>
      </c>
    </row>
    <row r="5817" spans="1:2">
      <c r="A5817" s="917">
        <v>39548</v>
      </c>
      <c r="B5817">
        <v>6.9</v>
      </c>
    </row>
    <row r="5818" spans="1:2">
      <c r="A5818" s="917">
        <v>39549</v>
      </c>
      <c r="B5818">
        <v>6.87</v>
      </c>
    </row>
    <row r="5819" spans="1:2">
      <c r="A5819" s="917">
        <v>39552</v>
      </c>
      <c r="B5819">
        <v>6.92</v>
      </c>
    </row>
    <row r="5820" spans="1:2">
      <c r="A5820" s="917">
        <v>39553</v>
      </c>
      <c r="B5820">
        <v>6.99</v>
      </c>
    </row>
    <row r="5821" spans="1:2">
      <c r="A5821" s="917">
        <v>39554</v>
      </c>
      <c r="B5821">
        <v>7.11</v>
      </c>
    </row>
    <row r="5822" spans="1:2">
      <c r="A5822" s="917">
        <v>39555</v>
      </c>
      <c r="B5822">
        <v>7.09</v>
      </c>
    </row>
    <row r="5823" spans="1:2">
      <c r="A5823" s="917">
        <v>39556</v>
      </c>
      <c r="B5823">
        <v>7.03</v>
      </c>
    </row>
    <row r="5824" spans="1:2">
      <c r="A5824" s="917">
        <v>39559</v>
      </c>
      <c r="B5824">
        <v>6.97</v>
      </c>
    </row>
    <row r="5825" spans="1:2">
      <c r="A5825" s="917">
        <v>39560</v>
      </c>
      <c r="B5825">
        <v>6.95</v>
      </c>
    </row>
    <row r="5826" spans="1:2">
      <c r="A5826" s="917">
        <v>39561</v>
      </c>
      <c r="B5826">
        <v>6.95</v>
      </c>
    </row>
    <row r="5827" spans="1:2">
      <c r="A5827" s="917">
        <v>39562</v>
      </c>
      <c r="B5827">
        <v>7</v>
      </c>
    </row>
    <row r="5828" spans="1:2">
      <c r="A5828" s="917">
        <v>39563</v>
      </c>
      <c r="B5828">
        <v>7.05</v>
      </c>
    </row>
    <row r="5829" spans="1:2">
      <c r="A5829" s="917">
        <v>39566</v>
      </c>
      <c r="B5829">
        <v>6.97</v>
      </c>
    </row>
    <row r="5830" spans="1:2">
      <c r="A5830" s="917">
        <v>39567</v>
      </c>
      <c r="B5830">
        <v>6.96</v>
      </c>
    </row>
    <row r="5831" spans="1:2">
      <c r="A5831" s="917">
        <v>39568</v>
      </c>
      <c r="B5831">
        <v>6.87</v>
      </c>
    </row>
    <row r="5832" spans="1:2">
      <c r="A5832" s="917">
        <v>39569</v>
      </c>
      <c r="B5832">
        <v>6.82</v>
      </c>
    </row>
    <row r="5833" spans="1:2">
      <c r="A5833" s="917">
        <v>39570</v>
      </c>
      <c r="B5833">
        <v>6.86</v>
      </c>
    </row>
    <row r="5834" spans="1:2">
      <c r="A5834" s="917">
        <v>39573</v>
      </c>
      <c r="B5834">
        <v>6.89</v>
      </c>
    </row>
    <row r="5835" spans="1:2">
      <c r="A5835" s="917">
        <v>39574</v>
      </c>
      <c r="B5835">
        <v>6.94</v>
      </c>
    </row>
    <row r="5836" spans="1:2">
      <c r="A5836" s="917">
        <v>39575</v>
      </c>
      <c r="B5836">
        <v>6.92</v>
      </c>
    </row>
    <row r="5837" spans="1:2">
      <c r="A5837" s="917">
        <v>39576</v>
      </c>
      <c r="B5837">
        <v>6.87</v>
      </c>
    </row>
    <row r="5838" spans="1:2">
      <c r="A5838" s="917">
        <v>39577</v>
      </c>
      <c r="B5838">
        <v>6.84</v>
      </c>
    </row>
    <row r="5839" spans="1:2">
      <c r="A5839" s="917">
        <v>39580</v>
      </c>
      <c r="B5839">
        <v>6.84</v>
      </c>
    </row>
    <row r="5840" spans="1:2">
      <c r="A5840" s="917">
        <v>39581</v>
      </c>
      <c r="B5840">
        <v>6.94</v>
      </c>
    </row>
    <row r="5841" spans="1:2">
      <c r="A5841" s="917">
        <v>39582</v>
      </c>
      <c r="B5841">
        <v>6.98</v>
      </c>
    </row>
    <row r="5842" spans="1:2">
      <c r="A5842" s="917">
        <v>39583</v>
      </c>
      <c r="B5842">
        <v>6.91</v>
      </c>
    </row>
    <row r="5843" spans="1:2">
      <c r="A5843" s="917">
        <v>39584</v>
      </c>
      <c r="B5843">
        <v>6.91</v>
      </c>
    </row>
    <row r="5844" spans="1:2">
      <c r="A5844" s="917">
        <v>39587</v>
      </c>
      <c r="B5844">
        <v>6.9</v>
      </c>
    </row>
    <row r="5845" spans="1:2">
      <c r="A5845" s="917">
        <v>39588</v>
      </c>
      <c r="B5845">
        <v>6.86</v>
      </c>
    </row>
    <row r="5846" spans="1:2">
      <c r="A5846" s="917">
        <v>39589</v>
      </c>
      <c r="B5846">
        <v>6.89</v>
      </c>
    </row>
    <row r="5847" spans="1:2">
      <c r="A5847" s="917">
        <v>39590</v>
      </c>
      <c r="B5847">
        <v>6.98</v>
      </c>
    </row>
    <row r="5848" spans="1:2">
      <c r="A5848" s="917">
        <v>39591</v>
      </c>
      <c r="B5848">
        <v>6.91</v>
      </c>
    </row>
    <row r="5849" spans="1:2">
      <c r="A5849" s="917">
        <v>39594</v>
      </c>
      <c r="B5849" t="s">
        <v>739</v>
      </c>
    </row>
    <row r="5850" spans="1:2">
      <c r="A5850" s="917">
        <v>39595</v>
      </c>
      <c r="B5850">
        <v>7.01</v>
      </c>
    </row>
    <row r="5851" spans="1:2">
      <c r="A5851" s="917">
        <v>39596</v>
      </c>
      <c r="B5851">
        <v>7.06</v>
      </c>
    </row>
    <row r="5852" spans="1:2">
      <c r="A5852" s="917">
        <v>39597</v>
      </c>
      <c r="B5852">
        <v>7.12</v>
      </c>
    </row>
    <row r="5853" spans="1:2">
      <c r="A5853" s="917">
        <v>39598</v>
      </c>
      <c r="B5853">
        <v>7.06</v>
      </c>
    </row>
    <row r="5854" spans="1:2">
      <c r="A5854" s="917">
        <v>39601</v>
      </c>
      <c r="B5854">
        <v>7.03</v>
      </c>
    </row>
    <row r="5855" spans="1:2">
      <c r="A5855" s="917">
        <v>39602</v>
      </c>
      <c r="B5855">
        <v>6.95</v>
      </c>
    </row>
    <row r="5856" spans="1:2">
      <c r="A5856" s="917">
        <v>39603</v>
      </c>
      <c r="B5856">
        <v>7.02</v>
      </c>
    </row>
    <row r="5857" spans="1:2">
      <c r="A5857" s="917">
        <v>39604</v>
      </c>
      <c r="B5857">
        <v>7.07</v>
      </c>
    </row>
    <row r="5858" spans="1:2">
      <c r="A5858" s="917">
        <v>39605</v>
      </c>
      <c r="B5858">
        <v>6.98</v>
      </c>
    </row>
    <row r="5859" spans="1:2">
      <c r="A5859" s="917">
        <v>39608</v>
      </c>
      <c r="B5859">
        <v>6.96</v>
      </c>
    </row>
    <row r="5860" spans="1:2">
      <c r="A5860" s="917">
        <v>39609</v>
      </c>
      <c r="B5860">
        <v>7.05</v>
      </c>
    </row>
    <row r="5861" spans="1:2">
      <c r="A5861" s="917">
        <v>39610</v>
      </c>
      <c r="B5861">
        <v>7.07</v>
      </c>
    </row>
    <row r="5862" spans="1:2">
      <c r="A5862" s="917">
        <v>39611</v>
      </c>
      <c r="B5862">
        <v>7.13</v>
      </c>
    </row>
    <row r="5863" spans="1:2">
      <c r="A5863" s="917">
        <v>39612</v>
      </c>
      <c r="B5863">
        <v>7.17</v>
      </c>
    </row>
    <row r="5864" spans="1:2">
      <c r="A5864" s="917">
        <v>39615</v>
      </c>
      <c r="B5864">
        <v>7.17</v>
      </c>
    </row>
    <row r="5865" spans="1:2">
      <c r="A5865" s="917">
        <v>39616</v>
      </c>
      <c r="B5865">
        <v>7.17</v>
      </c>
    </row>
    <row r="5866" spans="1:2">
      <c r="A5866" s="917">
        <v>39617</v>
      </c>
      <c r="B5866">
        <v>7.11</v>
      </c>
    </row>
    <row r="5867" spans="1:2">
      <c r="A5867" s="917">
        <v>39618</v>
      </c>
      <c r="B5867">
        <v>7.14</v>
      </c>
    </row>
    <row r="5868" spans="1:2">
      <c r="A5868" s="917">
        <v>39619</v>
      </c>
      <c r="B5868">
        <v>7.11</v>
      </c>
    </row>
    <row r="5869" spans="1:2">
      <c r="A5869" s="917">
        <v>39622</v>
      </c>
      <c r="B5869">
        <v>7.12</v>
      </c>
    </row>
    <row r="5870" spans="1:2">
      <c r="A5870" s="917">
        <v>39623</v>
      </c>
      <c r="B5870">
        <v>7.08</v>
      </c>
    </row>
    <row r="5871" spans="1:2">
      <c r="A5871" s="917">
        <v>39624</v>
      </c>
      <c r="B5871">
        <v>7.08</v>
      </c>
    </row>
    <row r="5872" spans="1:2">
      <c r="A5872" s="917">
        <v>39625</v>
      </c>
      <c r="B5872">
        <v>7.07</v>
      </c>
    </row>
    <row r="5873" spans="1:2">
      <c r="A5873" s="917">
        <v>39626</v>
      </c>
      <c r="B5873">
        <v>7.03</v>
      </c>
    </row>
    <row r="5874" spans="1:2">
      <c r="A5874" s="917">
        <v>39629</v>
      </c>
      <c r="B5874">
        <v>7.04</v>
      </c>
    </row>
    <row r="5875" spans="1:2">
      <c r="A5875" s="917">
        <v>39630</v>
      </c>
      <c r="B5875">
        <v>7.07</v>
      </c>
    </row>
    <row r="5876" spans="1:2">
      <c r="A5876" s="917">
        <v>39631</v>
      </c>
      <c r="B5876">
        <v>7.04</v>
      </c>
    </row>
    <row r="5877" spans="1:2">
      <c r="A5877" s="917">
        <v>39632</v>
      </c>
      <c r="B5877">
        <v>7.07</v>
      </c>
    </row>
    <row r="5878" spans="1:2">
      <c r="A5878" s="917">
        <v>39633</v>
      </c>
      <c r="B5878" t="s">
        <v>739</v>
      </c>
    </row>
    <row r="5879" spans="1:2">
      <c r="A5879" s="917">
        <v>39636</v>
      </c>
      <c r="B5879">
        <v>7.05</v>
      </c>
    </row>
    <row r="5880" spans="1:2">
      <c r="A5880" s="917">
        <v>39637</v>
      </c>
      <c r="B5880">
        <v>7.02</v>
      </c>
    </row>
    <row r="5881" spans="1:2">
      <c r="A5881" s="917">
        <v>39638</v>
      </c>
      <c r="B5881">
        <v>6.99</v>
      </c>
    </row>
    <row r="5882" spans="1:2">
      <c r="A5882" s="917">
        <v>39639</v>
      </c>
      <c r="B5882">
        <v>7</v>
      </c>
    </row>
    <row r="5883" spans="1:2">
      <c r="A5883" s="917">
        <v>39640</v>
      </c>
      <c r="B5883">
        <v>7.11</v>
      </c>
    </row>
    <row r="5884" spans="1:2">
      <c r="A5884" s="917">
        <v>39643</v>
      </c>
      <c r="B5884">
        <v>7.06</v>
      </c>
    </row>
    <row r="5885" spans="1:2">
      <c r="A5885" s="917">
        <v>39644</v>
      </c>
      <c r="B5885">
        <v>7.09</v>
      </c>
    </row>
    <row r="5886" spans="1:2">
      <c r="A5886" s="917">
        <v>39645</v>
      </c>
      <c r="B5886">
        <v>7.21</v>
      </c>
    </row>
    <row r="5887" spans="1:2">
      <c r="A5887" s="917">
        <v>39646</v>
      </c>
      <c r="B5887">
        <v>7.27</v>
      </c>
    </row>
    <row r="5888" spans="1:2">
      <c r="A5888" s="917">
        <v>39647</v>
      </c>
      <c r="B5888">
        <v>7.28</v>
      </c>
    </row>
    <row r="5889" spans="1:2">
      <c r="A5889" s="917">
        <v>39650</v>
      </c>
      <c r="B5889">
        <v>7.27</v>
      </c>
    </row>
    <row r="5890" spans="1:2">
      <c r="A5890" s="917">
        <v>39651</v>
      </c>
      <c r="B5890">
        <v>7.27</v>
      </c>
    </row>
    <row r="5891" spans="1:2">
      <c r="A5891" s="917">
        <v>39652</v>
      </c>
      <c r="B5891">
        <v>7.3</v>
      </c>
    </row>
    <row r="5892" spans="1:2">
      <c r="A5892" s="917">
        <v>39653</v>
      </c>
      <c r="B5892">
        <v>7.22</v>
      </c>
    </row>
    <row r="5893" spans="1:2">
      <c r="A5893" s="917">
        <v>39654</v>
      </c>
      <c r="B5893">
        <v>7.3</v>
      </c>
    </row>
    <row r="5894" spans="1:2">
      <c r="A5894" s="917">
        <v>39657</v>
      </c>
      <c r="B5894">
        <v>7.22</v>
      </c>
    </row>
    <row r="5895" spans="1:2">
      <c r="A5895" s="917">
        <v>39658</v>
      </c>
      <c r="B5895">
        <v>7.22</v>
      </c>
    </row>
    <row r="5896" spans="1:2">
      <c r="A5896" s="917">
        <v>39659</v>
      </c>
      <c r="B5896">
        <v>7.24</v>
      </c>
    </row>
    <row r="5897" spans="1:2">
      <c r="A5897" s="917">
        <v>39660</v>
      </c>
      <c r="B5897">
        <v>7.21</v>
      </c>
    </row>
    <row r="5898" spans="1:2">
      <c r="A5898" s="917">
        <v>39661</v>
      </c>
      <c r="B5898">
        <v>7.18</v>
      </c>
    </row>
    <row r="5899" spans="1:2">
      <c r="A5899" s="917">
        <v>39664</v>
      </c>
      <c r="B5899">
        <v>7.2</v>
      </c>
    </row>
    <row r="5900" spans="1:2">
      <c r="A5900" s="917">
        <v>39665</v>
      </c>
      <c r="B5900">
        <v>7.24</v>
      </c>
    </row>
    <row r="5901" spans="1:2">
      <c r="A5901" s="917">
        <v>39666</v>
      </c>
      <c r="B5901">
        <v>7.3</v>
      </c>
    </row>
    <row r="5902" spans="1:2">
      <c r="A5902" s="917">
        <v>39667</v>
      </c>
      <c r="B5902">
        <v>7.17</v>
      </c>
    </row>
    <row r="5903" spans="1:2">
      <c r="A5903" s="917">
        <v>39668</v>
      </c>
      <c r="B5903">
        <v>7.17</v>
      </c>
    </row>
    <row r="5904" spans="1:2">
      <c r="A5904" s="917">
        <v>39671</v>
      </c>
      <c r="B5904">
        <v>7.23</v>
      </c>
    </row>
    <row r="5905" spans="1:2">
      <c r="A5905" s="917">
        <v>39672</v>
      </c>
      <c r="B5905">
        <v>7.17</v>
      </c>
    </row>
    <row r="5906" spans="1:2">
      <c r="A5906" s="917">
        <v>39673</v>
      </c>
      <c r="B5906">
        <v>7.19</v>
      </c>
    </row>
    <row r="5907" spans="1:2">
      <c r="A5907" s="917">
        <v>39674</v>
      </c>
      <c r="B5907">
        <v>7.15</v>
      </c>
    </row>
    <row r="5908" spans="1:2">
      <c r="A5908" s="917">
        <v>39675</v>
      </c>
      <c r="B5908">
        <v>7.11</v>
      </c>
    </row>
    <row r="5909" spans="1:2">
      <c r="A5909" s="917">
        <v>39678</v>
      </c>
      <c r="B5909">
        <v>7.08</v>
      </c>
    </row>
    <row r="5910" spans="1:2">
      <c r="A5910" s="917">
        <v>39679</v>
      </c>
      <c r="B5910">
        <v>7.11</v>
      </c>
    </row>
    <row r="5911" spans="1:2">
      <c r="A5911" s="917">
        <v>39680</v>
      </c>
      <c r="B5911">
        <v>7.1</v>
      </c>
    </row>
    <row r="5912" spans="1:2">
      <c r="A5912" s="917">
        <v>39681</v>
      </c>
      <c r="B5912">
        <v>7.12</v>
      </c>
    </row>
    <row r="5913" spans="1:2">
      <c r="A5913" s="917">
        <v>39682</v>
      </c>
      <c r="B5913">
        <v>7.14</v>
      </c>
    </row>
    <row r="5914" spans="1:2">
      <c r="A5914" s="917">
        <v>39685</v>
      </c>
      <c r="B5914">
        <v>7.09</v>
      </c>
    </row>
    <row r="5915" spans="1:2">
      <c r="A5915" s="917">
        <v>39686</v>
      </c>
      <c r="B5915">
        <v>7.1</v>
      </c>
    </row>
    <row r="5916" spans="1:2">
      <c r="A5916" s="917">
        <v>39687</v>
      </c>
      <c r="B5916">
        <v>7.07</v>
      </c>
    </row>
    <row r="5917" spans="1:2">
      <c r="A5917" s="917">
        <v>39688</v>
      </c>
      <c r="B5917">
        <v>7.08</v>
      </c>
    </row>
    <row r="5918" spans="1:2">
      <c r="A5918" s="917">
        <v>39689</v>
      </c>
      <c r="B5918">
        <v>7.12</v>
      </c>
    </row>
    <row r="5919" spans="1:2">
      <c r="A5919" s="917">
        <v>39692</v>
      </c>
      <c r="B5919" t="s">
        <v>739</v>
      </c>
    </row>
    <row r="5920" spans="1:2">
      <c r="A5920" s="917">
        <v>39693</v>
      </c>
      <c r="B5920">
        <v>7.07</v>
      </c>
    </row>
    <row r="5921" spans="1:2">
      <c r="A5921" s="917">
        <v>39694</v>
      </c>
      <c r="B5921">
        <v>7.03</v>
      </c>
    </row>
    <row r="5922" spans="1:2">
      <c r="A5922" s="917">
        <v>39695</v>
      </c>
      <c r="B5922">
        <v>7.01</v>
      </c>
    </row>
    <row r="5923" spans="1:2">
      <c r="A5923" s="917">
        <v>39696</v>
      </c>
      <c r="B5923">
        <v>7.03</v>
      </c>
    </row>
    <row r="5924" spans="1:2">
      <c r="A5924" s="917">
        <v>39699</v>
      </c>
      <c r="B5924">
        <v>7.03</v>
      </c>
    </row>
    <row r="5925" spans="1:2">
      <c r="A5925" s="917">
        <v>39700</v>
      </c>
      <c r="B5925">
        <v>6.97</v>
      </c>
    </row>
    <row r="5926" spans="1:2">
      <c r="A5926" s="917">
        <v>39701</v>
      </c>
      <c r="B5926">
        <v>7.02</v>
      </c>
    </row>
    <row r="5927" spans="1:2">
      <c r="A5927" s="917">
        <v>39702</v>
      </c>
      <c r="B5927">
        <v>7.05</v>
      </c>
    </row>
    <row r="5928" spans="1:2">
      <c r="A5928" s="917">
        <v>39703</v>
      </c>
      <c r="B5928">
        <v>7.17</v>
      </c>
    </row>
    <row r="5929" spans="1:2">
      <c r="A5929" s="917">
        <v>39706</v>
      </c>
      <c r="B5929">
        <v>7.13</v>
      </c>
    </row>
    <row r="5930" spans="1:2">
      <c r="A5930" s="917">
        <v>39707</v>
      </c>
      <c r="B5930">
        <v>7.16</v>
      </c>
    </row>
    <row r="5931" spans="1:2">
      <c r="A5931" s="917">
        <v>39708</v>
      </c>
      <c r="B5931">
        <v>7.25</v>
      </c>
    </row>
    <row r="5932" spans="1:2">
      <c r="A5932" s="917">
        <v>39709</v>
      </c>
      <c r="B5932">
        <v>7.33</v>
      </c>
    </row>
    <row r="5933" spans="1:2">
      <c r="A5933" s="917">
        <v>39710</v>
      </c>
      <c r="B5933">
        <v>7.55</v>
      </c>
    </row>
    <row r="5934" spans="1:2">
      <c r="A5934" s="917">
        <v>39713</v>
      </c>
      <c r="B5934">
        <v>7.61</v>
      </c>
    </row>
    <row r="5935" spans="1:2">
      <c r="A5935" s="917">
        <v>39714</v>
      </c>
      <c r="B5935">
        <v>7.62</v>
      </c>
    </row>
    <row r="5936" spans="1:2">
      <c r="A5936" s="917">
        <v>39715</v>
      </c>
      <c r="B5936">
        <v>7.58</v>
      </c>
    </row>
    <row r="5937" spans="1:2">
      <c r="A5937" s="917">
        <v>39716</v>
      </c>
      <c r="B5937">
        <v>7.74</v>
      </c>
    </row>
    <row r="5938" spans="1:2">
      <c r="A5938" s="917">
        <v>39717</v>
      </c>
      <c r="B5938">
        <v>7.73</v>
      </c>
    </row>
    <row r="5939" spans="1:2">
      <c r="A5939" s="917">
        <v>39720</v>
      </c>
      <c r="B5939">
        <v>7.62</v>
      </c>
    </row>
    <row r="5940" spans="1:2">
      <c r="A5940" s="917">
        <v>39721</v>
      </c>
      <c r="B5940">
        <v>7.85</v>
      </c>
    </row>
    <row r="5941" spans="1:2">
      <c r="A5941" s="917">
        <v>39722</v>
      </c>
      <c r="B5941">
        <v>7.87</v>
      </c>
    </row>
    <row r="5942" spans="1:2">
      <c r="A5942" s="917">
        <v>39723</v>
      </c>
      <c r="B5942">
        <v>7.97</v>
      </c>
    </row>
    <row r="5943" spans="1:2">
      <c r="A5943" s="917">
        <v>39724</v>
      </c>
      <c r="B5943">
        <v>7.98</v>
      </c>
    </row>
    <row r="5944" spans="1:2">
      <c r="A5944" s="917">
        <v>39727</v>
      </c>
      <c r="B5944">
        <v>7.91</v>
      </c>
    </row>
    <row r="5945" spans="1:2">
      <c r="A5945" s="917">
        <v>39728</v>
      </c>
      <c r="B5945">
        <v>8.0500000000000007</v>
      </c>
    </row>
    <row r="5946" spans="1:2">
      <c r="A5946" s="917">
        <v>39729</v>
      </c>
      <c r="B5946">
        <v>8.2100000000000009</v>
      </c>
    </row>
    <row r="5947" spans="1:2">
      <c r="A5947" s="917">
        <v>39730</v>
      </c>
      <c r="B5947">
        <v>8.32</v>
      </c>
    </row>
    <row r="5948" spans="1:2">
      <c r="A5948" s="917">
        <v>39731</v>
      </c>
      <c r="B5948">
        <v>8.75</v>
      </c>
    </row>
    <row r="5949" spans="1:2">
      <c r="A5949" s="917">
        <v>39734</v>
      </c>
      <c r="B5949" t="s">
        <v>739</v>
      </c>
    </row>
    <row r="5950" spans="1:2">
      <c r="A5950" s="917">
        <v>39735</v>
      </c>
      <c r="B5950">
        <v>8.86</v>
      </c>
    </row>
    <row r="5951" spans="1:2">
      <c r="A5951" s="917">
        <v>39736</v>
      </c>
      <c r="B5951">
        <v>8.98</v>
      </c>
    </row>
    <row r="5952" spans="1:2">
      <c r="A5952" s="917">
        <v>39737</v>
      </c>
      <c r="B5952">
        <v>9.08</v>
      </c>
    </row>
    <row r="5953" spans="1:2">
      <c r="A5953" s="917">
        <v>39738</v>
      </c>
      <c r="B5953">
        <v>9.43</v>
      </c>
    </row>
    <row r="5954" spans="1:2">
      <c r="A5954" s="917">
        <v>39741</v>
      </c>
      <c r="B5954">
        <v>9.43</v>
      </c>
    </row>
    <row r="5955" spans="1:2">
      <c r="A5955" s="917">
        <v>39742</v>
      </c>
      <c r="B5955">
        <v>9.36</v>
      </c>
    </row>
    <row r="5956" spans="1:2">
      <c r="A5956" s="917">
        <v>39743</v>
      </c>
      <c r="B5956">
        <v>9.25</v>
      </c>
    </row>
    <row r="5957" spans="1:2">
      <c r="A5957" s="917">
        <v>39744</v>
      </c>
      <c r="B5957">
        <v>9.11</v>
      </c>
    </row>
    <row r="5958" spans="1:2">
      <c r="A5958" s="917">
        <v>39745</v>
      </c>
      <c r="B5958">
        <v>9.3000000000000007</v>
      </c>
    </row>
    <row r="5959" spans="1:2">
      <c r="A5959" s="917">
        <v>39748</v>
      </c>
      <c r="B5959">
        <v>9.39</v>
      </c>
    </row>
    <row r="5960" spans="1:2">
      <c r="A5960" s="917">
        <v>39749</v>
      </c>
      <c r="B5960">
        <v>9.48</v>
      </c>
    </row>
    <row r="5961" spans="1:2">
      <c r="A5961" s="917">
        <v>39750</v>
      </c>
      <c r="B5961">
        <v>9.51</v>
      </c>
    </row>
    <row r="5962" spans="1:2">
      <c r="A5962" s="917">
        <v>39751</v>
      </c>
      <c r="B5962">
        <v>9.52</v>
      </c>
    </row>
    <row r="5963" spans="1:2">
      <c r="A5963" s="917">
        <v>39752</v>
      </c>
      <c r="B5963">
        <v>9.5399999999999991</v>
      </c>
    </row>
    <row r="5964" spans="1:2">
      <c r="A5964" s="917">
        <v>39755</v>
      </c>
      <c r="B5964">
        <v>9.49</v>
      </c>
    </row>
    <row r="5965" spans="1:2">
      <c r="A5965" s="917">
        <v>39756</v>
      </c>
      <c r="B5965">
        <v>9.3699999999999992</v>
      </c>
    </row>
    <row r="5966" spans="1:2">
      <c r="A5966" s="917">
        <v>39757</v>
      </c>
      <c r="B5966">
        <v>9.26</v>
      </c>
    </row>
    <row r="5967" spans="1:2">
      <c r="A5967" s="917">
        <v>39758</v>
      </c>
      <c r="B5967">
        <v>9.25</v>
      </c>
    </row>
    <row r="5968" spans="1:2">
      <c r="A5968" s="917">
        <v>39759</v>
      </c>
      <c r="B5968">
        <v>9.2799999999999994</v>
      </c>
    </row>
    <row r="5969" spans="1:2">
      <c r="A5969" s="917">
        <v>39762</v>
      </c>
      <c r="B5969">
        <v>9.2200000000000006</v>
      </c>
    </row>
    <row r="5970" spans="1:2">
      <c r="A5970" s="917">
        <v>39763</v>
      </c>
      <c r="B5970" t="s">
        <v>739</v>
      </c>
    </row>
    <row r="5971" spans="1:2">
      <c r="A5971" s="917">
        <v>39764</v>
      </c>
      <c r="B5971">
        <v>9.16</v>
      </c>
    </row>
    <row r="5972" spans="1:2">
      <c r="A5972" s="917">
        <v>39765</v>
      </c>
      <c r="B5972">
        <v>9.3800000000000008</v>
      </c>
    </row>
    <row r="5973" spans="1:2">
      <c r="A5973" s="917">
        <v>39766</v>
      </c>
      <c r="B5973">
        <v>9.2799999999999994</v>
      </c>
    </row>
    <row r="5974" spans="1:2">
      <c r="A5974" s="917">
        <v>39769</v>
      </c>
      <c r="B5974">
        <v>9.26</v>
      </c>
    </row>
    <row r="5975" spans="1:2">
      <c r="A5975" s="917">
        <v>39770</v>
      </c>
      <c r="B5975">
        <v>9.24</v>
      </c>
    </row>
    <row r="5976" spans="1:2">
      <c r="A5976" s="917">
        <v>39771</v>
      </c>
      <c r="B5976">
        <v>9.11</v>
      </c>
    </row>
    <row r="5977" spans="1:2">
      <c r="A5977" s="917">
        <v>39772</v>
      </c>
      <c r="B5977">
        <v>9.02</v>
      </c>
    </row>
    <row r="5978" spans="1:2">
      <c r="A5978" s="917">
        <v>39773</v>
      </c>
      <c r="B5978">
        <v>9.08</v>
      </c>
    </row>
    <row r="5979" spans="1:2">
      <c r="A5979" s="917">
        <v>39776</v>
      </c>
      <c r="B5979">
        <v>9.2100000000000009</v>
      </c>
    </row>
    <row r="5980" spans="1:2">
      <c r="A5980" s="917">
        <v>39777</v>
      </c>
      <c r="B5980">
        <v>9.1199999999999992</v>
      </c>
    </row>
    <row r="5981" spans="1:2">
      <c r="A5981" s="917">
        <v>39778</v>
      </c>
      <c r="B5981">
        <v>9.0500000000000007</v>
      </c>
    </row>
    <row r="5982" spans="1:2">
      <c r="A5982" s="917">
        <v>39779</v>
      </c>
      <c r="B5982" t="s">
        <v>739</v>
      </c>
    </row>
    <row r="5983" spans="1:2">
      <c r="A5983" s="917">
        <v>39780</v>
      </c>
      <c r="B5983">
        <v>9.0299999999999994</v>
      </c>
    </row>
    <row r="5984" spans="1:2">
      <c r="A5984" s="917">
        <v>39783</v>
      </c>
      <c r="B5984">
        <v>8.84</v>
      </c>
    </row>
    <row r="5985" spans="1:2">
      <c r="A5985" s="917">
        <v>39784</v>
      </c>
      <c r="B5985">
        <v>8.7899999999999991</v>
      </c>
    </row>
    <row r="5986" spans="1:2">
      <c r="A5986" s="917">
        <v>39785</v>
      </c>
      <c r="B5986">
        <v>8.8000000000000007</v>
      </c>
    </row>
    <row r="5987" spans="1:2">
      <c r="A5987" s="917">
        <v>39786</v>
      </c>
      <c r="B5987">
        <v>8.7100000000000009</v>
      </c>
    </row>
    <row r="5988" spans="1:2">
      <c r="A5988" s="917">
        <v>39787</v>
      </c>
      <c r="B5988">
        <v>8.74</v>
      </c>
    </row>
    <row r="5989" spans="1:2">
      <c r="A5989" s="917">
        <v>39790</v>
      </c>
      <c r="B5989">
        <v>8.7899999999999991</v>
      </c>
    </row>
    <row r="5990" spans="1:2">
      <c r="A5990" s="917">
        <v>39791</v>
      </c>
      <c r="B5990">
        <v>8.73</v>
      </c>
    </row>
    <row r="5991" spans="1:2">
      <c r="A5991" s="917">
        <v>39792</v>
      </c>
      <c r="B5991">
        <v>8.6999999999999993</v>
      </c>
    </row>
    <row r="5992" spans="1:2">
      <c r="A5992" s="917">
        <v>39793</v>
      </c>
      <c r="B5992">
        <v>8.7100000000000009</v>
      </c>
    </row>
    <row r="5993" spans="1:2">
      <c r="A5993" s="917">
        <v>39794</v>
      </c>
      <c r="B5993">
        <v>8.68</v>
      </c>
    </row>
    <row r="5994" spans="1:2">
      <c r="A5994" s="917">
        <v>39797</v>
      </c>
      <c r="B5994">
        <v>8.6300000000000008</v>
      </c>
    </row>
    <row r="5995" spans="1:2">
      <c r="A5995" s="917">
        <v>39798</v>
      </c>
      <c r="B5995">
        <v>8.48</v>
      </c>
    </row>
    <row r="5996" spans="1:2">
      <c r="A5996" s="917">
        <v>39799</v>
      </c>
      <c r="B5996">
        <v>8.2200000000000006</v>
      </c>
    </row>
    <row r="5997" spans="1:2">
      <c r="A5997" s="917">
        <v>39800</v>
      </c>
      <c r="B5997">
        <v>8.11</v>
      </c>
    </row>
    <row r="5998" spans="1:2">
      <c r="A5998" s="917">
        <v>39801</v>
      </c>
      <c r="B5998">
        <v>8.07</v>
      </c>
    </row>
    <row r="5999" spans="1:2">
      <c r="A5999" s="917">
        <v>39804</v>
      </c>
      <c r="B5999">
        <v>8.09</v>
      </c>
    </row>
    <row r="6000" spans="1:2">
      <c r="A6000" s="917">
        <v>39805</v>
      </c>
      <c r="B6000">
        <v>8.1199999999999992</v>
      </c>
    </row>
    <row r="6001" spans="1:2">
      <c r="A6001" s="917">
        <v>39806</v>
      </c>
      <c r="B6001">
        <v>8.1</v>
      </c>
    </row>
    <row r="6002" spans="1:2">
      <c r="A6002" s="917">
        <v>39807</v>
      </c>
      <c r="B6002" t="s">
        <v>739</v>
      </c>
    </row>
    <row r="6003" spans="1:2">
      <c r="A6003" s="917">
        <v>39808</v>
      </c>
      <c r="B6003">
        <v>8.06</v>
      </c>
    </row>
    <row r="6004" spans="1:2">
      <c r="A6004" s="917">
        <v>39811</v>
      </c>
      <c r="B6004">
        <v>8.0500000000000007</v>
      </c>
    </row>
    <row r="6005" spans="1:2">
      <c r="A6005" s="917">
        <v>39812</v>
      </c>
      <c r="B6005">
        <v>7.97</v>
      </c>
    </row>
    <row r="6006" spans="1:2">
      <c r="A6006" s="917">
        <v>39813</v>
      </c>
      <c r="B6006">
        <v>8.07</v>
      </c>
    </row>
    <row r="6007" spans="1:2">
      <c r="A6007" s="917">
        <v>39814</v>
      </c>
      <c r="B6007" t="s">
        <v>739</v>
      </c>
    </row>
    <row r="6008" spans="1:2">
      <c r="A6008" s="917">
        <v>39815</v>
      </c>
      <c r="B6008">
        <v>8.18</v>
      </c>
    </row>
    <row r="6009" spans="1:2">
      <c r="A6009" s="917">
        <v>39818</v>
      </c>
      <c r="B6009">
        <v>8.31</v>
      </c>
    </row>
    <row r="6010" spans="1:2">
      <c r="A6010" s="917">
        <v>39819</v>
      </c>
      <c r="B6010">
        <v>8.2799999999999994</v>
      </c>
    </row>
    <row r="6011" spans="1:2">
      <c r="A6011" s="917">
        <v>39820</v>
      </c>
      <c r="B6011">
        <v>8.23</v>
      </c>
    </row>
    <row r="6012" spans="1:2">
      <c r="A6012" s="917">
        <v>39821</v>
      </c>
      <c r="B6012">
        <v>8.18</v>
      </c>
    </row>
    <row r="6013" spans="1:2">
      <c r="A6013" s="917">
        <v>39822</v>
      </c>
      <c r="B6013">
        <v>8.15</v>
      </c>
    </row>
    <row r="6014" spans="1:2">
      <c r="A6014" s="917">
        <v>39825</v>
      </c>
      <c r="B6014">
        <v>8.0500000000000007</v>
      </c>
    </row>
    <row r="6015" spans="1:2">
      <c r="A6015" s="917">
        <v>39826</v>
      </c>
      <c r="B6015">
        <v>8.0500000000000007</v>
      </c>
    </row>
    <row r="6016" spans="1:2">
      <c r="A6016" s="917">
        <v>39827</v>
      </c>
      <c r="B6016">
        <v>7.92</v>
      </c>
    </row>
    <row r="6017" spans="1:2">
      <c r="A6017" s="917">
        <v>39828</v>
      </c>
      <c r="B6017">
        <v>7.91</v>
      </c>
    </row>
    <row r="6018" spans="1:2">
      <c r="A6018" s="917">
        <v>39829</v>
      </c>
      <c r="B6018">
        <v>7.91</v>
      </c>
    </row>
    <row r="6019" spans="1:2">
      <c r="A6019" s="917">
        <v>39832</v>
      </c>
      <c r="B6019" t="s">
        <v>739</v>
      </c>
    </row>
    <row r="6020" spans="1:2">
      <c r="A6020" s="917">
        <v>39833</v>
      </c>
      <c r="B6020">
        <v>7.95</v>
      </c>
    </row>
    <row r="6021" spans="1:2">
      <c r="A6021" s="917">
        <v>39834</v>
      </c>
      <c r="B6021">
        <v>8.14</v>
      </c>
    </row>
    <row r="6022" spans="1:2">
      <c r="A6022" s="917">
        <v>39835</v>
      </c>
      <c r="B6022">
        <v>8.24</v>
      </c>
    </row>
    <row r="6023" spans="1:2">
      <c r="A6023" s="917">
        <v>39836</v>
      </c>
      <c r="B6023">
        <v>8.2799999999999994</v>
      </c>
    </row>
    <row r="6024" spans="1:2">
      <c r="A6024" s="917">
        <v>39839</v>
      </c>
      <c r="B6024">
        <v>8.3000000000000007</v>
      </c>
    </row>
    <row r="6025" spans="1:2">
      <c r="A6025" s="917">
        <v>39840</v>
      </c>
      <c r="B6025">
        <v>8.06</v>
      </c>
    </row>
    <row r="6026" spans="1:2">
      <c r="A6026" s="917">
        <v>39841</v>
      </c>
      <c r="B6026">
        <v>8.1999999999999993</v>
      </c>
    </row>
    <row r="6027" spans="1:2">
      <c r="A6027" s="917">
        <v>39842</v>
      </c>
      <c r="B6027">
        <v>8.2799999999999994</v>
      </c>
    </row>
    <row r="6028" spans="1:2">
      <c r="A6028" s="917">
        <v>39843</v>
      </c>
      <c r="B6028">
        <v>8.25</v>
      </c>
    </row>
    <row r="6029" spans="1:2">
      <c r="A6029" s="917">
        <v>39846</v>
      </c>
      <c r="B6029">
        <v>8.09</v>
      </c>
    </row>
    <row r="6030" spans="1:2">
      <c r="A6030" s="917">
        <v>39847</v>
      </c>
      <c r="B6030">
        <v>8.2100000000000009</v>
      </c>
    </row>
    <row r="6031" spans="1:2">
      <c r="A6031" s="917">
        <v>39848</v>
      </c>
      <c r="B6031">
        <v>8.24</v>
      </c>
    </row>
    <row r="6032" spans="1:2">
      <c r="A6032" s="917">
        <v>39849</v>
      </c>
      <c r="B6032">
        <v>8.18</v>
      </c>
    </row>
    <row r="6033" spans="1:2">
      <c r="A6033" s="917">
        <v>39850</v>
      </c>
      <c r="B6033">
        <v>8.18</v>
      </c>
    </row>
    <row r="6034" spans="1:2">
      <c r="A6034" s="917">
        <v>39853</v>
      </c>
      <c r="B6034">
        <v>8.16</v>
      </c>
    </row>
    <row r="6035" spans="1:2">
      <c r="A6035" s="917">
        <v>39854</v>
      </c>
      <c r="B6035">
        <v>7.98</v>
      </c>
    </row>
    <row r="6036" spans="1:2">
      <c r="A6036" s="917">
        <v>39855</v>
      </c>
      <c r="B6036">
        <v>7.88</v>
      </c>
    </row>
    <row r="6037" spans="1:2">
      <c r="A6037" s="917">
        <v>39856</v>
      </c>
      <c r="B6037">
        <v>7.91</v>
      </c>
    </row>
    <row r="6038" spans="1:2">
      <c r="A6038" s="917">
        <v>39857</v>
      </c>
      <c r="B6038">
        <v>8.1300000000000008</v>
      </c>
    </row>
    <row r="6039" spans="1:2">
      <c r="A6039" s="917">
        <v>39860</v>
      </c>
      <c r="B6039" t="s">
        <v>739</v>
      </c>
    </row>
    <row r="6040" spans="1:2">
      <c r="A6040" s="917">
        <v>39861</v>
      </c>
      <c r="B6040">
        <v>7.92</v>
      </c>
    </row>
    <row r="6041" spans="1:2">
      <c r="A6041" s="917">
        <v>39862</v>
      </c>
      <c r="B6041">
        <v>7.95</v>
      </c>
    </row>
    <row r="6042" spans="1:2">
      <c r="A6042" s="917">
        <v>39863</v>
      </c>
      <c r="B6042">
        <v>8.1199999999999992</v>
      </c>
    </row>
    <row r="6043" spans="1:2">
      <c r="A6043" s="917">
        <v>39864</v>
      </c>
      <c r="B6043">
        <v>8.0299999999999994</v>
      </c>
    </row>
    <row r="6044" spans="1:2">
      <c r="A6044" s="917">
        <v>39867</v>
      </c>
      <c r="B6044">
        <v>8.02</v>
      </c>
    </row>
    <row r="6045" spans="1:2">
      <c r="A6045" s="917">
        <v>39868</v>
      </c>
      <c r="B6045">
        <v>8.0299999999999994</v>
      </c>
    </row>
    <row r="6046" spans="1:2">
      <c r="A6046" s="917">
        <v>39869</v>
      </c>
      <c r="B6046">
        <v>8.1300000000000008</v>
      </c>
    </row>
    <row r="6047" spans="1:2">
      <c r="A6047" s="917">
        <v>39870</v>
      </c>
      <c r="B6047">
        <v>8.2100000000000009</v>
      </c>
    </row>
    <row r="6048" spans="1:2">
      <c r="A6048" s="917">
        <v>39871</v>
      </c>
      <c r="B6048">
        <v>8.24</v>
      </c>
    </row>
    <row r="6049" spans="1:2">
      <c r="A6049" s="917">
        <v>39874</v>
      </c>
      <c r="B6049">
        <v>8.1999999999999993</v>
      </c>
    </row>
    <row r="6050" spans="1:2">
      <c r="A6050" s="917">
        <v>39875</v>
      </c>
      <c r="B6050">
        <v>8.27</v>
      </c>
    </row>
    <row r="6051" spans="1:2">
      <c r="A6051" s="917">
        <v>39876</v>
      </c>
      <c r="B6051">
        <v>8.32</v>
      </c>
    </row>
    <row r="6052" spans="1:2">
      <c r="A6052" s="917">
        <v>39877</v>
      </c>
      <c r="B6052">
        <v>8.17</v>
      </c>
    </row>
    <row r="6053" spans="1:2">
      <c r="A6053" s="917">
        <v>39878</v>
      </c>
      <c r="B6053">
        <v>8.18</v>
      </c>
    </row>
    <row r="6054" spans="1:2">
      <c r="A6054" s="917">
        <v>39881</v>
      </c>
      <c r="B6054">
        <v>8.2899999999999991</v>
      </c>
    </row>
    <row r="6055" spans="1:2">
      <c r="A6055" s="917">
        <v>39882</v>
      </c>
      <c r="B6055">
        <v>8.44</v>
      </c>
    </row>
    <row r="6056" spans="1:2">
      <c r="A6056" s="917">
        <v>39883</v>
      </c>
      <c r="B6056">
        <v>8.4</v>
      </c>
    </row>
    <row r="6057" spans="1:2">
      <c r="A6057" s="917">
        <v>39884</v>
      </c>
      <c r="B6057">
        <v>8.41</v>
      </c>
    </row>
    <row r="6058" spans="1:2">
      <c r="A6058" s="917">
        <v>39885</v>
      </c>
      <c r="B6058">
        <v>8.4499999999999993</v>
      </c>
    </row>
    <row r="6059" spans="1:2">
      <c r="A6059" s="917">
        <v>39888</v>
      </c>
      <c r="B6059">
        <v>8.5399999999999991</v>
      </c>
    </row>
    <row r="6060" spans="1:2">
      <c r="A6060" s="917">
        <v>39889</v>
      </c>
      <c r="B6060">
        <v>8.6199999999999992</v>
      </c>
    </row>
    <row r="6061" spans="1:2">
      <c r="A6061" s="917">
        <v>39890</v>
      </c>
      <c r="B6061">
        <v>8.39</v>
      </c>
    </row>
    <row r="6062" spans="1:2">
      <c r="A6062" s="917">
        <v>39891</v>
      </c>
      <c r="B6062">
        <v>8.4499999999999993</v>
      </c>
    </row>
    <row r="6063" spans="1:2">
      <c r="A6063" s="917">
        <v>39892</v>
      </c>
      <c r="B6063">
        <v>8.51</v>
      </c>
    </row>
    <row r="6064" spans="1:2">
      <c r="A6064" s="917">
        <v>39895</v>
      </c>
      <c r="B6064">
        <v>8.56</v>
      </c>
    </row>
    <row r="6065" spans="1:2">
      <c r="A6065" s="917">
        <v>39896</v>
      </c>
      <c r="B6065">
        <v>8.48</v>
      </c>
    </row>
    <row r="6066" spans="1:2">
      <c r="A6066" s="917">
        <v>39897</v>
      </c>
      <c r="B6066">
        <v>8.6</v>
      </c>
    </row>
    <row r="6067" spans="1:2">
      <c r="A6067" s="917">
        <v>39898</v>
      </c>
      <c r="B6067">
        <v>8.52</v>
      </c>
    </row>
    <row r="6068" spans="1:2">
      <c r="A6068" s="917">
        <v>39899</v>
      </c>
      <c r="B6068">
        <v>8.5</v>
      </c>
    </row>
    <row r="6069" spans="1:2">
      <c r="A6069" s="917">
        <v>39902</v>
      </c>
      <c r="B6069">
        <v>8.48</v>
      </c>
    </row>
    <row r="6070" spans="1:2">
      <c r="A6070" s="917">
        <v>39903</v>
      </c>
      <c r="B6070">
        <v>8.4499999999999993</v>
      </c>
    </row>
    <row r="6071" spans="1:2">
      <c r="A6071" s="917">
        <v>39904</v>
      </c>
      <c r="B6071">
        <v>8.3800000000000008</v>
      </c>
    </row>
    <row r="6072" spans="1:2">
      <c r="A6072" s="917">
        <v>39905</v>
      </c>
      <c r="B6072">
        <v>8.4600000000000009</v>
      </c>
    </row>
    <row r="6073" spans="1:2">
      <c r="A6073" s="917">
        <v>39906</v>
      </c>
      <c r="B6073">
        <v>8.59</v>
      </c>
    </row>
    <row r="6074" spans="1:2">
      <c r="A6074" s="917">
        <v>39909</v>
      </c>
      <c r="B6074">
        <v>8.6300000000000008</v>
      </c>
    </row>
    <row r="6075" spans="1:2">
      <c r="A6075" s="917">
        <v>39910</v>
      </c>
      <c r="B6075">
        <v>8.6</v>
      </c>
    </row>
    <row r="6076" spans="1:2">
      <c r="A6076" s="917">
        <v>39911</v>
      </c>
      <c r="B6076">
        <v>8.5</v>
      </c>
    </row>
    <row r="6077" spans="1:2">
      <c r="A6077" s="917">
        <v>39912</v>
      </c>
      <c r="B6077">
        <v>8.57</v>
      </c>
    </row>
    <row r="6078" spans="1:2">
      <c r="A6078" s="917">
        <v>39913</v>
      </c>
      <c r="B6078" t="s">
        <v>739</v>
      </c>
    </row>
    <row r="6079" spans="1:2">
      <c r="A6079" s="917">
        <v>39916</v>
      </c>
      <c r="B6079">
        <v>8.48</v>
      </c>
    </row>
    <row r="6080" spans="1:2">
      <c r="A6080" s="917">
        <v>39917</v>
      </c>
      <c r="B6080">
        <v>8.4</v>
      </c>
    </row>
    <row r="6081" spans="1:2">
      <c r="A6081" s="917">
        <v>39918</v>
      </c>
      <c r="B6081">
        <v>8.35</v>
      </c>
    </row>
    <row r="6082" spans="1:2">
      <c r="A6082" s="917">
        <v>39919</v>
      </c>
      <c r="B6082">
        <v>8.3800000000000008</v>
      </c>
    </row>
    <row r="6083" spans="1:2">
      <c r="A6083" s="917">
        <v>39920</v>
      </c>
      <c r="B6083">
        <v>8.41</v>
      </c>
    </row>
    <row r="6084" spans="1:2">
      <c r="A6084" s="917">
        <v>39923</v>
      </c>
      <c r="B6084">
        <v>8.23</v>
      </c>
    </row>
    <row r="6085" spans="1:2">
      <c r="A6085" s="917">
        <v>39924</v>
      </c>
      <c r="B6085">
        <v>8.24</v>
      </c>
    </row>
    <row r="6086" spans="1:2">
      <c r="A6086" s="917">
        <v>39925</v>
      </c>
      <c r="B6086">
        <v>8.31</v>
      </c>
    </row>
    <row r="6087" spans="1:2">
      <c r="A6087" s="917">
        <v>39926</v>
      </c>
      <c r="B6087">
        <v>8.26</v>
      </c>
    </row>
    <row r="6088" spans="1:2">
      <c r="A6088" s="917">
        <v>39927</v>
      </c>
      <c r="B6088">
        <v>8.2799999999999994</v>
      </c>
    </row>
    <row r="6089" spans="1:2">
      <c r="A6089" s="917">
        <v>39930</v>
      </c>
      <c r="B6089">
        <v>8.25</v>
      </c>
    </row>
    <row r="6090" spans="1:2">
      <c r="A6090" s="917">
        <v>39931</v>
      </c>
      <c r="B6090">
        <v>8.2899999999999991</v>
      </c>
    </row>
    <row r="6091" spans="1:2">
      <c r="A6091" s="917">
        <v>39932</v>
      </c>
      <c r="B6091">
        <v>8.2899999999999991</v>
      </c>
    </row>
    <row r="6092" spans="1:2">
      <c r="A6092" s="917">
        <v>39933</v>
      </c>
      <c r="B6092">
        <v>8.24</v>
      </c>
    </row>
    <row r="6093" spans="1:2">
      <c r="A6093" s="917">
        <v>39934</v>
      </c>
      <c r="B6093">
        <v>8.2200000000000006</v>
      </c>
    </row>
    <row r="6094" spans="1:2">
      <c r="A6094" s="917">
        <v>39937</v>
      </c>
      <c r="B6094">
        <v>8.17</v>
      </c>
    </row>
    <row r="6095" spans="1:2">
      <c r="A6095" s="917">
        <v>39938</v>
      </c>
      <c r="B6095">
        <v>8.1300000000000008</v>
      </c>
    </row>
    <row r="6096" spans="1:2">
      <c r="A6096" s="917">
        <v>39939</v>
      </c>
      <c r="B6096">
        <v>8.09</v>
      </c>
    </row>
    <row r="6097" spans="1:2">
      <c r="A6097" s="917">
        <v>39940</v>
      </c>
      <c r="B6097">
        <v>8.19</v>
      </c>
    </row>
    <row r="6098" spans="1:2">
      <c r="A6098" s="917">
        <v>39941</v>
      </c>
      <c r="B6098">
        <v>8.14</v>
      </c>
    </row>
    <row r="6099" spans="1:2">
      <c r="A6099" s="917">
        <v>39944</v>
      </c>
      <c r="B6099">
        <v>8.0500000000000007</v>
      </c>
    </row>
    <row r="6100" spans="1:2">
      <c r="A6100" s="917">
        <v>39945</v>
      </c>
      <c r="B6100">
        <v>8.0299999999999994</v>
      </c>
    </row>
    <row r="6101" spans="1:2">
      <c r="A6101" s="917">
        <v>39946</v>
      </c>
      <c r="B6101">
        <v>7.97</v>
      </c>
    </row>
    <row r="6102" spans="1:2">
      <c r="A6102" s="917">
        <v>39947</v>
      </c>
      <c r="B6102">
        <v>7.97</v>
      </c>
    </row>
    <row r="6103" spans="1:2">
      <c r="A6103" s="917">
        <v>39948</v>
      </c>
      <c r="B6103">
        <v>7.99</v>
      </c>
    </row>
    <row r="6104" spans="1:2">
      <c r="A6104" s="917">
        <v>39951</v>
      </c>
      <c r="B6104">
        <v>8.07</v>
      </c>
    </row>
    <row r="6105" spans="1:2">
      <c r="A6105" s="917">
        <v>39952</v>
      </c>
      <c r="B6105">
        <v>8.0399999999999991</v>
      </c>
    </row>
    <row r="6106" spans="1:2">
      <c r="A6106" s="917">
        <v>39953</v>
      </c>
      <c r="B6106">
        <v>7.93</v>
      </c>
    </row>
    <row r="6107" spans="1:2">
      <c r="A6107" s="917">
        <v>39954</v>
      </c>
      <c r="B6107">
        <v>8.0500000000000007</v>
      </c>
    </row>
    <row r="6108" spans="1:2">
      <c r="A6108" s="917">
        <v>39955</v>
      </c>
      <c r="B6108">
        <v>8.11</v>
      </c>
    </row>
    <row r="6109" spans="1:2">
      <c r="A6109" s="917">
        <v>39958</v>
      </c>
      <c r="B6109" t="s">
        <v>739</v>
      </c>
    </row>
    <row r="6110" spans="1:2">
      <c r="A6110" s="917">
        <v>39959</v>
      </c>
      <c r="B6110">
        <v>8.1199999999999992</v>
      </c>
    </row>
    <row r="6111" spans="1:2">
      <c r="A6111" s="917">
        <v>39960</v>
      </c>
      <c r="B6111">
        <v>8.19</v>
      </c>
    </row>
    <row r="6112" spans="1:2">
      <c r="A6112" s="917">
        <v>39961</v>
      </c>
      <c r="B6112">
        <v>8.0500000000000007</v>
      </c>
    </row>
    <row r="6113" spans="1:2">
      <c r="A6113" s="917">
        <v>39962</v>
      </c>
      <c r="B6113">
        <v>7.76</v>
      </c>
    </row>
    <row r="6114" spans="1:2">
      <c r="A6114" s="917">
        <v>39965</v>
      </c>
      <c r="B6114">
        <v>7.97</v>
      </c>
    </row>
    <row r="6115" spans="1:2">
      <c r="A6115" s="917">
        <v>39966</v>
      </c>
      <c r="B6115">
        <v>7.79</v>
      </c>
    </row>
    <row r="6116" spans="1:2">
      <c r="A6116" s="917">
        <v>39967</v>
      </c>
      <c r="B6116">
        <v>7.66</v>
      </c>
    </row>
    <row r="6117" spans="1:2">
      <c r="A6117" s="917">
        <v>39968</v>
      </c>
      <c r="B6117">
        <v>7.77</v>
      </c>
    </row>
    <row r="6118" spans="1:2">
      <c r="A6118" s="917">
        <v>39969</v>
      </c>
      <c r="B6118">
        <v>7.79</v>
      </c>
    </row>
    <row r="6119" spans="1:2">
      <c r="A6119" s="917">
        <v>39972</v>
      </c>
      <c r="B6119">
        <v>7.72</v>
      </c>
    </row>
    <row r="6120" spans="1:2">
      <c r="A6120" s="917">
        <v>39973</v>
      </c>
      <c r="B6120">
        <v>7.71</v>
      </c>
    </row>
    <row r="6121" spans="1:2">
      <c r="A6121" s="917">
        <v>39974</v>
      </c>
      <c r="B6121">
        <v>7.75</v>
      </c>
    </row>
    <row r="6122" spans="1:2">
      <c r="A6122" s="917">
        <v>39975</v>
      </c>
      <c r="B6122">
        <v>7.67</v>
      </c>
    </row>
    <row r="6123" spans="1:2">
      <c r="A6123" s="917">
        <v>39976</v>
      </c>
      <c r="B6123">
        <v>7.6</v>
      </c>
    </row>
    <row r="6124" spans="1:2">
      <c r="A6124" s="917">
        <v>39979</v>
      </c>
      <c r="B6124">
        <v>7.52</v>
      </c>
    </row>
    <row r="6125" spans="1:2">
      <c r="A6125" s="917">
        <v>39980</v>
      </c>
      <c r="B6125">
        <v>7.41</v>
      </c>
    </row>
    <row r="6126" spans="1:2">
      <c r="A6126" s="917">
        <v>39981</v>
      </c>
      <c r="B6126">
        <v>7.35</v>
      </c>
    </row>
    <row r="6127" spans="1:2">
      <c r="A6127" s="917">
        <v>39982</v>
      </c>
      <c r="B6127">
        <v>7.47</v>
      </c>
    </row>
    <row r="6128" spans="1:2">
      <c r="A6128" s="917">
        <v>39983</v>
      </c>
      <c r="B6128">
        <v>7.33</v>
      </c>
    </row>
    <row r="6129" spans="1:2">
      <c r="A6129" s="917">
        <v>39986</v>
      </c>
      <c r="B6129">
        <v>7.23</v>
      </c>
    </row>
    <row r="6130" spans="1:2">
      <c r="A6130" s="917">
        <v>39987</v>
      </c>
      <c r="B6130">
        <v>7.18</v>
      </c>
    </row>
    <row r="6131" spans="1:2">
      <c r="A6131" s="917">
        <v>39988</v>
      </c>
      <c r="B6131">
        <v>7.24</v>
      </c>
    </row>
    <row r="6132" spans="1:2">
      <c r="A6132" s="917">
        <v>39989</v>
      </c>
      <c r="B6132">
        <v>7.19</v>
      </c>
    </row>
    <row r="6133" spans="1:2">
      <c r="A6133" s="917">
        <v>39990</v>
      </c>
      <c r="B6133">
        <v>7.17</v>
      </c>
    </row>
    <row r="6134" spans="1:2">
      <c r="A6134" s="917">
        <v>39993</v>
      </c>
      <c r="B6134">
        <v>7.2</v>
      </c>
    </row>
    <row r="6135" spans="1:2">
      <c r="A6135" s="917">
        <v>39994</v>
      </c>
      <c r="B6135">
        <v>7.17</v>
      </c>
    </row>
    <row r="6136" spans="1:2">
      <c r="A6136" s="917">
        <v>39995</v>
      </c>
      <c r="B6136">
        <v>7.2</v>
      </c>
    </row>
    <row r="6137" spans="1:2">
      <c r="A6137" s="917">
        <v>39996</v>
      </c>
      <c r="B6137">
        <v>7.14</v>
      </c>
    </row>
    <row r="6138" spans="1:2">
      <c r="A6138" s="917">
        <v>39997</v>
      </c>
      <c r="B6138" t="s">
        <v>739</v>
      </c>
    </row>
    <row r="6139" spans="1:2">
      <c r="A6139" s="917">
        <v>40000</v>
      </c>
      <c r="B6139">
        <v>7.18</v>
      </c>
    </row>
    <row r="6140" spans="1:2">
      <c r="A6140" s="917">
        <v>40001</v>
      </c>
      <c r="B6140">
        <v>7.13</v>
      </c>
    </row>
    <row r="6141" spans="1:2">
      <c r="A6141" s="917">
        <v>40002</v>
      </c>
      <c r="B6141">
        <v>6.99</v>
      </c>
    </row>
    <row r="6142" spans="1:2">
      <c r="A6142" s="917">
        <v>40003</v>
      </c>
      <c r="B6142">
        <v>7.15</v>
      </c>
    </row>
    <row r="6143" spans="1:2">
      <c r="A6143" s="917">
        <v>40004</v>
      </c>
      <c r="B6143">
        <v>7.03</v>
      </c>
    </row>
    <row r="6144" spans="1:2">
      <c r="A6144" s="917">
        <v>40007</v>
      </c>
      <c r="B6144">
        <v>7.08</v>
      </c>
    </row>
    <row r="6145" spans="1:2">
      <c r="A6145" s="917">
        <v>40008</v>
      </c>
      <c r="B6145">
        <v>7.18</v>
      </c>
    </row>
    <row r="6146" spans="1:2">
      <c r="A6146" s="917">
        <v>40009</v>
      </c>
      <c r="B6146">
        <v>7.26</v>
      </c>
    </row>
    <row r="6147" spans="1:2">
      <c r="A6147" s="917">
        <v>40010</v>
      </c>
      <c r="B6147">
        <v>7.19</v>
      </c>
    </row>
    <row r="6148" spans="1:2">
      <c r="A6148" s="917">
        <v>40011</v>
      </c>
      <c r="B6148">
        <v>7.23</v>
      </c>
    </row>
    <row r="6149" spans="1:2">
      <c r="A6149" s="917">
        <v>40014</v>
      </c>
      <c r="B6149">
        <v>7.16</v>
      </c>
    </row>
    <row r="6150" spans="1:2">
      <c r="A6150" s="917">
        <v>40015</v>
      </c>
      <c r="B6150">
        <v>7.05</v>
      </c>
    </row>
    <row r="6151" spans="1:2">
      <c r="A6151" s="917">
        <v>40016</v>
      </c>
      <c r="B6151">
        <v>7.11</v>
      </c>
    </row>
    <row r="6152" spans="1:2">
      <c r="A6152" s="917">
        <v>40017</v>
      </c>
      <c r="B6152">
        <v>7.2</v>
      </c>
    </row>
    <row r="6153" spans="1:2">
      <c r="A6153" s="917">
        <v>40018</v>
      </c>
      <c r="B6153">
        <v>7.11</v>
      </c>
    </row>
    <row r="6154" spans="1:2">
      <c r="A6154" s="917">
        <v>40021</v>
      </c>
      <c r="B6154">
        <v>7.15</v>
      </c>
    </row>
    <row r="6155" spans="1:2">
      <c r="A6155" s="917">
        <v>40022</v>
      </c>
      <c r="B6155">
        <v>7.04</v>
      </c>
    </row>
    <row r="6156" spans="1:2">
      <c r="A6156" s="917">
        <v>40023</v>
      </c>
      <c r="B6156">
        <v>6.92</v>
      </c>
    </row>
    <row r="6157" spans="1:2">
      <c r="A6157" s="917">
        <v>40024</v>
      </c>
      <c r="B6157">
        <v>6.8</v>
      </c>
    </row>
    <row r="6158" spans="1:2">
      <c r="A6158" s="917">
        <v>40025</v>
      </c>
      <c r="B6158">
        <v>6.63</v>
      </c>
    </row>
    <row r="6159" spans="1:2">
      <c r="A6159" s="917">
        <v>40028</v>
      </c>
      <c r="B6159">
        <v>6.7</v>
      </c>
    </row>
    <row r="6160" spans="1:2">
      <c r="A6160" s="917">
        <v>40029</v>
      </c>
      <c r="B6160">
        <v>6.69</v>
      </c>
    </row>
    <row r="6161" spans="1:2">
      <c r="A6161" s="917">
        <v>40030</v>
      </c>
      <c r="B6161">
        <v>6.75</v>
      </c>
    </row>
    <row r="6162" spans="1:2">
      <c r="A6162" s="917">
        <v>40031</v>
      </c>
      <c r="B6162">
        <v>6.69</v>
      </c>
    </row>
    <row r="6163" spans="1:2">
      <c r="A6163" s="917">
        <v>40032</v>
      </c>
      <c r="B6163">
        <v>6.74</v>
      </c>
    </row>
    <row r="6164" spans="1:2">
      <c r="A6164" s="917">
        <v>40035</v>
      </c>
      <c r="B6164">
        <v>6.65</v>
      </c>
    </row>
    <row r="6165" spans="1:2">
      <c r="A6165" s="917">
        <v>40036</v>
      </c>
      <c r="B6165">
        <v>6.59</v>
      </c>
    </row>
    <row r="6166" spans="1:2">
      <c r="A6166" s="917">
        <v>40037</v>
      </c>
      <c r="B6166">
        <v>6.69</v>
      </c>
    </row>
    <row r="6167" spans="1:2">
      <c r="A6167" s="917">
        <v>40038</v>
      </c>
      <c r="B6167">
        <v>6.58</v>
      </c>
    </row>
    <row r="6168" spans="1:2">
      <c r="A6168" s="917">
        <v>40039</v>
      </c>
      <c r="B6168">
        <v>6.57</v>
      </c>
    </row>
    <row r="6169" spans="1:2">
      <c r="A6169" s="917">
        <v>40042</v>
      </c>
      <c r="B6169">
        <v>6.56</v>
      </c>
    </row>
    <row r="6170" spans="1:2">
      <c r="A6170" s="917">
        <v>40043</v>
      </c>
      <c r="B6170">
        <v>6.58</v>
      </c>
    </row>
    <row r="6171" spans="1:2">
      <c r="A6171" s="917">
        <v>40044</v>
      </c>
      <c r="B6171">
        <v>6.55</v>
      </c>
    </row>
    <row r="6172" spans="1:2">
      <c r="A6172" s="917">
        <v>40045</v>
      </c>
      <c r="B6172">
        <v>6.51</v>
      </c>
    </row>
    <row r="6173" spans="1:2">
      <c r="A6173" s="917">
        <v>40046</v>
      </c>
      <c r="B6173">
        <v>6.62</v>
      </c>
    </row>
    <row r="6174" spans="1:2">
      <c r="A6174" s="917">
        <v>40049</v>
      </c>
      <c r="B6174">
        <v>6.53</v>
      </c>
    </row>
    <row r="6175" spans="1:2">
      <c r="A6175" s="917">
        <v>40050</v>
      </c>
      <c r="B6175">
        <v>6.46</v>
      </c>
    </row>
    <row r="6176" spans="1:2">
      <c r="A6176" s="917">
        <v>40051</v>
      </c>
      <c r="B6176">
        <v>6.42</v>
      </c>
    </row>
    <row r="6177" spans="1:2">
      <c r="A6177" s="917">
        <v>40052</v>
      </c>
      <c r="B6177">
        <v>6.43</v>
      </c>
    </row>
    <row r="6178" spans="1:2">
      <c r="A6178" s="917">
        <v>40053</v>
      </c>
      <c r="B6178">
        <v>6.41</v>
      </c>
    </row>
    <row r="6179" spans="1:2">
      <c r="A6179" s="917">
        <v>40056</v>
      </c>
      <c r="B6179">
        <v>6.38</v>
      </c>
    </row>
    <row r="6180" spans="1:2">
      <c r="A6180" s="917">
        <v>40057</v>
      </c>
      <c r="B6180">
        <v>6.39</v>
      </c>
    </row>
    <row r="6181" spans="1:2">
      <c r="A6181" s="917">
        <v>40058</v>
      </c>
      <c r="B6181">
        <v>6.28</v>
      </c>
    </row>
    <row r="6182" spans="1:2">
      <c r="A6182" s="917">
        <v>40059</v>
      </c>
      <c r="B6182">
        <v>6.33</v>
      </c>
    </row>
    <row r="6183" spans="1:2">
      <c r="A6183" s="917">
        <v>40060</v>
      </c>
      <c r="B6183">
        <v>6.45</v>
      </c>
    </row>
    <row r="6184" spans="1:2">
      <c r="A6184" s="917">
        <v>40063</v>
      </c>
      <c r="B6184" t="s">
        <v>739</v>
      </c>
    </row>
    <row r="6185" spans="1:2">
      <c r="A6185" s="917">
        <v>40064</v>
      </c>
      <c r="B6185">
        <v>6.45</v>
      </c>
    </row>
    <row r="6186" spans="1:2">
      <c r="A6186" s="917">
        <v>40065</v>
      </c>
      <c r="B6186">
        <v>6.49</v>
      </c>
    </row>
    <row r="6187" spans="1:2">
      <c r="A6187" s="917">
        <v>40066</v>
      </c>
      <c r="B6187">
        <v>6.32</v>
      </c>
    </row>
    <row r="6188" spans="1:2">
      <c r="A6188" s="917">
        <v>40067</v>
      </c>
      <c r="B6188">
        <v>6.31</v>
      </c>
    </row>
    <row r="6189" spans="1:2">
      <c r="A6189" s="917">
        <v>40070</v>
      </c>
      <c r="B6189">
        <v>6.36</v>
      </c>
    </row>
    <row r="6190" spans="1:2">
      <c r="A6190" s="917">
        <v>40071</v>
      </c>
      <c r="B6190">
        <v>6.4</v>
      </c>
    </row>
    <row r="6191" spans="1:2">
      <c r="A6191" s="917">
        <v>40072</v>
      </c>
      <c r="B6191">
        <v>6.39</v>
      </c>
    </row>
    <row r="6192" spans="1:2">
      <c r="A6192" s="917">
        <v>40073</v>
      </c>
      <c r="B6192">
        <v>6.29</v>
      </c>
    </row>
    <row r="6193" spans="1:2">
      <c r="A6193" s="917">
        <v>40074</v>
      </c>
      <c r="B6193">
        <v>6.34</v>
      </c>
    </row>
    <row r="6194" spans="1:2">
      <c r="A6194" s="917">
        <v>40077</v>
      </c>
      <c r="B6194">
        <v>6.35</v>
      </c>
    </row>
    <row r="6195" spans="1:2">
      <c r="A6195" s="917">
        <v>40078</v>
      </c>
      <c r="B6195">
        <v>6.3</v>
      </c>
    </row>
    <row r="6196" spans="1:2">
      <c r="A6196" s="917">
        <v>40079</v>
      </c>
      <c r="B6196">
        <v>6.28</v>
      </c>
    </row>
    <row r="6197" spans="1:2">
      <c r="A6197" s="917">
        <v>40080</v>
      </c>
      <c r="B6197">
        <v>6.26</v>
      </c>
    </row>
    <row r="6198" spans="1:2">
      <c r="A6198" s="917">
        <v>40081</v>
      </c>
      <c r="B6198">
        <v>6.17</v>
      </c>
    </row>
    <row r="6199" spans="1:2">
      <c r="A6199" s="917">
        <v>40084</v>
      </c>
      <c r="B6199">
        <v>6.12</v>
      </c>
    </row>
    <row r="6200" spans="1:2">
      <c r="A6200" s="917">
        <v>40085</v>
      </c>
      <c r="B6200">
        <v>6.12</v>
      </c>
    </row>
    <row r="6201" spans="1:2">
      <c r="A6201" s="917">
        <v>40086</v>
      </c>
      <c r="B6201">
        <v>6.17</v>
      </c>
    </row>
    <row r="6202" spans="1:2">
      <c r="A6202" s="917">
        <v>40087</v>
      </c>
      <c r="B6202">
        <v>6.11</v>
      </c>
    </row>
    <row r="6203" spans="1:2">
      <c r="A6203" s="917">
        <v>40088</v>
      </c>
      <c r="B6203">
        <v>6.17</v>
      </c>
    </row>
    <row r="6204" spans="1:2">
      <c r="A6204" s="917">
        <v>40091</v>
      </c>
      <c r="B6204">
        <v>6.19</v>
      </c>
    </row>
    <row r="6205" spans="1:2">
      <c r="A6205" s="917">
        <v>40092</v>
      </c>
      <c r="B6205">
        <v>6.21</v>
      </c>
    </row>
    <row r="6206" spans="1:2">
      <c r="A6206" s="917">
        <v>40093</v>
      </c>
      <c r="B6206">
        <v>6.13</v>
      </c>
    </row>
    <row r="6207" spans="1:2">
      <c r="A6207" s="917">
        <v>40094</v>
      </c>
      <c r="B6207">
        <v>6.23</v>
      </c>
    </row>
    <row r="6208" spans="1:2">
      <c r="A6208" s="917">
        <v>40095</v>
      </c>
      <c r="B6208">
        <v>6.36</v>
      </c>
    </row>
    <row r="6209" spans="1:2">
      <c r="A6209" s="917">
        <v>40098</v>
      </c>
      <c r="B6209" t="s">
        <v>739</v>
      </c>
    </row>
    <row r="6210" spans="1:2">
      <c r="A6210" s="917">
        <v>40099</v>
      </c>
      <c r="B6210">
        <v>6.29</v>
      </c>
    </row>
    <row r="6211" spans="1:2">
      <c r="A6211" s="917">
        <v>40100</v>
      </c>
      <c r="B6211">
        <v>6.41</v>
      </c>
    </row>
    <row r="6212" spans="1:2">
      <c r="A6212" s="917">
        <v>40101</v>
      </c>
      <c r="B6212">
        <v>6.45</v>
      </c>
    </row>
    <row r="6213" spans="1:2">
      <c r="A6213" s="917">
        <v>40102</v>
      </c>
      <c r="B6213">
        <v>6.36</v>
      </c>
    </row>
    <row r="6214" spans="1:2">
      <c r="A6214" s="917">
        <v>40105</v>
      </c>
      <c r="B6214">
        <v>6.32</v>
      </c>
    </row>
    <row r="6215" spans="1:2">
      <c r="A6215" s="917">
        <v>40106</v>
      </c>
      <c r="B6215">
        <v>6.26</v>
      </c>
    </row>
    <row r="6216" spans="1:2">
      <c r="A6216" s="917">
        <v>40107</v>
      </c>
      <c r="B6216">
        <v>6.31</v>
      </c>
    </row>
    <row r="6217" spans="1:2">
      <c r="A6217" s="917">
        <v>40108</v>
      </c>
      <c r="B6217">
        <v>6.32</v>
      </c>
    </row>
    <row r="6218" spans="1:2">
      <c r="A6218" s="917">
        <v>40109</v>
      </c>
      <c r="B6218">
        <v>6.31</v>
      </c>
    </row>
    <row r="6219" spans="1:2">
      <c r="A6219" s="917">
        <v>40112</v>
      </c>
      <c r="B6219">
        <v>6.42</v>
      </c>
    </row>
    <row r="6220" spans="1:2">
      <c r="A6220" s="917">
        <v>40113</v>
      </c>
      <c r="B6220">
        <v>6.33</v>
      </c>
    </row>
    <row r="6221" spans="1:2">
      <c r="A6221" s="917">
        <v>40114</v>
      </c>
      <c r="B6221">
        <v>6.29</v>
      </c>
    </row>
    <row r="6222" spans="1:2">
      <c r="A6222" s="917">
        <v>40115</v>
      </c>
      <c r="B6222">
        <v>6.39</v>
      </c>
    </row>
    <row r="6223" spans="1:2">
      <c r="A6223" s="917">
        <v>40116</v>
      </c>
      <c r="B6223">
        <v>6.27</v>
      </c>
    </row>
    <row r="6224" spans="1:2">
      <c r="A6224" s="917">
        <v>40119</v>
      </c>
      <c r="B6224">
        <v>6.3</v>
      </c>
    </row>
    <row r="6225" spans="1:2">
      <c r="A6225" s="917">
        <v>40120</v>
      </c>
      <c r="B6225">
        <v>6.37</v>
      </c>
    </row>
    <row r="6226" spans="1:2">
      <c r="A6226" s="917">
        <v>40121</v>
      </c>
      <c r="B6226">
        <v>6.46</v>
      </c>
    </row>
    <row r="6227" spans="1:2">
      <c r="A6227" s="917">
        <v>40122</v>
      </c>
      <c r="B6227">
        <v>6.43</v>
      </c>
    </row>
    <row r="6228" spans="1:2">
      <c r="A6228" s="917">
        <v>40123</v>
      </c>
      <c r="B6228">
        <v>6.4</v>
      </c>
    </row>
    <row r="6229" spans="1:2">
      <c r="A6229" s="917">
        <v>40126</v>
      </c>
      <c r="B6229">
        <v>6.41</v>
      </c>
    </row>
    <row r="6230" spans="1:2">
      <c r="A6230" s="917">
        <v>40127</v>
      </c>
      <c r="B6230">
        <v>6.42</v>
      </c>
    </row>
    <row r="6231" spans="1:2">
      <c r="A6231" s="917">
        <v>40128</v>
      </c>
      <c r="B6231" t="s">
        <v>739</v>
      </c>
    </row>
    <row r="6232" spans="1:2">
      <c r="A6232" s="917">
        <v>40129</v>
      </c>
      <c r="B6232">
        <v>6.39</v>
      </c>
    </row>
    <row r="6233" spans="1:2">
      <c r="A6233" s="917">
        <v>40130</v>
      </c>
      <c r="B6233">
        <v>6.36</v>
      </c>
    </row>
    <row r="6234" spans="1:2">
      <c r="A6234" s="917">
        <v>40133</v>
      </c>
      <c r="B6234">
        <v>6.25</v>
      </c>
    </row>
    <row r="6235" spans="1:2">
      <c r="A6235" s="917">
        <v>40134</v>
      </c>
      <c r="B6235">
        <v>6.25</v>
      </c>
    </row>
    <row r="6236" spans="1:2">
      <c r="A6236" s="917">
        <v>40135</v>
      </c>
      <c r="B6236">
        <v>6.3</v>
      </c>
    </row>
    <row r="6237" spans="1:2">
      <c r="A6237" s="917">
        <v>40136</v>
      </c>
      <c r="B6237">
        <v>6.27</v>
      </c>
    </row>
    <row r="6238" spans="1:2">
      <c r="A6238" s="917">
        <v>40137</v>
      </c>
      <c r="B6238">
        <v>6.29</v>
      </c>
    </row>
    <row r="6239" spans="1:2">
      <c r="A6239" s="917">
        <v>40140</v>
      </c>
      <c r="B6239">
        <v>6.29</v>
      </c>
    </row>
    <row r="6240" spans="1:2">
      <c r="A6240" s="917">
        <v>40141</v>
      </c>
      <c r="B6240">
        <v>6.25</v>
      </c>
    </row>
    <row r="6241" spans="1:2">
      <c r="A6241" s="917">
        <v>40142</v>
      </c>
      <c r="B6241">
        <v>6.23</v>
      </c>
    </row>
    <row r="6242" spans="1:2">
      <c r="A6242" s="917">
        <v>40143</v>
      </c>
      <c r="B6242" t="s">
        <v>739</v>
      </c>
    </row>
    <row r="6243" spans="1:2">
      <c r="A6243" s="917">
        <v>40144</v>
      </c>
      <c r="B6243">
        <v>6.2</v>
      </c>
    </row>
    <row r="6244" spans="1:2">
      <c r="A6244" s="917">
        <v>40147</v>
      </c>
      <c r="B6244">
        <v>6.2</v>
      </c>
    </row>
    <row r="6245" spans="1:2">
      <c r="A6245" s="917">
        <v>40148</v>
      </c>
      <c r="B6245">
        <v>6.28</v>
      </c>
    </row>
    <row r="6246" spans="1:2">
      <c r="A6246" s="917">
        <v>40149</v>
      </c>
      <c r="B6246">
        <v>6.27</v>
      </c>
    </row>
    <row r="6247" spans="1:2">
      <c r="A6247" s="917">
        <v>40150</v>
      </c>
      <c r="B6247">
        <v>6.32</v>
      </c>
    </row>
    <row r="6248" spans="1:2">
      <c r="A6248" s="917">
        <v>40151</v>
      </c>
      <c r="B6248">
        <v>6.39</v>
      </c>
    </row>
    <row r="6249" spans="1:2">
      <c r="A6249" s="917">
        <v>40154</v>
      </c>
      <c r="B6249">
        <v>6.37</v>
      </c>
    </row>
    <row r="6250" spans="1:2">
      <c r="A6250" s="917">
        <v>40155</v>
      </c>
      <c r="B6250">
        <v>6.32</v>
      </c>
    </row>
    <row r="6251" spans="1:2">
      <c r="A6251" s="917">
        <v>40156</v>
      </c>
      <c r="B6251">
        <v>6.34</v>
      </c>
    </row>
    <row r="6252" spans="1:2">
      <c r="A6252" s="917">
        <v>40157</v>
      </c>
      <c r="B6252">
        <v>6.42</v>
      </c>
    </row>
    <row r="6253" spans="1:2">
      <c r="A6253" s="917">
        <v>40158</v>
      </c>
      <c r="B6253">
        <v>6.41</v>
      </c>
    </row>
    <row r="6254" spans="1:2">
      <c r="A6254" s="917">
        <v>40161</v>
      </c>
      <c r="B6254">
        <v>6.35</v>
      </c>
    </row>
    <row r="6255" spans="1:2">
      <c r="A6255" s="917">
        <v>40162</v>
      </c>
      <c r="B6255">
        <v>6.4</v>
      </c>
    </row>
    <row r="6256" spans="1:2">
      <c r="A6256" s="917">
        <v>40163</v>
      </c>
      <c r="B6256">
        <v>6.38</v>
      </c>
    </row>
    <row r="6257" spans="1:2">
      <c r="A6257" s="917">
        <v>40164</v>
      </c>
      <c r="B6257">
        <v>6.25</v>
      </c>
    </row>
    <row r="6258" spans="1:2">
      <c r="A6258" s="917">
        <v>40165</v>
      </c>
      <c r="B6258">
        <v>6.28</v>
      </c>
    </row>
    <row r="6259" spans="1:2">
      <c r="A6259" s="917">
        <v>40168</v>
      </c>
      <c r="B6259">
        <v>6.38</v>
      </c>
    </row>
    <row r="6260" spans="1:2">
      <c r="A6260" s="917">
        <v>40169</v>
      </c>
      <c r="B6260">
        <v>6.41</v>
      </c>
    </row>
    <row r="6261" spans="1:2">
      <c r="A6261" s="917">
        <v>40170</v>
      </c>
      <c r="B6261">
        <v>6.4</v>
      </c>
    </row>
    <row r="6262" spans="1:2">
      <c r="A6262" s="917">
        <v>40171</v>
      </c>
      <c r="B6262">
        <v>6.47</v>
      </c>
    </row>
    <row r="6263" spans="1:2">
      <c r="A6263" s="917">
        <v>40172</v>
      </c>
      <c r="B6263" t="s">
        <v>739</v>
      </c>
    </row>
    <row r="6264" spans="1:2">
      <c r="A6264" s="917">
        <v>40175</v>
      </c>
      <c r="B6264">
        <v>6.49</v>
      </c>
    </row>
    <row r="6265" spans="1:2">
      <c r="A6265" s="917">
        <v>40176</v>
      </c>
      <c r="B6265">
        <v>6.41</v>
      </c>
    </row>
    <row r="6266" spans="1:2">
      <c r="A6266" s="917">
        <v>40177</v>
      </c>
      <c r="B6266">
        <v>6.36</v>
      </c>
    </row>
    <row r="6267" spans="1:2">
      <c r="A6267" s="917">
        <v>40178</v>
      </c>
      <c r="B6267">
        <v>6.39</v>
      </c>
    </row>
    <row r="6268" spans="1:2">
      <c r="A6268" s="917">
        <v>40179</v>
      </c>
      <c r="B6268" t="s">
        <v>739</v>
      </c>
    </row>
    <row r="6269" spans="1:2">
      <c r="A6269" s="917">
        <v>40182</v>
      </c>
      <c r="B6269">
        <v>6.39</v>
      </c>
    </row>
    <row r="6270" spans="1:2">
      <c r="A6270" s="917">
        <v>40183</v>
      </c>
      <c r="B6270">
        <v>6.3</v>
      </c>
    </row>
    <row r="6271" spans="1:2">
      <c r="A6271" s="917">
        <v>40184</v>
      </c>
      <c r="B6271">
        <v>6.34</v>
      </c>
    </row>
    <row r="6272" spans="1:2">
      <c r="A6272" s="917">
        <v>40185</v>
      </c>
      <c r="B6272">
        <v>6.33</v>
      </c>
    </row>
    <row r="6273" spans="1:2">
      <c r="A6273" s="917">
        <v>40186</v>
      </c>
      <c r="B6273">
        <v>6.32</v>
      </c>
    </row>
    <row r="6274" spans="1:2">
      <c r="A6274" s="917">
        <v>40189</v>
      </c>
      <c r="B6274">
        <v>6.32</v>
      </c>
    </row>
    <row r="6275" spans="1:2">
      <c r="A6275" s="917">
        <v>40190</v>
      </c>
      <c r="B6275">
        <v>6.22</v>
      </c>
    </row>
    <row r="6276" spans="1:2">
      <c r="A6276" s="917">
        <v>40191</v>
      </c>
      <c r="B6276">
        <v>6.3</v>
      </c>
    </row>
    <row r="6277" spans="1:2">
      <c r="A6277" s="917">
        <v>40192</v>
      </c>
      <c r="B6277">
        <v>6.22</v>
      </c>
    </row>
    <row r="6278" spans="1:2">
      <c r="A6278" s="917">
        <v>40193</v>
      </c>
      <c r="B6278">
        <v>6.18</v>
      </c>
    </row>
    <row r="6279" spans="1:2">
      <c r="A6279" s="917">
        <v>40196</v>
      </c>
      <c r="B6279" t="s">
        <v>739</v>
      </c>
    </row>
    <row r="6280" spans="1:2">
      <c r="A6280" s="917">
        <v>40197</v>
      </c>
      <c r="B6280">
        <v>6.21</v>
      </c>
    </row>
    <row r="6281" spans="1:2">
      <c r="A6281" s="917">
        <v>40198</v>
      </c>
      <c r="B6281">
        <v>6.16</v>
      </c>
    </row>
    <row r="6282" spans="1:2">
      <c r="A6282" s="917">
        <v>40199</v>
      </c>
      <c r="B6282">
        <v>6.13</v>
      </c>
    </row>
    <row r="6283" spans="1:2">
      <c r="A6283" s="917">
        <v>40200</v>
      </c>
      <c r="B6283">
        <v>6.15</v>
      </c>
    </row>
    <row r="6284" spans="1:2">
      <c r="A6284" s="917">
        <v>40203</v>
      </c>
      <c r="B6284">
        <v>6.22</v>
      </c>
    </row>
    <row r="6285" spans="1:2">
      <c r="A6285" s="917">
        <v>40204</v>
      </c>
      <c r="B6285">
        <v>6.24</v>
      </c>
    </row>
    <row r="6286" spans="1:2">
      <c r="A6286" s="917">
        <v>40205</v>
      </c>
      <c r="B6286">
        <v>6.23</v>
      </c>
    </row>
    <row r="6287" spans="1:2">
      <c r="A6287" s="917">
        <v>40206</v>
      </c>
      <c r="B6287">
        <v>6.25</v>
      </c>
    </row>
    <row r="6288" spans="1:2">
      <c r="A6288" s="917">
        <v>40207</v>
      </c>
      <c r="B6288">
        <v>6.2</v>
      </c>
    </row>
    <row r="6289" spans="1:2">
      <c r="A6289" s="917">
        <v>40210</v>
      </c>
      <c r="B6289">
        <v>6.25</v>
      </c>
    </row>
    <row r="6290" spans="1:2">
      <c r="A6290" s="917">
        <v>40211</v>
      </c>
      <c r="B6290">
        <v>6.23</v>
      </c>
    </row>
    <row r="6291" spans="1:2">
      <c r="A6291" s="917">
        <v>40212</v>
      </c>
      <c r="B6291">
        <v>6.31</v>
      </c>
    </row>
    <row r="6292" spans="1:2">
      <c r="A6292" s="917">
        <v>40213</v>
      </c>
      <c r="B6292">
        <v>6.24</v>
      </c>
    </row>
    <row r="6293" spans="1:2">
      <c r="A6293" s="917">
        <v>40214</v>
      </c>
      <c r="B6293">
        <v>6.21</v>
      </c>
    </row>
    <row r="6294" spans="1:2">
      <c r="A6294" s="917">
        <v>40217</v>
      </c>
      <c r="B6294">
        <v>6.26</v>
      </c>
    </row>
    <row r="6295" spans="1:2">
      <c r="A6295" s="917">
        <v>40218</v>
      </c>
      <c r="B6295">
        <v>6.32</v>
      </c>
    </row>
    <row r="6296" spans="1:2">
      <c r="A6296" s="917">
        <v>40219</v>
      </c>
      <c r="B6296">
        <v>6.38</v>
      </c>
    </row>
    <row r="6297" spans="1:2">
      <c r="A6297" s="917">
        <v>40220</v>
      </c>
      <c r="B6297">
        <v>6.43</v>
      </c>
    </row>
    <row r="6298" spans="1:2">
      <c r="A6298" s="917">
        <v>40221</v>
      </c>
      <c r="B6298">
        <v>6.41</v>
      </c>
    </row>
    <row r="6299" spans="1:2">
      <c r="A6299" s="917">
        <v>40224</v>
      </c>
      <c r="B6299" t="s">
        <v>739</v>
      </c>
    </row>
    <row r="6300" spans="1:2">
      <c r="A6300" s="917">
        <v>40225</v>
      </c>
      <c r="B6300">
        <v>6.39</v>
      </c>
    </row>
    <row r="6301" spans="1:2">
      <c r="A6301" s="917">
        <v>40226</v>
      </c>
      <c r="B6301">
        <v>6.47</v>
      </c>
    </row>
    <row r="6302" spans="1:2">
      <c r="A6302" s="917">
        <v>40227</v>
      </c>
      <c r="B6302">
        <v>6.51</v>
      </c>
    </row>
    <row r="6303" spans="1:2">
      <c r="A6303" s="917">
        <v>40228</v>
      </c>
      <c r="B6303">
        <v>6.43</v>
      </c>
    </row>
    <row r="6304" spans="1:2">
      <c r="A6304" s="917">
        <v>40231</v>
      </c>
      <c r="B6304">
        <v>6.45</v>
      </c>
    </row>
    <row r="6305" spans="1:2">
      <c r="A6305" s="917">
        <v>40232</v>
      </c>
      <c r="B6305">
        <v>6.34</v>
      </c>
    </row>
    <row r="6306" spans="1:2">
      <c r="A6306" s="917">
        <v>40233</v>
      </c>
      <c r="B6306">
        <v>6.35</v>
      </c>
    </row>
    <row r="6307" spans="1:2">
      <c r="A6307" s="917">
        <v>40234</v>
      </c>
      <c r="B6307">
        <v>6.28</v>
      </c>
    </row>
    <row r="6308" spans="1:2">
      <c r="A6308" s="917">
        <v>40235</v>
      </c>
      <c r="B6308">
        <v>6.23</v>
      </c>
    </row>
    <row r="6309" spans="1:2">
      <c r="A6309" s="917">
        <v>40238</v>
      </c>
      <c r="B6309">
        <v>6.26</v>
      </c>
    </row>
    <row r="6310" spans="1:2">
      <c r="A6310" s="917">
        <v>40239</v>
      </c>
      <c r="B6310">
        <v>6.26</v>
      </c>
    </row>
    <row r="6311" spans="1:2">
      <c r="A6311" s="917">
        <v>40240</v>
      </c>
      <c r="B6311">
        <v>6.26</v>
      </c>
    </row>
    <row r="6312" spans="1:2">
      <c r="A6312" s="917">
        <v>40241</v>
      </c>
      <c r="B6312">
        <v>6.23</v>
      </c>
    </row>
    <row r="6313" spans="1:2">
      <c r="A6313" s="917">
        <v>40242</v>
      </c>
      <c r="B6313">
        <v>6.3</v>
      </c>
    </row>
    <row r="6314" spans="1:2">
      <c r="A6314" s="917">
        <v>40245</v>
      </c>
      <c r="B6314">
        <v>6.31</v>
      </c>
    </row>
    <row r="6315" spans="1:2">
      <c r="A6315" s="917">
        <v>40246</v>
      </c>
      <c r="B6315">
        <v>6.32</v>
      </c>
    </row>
    <row r="6316" spans="1:2">
      <c r="A6316" s="917">
        <v>40247</v>
      </c>
      <c r="B6316">
        <v>6.32</v>
      </c>
    </row>
    <row r="6317" spans="1:2">
      <c r="A6317" s="917">
        <v>40248</v>
      </c>
      <c r="B6317">
        <v>6.29</v>
      </c>
    </row>
    <row r="6318" spans="1:2">
      <c r="A6318" s="917">
        <v>40249</v>
      </c>
      <c r="B6318">
        <v>6.26</v>
      </c>
    </row>
    <row r="6319" spans="1:2">
      <c r="A6319" s="917">
        <v>40252</v>
      </c>
      <c r="B6319">
        <v>6.27</v>
      </c>
    </row>
    <row r="6320" spans="1:2">
      <c r="A6320" s="917">
        <v>40253</v>
      </c>
      <c r="B6320">
        <v>6.21</v>
      </c>
    </row>
    <row r="6321" spans="1:2">
      <c r="A6321" s="917">
        <v>40254</v>
      </c>
      <c r="B6321">
        <v>6.18</v>
      </c>
    </row>
    <row r="6322" spans="1:2">
      <c r="A6322" s="917">
        <v>40255</v>
      </c>
      <c r="B6322">
        <v>6.2</v>
      </c>
    </row>
    <row r="6323" spans="1:2">
      <c r="A6323" s="917">
        <v>40256</v>
      </c>
      <c r="B6323">
        <v>6.19</v>
      </c>
    </row>
    <row r="6324" spans="1:2">
      <c r="A6324" s="917">
        <v>40259</v>
      </c>
      <c r="B6324">
        <v>6.17</v>
      </c>
    </row>
    <row r="6325" spans="1:2">
      <c r="A6325" s="917">
        <v>40260</v>
      </c>
      <c r="B6325">
        <v>6.2</v>
      </c>
    </row>
    <row r="6326" spans="1:2">
      <c r="A6326" s="917">
        <v>40261</v>
      </c>
      <c r="B6326">
        <v>6.32</v>
      </c>
    </row>
    <row r="6327" spans="1:2">
      <c r="A6327" s="917">
        <v>40262</v>
      </c>
      <c r="B6327">
        <v>6.38</v>
      </c>
    </row>
    <row r="6328" spans="1:2">
      <c r="A6328" s="917">
        <v>40263</v>
      </c>
      <c r="B6328">
        <v>6.35</v>
      </c>
    </row>
    <row r="6329" spans="1:2">
      <c r="A6329" s="917">
        <v>40266</v>
      </c>
      <c r="B6329">
        <v>6.37</v>
      </c>
    </row>
    <row r="6330" spans="1:2">
      <c r="A6330" s="917">
        <v>40267</v>
      </c>
      <c r="B6330">
        <v>6.36</v>
      </c>
    </row>
    <row r="6331" spans="1:2">
      <c r="A6331" s="917">
        <v>40268</v>
      </c>
      <c r="B6331">
        <v>6.31</v>
      </c>
    </row>
    <row r="6332" spans="1:2">
      <c r="A6332" s="917">
        <v>40269</v>
      </c>
      <c r="B6332">
        <v>6.33</v>
      </c>
    </row>
    <row r="6333" spans="1:2">
      <c r="A6333" s="917">
        <v>40270</v>
      </c>
      <c r="B6333">
        <v>6.4</v>
      </c>
    </row>
    <row r="6334" spans="1:2">
      <c r="A6334" s="917">
        <v>40273</v>
      </c>
      <c r="B6334">
        <v>6.44</v>
      </c>
    </row>
    <row r="6335" spans="1:2">
      <c r="A6335" s="917">
        <v>40274</v>
      </c>
      <c r="B6335">
        <v>6.44</v>
      </c>
    </row>
    <row r="6336" spans="1:2">
      <c r="A6336" s="917">
        <v>40275</v>
      </c>
      <c r="B6336">
        <v>6.33</v>
      </c>
    </row>
    <row r="6337" spans="1:2">
      <c r="A6337" s="917">
        <v>40276</v>
      </c>
      <c r="B6337">
        <v>6.34</v>
      </c>
    </row>
    <row r="6338" spans="1:2">
      <c r="A6338" s="917">
        <v>40277</v>
      </c>
      <c r="B6338">
        <v>6.33</v>
      </c>
    </row>
    <row r="6339" spans="1:2">
      <c r="A6339" s="917">
        <v>40280</v>
      </c>
      <c r="B6339">
        <v>6.27</v>
      </c>
    </row>
    <row r="6340" spans="1:2">
      <c r="A6340" s="917">
        <v>40281</v>
      </c>
      <c r="B6340">
        <v>6.24</v>
      </c>
    </row>
    <row r="6341" spans="1:2">
      <c r="A6341" s="917">
        <v>40282</v>
      </c>
      <c r="B6341">
        <v>6.28</v>
      </c>
    </row>
    <row r="6342" spans="1:2">
      <c r="A6342" s="917">
        <v>40283</v>
      </c>
      <c r="B6342">
        <v>6.28</v>
      </c>
    </row>
    <row r="6343" spans="1:2">
      <c r="A6343" s="917">
        <v>40284</v>
      </c>
      <c r="B6343">
        <v>6.22</v>
      </c>
    </row>
    <row r="6344" spans="1:2">
      <c r="A6344" s="917">
        <v>40287</v>
      </c>
      <c r="B6344">
        <v>6.25</v>
      </c>
    </row>
    <row r="6345" spans="1:2">
      <c r="A6345" s="917">
        <v>40288</v>
      </c>
      <c r="B6345">
        <v>6.22</v>
      </c>
    </row>
    <row r="6346" spans="1:2">
      <c r="A6346" s="917">
        <v>40289</v>
      </c>
      <c r="B6346">
        <v>6.15</v>
      </c>
    </row>
    <row r="6347" spans="1:2">
      <c r="A6347" s="917">
        <v>40290</v>
      </c>
      <c r="B6347">
        <v>6.18</v>
      </c>
    </row>
    <row r="6348" spans="1:2">
      <c r="A6348" s="917">
        <v>40291</v>
      </c>
      <c r="B6348">
        <v>6.21</v>
      </c>
    </row>
    <row r="6349" spans="1:2">
      <c r="A6349" s="917">
        <v>40294</v>
      </c>
      <c r="B6349">
        <v>6.21</v>
      </c>
    </row>
    <row r="6350" spans="1:2">
      <c r="A6350" s="917">
        <v>40295</v>
      </c>
      <c r="B6350">
        <v>6.1</v>
      </c>
    </row>
    <row r="6351" spans="1:2">
      <c r="A6351" s="917">
        <v>40296</v>
      </c>
      <c r="B6351">
        <v>6.18</v>
      </c>
    </row>
    <row r="6352" spans="1:2">
      <c r="A6352" s="917">
        <v>40297</v>
      </c>
      <c r="B6352">
        <v>6.13</v>
      </c>
    </row>
    <row r="6353" spans="1:2">
      <c r="A6353" s="917">
        <v>40298</v>
      </c>
      <c r="B6353">
        <v>6.07</v>
      </c>
    </row>
    <row r="6354" spans="1:2">
      <c r="A6354" s="917">
        <v>40301</v>
      </c>
      <c r="B6354">
        <v>6.09</v>
      </c>
    </row>
    <row r="6355" spans="1:2">
      <c r="A6355" s="917">
        <v>40302</v>
      </c>
      <c r="B6355">
        <v>6.01</v>
      </c>
    </row>
    <row r="6356" spans="1:2">
      <c r="A6356" s="917">
        <v>40303</v>
      </c>
      <c r="B6356">
        <v>5.98</v>
      </c>
    </row>
    <row r="6357" spans="1:2">
      <c r="A6357" s="917">
        <v>40304</v>
      </c>
      <c r="B6357">
        <v>5.82</v>
      </c>
    </row>
    <row r="6358" spans="1:2">
      <c r="A6358" s="917">
        <v>40305</v>
      </c>
      <c r="B6358">
        <v>6</v>
      </c>
    </row>
    <row r="6359" spans="1:2">
      <c r="A6359" s="917">
        <v>40308</v>
      </c>
      <c r="B6359">
        <v>6.1</v>
      </c>
    </row>
    <row r="6360" spans="1:2">
      <c r="A6360" s="917">
        <v>40309</v>
      </c>
      <c r="B6360">
        <v>6.14</v>
      </c>
    </row>
    <row r="6361" spans="1:2">
      <c r="A6361" s="917">
        <v>40310</v>
      </c>
      <c r="B6361">
        <v>6.17</v>
      </c>
    </row>
    <row r="6362" spans="1:2">
      <c r="A6362" s="917">
        <v>40311</v>
      </c>
      <c r="B6362">
        <v>6.15</v>
      </c>
    </row>
    <row r="6363" spans="1:2">
      <c r="A6363" s="917">
        <v>40312</v>
      </c>
      <c r="B6363">
        <v>6.03</v>
      </c>
    </row>
    <row r="6364" spans="1:2">
      <c r="A6364" s="917">
        <v>40315</v>
      </c>
      <c r="B6364">
        <v>6.06</v>
      </c>
    </row>
    <row r="6365" spans="1:2">
      <c r="A6365" s="917">
        <v>40316</v>
      </c>
      <c r="B6365">
        <v>5.99</v>
      </c>
    </row>
    <row r="6366" spans="1:2">
      <c r="A6366" s="917">
        <v>40317</v>
      </c>
      <c r="B6366">
        <v>6.01</v>
      </c>
    </row>
    <row r="6367" spans="1:2">
      <c r="A6367" s="917">
        <v>40318</v>
      </c>
      <c r="B6367">
        <v>5.99</v>
      </c>
    </row>
    <row r="6368" spans="1:2">
      <c r="A6368" s="917">
        <v>40319</v>
      </c>
      <c r="B6368">
        <v>5.96</v>
      </c>
    </row>
    <row r="6369" spans="1:2">
      <c r="A6369" s="917">
        <v>40322</v>
      </c>
      <c r="B6369">
        <v>6.02</v>
      </c>
    </row>
    <row r="6370" spans="1:2">
      <c r="A6370" s="917">
        <v>40323</v>
      </c>
      <c r="B6370">
        <v>5.99</v>
      </c>
    </row>
    <row r="6371" spans="1:2">
      <c r="A6371" s="917">
        <v>40324</v>
      </c>
      <c r="B6371">
        <v>6.08</v>
      </c>
    </row>
    <row r="6372" spans="1:2">
      <c r="A6372" s="917">
        <v>40325</v>
      </c>
      <c r="B6372">
        <v>6.23</v>
      </c>
    </row>
    <row r="6373" spans="1:2">
      <c r="A6373" s="917">
        <v>40326</v>
      </c>
      <c r="B6373">
        <v>6.2</v>
      </c>
    </row>
    <row r="6374" spans="1:2">
      <c r="A6374" s="917">
        <v>40329</v>
      </c>
      <c r="B6374" t="s">
        <v>739</v>
      </c>
    </row>
    <row r="6375" spans="1:2">
      <c r="A6375" s="917">
        <v>40330</v>
      </c>
      <c r="B6375">
        <v>6.21</v>
      </c>
    </row>
    <row r="6376" spans="1:2">
      <c r="A6376" s="917">
        <v>40331</v>
      </c>
      <c r="B6376">
        <v>6.26</v>
      </c>
    </row>
    <row r="6377" spans="1:2">
      <c r="A6377" s="917">
        <v>40332</v>
      </c>
      <c r="B6377">
        <v>6.31</v>
      </c>
    </row>
    <row r="6378" spans="1:2">
      <c r="A6378" s="917">
        <v>40333</v>
      </c>
      <c r="B6378">
        <v>6.15</v>
      </c>
    </row>
    <row r="6379" spans="1:2">
      <c r="A6379" s="917">
        <v>40336</v>
      </c>
      <c r="B6379">
        <v>6.17</v>
      </c>
    </row>
    <row r="6380" spans="1:2">
      <c r="A6380" s="917">
        <v>40337</v>
      </c>
      <c r="B6380">
        <v>6.17</v>
      </c>
    </row>
    <row r="6381" spans="1:2">
      <c r="A6381" s="917">
        <v>40338</v>
      </c>
      <c r="B6381">
        <v>6.2</v>
      </c>
    </row>
    <row r="6382" spans="1:2">
      <c r="A6382" s="917">
        <v>40339</v>
      </c>
      <c r="B6382">
        <v>6.34</v>
      </c>
    </row>
    <row r="6383" spans="1:2">
      <c r="A6383" s="917">
        <v>40340</v>
      </c>
      <c r="B6383">
        <v>6.28</v>
      </c>
    </row>
    <row r="6384" spans="1:2">
      <c r="A6384" s="917">
        <v>40343</v>
      </c>
      <c r="B6384">
        <v>6.34</v>
      </c>
    </row>
    <row r="6385" spans="1:2">
      <c r="A6385" s="917">
        <v>40344</v>
      </c>
      <c r="B6385">
        <v>6.37</v>
      </c>
    </row>
    <row r="6386" spans="1:2">
      <c r="A6386" s="917">
        <v>40345</v>
      </c>
      <c r="B6386">
        <v>6.34</v>
      </c>
    </row>
    <row r="6387" spans="1:2">
      <c r="A6387" s="917">
        <v>40346</v>
      </c>
      <c r="B6387">
        <v>6.25</v>
      </c>
    </row>
    <row r="6388" spans="1:2">
      <c r="A6388" s="917">
        <v>40347</v>
      </c>
      <c r="B6388">
        <v>6.28</v>
      </c>
    </row>
    <row r="6389" spans="1:2">
      <c r="A6389" s="917">
        <v>40350</v>
      </c>
      <c r="B6389">
        <v>6.28</v>
      </c>
    </row>
    <row r="6390" spans="1:2">
      <c r="A6390" s="917">
        <v>40351</v>
      </c>
      <c r="B6390">
        <v>6.22</v>
      </c>
    </row>
    <row r="6391" spans="1:2">
      <c r="A6391" s="917">
        <v>40352</v>
      </c>
      <c r="B6391">
        <v>6.18</v>
      </c>
    </row>
    <row r="6392" spans="1:2">
      <c r="A6392" s="917">
        <v>40353</v>
      </c>
      <c r="B6392">
        <v>6.22</v>
      </c>
    </row>
    <row r="6393" spans="1:2">
      <c r="A6393" s="917">
        <v>40354</v>
      </c>
      <c r="B6393">
        <v>6.21</v>
      </c>
    </row>
    <row r="6394" spans="1:2">
      <c r="A6394" s="917">
        <v>40357</v>
      </c>
      <c r="B6394">
        <v>6.15</v>
      </c>
    </row>
    <row r="6395" spans="1:2">
      <c r="A6395" s="917">
        <v>40358</v>
      </c>
      <c r="B6395">
        <v>6.09</v>
      </c>
    </row>
    <row r="6396" spans="1:2">
      <c r="A6396" s="917">
        <v>40359</v>
      </c>
      <c r="B6396">
        <v>6.05</v>
      </c>
    </row>
    <row r="6397" spans="1:2">
      <c r="A6397" s="917">
        <v>40360</v>
      </c>
      <c r="B6397">
        <v>5.98</v>
      </c>
    </row>
    <row r="6398" spans="1:2">
      <c r="A6398" s="917">
        <v>40361</v>
      </c>
      <c r="B6398">
        <v>6.04</v>
      </c>
    </row>
    <row r="6399" spans="1:2">
      <c r="A6399" s="917">
        <v>40364</v>
      </c>
      <c r="B6399" t="s">
        <v>739</v>
      </c>
    </row>
    <row r="6400" spans="1:2">
      <c r="A6400" s="917">
        <v>40365</v>
      </c>
      <c r="B6400">
        <v>6</v>
      </c>
    </row>
    <row r="6401" spans="1:2">
      <c r="A6401" s="917">
        <v>40366</v>
      </c>
      <c r="B6401">
        <v>6.08</v>
      </c>
    </row>
    <row r="6402" spans="1:2">
      <c r="A6402" s="917">
        <v>40367</v>
      </c>
      <c r="B6402">
        <v>6.11</v>
      </c>
    </row>
    <row r="6403" spans="1:2">
      <c r="A6403" s="917">
        <v>40368</v>
      </c>
      <c r="B6403">
        <v>6.14</v>
      </c>
    </row>
    <row r="6404" spans="1:2">
      <c r="A6404" s="917">
        <v>40371</v>
      </c>
      <c r="B6404">
        <v>6.13</v>
      </c>
    </row>
    <row r="6405" spans="1:2">
      <c r="A6405" s="917">
        <v>40372</v>
      </c>
      <c r="B6405">
        <v>6.18</v>
      </c>
    </row>
    <row r="6406" spans="1:2">
      <c r="A6406" s="917">
        <v>40373</v>
      </c>
      <c r="B6406">
        <v>6.09</v>
      </c>
    </row>
    <row r="6407" spans="1:2">
      <c r="A6407" s="917">
        <v>40374</v>
      </c>
      <c r="B6407">
        <v>6.02</v>
      </c>
    </row>
    <row r="6408" spans="1:2">
      <c r="A6408" s="917">
        <v>40375</v>
      </c>
      <c r="B6408">
        <v>6</v>
      </c>
    </row>
    <row r="6409" spans="1:2">
      <c r="A6409" s="917">
        <v>40378</v>
      </c>
      <c r="B6409">
        <v>6.03</v>
      </c>
    </row>
    <row r="6410" spans="1:2">
      <c r="A6410" s="917">
        <v>40379</v>
      </c>
      <c r="B6410">
        <v>5.97</v>
      </c>
    </row>
    <row r="6411" spans="1:2">
      <c r="A6411" s="917">
        <v>40380</v>
      </c>
      <c r="B6411">
        <v>5.88</v>
      </c>
    </row>
    <row r="6412" spans="1:2">
      <c r="A6412" s="917">
        <v>40381</v>
      </c>
      <c r="B6412">
        <v>5.93</v>
      </c>
    </row>
    <row r="6413" spans="1:2">
      <c r="A6413" s="917">
        <v>40382</v>
      </c>
      <c r="B6413">
        <v>5.97</v>
      </c>
    </row>
    <row r="6414" spans="1:2">
      <c r="A6414" s="917">
        <v>40385</v>
      </c>
      <c r="B6414">
        <v>5.95</v>
      </c>
    </row>
    <row r="6415" spans="1:2">
      <c r="A6415" s="917">
        <v>40386</v>
      </c>
      <c r="B6415">
        <v>5.98</v>
      </c>
    </row>
    <row r="6416" spans="1:2">
      <c r="A6416" s="917">
        <v>40387</v>
      </c>
      <c r="B6416">
        <v>5.95</v>
      </c>
    </row>
    <row r="6417" spans="1:2">
      <c r="A6417" s="917">
        <v>40388</v>
      </c>
      <c r="B6417">
        <v>5.95</v>
      </c>
    </row>
    <row r="6418" spans="1:2">
      <c r="A6418" s="917">
        <v>40389</v>
      </c>
      <c r="B6418">
        <v>5.85</v>
      </c>
    </row>
    <row r="6419" spans="1:2">
      <c r="A6419" s="917">
        <v>40392</v>
      </c>
      <c r="B6419">
        <v>5.89</v>
      </c>
    </row>
    <row r="6420" spans="1:2">
      <c r="A6420" s="917">
        <v>40393</v>
      </c>
      <c r="B6420">
        <v>5.86</v>
      </c>
    </row>
    <row r="6421" spans="1:2">
      <c r="A6421" s="917">
        <v>40394</v>
      </c>
      <c r="B6421">
        <v>5.88</v>
      </c>
    </row>
    <row r="6422" spans="1:2">
      <c r="A6422" s="917">
        <v>40395</v>
      </c>
      <c r="B6422">
        <v>5.87</v>
      </c>
    </row>
    <row r="6423" spans="1:2">
      <c r="A6423" s="917">
        <v>40396</v>
      </c>
      <c r="B6423">
        <v>5.8</v>
      </c>
    </row>
    <row r="6424" spans="1:2">
      <c r="A6424" s="917">
        <v>40399</v>
      </c>
      <c r="B6424">
        <v>5.81</v>
      </c>
    </row>
    <row r="6425" spans="1:2">
      <c r="A6425" s="917">
        <v>40400</v>
      </c>
      <c r="B6425">
        <v>5.84</v>
      </c>
    </row>
    <row r="6426" spans="1:2">
      <c r="A6426" s="917">
        <v>40401</v>
      </c>
      <c r="B6426">
        <v>5.75</v>
      </c>
    </row>
    <row r="6427" spans="1:2">
      <c r="A6427" s="917">
        <v>40402</v>
      </c>
      <c r="B6427">
        <v>5.78</v>
      </c>
    </row>
    <row r="6428" spans="1:2">
      <c r="A6428" s="917">
        <v>40403</v>
      </c>
      <c r="B6428">
        <v>5.73</v>
      </c>
    </row>
    <row r="6429" spans="1:2">
      <c r="A6429" s="917">
        <v>40406</v>
      </c>
      <c r="B6429">
        <v>5.58</v>
      </c>
    </row>
    <row r="6430" spans="1:2">
      <c r="A6430" s="917">
        <v>40407</v>
      </c>
      <c r="B6430">
        <v>5.63</v>
      </c>
    </row>
    <row r="6431" spans="1:2">
      <c r="A6431" s="917">
        <v>40408</v>
      </c>
      <c r="B6431">
        <v>5.58</v>
      </c>
    </row>
    <row r="6432" spans="1:2">
      <c r="A6432" s="917">
        <v>40409</v>
      </c>
      <c r="B6432">
        <v>5.51</v>
      </c>
    </row>
    <row r="6433" spans="1:2">
      <c r="A6433" s="917">
        <v>40410</v>
      </c>
      <c r="B6433">
        <v>5.52</v>
      </c>
    </row>
    <row r="6434" spans="1:2">
      <c r="A6434" s="917">
        <v>40413</v>
      </c>
      <c r="B6434">
        <v>5.54</v>
      </c>
    </row>
    <row r="6435" spans="1:2">
      <c r="A6435" s="917">
        <v>40414</v>
      </c>
      <c r="B6435">
        <v>5.45</v>
      </c>
    </row>
    <row r="6436" spans="1:2">
      <c r="A6436" s="917">
        <v>40415</v>
      </c>
      <c r="B6436">
        <v>5.48</v>
      </c>
    </row>
    <row r="6437" spans="1:2">
      <c r="A6437" s="917">
        <v>40416</v>
      </c>
      <c r="B6437">
        <v>5.45</v>
      </c>
    </row>
    <row r="6438" spans="1:2">
      <c r="A6438" s="917">
        <v>40417</v>
      </c>
      <c r="B6438">
        <v>5.62</v>
      </c>
    </row>
    <row r="6439" spans="1:2">
      <c r="A6439" s="917">
        <v>40420</v>
      </c>
      <c r="B6439">
        <v>5.53</v>
      </c>
    </row>
    <row r="6440" spans="1:2">
      <c r="A6440" s="917">
        <v>40421</v>
      </c>
      <c r="B6440">
        <v>5.48</v>
      </c>
    </row>
    <row r="6441" spans="1:2">
      <c r="A6441" s="917">
        <v>40422</v>
      </c>
      <c r="B6441">
        <v>5.59</v>
      </c>
    </row>
    <row r="6442" spans="1:2">
      <c r="A6442" s="917">
        <v>40423</v>
      </c>
      <c r="B6442">
        <v>5.65</v>
      </c>
    </row>
    <row r="6443" spans="1:2">
      <c r="A6443" s="917">
        <v>40424</v>
      </c>
      <c r="B6443">
        <v>5.69</v>
      </c>
    </row>
    <row r="6444" spans="1:2">
      <c r="A6444" s="917">
        <v>40427</v>
      </c>
      <c r="B6444" t="s">
        <v>739</v>
      </c>
    </row>
    <row r="6445" spans="1:2">
      <c r="A6445" s="917">
        <v>40428</v>
      </c>
      <c r="B6445">
        <v>5.57</v>
      </c>
    </row>
    <row r="6446" spans="1:2">
      <c r="A6446" s="917">
        <v>40429</v>
      </c>
      <c r="B6446">
        <v>5.61</v>
      </c>
    </row>
    <row r="6447" spans="1:2">
      <c r="A6447" s="917">
        <v>40430</v>
      </c>
      <c r="B6447">
        <v>5.73</v>
      </c>
    </row>
    <row r="6448" spans="1:2">
      <c r="A6448" s="917">
        <v>40431</v>
      </c>
      <c r="B6448">
        <v>5.75</v>
      </c>
    </row>
    <row r="6449" spans="1:2">
      <c r="A6449" s="917">
        <v>40434</v>
      </c>
      <c r="B6449">
        <v>5.71</v>
      </c>
    </row>
    <row r="6450" spans="1:2">
      <c r="A6450" s="917">
        <v>40435</v>
      </c>
      <c r="B6450">
        <v>5.65</v>
      </c>
    </row>
    <row r="6451" spans="1:2">
      <c r="A6451" s="917">
        <v>40436</v>
      </c>
      <c r="B6451">
        <v>5.74</v>
      </c>
    </row>
    <row r="6452" spans="1:2">
      <c r="A6452" s="917">
        <v>40437</v>
      </c>
      <c r="B6452">
        <v>5.79</v>
      </c>
    </row>
    <row r="6453" spans="1:2">
      <c r="A6453" s="917">
        <v>40438</v>
      </c>
      <c r="B6453">
        <v>5.78</v>
      </c>
    </row>
    <row r="6454" spans="1:2">
      <c r="A6454" s="917">
        <v>40441</v>
      </c>
      <c r="B6454">
        <v>5.74</v>
      </c>
    </row>
    <row r="6455" spans="1:2">
      <c r="A6455" s="917">
        <v>40442</v>
      </c>
      <c r="B6455">
        <v>5.66</v>
      </c>
    </row>
    <row r="6456" spans="1:2">
      <c r="A6456" s="917">
        <v>40443</v>
      </c>
      <c r="B6456">
        <v>5.61</v>
      </c>
    </row>
    <row r="6457" spans="1:2">
      <c r="A6457" s="917">
        <v>40444</v>
      </c>
      <c r="B6457">
        <v>5.6</v>
      </c>
    </row>
    <row r="6458" spans="1:2">
      <c r="A6458" s="917">
        <v>40445</v>
      </c>
      <c r="B6458">
        <v>5.67</v>
      </c>
    </row>
    <row r="6459" spans="1:2">
      <c r="A6459" s="917">
        <v>40448</v>
      </c>
      <c r="B6459">
        <v>5.58</v>
      </c>
    </row>
    <row r="6460" spans="1:2">
      <c r="A6460" s="917">
        <v>40449</v>
      </c>
      <c r="B6460">
        <v>5.54</v>
      </c>
    </row>
    <row r="6461" spans="1:2">
      <c r="A6461" s="917">
        <v>40450</v>
      </c>
      <c r="B6461">
        <v>5.58</v>
      </c>
    </row>
    <row r="6462" spans="1:2">
      <c r="A6462" s="917">
        <v>40451</v>
      </c>
      <c r="B6462">
        <v>5.58</v>
      </c>
    </row>
    <row r="6463" spans="1:2">
      <c r="A6463" s="917">
        <v>40452</v>
      </c>
      <c r="B6463">
        <v>5.61</v>
      </c>
    </row>
    <row r="6464" spans="1:2">
      <c r="A6464" s="917">
        <v>40455</v>
      </c>
      <c r="B6464">
        <v>5.6</v>
      </c>
    </row>
    <row r="6465" spans="1:2">
      <c r="A6465" s="917">
        <v>40456</v>
      </c>
      <c r="B6465">
        <v>5.61</v>
      </c>
    </row>
    <row r="6466" spans="1:2">
      <c r="A6466" s="917">
        <v>40457</v>
      </c>
      <c r="B6466">
        <v>5.54</v>
      </c>
    </row>
    <row r="6467" spans="1:2">
      <c r="A6467" s="917">
        <v>40458</v>
      </c>
      <c r="B6467">
        <v>5.59</v>
      </c>
    </row>
    <row r="6468" spans="1:2">
      <c r="A6468" s="917">
        <v>40459</v>
      </c>
      <c r="B6468">
        <v>5.62</v>
      </c>
    </row>
    <row r="6469" spans="1:2">
      <c r="A6469" s="917">
        <v>40462</v>
      </c>
      <c r="B6469" t="s">
        <v>739</v>
      </c>
    </row>
    <row r="6470" spans="1:2">
      <c r="A6470" s="917">
        <v>40463</v>
      </c>
      <c r="B6470">
        <v>5.66</v>
      </c>
    </row>
    <row r="6471" spans="1:2">
      <c r="A6471" s="917">
        <v>40464</v>
      </c>
      <c r="B6471">
        <v>5.68</v>
      </c>
    </row>
    <row r="6472" spans="1:2">
      <c r="A6472" s="917">
        <v>40465</v>
      </c>
      <c r="B6472">
        <v>5.75</v>
      </c>
    </row>
    <row r="6473" spans="1:2">
      <c r="A6473" s="917">
        <v>40466</v>
      </c>
      <c r="B6473">
        <v>5.85</v>
      </c>
    </row>
    <row r="6474" spans="1:2">
      <c r="A6474" s="917">
        <v>40469</v>
      </c>
      <c r="B6474">
        <v>5.78</v>
      </c>
    </row>
    <row r="6475" spans="1:2">
      <c r="A6475" s="917">
        <v>40470</v>
      </c>
      <c r="B6475">
        <v>5.75</v>
      </c>
    </row>
    <row r="6476" spans="1:2">
      <c r="A6476" s="917">
        <v>40471</v>
      </c>
      <c r="B6476">
        <v>5.74</v>
      </c>
    </row>
    <row r="6477" spans="1:2">
      <c r="A6477" s="917">
        <v>40472</v>
      </c>
      <c r="B6477">
        <v>5.77</v>
      </c>
    </row>
    <row r="6478" spans="1:2">
      <c r="A6478" s="917">
        <v>40473</v>
      </c>
      <c r="B6478">
        <v>5.77</v>
      </c>
    </row>
    <row r="6479" spans="1:2">
      <c r="A6479" s="917">
        <v>40476</v>
      </c>
      <c r="B6479">
        <v>5.72</v>
      </c>
    </row>
    <row r="6480" spans="1:2">
      <c r="A6480" s="917">
        <v>40477</v>
      </c>
      <c r="B6480">
        <v>5.8</v>
      </c>
    </row>
    <row r="6481" spans="1:2">
      <c r="A6481" s="917">
        <v>40478</v>
      </c>
      <c r="B6481">
        <v>5.84</v>
      </c>
    </row>
    <row r="6482" spans="1:2">
      <c r="A6482" s="917">
        <v>40479</v>
      </c>
      <c r="B6482">
        <v>5.85</v>
      </c>
    </row>
    <row r="6483" spans="1:2">
      <c r="A6483" s="917">
        <v>40480</v>
      </c>
      <c r="B6483">
        <v>5.78</v>
      </c>
    </row>
    <row r="6484" spans="1:2">
      <c r="A6484" s="917">
        <v>40483</v>
      </c>
      <c r="B6484">
        <v>5.79</v>
      </c>
    </row>
    <row r="6485" spans="1:2">
      <c r="A6485" s="917">
        <v>40484</v>
      </c>
      <c r="B6485">
        <v>5.71</v>
      </c>
    </row>
    <row r="6486" spans="1:2">
      <c r="A6486" s="917">
        <v>40485</v>
      </c>
      <c r="B6486">
        <v>5.83</v>
      </c>
    </row>
    <row r="6487" spans="1:2">
      <c r="A6487" s="917">
        <v>40486</v>
      </c>
      <c r="B6487">
        <v>5.77</v>
      </c>
    </row>
    <row r="6488" spans="1:2">
      <c r="A6488" s="917">
        <v>40487</v>
      </c>
      <c r="B6488">
        <v>5.85</v>
      </c>
    </row>
    <row r="6489" spans="1:2">
      <c r="A6489" s="917">
        <v>40490</v>
      </c>
      <c r="B6489">
        <v>5.85</v>
      </c>
    </row>
    <row r="6490" spans="1:2">
      <c r="A6490" s="917">
        <v>40491</v>
      </c>
      <c r="B6490">
        <v>5.97</v>
      </c>
    </row>
    <row r="6491" spans="1:2">
      <c r="A6491" s="917">
        <v>40492</v>
      </c>
      <c r="B6491">
        <v>5.96</v>
      </c>
    </row>
    <row r="6492" spans="1:2">
      <c r="A6492" s="917">
        <v>40493</v>
      </c>
      <c r="B6492">
        <v>5.97</v>
      </c>
    </row>
    <row r="6493" spans="1:2">
      <c r="A6493" s="917">
        <v>40494</v>
      </c>
      <c r="B6493">
        <v>6</v>
      </c>
    </row>
    <row r="6494" spans="1:2">
      <c r="A6494" s="917">
        <v>40497</v>
      </c>
      <c r="B6494">
        <v>6.12</v>
      </c>
    </row>
    <row r="6495" spans="1:2">
      <c r="A6495" s="917">
        <v>40498</v>
      </c>
      <c r="B6495">
        <v>6</v>
      </c>
    </row>
    <row r="6496" spans="1:2">
      <c r="A6496" s="917">
        <v>40499</v>
      </c>
      <c r="B6496">
        <v>6.02</v>
      </c>
    </row>
    <row r="6497" spans="1:2">
      <c r="A6497" s="917">
        <v>40500</v>
      </c>
      <c r="B6497">
        <v>6.02</v>
      </c>
    </row>
    <row r="6498" spans="1:2">
      <c r="A6498" s="917">
        <v>40501</v>
      </c>
      <c r="B6498">
        <v>5.99</v>
      </c>
    </row>
    <row r="6499" spans="1:2">
      <c r="A6499" s="917">
        <v>40504</v>
      </c>
      <c r="B6499">
        <v>5.94</v>
      </c>
    </row>
    <row r="6500" spans="1:2">
      <c r="A6500" s="917">
        <v>40505</v>
      </c>
      <c r="B6500">
        <v>5.9</v>
      </c>
    </row>
    <row r="6501" spans="1:2">
      <c r="A6501" s="917">
        <v>40506</v>
      </c>
      <c r="B6501">
        <v>6.03</v>
      </c>
    </row>
    <row r="6502" spans="1:2">
      <c r="A6502" s="917">
        <v>40507</v>
      </c>
      <c r="B6502" t="s">
        <v>739</v>
      </c>
    </row>
    <row r="6503" spans="1:2">
      <c r="A6503" s="917">
        <v>40508</v>
      </c>
      <c r="B6503">
        <v>5.94</v>
      </c>
    </row>
    <row r="6504" spans="1:2">
      <c r="A6504" s="917">
        <v>40511</v>
      </c>
      <c r="B6504">
        <v>5.88</v>
      </c>
    </row>
    <row r="6505" spans="1:2">
      <c r="A6505" s="917">
        <v>40512</v>
      </c>
      <c r="B6505">
        <v>5.84</v>
      </c>
    </row>
    <row r="6506" spans="1:2">
      <c r="A6506" s="917">
        <v>40513</v>
      </c>
      <c r="B6506">
        <v>5.98</v>
      </c>
    </row>
    <row r="6507" spans="1:2">
      <c r="A6507" s="917">
        <v>40514</v>
      </c>
      <c r="B6507">
        <v>6</v>
      </c>
    </row>
    <row r="6508" spans="1:2">
      <c r="A6508" s="917">
        <v>40515</v>
      </c>
      <c r="B6508">
        <v>6.05</v>
      </c>
    </row>
    <row r="6509" spans="1:2">
      <c r="A6509" s="917">
        <v>40518</v>
      </c>
      <c r="B6509">
        <v>5.97</v>
      </c>
    </row>
    <row r="6510" spans="1:2">
      <c r="A6510" s="917">
        <v>40519</v>
      </c>
      <c r="B6510">
        <v>6.14</v>
      </c>
    </row>
    <row r="6511" spans="1:2">
      <c r="A6511" s="917">
        <v>40520</v>
      </c>
      <c r="B6511">
        <v>6.16</v>
      </c>
    </row>
    <row r="6512" spans="1:2">
      <c r="A6512" s="917">
        <v>40521</v>
      </c>
      <c r="B6512">
        <v>6.09</v>
      </c>
    </row>
    <row r="6513" spans="1:2">
      <c r="A6513" s="917">
        <v>40522</v>
      </c>
      <c r="B6513">
        <v>6.11</v>
      </c>
    </row>
    <row r="6514" spans="1:2">
      <c r="A6514" s="917">
        <v>40525</v>
      </c>
      <c r="B6514">
        <v>6.09</v>
      </c>
    </row>
    <row r="6515" spans="1:2">
      <c r="A6515" s="917">
        <v>40526</v>
      </c>
      <c r="B6515">
        <v>6.24</v>
      </c>
    </row>
    <row r="6516" spans="1:2">
      <c r="A6516" s="917">
        <v>40527</v>
      </c>
      <c r="B6516">
        <v>6.27</v>
      </c>
    </row>
    <row r="6517" spans="1:2">
      <c r="A6517" s="917">
        <v>40528</v>
      </c>
      <c r="B6517">
        <v>6.24</v>
      </c>
    </row>
    <row r="6518" spans="1:2">
      <c r="A6518" s="917">
        <v>40529</v>
      </c>
      <c r="B6518">
        <v>6.06</v>
      </c>
    </row>
    <row r="6519" spans="1:2">
      <c r="A6519" s="917">
        <v>40532</v>
      </c>
      <c r="B6519">
        <v>6.11</v>
      </c>
    </row>
    <row r="6520" spans="1:2">
      <c r="A6520" s="917">
        <v>40533</v>
      </c>
      <c r="B6520">
        <v>6.07</v>
      </c>
    </row>
    <row r="6521" spans="1:2">
      <c r="A6521" s="917">
        <v>40534</v>
      </c>
      <c r="B6521">
        <v>6.09</v>
      </c>
    </row>
    <row r="6522" spans="1:2">
      <c r="A6522" s="917">
        <v>40535</v>
      </c>
      <c r="B6522">
        <v>6.11</v>
      </c>
    </row>
    <row r="6523" spans="1:2">
      <c r="A6523" s="917">
        <v>40536</v>
      </c>
      <c r="B6523" t="s">
        <v>739</v>
      </c>
    </row>
    <row r="6524" spans="1:2">
      <c r="A6524" s="917">
        <v>40539</v>
      </c>
      <c r="B6524">
        <v>6.06</v>
      </c>
    </row>
    <row r="6525" spans="1:2">
      <c r="A6525" s="917">
        <v>40540</v>
      </c>
      <c r="B6525">
        <v>6.18</v>
      </c>
    </row>
    <row r="6526" spans="1:2">
      <c r="A6526" s="917">
        <v>40541</v>
      </c>
      <c r="B6526">
        <v>6.05</v>
      </c>
    </row>
    <row r="6527" spans="1:2">
      <c r="A6527" s="917">
        <v>40542</v>
      </c>
      <c r="B6527">
        <v>6.07</v>
      </c>
    </row>
    <row r="6528" spans="1:2">
      <c r="A6528" s="917">
        <v>40543</v>
      </c>
      <c r="B6528">
        <v>5.98</v>
      </c>
    </row>
    <row r="6529" spans="1:2">
      <c r="A6529" s="917">
        <v>40546</v>
      </c>
      <c r="B6529">
        <v>6.04</v>
      </c>
    </row>
    <row r="6530" spans="1:2">
      <c r="A6530" s="917">
        <v>40547</v>
      </c>
      <c r="B6530">
        <v>6.07</v>
      </c>
    </row>
    <row r="6531" spans="1:2">
      <c r="A6531" s="917">
        <v>40548</v>
      </c>
      <c r="B6531">
        <v>6.17</v>
      </c>
    </row>
    <row r="6532" spans="1:2">
      <c r="A6532" s="917">
        <v>40549</v>
      </c>
      <c r="B6532">
        <v>6.11</v>
      </c>
    </row>
    <row r="6533" spans="1:2">
      <c r="A6533" s="917">
        <v>40550</v>
      </c>
      <c r="B6533">
        <v>6.07</v>
      </c>
    </row>
    <row r="6534" spans="1:2">
      <c r="A6534" s="917">
        <v>40553</v>
      </c>
      <c r="B6534">
        <v>6.07</v>
      </c>
    </row>
    <row r="6535" spans="1:2">
      <c r="A6535" s="917">
        <v>40554</v>
      </c>
      <c r="B6535">
        <v>6.05</v>
      </c>
    </row>
    <row r="6536" spans="1:2">
      <c r="A6536" s="917">
        <v>40555</v>
      </c>
      <c r="B6536">
        <v>6.08</v>
      </c>
    </row>
    <row r="6537" spans="1:2">
      <c r="A6537" s="917">
        <v>40556</v>
      </c>
      <c r="B6537">
        <v>6.05</v>
      </c>
    </row>
    <row r="6538" spans="1:2">
      <c r="A6538" s="917">
        <v>40557</v>
      </c>
      <c r="B6538">
        <v>6.09</v>
      </c>
    </row>
    <row r="6539" spans="1:2">
      <c r="A6539" s="917">
        <v>40560</v>
      </c>
      <c r="B6539" t="s">
        <v>739</v>
      </c>
    </row>
    <row r="6540" spans="1:2">
      <c r="A6540" s="917">
        <v>40561</v>
      </c>
      <c r="B6540">
        <v>6.11</v>
      </c>
    </row>
    <row r="6541" spans="1:2">
      <c r="A6541" s="917">
        <v>40562</v>
      </c>
      <c r="B6541">
        <v>6.07</v>
      </c>
    </row>
    <row r="6542" spans="1:2">
      <c r="A6542" s="917">
        <v>40563</v>
      </c>
      <c r="B6542">
        <v>6.17</v>
      </c>
    </row>
    <row r="6543" spans="1:2">
      <c r="A6543" s="917">
        <v>40564</v>
      </c>
      <c r="B6543">
        <v>6.12</v>
      </c>
    </row>
    <row r="6544" spans="1:2">
      <c r="A6544" s="917">
        <v>40567</v>
      </c>
      <c r="B6544">
        <v>6.1</v>
      </c>
    </row>
    <row r="6545" spans="1:2">
      <c r="A6545" s="917">
        <v>40568</v>
      </c>
      <c r="B6545">
        <v>6.01</v>
      </c>
    </row>
    <row r="6546" spans="1:2">
      <c r="A6546" s="917">
        <v>40569</v>
      </c>
      <c r="B6546">
        <v>6.13</v>
      </c>
    </row>
    <row r="6547" spans="1:2">
      <c r="A6547" s="917">
        <v>40570</v>
      </c>
      <c r="B6547">
        <v>6.09</v>
      </c>
    </row>
    <row r="6548" spans="1:2">
      <c r="A6548" s="917">
        <v>40571</v>
      </c>
      <c r="B6548">
        <v>6.06</v>
      </c>
    </row>
    <row r="6549" spans="1:2">
      <c r="A6549" s="917">
        <v>40574</v>
      </c>
      <c r="B6549">
        <v>6.1</v>
      </c>
    </row>
    <row r="6550" spans="1:2">
      <c r="A6550" s="917">
        <v>40575</v>
      </c>
      <c r="B6550">
        <v>6.14</v>
      </c>
    </row>
    <row r="6551" spans="1:2">
      <c r="A6551" s="917">
        <v>40576</v>
      </c>
      <c r="B6551">
        <v>6.16</v>
      </c>
    </row>
    <row r="6552" spans="1:2">
      <c r="A6552" s="917">
        <v>40577</v>
      </c>
      <c r="B6552">
        <v>6.19</v>
      </c>
    </row>
    <row r="6553" spans="1:2">
      <c r="A6553" s="917">
        <v>40578</v>
      </c>
      <c r="B6553">
        <v>6.25</v>
      </c>
    </row>
    <row r="6554" spans="1:2">
      <c r="A6554" s="917">
        <v>40581</v>
      </c>
      <c r="B6554">
        <v>6.21</v>
      </c>
    </row>
    <row r="6555" spans="1:2">
      <c r="A6555" s="917">
        <v>40582</v>
      </c>
      <c r="B6555">
        <v>6.25</v>
      </c>
    </row>
    <row r="6556" spans="1:2">
      <c r="A6556" s="917">
        <v>40583</v>
      </c>
      <c r="B6556">
        <v>6.18</v>
      </c>
    </row>
    <row r="6557" spans="1:2">
      <c r="A6557" s="917">
        <v>40584</v>
      </c>
      <c r="B6557">
        <v>6.25</v>
      </c>
    </row>
    <row r="6558" spans="1:2">
      <c r="A6558" s="917">
        <v>40585</v>
      </c>
      <c r="B6558">
        <v>6.2</v>
      </c>
    </row>
    <row r="6559" spans="1:2">
      <c r="A6559" s="917">
        <v>40588</v>
      </c>
      <c r="B6559">
        <v>6.15</v>
      </c>
    </row>
    <row r="6560" spans="1:2">
      <c r="A6560" s="917">
        <v>40589</v>
      </c>
      <c r="B6560">
        <v>6.14</v>
      </c>
    </row>
    <row r="6561" spans="1:2">
      <c r="A6561" s="917">
        <v>40590</v>
      </c>
      <c r="B6561">
        <v>6.15</v>
      </c>
    </row>
    <row r="6562" spans="1:2">
      <c r="A6562" s="917">
        <v>40591</v>
      </c>
      <c r="B6562">
        <v>6.14</v>
      </c>
    </row>
    <row r="6563" spans="1:2">
      <c r="A6563" s="917">
        <v>40592</v>
      </c>
      <c r="B6563">
        <v>6.17</v>
      </c>
    </row>
    <row r="6564" spans="1:2">
      <c r="A6564" s="917">
        <v>40595</v>
      </c>
      <c r="B6564" t="s">
        <v>739</v>
      </c>
    </row>
    <row r="6565" spans="1:2">
      <c r="A6565" s="917">
        <v>40596</v>
      </c>
      <c r="B6565">
        <v>6.08</v>
      </c>
    </row>
    <row r="6566" spans="1:2">
      <c r="A6566" s="917">
        <v>40597</v>
      </c>
      <c r="B6566">
        <v>6.09</v>
      </c>
    </row>
    <row r="6567" spans="1:2">
      <c r="A6567" s="917">
        <v>40598</v>
      </c>
      <c r="B6567">
        <v>6.05</v>
      </c>
    </row>
    <row r="6568" spans="1:2">
      <c r="A6568" s="917">
        <v>40599</v>
      </c>
      <c r="B6568">
        <v>6.02</v>
      </c>
    </row>
    <row r="6569" spans="1:2">
      <c r="A6569" s="917">
        <v>40602</v>
      </c>
      <c r="B6569">
        <v>5.99</v>
      </c>
    </row>
    <row r="6570" spans="1:2">
      <c r="A6570" s="917">
        <v>40603</v>
      </c>
      <c r="B6570">
        <v>6</v>
      </c>
    </row>
    <row r="6571" spans="1:2">
      <c r="A6571" s="917">
        <v>40604</v>
      </c>
      <c r="B6571">
        <v>6.06</v>
      </c>
    </row>
    <row r="6572" spans="1:2">
      <c r="A6572" s="917">
        <v>40605</v>
      </c>
      <c r="B6572">
        <v>6.13</v>
      </c>
    </row>
    <row r="6573" spans="1:2">
      <c r="A6573" s="917">
        <v>40606</v>
      </c>
      <c r="B6573">
        <v>6.09</v>
      </c>
    </row>
    <row r="6574" spans="1:2">
      <c r="A6574" s="917">
        <v>40609</v>
      </c>
      <c r="B6574">
        <v>6.1</v>
      </c>
    </row>
    <row r="6575" spans="1:2">
      <c r="A6575" s="917">
        <v>40610</v>
      </c>
      <c r="B6575">
        <v>6.15</v>
      </c>
    </row>
    <row r="6576" spans="1:2">
      <c r="A6576" s="917">
        <v>40611</v>
      </c>
      <c r="B6576">
        <v>6.09</v>
      </c>
    </row>
    <row r="6577" spans="1:2">
      <c r="A6577" s="917">
        <v>40612</v>
      </c>
      <c r="B6577">
        <v>6.03</v>
      </c>
    </row>
    <row r="6578" spans="1:2">
      <c r="A6578" s="917">
        <v>40613</v>
      </c>
      <c r="B6578">
        <v>6.03</v>
      </c>
    </row>
    <row r="6579" spans="1:2">
      <c r="A6579" s="917">
        <v>40616</v>
      </c>
      <c r="B6579">
        <v>6.01</v>
      </c>
    </row>
    <row r="6580" spans="1:2">
      <c r="A6580" s="917">
        <v>40617</v>
      </c>
      <c r="B6580">
        <v>6.01</v>
      </c>
    </row>
    <row r="6581" spans="1:2">
      <c r="A6581" s="917">
        <v>40618</v>
      </c>
      <c r="B6581">
        <v>5.93</v>
      </c>
    </row>
    <row r="6582" spans="1:2">
      <c r="A6582" s="917">
        <v>40619</v>
      </c>
      <c r="B6582">
        <v>5.97</v>
      </c>
    </row>
    <row r="6583" spans="1:2">
      <c r="A6583" s="917">
        <v>40620</v>
      </c>
      <c r="B6583">
        <v>5.97</v>
      </c>
    </row>
    <row r="6584" spans="1:2">
      <c r="A6584" s="917">
        <v>40623</v>
      </c>
      <c r="B6584">
        <v>5.98</v>
      </c>
    </row>
    <row r="6585" spans="1:2">
      <c r="A6585" s="917">
        <v>40624</v>
      </c>
      <c r="B6585">
        <v>5.98</v>
      </c>
    </row>
    <row r="6586" spans="1:2">
      <c r="A6586" s="917">
        <v>40625</v>
      </c>
      <c r="B6586">
        <v>5.99</v>
      </c>
    </row>
    <row r="6587" spans="1:2">
      <c r="A6587" s="917">
        <v>40626</v>
      </c>
      <c r="B6587">
        <v>6.01</v>
      </c>
    </row>
    <row r="6588" spans="1:2">
      <c r="A6588" s="917">
        <v>40627</v>
      </c>
      <c r="B6588">
        <v>6.04</v>
      </c>
    </row>
    <row r="6589" spans="1:2">
      <c r="A6589" s="917">
        <v>40630</v>
      </c>
      <c r="B6589">
        <v>6.03</v>
      </c>
    </row>
    <row r="6590" spans="1:2">
      <c r="A6590" s="917">
        <v>40631</v>
      </c>
      <c r="B6590">
        <v>6.09</v>
      </c>
    </row>
    <row r="6591" spans="1:2">
      <c r="A6591" s="917">
        <v>40632</v>
      </c>
      <c r="B6591">
        <v>6.06</v>
      </c>
    </row>
    <row r="6592" spans="1:2">
      <c r="A6592" s="917">
        <v>40633</v>
      </c>
      <c r="B6592">
        <v>6.05</v>
      </c>
    </row>
    <row r="6593" spans="1:2">
      <c r="A6593" s="917">
        <v>40634</v>
      </c>
      <c r="B6593">
        <v>6.04</v>
      </c>
    </row>
    <row r="6594" spans="1:2">
      <c r="A6594" s="917">
        <v>40637</v>
      </c>
      <c r="B6594">
        <v>6.03</v>
      </c>
    </row>
    <row r="6595" spans="1:2">
      <c r="A6595" s="917">
        <v>40638</v>
      </c>
      <c r="B6595">
        <v>6.05</v>
      </c>
    </row>
    <row r="6596" spans="1:2">
      <c r="A6596" s="917">
        <v>40639</v>
      </c>
      <c r="B6596">
        <v>6.11</v>
      </c>
    </row>
    <row r="6597" spans="1:2">
      <c r="A6597" s="917">
        <v>40640</v>
      </c>
      <c r="B6597">
        <v>6.15</v>
      </c>
    </row>
    <row r="6598" spans="1:2">
      <c r="A6598" s="917">
        <v>40641</v>
      </c>
      <c r="B6598">
        <v>6.15</v>
      </c>
    </row>
    <row r="6599" spans="1:2">
      <c r="A6599" s="917">
        <v>40644</v>
      </c>
      <c r="B6599">
        <v>6.14</v>
      </c>
    </row>
    <row r="6600" spans="1:2">
      <c r="A6600" s="917">
        <v>40645</v>
      </c>
      <c r="B6600">
        <v>6.1</v>
      </c>
    </row>
    <row r="6601" spans="1:2">
      <c r="A6601" s="917">
        <v>40646</v>
      </c>
      <c r="B6601">
        <v>6.07</v>
      </c>
    </row>
    <row r="6602" spans="1:2">
      <c r="A6602" s="917">
        <v>40647</v>
      </c>
      <c r="B6602">
        <v>6.06</v>
      </c>
    </row>
    <row r="6603" spans="1:2">
      <c r="A6603" s="917">
        <v>40648</v>
      </c>
      <c r="B6603">
        <v>5.99</v>
      </c>
    </row>
    <row r="6604" spans="1:2">
      <c r="A6604" s="917">
        <v>40651</v>
      </c>
      <c r="B6604">
        <v>5.98</v>
      </c>
    </row>
    <row r="6605" spans="1:2">
      <c r="A6605" s="917">
        <v>40652</v>
      </c>
      <c r="B6605">
        <v>5.95</v>
      </c>
    </row>
    <row r="6606" spans="1:2">
      <c r="A6606" s="917">
        <v>40653</v>
      </c>
      <c r="B6606">
        <v>5.98</v>
      </c>
    </row>
    <row r="6607" spans="1:2">
      <c r="A6607" s="917">
        <v>40654</v>
      </c>
      <c r="B6607">
        <v>5.99</v>
      </c>
    </row>
    <row r="6608" spans="1:2">
      <c r="A6608" s="917">
        <v>40655</v>
      </c>
      <c r="B6608" t="s">
        <v>739</v>
      </c>
    </row>
    <row r="6609" spans="1:2">
      <c r="A6609" s="917">
        <v>40658</v>
      </c>
      <c r="B6609">
        <v>5.97</v>
      </c>
    </row>
    <row r="6610" spans="1:2">
      <c r="A6610" s="917">
        <v>40659</v>
      </c>
      <c r="B6610">
        <v>5.91</v>
      </c>
    </row>
    <row r="6611" spans="1:2">
      <c r="A6611" s="917">
        <v>40660</v>
      </c>
      <c r="B6611">
        <v>5.96</v>
      </c>
    </row>
    <row r="6612" spans="1:2">
      <c r="A6612" s="917">
        <v>40661</v>
      </c>
      <c r="B6612">
        <v>5.93</v>
      </c>
    </row>
    <row r="6613" spans="1:2">
      <c r="A6613" s="917">
        <v>40662</v>
      </c>
      <c r="B6613">
        <v>5.9</v>
      </c>
    </row>
    <row r="6614" spans="1:2">
      <c r="A6614" s="917">
        <v>40665</v>
      </c>
      <c r="B6614">
        <v>5.88</v>
      </c>
    </row>
    <row r="6615" spans="1:2">
      <c r="A6615" s="917">
        <v>40666</v>
      </c>
      <c r="B6615">
        <v>5.85</v>
      </c>
    </row>
    <row r="6616" spans="1:2">
      <c r="A6616" s="917">
        <v>40667</v>
      </c>
      <c r="B6616">
        <v>5.81</v>
      </c>
    </row>
    <row r="6617" spans="1:2">
      <c r="A6617" s="917">
        <v>40668</v>
      </c>
      <c r="B6617">
        <v>5.77</v>
      </c>
    </row>
    <row r="6618" spans="1:2">
      <c r="A6618" s="917">
        <v>40669</v>
      </c>
      <c r="B6618">
        <v>5.79</v>
      </c>
    </row>
    <row r="6619" spans="1:2">
      <c r="A6619" s="917">
        <v>40672</v>
      </c>
      <c r="B6619">
        <v>5.81</v>
      </c>
    </row>
    <row r="6620" spans="1:2">
      <c r="A6620" s="917">
        <v>40673</v>
      </c>
      <c r="B6620">
        <v>5.84</v>
      </c>
    </row>
    <row r="6621" spans="1:2">
      <c r="A6621" s="917">
        <v>40674</v>
      </c>
      <c r="B6621">
        <v>5.8</v>
      </c>
    </row>
    <row r="6622" spans="1:2">
      <c r="A6622" s="917">
        <v>40675</v>
      </c>
      <c r="B6622">
        <v>5.86</v>
      </c>
    </row>
    <row r="6623" spans="1:2">
      <c r="A6623" s="917">
        <v>40676</v>
      </c>
      <c r="B6623">
        <v>5.82</v>
      </c>
    </row>
    <row r="6624" spans="1:2">
      <c r="A6624" s="917">
        <v>40679</v>
      </c>
      <c r="B6624">
        <v>5.75</v>
      </c>
    </row>
    <row r="6625" spans="1:2">
      <c r="A6625" s="917">
        <v>40680</v>
      </c>
      <c r="B6625">
        <v>5.71</v>
      </c>
    </row>
    <row r="6626" spans="1:2">
      <c r="A6626" s="917">
        <v>40681</v>
      </c>
      <c r="B6626">
        <v>5.77</v>
      </c>
    </row>
    <row r="6627" spans="1:2">
      <c r="A6627" s="917">
        <v>40682</v>
      </c>
      <c r="B6627">
        <v>5.78</v>
      </c>
    </row>
    <row r="6628" spans="1:2">
      <c r="A6628" s="917">
        <v>40683</v>
      </c>
      <c r="B6628">
        <v>5.78</v>
      </c>
    </row>
    <row r="6629" spans="1:2">
      <c r="A6629" s="917">
        <v>40686</v>
      </c>
      <c r="B6629">
        <v>5.75</v>
      </c>
    </row>
    <row r="6630" spans="1:2">
      <c r="A6630" s="917">
        <v>40687</v>
      </c>
      <c r="B6630">
        <v>5.74</v>
      </c>
    </row>
    <row r="6631" spans="1:2">
      <c r="A6631" s="917">
        <v>40688</v>
      </c>
      <c r="B6631">
        <v>5.77</v>
      </c>
    </row>
    <row r="6632" spans="1:2">
      <c r="A6632" s="917">
        <v>40689</v>
      </c>
      <c r="B6632">
        <v>5.71</v>
      </c>
    </row>
    <row r="6633" spans="1:2">
      <c r="A6633" s="917">
        <v>40690</v>
      </c>
      <c r="B6633">
        <v>5.72</v>
      </c>
    </row>
    <row r="6634" spans="1:2">
      <c r="A6634" s="917">
        <v>40693</v>
      </c>
      <c r="B6634" t="s">
        <v>739</v>
      </c>
    </row>
    <row r="6635" spans="1:2">
      <c r="A6635" s="917">
        <v>40694</v>
      </c>
      <c r="B6635">
        <v>5.7</v>
      </c>
    </row>
    <row r="6636" spans="1:2">
      <c r="A6636" s="917">
        <v>40695</v>
      </c>
      <c r="B6636">
        <v>5.64</v>
      </c>
    </row>
    <row r="6637" spans="1:2">
      <c r="A6637" s="917">
        <v>40696</v>
      </c>
      <c r="B6637">
        <v>5.74</v>
      </c>
    </row>
    <row r="6638" spans="1:2">
      <c r="A6638" s="917">
        <v>40697</v>
      </c>
      <c r="B6638">
        <v>5.72</v>
      </c>
    </row>
    <row r="6639" spans="1:2">
      <c r="A6639" s="917">
        <v>40700</v>
      </c>
      <c r="B6639">
        <v>5.76</v>
      </c>
    </row>
    <row r="6640" spans="1:2">
      <c r="A6640" s="917">
        <v>40701</v>
      </c>
      <c r="B6640">
        <v>5.76</v>
      </c>
    </row>
    <row r="6641" spans="1:2">
      <c r="A6641" s="917">
        <v>40702</v>
      </c>
      <c r="B6641">
        <v>5.71</v>
      </c>
    </row>
    <row r="6642" spans="1:2">
      <c r="A6642" s="917">
        <v>40703</v>
      </c>
      <c r="B6642">
        <v>5.74</v>
      </c>
    </row>
    <row r="6643" spans="1:2">
      <c r="A6643" s="917">
        <v>40704</v>
      </c>
      <c r="B6643">
        <v>5.7</v>
      </c>
    </row>
    <row r="6644" spans="1:2">
      <c r="A6644" s="917">
        <v>40707</v>
      </c>
      <c r="B6644">
        <v>5.72</v>
      </c>
    </row>
    <row r="6645" spans="1:2">
      <c r="A6645" s="917">
        <v>40708</v>
      </c>
      <c r="B6645">
        <v>5.82</v>
      </c>
    </row>
    <row r="6646" spans="1:2">
      <c r="A6646" s="917">
        <v>40709</v>
      </c>
      <c r="B6646">
        <v>5.72</v>
      </c>
    </row>
    <row r="6647" spans="1:2">
      <c r="A6647" s="917">
        <v>40710</v>
      </c>
      <c r="B6647">
        <v>5.68</v>
      </c>
    </row>
    <row r="6648" spans="1:2">
      <c r="A6648" s="917">
        <v>40711</v>
      </c>
      <c r="B6648">
        <v>5.73</v>
      </c>
    </row>
    <row r="6649" spans="1:2">
      <c r="A6649" s="917">
        <v>40714</v>
      </c>
      <c r="B6649">
        <v>5.73</v>
      </c>
    </row>
    <row r="6650" spans="1:2">
      <c r="A6650" s="917">
        <v>40715</v>
      </c>
      <c r="B6650">
        <v>5.74</v>
      </c>
    </row>
    <row r="6651" spans="1:2">
      <c r="A6651" s="917">
        <v>40716</v>
      </c>
      <c r="B6651">
        <v>5.75</v>
      </c>
    </row>
    <row r="6652" spans="1:2">
      <c r="A6652" s="917">
        <v>40717</v>
      </c>
      <c r="B6652">
        <v>5.69</v>
      </c>
    </row>
    <row r="6653" spans="1:2">
      <c r="A6653" s="917">
        <v>40718</v>
      </c>
      <c r="B6653">
        <v>5.71</v>
      </c>
    </row>
    <row r="6654" spans="1:2">
      <c r="A6654" s="917">
        <v>40721</v>
      </c>
      <c r="B6654">
        <v>5.82</v>
      </c>
    </row>
    <row r="6655" spans="1:2">
      <c r="A6655" s="917">
        <v>40722</v>
      </c>
      <c r="B6655">
        <v>5.86</v>
      </c>
    </row>
    <row r="6656" spans="1:2">
      <c r="A6656" s="917">
        <v>40723</v>
      </c>
      <c r="B6656">
        <v>5.89</v>
      </c>
    </row>
    <row r="6657" spans="1:2">
      <c r="A6657" s="917">
        <v>40724</v>
      </c>
      <c r="B6657">
        <v>5.9</v>
      </c>
    </row>
    <row r="6658" spans="1:2">
      <c r="A6658" s="917">
        <v>40725</v>
      </c>
      <c r="B6658">
        <v>5.91</v>
      </c>
    </row>
    <row r="6659" spans="1:2">
      <c r="A6659" s="917">
        <v>40728</v>
      </c>
      <c r="B6659" t="s">
        <v>739</v>
      </c>
    </row>
    <row r="6660" spans="1:2">
      <c r="A6660" s="917">
        <v>40729</v>
      </c>
      <c r="B6660">
        <v>5.9</v>
      </c>
    </row>
    <row r="6661" spans="1:2">
      <c r="A6661" s="917">
        <v>40730</v>
      </c>
      <c r="B6661">
        <v>5.85</v>
      </c>
    </row>
    <row r="6662" spans="1:2">
      <c r="A6662" s="917">
        <v>40731</v>
      </c>
      <c r="B6662">
        <v>5.86</v>
      </c>
    </row>
    <row r="6663" spans="1:2">
      <c r="A6663" s="917">
        <v>40732</v>
      </c>
      <c r="B6663">
        <v>5.76</v>
      </c>
    </row>
    <row r="6664" spans="1:2">
      <c r="A6664" s="917">
        <v>40735</v>
      </c>
      <c r="B6664">
        <v>5.7</v>
      </c>
    </row>
    <row r="6665" spans="1:2">
      <c r="A6665" s="917">
        <v>40736</v>
      </c>
      <c r="B6665">
        <v>5.69</v>
      </c>
    </row>
    <row r="6666" spans="1:2">
      <c r="A6666" s="917">
        <v>40737</v>
      </c>
      <c r="B6666">
        <v>5.68</v>
      </c>
    </row>
    <row r="6667" spans="1:2">
      <c r="A6667" s="917">
        <v>40738</v>
      </c>
      <c r="B6667">
        <v>5.74</v>
      </c>
    </row>
    <row r="6668" spans="1:2">
      <c r="A6668" s="917">
        <v>40739</v>
      </c>
      <c r="B6668">
        <v>5.74</v>
      </c>
    </row>
    <row r="6669" spans="1:2">
      <c r="A6669" s="917">
        <v>40742</v>
      </c>
      <c r="B6669">
        <v>5.78</v>
      </c>
    </row>
    <row r="6670" spans="1:2">
      <c r="A6670" s="917">
        <v>40743</v>
      </c>
      <c r="B6670">
        <v>5.69</v>
      </c>
    </row>
    <row r="6671" spans="1:2">
      <c r="A6671" s="917">
        <v>40744</v>
      </c>
      <c r="B6671">
        <v>5.76</v>
      </c>
    </row>
    <row r="6672" spans="1:2">
      <c r="A6672" s="917">
        <v>40745</v>
      </c>
      <c r="B6672">
        <v>5.8</v>
      </c>
    </row>
    <row r="6673" spans="1:2">
      <c r="A6673" s="917">
        <v>40746</v>
      </c>
      <c r="B6673">
        <v>5.74</v>
      </c>
    </row>
    <row r="6674" spans="1:2">
      <c r="A6674" s="917">
        <v>40749</v>
      </c>
      <c r="B6674">
        <v>5.8</v>
      </c>
    </row>
    <row r="6675" spans="1:2">
      <c r="A6675" s="917">
        <v>40750</v>
      </c>
      <c r="B6675">
        <v>5.75</v>
      </c>
    </row>
    <row r="6676" spans="1:2">
      <c r="A6676" s="917">
        <v>40751</v>
      </c>
      <c r="B6676">
        <v>5.74</v>
      </c>
    </row>
    <row r="6677" spans="1:2">
      <c r="A6677" s="917">
        <v>40752</v>
      </c>
      <c r="B6677">
        <v>5.71</v>
      </c>
    </row>
    <row r="6678" spans="1:2">
      <c r="A6678" s="917">
        <v>40753</v>
      </c>
      <c r="B6678">
        <v>5.59</v>
      </c>
    </row>
    <row r="6679" spans="1:2">
      <c r="A6679" s="917">
        <v>40756</v>
      </c>
      <c r="B6679">
        <v>5.54</v>
      </c>
    </row>
    <row r="6680" spans="1:2">
      <c r="A6680" s="917">
        <v>40757</v>
      </c>
      <c r="B6680">
        <v>5.4</v>
      </c>
    </row>
    <row r="6681" spans="1:2">
      <c r="A6681" s="917">
        <v>40758</v>
      </c>
      <c r="B6681">
        <v>5.36</v>
      </c>
    </row>
    <row r="6682" spans="1:2">
      <c r="A6682" s="917">
        <v>40759</v>
      </c>
      <c r="B6682">
        <v>5.24</v>
      </c>
    </row>
    <row r="6683" spans="1:2">
      <c r="A6683" s="917">
        <v>40760</v>
      </c>
      <c r="B6683">
        <v>5.35</v>
      </c>
    </row>
    <row r="6684" spans="1:2">
      <c r="A6684" s="917">
        <v>40763</v>
      </c>
      <c r="B6684">
        <v>5.28</v>
      </c>
    </row>
    <row r="6685" spans="1:2">
      <c r="A6685" s="917">
        <v>40764</v>
      </c>
      <c r="B6685">
        <v>5.21</v>
      </c>
    </row>
    <row r="6686" spans="1:2">
      <c r="A6686" s="917">
        <v>40765</v>
      </c>
      <c r="B6686">
        <v>5.2</v>
      </c>
    </row>
    <row r="6687" spans="1:2">
      <c r="A6687" s="917">
        <v>40766</v>
      </c>
      <c r="B6687">
        <v>5.49</v>
      </c>
    </row>
    <row r="6688" spans="1:2">
      <c r="A6688" s="917">
        <v>40767</v>
      </c>
      <c r="B6688">
        <v>5.38</v>
      </c>
    </row>
    <row r="6689" spans="1:2">
      <c r="A6689" s="917">
        <v>40770</v>
      </c>
      <c r="B6689">
        <v>5.44</v>
      </c>
    </row>
    <row r="6690" spans="1:2">
      <c r="A6690" s="917">
        <v>40771</v>
      </c>
      <c r="B6690">
        <v>5.35</v>
      </c>
    </row>
    <row r="6691" spans="1:2">
      <c r="A6691" s="917">
        <v>40772</v>
      </c>
      <c r="B6691">
        <v>5.28</v>
      </c>
    </row>
    <row r="6692" spans="1:2">
      <c r="A6692" s="917">
        <v>40773</v>
      </c>
      <c r="B6692">
        <v>5.2</v>
      </c>
    </row>
    <row r="6693" spans="1:2">
      <c r="A6693" s="917">
        <v>40774</v>
      </c>
      <c r="B6693">
        <v>5.19</v>
      </c>
    </row>
    <row r="6694" spans="1:2">
      <c r="A6694" s="917">
        <v>40777</v>
      </c>
      <c r="B6694">
        <v>5.23</v>
      </c>
    </row>
    <row r="6695" spans="1:2">
      <c r="A6695" s="917">
        <v>40778</v>
      </c>
      <c r="B6695">
        <v>5.34</v>
      </c>
    </row>
    <row r="6696" spans="1:2">
      <c r="A6696" s="917">
        <v>40779</v>
      </c>
      <c r="B6696">
        <v>5.5</v>
      </c>
    </row>
    <row r="6697" spans="1:2">
      <c r="A6697" s="917">
        <v>40780</v>
      </c>
      <c r="B6697">
        <v>5.48</v>
      </c>
    </row>
    <row r="6698" spans="1:2">
      <c r="A6698" s="917">
        <v>40781</v>
      </c>
      <c r="B6698">
        <v>5.44</v>
      </c>
    </row>
    <row r="6699" spans="1:2">
      <c r="A6699" s="917">
        <v>40784</v>
      </c>
      <c r="B6699">
        <v>5.53</v>
      </c>
    </row>
    <row r="6700" spans="1:2">
      <c r="A6700" s="917">
        <v>40785</v>
      </c>
      <c r="B6700">
        <v>5.41</v>
      </c>
    </row>
    <row r="6701" spans="1:2">
      <c r="A6701" s="917">
        <v>40786</v>
      </c>
      <c r="B6701">
        <v>5.48</v>
      </c>
    </row>
    <row r="6702" spans="1:2">
      <c r="A6702" s="917">
        <v>40787</v>
      </c>
      <c r="B6702">
        <v>5.38</v>
      </c>
    </row>
    <row r="6703" spans="1:2">
      <c r="A6703" s="917">
        <v>40788</v>
      </c>
      <c r="B6703">
        <v>5.2</v>
      </c>
    </row>
    <row r="6704" spans="1:2">
      <c r="A6704" s="917">
        <v>40791</v>
      </c>
      <c r="B6704" t="s">
        <v>739</v>
      </c>
    </row>
    <row r="6705" spans="1:2">
      <c r="A6705" s="917">
        <v>40792</v>
      </c>
      <c r="B6705">
        <v>5.19</v>
      </c>
    </row>
    <row r="6706" spans="1:2">
      <c r="A6706" s="917">
        <v>40793</v>
      </c>
      <c r="B6706">
        <v>5.3</v>
      </c>
    </row>
    <row r="6707" spans="1:2">
      <c r="A6707" s="917">
        <v>40794</v>
      </c>
      <c r="B6707">
        <v>5.26</v>
      </c>
    </row>
    <row r="6708" spans="1:2">
      <c r="A6708" s="917">
        <v>40795</v>
      </c>
      <c r="B6708">
        <v>5.21</v>
      </c>
    </row>
    <row r="6709" spans="1:2">
      <c r="A6709" s="917">
        <v>40798</v>
      </c>
      <c r="B6709">
        <v>5.23</v>
      </c>
    </row>
    <row r="6710" spans="1:2">
      <c r="A6710" s="917">
        <v>40799</v>
      </c>
      <c r="B6710">
        <v>5.32</v>
      </c>
    </row>
    <row r="6711" spans="1:2">
      <c r="A6711" s="917">
        <v>40800</v>
      </c>
      <c r="B6711">
        <v>5.33</v>
      </c>
    </row>
    <row r="6712" spans="1:2">
      <c r="A6712" s="917">
        <v>40801</v>
      </c>
      <c r="B6712">
        <v>5.4</v>
      </c>
    </row>
    <row r="6713" spans="1:2">
      <c r="A6713" s="917">
        <v>40802</v>
      </c>
      <c r="B6713">
        <v>5.39</v>
      </c>
    </row>
    <row r="6714" spans="1:2">
      <c r="A6714" s="917">
        <v>40805</v>
      </c>
      <c r="B6714">
        <v>5.28</v>
      </c>
    </row>
    <row r="6715" spans="1:2">
      <c r="A6715" s="917">
        <v>40806</v>
      </c>
      <c r="B6715">
        <v>5.3</v>
      </c>
    </row>
    <row r="6716" spans="1:2">
      <c r="A6716" s="917">
        <v>40807</v>
      </c>
      <c r="B6716">
        <v>5.14</v>
      </c>
    </row>
    <row r="6717" spans="1:2">
      <c r="A6717" s="917">
        <v>40808</v>
      </c>
      <c r="B6717">
        <v>5.04</v>
      </c>
    </row>
    <row r="6718" spans="1:2">
      <c r="A6718" s="917">
        <v>40809</v>
      </c>
      <c r="B6718">
        <v>5.15</v>
      </c>
    </row>
    <row r="6719" spans="1:2">
      <c r="A6719" s="917">
        <v>40812</v>
      </c>
      <c r="B6719">
        <v>5.28</v>
      </c>
    </row>
    <row r="6720" spans="1:2">
      <c r="A6720" s="917">
        <v>40813</v>
      </c>
      <c r="B6720">
        <v>5.39</v>
      </c>
    </row>
    <row r="6721" spans="1:2">
      <c r="A6721" s="917">
        <v>40814</v>
      </c>
      <c r="B6721">
        <v>5.38</v>
      </c>
    </row>
    <row r="6722" spans="1:2">
      <c r="A6722" s="917">
        <v>40815</v>
      </c>
      <c r="B6722">
        <v>5.29</v>
      </c>
    </row>
    <row r="6723" spans="1:2">
      <c r="A6723" s="917">
        <v>40816</v>
      </c>
      <c r="B6723">
        <v>5.22</v>
      </c>
    </row>
    <row r="6724" spans="1:2">
      <c r="A6724" s="917">
        <v>40819</v>
      </c>
      <c r="B6724">
        <v>5.1100000000000003</v>
      </c>
    </row>
    <row r="6725" spans="1:2">
      <c r="A6725" s="917">
        <v>40820</v>
      </c>
      <c r="B6725">
        <v>5.14</v>
      </c>
    </row>
    <row r="6726" spans="1:2">
      <c r="A6726" s="917">
        <v>40821</v>
      </c>
      <c r="B6726">
        <v>5.28</v>
      </c>
    </row>
    <row r="6727" spans="1:2">
      <c r="A6727" s="917">
        <v>40822</v>
      </c>
      <c r="B6727">
        <v>5.35</v>
      </c>
    </row>
    <row r="6728" spans="1:2">
      <c r="A6728" s="917">
        <v>40823</v>
      </c>
      <c r="B6728">
        <v>5.42</v>
      </c>
    </row>
    <row r="6729" spans="1:2">
      <c r="A6729" s="917">
        <v>40826</v>
      </c>
      <c r="B6729" t="s">
        <v>739</v>
      </c>
    </row>
    <row r="6730" spans="1:2">
      <c r="A6730" s="917">
        <v>40827</v>
      </c>
      <c r="B6730">
        <v>5.5</v>
      </c>
    </row>
    <row r="6731" spans="1:2">
      <c r="A6731" s="917">
        <v>40828</v>
      </c>
      <c r="B6731">
        <v>5.57</v>
      </c>
    </row>
    <row r="6732" spans="1:2">
      <c r="A6732" s="917">
        <v>40829</v>
      </c>
      <c r="B6732">
        <v>5.48</v>
      </c>
    </row>
    <row r="6733" spans="1:2">
      <c r="A6733" s="917">
        <v>40830</v>
      </c>
      <c r="B6733">
        <v>5.52</v>
      </c>
    </row>
    <row r="6734" spans="1:2">
      <c r="A6734" s="917">
        <v>40833</v>
      </c>
      <c r="B6734">
        <v>5.44</v>
      </c>
    </row>
    <row r="6735" spans="1:2">
      <c r="A6735" s="917">
        <v>40834</v>
      </c>
      <c r="B6735">
        <v>5.42</v>
      </c>
    </row>
    <row r="6736" spans="1:2">
      <c r="A6736" s="917">
        <v>40835</v>
      </c>
      <c r="B6736">
        <v>5.39</v>
      </c>
    </row>
    <row r="6737" spans="1:2">
      <c r="A6737" s="917">
        <v>40836</v>
      </c>
      <c r="B6737">
        <v>5.4</v>
      </c>
    </row>
    <row r="6738" spans="1:2">
      <c r="A6738" s="917">
        <v>40837</v>
      </c>
      <c r="B6738">
        <v>5.41</v>
      </c>
    </row>
    <row r="6739" spans="1:2">
      <c r="A6739" s="917">
        <v>40840</v>
      </c>
      <c r="B6739">
        <v>5.41</v>
      </c>
    </row>
    <row r="6740" spans="1:2">
      <c r="A6740" s="917">
        <v>40841</v>
      </c>
      <c r="B6740">
        <v>5.28</v>
      </c>
    </row>
    <row r="6741" spans="1:2">
      <c r="A6741" s="917">
        <v>40842</v>
      </c>
      <c r="B6741">
        <v>5.33</v>
      </c>
    </row>
    <row r="6742" spans="1:2">
      <c r="A6742" s="917">
        <v>40843</v>
      </c>
      <c r="B6742">
        <v>5.46</v>
      </c>
    </row>
    <row r="6743" spans="1:2">
      <c r="A6743" s="917">
        <v>40844</v>
      </c>
      <c r="B6743">
        <v>5.33</v>
      </c>
    </row>
    <row r="6744" spans="1:2">
      <c r="A6744" s="917">
        <v>40847</v>
      </c>
      <c r="B6744">
        <v>5.19</v>
      </c>
    </row>
    <row r="6745" spans="1:2">
      <c r="A6745" s="917">
        <v>40848</v>
      </c>
      <c r="B6745">
        <v>5.04</v>
      </c>
    </row>
    <row r="6746" spans="1:2">
      <c r="A6746" s="917">
        <v>40849</v>
      </c>
      <c r="B6746">
        <v>5.0599999999999996</v>
      </c>
    </row>
    <row r="6747" spans="1:2">
      <c r="A6747" s="917">
        <v>40850</v>
      </c>
      <c r="B6747">
        <v>5.13</v>
      </c>
    </row>
    <row r="6748" spans="1:2">
      <c r="A6748" s="917">
        <v>40851</v>
      </c>
      <c r="B6748">
        <v>5.12</v>
      </c>
    </row>
    <row r="6749" spans="1:2">
      <c r="A6749" s="917">
        <v>40854</v>
      </c>
      <c r="B6749">
        <v>5.0599999999999996</v>
      </c>
    </row>
    <row r="6750" spans="1:2">
      <c r="A6750" s="917">
        <v>40855</v>
      </c>
      <c r="B6750">
        <v>5.15</v>
      </c>
    </row>
    <row r="6751" spans="1:2">
      <c r="A6751" s="917">
        <v>40856</v>
      </c>
      <c r="B6751">
        <v>5.08</v>
      </c>
    </row>
    <row r="6752" spans="1:2">
      <c r="A6752" s="917">
        <v>40857</v>
      </c>
      <c r="B6752">
        <v>5.18</v>
      </c>
    </row>
    <row r="6753" spans="1:2">
      <c r="A6753" s="917">
        <v>40858</v>
      </c>
      <c r="B6753" t="s">
        <v>739</v>
      </c>
    </row>
    <row r="6754" spans="1:2">
      <c r="A6754" s="917">
        <v>40861</v>
      </c>
      <c r="B6754">
        <v>5.17</v>
      </c>
    </row>
    <row r="6755" spans="1:2">
      <c r="A6755" s="917">
        <v>40862</v>
      </c>
      <c r="B6755">
        <v>5.2</v>
      </c>
    </row>
    <row r="6756" spans="1:2">
      <c r="A6756" s="917">
        <v>40863</v>
      </c>
      <c r="B6756">
        <v>5.18</v>
      </c>
    </row>
    <row r="6757" spans="1:2">
      <c r="A6757" s="917">
        <v>40864</v>
      </c>
      <c r="B6757">
        <v>5.12</v>
      </c>
    </row>
    <row r="6758" spans="1:2">
      <c r="A6758" s="917">
        <v>40865</v>
      </c>
      <c r="B6758">
        <v>5.15</v>
      </c>
    </row>
    <row r="6759" spans="1:2">
      <c r="A6759" s="917">
        <v>40868</v>
      </c>
      <c r="B6759">
        <v>5.12</v>
      </c>
    </row>
    <row r="6760" spans="1:2">
      <c r="A6760" s="917">
        <v>40869</v>
      </c>
      <c r="B6760">
        <v>5.1100000000000003</v>
      </c>
    </row>
    <row r="6761" spans="1:2">
      <c r="A6761" s="917">
        <v>40870</v>
      </c>
      <c r="B6761">
        <v>5.04</v>
      </c>
    </row>
    <row r="6762" spans="1:2">
      <c r="A6762" s="917">
        <v>40871</v>
      </c>
      <c r="B6762" t="s">
        <v>739</v>
      </c>
    </row>
    <row r="6763" spans="1:2">
      <c r="A6763" s="917">
        <v>40872</v>
      </c>
      <c r="B6763">
        <v>5.15</v>
      </c>
    </row>
    <row r="6764" spans="1:2">
      <c r="A6764" s="917">
        <v>40875</v>
      </c>
      <c r="B6764">
        <v>5.16</v>
      </c>
    </row>
    <row r="6765" spans="1:2">
      <c r="A6765" s="917">
        <v>40876</v>
      </c>
      <c r="B6765">
        <v>5.22</v>
      </c>
    </row>
    <row r="6766" spans="1:2">
      <c r="A6766" s="917">
        <v>40877</v>
      </c>
      <c r="B6766">
        <v>5.32</v>
      </c>
    </row>
    <row r="6767" spans="1:2">
      <c r="A6767" s="917">
        <v>40878</v>
      </c>
      <c r="B6767">
        <v>5.41</v>
      </c>
    </row>
    <row r="6768" spans="1:2">
      <c r="A6768" s="917">
        <v>40879</v>
      </c>
      <c r="B6768">
        <v>5.29</v>
      </c>
    </row>
    <row r="6769" spans="1:2">
      <c r="A6769" s="917">
        <v>40882</v>
      </c>
      <c r="B6769">
        <v>5.29</v>
      </c>
    </row>
    <row r="6770" spans="1:2">
      <c r="A6770" s="917">
        <v>40883</v>
      </c>
      <c r="B6770">
        <v>5.34</v>
      </c>
    </row>
    <row r="6771" spans="1:2">
      <c r="A6771" s="917">
        <v>40884</v>
      </c>
      <c r="B6771">
        <v>5.28</v>
      </c>
    </row>
    <row r="6772" spans="1:2">
      <c r="A6772" s="917">
        <v>40885</v>
      </c>
      <c r="B6772">
        <v>5.25</v>
      </c>
    </row>
    <row r="6773" spans="1:2">
      <c r="A6773" s="917">
        <v>40886</v>
      </c>
      <c r="B6773">
        <v>5.35</v>
      </c>
    </row>
    <row r="6774" spans="1:2">
      <c r="A6774" s="917">
        <v>40889</v>
      </c>
      <c r="B6774">
        <v>5.3</v>
      </c>
    </row>
    <row r="6775" spans="1:2">
      <c r="A6775" s="917">
        <v>40890</v>
      </c>
      <c r="B6775">
        <v>5.25</v>
      </c>
    </row>
    <row r="6776" spans="1:2">
      <c r="A6776" s="917">
        <v>40891</v>
      </c>
      <c r="B6776">
        <v>5.16</v>
      </c>
    </row>
    <row r="6777" spans="1:2">
      <c r="A6777" s="917">
        <v>40892</v>
      </c>
      <c r="B6777">
        <v>5.19</v>
      </c>
    </row>
    <row r="6778" spans="1:2">
      <c r="A6778" s="917">
        <v>40893</v>
      </c>
      <c r="B6778">
        <v>5.12</v>
      </c>
    </row>
    <row r="6779" spans="1:2">
      <c r="A6779" s="917">
        <v>40896</v>
      </c>
      <c r="B6779">
        <v>5.08</v>
      </c>
    </row>
    <row r="6780" spans="1:2">
      <c r="A6780" s="917">
        <v>40897</v>
      </c>
      <c r="B6780">
        <v>5.21</v>
      </c>
    </row>
    <row r="6781" spans="1:2">
      <c r="A6781" s="917">
        <v>40898</v>
      </c>
      <c r="B6781">
        <v>5.28</v>
      </c>
    </row>
    <row r="6782" spans="1:2">
      <c r="A6782" s="917">
        <v>40899</v>
      </c>
      <c r="B6782">
        <v>5.26</v>
      </c>
    </row>
    <row r="6783" spans="1:2">
      <c r="A6783" s="917">
        <v>40900</v>
      </c>
      <c r="B6783">
        <v>5.35</v>
      </c>
    </row>
    <row r="6784" spans="1:2">
      <c r="A6784" s="917">
        <v>40903</v>
      </c>
      <c r="B6784" t="s">
        <v>739</v>
      </c>
    </row>
    <row r="6785" spans="1:2">
      <c r="A6785" s="917">
        <v>40904</v>
      </c>
      <c r="B6785">
        <v>5.32</v>
      </c>
    </row>
    <row r="6786" spans="1:2">
      <c r="A6786" s="917">
        <v>40905</v>
      </c>
      <c r="B6786">
        <v>5.18</v>
      </c>
    </row>
    <row r="6787" spans="1:2">
      <c r="A6787" s="917">
        <v>40906</v>
      </c>
      <c r="B6787">
        <v>5.19</v>
      </c>
    </row>
    <row r="6788" spans="1:2">
      <c r="A6788" s="917">
        <v>40907</v>
      </c>
      <c r="B6788">
        <v>5.16</v>
      </c>
    </row>
    <row r="6789" spans="1:2">
      <c r="A6789" s="917">
        <v>40910</v>
      </c>
      <c r="B6789" t="s">
        <v>739</v>
      </c>
    </row>
    <row r="6790" spans="1:2">
      <c r="A6790" s="917">
        <v>40911</v>
      </c>
      <c r="B6790">
        <v>5.26</v>
      </c>
    </row>
    <row r="6791" spans="1:2">
      <c r="A6791" s="917">
        <v>40912</v>
      </c>
      <c r="B6791">
        <v>5.3</v>
      </c>
    </row>
    <row r="6792" spans="1:2">
      <c r="A6792" s="917">
        <v>40913</v>
      </c>
      <c r="B6792">
        <v>5.29</v>
      </c>
    </row>
    <row r="6793" spans="1:2">
      <c r="A6793" s="917">
        <v>40914</v>
      </c>
      <c r="B6793">
        <v>5.25</v>
      </c>
    </row>
    <row r="6794" spans="1:2">
      <c r="A6794" s="917">
        <v>40917</v>
      </c>
      <c r="B6794">
        <v>5.26</v>
      </c>
    </row>
    <row r="6795" spans="1:2">
      <c r="A6795" s="917">
        <v>40918</v>
      </c>
      <c r="B6795">
        <v>5.25</v>
      </c>
    </row>
    <row r="6796" spans="1:2">
      <c r="A6796" s="917">
        <v>40919</v>
      </c>
      <c r="B6796">
        <v>5.2</v>
      </c>
    </row>
    <row r="6797" spans="1:2">
      <c r="A6797" s="917">
        <v>40920</v>
      </c>
      <c r="B6797">
        <v>5.21</v>
      </c>
    </row>
    <row r="6798" spans="1:2">
      <c r="A6798" s="917">
        <v>40921</v>
      </c>
      <c r="B6798">
        <v>5.13</v>
      </c>
    </row>
    <row r="6799" spans="1:2">
      <c r="A6799" s="917">
        <v>40924</v>
      </c>
      <c r="B6799" t="s">
        <v>739</v>
      </c>
    </row>
    <row r="6800" spans="1:2">
      <c r="A6800" s="917">
        <v>40925</v>
      </c>
      <c r="B6800">
        <v>5.1100000000000003</v>
      </c>
    </row>
    <row r="6801" spans="1:2">
      <c r="A6801" s="917">
        <v>40926</v>
      </c>
      <c r="B6801">
        <v>5.17</v>
      </c>
    </row>
    <row r="6802" spans="1:2">
      <c r="A6802" s="917">
        <v>40927</v>
      </c>
      <c r="B6802">
        <v>5.23</v>
      </c>
    </row>
    <row r="6803" spans="1:2">
      <c r="A6803" s="917">
        <v>40928</v>
      </c>
      <c r="B6803">
        <v>5.29</v>
      </c>
    </row>
    <row r="6804" spans="1:2">
      <c r="A6804" s="917">
        <v>40931</v>
      </c>
      <c r="B6804">
        <v>5.33</v>
      </c>
    </row>
    <row r="6805" spans="1:2">
      <c r="A6805" s="917">
        <v>40932</v>
      </c>
      <c r="B6805">
        <v>5.33</v>
      </c>
    </row>
    <row r="6806" spans="1:2">
      <c r="A6806" s="917">
        <v>40933</v>
      </c>
      <c r="B6806">
        <v>5.32</v>
      </c>
    </row>
    <row r="6807" spans="1:2">
      <c r="A6807" s="917">
        <v>40934</v>
      </c>
      <c r="B6807">
        <v>5.24</v>
      </c>
    </row>
    <row r="6808" spans="1:2">
      <c r="A6808" s="917">
        <v>40935</v>
      </c>
      <c r="B6808">
        <v>5.21</v>
      </c>
    </row>
    <row r="6809" spans="1:2">
      <c r="A6809" s="917">
        <v>40938</v>
      </c>
      <c r="B6809">
        <v>5.12</v>
      </c>
    </row>
    <row r="6810" spans="1:2">
      <c r="A6810" s="917">
        <v>40939</v>
      </c>
      <c r="B6810">
        <v>5.07</v>
      </c>
    </row>
    <row r="6811" spans="1:2">
      <c r="A6811" s="917">
        <v>40940</v>
      </c>
      <c r="B6811">
        <v>5.12</v>
      </c>
    </row>
    <row r="6812" spans="1:2">
      <c r="A6812" s="917">
        <v>40941</v>
      </c>
      <c r="B6812">
        <v>5.1100000000000003</v>
      </c>
    </row>
    <row r="6813" spans="1:2">
      <c r="A6813" s="917">
        <v>40942</v>
      </c>
      <c r="B6813">
        <v>5.23</v>
      </c>
    </row>
    <row r="6814" spans="1:2">
      <c r="A6814" s="917">
        <v>40945</v>
      </c>
      <c r="B6814">
        <v>5.15</v>
      </c>
    </row>
    <row r="6815" spans="1:2">
      <c r="A6815" s="917">
        <v>40946</v>
      </c>
      <c r="B6815">
        <v>5.19</v>
      </c>
    </row>
    <row r="6816" spans="1:2">
      <c r="A6816" s="917">
        <v>40947</v>
      </c>
      <c r="B6816">
        <v>5.18</v>
      </c>
    </row>
    <row r="6817" spans="1:2">
      <c r="A6817" s="917">
        <v>40948</v>
      </c>
      <c r="B6817">
        <v>5.22</v>
      </c>
    </row>
    <row r="6818" spans="1:2">
      <c r="A6818" s="917">
        <v>40949</v>
      </c>
      <c r="B6818">
        <v>5.13</v>
      </c>
    </row>
    <row r="6819" spans="1:2">
      <c r="A6819" s="917">
        <v>40952</v>
      </c>
      <c r="B6819">
        <v>5.18</v>
      </c>
    </row>
    <row r="6820" spans="1:2">
      <c r="A6820" s="917">
        <v>40953</v>
      </c>
      <c r="B6820">
        <v>5.0999999999999996</v>
      </c>
    </row>
    <row r="6821" spans="1:2">
      <c r="A6821" s="917">
        <v>40954</v>
      </c>
      <c r="B6821">
        <v>5.12</v>
      </c>
    </row>
    <row r="6822" spans="1:2">
      <c r="A6822" s="917">
        <v>40955</v>
      </c>
      <c r="B6822">
        <v>5.16</v>
      </c>
    </row>
    <row r="6823" spans="1:2">
      <c r="A6823" s="917">
        <v>40956</v>
      </c>
      <c r="B6823">
        <v>5.18</v>
      </c>
    </row>
    <row r="6824" spans="1:2">
      <c r="A6824" s="917">
        <v>40959</v>
      </c>
      <c r="B6824" t="s">
        <v>739</v>
      </c>
    </row>
    <row r="6825" spans="1:2">
      <c r="A6825" s="917">
        <v>40960</v>
      </c>
      <c r="B6825">
        <v>5.2</v>
      </c>
    </row>
    <row r="6826" spans="1:2">
      <c r="A6826" s="917">
        <v>40961</v>
      </c>
      <c r="B6826">
        <v>5.16</v>
      </c>
    </row>
    <row r="6827" spans="1:2">
      <c r="A6827" s="917">
        <v>40962</v>
      </c>
      <c r="B6827">
        <v>5.13</v>
      </c>
    </row>
    <row r="6828" spans="1:2">
      <c r="A6828" s="917">
        <v>40963</v>
      </c>
      <c r="B6828">
        <v>5.0999999999999996</v>
      </c>
    </row>
    <row r="6829" spans="1:2">
      <c r="A6829" s="917">
        <v>40966</v>
      </c>
      <c r="B6829">
        <v>5.04</v>
      </c>
    </row>
    <row r="6830" spans="1:2">
      <c r="A6830" s="917">
        <v>40967</v>
      </c>
      <c r="B6830">
        <v>5.0599999999999996</v>
      </c>
    </row>
    <row r="6831" spans="1:2">
      <c r="A6831" s="917">
        <v>40968</v>
      </c>
      <c r="B6831">
        <v>5.08</v>
      </c>
    </row>
    <row r="6832" spans="1:2">
      <c r="A6832" s="917">
        <v>40969</v>
      </c>
      <c r="B6832">
        <v>5.13</v>
      </c>
    </row>
    <row r="6833" spans="1:2">
      <c r="A6833" s="917">
        <v>40970</v>
      </c>
      <c r="B6833">
        <v>5.08</v>
      </c>
    </row>
    <row r="6834" spans="1:2">
      <c r="A6834" s="917">
        <v>40973</v>
      </c>
      <c r="B6834">
        <v>5.1100000000000003</v>
      </c>
    </row>
    <row r="6835" spans="1:2">
      <c r="A6835" s="917">
        <v>40974</v>
      </c>
      <c r="B6835">
        <v>5.0599999999999996</v>
      </c>
    </row>
    <row r="6836" spans="1:2">
      <c r="A6836" s="917">
        <v>40975</v>
      </c>
      <c r="B6836">
        <v>5.09</v>
      </c>
    </row>
    <row r="6837" spans="1:2">
      <c r="A6837" s="917">
        <v>40976</v>
      </c>
      <c r="B6837">
        <v>5.14</v>
      </c>
    </row>
    <row r="6838" spans="1:2">
      <c r="A6838" s="917">
        <v>40977</v>
      </c>
      <c r="B6838">
        <v>5.15</v>
      </c>
    </row>
    <row r="6839" spans="1:2">
      <c r="A6839" s="917">
        <v>40980</v>
      </c>
      <c r="B6839">
        <v>5.13</v>
      </c>
    </row>
    <row r="6840" spans="1:2">
      <c r="A6840" s="917">
        <v>40981</v>
      </c>
      <c r="B6840">
        <v>5.22</v>
      </c>
    </row>
    <row r="6841" spans="1:2">
      <c r="A6841" s="917">
        <v>40982</v>
      </c>
      <c r="B6841">
        <v>5.36</v>
      </c>
    </row>
    <row r="6842" spans="1:2">
      <c r="A6842" s="917">
        <v>40983</v>
      </c>
      <c r="B6842">
        <v>5.36</v>
      </c>
    </row>
    <row r="6843" spans="1:2">
      <c r="A6843" s="917">
        <v>40984</v>
      </c>
      <c r="B6843">
        <v>5.35</v>
      </c>
    </row>
    <row r="6844" spans="1:2">
      <c r="A6844" s="917">
        <v>40987</v>
      </c>
      <c r="B6844">
        <v>5.42</v>
      </c>
    </row>
    <row r="6845" spans="1:2">
      <c r="A6845" s="917">
        <v>40988</v>
      </c>
      <c r="B6845">
        <v>5.4</v>
      </c>
    </row>
    <row r="6846" spans="1:2">
      <c r="A6846" s="917">
        <v>40989</v>
      </c>
      <c r="B6846">
        <v>5.31</v>
      </c>
    </row>
    <row r="6847" spans="1:2">
      <c r="A6847" s="917">
        <v>40990</v>
      </c>
      <c r="B6847">
        <v>5.3</v>
      </c>
    </row>
    <row r="6848" spans="1:2">
      <c r="A6848" s="917">
        <v>40991</v>
      </c>
      <c r="B6848">
        <v>5.26</v>
      </c>
    </row>
    <row r="6849" spans="1:2">
      <c r="A6849" s="917">
        <v>40994</v>
      </c>
      <c r="B6849">
        <v>5.27</v>
      </c>
    </row>
    <row r="6850" spans="1:2">
      <c r="A6850" s="917">
        <v>40995</v>
      </c>
      <c r="B6850">
        <v>5.24</v>
      </c>
    </row>
    <row r="6851" spans="1:2">
      <c r="A6851" s="917">
        <v>40996</v>
      </c>
      <c r="B6851">
        <v>5.24</v>
      </c>
    </row>
    <row r="6852" spans="1:2">
      <c r="A6852" s="917">
        <v>40997</v>
      </c>
      <c r="B6852">
        <v>5.21</v>
      </c>
    </row>
    <row r="6853" spans="1:2">
      <c r="A6853" s="917">
        <v>40998</v>
      </c>
      <c r="B6853">
        <v>5.3</v>
      </c>
    </row>
    <row r="6854" spans="1:2">
      <c r="A6854" s="917">
        <v>41001</v>
      </c>
      <c r="B6854">
        <v>5.3</v>
      </c>
    </row>
    <row r="6855" spans="1:2">
      <c r="A6855" s="917">
        <v>41002</v>
      </c>
      <c r="B6855">
        <v>5.36</v>
      </c>
    </row>
    <row r="6856" spans="1:2">
      <c r="A6856" s="917">
        <v>41003</v>
      </c>
      <c r="B6856">
        <v>5.33</v>
      </c>
    </row>
    <row r="6857" spans="1:2">
      <c r="A6857" s="917">
        <v>41004</v>
      </c>
      <c r="B6857">
        <v>5.28</v>
      </c>
    </row>
    <row r="6858" spans="1:2">
      <c r="A6858" s="917">
        <v>41005</v>
      </c>
      <c r="B6858">
        <v>5.2</v>
      </c>
    </row>
    <row r="6859" spans="1:2">
      <c r="A6859" s="917">
        <v>41008</v>
      </c>
      <c r="B6859">
        <v>5.17</v>
      </c>
    </row>
    <row r="6860" spans="1:2">
      <c r="A6860" s="917">
        <v>41009</v>
      </c>
      <c r="B6860">
        <v>5.15</v>
      </c>
    </row>
    <row r="6861" spans="1:2">
      <c r="A6861" s="917">
        <v>41010</v>
      </c>
      <c r="B6861">
        <v>5.21</v>
      </c>
    </row>
    <row r="6862" spans="1:2">
      <c r="A6862" s="917">
        <v>41011</v>
      </c>
      <c r="B6862">
        <v>5.23</v>
      </c>
    </row>
    <row r="6863" spans="1:2">
      <c r="A6863" s="917">
        <v>41012</v>
      </c>
      <c r="B6863">
        <v>5.17</v>
      </c>
    </row>
    <row r="6864" spans="1:2">
      <c r="A6864" s="917">
        <v>41015</v>
      </c>
      <c r="B6864">
        <v>5.14</v>
      </c>
    </row>
    <row r="6865" spans="1:2">
      <c r="A6865" s="917">
        <v>41016</v>
      </c>
      <c r="B6865">
        <v>5.17</v>
      </c>
    </row>
    <row r="6866" spans="1:2">
      <c r="A6866" s="917">
        <v>41017</v>
      </c>
      <c r="B6866">
        <v>5.15</v>
      </c>
    </row>
    <row r="6867" spans="1:2">
      <c r="A6867" s="917">
        <v>41018</v>
      </c>
      <c r="B6867">
        <v>5.13</v>
      </c>
    </row>
    <row r="6868" spans="1:2">
      <c r="A6868" s="917">
        <v>41019</v>
      </c>
      <c r="B6868">
        <v>5.16</v>
      </c>
    </row>
    <row r="6869" spans="1:2">
      <c r="A6869" s="917">
        <v>41022</v>
      </c>
      <c r="B6869">
        <v>5.12</v>
      </c>
    </row>
    <row r="6870" spans="1:2">
      <c r="A6870" s="917">
        <v>41023</v>
      </c>
      <c r="B6870">
        <v>5.15</v>
      </c>
    </row>
    <row r="6871" spans="1:2">
      <c r="A6871" s="917">
        <v>41024</v>
      </c>
      <c r="B6871">
        <v>5.18</v>
      </c>
    </row>
    <row r="6872" spans="1:2">
      <c r="A6872" s="917">
        <v>41025</v>
      </c>
      <c r="B6872">
        <v>5.17</v>
      </c>
    </row>
    <row r="6873" spans="1:2">
      <c r="A6873" s="917">
        <v>41026</v>
      </c>
      <c r="B6873">
        <v>5.15</v>
      </c>
    </row>
    <row r="6874" spans="1:2">
      <c r="A6874" s="917">
        <v>41029</v>
      </c>
      <c r="B6874">
        <v>5.15</v>
      </c>
    </row>
    <row r="6875" spans="1:2">
      <c r="A6875" s="917">
        <v>41030</v>
      </c>
      <c r="B6875">
        <v>5.2</v>
      </c>
    </row>
    <row r="6876" spans="1:2">
      <c r="A6876" s="917">
        <v>41031</v>
      </c>
      <c r="B6876">
        <v>5.15</v>
      </c>
    </row>
    <row r="6877" spans="1:2">
      <c r="A6877" s="917">
        <v>41032</v>
      </c>
      <c r="B6877">
        <v>5.14</v>
      </c>
    </row>
    <row r="6878" spans="1:2">
      <c r="A6878" s="917">
        <v>41033</v>
      </c>
      <c r="B6878">
        <v>5.0999999999999996</v>
      </c>
    </row>
    <row r="6879" spans="1:2">
      <c r="A6879" s="917">
        <v>41036</v>
      </c>
      <c r="B6879">
        <v>5.0999999999999996</v>
      </c>
    </row>
    <row r="6880" spans="1:2">
      <c r="A6880" s="917">
        <v>41037</v>
      </c>
      <c r="B6880">
        <v>5.07</v>
      </c>
    </row>
    <row r="6881" spans="1:2">
      <c r="A6881" s="917">
        <v>41038</v>
      </c>
      <c r="B6881">
        <v>5.09</v>
      </c>
    </row>
    <row r="6882" spans="1:2">
      <c r="A6882" s="917">
        <v>41039</v>
      </c>
      <c r="B6882">
        <v>5.0999999999999996</v>
      </c>
    </row>
    <row r="6883" spans="1:2">
      <c r="A6883" s="917">
        <v>41040</v>
      </c>
      <c r="B6883">
        <v>5.0599999999999996</v>
      </c>
    </row>
    <row r="6884" spans="1:2">
      <c r="A6884" s="917">
        <v>41043</v>
      </c>
      <c r="B6884">
        <v>5</v>
      </c>
    </row>
    <row r="6885" spans="1:2">
      <c r="A6885" s="917">
        <v>41044</v>
      </c>
      <c r="B6885">
        <v>5</v>
      </c>
    </row>
    <row r="6886" spans="1:2">
      <c r="A6886" s="917">
        <v>41045</v>
      </c>
      <c r="B6886">
        <v>5.01</v>
      </c>
    </row>
    <row r="6887" spans="1:2">
      <c r="A6887" s="917">
        <v>41046</v>
      </c>
      <c r="B6887">
        <v>4.93</v>
      </c>
    </row>
    <row r="6888" spans="1:2">
      <c r="A6888" s="917">
        <v>41047</v>
      </c>
      <c r="B6888">
        <v>4.9800000000000004</v>
      </c>
    </row>
    <row r="6889" spans="1:2">
      <c r="A6889" s="917">
        <v>41050</v>
      </c>
      <c r="B6889">
        <v>5</v>
      </c>
    </row>
    <row r="6890" spans="1:2">
      <c r="A6890" s="917">
        <v>41051</v>
      </c>
      <c r="B6890">
        <v>5.13</v>
      </c>
    </row>
    <row r="6891" spans="1:2">
      <c r="A6891" s="917">
        <v>41052</v>
      </c>
      <c r="B6891">
        <v>5.0599999999999996</v>
      </c>
    </row>
    <row r="6892" spans="1:2">
      <c r="A6892" s="917">
        <v>41053</v>
      </c>
      <c r="B6892">
        <v>5.13</v>
      </c>
    </row>
    <row r="6893" spans="1:2">
      <c r="A6893" s="917">
        <v>41054</v>
      </c>
      <c r="B6893">
        <v>5.12</v>
      </c>
    </row>
    <row r="6894" spans="1:2">
      <c r="A6894" s="917">
        <v>41057</v>
      </c>
      <c r="B6894" t="s">
        <v>739</v>
      </c>
    </row>
    <row r="6895" spans="1:2">
      <c r="A6895" s="917">
        <v>41058</v>
      </c>
      <c r="B6895">
        <v>5.12</v>
      </c>
    </row>
    <row r="6896" spans="1:2">
      <c r="A6896" s="917">
        <v>41059</v>
      </c>
      <c r="B6896">
        <v>5.03</v>
      </c>
    </row>
    <row r="6897" spans="1:2">
      <c r="A6897" s="917">
        <v>41060</v>
      </c>
      <c r="B6897">
        <v>4.99</v>
      </c>
    </row>
    <row r="6898" spans="1:2">
      <c r="A6898" s="917">
        <v>41061</v>
      </c>
      <c r="B6898">
        <v>4.88</v>
      </c>
    </row>
    <row r="6899" spans="1:2">
      <c r="A6899" s="917">
        <v>41064</v>
      </c>
      <c r="B6899">
        <v>4.93</v>
      </c>
    </row>
    <row r="6900" spans="1:2">
      <c r="A6900" s="917">
        <v>41065</v>
      </c>
      <c r="B6900">
        <v>4.97</v>
      </c>
    </row>
    <row r="6901" spans="1:2">
      <c r="A6901" s="917">
        <v>41066</v>
      </c>
      <c r="B6901">
        <v>5.07</v>
      </c>
    </row>
    <row r="6902" spans="1:2">
      <c r="A6902" s="917">
        <v>41067</v>
      </c>
      <c r="B6902">
        <v>5.09</v>
      </c>
    </row>
    <row r="6903" spans="1:2">
      <c r="A6903" s="917">
        <v>41068</v>
      </c>
      <c r="B6903">
        <v>5.09</v>
      </c>
    </row>
    <row r="6904" spans="1:2">
      <c r="A6904" s="917">
        <v>41071</v>
      </c>
      <c r="B6904">
        <v>5.0599999999999996</v>
      </c>
    </row>
    <row r="6905" spans="1:2">
      <c r="A6905" s="917">
        <v>41072</v>
      </c>
      <c r="B6905">
        <v>5.0999999999999996</v>
      </c>
    </row>
    <row r="6906" spans="1:2">
      <c r="A6906" s="917">
        <v>41073</v>
      </c>
      <c r="B6906">
        <v>5.04</v>
      </c>
    </row>
    <row r="6907" spans="1:2">
      <c r="A6907" s="917">
        <v>41074</v>
      </c>
      <c r="B6907">
        <v>5.04</v>
      </c>
    </row>
    <row r="6908" spans="1:2">
      <c r="A6908" s="917">
        <v>41075</v>
      </c>
      <c r="B6908">
        <v>5.0199999999999996</v>
      </c>
    </row>
    <row r="6909" spans="1:2">
      <c r="A6909" s="917">
        <v>41078</v>
      </c>
      <c r="B6909">
        <v>5.01</v>
      </c>
    </row>
    <row r="6910" spans="1:2">
      <c r="A6910" s="917">
        <v>41079</v>
      </c>
      <c r="B6910">
        <v>5.05</v>
      </c>
    </row>
    <row r="6911" spans="1:2">
      <c r="A6911" s="917">
        <v>41080</v>
      </c>
      <c r="B6911">
        <v>5.03</v>
      </c>
    </row>
    <row r="6912" spans="1:2">
      <c r="A6912" s="917">
        <v>41081</v>
      </c>
      <c r="B6912">
        <v>4.9800000000000004</v>
      </c>
    </row>
    <row r="6913" spans="1:2">
      <c r="A6913" s="917">
        <v>41082</v>
      </c>
      <c r="B6913">
        <v>5.05</v>
      </c>
    </row>
    <row r="6914" spans="1:2">
      <c r="A6914" s="917">
        <v>41085</v>
      </c>
      <c r="B6914">
        <v>4.99</v>
      </c>
    </row>
    <row r="6915" spans="1:2">
      <c r="A6915" s="917">
        <v>41086</v>
      </c>
      <c r="B6915">
        <v>5</v>
      </c>
    </row>
    <row r="6916" spans="1:2">
      <c r="A6916" s="917">
        <v>41087</v>
      </c>
      <c r="B6916">
        <v>5</v>
      </c>
    </row>
    <row r="6917" spans="1:2">
      <c r="A6917" s="917">
        <v>41088</v>
      </c>
      <c r="B6917">
        <v>4.97</v>
      </c>
    </row>
    <row r="6918" spans="1:2">
      <c r="A6918" s="917">
        <v>41089</v>
      </c>
      <c r="B6918">
        <v>5.0599999999999996</v>
      </c>
    </row>
    <row r="6919" spans="1:2">
      <c r="A6919" s="917">
        <v>41092</v>
      </c>
      <c r="B6919">
        <v>5.01</v>
      </c>
    </row>
    <row r="6920" spans="1:2">
      <c r="A6920" s="917">
        <v>41093</v>
      </c>
      <c r="B6920">
        <v>5.0599999999999996</v>
      </c>
    </row>
    <row r="6921" spans="1:2">
      <c r="A6921" s="917">
        <v>41094</v>
      </c>
      <c r="B6921" t="s">
        <v>739</v>
      </c>
    </row>
    <row r="6922" spans="1:2">
      <c r="A6922" s="917">
        <v>41095</v>
      </c>
      <c r="B6922">
        <v>5.05</v>
      </c>
    </row>
    <row r="6923" spans="1:2">
      <c r="A6923" s="917">
        <v>41096</v>
      </c>
      <c r="B6923">
        <v>4.9800000000000004</v>
      </c>
    </row>
    <row r="6924" spans="1:2">
      <c r="A6924" s="917">
        <v>41099</v>
      </c>
      <c r="B6924">
        <v>4.9400000000000004</v>
      </c>
    </row>
    <row r="6925" spans="1:2">
      <c r="A6925" s="917">
        <v>41100</v>
      </c>
      <c r="B6925">
        <v>4.92</v>
      </c>
    </row>
    <row r="6926" spans="1:2">
      <c r="A6926" s="917">
        <v>41101</v>
      </c>
      <c r="B6926">
        <v>4.9000000000000004</v>
      </c>
    </row>
    <row r="6927" spans="1:2">
      <c r="A6927" s="917">
        <v>41102</v>
      </c>
      <c r="B6927">
        <v>4.87</v>
      </c>
    </row>
    <row r="6928" spans="1:2">
      <c r="A6928" s="917">
        <v>41103</v>
      </c>
      <c r="B6928">
        <v>4.8899999999999997</v>
      </c>
    </row>
    <row r="6929" spans="1:2">
      <c r="A6929" s="917">
        <v>41106</v>
      </c>
      <c r="B6929">
        <v>4.8499999999999996</v>
      </c>
    </row>
    <row r="6930" spans="1:2">
      <c r="A6930" s="917">
        <v>41107</v>
      </c>
      <c r="B6930">
        <v>4.88</v>
      </c>
    </row>
    <row r="6931" spans="1:2">
      <c r="A6931" s="917">
        <v>41108</v>
      </c>
      <c r="B6931">
        <v>4.8499999999999996</v>
      </c>
    </row>
    <row r="6932" spans="1:2">
      <c r="A6932" s="917">
        <v>41109</v>
      </c>
      <c r="B6932">
        <v>4.88</v>
      </c>
    </row>
    <row r="6933" spans="1:2">
      <c r="A6933" s="917">
        <v>41110</v>
      </c>
      <c r="B6933">
        <v>4.8</v>
      </c>
    </row>
    <row r="6934" spans="1:2">
      <c r="A6934" s="917">
        <v>41113</v>
      </c>
      <c r="B6934">
        <v>4.78</v>
      </c>
    </row>
    <row r="6935" spans="1:2">
      <c r="A6935" s="917">
        <v>41114</v>
      </c>
      <c r="B6935">
        <v>4.7300000000000004</v>
      </c>
    </row>
    <row r="6936" spans="1:2">
      <c r="A6936" s="917">
        <v>41115</v>
      </c>
      <c r="B6936">
        <v>4.7300000000000004</v>
      </c>
    </row>
    <row r="6937" spans="1:2">
      <c r="A6937" s="917">
        <v>41116</v>
      </c>
      <c r="B6937">
        <v>4.75</v>
      </c>
    </row>
    <row r="6938" spans="1:2">
      <c r="A6938" s="917">
        <v>41117</v>
      </c>
      <c r="B6938">
        <v>4.87</v>
      </c>
    </row>
    <row r="6939" spans="1:2">
      <c r="A6939" s="917">
        <v>41120</v>
      </c>
      <c r="B6939">
        <v>4.79</v>
      </c>
    </row>
    <row r="6940" spans="1:2">
      <c r="A6940" s="917">
        <v>41121</v>
      </c>
      <c r="B6940">
        <v>4.78</v>
      </c>
    </row>
    <row r="6941" spans="1:2">
      <c r="A6941" s="917">
        <v>41122</v>
      </c>
      <c r="B6941">
        <v>4.82</v>
      </c>
    </row>
    <row r="6942" spans="1:2">
      <c r="A6942" s="917">
        <v>41123</v>
      </c>
      <c r="B6942">
        <v>4.75</v>
      </c>
    </row>
    <row r="6943" spans="1:2">
      <c r="A6943" s="917">
        <v>41124</v>
      </c>
      <c r="B6943">
        <v>4.8600000000000003</v>
      </c>
    </row>
    <row r="6944" spans="1:2">
      <c r="A6944" s="917">
        <v>41127</v>
      </c>
      <c r="B6944">
        <v>4.83</v>
      </c>
    </row>
    <row r="6945" spans="1:2">
      <c r="A6945" s="917">
        <v>41128</v>
      </c>
      <c r="B6945">
        <v>4.9000000000000004</v>
      </c>
    </row>
    <row r="6946" spans="1:2">
      <c r="A6946" s="917">
        <v>41129</v>
      </c>
      <c r="B6946">
        <v>4.91</v>
      </c>
    </row>
    <row r="6947" spans="1:2">
      <c r="A6947" s="917">
        <v>41130</v>
      </c>
      <c r="B6947">
        <v>4.92</v>
      </c>
    </row>
    <row r="6948" spans="1:2">
      <c r="A6948" s="917">
        <v>41131</v>
      </c>
      <c r="B6948">
        <v>4.88</v>
      </c>
    </row>
    <row r="6949" spans="1:2">
      <c r="A6949" s="917">
        <v>41134</v>
      </c>
      <c r="B6949">
        <v>4.8899999999999997</v>
      </c>
    </row>
    <row r="6950" spans="1:2">
      <c r="A6950" s="917">
        <v>41135</v>
      </c>
      <c r="B6950">
        <v>4.9800000000000004</v>
      </c>
    </row>
    <row r="6951" spans="1:2">
      <c r="A6951" s="917">
        <v>41136</v>
      </c>
      <c r="B6951">
        <v>5.07</v>
      </c>
    </row>
    <row r="6952" spans="1:2">
      <c r="A6952" s="917">
        <v>41137</v>
      </c>
      <c r="B6952">
        <v>5.09</v>
      </c>
    </row>
    <row r="6953" spans="1:2">
      <c r="A6953" s="917">
        <v>41138</v>
      </c>
      <c r="B6953">
        <v>5.0599999999999996</v>
      </c>
    </row>
    <row r="6954" spans="1:2">
      <c r="A6954" s="917">
        <v>41141</v>
      </c>
      <c r="B6954">
        <v>5.05</v>
      </c>
    </row>
    <row r="6955" spans="1:2">
      <c r="A6955" s="917">
        <v>41142</v>
      </c>
      <c r="B6955">
        <v>5.03</v>
      </c>
    </row>
    <row r="6956" spans="1:2">
      <c r="A6956" s="917">
        <v>41143</v>
      </c>
      <c r="B6956">
        <v>4.93</v>
      </c>
    </row>
    <row r="6957" spans="1:2">
      <c r="A6957" s="917">
        <v>41144</v>
      </c>
      <c r="B6957">
        <v>4.88</v>
      </c>
    </row>
    <row r="6958" spans="1:2">
      <c r="A6958" s="917">
        <v>41145</v>
      </c>
      <c r="B6958">
        <v>4.8899999999999997</v>
      </c>
    </row>
    <row r="6959" spans="1:2">
      <c r="A6959" s="917">
        <v>41148</v>
      </c>
      <c r="B6959">
        <v>4.84</v>
      </c>
    </row>
    <row r="6960" spans="1:2">
      <c r="A6960" s="917">
        <v>41149</v>
      </c>
      <c r="B6960">
        <v>4.83</v>
      </c>
    </row>
    <row r="6961" spans="1:2">
      <c r="A6961" s="917">
        <v>41150</v>
      </c>
      <c r="B6961">
        <v>4.8499999999999996</v>
      </c>
    </row>
    <row r="6962" spans="1:2">
      <c r="A6962" s="917">
        <v>41151</v>
      </c>
      <c r="B6962">
        <v>4.83</v>
      </c>
    </row>
    <row r="6963" spans="1:2">
      <c r="A6963" s="917">
        <v>41152</v>
      </c>
      <c r="B6963">
        <v>4.78</v>
      </c>
    </row>
    <row r="6964" spans="1:2">
      <c r="A6964" s="917">
        <v>41155</v>
      </c>
      <c r="B6964" t="s">
        <v>739</v>
      </c>
    </row>
    <row r="6965" spans="1:2">
      <c r="A6965" s="917">
        <v>41156</v>
      </c>
      <c r="B6965">
        <v>4.7699999999999996</v>
      </c>
    </row>
    <row r="6966" spans="1:2">
      <c r="A6966" s="917">
        <v>41157</v>
      </c>
      <c r="B6966">
        <v>4.78</v>
      </c>
    </row>
    <row r="6967" spans="1:2">
      <c r="A6967" s="917">
        <v>41158</v>
      </c>
      <c r="B6967">
        <v>4.87</v>
      </c>
    </row>
    <row r="6968" spans="1:2">
      <c r="A6968" s="917">
        <v>41159</v>
      </c>
      <c r="B6968">
        <v>4.87</v>
      </c>
    </row>
    <row r="6969" spans="1:2">
      <c r="A6969" s="917">
        <v>41162</v>
      </c>
      <c r="B6969">
        <v>4.88</v>
      </c>
    </row>
    <row r="6970" spans="1:2">
      <c r="A6970" s="917">
        <v>41163</v>
      </c>
      <c r="B6970">
        <v>4.88</v>
      </c>
    </row>
    <row r="6971" spans="1:2">
      <c r="A6971" s="917">
        <v>41164</v>
      </c>
      <c r="B6971">
        <v>4.95</v>
      </c>
    </row>
    <row r="6972" spans="1:2">
      <c r="A6972" s="917">
        <v>41165</v>
      </c>
      <c r="B6972">
        <v>4.96</v>
      </c>
    </row>
    <row r="6973" spans="1:2">
      <c r="A6973" s="917">
        <v>41166</v>
      </c>
      <c r="B6973">
        <v>5.03</v>
      </c>
    </row>
    <row r="6974" spans="1:2">
      <c r="A6974" s="917">
        <v>41169</v>
      </c>
      <c r="B6974">
        <v>4.97</v>
      </c>
    </row>
    <row r="6975" spans="1:2">
      <c r="A6975" s="917">
        <v>41170</v>
      </c>
      <c r="B6975">
        <v>4.91</v>
      </c>
    </row>
    <row r="6976" spans="1:2">
      <c r="A6976" s="917">
        <v>41171</v>
      </c>
      <c r="B6976">
        <v>4.8600000000000003</v>
      </c>
    </row>
    <row r="6977" spans="1:2">
      <c r="A6977" s="917">
        <v>41172</v>
      </c>
      <c r="B6977">
        <v>4.84</v>
      </c>
    </row>
    <row r="6978" spans="1:2">
      <c r="A6978" s="917">
        <v>41173</v>
      </c>
      <c r="B6978">
        <v>4.83</v>
      </c>
    </row>
    <row r="6979" spans="1:2">
      <c r="A6979" s="917">
        <v>41176</v>
      </c>
      <c r="B6979">
        <v>4.76</v>
      </c>
    </row>
    <row r="6980" spans="1:2">
      <c r="A6980" s="917">
        <v>41177</v>
      </c>
      <c r="B6980">
        <v>4.7300000000000004</v>
      </c>
    </row>
    <row r="6981" spans="1:2">
      <c r="A6981" s="917">
        <v>41178</v>
      </c>
      <c r="B6981">
        <v>4.67</v>
      </c>
    </row>
    <row r="6982" spans="1:2">
      <c r="A6982" s="917">
        <v>41179</v>
      </c>
      <c r="B6982">
        <v>4.71</v>
      </c>
    </row>
    <row r="6983" spans="1:2">
      <c r="A6983" s="917">
        <v>41180</v>
      </c>
      <c r="B6983">
        <v>4.72</v>
      </c>
    </row>
    <row r="6984" spans="1:2">
      <c r="A6984" s="917">
        <v>41183</v>
      </c>
      <c r="B6984">
        <v>4.7</v>
      </c>
    </row>
    <row r="6985" spans="1:2">
      <c r="A6985" s="917">
        <v>41184</v>
      </c>
      <c r="B6985">
        <v>4.68</v>
      </c>
    </row>
    <row r="6986" spans="1:2">
      <c r="A6986" s="917">
        <v>41185</v>
      </c>
      <c r="B6986">
        <v>4.67</v>
      </c>
    </row>
    <row r="6987" spans="1:2">
      <c r="A6987" s="917">
        <v>41186</v>
      </c>
      <c r="B6987">
        <v>4.6900000000000004</v>
      </c>
    </row>
    <row r="6988" spans="1:2">
      <c r="A6988" s="917">
        <v>41187</v>
      </c>
      <c r="B6988">
        <v>4.7300000000000004</v>
      </c>
    </row>
    <row r="6989" spans="1:2">
      <c r="A6989" s="917">
        <v>41190</v>
      </c>
      <c r="B6989" t="s">
        <v>739</v>
      </c>
    </row>
    <row r="6990" spans="1:2">
      <c r="A6990" s="917">
        <v>41191</v>
      </c>
      <c r="B6990">
        <v>4.67</v>
      </c>
    </row>
    <row r="6991" spans="1:2">
      <c r="A6991" s="917">
        <v>41192</v>
      </c>
      <c r="B6991">
        <v>4.62</v>
      </c>
    </row>
    <row r="6992" spans="1:2">
      <c r="A6992" s="917">
        <v>41193</v>
      </c>
      <c r="B6992">
        <v>4.57</v>
      </c>
    </row>
    <row r="6993" spans="1:2">
      <c r="A6993" s="917">
        <v>41194</v>
      </c>
      <c r="B6993">
        <v>4.54</v>
      </c>
    </row>
    <row r="6994" spans="1:2">
      <c r="A6994" s="917">
        <v>41197</v>
      </c>
      <c r="B6994">
        <v>4.53</v>
      </c>
    </row>
    <row r="6995" spans="1:2">
      <c r="A6995" s="917">
        <v>41198</v>
      </c>
      <c r="B6995">
        <v>4.55</v>
      </c>
    </row>
    <row r="6996" spans="1:2">
      <c r="A6996" s="917">
        <v>41199</v>
      </c>
      <c r="B6996">
        <v>4.5999999999999996</v>
      </c>
    </row>
    <row r="6997" spans="1:2">
      <c r="A6997" s="917">
        <v>41200</v>
      </c>
      <c r="B6997">
        <v>4.58</v>
      </c>
    </row>
    <row r="6998" spans="1:2">
      <c r="A6998" s="917">
        <v>41201</v>
      </c>
      <c r="B6998">
        <v>4.5</v>
      </c>
    </row>
    <row r="6999" spans="1:2">
      <c r="A6999" s="917">
        <v>41204</v>
      </c>
      <c r="B6999">
        <v>4.51</v>
      </c>
    </row>
    <row r="7000" spans="1:2">
      <c r="A7000" s="917">
        <v>41205</v>
      </c>
      <c r="B7000">
        <v>4.5199999999999996</v>
      </c>
    </row>
    <row r="7001" spans="1:2">
      <c r="A7001" s="917">
        <v>41206</v>
      </c>
      <c r="B7001">
        <v>4.54</v>
      </c>
    </row>
    <row r="7002" spans="1:2">
      <c r="A7002" s="917">
        <v>41207</v>
      </c>
      <c r="B7002">
        <v>4.59</v>
      </c>
    </row>
    <row r="7003" spans="1:2">
      <c r="A7003" s="917">
        <v>41208</v>
      </c>
      <c r="B7003">
        <v>4.54</v>
      </c>
    </row>
    <row r="7004" spans="1:2">
      <c r="A7004" s="917">
        <v>41211</v>
      </c>
      <c r="B7004">
        <v>4.49</v>
      </c>
    </row>
    <row r="7005" spans="1:2">
      <c r="A7005" s="917">
        <v>41212</v>
      </c>
      <c r="B7005" t="s">
        <v>739</v>
      </c>
    </row>
    <row r="7006" spans="1:2">
      <c r="A7006" s="917">
        <v>41213</v>
      </c>
      <c r="B7006">
        <v>4.45</v>
      </c>
    </row>
    <row r="7007" spans="1:2">
      <c r="A7007" s="917">
        <v>41214</v>
      </c>
      <c r="B7007">
        <v>4.5</v>
      </c>
    </row>
    <row r="7008" spans="1:2">
      <c r="A7008" s="917">
        <v>41215</v>
      </c>
      <c r="B7008">
        <v>4.5199999999999996</v>
      </c>
    </row>
    <row r="7009" spans="1:2">
      <c r="A7009" s="917">
        <v>41218</v>
      </c>
      <c r="B7009">
        <v>4.46</v>
      </c>
    </row>
    <row r="7010" spans="1:2">
      <c r="A7010" s="917">
        <v>41219</v>
      </c>
      <c r="B7010">
        <v>4.5199999999999996</v>
      </c>
    </row>
    <row r="7011" spans="1:2">
      <c r="A7011" s="917">
        <v>41220</v>
      </c>
      <c r="B7011">
        <v>4.46</v>
      </c>
    </row>
    <row r="7012" spans="1:2">
      <c r="A7012" s="917">
        <v>41221</v>
      </c>
      <c r="B7012">
        <v>4.42</v>
      </c>
    </row>
    <row r="7013" spans="1:2">
      <c r="A7013" s="917">
        <v>41222</v>
      </c>
      <c r="B7013">
        <v>4.43</v>
      </c>
    </row>
    <row r="7014" spans="1:2">
      <c r="A7014" s="917">
        <v>41225</v>
      </c>
      <c r="B7014" t="s">
        <v>739</v>
      </c>
    </row>
    <row r="7015" spans="1:2">
      <c r="A7015" s="917">
        <v>41226</v>
      </c>
      <c r="B7015">
        <v>4.4400000000000004</v>
      </c>
    </row>
    <row r="7016" spans="1:2">
      <c r="A7016" s="917">
        <v>41227</v>
      </c>
      <c r="B7016">
        <v>4.46</v>
      </c>
    </row>
    <row r="7017" spans="1:2">
      <c r="A7017" s="917">
        <v>41228</v>
      </c>
      <c r="B7017">
        <v>4.4800000000000004</v>
      </c>
    </row>
    <row r="7018" spans="1:2">
      <c r="A7018" s="917">
        <v>41229</v>
      </c>
      <c r="B7018">
        <v>4.4800000000000004</v>
      </c>
    </row>
    <row r="7019" spans="1:2">
      <c r="A7019" s="917">
        <v>41232</v>
      </c>
      <c r="B7019">
        <v>4.5199999999999996</v>
      </c>
    </row>
    <row r="7020" spans="1:2">
      <c r="A7020" s="917">
        <v>41233</v>
      </c>
      <c r="B7020">
        <v>4.5599999999999996</v>
      </c>
    </row>
    <row r="7021" spans="1:2">
      <c r="A7021" s="917">
        <v>41234</v>
      </c>
      <c r="B7021">
        <v>4.58</v>
      </c>
    </row>
    <row r="7022" spans="1:2">
      <c r="A7022" s="917">
        <v>41235</v>
      </c>
      <c r="B7022" t="s">
        <v>739</v>
      </c>
    </row>
    <row r="7023" spans="1:2">
      <c r="A7023" s="917">
        <v>41236</v>
      </c>
      <c r="B7023">
        <v>4.59</v>
      </c>
    </row>
    <row r="7024" spans="1:2">
      <c r="A7024" s="917">
        <v>41239</v>
      </c>
      <c r="B7024">
        <v>4.5599999999999996</v>
      </c>
    </row>
    <row r="7025" spans="1:2">
      <c r="A7025" s="917">
        <v>41240</v>
      </c>
      <c r="B7025">
        <v>4.55</v>
      </c>
    </row>
    <row r="7026" spans="1:2">
      <c r="A7026" s="917">
        <v>41241</v>
      </c>
      <c r="B7026">
        <v>4.54</v>
      </c>
    </row>
    <row r="7027" spans="1:2">
      <c r="A7027" s="917">
        <v>41242</v>
      </c>
      <c r="B7027">
        <v>4.57</v>
      </c>
    </row>
    <row r="7028" spans="1:2">
      <c r="A7028" s="917">
        <v>41243</v>
      </c>
      <c r="B7028">
        <v>4.57</v>
      </c>
    </row>
    <row r="7029" spans="1:2">
      <c r="A7029" s="917">
        <v>41246</v>
      </c>
      <c r="B7029">
        <v>4.58</v>
      </c>
    </row>
    <row r="7030" spans="1:2">
      <c r="A7030" s="917">
        <v>41247</v>
      </c>
      <c r="B7030">
        <v>4.5599999999999996</v>
      </c>
    </row>
    <row r="7031" spans="1:2">
      <c r="A7031" s="917">
        <v>41248</v>
      </c>
      <c r="B7031">
        <v>4.57</v>
      </c>
    </row>
    <row r="7032" spans="1:2">
      <c r="A7032" s="917">
        <v>41249</v>
      </c>
      <c r="B7032">
        <v>4.55</v>
      </c>
    </row>
    <row r="7033" spans="1:2">
      <c r="A7033" s="917">
        <v>41250</v>
      </c>
      <c r="B7033">
        <v>4.5999999999999996</v>
      </c>
    </row>
    <row r="7034" spans="1:2">
      <c r="A7034" s="917">
        <v>41253</v>
      </c>
      <c r="B7034">
        <v>4.58</v>
      </c>
    </row>
    <row r="7035" spans="1:2">
      <c r="A7035" s="917">
        <v>41254</v>
      </c>
      <c r="B7035">
        <v>4.6100000000000003</v>
      </c>
    </row>
    <row r="7036" spans="1:2">
      <c r="A7036" s="917">
        <v>41255</v>
      </c>
      <c r="B7036">
        <v>4.66</v>
      </c>
    </row>
    <row r="7037" spans="1:2">
      <c r="A7037" s="917">
        <v>41256</v>
      </c>
      <c r="B7037">
        <v>4.66</v>
      </c>
    </row>
    <row r="7038" spans="1:2">
      <c r="A7038" s="917">
        <v>41257</v>
      </c>
      <c r="B7038">
        <v>4.62</v>
      </c>
    </row>
    <row r="7039" spans="1:2">
      <c r="A7039" s="917">
        <v>41260</v>
      </c>
      <c r="B7039">
        <v>4.68</v>
      </c>
    </row>
    <row r="7040" spans="1:2">
      <c r="A7040" s="917">
        <v>41261</v>
      </c>
      <c r="B7040">
        <v>4.76</v>
      </c>
    </row>
    <row r="7041" spans="1:2">
      <c r="A7041" s="917">
        <v>41262</v>
      </c>
      <c r="B7041">
        <v>4.71</v>
      </c>
    </row>
    <row r="7042" spans="1:2">
      <c r="A7042" s="917">
        <v>41263</v>
      </c>
      <c r="B7042">
        <v>4.7</v>
      </c>
    </row>
    <row r="7043" spans="1:2">
      <c r="A7043" s="917">
        <v>41264</v>
      </c>
      <c r="B7043">
        <v>4.63</v>
      </c>
    </row>
    <row r="7044" spans="1:2">
      <c r="A7044" s="917">
        <v>41267</v>
      </c>
      <c r="B7044">
        <v>4.6500000000000004</v>
      </c>
    </row>
    <row r="7045" spans="1:2">
      <c r="A7045" s="917">
        <v>41268</v>
      </c>
      <c r="B7045" t="s">
        <v>739</v>
      </c>
    </row>
    <row r="7046" spans="1:2">
      <c r="A7046" s="917">
        <v>41269</v>
      </c>
      <c r="B7046">
        <v>4.6399999999999997</v>
      </c>
    </row>
    <row r="7047" spans="1:2">
      <c r="A7047" s="917">
        <v>41270</v>
      </c>
      <c r="B7047">
        <v>4.58</v>
      </c>
    </row>
    <row r="7048" spans="1:2">
      <c r="A7048" s="917">
        <v>41271</v>
      </c>
      <c r="B7048">
        <v>4.58</v>
      </c>
    </row>
    <row r="7049" spans="1:2">
      <c r="A7049" s="917">
        <v>41274</v>
      </c>
      <c r="B7049">
        <v>4.63</v>
      </c>
    </row>
    <row r="7050" spans="1:2">
      <c r="A7050" s="917">
        <v>41275</v>
      </c>
      <c r="B7050" t="s">
        <v>739</v>
      </c>
    </row>
    <row r="7051" spans="1:2">
      <c r="A7051" s="917">
        <v>41276</v>
      </c>
      <c r="B7051">
        <v>4.71</v>
      </c>
    </row>
    <row r="7052" spans="1:2">
      <c r="A7052" s="917">
        <v>41277</v>
      </c>
      <c r="B7052">
        <v>4.76</v>
      </c>
    </row>
    <row r="7053" spans="1:2">
      <c r="A7053" s="917">
        <v>41278</v>
      </c>
      <c r="B7053">
        <v>4.74</v>
      </c>
    </row>
    <row r="7054" spans="1:2">
      <c r="A7054" s="917">
        <v>41281</v>
      </c>
      <c r="B7054">
        <v>4.72</v>
      </c>
    </row>
    <row r="7055" spans="1:2">
      <c r="A7055" s="917">
        <v>41282</v>
      </c>
      <c r="B7055">
        <v>4.7</v>
      </c>
    </row>
    <row r="7056" spans="1:2">
      <c r="A7056" s="917">
        <v>41283</v>
      </c>
      <c r="B7056">
        <v>4.6900000000000004</v>
      </c>
    </row>
    <row r="7057" spans="1:2">
      <c r="A7057" s="917">
        <v>41284</v>
      </c>
      <c r="B7057">
        <v>4.71</v>
      </c>
    </row>
    <row r="7058" spans="1:2">
      <c r="A7058" s="917">
        <v>41285</v>
      </c>
      <c r="B7058">
        <v>4.6900000000000004</v>
      </c>
    </row>
    <row r="7059" spans="1:2">
      <c r="A7059" s="917">
        <v>41288</v>
      </c>
      <c r="B7059">
        <v>4.6900000000000004</v>
      </c>
    </row>
    <row r="7060" spans="1:2">
      <c r="A7060" s="917">
        <v>41289</v>
      </c>
      <c r="B7060">
        <v>4.67</v>
      </c>
    </row>
    <row r="7061" spans="1:2">
      <c r="A7061" s="917">
        <v>41290</v>
      </c>
      <c r="B7061">
        <v>4.68</v>
      </c>
    </row>
    <row r="7062" spans="1:2">
      <c r="A7062" s="917">
        <v>41291</v>
      </c>
      <c r="B7062">
        <v>4.7300000000000004</v>
      </c>
    </row>
    <row r="7063" spans="1:2">
      <c r="A7063" s="917">
        <v>41292</v>
      </c>
      <c r="B7063">
        <v>4.6900000000000004</v>
      </c>
    </row>
    <row r="7064" spans="1:2">
      <c r="A7064" s="917">
        <v>41295</v>
      </c>
      <c r="B7064" t="s">
        <v>739</v>
      </c>
    </row>
    <row r="7065" spans="1:2">
      <c r="A7065" s="917">
        <v>41296</v>
      </c>
      <c r="B7065">
        <v>4.68</v>
      </c>
    </row>
    <row r="7066" spans="1:2">
      <c r="A7066" s="917">
        <v>41297</v>
      </c>
      <c r="B7066">
        <v>4.6900000000000004</v>
      </c>
    </row>
    <row r="7067" spans="1:2">
      <c r="A7067" s="917">
        <v>41298</v>
      </c>
      <c r="B7067">
        <v>4.7</v>
      </c>
    </row>
    <row r="7068" spans="1:2">
      <c r="A7068" s="917">
        <v>41299</v>
      </c>
      <c r="B7068">
        <v>4.8</v>
      </c>
    </row>
    <row r="7069" spans="1:2">
      <c r="A7069" s="917">
        <v>41302</v>
      </c>
      <c r="B7069">
        <v>4.82</v>
      </c>
    </row>
    <row r="7070" spans="1:2">
      <c r="A7070" s="917">
        <v>41303</v>
      </c>
      <c r="B7070">
        <v>4.84</v>
      </c>
    </row>
    <row r="7071" spans="1:2">
      <c r="A7071" s="917">
        <v>41304</v>
      </c>
      <c r="B7071">
        <v>4.87</v>
      </c>
    </row>
    <row r="7072" spans="1:2">
      <c r="A7072" s="917">
        <v>41305</v>
      </c>
      <c r="B7072">
        <v>4.84</v>
      </c>
    </row>
    <row r="7073" spans="1:2">
      <c r="A7073" s="917">
        <v>41306</v>
      </c>
      <c r="B7073">
        <v>4.88</v>
      </c>
    </row>
    <row r="7074" spans="1:2">
      <c r="A7074" s="917">
        <v>41309</v>
      </c>
      <c r="B7074">
        <v>4.8499999999999996</v>
      </c>
    </row>
    <row r="7075" spans="1:2">
      <c r="A7075" s="917">
        <v>41310</v>
      </c>
      <c r="B7075">
        <v>4.8899999999999997</v>
      </c>
    </row>
    <row r="7076" spans="1:2">
      <c r="A7076" s="917">
        <v>41311</v>
      </c>
      <c r="B7076">
        <v>4.8600000000000003</v>
      </c>
    </row>
    <row r="7077" spans="1:2">
      <c r="A7077" s="917">
        <v>41312</v>
      </c>
      <c r="B7077">
        <v>4.84</v>
      </c>
    </row>
    <row r="7078" spans="1:2">
      <c r="A7078" s="917">
        <v>41313</v>
      </c>
      <c r="B7078">
        <v>4.8499999999999996</v>
      </c>
    </row>
    <row r="7079" spans="1:2">
      <c r="A7079" s="917">
        <v>41316</v>
      </c>
      <c r="B7079">
        <v>4.83</v>
      </c>
    </row>
    <row r="7080" spans="1:2">
      <c r="A7080" s="917">
        <v>41317</v>
      </c>
      <c r="B7080">
        <v>4.87</v>
      </c>
    </row>
    <row r="7081" spans="1:2">
      <c r="A7081" s="917">
        <v>41318</v>
      </c>
      <c r="B7081">
        <v>4.8899999999999997</v>
      </c>
    </row>
    <row r="7082" spans="1:2">
      <c r="A7082" s="917">
        <v>41319</v>
      </c>
      <c r="B7082">
        <v>4.8499999999999996</v>
      </c>
    </row>
    <row r="7083" spans="1:2">
      <c r="A7083" s="917">
        <v>41320</v>
      </c>
      <c r="B7083">
        <v>4.8600000000000003</v>
      </c>
    </row>
    <row r="7084" spans="1:2">
      <c r="A7084" s="917">
        <v>41323</v>
      </c>
      <c r="B7084" t="s">
        <v>739</v>
      </c>
    </row>
    <row r="7085" spans="1:2">
      <c r="A7085" s="917">
        <v>41324</v>
      </c>
      <c r="B7085">
        <v>4.8899999999999997</v>
      </c>
    </row>
    <row r="7086" spans="1:2">
      <c r="A7086" s="917">
        <v>41325</v>
      </c>
      <c r="B7086">
        <v>4.8899999999999997</v>
      </c>
    </row>
    <row r="7087" spans="1:2">
      <c r="A7087" s="917">
        <v>41326</v>
      </c>
      <c r="B7087">
        <v>4.8600000000000003</v>
      </c>
    </row>
    <row r="7088" spans="1:2">
      <c r="A7088" s="917">
        <v>41327</v>
      </c>
      <c r="B7088">
        <v>4.84</v>
      </c>
    </row>
    <row r="7089" spans="1:2">
      <c r="A7089" s="917">
        <v>41330</v>
      </c>
      <c r="B7089">
        <v>4.7699999999999996</v>
      </c>
    </row>
    <row r="7090" spans="1:2">
      <c r="A7090" s="917">
        <v>41331</v>
      </c>
      <c r="B7090">
        <v>4.78</v>
      </c>
    </row>
    <row r="7091" spans="1:2">
      <c r="A7091" s="917">
        <v>41332</v>
      </c>
      <c r="B7091">
        <v>4.8099999999999996</v>
      </c>
    </row>
    <row r="7092" spans="1:2">
      <c r="A7092" s="917">
        <v>41333</v>
      </c>
      <c r="B7092">
        <v>4.78</v>
      </c>
    </row>
    <row r="7093" spans="1:2">
      <c r="A7093" s="917">
        <v>41334</v>
      </c>
      <c r="B7093">
        <v>4.76</v>
      </c>
    </row>
    <row r="7094" spans="1:2">
      <c r="A7094" s="917">
        <v>41337</v>
      </c>
      <c r="B7094">
        <v>4.78</v>
      </c>
    </row>
    <row r="7095" spans="1:2">
      <c r="A7095" s="917">
        <v>41338</v>
      </c>
      <c r="B7095">
        <v>4.8</v>
      </c>
    </row>
    <row r="7096" spans="1:2">
      <c r="A7096" s="917">
        <v>41339</v>
      </c>
      <c r="B7096">
        <v>4.84</v>
      </c>
    </row>
    <row r="7097" spans="1:2">
      <c r="A7097" s="917">
        <v>41340</v>
      </c>
      <c r="B7097">
        <v>4.8899999999999997</v>
      </c>
    </row>
    <row r="7098" spans="1:2">
      <c r="A7098" s="917">
        <v>41341</v>
      </c>
      <c r="B7098">
        <v>4.9400000000000004</v>
      </c>
    </row>
    <row r="7099" spans="1:2">
      <c r="A7099" s="917">
        <v>41344</v>
      </c>
      <c r="B7099">
        <v>4.9400000000000004</v>
      </c>
    </row>
    <row r="7100" spans="1:2">
      <c r="A7100" s="917">
        <v>41345</v>
      </c>
      <c r="B7100">
        <v>4.9000000000000004</v>
      </c>
    </row>
    <row r="7101" spans="1:2">
      <c r="A7101" s="917">
        <v>41346</v>
      </c>
      <c r="B7101">
        <v>4.8899999999999997</v>
      </c>
    </row>
    <row r="7102" spans="1:2">
      <c r="A7102" s="917">
        <v>41347</v>
      </c>
      <c r="B7102">
        <v>4.92</v>
      </c>
    </row>
    <row r="7103" spans="1:2">
      <c r="A7103" s="917">
        <v>41348</v>
      </c>
      <c r="B7103">
        <v>4.9000000000000004</v>
      </c>
    </row>
    <row r="7104" spans="1:2">
      <c r="A7104" s="917">
        <v>41351</v>
      </c>
      <c r="B7104">
        <v>4.87</v>
      </c>
    </row>
    <row r="7105" spans="1:2">
      <c r="A7105" s="917">
        <v>41352</v>
      </c>
      <c r="B7105">
        <v>4.82</v>
      </c>
    </row>
    <row r="7106" spans="1:2">
      <c r="A7106" s="917">
        <v>41353</v>
      </c>
      <c r="B7106">
        <v>4.8600000000000003</v>
      </c>
    </row>
    <row r="7107" spans="1:2">
      <c r="A7107" s="917">
        <v>41354</v>
      </c>
      <c r="B7107">
        <v>4.8499999999999996</v>
      </c>
    </row>
    <row r="7108" spans="1:2">
      <c r="A7108" s="917">
        <v>41355</v>
      </c>
      <c r="B7108">
        <v>4.83</v>
      </c>
    </row>
    <row r="7109" spans="1:2">
      <c r="A7109" s="917">
        <v>41358</v>
      </c>
      <c r="B7109">
        <v>4.84</v>
      </c>
    </row>
    <row r="7110" spans="1:2">
      <c r="A7110" s="917">
        <v>41359</v>
      </c>
      <c r="B7110">
        <v>4.83</v>
      </c>
    </row>
    <row r="7111" spans="1:2">
      <c r="A7111" s="917">
        <v>41360</v>
      </c>
      <c r="B7111">
        <v>4.8</v>
      </c>
    </row>
    <row r="7112" spans="1:2">
      <c r="A7112" s="917">
        <v>41361</v>
      </c>
      <c r="B7112">
        <v>4.83</v>
      </c>
    </row>
    <row r="7113" spans="1:2">
      <c r="A7113" s="917">
        <v>41362</v>
      </c>
      <c r="B7113" t="s">
        <v>739</v>
      </c>
    </row>
    <row r="7114" spans="1:2">
      <c r="A7114" s="917">
        <v>41365</v>
      </c>
      <c r="B7114">
        <v>4.7699999999999996</v>
      </c>
    </row>
    <row r="7115" spans="1:2">
      <c r="A7115" s="917">
        <v>41366</v>
      </c>
      <c r="B7115">
        <v>4.79</v>
      </c>
    </row>
    <row r="7116" spans="1:2">
      <c r="A7116" s="917">
        <v>41367</v>
      </c>
      <c r="B7116">
        <v>4.74</v>
      </c>
    </row>
    <row r="7117" spans="1:2">
      <c r="A7117" s="917">
        <v>41368</v>
      </c>
      <c r="B7117">
        <v>4.66</v>
      </c>
    </row>
    <row r="7118" spans="1:2">
      <c r="A7118" s="917">
        <v>41369</v>
      </c>
      <c r="B7118">
        <v>4.54</v>
      </c>
    </row>
    <row r="7119" spans="1:2">
      <c r="A7119" s="917">
        <v>41372</v>
      </c>
      <c r="B7119">
        <v>4.58</v>
      </c>
    </row>
    <row r="7120" spans="1:2">
      <c r="A7120" s="917">
        <v>41373</v>
      </c>
      <c r="B7120">
        <v>4.5999999999999996</v>
      </c>
    </row>
    <row r="7121" spans="1:2">
      <c r="A7121" s="917">
        <v>41374</v>
      </c>
      <c r="B7121">
        <v>4.67</v>
      </c>
    </row>
    <row r="7122" spans="1:2">
      <c r="A7122" s="917">
        <v>41375</v>
      </c>
      <c r="B7122">
        <v>4.66</v>
      </c>
    </row>
    <row r="7123" spans="1:2">
      <c r="A7123" s="917">
        <v>41376</v>
      </c>
      <c r="B7123">
        <v>4.57</v>
      </c>
    </row>
    <row r="7124" spans="1:2">
      <c r="A7124" s="917">
        <v>41379</v>
      </c>
      <c r="B7124">
        <v>4.54</v>
      </c>
    </row>
    <row r="7125" spans="1:2">
      <c r="A7125" s="917">
        <v>41380</v>
      </c>
      <c r="B7125">
        <v>4.5599999999999996</v>
      </c>
    </row>
    <row r="7126" spans="1:2">
      <c r="A7126" s="917">
        <v>41381</v>
      </c>
      <c r="B7126">
        <v>4.54</v>
      </c>
    </row>
    <row r="7127" spans="1:2">
      <c r="A7127" s="917">
        <v>41382</v>
      </c>
      <c r="B7127">
        <v>4.5199999999999996</v>
      </c>
    </row>
    <row r="7128" spans="1:2">
      <c r="A7128" s="917">
        <v>41383</v>
      </c>
      <c r="B7128">
        <v>4.54</v>
      </c>
    </row>
    <row r="7129" spans="1:2">
      <c r="A7129" s="917">
        <v>41386</v>
      </c>
      <c r="B7129">
        <v>4.54</v>
      </c>
    </row>
    <row r="7130" spans="1:2">
      <c r="A7130" s="917">
        <v>41387</v>
      </c>
      <c r="B7130">
        <v>4.54</v>
      </c>
    </row>
    <row r="7131" spans="1:2">
      <c r="A7131" s="917">
        <v>41388</v>
      </c>
      <c r="B7131">
        <v>4.53</v>
      </c>
    </row>
    <row r="7132" spans="1:2">
      <c r="A7132" s="917">
        <v>41389</v>
      </c>
      <c r="B7132">
        <v>4.55</v>
      </c>
    </row>
    <row r="7133" spans="1:2">
      <c r="A7133" s="917">
        <v>41390</v>
      </c>
      <c r="B7133">
        <v>4.51</v>
      </c>
    </row>
    <row r="7134" spans="1:2">
      <c r="A7134" s="917">
        <v>41393</v>
      </c>
      <c r="B7134">
        <v>4.5199999999999996</v>
      </c>
    </row>
    <row r="7135" spans="1:2">
      <c r="A7135" s="917">
        <v>41394</v>
      </c>
      <c r="B7135">
        <v>4.53</v>
      </c>
    </row>
    <row r="7136" spans="1:2">
      <c r="A7136" s="917">
        <v>41395</v>
      </c>
      <c r="B7136">
        <v>4.4800000000000004</v>
      </c>
    </row>
    <row r="7137" spans="1:2">
      <c r="A7137" s="917">
        <v>41396</v>
      </c>
      <c r="B7137">
        <v>4.47</v>
      </c>
    </row>
    <row r="7138" spans="1:2">
      <c r="A7138" s="917">
        <v>41397</v>
      </c>
      <c r="B7138">
        <v>4.5999999999999996</v>
      </c>
    </row>
    <row r="7139" spans="1:2">
      <c r="A7139" s="917">
        <v>41400</v>
      </c>
      <c r="B7139">
        <v>4.63</v>
      </c>
    </row>
    <row r="7140" spans="1:2">
      <c r="A7140" s="917">
        <v>41401</v>
      </c>
      <c r="B7140">
        <v>4.6399999999999997</v>
      </c>
    </row>
    <row r="7141" spans="1:2">
      <c r="A7141" s="917">
        <v>41402</v>
      </c>
      <c r="B7141">
        <v>4.6100000000000003</v>
      </c>
    </row>
    <row r="7142" spans="1:2">
      <c r="A7142" s="917">
        <v>41403</v>
      </c>
      <c r="B7142">
        <v>4.63</v>
      </c>
    </row>
    <row r="7143" spans="1:2">
      <c r="A7143" s="917">
        <v>41404</v>
      </c>
      <c r="B7143">
        <v>4.72</v>
      </c>
    </row>
    <row r="7144" spans="1:2">
      <c r="A7144" s="917">
        <v>41407</v>
      </c>
      <c r="B7144">
        <v>4.7300000000000004</v>
      </c>
    </row>
    <row r="7145" spans="1:2">
      <c r="A7145" s="917">
        <v>41408</v>
      </c>
      <c r="B7145">
        <v>4.7699999999999996</v>
      </c>
    </row>
    <row r="7146" spans="1:2">
      <c r="A7146" s="917">
        <v>41409</v>
      </c>
      <c r="B7146">
        <v>4.76</v>
      </c>
    </row>
    <row r="7147" spans="1:2">
      <c r="A7147" s="917">
        <v>41410</v>
      </c>
      <c r="B7147">
        <v>4.68</v>
      </c>
    </row>
    <row r="7148" spans="1:2">
      <c r="A7148" s="917">
        <v>41411</v>
      </c>
      <c r="B7148">
        <v>4.76</v>
      </c>
    </row>
    <row r="7149" spans="1:2">
      <c r="A7149" s="917">
        <v>41414</v>
      </c>
      <c r="B7149">
        <v>4.7699999999999996</v>
      </c>
    </row>
    <row r="7150" spans="1:2">
      <c r="A7150" s="917">
        <v>41415</v>
      </c>
      <c r="B7150">
        <v>4.75</v>
      </c>
    </row>
    <row r="7151" spans="1:2">
      <c r="A7151" s="917">
        <v>41416</v>
      </c>
      <c r="B7151">
        <v>4.8099999999999996</v>
      </c>
    </row>
    <row r="7152" spans="1:2">
      <c r="A7152" s="917">
        <v>41417</v>
      </c>
      <c r="B7152">
        <v>4.79</v>
      </c>
    </row>
    <row r="7153" spans="1:2">
      <c r="A7153" s="917">
        <v>41418</v>
      </c>
      <c r="B7153">
        <v>4.76</v>
      </c>
    </row>
    <row r="7154" spans="1:2">
      <c r="A7154" s="917">
        <v>41421</v>
      </c>
      <c r="B7154" t="s">
        <v>739</v>
      </c>
    </row>
    <row r="7155" spans="1:2">
      <c r="A7155" s="917">
        <v>41422</v>
      </c>
      <c r="B7155">
        <v>4.88</v>
      </c>
    </row>
    <row r="7156" spans="1:2">
      <c r="A7156" s="917">
        <v>41423</v>
      </c>
      <c r="B7156">
        <v>4.88</v>
      </c>
    </row>
    <row r="7157" spans="1:2">
      <c r="A7157" s="917">
        <v>41424</v>
      </c>
      <c r="B7157">
        <v>4.9000000000000004</v>
      </c>
    </row>
    <row r="7158" spans="1:2">
      <c r="A7158" s="917">
        <v>41425</v>
      </c>
      <c r="B7158">
        <v>4.95</v>
      </c>
    </row>
    <row r="7159" spans="1:2">
      <c r="A7159" s="917">
        <v>41428</v>
      </c>
      <c r="B7159">
        <v>4.95</v>
      </c>
    </row>
    <row r="7160" spans="1:2">
      <c r="A7160" s="917">
        <v>41429</v>
      </c>
      <c r="B7160">
        <v>5</v>
      </c>
    </row>
    <row r="7161" spans="1:2">
      <c r="A7161" s="917">
        <v>41430</v>
      </c>
      <c r="B7161">
        <v>4.99</v>
      </c>
    </row>
    <row r="7162" spans="1:2">
      <c r="A7162" s="917">
        <v>41431</v>
      </c>
      <c r="B7162">
        <v>4.96</v>
      </c>
    </row>
    <row r="7163" spans="1:2">
      <c r="A7163" s="917">
        <v>41432</v>
      </c>
      <c r="B7163">
        <v>5.0599999999999996</v>
      </c>
    </row>
    <row r="7164" spans="1:2">
      <c r="A7164" s="917">
        <v>41435</v>
      </c>
      <c r="B7164">
        <v>5.1100000000000003</v>
      </c>
    </row>
    <row r="7165" spans="1:2">
      <c r="A7165" s="917">
        <v>41436</v>
      </c>
      <c r="B7165">
        <v>5.1100000000000003</v>
      </c>
    </row>
    <row r="7166" spans="1:2">
      <c r="A7166" s="917">
        <v>41437</v>
      </c>
      <c r="B7166">
        <v>5.16</v>
      </c>
    </row>
    <row r="7167" spans="1:2">
      <c r="A7167" s="917">
        <v>41438</v>
      </c>
      <c r="B7167">
        <v>5.1100000000000003</v>
      </c>
    </row>
    <row r="7168" spans="1:2">
      <c r="A7168" s="917">
        <v>41439</v>
      </c>
      <c r="B7168">
        <v>5.07</v>
      </c>
    </row>
    <row r="7169" spans="1:2">
      <c r="A7169" s="917">
        <v>41442</v>
      </c>
      <c r="B7169">
        <v>5.12</v>
      </c>
    </row>
    <row r="7170" spans="1:2">
      <c r="A7170" s="917">
        <v>41443</v>
      </c>
      <c r="B7170">
        <v>5.12</v>
      </c>
    </row>
    <row r="7171" spans="1:2">
      <c r="A7171" s="917">
        <v>41444</v>
      </c>
      <c r="B7171">
        <v>5.2</v>
      </c>
    </row>
    <row r="7172" spans="1:2">
      <c r="A7172" s="917">
        <v>41445</v>
      </c>
      <c r="B7172">
        <v>5.34</v>
      </c>
    </row>
    <row r="7173" spans="1:2">
      <c r="A7173" s="917">
        <v>41446</v>
      </c>
      <c r="B7173">
        <v>5.39</v>
      </c>
    </row>
    <row r="7174" spans="1:2">
      <c r="A7174" s="917">
        <v>41449</v>
      </c>
      <c r="B7174">
        <v>5.43</v>
      </c>
    </row>
    <row r="7175" spans="1:2">
      <c r="A7175" s="917">
        <v>41450</v>
      </c>
      <c r="B7175">
        <v>5.48</v>
      </c>
    </row>
    <row r="7176" spans="1:2">
      <c r="A7176" s="917">
        <v>41451</v>
      </c>
      <c r="B7176">
        <v>5.44</v>
      </c>
    </row>
    <row r="7177" spans="1:2">
      <c r="A7177" s="917">
        <v>41452</v>
      </c>
      <c r="B7177">
        <v>5.41</v>
      </c>
    </row>
    <row r="7178" spans="1:2">
      <c r="A7178" s="917">
        <v>41453</v>
      </c>
      <c r="B7178">
        <v>5.35</v>
      </c>
    </row>
    <row r="7179" spans="1:2">
      <c r="A7179" s="917">
        <v>41456</v>
      </c>
      <c r="B7179">
        <v>5.33</v>
      </c>
    </row>
    <row r="7180" spans="1:2">
      <c r="A7180" s="917">
        <v>41457</v>
      </c>
      <c r="B7180">
        <v>5.29</v>
      </c>
    </row>
    <row r="7181" spans="1:2">
      <c r="A7181" s="917">
        <v>41458</v>
      </c>
      <c r="B7181">
        <v>5.32</v>
      </c>
    </row>
    <row r="7182" spans="1:2">
      <c r="A7182" s="917">
        <v>41459</v>
      </c>
      <c r="B7182" t="s">
        <v>739</v>
      </c>
    </row>
    <row r="7183" spans="1:2">
      <c r="A7183" s="917">
        <v>41460</v>
      </c>
      <c r="B7183">
        <v>5.5</v>
      </c>
    </row>
    <row r="7184" spans="1:2">
      <c r="A7184" s="917">
        <v>41463</v>
      </c>
      <c r="B7184">
        <v>5.44</v>
      </c>
    </row>
    <row r="7185" spans="1:2">
      <c r="A7185" s="917">
        <v>41464</v>
      </c>
      <c r="B7185">
        <v>5.43</v>
      </c>
    </row>
    <row r="7186" spans="1:2">
      <c r="A7186" s="917">
        <v>41465</v>
      </c>
      <c r="B7186">
        <v>5.45</v>
      </c>
    </row>
    <row r="7187" spans="1:2">
      <c r="A7187" s="917">
        <v>41466</v>
      </c>
      <c r="B7187">
        <v>5.37</v>
      </c>
    </row>
    <row r="7188" spans="1:2">
      <c r="A7188" s="917">
        <v>41467</v>
      </c>
      <c r="B7188">
        <v>5.38</v>
      </c>
    </row>
    <row r="7189" spans="1:2">
      <c r="A7189" s="917">
        <v>41470</v>
      </c>
      <c r="B7189">
        <v>5.33</v>
      </c>
    </row>
    <row r="7190" spans="1:2">
      <c r="A7190" s="917">
        <v>41471</v>
      </c>
      <c r="B7190">
        <v>5.29</v>
      </c>
    </row>
    <row r="7191" spans="1:2">
      <c r="A7191" s="917">
        <v>41472</v>
      </c>
      <c r="B7191">
        <v>5.26</v>
      </c>
    </row>
    <row r="7192" spans="1:2">
      <c r="A7192" s="917">
        <v>41473</v>
      </c>
      <c r="B7192">
        <v>5.31</v>
      </c>
    </row>
    <row r="7193" spans="1:2">
      <c r="A7193" s="917">
        <v>41474</v>
      </c>
      <c r="B7193">
        <v>5.24</v>
      </c>
    </row>
    <row r="7194" spans="1:2">
      <c r="A7194" s="917">
        <v>41477</v>
      </c>
      <c r="B7194">
        <v>5.21</v>
      </c>
    </row>
    <row r="7195" spans="1:2">
      <c r="A7195" s="917">
        <v>41478</v>
      </c>
      <c r="B7195">
        <v>5.23</v>
      </c>
    </row>
    <row r="7196" spans="1:2">
      <c r="A7196" s="917">
        <v>41479</v>
      </c>
      <c r="B7196">
        <v>5.28</v>
      </c>
    </row>
    <row r="7197" spans="1:2">
      <c r="A7197" s="917">
        <v>41480</v>
      </c>
      <c r="B7197">
        <v>5.3</v>
      </c>
    </row>
    <row r="7198" spans="1:2">
      <c r="A7198" s="917">
        <v>41481</v>
      </c>
      <c r="B7198">
        <v>5.25</v>
      </c>
    </row>
    <row r="7199" spans="1:2">
      <c r="A7199" s="917">
        <v>41484</v>
      </c>
      <c r="B7199">
        <v>5.3</v>
      </c>
    </row>
    <row r="7200" spans="1:2">
      <c r="A7200" s="917">
        <v>41485</v>
      </c>
      <c r="B7200">
        <v>5.31</v>
      </c>
    </row>
    <row r="7201" spans="1:2">
      <c r="A7201" s="917">
        <v>41486</v>
      </c>
      <c r="B7201">
        <v>5.28</v>
      </c>
    </row>
    <row r="7202" spans="1:2">
      <c r="A7202" s="917">
        <v>41487</v>
      </c>
      <c r="B7202">
        <v>5.4</v>
      </c>
    </row>
    <row r="7203" spans="1:2">
      <c r="A7203" s="917">
        <v>41488</v>
      </c>
      <c r="B7203">
        <v>5.31</v>
      </c>
    </row>
    <row r="7204" spans="1:2">
      <c r="A7204" s="917">
        <v>41491</v>
      </c>
      <c r="B7204">
        <v>5.37</v>
      </c>
    </row>
    <row r="7205" spans="1:2">
      <c r="A7205" s="917">
        <v>41492</v>
      </c>
      <c r="B7205">
        <v>5.36</v>
      </c>
    </row>
    <row r="7206" spans="1:2">
      <c r="A7206" s="917">
        <v>41493</v>
      </c>
      <c r="B7206">
        <v>5.33</v>
      </c>
    </row>
    <row r="7207" spans="1:2">
      <c r="A7207" s="917">
        <v>41494</v>
      </c>
      <c r="B7207">
        <v>5.31</v>
      </c>
    </row>
    <row r="7208" spans="1:2">
      <c r="A7208" s="917">
        <v>41495</v>
      </c>
      <c r="B7208">
        <v>5.31</v>
      </c>
    </row>
    <row r="7209" spans="1:2">
      <c r="A7209" s="917">
        <v>41498</v>
      </c>
      <c r="B7209">
        <v>5.33</v>
      </c>
    </row>
    <row r="7210" spans="1:2">
      <c r="A7210" s="917">
        <v>41499</v>
      </c>
      <c r="B7210">
        <v>5.43</v>
      </c>
    </row>
    <row r="7211" spans="1:2">
      <c r="A7211" s="917">
        <v>41500</v>
      </c>
      <c r="B7211">
        <v>5.43</v>
      </c>
    </row>
    <row r="7212" spans="1:2">
      <c r="A7212" s="917">
        <v>41501</v>
      </c>
      <c r="B7212">
        <v>5.47</v>
      </c>
    </row>
    <row r="7213" spans="1:2">
      <c r="A7213" s="917">
        <v>41502</v>
      </c>
      <c r="B7213">
        <v>5.54</v>
      </c>
    </row>
    <row r="7214" spans="1:2">
      <c r="A7214" s="917">
        <v>41505</v>
      </c>
      <c r="B7214">
        <v>5.58</v>
      </c>
    </row>
    <row r="7215" spans="1:2">
      <c r="A7215" s="917">
        <v>41506</v>
      </c>
      <c r="B7215">
        <v>5.54</v>
      </c>
    </row>
    <row r="7216" spans="1:2">
      <c r="A7216" s="917">
        <v>41507</v>
      </c>
      <c r="B7216">
        <v>5.58</v>
      </c>
    </row>
    <row r="7217" spans="1:2">
      <c r="A7217" s="917">
        <v>41508</v>
      </c>
      <c r="B7217">
        <v>5.58</v>
      </c>
    </row>
    <row r="7218" spans="1:2">
      <c r="A7218" s="917">
        <v>41509</v>
      </c>
      <c r="B7218">
        <v>5.49</v>
      </c>
    </row>
    <row r="7219" spans="1:2">
      <c r="A7219" s="917">
        <v>41512</v>
      </c>
      <c r="B7219">
        <v>5.46</v>
      </c>
    </row>
    <row r="7220" spans="1:2">
      <c r="A7220" s="917">
        <v>41513</v>
      </c>
      <c r="B7220">
        <v>5.38</v>
      </c>
    </row>
    <row r="7221" spans="1:2">
      <c r="A7221" s="917">
        <v>41514</v>
      </c>
      <c r="B7221">
        <v>5.43</v>
      </c>
    </row>
    <row r="7222" spans="1:2">
      <c r="A7222" s="917">
        <v>41515</v>
      </c>
      <c r="B7222">
        <v>5.37</v>
      </c>
    </row>
    <row r="7223" spans="1:2">
      <c r="A7223" s="917">
        <v>41516</v>
      </c>
      <c r="B7223">
        <v>5.34</v>
      </c>
    </row>
    <row r="7224" spans="1:2">
      <c r="A7224" s="917">
        <v>41519</v>
      </c>
      <c r="B7224" t="s">
        <v>739</v>
      </c>
    </row>
    <row r="7225" spans="1:2">
      <c r="A7225" s="917">
        <v>41520</v>
      </c>
      <c r="B7225">
        <v>5.44</v>
      </c>
    </row>
    <row r="7226" spans="1:2">
      <c r="A7226" s="917">
        <v>41521</v>
      </c>
      <c r="B7226">
        <v>5.45</v>
      </c>
    </row>
    <row r="7227" spans="1:2">
      <c r="A7227" s="917">
        <v>41522</v>
      </c>
      <c r="B7227">
        <v>5.53</v>
      </c>
    </row>
    <row r="7228" spans="1:2">
      <c r="A7228" s="917">
        <v>41523</v>
      </c>
      <c r="B7228">
        <v>5.53</v>
      </c>
    </row>
    <row r="7229" spans="1:2">
      <c r="A7229" s="917">
        <v>41526</v>
      </c>
      <c r="B7229">
        <v>5.5</v>
      </c>
    </row>
    <row r="7230" spans="1:2">
      <c r="A7230" s="917">
        <v>41527</v>
      </c>
      <c r="B7230">
        <v>5.57</v>
      </c>
    </row>
    <row r="7231" spans="1:2">
      <c r="A7231" s="917">
        <v>41528</v>
      </c>
      <c r="B7231">
        <v>5.54</v>
      </c>
    </row>
    <row r="7232" spans="1:2">
      <c r="A7232" s="917">
        <v>41529</v>
      </c>
      <c r="B7232">
        <v>5.53</v>
      </c>
    </row>
    <row r="7233" spans="1:2">
      <c r="A7233" s="917">
        <v>41530</v>
      </c>
      <c r="B7233">
        <v>5.54</v>
      </c>
    </row>
    <row r="7234" spans="1:2">
      <c r="A7234" s="917">
        <v>41533</v>
      </c>
      <c r="B7234">
        <v>5.56</v>
      </c>
    </row>
    <row r="7235" spans="1:2">
      <c r="A7235" s="917">
        <v>41534</v>
      </c>
      <c r="B7235">
        <v>5.53</v>
      </c>
    </row>
    <row r="7236" spans="1:2">
      <c r="A7236" s="917">
        <v>41535</v>
      </c>
      <c r="B7236">
        <v>5.44</v>
      </c>
    </row>
    <row r="7237" spans="1:2">
      <c r="A7237" s="917">
        <v>41536</v>
      </c>
      <c r="B7237">
        <v>5.48</v>
      </c>
    </row>
    <row r="7238" spans="1:2">
      <c r="A7238" s="917">
        <v>41537</v>
      </c>
      <c r="B7238">
        <v>5.43</v>
      </c>
    </row>
    <row r="7239" spans="1:2">
      <c r="A7239" s="917">
        <v>41540</v>
      </c>
      <c r="B7239">
        <v>5.42</v>
      </c>
    </row>
    <row r="7240" spans="1:2">
      <c r="A7240" s="917">
        <v>41541</v>
      </c>
      <c r="B7240">
        <v>5.35</v>
      </c>
    </row>
    <row r="7241" spans="1:2">
      <c r="A7241" s="917">
        <v>41542</v>
      </c>
      <c r="B7241">
        <v>5.33</v>
      </c>
    </row>
    <row r="7242" spans="1:2">
      <c r="A7242" s="917">
        <v>41543</v>
      </c>
      <c r="B7242">
        <v>5.38</v>
      </c>
    </row>
    <row r="7243" spans="1:2">
      <c r="A7243" s="917">
        <v>41544</v>
      </c>
      <c r="B7243">
        <v>5.37</v>
      </c>
    </row>
    <row r="7244" spans="1:2">
      <c r="A7244" s="917">
        <v>41547</v>
      </c>
      <c r="B7244">
        <v>5.39</v>
      </c>
    </row>
    <row r="7245" spans="1:2">
      <c r="A7245" s="917">
        <v>41548</v>
      </c>
      <c r="B7245">
        <v>5.42</v>
      </c>
    </row>
    <row r="7246" spans="1:2">
      <c r="A7246" s="917">
        <v>41549</v>
      </c>
      <c r="B7246">
        <v>5.4</v>
      </c>
    </row>
    <row r="7247" spans="1:2">
      <c r="A7247" s="917">
        <v>41550</v>
      </c>
      <c r="B7247">
        <v>5.4</v>
      </c>
    </row>
    <row r="7248" spans="1:2">
      <c r="A7248" s="917">
        <v>41551</v>
      </c>
      <c r="B7248">
        <v>5.42</v>
      </c>
    </row>
    <row r="7249" spans="1:2">
      <c r="A7249" s="917">
        <v>41554</v>
      </c>
      <c r="B7249">
        <v>5.39</v>
      </c>
    </row>
    <row r="7250" spans="1:2">
      <c r="A7250" s="917">
        <v>41555</v>
      </c>
      <c r="B7250">
        <v>5.37</v>
      </c>
    </row>
    <row r="7251" spans="1:2">
      <c r="A7251" s="917">
        <v>41556</v>
      </c>
      <c r="B7251">
        <v>5.39</v>
      </c>
    </row>
    <row r="7252" spans="1:2">
      <c r="A7252" s="917">
        <v>41557</v>
      </c>
      <c r="B7252">
        <v>5.39</v>
      </c>
    </row>
    <row r="7253" spans="1:2">
      <c r="A7253" s="917">
        <v>41558</v>
      </c>
      <c r="B7253">
        <v>5.38</v>
      </c>
    </row>
    <row r="7254" spans="1:2">
      <c r="A7254" s="917">
        <v>41561</v>
      </c>
      <c r="B7254" t="s">
        <v>739</v>
      </c>
    </row>
    <row r="7255" spans="1:2">
      <c r="A7255" s="917">
        <v>41562</v>
      </c>
      <c r="B7255">
        <v>5.41</v>
      </c>
    </row>
    <row r="7256" spans="1:2">
      <c r="A7256" s="917">
        <v>41563</v>
      </c>
      <c r="B7256">
        <v>5.35</v>
      </c>
    </row>
    <row r="7257" spans="1:2">
      <c r="A7257" s="917">
        <v>41564</v>
      </c>
      <c r="B7257">
        <v>5.27</v>
      </c>
    </row>
    <row r="7258" spans="1:2">
      <c r="A7258" s="917">
        <v>41565</v>
      </c>
      <c r="B7258">
        <v>5.26</v>
      </c>
    </row>
    <row r="7259" spans="1:2">
      <c r="A7259" s="917">
        <v>41568</v>
      </c>
      <c r="B7259">
        <v>5.28</v>
      </c>
    </row>
    <row r="7260" spans="1:2">
      <c r="A7260" s="917">
        <v>41569</v>
      </c>
      <c r="B7260">
        <v>5.2</v>
      </c>
    </row>
    <row r="7261" spans="1:2">
      <c r="A7261" s="917">
        <v>41570</v>
      </c>
      <c r="B7261">
        <v>5.18</v>
      </c>
    </row>
    <row r="7262" spans="1:2">
      <c r="A7262" s="917">
        <v>41571</v>
      </c>
      <c r="B7262">
        <v>5.21</v>
      </c>
    </row>
    <row r="7263" spans="1:2">
      <c r="A7263" s="917">
        <v>41572</v>
      </c>
      <c r="B7263">
        <v>5.19</v>
      </c>
    </row>
    <row r="7264" spans="1:2">
      <c r="A7264" s="917">
        <v>41575</v>
      </c>
      <c r="B7264">
        <v>5.2</v>
      </c>
    </row>
    <row r="7265" spans="1:2">
      <c r="A7265" s="917">
        <v>41576</v>
      </c>
      <c r="B7265">
        <v>5.22</v>
      </c>
    </row>
    <row r="7266" spans="1:2">
      <c r="A7266" s="917">
        <v>41577</v>
      </c>
      <c r="B7266">
        <v>5.23</v>
      </c>
    </row>
    <row r="7267" spans="1:2">
      <c r="A7267" s="917">
        <v>41578</v>
      </c>
      <c r="B7267">
        <v>5.22</v>
      </c>
    </row>
    <row r="7268" spans="1:2">
      <c r="A7268" s="917">
        <v>41579</v>
      </c>
      <c r="B7268">
        <v>5.29</v>
      </c>
    </row>
    <row r="7269" spans="1:2">
      <c r="A7269" s="917">
        <v>41582</v>
      </c>
      <c r="B7269">
        <v>5.29</v>
      </c>
    </row>
    <row r="7270" spans="1:2">
      <c r="A7270" s="917">
        <v>41583</v>
      </c>
      <c r="B7270">
        <v>5.35</v>
      </c>
    </row>
    <row r="7271" spans="1:2">
      <c r="A7271" s="917">
        <v>41584</v>
      </c>
      <c r="B7271">
        <v>5.37</v>
      </c>
    </row>
    <row r="7272" spans="1:2">
      <c r="A7272" s="917">
        <v>41585</v>
      </c>
      <c r="B7272">
        <v>5.33</v>
      </c>
    </row>
    <row r="7273" spans="1:2">
      <c r="A7273" s="917">
        <v>41586</v>
      </c>
      <c r="B7273">
        <v>5.46</v>
      </c>
    </row>
    <row r="7274" spans="1:2">
      <c r="A7274" s="917">
        <v>41589</v>
      </c>
      <c r="B7274" t="s">
        <v>739</v>
      </c>
    </row>
    <row r="7275" spans="1:2">
      <c r="A7275" s="917">
        <v>41590</v>
      </c>
      <c r="B7275">
        <v>5.47</v>
      </c>
    </row>
    <row r="7276" spans="1:2">
      <c r="A7276" s="917">
        <v>41591</v>
      </c>
      <c r="B7276">
        <v>5.44</v>
      </c>
    </row>
    <row r="7277" spans="1:2">
      <c r="A7277" s="917">
        <v>41592</v>
      </c>
      <c r="B7277">
        <v>5.41</v>
      </c>
    </row>
    <row r="7278" spans="1:2">
      <c r="A7278" s="917">
        <v>41593</v>
      </c>
      <c r="B7278">
        <v>5.41</v>
      </c>
    </row>
    <row r="7279" spans="1:2">
      <c r="A7279" s="917">
        <v>41596</v>
      </c>
      <c r="B7279">
        <v>5.33</v>
      </c>
    </row>
    <row r="7280" spans="1:2">
      <c r="A7280" s="917">
        <v>41597</v>
      </c>
      <c r="B7280">
        <v>5.37</v>
      </c>
    </row>
    <row r="7281" spans="1:2">
      <c r="A7281" s="917">
        <v>41598</v>
      </c>
      <c r="B7281">
        <v>5.47</v>
      </c>
    </row>
    <row r="7282" spans="1:2">
      <c r="A7282" s="917">
        <v>41599</v>
      </c>
      <c r="B7282">
        <v>5.44</v>
      </c>
    </row>
    <row r="7283" spans="1:2">
      <c r="A7283" s="917">
        <v>41600</v>
      </c>
      <c r="B7283">
        <v>5.4</v>
      </c>
    </row>
    <row r="7284" spans="1:2">
      <c r="A7284" s="917">
        <v>41603</v>
      </c>
      <c r="B7284">
        <v>5.39</v>
      </c>
    </row>
    <row r="7285" spans="1:2">
      <c r="A7285" s="917">
        <v>41604</v>
      </c>
      <c r="B7285">
        <v>5.34</v>
      </c>
    </row>
    <row r="7286" spans="1:2">
      <c r="A7286" s="917">
        <v>41605</v>
      </c>
      <c r="B7286">
        <v>5.37</v>
      </c>
    </row>
    <row r="7287" spans="1:2">
      <c r="A7287" s="917">
        <v>41606</v>
      </c>
      <c r="B7287" t="s">
        <v>739</v>
      </c>
    </row>
    <row r="7288" spans="1:2">
      <c r="A7288" s="917">
        <v>41607</v>
      </c>
      <c r="B7288">
        <v>5.36</v>
      </c>
    </row>
    <row r="7289" spans="1:2">
      <c r="A7289" s="917">
        <v>41610</v>
      </c>
      <c r="B7289">
        <v>5.41</v>
      </c>
    </row>
    <row r="7290" spans="1:2">
      <c r="A7290" s="917">
        <v>41611</v>
      </c>
      <c r="B7290">
        <v>5.39</v>
      </c>
    </row>
    <row r="7291" spans="1:2">
      <c r="A7291" s="917">
        <v>41612</v>
      </c>
      <c r="B7291">
        <v>5.46</v>
      </c>
    </row>
    <row r="7292" spans="1:2">
      <c r="A7292" s="917">
        <v>41613</v>
      </c>
      <c r="B7292">
        <v>5.47</v>
      </c>
    </row>
    <row r="7293" spans="1:2">
      <c r="A7293" s="917">
        <v>41614</v>
      </c>
      <c r="B7293">
        <v>5.46</v>
      </c>
    </row>
    <row r="7294" spans="1:2">
      <c r="A7294" s="917">
        <v>41617</v>
      </c>
      <c r="B7294">
        <v>5.43</v>
      </c>
    </row>
    <row r="7295" spans="1:2">
      <c r="A7295" s="917">
        <v>41618</v>
      </c>
      <c r="B7295">
        <v>5.37</v>
      </c>
    </row>
    <row r="7296" spans="1:2">
      <c r="A7296" s="917">
        <v>41619</v>
      </c>
      <c r="B7296">
        <v>5.41</v>
      </c>
    </row>
    <row r="7297" spans="1:2">
      <c r="A7297" s="917">
        <v>41620</v>
      </c>
      <c r="B7297">
        <v>5.42</v>
      </c>
    </row>
    <row r="7298" spans="1:2">
      <c r="A7298" s="917">
        <v>41621</v>
      </c>
      <c r="B7298">
        <v>5.38</v>
      </c>
    </row>
    <row r="7299" spans="1:2">
      <c r="A7299" s="917">
        <v>41624</v>
      </c>
      <c r="B7299">
        <v>5.39</v>
      </c>
    </row>
    <row r="7300" spans="1:2">
      <c r="A7300" s="917">
        <v>41625</v>
      </c>
      <c r="B7300">
        <v>5.35</v>
      </c>
    </row>
    <row r="7301" spans="1:2">
      <c r="A7301" s="917">
        <v>41626</v>
      </c>
      <c r="B7301">
        <v>5.39</v>
      </c>
    </row>
    <row r="7302" spans="1:2">
      <c r="A7302" s="917">
        <v>41627</v>
      </c>
      <c r="B7302">
        <v>5.36</v>
      </c>
    </row>
    <row r="7303" spans="1:2">
      <c r="A7303" s="917">
        <v>41628</v>
      </c>
      <c r="B7303">
        <v>5.27</v>
      </c>
    </row>
    <row r="7304" spans="1:2">
      <c r="A7304" s="917">
        <v>41631</v>
      </c>
      <c r="B7304">
        <v>5.29</v>
      </c>
    </row>
    <row r="7305" spans="1:2">
      <c r="A7305" s="917">
        <v>41632</v>
      </c>
      <c r="B7305">
        <v>5.35</v>
      </c>
    </row>
    <row r="7306" spans="1:2">
      <c r="A7306" s="917">
        <v>41633</v>
      </c>
      <c r="B7306" t="s">
        <v>739</v>
      </c>
    </row>
    <row r="7307" spans="1:2">
      <c r="A7307" s="917">
        <v>41634</v>
      </c>
      <c r="B7307">
        <v>5.37</v>
      </c>
    </row>
    <row r="7308" spans="1:2">
      <c r="A7308" s="917">
        <v>41635</v>
      </c>
      <c r="B7308">
        <v>5.39</v>
      </c>
    </row>
    <row r="7309" spans="1:2">
      <c r="A7309" s="917">
        <v>41638</v>
      </c>
      <c r="B7309">
        <v>5.34</v>
      </c>
    </row>
    <row r="7310" spans="1:2">
      <c r="A7310" s="917">
        <v>41639</v>
      </c>
      <c r="B7310">
        <v>5.37</v>
      </c>
    </row>
    <row r="7311" spans="1:2">
      <c r="A7311" s="917">
        <v>41640</v>
      </c>
      <c r="B7311" t="s">
        <v>739</v>
      </c>
    </row>
    <row r="7312" spans="1:2">
      <c r="A7312" s="917">
        <v>41641</v>
      </c>
      <c r="B7312">
        <v>5.34</v>
      </c>
    </row>
    <row r="7313" spans="1:2">
      <c r="A7313" s="917">
        <v>41642</v>
      </c>
      <c r="B7313">
        <v>5.35</v>
      </c>
    </row>
    <row r="7314" spans="1:2">
      <c r="A7314" s="917">
        <v>41645</v>
      </c>
      <c r="B7314">
        <v>5.3</v>
      </c>
    </row>
    <row r="7315" spans="1:2">
      <c r="A7315" s="917">
        <v>41646</v>
      </c>
      <c r="B7315">
        <v>5.28</v>
      </c>
    </row>
    <row r="7316" spans="1:2">
      <c r="A7316" s="917">
        <v>41647</v>
      </c>
      <c r="B7316">
        <v>5.32</v>
      </c>
    </row>
    <row r="7317" spans="1:2">
      <c r="A7317" s="917">
        <v>41648</v>
      </c>
      <c r="B7317">
        <v>5.28</v>
      </c>
    </row>
    <row r="7318" spans="1:2">
      <c r="A7318" s="917">
        <v>41649</v>
      </c>
      <c r="B7318">
        <v>5.2</v>
      </c>
    </row>
    <row r="7319" spans="1:2">
      <c r="A7319" s="917">
        <v>41652</v>
      </c>
      <c r="B7319">
        <v>5.18</v>
      </c>
    </row>
    <row r="7320" spans="1:2">
      <c r="A7320" s="917">
        <v>41653</v>
      </c>
      <c r="B7320">
        <v>5.22</v>
      </c>
    </row>
    <row r="7321" spans="1:2">
      <c r="A7321" s="917">
        <v>41654</v>
      </c>
      <c r="B7321">
        <v>5.22</v>
      </c>
    </row>
    <row r="7322" spans="1:2">
      <c r="A7322" s="917">
        <v>41655</v>
      </c>
      <c r="B7322">
        <v>5.18</v>
      </c>
    </row>
    <row r="7323" spans="1:2">
      <c r="A7323" s="917">
        <v>41656</v>
      </c>
      <c r="B7323">
        <v>5.17</v>
      </c>
    </row>
    <row r="7324" spans="1:2">
      <c r="A7324" s="917">
        <v>41659</v>
      </c>
      <c r="B7324" t="s">
        <v>739</v>
      </c>
    </row>
    <row r="7325" spans="1:2">
      <c r="A7325" s="917">
        <v>41660</v>
      </c>
      <c r="B7325">
        <v>5.15</v>
      </c>
    </row>
    <row r="7326" spans="1:2">
      <c r="A7326" s="917">
        <v>41661</v>
      </c>
      <c r="B7326">
        <v>5.17</v>
      </c>
    </row>
    <row r="7327" spans="1:2">
      <c r="A7327" s="917">
        <v>41662</v>
      </c>
      <c r="B7327">
        <v>5.1100000000000003</v>
      </c>
    </row>
    <row r="7328" spans="1:2">
      <c r="A7328" s="917">
        <v>41663</v>
      </c>
      <c r="B7328">
        <v>5.0999999999999996</v>
      </c>
    </row>
    <row r="7329" spans="1:2">
      <c r="A7329" s="917">
        <v>41666</v>
      </c>
      <c r="B7329">
        <v>5.14</v>
      </c>
    </row>
    <row r="7330" spans="1:2">
      <c r="A7330" s="917">
        <v>41667</v>
      </c>
      <c r="B7330">
        <v>5.12</v>
      </c>
    </row>
    <row r="7331" spans="1:2">
      <c r="A7331" s="917">
        <v>41668</v>
      </c>
      <c r="B7331">
        <v>5.07</v>
      </c>
    </row>
    <row r="7332" spans="1:2">
      <c r="A7332" s="917">
        <v>41669</v>
      </c>
      <c r="B7332">
        <v>5.08</v>
      </c>
    </row>
    <row r="7333" spans="1:2">
      <c r="A7333" s="917">
        <v>41670</v>
      </c>
      <c r="B7333">
        <v>5.07</v>
      </c>
    </row>
    <row r="7334" spans="1:2">
      <c r="A7334" s="917">
        <v>41673</v>
      </c>
      <c r="B7334">
        <v>5</v>
      </c>
    </row>
    <row r="7335" spans="1:2">
      <c r="A7335" s="917">
        <v>41674</v>
      </c>
      <c r="B7335">
        <v>5.05</v>
      </c>
    </row>
    <row r="7336" spans="1:2">
      <c r="A7336" s="917">
        <v>41675</v>
      </c>
      <c r="B7336">
        <v>5.12</v>
      </c>
    </row>
    <row r="7337" spans="1:2">
      <c r="A7337" s="917">
        <v>41676</v>
      </c>
      <c r="B7337">
        <v>5.13</v>
      </c>
    </row>
    <row r="7338" spans="1:2">
      <c r="A7338" s="917">
        <v>41677</v>
      </c>
      <c r="B7338">
        <v>5.13</v>
      </c>
    </row>
    <row r="7339" spans="1:2">
      <c r="A7339" s="917">
        <v>41680</v>
      </c>
      <c r="B7339">
        <v>5.12</v>
      </c>
    </row>
    <row r="7340" spans="1:2">
      <c r="A7340" s="917">
        <v>41681</v>
      </c>
      <c r="B7340">
        <v>5.14</v>
      </c>
    </row>
    <row r="7341" spans="1:2">
      <c r="A7341" s="917">
        <v>41682</v>
      </c>
      <c r="B7341">
        <v>5.16</v>
      </c>
    </row>
    <row r="7342" spans="1:2">
      <c r="A7342" s="917">
        <v>41683</v>
      </c>
      <c r="B7342">
        <v>5.12</v>
      </c>
    </row>
    <row r="7343" spans="1:2">
      <c r="A7343" s="917">
        <v>41684</v>
      </c>
      <c r="B7343">
        <v>5.13</v>
      </c>
    </row>
    <row r="7344" spans="1:2">
      <c r="A7344" s="917">
        <v>41687</v>
      </c>
      <c r="B7344" t="s">
        <v>739</v>
      </c>
    </row>
    <row r="7345" spans="1:2">
      <c r="A7345" s="917">
        <v>41688</v>
      </c>
      <c r="B7345">
        <v>5.1100000000000003</v>
      </c>
    </row>
    <row r="7346" spans="1:2">
      <c r="A7346" s="917">
        <v>41689</v>
      </c>
      <c r="B7346">
        <v>5.14</v>
      </c>
    </row>
    <row r="7347" spans="1:2">
      <c r="A7347" s="917">
        <v>41690</v>
      </c>
      <c r="B7347">
        <v>5.15</v>
      </c>
    </row>
    <row r="7348" spans="1:2">
      <c r="A7348" s="917">
        <v>41691</v>
      </c>
      <c r="B7348">
        <v>5.1100000000000003</v>
      </c>
    </row>
    <row r="7349" spans="1:2">
      <c r="A7349" s="917">
        <v>41694</v>
      </c>
      <c r="B7349">
        <v>5.13</v>
      </c>
    </row>
    <row r="7350" spans="1:2">
      <c r="A7350" s="917">
        <v>41695</v>
      </c>
      <c r="B7350">
        <v>5.08</v>
      </c>
    </row>
    <row r="7351" spans="1:2">
      <c r="A7351" s="917">
        <v>41696</v>
      </c>
      <c r="B7351">
        <v>5.05</v>
      </c>
    </row>
    <row r="7352" spans="1:2">
      <c r="A7352" s="917">
        <v>41697</v>
      </c>
      <c r="B7352">
        <v>5.01</v>
      </c>
    </row>
    <row r="7353" spans="1:2">
      <c r="A7353" s="917">
        <v>41698</v>
      </c>
      <c r="B7353">
        <v>5.01</v>
      </c>
    </row>
    <row r="7354" spans="1:2">
      <c r="A7354" s="917">
        <v>41701</v>
      </c>
      <c r="B7354">
        <v>4.97</v>
      </c>
    </row>
    <row r="7355" spans="1:2">
      <c r="A7355" s="917">
        <v>41702</v>
      </c>
      <c r="B7355">
        <v>5.05</v>
      </c>
    </row>
    <row r="7356" spans="1:2">
      <c r="A7356" s="917">
        <v>41703</v>
      </c>
      <c r="B7356">
        <v>5.0599999999999996</v>
      </c>
    </row>
    <row r="7357" spans="1:2">
      <c r="A7357" s="917">
        <v>41704</v>
      </c>
      <c r="B7357">
        <v>5.1100000000000003</v>
      </c>
    </row>
    <row r="7358" spans="1:2">
      <c r="A7358" s="917">
        <v>41705</v>
      </c>
      <c r="B7358">
        <v>5.14</v>
      </c>
    </row>
    <row r="7359" spans="1:2">
      <c r="A7359" s="917">
        <v>41708</v>
      </c>
      <c r="B7359">
        <v>5.15</v>
      </c>
    </row>
    <row r="7360" spans="1:2">
      <c r="A7360" s="917">
        <v>41709</v>
      </c>
      <c r="B7360">
        <v>5.14</v>
      </c>
    </row>
    <row r="7361" spans="1:2">
      <c r="A7361" s="917">
        <v>41710</v>
      </c>
      <c r="B7361">
        <v>5.1100000000000003</v>
      </c>
    </row>
    <row r="7362" spans="1:2">
      <c r="A7362" s="917">
        <v>41711</v>
      </c>
      <c r="B7362">
        <v>5.05</v>
      </c>
    </row>
    <row r="7363" spans="1:2">
      <c r="A7363" s="917">
        <v>41712</v>
      </c>
      <c r="B7363">
        <v>5.05</v>
      </c>
    </row>
    <row r="7364" spans="1:2">
      <c r="A7364" s="917">
        <v>41715</v>
      </c>
      <c r="B7364">
        <v>5.0999999999999996</v>
      </c>
    </row>
    <row r="7365" spans="1:2">
      <c r="A7365" s="917">
        <v>41716</v>
      </c>
      <c r="B7365">
        <v>5.0999999999999996</v>
      </c>
    </row>
    <row r="7366" spans="1:2">
      <c r="A7366" s="917">
        <v>41717</v>
      </c>
      <c r="B7366">
        <v>5.15</v>
      </c>
    </row>
    <row r="7367" spans="1:2">
      <c r="A7367" s="917">
        <v>41718</v>
      </c>
      <c r="B7367">
        <v>5.13</v>
      </c>
    </row>
    <row r="7368" spans="1:2">
      <c r="A7368" s="917">
        <v>41719</v>
      </c>
      <c r="B7368">
        <v>5.07</v>
      </c>
    </row>
    <row r="7369" spans="1:2">
      <c r="A7369" s="917">
        <v>41722</v>
      </c>
      <c r="B7369">
        <v>5.03</v>
      </c>
    </row>
    <row r="7370" spans="1:2">
      <c r="A7370" s="917">
        <v>41723</v>
      </c>
      <c r="B7370">
        <v>5.03</v>
      </c>
    </row>
    <row r="7371" spans="1:2">
      <c r="A7371" s="917">
        <v>41724</v>
      </c>
      <c r="B7371">
        <v>4.99</v>
      </c>
    </row>
    <row r="7372" spans="1:2">
      <c r="A7372" s="917">
        <v>41725</v>
      </c>
      <c r="B7372">
        <v>4.95</v>
      </c>
    </row>
    <row r="7373" spans="1:2">
      <c r="A7373" s="917">
        <v>41726</v>
      </c>
      <c r="B7373">
        <v>4.9800000000000004</v>
      </c>
    </row>
    <row r="7374" spans="1:2">
      <c r="A7374" s="917">
        <v>41729</v>
      </c>
      <c r="B7374">
        <v>4.99</v>
      </c>
    </row>
    <row r="7375" spans="1:2">
      <c r="A7375" s="917">
        <v>41730</v>
      </c>
      <c r="B7375">
        <v>5.03</v>
      </c>
    </row>
    <row r="7376" spans="1:2">
      <c r="A7376" s="917">
        <v>41731</v>
      </c>
      <c r="B7376">
        <v>5.07</v>
      </c>
    </row>
    <row r="7377" spans="1:2">
      <c r="A7377" s="917">
        <v>41732</v>
      </c>
      <c r="B7377">
        <v>5.04</v>
      </c>
    </row>
    <row r="7378" spans="1:2">
      <c r="A7378" s="917">
        <v>41733</v>
      </c>
      <c r="B7378">
        <v>4.99</v>
      </c>
    </row>
    <row r="7379" spans="1:2">
      <c r="A7379" s="917">
        <v>41736</v>
      </c>
      <c r="B7379">
        <v>4.95</v>
      </c>
    </row>
    <row r="7380" spans="1:2">
      <c r="A7380" s="917">
        <v>41737</v>
      </c>
      <c r="B7380">
        <v>4.95</v>
      </c>
    </row>
    <row r="7381" spans="1:2">
      <c r="A7381" s="917">
        <v>41738</v>
      </c>
      <c r="B7381">
        <v>4.96</v>
      </c>
    </row>
    <row r="7382" spans="1:2">
      <c r="A7382" s="917">
        <v>41739</v>
      </c>
      <c r="B7382">
        <v>4.8899999999999997</v>
      </c>
    </row>
    <row r="7383" spans="1:2">
      <c r="A7383" s="917">
        <v>41740</v>
      </c>
      <c r="B7383">
        <v>4.8600000000000003</v>
      </c>
    </row>
    <row r="7384" spans="1:2">
      <c r="A7384" s="917">
        <v>41743</v>
      </c>
      <c r="B7384">
        <v>4.87</v>
      </c>
    </row>
    <row r="7385" spans="1:2">
      <c r="A7385" s="917">
        <v>41744</v>
      </c>
      <c r="B7385">
        <v>4.84</v>
      </c>
    </row>
    <row r="7386" spans="1:2">
      <c r="A7386" s="917">
        <v>41745</v>
      </c>
      <c r="B7386">
        <v>4.84</v>
      </c>
    </row>
    <row r="7387" spans="1:2">
      <c r="A7387" s="917">
        <v>41746</v>
      </c>
      <c r="B7387">
        <v>4.8899999999999997</v>
      </c>
    </row>
    <row r="7388" spans="1:2">
      <c r="A7388" s="917">
        <v>41747</v>
      </c>
      <c r="B7388" t="s">
        <v>739</v>
      </c>
    </row>
    <row r="7389" spans="1:2">
      <c r="A7389" s="917">
        <v>41750</v>
      </c>
      <c r="B7389">
        <v>4.91</v>
      </c>
    </row>
    <row r="7390" spans="1:2">
      <c r="A7390" s="917">
        <v>41751</v>
      </c>
      <c r="B7390">
        <v>4.88</v>
      </c>
    </row>
    <row r="7391" spans="1:2">
      <c r="A7391" s="917">
        <v>41752</v>
      </c>
      <c r="B7391">
        <v>4.8499999999999996</v>
      </c>
    </row>
    <row r="7392" spans="1:2">
      <c r="A7392" s="917">
        <v>41753</v>
      </c>
      <c r="B7392">
        <v>4.84</v>
      </c>
    </row>
    <row r="7393" spans="1:2">
      <c r="A7393" s="917">
        <v>41754</v>
      </c>
      <c r="B7393">
        <v>4.8099999999999996</v>
      </c>
    </row>
    <row r="7394" spans="1:2">
      <c r="A7394" s="917">
        <v>41757</v>
      </c>
      <c r="B7394">
        <v>4.83</v>
      </c>
    </row>
    <row r="7395" spans="1:2">
      <c r="A7395" s="917">
        <v>41758</v>
      </c>
      <c r="B7395">
        <v>4.8600000000000003</v>
      </c>
    </row>
    <row r="7396" spans="1:2">
      <c r="A7396" s="917">
        <v>41759</v>
      </c>
      <c r="B7396">
        <v>4.83</v>
      </c>
    </row>
    <row r="7397" spans="1:2">
      <c r="A7397" s="917">
        <v>41760</v>
      </c>
      <c r="B7397">
        <v>4.7699999999999996</v>
      </c>
    </row>
    <row r="7398" spans="1:2">
      <c r="A7398" s="917">
        <v>41761</v>
      </c>
      <c r="B7398">
        <v>4.74</v>
      </c>
    </row>
    <row r="7399" spans="1:2">
      <c r="A7399" s="917">
        <v>41764</v>
      </c>
      <c r="B7399">
        <v>4.78</v>
      </c>
    </row>
    <row r="7400" spans="1:2">
      <c r="A7400" s="917">
        <v>41765</v>
      </c>
      <c r="B7400">
        <v>4.76</v>
      </c>
    </row>
    <row r="7401" spans="1:2">
      <c r="A7401" s="917">
        <v>41766</v>
      </c>
      <c r="B7401">
        <v>4.78</v>
      </c>
    </row>
    <row r="7402" spans="1:2">
      <c r="A7402" s="917">
        <v>41767</v>
      </c>
      <c r="B7402">
        <v>4.79</v>
      </c>
    </row>
    <row r="7403" spans="1:2">
      <c r="A7403" s="917">
        <v>41768</v>
      </c>
      <c r="B7403">
        <v>4.83</v>
      </c>
    </row>
    <row r="7404" spans="1:2">
      <c r="A7404" s="917">
        <v>41771</v>
      </c>
      <c r="B7404">
        <v>4.8600000000000003</v>
      </c>
    </row>
    <row r="7405" spans="1:2">
      <c r="A7405" s="917">
        <v>41772</v>
      </c>
      <c r="B7405">
        <v>4.82</v>
      </c>
    </row>
    <row r="7406" spans="1:2">
      <c r="A7406" s="917">
        <v>41773</v>
      </c>
      <c r="B7406">
        <v>4.74</v>
      </c>
    </row>
    <row r="7407" spans="1:2">
      <c r="A7407" s="917">
        <v>41774</v>
      </c>
      <c r="B7407">
        <v>4.72</v>
      </c>
    </row>
    <row r="7408" spans="1:2">
      <c r="A7408" s="917">
        <v>41775</v>
      </c>
      <c r="B7408">
        <v>4.72</v>
      </c>
    </row>
    <row r="7409" spans="1:2">
      <c r="A7409" s="917">
        <v>41778</v>
      </c>
      <c r="B7409">
        <v>4.76</v>
      </c>
    </row>
    <row r="7410" spans="1:2">
      <c r="A7410" s="917">
        <v>41779</v>
      </c>
      <c r="B7410">
        <v>4.75</v>
      </c>
    </row>
    <row r="7411" spans="1:2">
      <c r="A7411" s="917">
        <v>41780</v>
      </c>
      <c r="B7411">
        <v>4.8</v>
      </c>
    </row>
    <row r="7412" spans="1:2">
      <c r="A7412" s="917">
        <v>41781</v>
      </c>
      <c r="B7412">
        <v>4.8099999999999996</v>
      </c>
    </row>
    <row r="7413" spans="1:2">
      <c r="A7413" s="917">
        <v>41782</v>
      </c>
      <c r="B7413">
        <v>4.78</v>
      </c>
    </row>
    <row r="7414" spans="1:2">
      <c r="A7414" s="917">
        <v>41785</v>
      </c>
      <c r="B7414" t="s">
        <v>739</v>
      </c>
    </row>
    <row r="7415" spans="1:2">
      <c r="A7415" s="917">
        <v>41786</v>
      </c>
      <c r="B7415">
        <v>4.75</v>
      </c>
    </row>
    <row r="7416" spans="1:2">
      <c r="A7416" s="917">
        <v>41787</v>
      </c>
      <c r="B7416">
        <v>4.67</v>
      </c>
    </row>
    <row r="7417" spans="1:2">
      <c r="A7417" s="917">
        <v>41788</v>
      </c>
      <c r="B7417">
        <v>4.6900000000000004</v>
      </c>
    </row>
    <row r="7418" spans="1:2">
      <c r="A7418" s="917">
        <v>41789</v>
      </c>
      <c r="B7418">
        <v>4.7</v>
      </c>
    </row>
    <row r="7419" spans="1:2">
      <c r="A7419" s="917">
        <v>41792</v>
      </c>
      <c r="B7419">
        <v>4.76</v>
      </c>
    </row>
    <row r="7420" spans="1:2">
      <c r="A7420" s="917">
        <v>41793</v>
      </c>
      <c r="B7420">
        <v>4.82</v>
      </c>
    </row>
    <row r="7421" spans="1:2">
      <c r="A7421" s="917">
        <v>41794</v>
      </c>
      <c r="B7421">
        <v>4.84</v>
      </c>
    </row>
    <row r="7422" spans="1:2">
      <c r="A7422" s="917">
        <v>41795</v>
      </c>
      <c r="B7422">
        <v>4.83</v>
      </c>
    </row>
    <row r="7423" spans="1:2">
      <c r="A7423" s="917">
        <v>41796</v>
      </c>
      <c r="B7423">
        <v>4.83</v>
      </c>
    </row>
    <row r="7424" spans="1:2">
      <c r="A7424" s="917">
        <v>41799</v>
      </c>
      <c r="B7424">
        <v>4.84</v>
      </c>
    </row>
    <row r="7425" spans="1:2">
      <c r="A7425" s="917">
        <v>41800</v>
      </c>
      <c r="B7425">
        <v>4.8499999999999996</v>
      </c>
    </row>
    <row r="7426" spans="1:2">
      <c r="A7426" s="917">
        <v>41801</v>
      </c>
      <c r="B7426">
        <v>4.8499999999999996</v>
      </c>
    </row>
    <row r="7427" spans="1:2">
      <c r="A7427" s="917">
        <v>41802</v>
      </c>
      <c r="B7427">
        <v>4.79</v>
      </c>
    </row>
    <row r="7428" spans="1:2">
      <c r="A7428" s="917">
        <v>41803</v>
      </c>
      <c r="B7428">
        <v>4.79</v>
      </c>
    </row>
    <row r="7429" spans="1:2">
      <c r="A7429" s="917">
        <v>41806</v>
      </c>
      <c r="B7429">
        <v>4.78</v>
      </c>
    </row>
    <row r="7430" spans="1:2">
      <c r="A7430" s="917">
        <v>41807</v>
      </c>
      <c r="B7430">
        <v>4.83</v>
      </c>
    </row>
    <row r="7431" spans="1:2">
      <c r="A7431" s="917">
        <v>41808</v>
      </c>
      <c r="B7431">
        <v>4.8</v>
      </c>
    </row>
    <row r="7432" spans="1:2">
      <c r="A7432" s="917">
        <v>41809</v>
      </c>
      <c r="B7432">
        <v>4.83</v>
      </c>
    </row>
    <row r="7433" spans="1:2">
      <c r="A7433" s="917">
        <v>41810</v>
      </c>
      <c r="B7433">
        <v>4.83</v>
      </c>
    </row>
    <row r="7434" spans="1:2">
      <c r="A7434" s="917">
        <v>41813</v>
      </c>
      <c r="B7434">
        <v>4.82</v>
      </c>
    </row>
    <row r="7435" spans="1:2">
      <c r="A7435" s="917">
        <v>41814</v>
      </c>
      <c r="B7435">
        <v>4.7699999999999996</v>
      </c>
    </row>
    <row r="7436" spans="1:2">
      <c r="A7436" s="917">
        <v>41815</v>
      </c>
      <c r="B7436">
        <v>4.75</v>
      </c>
    </row>
    <row r="7437" spans="1:2">
      <c r="A7437" s="917">
        <v>41816</v>
      </c>
      <c r="B7437">
        <v>4.71</v>
      </c>
    </row>
    <row r="7438" spans="1:2">
      <c r="A7438" s="917">
        <v>41817</v>
      </c>
      <c r="B7438">
        <v>4.74</v>
      </c>
    </row>
    <row r="7439" spans="1:2">
      <c r="A7439" s="917">
        <v>41820</v>
      </c>
      <c r="B7439">
        <v>4.71</v>
      </c>
    </row>
    <row r="7440" spans="1:2">
      <c r="A7440" s="917">
        <v>41821</v>
      </c>
      <c r="B7440">
        <v>4.7699999999999996</v>
      </c>
    </row>
    <row r="7441" spans="1:2">
      <c r="A7441" s="917">
        <v>41822</v>
      </c>
      <c r="B7441">
        <v>4.84</v>
      </c>
    </row>
    <row r="7442" spans="1:2">
      <c r="A7442" s="917">
        <v>41823</v>
      </c>
      <c r="B7442">
        <v>4.8600000000000003</v>
      </c>
    </row>
    <row r="7443" spans="1:2">
      <c r="A7443" s="917">
        <v>41824</v>
      </c>
      <c r="B7443" t="s">
        <v>739</v>
      </c>
    </row>
    <row r="7444" spans="1:2">
      <c r="A7444" s="917">
        <v>41827</v>
      </c>
      <c r="B7444">
        <v>4.8099999999999996</v>
      </c>
    </row>
    <row r="7445" spans="1:2">
      <c r="A7445" s="917">
        <v>41828</v>
      </c>
      <c r="B7445">
        <v>4.76</v>
      </c>
    </row>
    <row r="7446" spans="1:2">
      <c r="A7446" s="917">
        <v>41829</v>
      </c>
      <c r="B7446">
        <v>4.74</v>
      </c>
    </row>
    <row r="7447" spans="1:2">
      <c r="A7447" s="917">
        <v>41830</v>
      </c>
      <c r="B7447">
        <v>4.75</v>
      </c>
    </row>
    <row r="7448" spans="1:2">
      <c r="A7448" s="917">
        <v>41831</v>
      </c>
      <c r="B7448">
        <v>4.7300000000000004</v>
      </c>
    </row>
    <row r="7449" spans="1:2">
      <c r="A7449" s="917">
        <v>41834</v>
      </c>
      <c r="B7449">
        <v>4.76</v>
      </c>
    </row>
    <row r="7450" spans="1:2">
      <c r="A7450" s="917">
        <v>41835</v>
      </c>
      <c r="B7450">
        <v>4.76</v>
      </c>
    </row>
    <row r="7451" spans="1:2">
      <c r="A7451" s="917">
        <v>41836</v>
      </c>
      <c r="B7451">
        <v>4.74</v>
      </c>
    </row>
    <row r="7452" spans="1:2">
      <c r="A7452" s="917">
        <v>41837</v>
      </c>
      <c r="B7452">
        <v>4.6900000000000004</v>
      </c>
    </row>
    <row r="7453" spans="1:2">
      <c r="A7453" s="917">
        <v>41838</v>
      </c>
      <c r="B7453">
        <v>4.7</v>
      </c>
    </row>
    <row r="7454" spans="1:2">
      <c r="A7454" s="917">
        <v>41841</v>
      </c>
      <c r="B7454">
        <v>4.68</v>
      </c>
    </row>
    <row r="7455" spans="1:2">
      <c r="A7455" s="917">
        <v>41842</v>
      </c>
      <c r="B7455">
        <v>4.67</v>
      </c>
    </row>
    <row r="7456" spans="1:2">
      <c r="A7456" s="917">
        <v>41843</v>
      </c>
      <c r="B7456">
        <v>4.68</v>
      </c>
    </row>
    <row r="7457" spans="1:2">
      <c r="A7457" s="917">
        <v>41844</v>
      </c>
      <c r="B7457">
        <v>4.72</v>
      </c>
    </row>
    <row r="7458" spans="1:2">
      <c r="A7458" s="917">
        <v>41845</v>
      </c>
      <c r="B7458">
        <v>4.67</v>
      </c>
    </row>
    <row r="7459" spans="1:2">
      <c r="A7459" s="917">
        <v>41848</v>
      </c>
      <c r="B7459">
        <v>4.6900000000000004</v>
      </c>
    </row>
    <row r="7460" spans="1:2">
      <c r="A7460" s="917">
        <v>41849</v>
      </c>
      <c r="B7460">
        <v>4.6500000000000004</v>
      </c>
    </row>
    <row r="7461" spans="1:2">
      <c r="A7461" s="917">
        <v>41850</v>
      </c>
      <c r="B7461">
        <v>4.74</v>
      </c>
    </row>
    <row r="7462" spans="1:2">
      <c r="A7462" s="917">
        <v>41851</v>
      </c>
      <c r="B7462">
        <v>4.75</v>
      </c>
    </row>
    <row r="7463" spans="1:2">
      <c r="A7463" s="917">
        <v>41852</v>
      </c>
      <c r="B7463">
        <v>4.75</v>
      </c>
    </row>
    <row r="7464" spans="1:2">
      <c r="A7464" s="917">
        <v>41855</v>
      </c>
      <c r="B7464">
        <v>4.75</v>
      </c>
    </row>
    <row r="7465" spans="1:2">
      <c r="A7465" s="917">
        <v>41856</v>
      </c>
      <c r="B7465">
        <v>4.74</v>
      </c>
    </row>
    <row r="7466" spans="1:2">
      <c r="A7466" s="917">
        <v>41857</v>
      </c>
      <c r="B7466">
        <v>4.75</v>
      </c>
    </row>
    <row r="7467" spans="1:2">
      <c r="A7467" s="917">
        <v>41858</v>
      </c>
      <c r="B7467">
        <v>4.71</v>
      </c>
    </row>
    <row r="7468" spans="1:2">
      <c r="A7468" s="917">
        <v>41859</v>
      </c>
      <c r="B7468">
        <v>4.71</v>
      </c>
    </row>
    <row r="7469" spans="1:2">
      <c r="A7469" s="917">
        <v>41862</v>
      </c>
      <c r="B7469">
        <v>4.72</v>
      </c>
    </row>
    <row r="7470" spans="1:2">
      <c r="A7470" s="917">
        <v>41863</v>
      </c>
      <c r="B7470">
        <v>4.75</v>
      </c>
    </row>
    <row r="7471" spans="1:2">
      <c r="A7471" s="917">
        <v>41864</v>
      </c>
      <c r="B7471">
        <v>4.74</v>
      </c>
    </row>
    <row r="7472" spans="1:2">
      <c r="A7472" s="917">
        <v>41865</v>
      </c>
      <c r="B7472">
        <v>4.6900000000000004</v>
      </c>
    </row>
    <row r="7473" spans="1:2">
      <c r="A7473" s="917">
        <v>41866</v>
      </c>
      <c r="B7473">
        <v>4.63</v>
      </c>
    </row>
    <row r="7474" spans="1:2">
      <c r="A7474" s="917">
        <v>41869</v>
      </c>
      <c r="B7474">
        <v>4.7</v>
      </c>
    </row>
    <row r="7475" spans="1:2">
      <c r="A7475" s="917">
        <v>41870</v>
      </c>
      <c r="B7475">
        <v>4.7300000000000004</v>
      </c>
    </row>
    <row r="7476" spans="1:2">
      <c r="A7476" s="917">
        <v>41871</v>
      </c>
      <c r="B7476">
        <v>4.7300000000000004</v>
      </c>
    </row>
    <row r="7477" spans="1:2">
      <c r="A7477" s="917">
        <v>41872</v>
      </c>
      <c r="B7477">
        <v>4.6900000000000004</v>
      </c>
    </row>
    <row r="7478" spans="1:2">
      <c r="A7478" s="917">
        <v>41873</v>
      </c>
      <c r="B7478">
        <v>4.66</v>
      </c>
    </row>
    <row r="7479" spans="1:2">
      <c r="A7479" s="917">
        <v>41876</v>
      </c>
      <c r="B7479">
        <v>4.6399999999999997</v>
      </c>
    </row>
    <row r="7480" spans="1:2">
      <c r="A7480" s="917">
        <v>41877</v>
      </c>
      <c r="B7480">
        <v>4.6500000000000004</v>
      </c>
    </row>
    <row r="7481" spans="1:2">
      <c r="A7481" s="917">
        <v>41878</v>
      </c>
      <c r="B7481">
        <v>4.6100000000000003</v>
      </c>
    </row>
    <row r="7482" spans="1:2">
      <c r="A7482" s="917">
        <v>41879</v>
      </c>
      <c r="B7482">
        <v>4.57</v>
      </c>
    </row>
    <row r="7483" spans="1:2">
      <c r="A7483" s="917">
        <v>41880</v>
      </c>
      <c r="B7483">
        <v>4.58</v>
      </c>
    </row>
    <row r="7484" spans="1:2">
      <c r="A7484" s="917">
        <v>41883</v>
      </c>
      <c r="B7484" t="s">
        <v>739</v>
      </c>
    </row>
    <row r="7485" spans="1:2">
      <c r="A7485" s="917">
        <v>41884</v>
      </c>
      <c r="B7485">
        <v>4.67</v>
      </c>
    </row>
    <row r="7486" spans="1:2">
      <c r="A7486" s="917">
        <v>41885</v>
      </c>
      <c r="B7486">
        <v>4.6500000000000004</v>
      </c>
    </row>
    <row r="7487" spans="1:2">
      <c r="A7487" s="917">
        <v>41886</v>
      </c>
      <c r="B7487">
        <v>4.7</v>
      </c>
    </row>
    <row r="7488" spans="1:2">
      <c r="A7488" s="917">
        <v>41887</v>
      </c>
      <c r="B7488">
        <v>4.75</v>
      </c>
    </row>
    <row r="7489" spans="1:2">
      <c r="A7489" s="917">
        <v>41890</v>
      </c>
      <c r="B7489">
        <v>4.74</v>
      </c>
    </row>
    <row r="7490" spans="1:2">
      <c r="A7490" s="917">
        <v>41891</v>
      </c>
      <c r="B7490">
        <v>4.75</v>
      </c>
    </row>
    <row r="7491" spans="1:2">
      <c r="A7491" s="917">
        <v>41892</v>
      </c>
      <c r="B7491">
        <v>4.8</v>
      </c>
    </row>
    <row r="7492" spans="1:2">
      <c r="A7492" s="917">
        <v>41893</v>
      </c>
      <c r="B7492">
        <v>4.79</v>
      </c>
    </row>
    <row r="7493" spans="1:2">
      <c r="A7493" s="917">
        <v>41894</v>
      </c>
      <c r="B7493">
        <v>4.8899999999999997</v>
      </c>
    </row>
    <row r="7494" spans="1:2">
      <c r="A7494" s="917">
        <v>41897</v>
      </c>
      <c r="B7494">
        <v>4.88</v>
      </c>
    </row>
    <row r="7495" spans="1:2">
      <c r="A7495" s="917">
        <v>41898</v>
      </c>
      <c r="B7495">
        <v>4.9000000000000004</v>
      </c>
    </row>
    <row r="7496" spans="1:2">
      <c r="A7496" s="917">
        <v>41899</v>
      </c>
      <c r="B7496">
        <v>4.91</v>
      </c>
    </row>
    <row r="7497" spans="1:2">
      <c r="A7497" s="917">
        <v>41900</v>
      </c>
      <c r="B7497">
        <v>4.91</v>
      </c>
    </row>
    <row r="7498" spans="1:2">
      <c r="A7498" s="917">
        <v>41901</v>
      </c>
      <c r="B7498">
        <v>4.8499999999999996</v>
      </c>
    </row>
    <row r="7499" spans="1:2">
      <c r="A7499" s="917">
        <v>41904</v>
      </c>
      <c r="B7499">
        <v>4.84</v>
      </c>
    </row>
    <row r="7500" spans="1:2">
      <c r="A7500" s="917">
        <v>41905</v>
      </c>
      <c r="B7500">
        <v>4.8</v>
      </c>
    </row>
    <row r="7501" spans="1:2">
      <c r="A7501" s="917">
        <v>41906</v>
      </c>
      <c r="B7501">
        <v>4.84</v>
      </c>
    </row>
    <row r="7502" spans="1:2">
      <c r="A7502" s="917">
        <v>41907</v>
      </c>
      <c r="B7502">
        <v>4.79</v>
      </c>
    </row>
    <row r="7503" spans="1:2">
      <c r="A7503" s="917">
        <v>41908</v>
      </c>
      <c r="B7503">
        <v>4.8099999999999996</v>
      </c>
    </row>
    <row r="7504" spans="1:2">
      <c r="A7504" s="917">
        <v>41911</v>
      </c>
      <c r="B7504">
        <v>4.7699999999999996</v>
      </c>
    </row>
    <row r="7505" spans="1:2">
      <c r="A7505" s="917">
        <v>41912</v>
      </c>
      <c r="B7505">
        <v>4.8099999999999996</v>
      </c>
    </row>
    <row r="7506" spans="1:2">
      <c r="A7506" s="917">
        <v>41913</v>
      </c>
      <c r="B7506">
        <v>4.7300000000000004</v>
      </c>
    </row>
    <row r="7507" spans="1:2">
      <c r="A7507" s="917">
        <v>41914</v>
      </c>
      <c r="B7507">
        <v>4.76</v>
      </c>
    </row>
    <row r="7508" spans="1:2">
      <c r="A7508" s="917">
        <v>41915</v>
      </c>
      <c r="B7508">
        <v>4.74</v>
      </c>
    </row>
    <row r="7509" spans="1:2">
      <c r="A7509" s="917">
        <v>41918</v>
      </c>
      <c r="B7509">
        <v>4.7300000000000004</v>
      </c>
    </row>
    <row r="7510" spans="1:2">
      <c r="A7510" s="917">
        <v>41919</v>
      </c>
      <c r="B7510">
        <v>4.66</v>
      </c>
    </row>
    <row r="7511" spans="1:2">
      <c r="A7511" s="917">
        <v>41920</v>
      </c>
      <c r="B7511">
        <v>4.67</v>
      </c>
    </row>
    <row r="7512" spans="1:2">
      <c r="A7512" s="917">
        <v>41921</v>
      </c>
      <c r="B7512">
        <v>4.68</v>
      </c>
    </row>
    <row r="7513" spans="1:2">
      <c r="A7513" s="917">
        <v>41922</v>
      </c>
      <c r="B7513">
        <v>4.67</v>
      </c>
    </row>
    <row r="7514" spans="1:2">
      <c r="A7514" s="917">
        <v>41925</v>
      </c>
      <c r="B7514" t="s">
        <v>739</v>
      </c>
    </row>
    <row r="7515" spans="1:2">
      <c r="A7515" s="917">
        <v>41926</v>
      </c>
      <c r="B7515">
        <v>4.5999999999999996</v>
      </c>
    </row>
    <row r="7516" spans="1:2">
      <c r="A7516" s="917">
        <v>41927</v>
      </c>
      <c r="B7516">
        <v>4.59</v>
      </c>
    </row>
    <row r="7517" spans="1:2">
      <c r="A7517" s="917">
        <v>41928</v>
      </c>
      <c r="B7517">
        <v>4.6399999999999997</v>
      </c>
    </row>
    <row r="7518" spans="1:2">
      <c r="A7518" s="917">
        <v>41929</v>
      </c>
      <c r="B7518">
        <v>4.66</v>
      </c>
    </row>
    <row r="7519" spans="1:2">
      <c r="A7519" s="917">
        <v>41932</v>
      </c>
      <c r="B7519">
        <v>4.6500000000000004</v>
      </c>
    </row>
    <row r="7520" spans="1:2">
      <c r="A7520" s="917">
        <v>41933</v>
      </c>
      <c r="B7520">
        <v>4.66</v>
      </c>
    </row>
    <row r="7521" spans="1:2">
      <c r="A7521" s="917">
        <v>41934</v>
      </c>
      <c r="B7521">
        <v>4.67</v>
      </c>
    </row>
    <row r="7522" spans="1:2">
      <c r="A7522" s="917">
        <v>41935</v>
      </c>
      <c r="B7522">
        <v>4.71</v>
      </c>
    </row>
    <row r="7523" spans="1:2">
      <c r="A7523" s="917">
        <v>41936</v>
      </c>
      <c r="B7523">
        <v>4.72</v>
      </c>
    </row>
    <row r="7524" spans="1:2">
      <c r="A7524" s="917">
        <v>41939</v>
      </c>
      <c r="B7524">
        <v>4.71</v>
      </c>
    </row>
    <row r="7525" spans="1:2">
      <c r="A7525" s="917">
        <v>41940</v>
      </c>
      <c r="B7525">
        <v>4.7300000000000004</v>
      </c>
    </row>
    <row r="7526" spans="1:2">
      <c r="A7526" s="917">
        <v>41941</v>
      </c>
      <c r="B7526">
        <v>4.7</v>
      </c>
    </row>
    <row r="7527" spans="1:2">
      <c r="A7527" s="917">
        <v>41942</v>
      </c>
      <c r="B7527">
        <v>4.71</v>
      </c>
    </row>
    <row r="7528" spans="1:2">
      <c r="A7528" s="917">
        <v>41943</v>
      </c>
      <c r="B7528">
        <v>4.74</v>
      </c>
    </row>
    <row r="7529" spans="1:2">
      <c r="A7529" s="917">
        <v>41946</v>
      </c>
      <c r="B7529">
        <v>4.75</v>
      </c>
    </row>
    <row r="7530" spans="1:2">
      <c r="A7530" s="917">
        <v>41947</v>
      </c>
      <c r="B7530">
        <v>4.74</v>
      </c>
    </row>
    <row r="7531" spans="1:2">
      <c r="A7531" s="917">
        <v>41948</v>
      </c>
      <c r="B7531">
        <v>4.75</v>
      </c>
    </row>
    <row r="7532" spans="1:2">
      <c r="A7532" s="917">
        <v>41949</v>
      </c>
      <c r="B7532">
        <v>4.79</v>
      </c>
    </row>
    <row r="7533" spans="1:2">
      <c r="A7533" s="917">
        <v>41950</v>
      </c>
      <c r="B7533">
        <v>4.75</v>
      </c>
    </row>
    <row r="7534" spans="1:2">
      <c r="A7534" s="917">
        <v>41953</v>
      </c>
      <c r="B7534">
        <v>4.79</v>
      </c>
    </row>
    <row r="7535" spans="1:2">
      <c r="A7535" s="917">
        <v>41954</v>
      </c>
      <c r="B7535" t="s">
        <v>739</v>
      </c>
    </row>
    <row r="7536" spans="1:2">
      <c r="A7536" s="917">
        <v>41955</v>
      </c>
      <c r="B7536">
        <v>4.8</v>
      </c>
    </row>
    <row r="7537" spans="1:2">
      <c r="A7537" s="917">
        <v>41956</v>
      </c>
      <c r="B7537">
        <v>4.82</v>
      </c>
    </row>
    <row r="7538" spans="1:2">
      <c r="A7538" s="917">
        <v>41957</v>
      </c>
      <c r="B7538">
        <v>4.8</v>
      </c>
    </row>
    <row r="7539" spans="1:2">
      <c r="A7539" s="917">
        <v>41960</v>
      </c>
      <c r="B7539">
        <v>4.83</v>
      </c>
    </row>
    <row r="7540" spans="1:2">
      <c r="A7540" s="917">
        <v>41961</v>
      </c>
      <c r="B7540">
        <v>4.84</v>
      </c>
    </row>
    <row r="7541" spans="1:2">
      <c r="A7541" s="917">
        <v>41962</v>
      </c>
      <c r="B7541">
        <v>4.87</v>
      </c>
    </row>
    <row r="7542" spans="1:2">
      <c r="A7542" s="917">
        <v>41963</v>
      </c>
      <c r="B7542">
        <v>4.8600000000000003</v>
      </c>
    </row>
    <row r="7543" spans="1:2">
      <c r="A7543" s="917">
        <v>41964</v>
      </c>
      <c r="B7543">
        <v>4.8</v>
      </c>
    </row>
    <row r="7544" spans="1:2">
      <c r="A7544" s="917">
        <v>41967</v>
      </c>
      <c r="B7544">
        <v>4.8</v>
      </c>
    </row>
    <row r="7545" spans="1:2">
      <c r="A7545" s="917">
        <v>41968</v>
      </c>
      <c r="B7545">
        <v>4.7300000000000004</v>
      </c>
    </row>
    <row r="7546" spans="1:2">
      <c r="A7546" s="917">
        <v>41969</v>
      </c>
      <c r="B7546">
        <v>4.71</v>
      </c>
    </row>
    <row r="7547" spans="1:2">
      <c r="A7547" s="917">
        <v>41970</v>
      </c>
      <c r="B7547" t="s">
        <v>739</v>
      </c>
    </row>
    <row r="7548" spans="1:2">
      <c r="A7548" s="917">
        <v>41971</v>
      </c>
      <c r="B7548">
        <v>4.7</v>
      </c>
    </row>
    <row r="7549" spans="1:2">
      <c r="A7549" s="917">
        <v>41974</v>
      </c>
      <c r="B7549">
        <v>4.76</v>
      </c>
    </row>
    <row r="7550" spans="1:2">
      <c r="A7550" s="917">
        <v>41975</v>
      </c>
      <c r="B7550">
        <v>4.82</v>
      </c>
    </row>
    <row r="7551" spans="1:2">
      <c r="A7551" s="917">
        <v>41976</v>
      </c>
      <c r="B7551">
        <v>4.8099999999999996</v>
      </c>
    </row>
    <row r="7552" spans="1:2">
      <c r="A7552" s="917">
        <v>41977</v>
      </c>
      <c r="B7552">
        <v>4.78</v>
      </c>
    </row>
    <row r="7553" spans="1:2">
      <c r="A7553" s="917">
        <v>41978</v>
      </c>
      <c r="B7553">
        <v>4.79</v>
      </c>
    </row>
    <row r="7554" spans="1:2">
      <c r="A7554" s="917">
        <v>41981</v>
      </c>
      <c r="B7554">
        <v>4.74</v>
      </c>
    </row>
    <row r="7555" spans="1:2">
      <c r="A7555" s="917">
        <v>41982</v>
      </c>
      <c r="B7555">
        <v>4.7300000000000004</v>
      </c>
    </row>
    <row r="7556" spans="1:2">
      <c r="A7556" s="917">
        <v>41983</v>
      </c>
      <c r="B7556">
        <v>4.71</v>
      </c>
    </row>
    <row r="7557" spans="1:2">
      <c r="A7557" s="917">
        <v>41984</v>
      </c>
      <c r="B7557">
        <v>4.72</v>
      </c>
    </row>
    <row r="7558" spans="1:2">
      <c r="A7558" s="917">
        <v>41985</v>
      </c>
      <c r="B7558">
        <v>4.68</v>
      </c>
    </row>
    <row r="7559" spans="1:2">
      <c r="A7559" s="917">
        <v>41988</v>
      </c>
      <c r="B7559">
        <v>4.68</v>
      </c>
    </row>
    <row r="7560" spans="1:2">
      <c r="A7560" s="917">
        <v>41989</v>
      </c>
      <c r="B7560">
        <v>4.67</v>
      </c>
    </row>
    <row r="7561" spans="1:2">
      <c r="A7561" s="917">
        <v>41990</v>
      </c>
      <c r="B7561">
        <v>4.74</v>
      </c>
    </row>
    <row r="7562" spans="1:2">
      <c r="A7562" s="917">
        <v>41991</v>
      </c>
      <c r="B7562">
        <v>4.78</v>
      </c>
    </row>
    <row r="7563" spans="1:2">
      <c r="A7563" s="917">
        <v>41992</v>
      </c>
      <c r="B7563">
        <v>4.7300000000000004</v>
      </c>
    </row>
    <row r="7564" spans="1:2">
      <c r="A7564" s="917">
        <v>41995</v>
      </c>
      <c r="B7564">
        <v>4.7</v>
      </c>
    </row>
    <row r="7565" spans="1:2">
      <c r="A7565" s="917">
        <v>41996</v>
      </c>
      <c r="B7565">
        <v>4.79</v>
      </c>
    </row>
    <row r="7566" spans="1:2">
      <c r="A7566" s="917">
        <v>41997</v>
      </c>
      <c r="B7566">
        <v>4.7699999999999996</v>
      </c>
    </row>
    <row r="7567" spans="1:2">
      <c r="A7567" s="917">
        <v>41998</v>
      </c>
      <c r="B7567" t="s">
        <v>739</v>
      </c>
    </row>
    <row r="7568" spans="1:2">
      <c r="A7568" s="917">
        <v>41999</v>
      </c>
      <c r="B7568">
        <v>4.75</v>
      </c>
    </row>
    <row r="7569" spans="1:2">
      <c r="A7569" s="917">
        <v>42002</v>
      </c>
      <c r="B7569">
        <v>4.71</v>
      </c>
    </row>
    <row r="7570" spans="1:2">
      <c r="A7570" s="917">
        <v>42003</v>
      </c>
      <c r="B7570">
        <v>4.6900000000000004</v>
      </c>
    </row>
    <row r="7571" spans="1:2">
      <c r="A7571" s="917">
        <v>42004</v>
      </c>
      <c r="B7571">
        <v>4.68</v>
      </c>
    </row>
    <row r="7572" spans="1:2">
      <c r="A7572" s="917">
        <v>42005</v>
      </c>
      <c r="B7572" t="s">
        <v>739</v>
      </c>
    </row>
    <row r="7573" spans="1:2">
      <c r="A7573" s="917">
        <v>42006</v>
      </c>
      <c r="B7573">
        <v>4.63</v>
      </c>
    </row>
    <row r="7574" spans="1:2">
      <c r="A7574" s="917">
        <v>42009</v>
      </c>
      <c r="B7574">
        <v>4.5599999999999996</v>
      </c>
    </row>
    <row r="7575" spans="1:2">
      <c r="A7575" s="917">
        <v>42010</v>
      </c>
      <c r="B7575">
        <v>4.49</v>
      </c>
    </row>
    <row r="7576" spans="1:2">
      <c r="A7576" s="917">
        <v>42011</v>
      </c>
      <c r="B7576">
        <v>4.49</v>
      </c>
    </row>
    <row r="7577" spans="1:2">
      <c r="A7577" s="917">
        <v>42012</v>
      </c>
      <c r="B7577">
        <v>4.57</v>
      </c>
    </row>
    <row r="7578" spans="1:2">
      <c r="A7578" s="917">
        <v>42013</v>
      </c>
      <c r="B7578">
        <v>4.53</v>
      </c>
    </row>
    <row r="7579" spans="1:2">
      <c r="A7579" s="917">
        <v>42016</v>
      </c>
      <c r="B7579">
        <v>4.47</v>
      </c>
    </row>
    <row r="7580" spans="1:2">
      <c r="A7580" s="917">
        <v>42017</v>
      </c>
      <c r="B7580">
        <v>4.46</v>
      </c>
    </row>
    <row r="7581" spans="1:2">
      <c r="A7581" s="917">
        <v>42018</v>
      </c>
      <c r="B7581">
        <v>4.4400000000000004</v>
      </c>
    </row>
    <row r="7582" spans="1:2">
      <c r="A7582" s="917">
        <v>42019</v>
      </c>
      <c r="B7582">
        <v>4.42</v>
      </c>
    </row>
    <row r="7583" spans="1:2">
      <c r="A7583" s="917">
        <v>42020</v>
      </c>
      <c r="B7583">
        <v>4.45</v>
      </c>
    </row>
    <row r="7584" spans="1:2">
      <c r="A7584" s="917">
        <v>42023</v>
      </c>
      <c r="B7584" t="s">
        <v>739</v>
      </c>
    </row>
    <row r="7585" spans="1:2">
      <c r="A7585" s="917">
        <v>42024</v>
      </c>
      <c r="B7585">
        <v>4.43</v>
      </c>
    </row>
    <row r="7586" spans="1:2">
      <c r="A7586" s="917">
        <v>42025</v>
      </c>
      <c r="B7586">
        <v>4.46</v>
      </c>
    </row>
    <row r="7587" spans="1:2">
      <c r="A7587" s="917">
        <v>42026</v>
      </c>
      <c r="B7587">
        <v>4.49</v>
      </c>
    </row>
    <row r="7588" spans="1:2">
      <c r="A7588" s="917">
        <v>42027</v>
      </c>
      <c r="B7588">
        <v>4.41</v>
      </c>
    </row>
    <row r="7589" spans="1:2">
      <c r="A7589" s="917">
        <v>42030</v>
      </c>
      <c r="B7589">
        <v>4.41</v>
      </c>
    </row>
    <row r="7590" spans="1:2">
      <c r="A7590" s="917">
        <v>42031</v>
      </c>
      <c r="B7590">
        <v>4.42</v>
      </c>
    </row>
    <row r="7591" spans="1:2">
      <c r="A7591" s="917">
        <v>42032</v>
      </c>
      <c r="B7591">
        <v>4.32</v>
      </c>
    </row>
    <row r="7592" spans="1:2">
      <c r="A7592" s="917">
        <v>42033</v>
      </c>
      <c r="B7592">
        <v>4.3499999999999996</v>
      </c>
    </row>
    <row r="7593" spans="1:2">
      <c r="A7593" s="917">
        <v>42034</v>
      </c>
      <c r="B7593">
        <v>4.29</v>
      </c>
    </row>
    <row r="7594" spans="1:2">
      <c r="A7594" s="917">
        <v>42037</v>
      </c>
      <c r="B7594">
        <v>4.29</v>
      </c>
    </row>
    <row r="7595" spans="1:2">
      <c r="A7595" s="917">
        <v>42038</v>
      </c>
      <c r="B7595">
        <v>4.4000000000000004</v>
      </c>
    </row>
    <row r="7596" spans="1:2">
      <c r="A7596" s="917">
        <v>42039</v>
      </c>
      <c r="B7596">
        <v>4.41</v>
      </c>
    </row>
    <row r="7597" spans="1:2">
      <c r="A7597" s="917">
        <v>42040</v>
      </c>
      <c r="B7597">
        <v>4.43</v>
      </c>
    </row>
    <row r="7598" spans="1:2">
      <c r="A7598" s="917">
        <v>42041</v>
      </c>
      <c r="B7598">
        <v>4.5</v>
      </c>
    </row>
    <row r="7599" spans="1:2">
      <c r="A7599" s="917">
        <v>42044</v>
      </c>
      <c r="B7599">
        <v>4.49</v>
      </c>
    </row>
    <row r="7600" spans="1:2">
      <c r="A7600" s="917">
        <v>42045</v>
      </c>
      <c r="B7600">
        <v>4.54</v>
      </c>
    </row>
    <row r="7601" spans="1:2">
      <c r="A7601" s="917">
        <v>42046</v>
      </c>
      <c r="B7601">
        <v>4.53</v>
      </c>
    </row>
    <row r="7602" spans="1:2">
      <c r="A7602" s="917">
        <v>42047</v>
      </c>
      <c r="B7602">
        <v>4.53</v>
      </c>
    </row>
    <row r="7603" spans="1:2">
      <c r="A7603" s="917">
        <v>42048</v>
      </c>
      <c r="B7603">
        <v>4.57</v>
      </c>
    </row>
    <row r="7604" spans="1:2">
      <c r="A7604" s="917">
        <v>42051</v>
      </c>
      <c r="B7604" t="s">
        <v>739</v>
      </c>
    </row>
    <row r="7605" spans="1:2">
      <c r="A7605" s="917">
        <v>42052</v>
      </c>
      <c r="B7605">
        <v>4.67</v>
      </c>
    </row>
    <row r="7606" spans="1:2">
      <c r="A7606" s="917">
        <v>42053</v>
      </c>
      <c r="B7606">
        <v>4.5999999999999996</v>
      </c>
    </row>
    <row r="7607" spans="1:2">
      <c r="A7607" s="917">
        <v>42054</v>
      </c>
      <c r="B7607">
        <v>4.6399999999999997</v>
      </c>
    </row>
    <row r="7608" spans="1:2">
      <c r="A7608" s="917">
        <v>42055</v>
      </c>
      <c r="B7608">
        <v>4.63</v>
      </c>
    </row>
    <row r="7609" spans="1:2">
      <c r="A7609" s="917">
        <v>42058</v>
      </c>
      <c r="B7609">
        <v>4.54</v>
      </c>
    </row>
    <row r="7610" spans="1:2">
      <c r="A7610" s="917">
        <v>42059</v>
      </c>
      <c r="B7610">
        <v>4.4800000000000004</v>
      </c>
    </row>
    <row r="7611" spans="1:2">
      <c r="A7611" s="917">
        <v>42060</v>
      </c>
      <c r="B7611">
        <v>4.45</v>
      </c>
    </row>
    <row r="7612" spans="1:2">
      <c r="A7612" s="917">
        <v>42061</v>
      </c>
      <c r="B7612">
        <v>4.47</v>
      </c>
    </row>
    <row r="7613" spans="1:2">
      <c r="A7613" s="917">
        <v>42062</v>
      </c>
      <c r="B7613">
        <v>4.46</v>
      </c>
    </row>
    <row r="7614" spans="1:2">
      <c r="A7614" s="917">
        <v>42065</v>
      </c>
      <c r="B7614">
        <v>4.5599999999999996</v>
      </c>
    </row>
    <row r="7615" spans="1:2">
      <c r="A7615" s="917">
        <v>42066</v>
      </c>
      <c r="B7615">
        <v>4.58</v>
      </c>
    </row>
    <row r="7616" spans="1:2">
      <c r="A7616" s="917">
        <v>42067</v>
      </c>
      <c r="B7616">
        <v>4.58</v>
      </c>
    </row>
    <row r="7617" spans="1:2">
      <c r="A7617" s="917">
        <v>42068</v>
      </c>
      <c r="B7617">
        <v>4.58</v>
      </c>
    </row>
    <row r="7618" spans="1:2">
      <c r="A7618" s="917">
        <v>42069</v>
      </c>
      <c r="B7618">
        <v>4.6900000000000004</v>
      </c>
    </row>
    <row r="7619" spans="1:2">
      <c r="A7619" s="917">
        <v>42072</v>
      </c>
      <c r="B7619">
        <v>4.66</v>
      </c>
    </row>
    <row r="7620" spans="1:2">
      <c r="A7620" s="917">
        <v>42073</v>
      </c>
      <c r="B7620">
        <v>4.59</v>
      </c>
    </row>
    <row r="7621" spans="1:2">
      <c r="A7621" s="917">
        <v>42074</v>
      </c>
      <c r="B7621">
        <v>4.5599999999999996</v>
      </c>
    </row>
    <row r="7622" spans="1:2">
      <c r="A7622" s="917">
        <v>42075</v>
      </c>
      <c r="B7622">
        <v>4.5599999999999996</v>
      </c>
    </row>
    <row r="7623" spans="1:2">
      <c r="A7623" s="917">
        <v>42076</v>
      </c>
      <c r="B7623">
        <v>4.5999999999999996</v>
      </c>
    </row>
    <row r="7624" spans="1:2">
      <c r="A7624" s="917">
        <v>42079</v>
      </c>
      <c r="B7624">
        <v>4.58</v>
      </c>
    </row>
    <row r="7625" spans="1:2">
      <c r="A7625" s="917">
        <v>42080</v>
      </c>
      <c r="B7625">
        <v>4.55</v>
      </c>
    </row>
    <row r="7626" spans="1:2">
      <c r="A7626" s="917">
        <v>42081</v>
      </c>
      <c r="B7626">
        <v>4.4800000000000004</v>
      </c>
    </row>
    <row r="7627" spans="1:2">
      <c r="A7627" s="917">
        <v>42082</v>
      </c>
      <c r="B7627">
        <v>4.4800000000000004</v>
      </c>
    </row>
    <row r="7628" spans="1:2">
      <c r="A7628" s="917">
        <v>42083</v>
      </c>
      <c r="B7628">
        <v>4.4400000000000004</v>
      </c>
    </row>
    <row r="7629" spans="1:2">
      <c r="A7629" s="917">
        <v>42086</v>
      </c>
      <c r="B7629">
        <v>4.46</v>
      </c>
    </row>
    <row r="7630" spans="1:2">
      <c r="A7630" s="917">
        <v>42087</v>
      </c>
      <c r="B7630">
        <v>4.41</v>
      </c>
    </row>
    <row r="7631" spans="1:2">
      <c r="A7631" s="917">
        <v>42088</v>
      </c>
      <c r="B7631">
        <v>4.46</v>
      </c>
    </row>
    <row r="7632" spans="1:2">
      <c r="A7632" s="917">
        <v>42089</v>
      </c>
      <c r="B7632">
        <v>4.5599999999999996</v>
      </c>
    </row>
    <row r="7633" spans="1:2">
      <c r="A7633" s="917">
        <v>42090</v>
      </c>
      <c r="B7633">
        <v>4.4800000000000004</v>
      </c>
    </row>
    <row r="7634" spans="1:2">
      <c r="A7634" s="917">
        <v>42093</v>
      </c>
      <c r="B7634">
        <v>4.51</v>
      </c>
    </row>
    <row r="7635" spans="1:2">
      <c r="A7635" s="917">
        <v>42094</v>
      </c>
      <c r="B7635">
        <v>4.49</v>
      </c>
    </row>
    <row r="7636" spans="1:2">
      <c r="A7636" s="917">
        <v>42095</v>
      </c>
      <c r="B7636">
        <v>4.42</v>
      </c>
    </row>
    <row r="7637" spans="1:2">
      <c r="A7637" s="917">
        <v>42096</v>
      </c>
      <c r="B7637">
        <v>4.47</v>
      </c>
    </row>
    <row r="7638" spans="1:2">
      <c r="A7638" s="917">
        <v>42097</v>
      </c>
      <c r="B7638">
        <v>4.43</v>
      </c>
    </row>
    <row r="7639" spans="1:2">
      <c r="A7639" s="917">
        <v>42100</v>
      </c>
      <c r="B7639">
        <v>4.5</v>
      </c>
    </row>
    <row r="7640" spans="1:2">
      <c r="A7640" s="917">
        <v>42101</v>
      </c>
      <c r="B7640">
        <v>4.45</v>
      </c>
    </row>
    <row r="7641" spans="1:2">
      <c r="A7641" s="917">
        <v>42102</v>
      </c>
      <c r="B7641">
        <v>4.43</v>
      </c>
    </row>
    <row r="7642" spans="1:2">
      <c r="A7642" s="917">
        <v>42103</v>
      </c>
      <c r="B7642">
        <v>4.5</v>
      </c>
    </row>
    <row r="7643" spans="1:2">
      <c r="A7643" s="917">
        <v>42104</v>
      </c>
      <c r="B7643">
        <v>4.49</v>
      </c>
    </row>
    <row r="7644" spans="1:2">
      <c r="A7644" s="917">
        <v>42107</v>
      </c>
      <c r="B7644">
        <v>4.4800000000000004</v>
      </c>
    </row>
    <row r="7645" spans="1:2">
      <c r="A7645" s="917">
        <v>42108</v>
      </c>
      <c r="B7645">
        <v>4.4400000000000004</v>
      </c>
    </row>
    <row r="7646" spans="1:2">
      <c r="A7646" s="917">
        <v>42109</v>
      </c>
      <c r="B7646">
        <v>4.45</v>
      </c>
    </row>
    <row r="7647" spans="1:2">
      <c r="A7647" s="917">
        <v>42110</v>
      </c>
      <c r="B7647">
        <v>4.45</v>
      </c>
    </row>
    <row r="7648" spans="1:2">
      <c r="A7648" s="917">
        <v>42111</v>
      </c>
      <c r="B7648">
        <v>4.4000000000000004</v>
      </c>
    </row>
    <row r="7649" spans="1:2">
      <c r="A7649" s="917">
        <v>42114</v>
      </c>
      <c r="B7649">
        <v>4.45</v>
      </c>
    </row>
    <row r="7650" spans="1:2">
      <c r="A7650" s="917">
        <v>42115</v>
      </c>
      <c r="B7650">
        <v>4.46</v>
      </c>
    </row>
    <row r="7651" spans="1:2">
      <c r="A7651" s="917">
        <v>42116</v>
      </c>
      <c r="B7651">
        <v>4.5199999999999996</v>
      </c>
    </row>
    <row r="7652" spans="1:2">
      <c r="A7652" s="917">
        <v>42117</v>
      </c>
      <c r="B7652">
        <v>4.5</v>
      </c>
    </row>
    <row r="7653" spans="1:2">
      <c r="A7653" s="917">
        <v>42118</v>
      </c>
      <c r="B7653">
        <v>4.49</v>
      </c>
    </row>
    <row r="7654" spans="1:2">
      <c r="A7654" s="917">
        <v>42121</v>
      </c>
      <c r="B7654">
        <v>4.4800000000000004</v>
      </c>
    </row>
    <row r="7655" spans="1:2">
      <c r="A7655" s="917">
        <v>42122</v>
      </c>
      <c r="B7655">
        <v>4.55</v>
      </c>
    </row>
    <row r="7656" spans="1:2">
      <c r="A7656" s="917">
        <v>42123</v>
      </c>
      <c r="B7656">
        <v>4.6399999999999997</v>
      </c>
    </row>
    <row r="7657" spans="1:2">
      <c r="A7657" s="917">
        <v>42124</v>
      </c>
      <c r="B7657">
        <v>4.6500000000000004</v>
      </c>
    </row>
    <row r="7658" spans="1:2">
      <c r="A7658" s="917">
        <v>42125</v>
      </c>
      <c r="B7658">
        <v>4.7300000000000004</v>
      </c>
    </row>
    <row r="7659" spans="1:2">
      <c r="A7659" s="917">
        <v>42128</v>
      </c>
      <c r="B7659">
        <v>4.7699999999999996</v>
      </c>
    </row>
    <row r="7660" spans="1:2">
      <c r="A7660" s="917">
        <v>42129</v>
      </c>
      <c r="B7660">
        <v>4.8099999999999996</v>
      </c>
    </row>
    <row r="7661" spans="1:2">
      <c r="A7661" s="917">
        <v>42130</v>
      </c>
      <c r="B7661">
        <v>4.8899999999999997</v>
      </c>
    </row>
    <row r="7662" spans="1:2">
      <c r="A7662" s="917">
        <v>42131</v>
      </c>
      <c r="B7662">
        <v>4.82</v>
      </c>
    </row>
    <row r="7663" spans="1:2">
      <c r="A7663" s="917">
        <v>42132</v>
      </c>
      <c r="B7663">
        <v>4.8099999999999996</v>
      </c>
    </row>
    <row r="7664" spans="1:2">
      <c r="A7664" s="917">
        <v>42135</v>
      </c>
      <c r="B7664">
        <v>4.9400000000000004</v>
      </c>
    </row>
    <row r="7665" spans="1:2">
      <c r="A7665" s="917">
        <v>42136</v>
      </c>
      <c r="B7665">
        <v>4.93</v>
      </c>
    </row>
    <row r="7666" spans="1:2">
      <c r="A7666" s="917">
        <v>42137</v>
      </c>
      <c r="B7666">
        <v>4.9800000000000004</v>
      </c>
    </row>
    <row r="7667" spans="1:2">
      <c r="A7667" s="917">
        <v>42138</v>
      </c>
      <c r="B7667">
        <v>4.97</v>
      </c>
    </row>
    <row r="7668" spans="1:2">
      <c r="A7668" s="917">
        <v>42139</v>
      </c>
      <c r="B7668">
        <v>4.8600000000000003</v>
      </c>
    </row>
    <row r="7669" spans="1:2">
      <c r="A7669" s="917">
        <v>42142</v>
      </c>
      <c r="B7669">
        <v>4.96</v>
      </c>
    </row>
    <row r="7670" spans="1:2">
      <c r="A7670" s="917">
        <v>42143</v>
      </c>
      <c r="B7670">
        <v>4.9800000000000004</v>
      </c>
    </row>
    <row r="7671" spans="1:2">
      <c r="A7671" s="917">
        <v>42144</v>
      </c>
      <c r="B7671">
        <v>4.99</v>
      </c>
    </row>
    <row r="7672" spans="1:2">
      <c r="A7672" s="917">
        <v>42145</v>
      </c>
      <c r="B7672">
        <v>4.9400000000000004</v>
      </c>
    </row>
    <row r="7673" spans="1:2">
      <c r="A7673" s="917">
        <v>42146</v>
      </c>
      <c r="B7673">
        <v>4.95</v>
      </c>
    </row>
    <row r="7674" spans="1:2">
      <c r="A7674" s="917">
        <v>42149</v>
      </c>
      <c r="B7674" t="s">
        <v>739</v>
      </c>
    </row>
    <row r="7675" spans="1:2">
      <c r="A7675" s="917">
        <v>42150</v>
      </c>
      <c r="B7675">
        <v>4.87</v>
      </c>
    </row>
    <row r="7676" spans="1:2">
      <c r="A7676" s="917">
        <v>42151</v>
      </c>
      <c r="B7676">
        <v>4.8499999999999996</v>
      </c>
    </row>
    <row r="7677" spans="1:2">
      <c r="A7677" s="917">
        <v>42152</v>
      </c>
      <c r="B7677">
        <v>4.88</v>
      </c>
    </row>
    <row r="7678" spans="1:2">
      <c r="A7678" s="917">
        <v>42153</v>
      </c>
      <c r="B7678">
        <v>4.84</v>
      </c>
    </row>
    <row r="7679" spans="1:2">
      <c r="A7679" s="917">
        <v>42156</v>
      </c>
      <c r="B7679">
        <v>4.9400000000000004</v>
      </c>
    </row>
    <row r="7680" spans="1:2">
      <c r="A7680" s="917">
        <v>42157</v>
      </c>
      <c r="B7680">
        <v>5.0199999999999996</v>
      </c>
    </row>
    <row r="7681" spans="1:2">
      <c r="A7681" s="917">
        <v>42158</v>
      </c>
      <c r="B7681">
        <v>5.0999999999999996</v>
      </c>
    </row>
    <row r="7682" spans="1:2">
      <c r="A7682" s="917">
        <v>42159</v>
      </c>
      <c r="B7682">
        <v>5.03</v>
      </c>
    </row>
    <row r="7683" spans="1:2">
      <c r="A7683" s="917">
        <v>42160</v>
      </c>
      <c r="B7683">
        <v>5.0999999999999996</v>
      </c>
    </row>
    <row r="7684" spans="1:2">
      <c r="A7684" s="917">
        <v>42163</v>
      </c>
      <c r="B7684">
        <v>5.09</v>
      </c>
    </row>
    <row r="7685" spans="1:2">
      <c r="A7685" s="917">
        <v>42164</v>
      </c>
      <c r="B7685">
        <v>5.15</v>
      </c>
    </row>
    <row r="7686" spans="1:2">
      <c r="A7686" s="917">
        <v>42165</v>
      </c>
      <c r="B7686">
        <v>5.2</v>
      </c>
    </row>
    <row r="7687" spans="1:2">
      <c r="A7687" s="917">
        <v>42166</v>
      </c>
      <c r="B7687">
        <v>5.0999999999999996</v>
      </c>
    </row>
    <row r="7688" spans="1:2">
      <c r="A7688" s="917">
        <v>42167</v>
      </c>
      <c r="B7688">
        <v>5.09</v>
      </c>
    </row>
    <row r="7689" spans="1:2">
      <c r="A7689" s="917">
        <v>42170</v>
      </c>
      <c r="B7689">
        <v>5.09</v>
      </c>
    </row>
    <row r="7690" spans="1:2">
      <c r="A7690" s="917">
        <v>42171</v>
      </c>
      <c r="B7690">
        <v>5.0599999999999996</v>
      </c>
    </row>
    <row r="7691" spans="1:2">
      <c r="A7691" s="917">
        <v>42172</v>
      </c>
      <c r="B7691">
        <v>5.08</v>
      </c>
    </row>
    <row r="7692" spans="1:2">
      <c r="A7692" s="917">
        <v>42173</v>
      </c>
      <c r="B7692">
        <v>5.17</v>
      </c>
    </row>
    <row r="7693" spans="1:2">
      <c r="A7693" s="917">
        <v>42174</v>
      </c>
      <c r="B7693">
        <v>5.08</v>
      </c>
    </row>
    <row r="7694" spans="1:2">
      <c r="A7694" s="917">
        <v>42177</v>
      </c>
      <c r="B7694">
        <v>5.18</v>
      </c>
    </row>
    <row r="7695" spans="1:2">
      <c r="A7695" s="917">
        <v>42178</v>
      </c>
      <c r="B7695">
        <v>5.24</v>
      </c>
    </row>
    <row r="7696" spans="1:2">
      <c r="A7696" s="917">
        <v>42179</v>
      </c>
      <c r="B7696">
        <v>5.19</v>
      </c>
    </row>
    <row r="7697" spans="1:2">
      <c r="A7697" s="917">
        <v>42180</v>
      </c>
      <c r="B7697">
        <v>5.2</v>
      </c>
    </row>
    <row r="7698" spans="1:2">
      <c r="A7698" s="917">
        <v>42181</v>
      </c>
      <c r="B7698">
        <v>5.3</v>
      </c>
    </row>
    <row r="7699" spans="1:2">
      <c r="A7699" s="917">
        <v>42184</v>
      </c>
      <c r="B7699">
        <v>5.17</v>
      </c>
    </row>
    <row r="7700" spans="1:2">
      <c r="A7700" s="917">
        <v>42185</v>
      </c>
      <c r="B7700">
        <v>5.18</v>
      </c>
    </row>
    <row r="7701" spans="1:2">
      <c r="A7701" s="917">
        <v>42186</v>
      </c>
      <c r="B7701">
        <v>5.26</v>
      </c>
    </row>
    <row r="7702" spans="1:2">
      <c r="A7702" s="917">
        <v>42187</v>
      </c>
      <c r="B7702">
        <v>5.26</v>
      </c>
    </row>
    <row r="7703" spans="1:2">
      <c r="A7703" s="917">
        <v>42188</v>
      </c>
      <c r="B7703" t="s">
        <v>739</v>
      </c>
    </row>
    <row r="7704" spans="1:2">
      <c r="A7704" s="917">
        <v>42191</v>
      </c>
      <c r="B7704">
        <v>5.14</v>
      </c>
    </row>
    <row r="7705" spans="1:2">
      <c r="A7705" s="917">
        <v>42192</v>
      </c>
      <c r="B7705">
        <v>5.1100000000000003</v>
      </c>
    </row>
    <row r="7706" spans="1:2">
      <c r="A7706" s="917">
        <v>42193</v>
      </c>
      <c r="B7706">
        <v>5.09</v>
      </c>
    </row>
    <row r="7707" spans="1:2">
      <c r="A7707" s="917">
        <v>42194</v>
      </c>
      <c r="B7707">
        <v>5.2</v>
      </c>
    </row>
    <row r="7708" spans="1:2">
      <c r="A7708" s="917">
        <v>42195</v>
      </c>
      <c r="B7708">
        <v>5.32</v>
      </c>
    </row>
    <row r="7709" spans="1:2">
      <c r="A7709" s="917">
        <v>42198</v>
      </c>
      <c r="B7709">
        <v>5.32</v>
      </c>
    </row>
    <row r="7710" spans="1:2">
      <c r="A7710" s="917">
        <v>42199</v>
      </c>
      <c r="B7710">
        <v>5.32</v>
      </c>
    </row>
    <row r="7711" spans="1:2">
      <c r="A7711" s="917">
        <v>42200</v>
      </c>
      <c r="B7711">
        <v>5.27</v>
      </c>
    </row>
    <row r="7712" spans="1:2">
      <c r="A7712" s="917">
        <v>42201</v>
      </c>
      <c r="B7712">
        <v>5.24</v>
      </c>
    </row>
    <row r="7713" spans="1:2">
      <c r="A7713" s="917">
        <v>42202</v>
      </c>
      <c r="B7713">
        <v>5.21</v>
      </c>
    </row>
    <row r="7714" spans="1:2">
      <c r="A7714" s="917">
        <v>42205</v>
      </c>
      <c r="B7714">
        <v>5.24</v>
      </c>
    </row>
    <row r="7715" spans="1:2">
      <c r="A7715" s="917">
        <v>42206</v>
      </c>
      <c r="B7715">
        <v>5.22</v>
      </c>
    </row>
    <row r="7716" spans="1:2">
      <c r="A7716" s="917">
        <v>42207</v>
      </c>
      <c r="B7716">
        <v>5.18</v>
      </c>
    </row>
    <row r="7717" spans="1:2">
      <c r="A7717" s="917">
        <v>42208</v>
      </c>
      <c r="B7717">
        <v>5.13</v>
      </c>
    </row>
    <row r="7718" spans="1:2">
      <c r="A7718" s="917">
        <v>42209</v>
      </c>
      <c r="B7718">
        <v>5.14</v>
      </c>
    </row>
    <row r="7719" spans="1:2">
      <c r="A7719" s="917">
        <v>42212</v>
      </c>
      <c r="B7719">
        <v>5.13</v>
      </c>
    </row>
    <row r="7720" spans="1:2">
      <c r="A7720" s="917">
        <v>42213</v>
      </c>
      <c r="B7720">
        <v>5.17</v>
      </c>
    </row>
    <row r="7721" spans="1:2">
      <c r="A7721" s="917">
        <v>42214</v>
      </c>
      <c r="B7721">
        <v>5.19</v>
      </c>
    </row>
    <row r="7722" spans="1:2">
      <c r="A7722" s="917">
        <v>42215</v>
      </c>
      <c r="B7722">
        <v>5.16</v>
      </c>
    </row>
    <row r="7723" spans="1:2">
      <c r="A7723" s="917">
        <v>42216</v>
      </c>
      <c r="B7723">
        <v>5.14</v>
      </c>
    </row>
    <row r="7724" spans="1:2">
      <c r="A7724" s="917">
        <v>42219</v>
      </c>
      <c r="B7724">
        <v>5.08</v>
      </c>
    </row>
    <row r="7725" spans="1:2">
      <c r="A7725" s="917">
        <v>42220</v>
      </c>
      <c r="B7725">
        <v>5.1100000000000003</v>
      </c>
    </row>
    <row r="7726" spans="1:2">
      <c r="A7726" s="917">
        <v>42221</v>
      </c>
      <c r="B7726">
        <v>5.18</v>
      </c>
    </row>
    <row r="7727" spans="1:2">
      <c r="A7727" s="917">
        <v>42222</v>
      </c>
      <c r="B7727">
        <v>5.15</v>
      </c>
    </row>
    <row r="7728" spans="1:2">
      <c r="A7728" s="917">
        <v>42223</v>
      </c>
      <c r="B7728">
        <v>5.09</v>
      </c>
    </row>
    <row r="7729" spans="1:2">
      <c r="A7729" s="917">
        <v>42226</v>
      </c>
      <c r="B7729">
        <v>5.17</v>
      </c>
    </row>
    <row r="7730" spans="1:2">
      <c r="A7730" s="917">
        <v>42227</v>
      </c>
      <c r="B7730">
        <v>5.09</v>
      </c>
    </row>
    <row r="7731" spans="1:2">
      <c r="A7731" s="917">
        <v>42228</v>
      </c>
      <c r="B7731">
        <v>5.1100000000000003</v>
      </c>
    </row>
    <row r="7732" spans="1:2">
      <c r="A7732" s="917">
        <v>42229</v>
      </c>
      <c r="B7732">
        <v>5.17</v>
      </c>
    </row>
    <row r="7733" spans="1:2">
      <c r="A7733" s="917">
        <v>42230</v>
      </c>
      <c r="B7733">
        <v>5.17</v>
      </c>
    </row>
    <row r="7734" spans="1:2">
      <c r="A7734" s="917">
        <v>42233</v>
      </c>
      <c r="B7734">
        <v>5.13</v>
      </c>
    </row>
    <row r="7735" spans="1:2">
      <c r="A7735" s="917">
        <v>42234</v>
      </c>
      <c r="B7735">
        <v>5.21</v>
      </c>
    </row>
    <row r="7736" spans="1:2">
      <c r="A7736" s="917">
        <v>42235</v>
      </c>
      <c r="B7736">
        <v>5.18</v>
      </c>
    </row>
    <row r="7737" spans="1:2">
      <c r="A7737" s="917">
        <v>42236</v>
      </c>
      <c r="B7737">
        <v>5.13</v>
      </c>
    </row>
    <row r="7738" spans="1:2">
      <c r="A7738" s="917">
        <v>42237</v>
      </c>
      <c r="B7738">
        <v>5.15</v>
      </c>
    </row>
    <row r="7739" spans="1:2">
      <c r="A7739" s="917">
        <v>42240</v>
      </c>
      <c r="B7739">
        <v>5.15</v>
      </c>
    </row>
    <row r="7740" spans="1:2">
      <c r="A7740" s="917">
        <v>42241</v>
      </c>
      <c r="B7740">
        <v>5.29</v>
      </c>
    </row>
    <row r="7741" spans="1:2">
      <c r="A7741" s="917">
        <v>42242</v>
      </c>
      <c r="B7741">
        <v>5.38</v>
      </c>
    </row>
    <row r="7742" spans="1:2">
      <c r="A7742" s="917">
        <v>42243</v>
      </c>
      <c r="B7742">
        <v>5.33</v>
      </c>
    </row>
    <row r="7743" spans="1:2">
      <c r="A7743" s="917">
        <v>42244</v>
      </c>
      <c r="B7743">
        <v>5.32</v>
      </c>
    </row>
    <row r="7744" spans="1:2">
      <c r="A7744" s="917">
        <v>42247</v>
      </c>
      <c r="B7744">
        <v>5.36</v>
      </c>
    </row>
    <row r="7745" spans="1:2">
      <c r="A7745" s="917">
        <v>42248</v>
      </c>
      <c r="B7745">
        <v>5.35</v>
      </c>
    </row>
    <row r="7746" spans="1:2">
      <c r="A7746" s="917">
        <v>42249</v>
      </c>
      <c r="B7746">
        <v>5.37</v>
      </c>
    </row>
    <row r="7747" spans="1:2">
      <c r="A7747" s="917">
        <v>42250</v>
      </c>
      <c r="B7747">
        <v>5.35</v>
      </c>
    </row>
    <row r="7748" spans="1:2">
      <c r="A7748" s="917">
        <v>42251</v>
      </c>
      <c r="B7748">
        <v>5.28</v>
      </c>
    </row>
    <row r="7749" spans="1:2">
      <c r="A7749" s="917">
        <v>42254</v>
      </c>
      <c r="B7749" t="s">
        <v>739</v>
      </c>
    </row>
    <row r="7750" spans="1:2">
      <c r="A7750" s="917">
        <v>42255</v>
      </c>
      <c r="B7750">
        <v>5.36</v>
      </c>
    </row>
    <row r="7751" spans="1:2">
      <c r="A7751" s="917">
        <v>42256</v>
      </c>
      <c r="B7751">
        <v>5.31</v>
      </c>
    </row>
    <row r="7752" spans="1:2">
      <c r="A7752" s="917">
        <v>42257</v>
      </c>
      <c r="B7752">
        <v>5.35</v>
      </c>
    </row>
    <row r="7753" spans="1:2">
      <c r="A7753" s="917">
        <v>42258</v>
      </c>
      <c r="B7753">
        <v>5.31</v>
      </c>
    </row>
    <row r="7754" spans="1:2">
      <c r="A7754" s="917">
        <v>42261</v>
      </c>
      <c r="B7754">
        <v>5.31</v>
      </c>
    </row>
    <row r="7755" spans="1:2">
      <c r="A7755" s="917">
        <v>42262</v>
      </c>
      <c r="B7755">
        <v>5.44</v>
      </c>
    </row>
    <row r="7756" spans="1:2">
      <c r="A7756" s="917">
        <v>42263</v>
      </c>
      <c r="B7756">
        <v>5.45</v>
      </c>
    </row>
    <row r="7757" spans="1:2">
      <c r="A7757" s="917">
        <v>42264</v>
      </c>
      <c r="B7757">
        <v>5.39</v>
      </c>
    </row>
    <row r="7758" spans="1:2">
      <c r="A7758" s="917">
        <v>42265</v>
      </c>
      <c r="B7758">
        <v>5.28</v>
      </c>
    </row>
    <row r="7759" spans="1:2">
      <c r="A7759" s="917">
        <v>42268</v>
      </c>
      <c r="B7759">
        <v>5.39</v>
      </c>
    </row>
    <row r="7760" spans="1:2">
      <c r="A7760" s="917">
        <v>42269</v>
      </c>
      <c r="B7760">
        <v>5.29</v>
      </c>
    </row>
    <row r="7761" spans="1:2">
      <c r="A7761" s="917">
        <v>42270</v>
      </c>
      <c r="B7761">
        <v>5.31</v>
      </c>
    </row>
    <row r="7762" spans="1:2">
      <c r="A7762" s="917">
        <v>42271</v>
      </c>
      <c r="B7762">
        <v>5.29</v>
      </c>
    </row>
    <row r="7763" spans="1:2">
      <c r="A7763" s="917">
        <v>42272</v>
      </c>
      <c r="B7763">
        <v>5.36</v>
      </c>
    </row>
    <row r="7764" spans="1:2">
      <c r="A7764" s="917">
        <v>42275</v>
      </c>
      <c r="B7764">
        <v>5.31</v>
      </c>
    </row>
    <row r="7765" spans="1:2">
      <c r="A7765" s="917">
        <v>42276</v>
      </c>
      <c r="B7765">
        <v>5.31</v>
      </c>
    </row>
    <row r="7766" spans="1:2">
      <c r="A7766" s="917">
        <v>42277</v>
      </c>
      <c r="B7766">
        <v>5.35</v>
      </c>
    </row>
    <row r="7767" spans="1:2">
      <c r="A7767" s="917">
        <v>42278</v>
      </c>
      <c r="B7767">
        <v>5.36</v>
      </c>
    </row>
    <row r="7768" spans="1:2">
      <c r="A7768" s="917">
        <v>42279</v>
      </c>
      <c r="B7768">
        <v>5.33</v>
      </c>
    </row>
    <row r="7769" spans="1:2">
      <c r="A7769" s="917">
        <v>42282</v>
      </c>
      <c r="B7769">
        <v>5.4</v>
      </c>
    </row>
    <row r="7770" spans="1:2">
      <c r="A7770" s="917">
        <v>42283</v>
      </c>
      <c r="B7770">
        <v>5.37</v>
      </c>
    </row>
    <row r="7771" spans="1:2">
      <c r="A7771" s="917">
        <v>42284</v>
      </c>
      <c r="B7771">
        <v>5.35</v>
      </c>
    </row>
    <row r="7772" spans="1:2">
      <c r="A7772" s="917">
        <v>42285</v>
      </c>
      <c r="B7772">
        <v>5.4</v>
      </c>
    </row>
    <row r="7773" spans="1:2">
      <c r="A7773" s="917">
        <v>42286</v>
      </c>
      <c r="B7773">
        <v>5.38</v>
      </c>
    </row>
    <row r="7774" spans="1:2">
      <c r="A7774" s="917">
        <v>42289</v>
      </c>
      <c r="B7774" t="s">
        <v>739</v>
      </c>
    </row>
    <row r="7775" spans="1:2">
      <c r="A7775" s="917">
        <v>42290</v>
      </c>
      <c r="B7775">
        <v>5.34</v>
      </c>
    </row>
    <row r="7776" spans="1:2">
      <c r="A7776" s="917">
        <v>42291</v>
      </c>
      <c r="B7776">
        <v>5.3</v>
      </c>
    </row>
    <row r="7777" spans="1:2">
      <c r="A7777" s="917">
        <v>42292</v>
      </c>
      <c r="B7777">
        <v>5.33</v>
      </c>
    </row>
    <row r="7778" spans="1:2">
      <c r="A7778" s="917">
        <v>42293</v>
      </c>
      <c r="B7778">
        <v>5.32</v>
      </c>
    </row>
    <row r="7779" spans="1:2">
      <c r="A7779" s="917">
        <v>42296</v>
      </c>
      <c r="B7779">
        <v>5.34</v>
      </c>
    </row>
    <row r="7780" spans="1:2">
      <c r="A7780" s="917">
        <v>42297</v>
      </c>
      <c r="B7780">
        <v>5.37</v>
      </c>
    </row>
    <row r="7781" spans="1:2">
      <c r="A7781" s="917">
        <v>42298</v>
      </c>
      <c r="B7781">
        <v>5.32</v>
      </c>
    </row>
    <row r="7782" spans="1:2">
      <c r="A7782" s="917">
        <v>42299</v>
      </c>
      <c r="B7782">
        <v>5.3</v>
      </c>
    </row>
    <row r="7783" spans="1:2">
      <c r="A7783" s="917">
        <v>42300</v>
      </c>
      <c r="B7783">
        <v>5.32</v>
      </c>
    </row>
    <row r="7784" spans="1:2">
      <c r="A7784" s="917">
        <v>42303</v>
      </c>
      <c r="B7784">
        <v>5.29</v>
      </c>
    </row>
    <row r="7785" spans="1:2">
      <c r="A7785" s="917">
        <v>42304</v>
      </c>
      <c r="B7785">
        <v>5.3</v>
      </c>
    </row>
    <row r="7786" spans="1:2">
      <c r="A7786" s="917">
        <v>42305</v>
      </c>
      <c r="B7786">
        <v>5.3</v>
      </c>
    </row>
    <row r="7787" spans="1:2">
      <c r="A7787" s="917">
        <v>42306</v>
      </c>
      <c r="B7787">
        <v>5.4</v>
      </c>
    </row>
    <row r="7788" spans="1:2">
      <c r="A7788" s="917">
        <v>42307</v>
      </c>
      <c r="B7788">
        <v>5.35</v>
      </c>
    </row>
    <row r="7789" spans="1:2">
      <c r="A7789" s="917">
        <v>42310</v>
      </c>
      <c r="B7789">
        <v>5.38</v>
      </c>
    </row>
    <row r="7790" spans="1:2">
      <c r="A7790" s="917">
        <v>42311</v>
      </c>
      <c r="B7790">
        <v>5.42</v>
      </c>
    </row>
    <row r="7791" spans="1:2">
      <c r="A7791" s="917">
        <v>42312</v>
      </c>
      <c r="B7791">
        <v>5.41</v>
      </c>
    </row>
    <row r="7792" spans="1:2">
      <c r="A7792" s="917">
        <v>42313</v>
      </c>
      <c r="B7792">
        <v>5.44</v>
      </c>
    </row>
    <row r="7793" spans="1:2">
      <c r="A7793" s="917">
        <v>42314</v>
      </c>
      <c r="B7793">
        <v>5.51</v>
      </c>
    </row>
    <row r="7794" spans="1:2">
      <c r="A7794" s="917">
        <v>42317</v>
      </c>
      <c r="B7794">
        <v>5.51</v>
      </c>
    </row>
    <row r="7795" spans="1:2">
      <c r="A7795" s="917">
        <v>42318</v>
      </c>
      <c r="B7795">
        <v>5.5</v>
      </c>
    </row>
    <row r="7796" spans="1:2">
      <c r="A7796" s="917">
        <v>42319</v>
      </c>
      <c r="B7796" t="s">
        <v>739</v>
      </c>
    </row>
    <row r="7797" spans="1:2">
      <c r="A7797" s="917">
        <v>42320</v>
      </c>
      <c r="B7797">
        <v>5.51</v>
      </c>
    </row>
    <row r="7798" spans="1:2">
      <c r="A7798" s="917">
        <v>42321</v>
      </c>
      <c r="B7798">
        <v>5.48</v>
      </c>
    </row>
    <row r="7799" spans="1:2">
      <c r="A7799" s="917">
        <v>42324</v>
      </c>
      <c r="B7799">
        <v>5.51</v>
      </c>
    </row>
    <row r="7800" spans="1:2">
      <c r="A7800" s="917">
        <v>42325</v>
      </c>
      <c r="B7800">
        <v>5.48</v>
      </c>
    </row>
    <row r="7801" spans="1:2">
      <c r="A7801" s="917">
        <v>42326</v>
      </c>
      <c r="B7801">
        <v>5.48</v>
      </c>
    </row>
    <row r="7802" spans="1:2">
      <c r="A7802" s="917">
        <v>42327</v>
      </c>
      <c r="B7802">
        <v>5.44</v>
      </c>
    </row>
    <row r="7803" spans="1:2">
      <c r="A7803" s="917">
        <v>42328</v>
      </c>
      <c r="B7803">
        <v>5.46</v>
      </c>
    </row>
    <row r="7804" spans="1:2">
      <c r="A7804" s="917">
        <v>42331</v>
      </c>
      <c r="B7804">
        <v>5.44</v>
      </c>
    </row>
    <row r="7805" spans="1:2">
      <c r="A7805" s="917">
        <v>42332</v>
      </c>
      <c r="B7805">
        <v>5.44</v>
      </c>
    </row>
    <row r="7806" spans="1:2">
      <c r="A7806" s="917">
        <v>42333</v>
      </c>
      <c r="B7806">
        <v>5.44</v>
      </c>
    </row>
    <row r="7807" spans="1:2">
      <c r="A7807" s="917">
        <v>42334</v>
      </c>
      <c r="B7807" t="s">
        <v>739</v>
      </c>
    </row>
    <row r="7808" spans="1:2">
      <c r="A7808" s="917">
        <v>42335</v>
      </c>
      <c r="B7808">
        <v>5.44</v>
      </c>
    </row>
    <row r="7809" spans="1:2">
      <c r="A7809" s="917">
        <v>42338</v>
      </c>
      <c r="B7809">
        <v>5.41</v>
      </c>
    </row>
    <row r="7810" spans="1:2">
      <c r="A7810" s="917">
        <v>42339</v>
      </c>
      <c r="B7810">
        <v>5.36</v>
      </c>
    </row>
    <row r="7811" spans="1:2">
      <c r="A7811" s="917">
        <v>42340</v>
      </c>
      <c r="B7811">
        <v>5.35</v>
      </c>
    </row>
    <row r="7812" spans="1:2">
      <c r="A7812" s="917">
        <v>42341</v>
      </c>
      <c r="B7812">
        <v>5.51</v>
      </c>
    </row>
    <row r="7813" spans="1:2">
      <c r="A7813" s="917">
        <v>42342</v>
      </c>
      <c r="B7813">
        <v>5.43</v>
      </c>
    </row>
    <row r="7814" spans="1:2">
      <c r="A7814" s="917">
        <v>42345</v>
      </c>
      <c r="B7814">
        <v>5.38</v>
      </c>
    </row>
    <row r="7815" spans="1:2">
      <c r="A7815" s="917">
        <v>42346</v>
      </c>
      <c r="B7815">
        <v>5.43</v>
      </c>
    </row>
    <row r="7816" spans="1:2">
      <c r="A7816" s="917">
        <v>42347</v>
      </c>
      <c r="B7816">
        <v>5.4</v>
      </c>
    </row>
    <row r="7817" spans="1:2">
      <c r="A7817" s="917">
        <v>42348</v>
      </c>
      <c r="B7817">
        <v>5.43</v>
      </c>
    </row>
    <row r="7818" spans="1:2">
      <c r="A7818" s="917">
        <v>42349</v>
      </c>
      <c r="B7818">
        <v>5.37</v>
      </c>
    </row>
    <row r="7819" spans="1:2">
      <c r="A7819" s="917">
        <v>42352</v>
      </c>
      <c r="B7819">
        <v>5.46</v>
      </c>
    </row>
    <row r="7820" spans="1:2">
      <c r="A7820" s="917">
        <v>42353</v>
      </c>
      <c r="B7820">
        <v>5.49</v>
      </c>
    </row>
    <row r="7821" spans="1:2">
      <c r="A7821" s="917">
        <v>42354</v>
      </c>
      <c r="B7821">
        <v>5.51</v>
      </c>
    </row>
    <row r="7822" spans="1:2">
      <c r="A7822" s="917">
        <v>42355</v>
      </c>
      <c r="B7822">
        <v>5.45</v>
      </c>
    </row>
    <row r="7823" spans="1:2">
      <c r="A7823" s="917">
        <v>42356</v>
      </c>
      <c r="B7823">
        <v>5.44</v>
      </c>
    </row>
    <row r="7824" spans="1:2">
      <c r="A7824" s="917">
        <v>42359</v>
      </c>
      <c r="B7824">
        <v>5.47</v>
      </c>
    </row>
    <row r="7825" spans="1:2">
      <c r="A7825" s="917">
        <v>42360</v>
      </c>
      <c r="B7825">
        <v>5.5</v>
      </c>
    </row>
    <row r="7826" spans="1:2">
      <c r="A7826" s="917">
        <v>42361</v>
      </c>
      <c r="B7826">
        <v>5.53</v>
      </c>
    </row>
    <row r="7827" spans="1:2">
      <c r="A7827" s="917">
        <v>42362</v>
      </c>
      <c r="B7827">
        <v>5.47</v>
      </c>
    </row>
    <row r="7828" spans="1:2">
      <c r="A7828" s="917">
        <v>42363</v>
      </c>
      <c r="B7828" t="s">
        <v>739</v>
      </c>
    </row>
    <row r="7829" spans="1:2">
      <c r="A7829" s="917">
        <v>42366</v>
      </c>
      <c r="B7829">
        <v>5.45</v>
      </c>
    </row>
    <row r="7830" spans="1:2">
      <c r="A7830" s="917">
        <v>42367</v>
      </c>
      <c r="B7830">
        <v>5.54</v>
      </c>
    </row>
    <row r="7831" spans="1:2">
      <c r="A7831" s="917">
        <v>42368</v>
      </c>
      <c r="B7831">
        <v>5.54</v>
      </c>
    </row>
    <row r="7832" spans="1:2">
      <c r="A7832" s="917">
        <v>42369</v>
      </c>
      <c r="B7832">
        <v>5.5</v>
      </c>
    </row>
    <row r="7833" spans="1:2">
      <c r="A7833" s="917">
        <v>42370</v>
      </c>
      <c r="B7833" t="s">
        <v>739</v>
      </c>
    </row>
    <row r="7834" spans="1:2">
      <c r="A7834" s="917">
        <v>42373</v>
      </c>
      <c r="B7834">
        <v>5.48</v>
      </c>
    </row>
    <row r="7835" spans="1:2">
      <c r="A7835" s="917">
        <v>42374</v>
      </c>
      <c r="B7835">
        <v>5.5</v>
      </c>
    </row>
    <row r="7836" spans="1:2">
      <c r="A7836" s="917">
        <v>42375</v>
      </c>
      <c r="B7836">
        <v>5.44</v>
      </c>
    </row>
    <row r="7837" spans="1:2">
      <c r="A7837" s="917">
        <v>42376</v>
      </c>
      <c r="B7837">
        <v>5.44</v>
      </c>
    </row>
    <row r="7838" spans="1:2">
      <c r="A7838" s="917">
        <v>42377</v>
      </c>
      <c r="B7838">
        <v>5.44</v>
      </c>
    </row>
    <row r="7839" spans="1:2">
      <c r="A7839" s="917">
        <v>42380</v>
      </c>
      <c r="B7839">
        <v>5.47</v>
      </c>
    </row>
    <row r="7840" spans="1:2">
      <c r="A7840" s="917">
        <v>42381</v>
      </c>
      <c r="B7840">
        <v>5.41</v>
      </c>
    </row>
    <row r="7841" spans="1:2">
      <c r="A7841" s="917">
        <v>42382</v>
      </c>
      <c r="B7841">
        <v>5.36</v>
      </c>
    </row>
    <row r="7842" spans="1:2">
      <c r="A7842" s="917">
        <v>42383</v>
      </c>
      <c r="B7842">
        <v>5.46</v>
      </c>
    </row>
    <row r="7843" spans="1:2">
      <c r="A7843" s="917">
        <v>42384</v>
      </c>
      <c r="B7843">
        <v>5.41</v>
      </c>
    </row>
    <row r="7844" spans="1:2">
      <c r="A7844" s="917">
        <v>42387</v>
      </c>
      <c r="B7844" t="s">
        <v>739</v>
      </c>
    </row>
    <row r="7845" spans="1:2">
      <c r="A7845" s="917">
        <v>42388</v>
      </c>
      <c r="B7845">
        <v>5.41</v>
      </c>
    </row>
    <row r="7846" spans="1:2">
      <c r="A7846" s="917">
        <v>42389</v>
      </c>
      <c r="B7846">
        <v>5.41</v>
      </c>
    </row>
    <row r="7847" spans="1:2">
      <c r="A7847" s="917">
        <v>42390</v>
      </c>
      <c r="B7847">
        <v>5.47</v>
      </c>
    </row>
    <row r="7848" spans="1:2">
      <c r="A7848" s="917">
        <v>42391</v>
      </c>
      <c r="B7848">
        <v>5.49</v>
      </c>
    </row>
    <row r="7849" spans="1:2">
      <c r="A7849" s="917">
        <v>42394</v>
      </c>
      <c r="B7849">
        <v>5.47</v>
      </c>
    </row>
    <row r="7850" spans="1:2">
      <c r="A7850" s="917">
        <v>42395</v>
      </c>
      <c r="B7850">
        <v>5.47</v>
      </c>
    </row>
    <row r="7851" spans="1:2">
      <c r="A7851" s="917">
        <v>42396</v>
      </c>
      <c r="B7851">
        <v>5.48</v>
      </c>
    </row>
    <row r="7852" spans="1:2">
      <c r="A7852" s="917">
        <v>42397</v>
      </c>
      <c r="B7852">
        <v>5.48</v>
      </c>
    </row>
    <row r="7853" spans="1:2">
      <c r="A7853" s="917">
        <v>42398</v>
      </c>
      <c r="B7853">
        <v>5.42</v>
      </c>
    </row>
    <row r="7854" spans="1:2">
      <c r="A7854" s="917">
        <v>42401</v>
      </c>
      <c r="B7854">
        <v>5.46</v>
      </c>
    </row>
    <row r="7855" spans="1:2">
      <c r="A7855" s="917">
        <v>42402</v>
      </c>
      <c r="B7855">
        <v>5.36</v>
      </c>
    </row>
    <row r="7856" spans="1:2">
      <c r="A7856" s="917">
        <v>42403</v>
      </c>
      <c r="B7856">
        <v>5.4</v>
      </c>
    </row>
    <row r="7857" spans="1:2">
      <c r="A7857" s="917">
        <v>42404</v>
      </c>
      <c r="B7857">
        <v>5.4</v>
      </c>
    </row>
    <row r="7858" spans="1:2">
      <c r="A7858" s="917">
        <v>42405</v>
      </c>
      <c r="B7858">
        <v>5.38</v>
      </c>
    </row>
    <row r="7859" spans="1:2">
      <c r="A7859" s="917">
        <v>42408</v>
      </c>
      <c r="B7859">
        <v>5.28</v>
      </c>
    </row>
    <row r="7860" spans="1:2">
      <c r="A7860" s="917">
        <v>42409</v>
      </c>
      <c r="B7860">
        <v>5.28</v>
      </c>
    </row>
    <row r="7861" spans="1:2">
      <c r="A7861" s="917">
        <v>42410</v>
      </c>
      <c r="B7861">
        <v>5.27</v>
      </c>
    </row>
    <row r="7862" spans="1:2">
      <c r="A7862" s="917">
        <v>42411</v>
      </c>
      <c r="B7862">
        <v>5.26</v>
      </c>
    </row>
    <row r="7863" spans="1:2">
      <c r="A7863" s="917">
        <v>42412</v>
      </c>
      <c r="B7863">
        <v>5.34</v>
      </c>
    </row>
    <row r="7864" spans="1:2">
      <c r="A7864" s="917">
        <v>42415</v>
      </c>
      <c r="B7864" t="s">
        <v>739</v>
      </c>
    </row>
    <row r="7865" spans="1:2">
      <c r="A7865" s="917">
        <v>42416</v>
      </c>
      <c r="B7865">
        <v>5.37</v>
      </c>
    </row>
    <row r="7866" spans="1:2">
      <c r="A7866" s="917">
        <v>42417</v>
      </c>
      <c r="B7866">
        <v>5.43</v>
      </c>
    </row>
    <row r="7867" spans="1:2">
      <c r="A7867" s="917">
        <v>42418</v>
      </c>
      <c r="B7867">
        <v>5.37</v>
      </c>
    </row>
    <row r="7868" spans="1:2">
      <c r="A7868" s="917">
        <v>42419</v>
      </c>
      <c r="B7868">
        <v>5.32</v>
      </c>
    </row>
    <row r="7869" spans="1:2">
      <c r="A7869" s="917">
        <v>42422</v>
      </c>
      <c r="B7869">
        <v>5.34</v>
      </c>
    </row>
    <row r="7870" spans="1:2">
      <c r="A7870" s="917">
        <v>42423</v>
      </c>
      <c r="B7870">
        <v>5.32</v>
      </c>
    </row>
    <row r="7871" spans="1:2">
      <c r="A7871" s="917">
        <v>42424</v>
      </c>
      <c r="B7871">
        <v>5.31</v>
      </c>
    </row>
    <row r="7872" spans="1:2">
      <c r="A7872" s="917">
        <v>42425</v>
      </c>
      <c r="B7872">
        <v>5.27</v>
      </c>
    </row>
    <row r="7873" spans="1:2">
      <c r="A7873" s="917">
        <v>42426</v>
      </c>
      <c r="B7873">
        <v>5.32</v>
      </c>
    </row>
    <row r="7874" spans="1:2">
      <c r="A7874" s="917">
        <v>42429</v>
      </c>
      <c r="B7874">
        <v>5.29</v>
      </c>
    </row>
    <row r="7875" spans="1:2">
      <c r="A7875" s="917">
        <v>42430</v>
      </c>
      <c r="B7875">
        <v>5.37</v>
      </c>
    </row>
    <row r="7876" spans="1:2">
      <c r="A7876" s="917">
        <v>42431</v>
      </c>
      <c r="B7876">
        <v>5.34</v>
      </c>
    </row>
    <row r="7877" spans="1:2">
      <c r="A7877" s="917">
        <v>42432</v>
      </c>
      <c r="B7877">
        <v>5.3</v>
      </c>
    </row>
    <row r="7878" spans="1:2">
      <c r="A7878" s="917">
        <v>42433</v>
      </c>
      <c r="B7878">
        <v>5.31</v>
      </c>
    </row>
    <row r="7879" spans="1:2">
      <c r="A7879" s="917">
        <v>42436</v>
      </c>
      <c r="B7879">
        <v>5.3</v>
      </c>
    </row>
    <row r="7880" spans="1:2">
      <c r="A7880" s="917">
        <v>42437</v>
      </c>
      <c r="B7880">
        <v>5.21</v>
      </c>
    </row>
    <row r="7881" spans="1:2">
      <c r="A7881" s="917">
        <v>42438</v>
      </c>
      <c r="B7881">
        <v>5.26</v>
      </c>
    </row>
    <row r="7882" spans="1:2">
      <c r="A7882" s="917">
        <v>42439</v>
      </c>
      <c r="B7882">
        <v>5.23</v>
      </c>
    </row>
    <row r="7883" spans="1:2">
      <c r="A7883" s="917">
        <v>42440</v>
      </c>
      <c r="B7883">
        <v>5.24</v>
      </c>
    </row>
    <row r="7884" spans="1:2">
      <c r="A7884" s="917">
        <v>42443</v>
      </c>
      <c r="B7884">
        <v>5.19</v>
      </c>
    </row>
    <row r="7885" spans="1:2">
      <c r="A7885" s="917">
        <v>42444</v>
      </c>
      <c r="B7885">
        <v>5.16</v>
      </c>
    </row>
    <row r="7886" spans="1:2">
      <c r="A7886" s="917">
        <v>42445</v>
      </c>
      <c r="B7886">
        <v>5.16</v>
      </c>
    </row>
    <row r="7887" spans="1:2">
      <c r="A7887" s="917">
        <v>42446</v>
      </c>
      <c r="B7887">
        <v>5.1100000000000003</v>
      </c>
    </row>
    <row r="7888" spans="1:2">
      <c r="A7888" s="917">
        <v>42447</v>
      </c>
      <c r="B7888">
        <v>5.05</v>
      </c>
    </row>
    <row r="7889" spans="1:2">
      <c r="A7889" s="917">
        <v>42450</v>
      </c>
      <c r="B7889">
        <v>5.07</v>
      </c>
    </row>
    <row r="7890" spans="1:2">
      <c r="A7890" s="917">
        <v>42451</v>
      </c>
      <c r="B7890">
        <v>5.04</v>
      </c>
    </row>
    <row r="7891" spans="1:2">
      <c r="A7891" s="917">
        <v>42452</v>
      </c>
      <c r="B7891">
        <v>4.95</v>
      </c>
    </row>
    <row r="7892" spans="1:2">
      <c r="A7892" s="917">
        <v>42453</v>
      </c>
      <c r="B7892">
        <v>4.97</v>
      </c>
    </row>
    <row r="7893" spans="1:2">
      <c r="A7893" s="917">
        <v>42454</v>
      </c>
      <c r="B7893" t="s">
        <v>739</v>
      </c>
    </row>
    <row r="7894" spans="1:2">
      <c r="A7894" s="917">
        <v>42457</v>
      </c>
      <c r="B7894">
        <v>4.9400000000000004</v>
      </c>
    </row>
    <row r="7895" spans="1:2">
      <c r="A7895" s="917">
        <v>42458</v>
      </c>
      <c r="B7895">
        <v>4.9000000000000004</v>
      </c>
    </row>
    <row r="7896" spans="1:2">
      <c r="A7896" s="917">
        <v>42459</v>
      </c>
      <c r="B7896">
        <v>4.9400000000000004</v>
      </c>
    </row>
    <row r="7897" spans="1:2">
      <c r="A7897" s="917">
        <v>42460</v>
      </c>
      <c r="B7897">
        <v>4.9000000000000004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
  <sheetViews>
    <sheetView workbookViewId="0">
      <selection activeCell="J29" sqref="J29"/>
    </sheetView>
  </sheetViews>
  <sheetFormatPr defaultRowHeight="13.2"/>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A44"/>
  <sheetViews>
    <sheetView zoomScale="115" zoomScaleNormal="115" workbookViewId="0">
      <selection activeCell="C21" sqref="C21"/>
    </sheetView>
  </sheetViews>
  <sheetFormatPr defaultColWidth="5.88671875" defaultRowHeight="13.8" outlineLevelRow="1"/>
  <cols>
    <col min="1" max="2" width="2.88671875" style="226" customWidth="1"/>
    <col min="3" max="3" width="7.6640625" style="226" customWidth="1"/>
    <col min="4" max="4" width="5.109375" style="226" customWidth="1"/>
    <col min="5" max="5" width="7.6640625" style="226" customWidth="1"/>
    <col min="6" max="6" width="14.109375" style="226" customWidth="1"/>
    <col min="7" max="7" width="13.33203125" style="226" customWidth="1"/>
    <col min="8" max="8" width="10.109375" style="226" customWidth="1"/>
    <col min="9" max="9" width="2" style="226" customWidth="1"/>
    <col min="10" max="10" width="7.6640625" style="226" bestFit="1" customWidth="1"/>
    <col min="11" max="11" width="2" style="226" customWidth="1"/>
    <col min="12" max="12" width="10.109375" style="226" customWidth="1"/>
    <col min="13" max="13" width="2" style="226" customWidth="1"/>
    <col min="14" max="14" width="10.109375" style="226" customWidth="1"/>
    <col min="15" max="15" width="2" style="226" customWidth="1"/>
    <col min="16" max="16" width="10.109375" style="226" customWidth="1"/>
    <col min="17" max="17" width="2" style="226" customWidth="1"/>
    <col min="18" max="18" width="10.109375" style="226" customWidth="1"/>
    <col min="19" max="19" width="2" style="226" customWidth="1"/>
    <col min="20" max="20" width="10.109375" style="226" customWidth="1"/>
    <col min="21" max="21" width="2" style="226" customWidth="1"/>
    <col min="22" max="22" width="10.109375" style="226" customWidth="1"/>
    <col min="23" max="23" width="2" style="226" customWidth="1"/>
    <col min="24" max="24" width="23.6640625" style="226" customWidth="1"/>
    <col min="25" max="16384" width="5.88671875" style="686"/>
  </cols>
  <sheetData>
    <row r="1" spans="1:24" s="682" customFormat="1" ht="28.8" thickBot="1">
      <c r="A1" s="671"/>
      <c r="B1" s="672"/>
      <c r="C1" s="871" t="s">
        <v>759</v>
      </c>
      <c r="D1" s="674"/>
      <c r="E1" s="674"/>
      <c r="F1" s="674"/>
      <c r="G1" s="674"/>
      <c r="H1" s="674"/>
      <c r="I1" s="675"/>
      <c r="J1" s="675"/>
      <c r="K1" s="675"/>
      <c r="L1" s="676"/>
      <c r="M1" s="675"/>
      <c r="N1" s="677"/>
      <c r="O1" s="678"/>
      <c r="P1" s="679"/>
      <c r="Q1" s="678"/>
      <c r="R1" s="679"/>
      <c r="S1" s="678"/>
      <c r="T1" s="680"/>
      <c r="U1" s="677"/>
      <c r="V1" s="678"/>
      <c r="W1" s="678"/>
      <c r="X1" s="681" t="s">
        <v>581</v>
      </c>
    </row>
    <row r="2" spans="1:24" ht="18">
      <c r="A2" s="671"/>
      <c r="B2" s="683"/>
      <c r="C2" s="684" t="s">
        <v>421</v>
      </c>
      <c r="D2" s="685"/>
      <c r="E2" s="685"/>
      <c r="F2" s="685"/>
      <c r="G2" s="685"/>
      <c r="H2" s="685"/>
      <c r="I2" s="685"/>
      <c r="J2" s="685"/>
      <c r="K2" s="685"/>
      <c r="L2" s="685"/>
      <c r="M2" s="685"/>
    </row>
    <row r="3" spans="1:24" ht="20.399999999999999">
      <c r="A3" s="671"/>
      <c r="B3" s="687"/>
      <c r="C3" s="688" t="s">
        <v>582</v>
      </c>
      <c r="D3" s="689"/>
      <c r="E3" s="689"/>
      <c r="F3" s="690"/>
      <c r="G3" s="690"/>
      <c r="H3" s="690"/>
      <c r="I3" s="690"/>
      <c r="J3" s="690"/>
      <c r="K3" s="690"/>
      <c r="L3" s="690"/>
      <c r="M3" s="690"/>
      <c r="N3" s="691"/>
      <c r="O3" s="691"/>
      <c r="P3" s="691"/>
      <c r="Q3" s="691"/>
      <c r="R3" s="691"/>
      <c r="S3" s="691"/>
      <c r="T3" s="691"/>
      <c r="U3" s="691"/>
      <c r="V3" s="691"/>
      <c r="W3" s="691"/>
      <c r="X3" s="691"/>
    </row>
    <row r="4" spans="1:24" ht="15.6">
      <c r="A4" s="671"/>
      <c r="B4" s="687"/>
      <c r="C4" s="692" t="s">
        <v>718</v>
      </c>
      <c r="D4" s="692"/>
      <c r="E4" s="692"/>
      <c r="F4" s="693"/>
      <c r="G4" s="693"/>
      <c r="H4" s="693"/>
      <c r="I4" s="693"/>
      <c r="J4" s="693"/>
      <c r="K4" s="693"/>
      <c r="L4" s="693"/>
      <c r="M4" s="693"/>
      <c r="N4" s="694"/>
      <c r="O4" s="693"/>
      <c r="P4" s="693"/>
      <c r="Q4" s="693"/>
      <c r="R4" s="693"/>
      <c r="S4" s="693"/>
      <c r="T4" s="693"/>
      <c r="U4" s="693"/>
      <c r="V4" s="693"/>
      <c r="W4" s="693"/>
      <c r="X4" s="693"/>
    </row>
    <row r="5" spans="1:24" ht="15.6">
      <c r="A5" s="671"/>
      <c r="B5" s="687"/>
      <c r="C5" s="692" t="s">
        <v>719</v>
      </c>
      <c r="D5" s="692"/>
      <c r="E5" s="692"/>
      <c r="F5" s="693"/>
      <c r="G5" s="693"/>
      <c r="L5" s="693"/>
      <c r="M5" s="693"/>
      <c r="N5" s="693"/>
      <c r="O5" s="693"/>
      <c r="P5" s="249"/>
      <c r="Q5" s="693"/>
      <c r="R5" s="249" t="s">
        <v>148</v>
      </c>
      <c r="S5" s="693"/>
      <c r="T5" s="249"/>
      <c r="U5" s="693"/>
      <c r="V5" s="693"/>
      <c r="W5" s="693"/>
      <c r="X5" s="693"/>
    </row>
    <row r="6" spans="1:24">
      <c r="A6" s="671"/>
      <c r="B6" s="683"/>
      <c r="N6" s="249"/>
      <c r="P6" s="249" t="s">
        <v>148</v>
      </c>
      <c r="Q6" s="249"/>
      <c r="R6" s="249" t="s">
        <v>583</v>
      </c>
      <c r="S6" s="249"/>
      <c r="T6" s="249" t="s">
        <v>148</v>
      </c>
      <c r="U6" s="249"/>
      <c r="W6" s="249"/>
      <c r="X6" s="249"/>
    </row>
    <row r="7" spans="1:24">
      <c r="A7" s="671"/>
      <c r="B7" s="683"/>
      <c r="F7" s="695"/>
      <c r="G7" s="695"/>
      <c r="L7" s="249" t="s">
        <v>69</v>
      </c>
      <c r="M7" s="249"/>
      <c r="N7" s="249" t="s">
        <v>148</v>
      </c>
      <c r="O7" s="249"/>
      <c r="P7" s="249" t="s">
        <v>584</v>
      </c>
      <c r="Q7" s="249"/>
      <c r="R7" s="249" t="s">
        <v>584</v>
      </c>
      <c r="S7" s="249"/>
      <c r="T7" s="249" t="s">
        <v>170</v>
      </c>
      <c r="U7" s="249"/>
      <c r="V7" s="249" t="s">
        <v>36</v>
      </c>
      <c r="W7" s="249"/>
      <c r="X7" s="249"/>
    </row>
    <row r="8" spans="1:24">
      <c r="A8" s="671"/>
      <c r="B8" s="683"/>
      <c r="G8" s="696" t="s">
        <v>585</v>
      </c>
      <c r="H8" s="696" t="s">
        <v>586</v>
      </c>
      <c r="L8" s="697" t="s">
        <v>587</v>
      </c>
      <c r="M8" s="253"/>
      <c r="N8" s="697" t="s">
        <v>588</v>
      </c>
      <c r="O8" s="253"/>
      <c r="P8" s="697" t="s">
        <v>589</v>
      </c>
      <c r="Q8" s="253"/>
      <c r="R8" s="697" t="s">
        <v>589</v>
      </c>
      <c r="S8" s="253"/>
      <c r="T8" s="697" t="s">
        <v>168</v>
      </c>
      <c r="U8" s="253"/>
      <c r="V8" s="697" t="s">
        <v>169</v>
      </c>
      <c r="W8" s="253"/>
      <c r="X8" s="249"/>
    </row>
    <row r="9" spans="1:24">
      <c r="A9" s="671" t="s">
        <v>232</v>
      </c>
      <c r="B9" s="683">
        <v>1</v>
      </c>
      <c r="C9" s="226" t="str">
        <f>'VISTA DATA GPC'!E20</f>
        <v>EMCOR Group, Inc.</v>
      </c>
      <c r="G9" s="226" t="str">
        <f>'VISTA DATA GPC'!G20</f>
        <v>EME</v>
      </c>
      <c r="H9" s="226" t="str">
        <f>'VISTA DATA GPC'!J20</f>
        <v>USD</v>
      </c>
      <c r="L9" s="698">
        <f>'VISTA WACC'!K94</f>
        <v>1.1786318348326452</v>
      </c>
      <c r="M9" s="694"/>
      <c r="N9" s="2765">
        <f>'VISTA DATA GPC'!P255</f>
        <v>345.26799999999997</v>
      </c>
      <c r="O9" s="2766"/>
      <c r="P9" s="2765">
        <f>'VISTA DATA GPC'!P379</f>
        <v>3009.6964600000001</v>
      </c>
      <c r="Q9" s="694"/>
      <c r="R9" s="701">
        <f>N9/P9</f>
        <v>0.1147185454044093</v>
      </c>
      <c r="S9" s="702"/>
      <c r="T9" s="701">
        <f>'VISTA DATA GPC'!P472/'VISTA DATA GPC'!P441</f>
        <v>0.36366155413096879</v>
      </c>
      <c r="U9" s="702"/>
      <c r="V9" s="703">
        <f>L9/(1+((1-T9)*R9))</f>
        <v>1.098445509384651</v>
      </c>
      <c r="W9" s="704"/>
      <c r="X9" s="705"/>
    </row>
    <row r="10" spans="1:24">
      <c r="A10" s="671" t="s">
        <v>232</v>
      </c>
      <c r="B10" s="683">
        <v>2</v>
      </c>
      <c r="C10" s="226" t="str">
        <f>'VISTA DATA GPC'!E21</f>
        <v>Fluor Corporation</v>
      </c>
      <c r="G10" s="226" t="str">
        <f>'VISTA DATA GPC'!G21</f>
        <v>FLR</v>
      </c>
      <c r="H10" s="226" t="str">
        <f>'VISTA DATA GPC'!J21</f>
        <v>USD</v>
      </c>
      <c r="L10" s="698">
        <f>'VISTA WACC'!K95</f>
        <v>1.3933079176688858</v>
      </c>
      <c r="M10" s="694"/>
      <c r="N10" s="2765">
        <f>'VISTA DATA GPC'!P256</f>
        <v>526.04200000000003</v>
      </c>
      <c r="O10" s="2766"/>
      <c r="P10" s="2765">
        <f>'VISTA DATA GPC'!P380</f>
        <v>12380.515799999999</v>
      </c>
      <c r="Q10" s="694"/>
      <c r="R10" s="701">
        <f t="shared" ref="R10:R16" si="0">N10/P10</f>
        <v>4.2489505970340916E-2</v>
      </c>
      <c r="S10" s="702"/>
      <c r="T10" s="701">
        <f>'VISTA DATA GPC'!P473/'VISTA DATA GPC'!P442</f>
        <v>0.2996625393932793</v>
      </c>
      <c r="U10" s="702"/>
      <c r="V10" s="703">
        <f t="shared" ref="V10:V20" si="1">L10/(1+((1-T10)*R10))</f>
        <v>1.3530453568439706</v>
      </c>
      <c r="W10" s="704"/>
      <c r="X10" s="705"/>
    </row>
    <row r="11" spans="1:24">
      <c r="A11" s="671" t="s">
        <v>232</v>
      </c>
      <c r="B11" s="683">
        <v>3</v>
      </c>
      <c r="C11" s="226" t="str">
        <f>'VISTA DATA GPC'!E22</f>
        <v>Foster Wheeler AG</v>
      </c>
      <c r="G11" s="226" t="str">
        <f>'VISTA DATA GPC'!G22</f>
        <v>IQ273511</v>
      </c>
      <c r="H11" s="226" t="str">
        <f>'VISTA DATA GPC'!J22</f>
        <v>USD</v>
      </c>
      <c r="L11" s="698">
        <f>'VISTA WACC'!K96</f>
        <v>1.1832630585039774</v>
      </c>
      <c r="M11" s="694"/>
      <c r="N11" s="2765">
        <f>'VISTA DATA GPC'!P257</f>
        <v>127.242</v>
      </c>
      <c r="O11" s="2766"/>
      <c r="P11" s="2765">
        <f>'VISTA DATA GPC'!P381</f>
        <v>2845.25578</v>
      </c>
      <c r="Q11" s="694"/>
      <c r="R11" s="701">
        <f t="shared" si="0"/>
        <v>4.4720759692121602E-2</v>
      </c>
      <c r="S11" s="702"/>
      <c r="T11" s="701">
        <f>'VISTA DATA GPC'!P474/'VISTA DATA GPC'!P443</f>
        <v>0.30601576817583609</v>
      </c>
      <c r="U11" s="702"/>
      <c r="V11" s="703">
        <f t="shared" si="1"/>
        <v>1.147645310115968</v>
      </c>
      <c r="W11" s="704"/>
      <c r="X11" s="705"/>
    </row>
    <row r="12" spans="1:24">
      <c r="A12" s="671" t="s">
        <v>232</v>
      </c>
      <c r="B12" s="683">
        <v>4</v>
      </c>
      <c r="C12" s="226" t="str">
        <f>'VISTA DATA GPC'!E23</f>
        <v>Jacobs Engineering Group Inc.</v>
      </c>
      <c r="G12" s="226" t="str">
        <f>'VISTA DATA GPC'!G23</f>
        <v>JEC</v>
      </c>
      <c r="H12" s="226" t="str">
        <f>'VISTA DATA GPC'!J23</f>
        <v>USD</v>
      </c>
      <c r="L12" s="698">
        <f>'VISTA WACC'!K97</f>
        <v>1.2650682443398156</v>
      </c>
      <c r="M12" s="694"/>
      <c r="N12" s="2765">
        <f>'VISTA DATA GPC'!P258</f>
        <v>830.76700000000005</v>
      </c>
      <c r="O12" s="2766"/>
      <c r="P12" s="2765">
        <f>'VISTA DATA GPC'!P382</f>
        <v>7078.6569200000004</v>
      </c>
      <c r="Q12" s="694"/>
      <c r="R12" s="701">
        <f t="shared" si="0"/>
        <v>0.11736223543378056</v>
      </c>
      <c r="S12" s="702"/>
      <c r="T12" s="701">
        <f>'VISTA DATA GPC'!P475/'VISTA DATA GPC'!P444</f>
        <v>0.34027588472533848</v>
      </c>
      <c r="U12" s="702"/>
      <c r="V12" s="703">
        <f t="shared" si="1"/>
        <v>1.1741571356407274</v>
      </c>
      <c r="W12" s="704"/>
      <c r="X12" s="705"/>
    </row>
    <row r="13" spans="1:24">
      <c r="A13" s="671" t="s">
        <v>232</v>
      </c>
      <c r="B13" s="683">
        <v>5</v>
      </c>
      <c r="C13" s="226" t="str">
        <f>'VISTA DATA GPC'!E24</f>
        <v>KBR, Inc.</v>
      </c>
      <c r="G13" s="226" t="str">
        <f>'VISTA DATA GPC'!G24</f>
        <v>KBR</v>
      </c>
      <c r="H13" s="226" t="str">
        <f>'VISTA DATA GPC'!J24</f>
        <v>USD</v>
      </c>
      <c r="L13" s="698">
        <f>'VISTA WACC'!K98</f>
        <v>1.5443053560839797</v>
      </c>
      <c r="M13" s="694"/>
      <c r="N13" s="2765">
        <f>'VISTA DATA GPC'!P259</f>
        <v>84</v>
      </c>
      <c r="O13" s="2766"/>
      <c r="P13" s="2765">
        <f>'VISTA DATA GPC'!P383</f>
        <v>3457.2653</v>
      </c>
      <c r="Q13" s="694"/>
      <c r="R13" s="701">
        <f t="shared" si="0"/>
        <v>2.4296660137710577E-2</v>
      </c>
      <c r="S13" s="702"/>
      <c r="T13" s="701">
        <f>'VISTA DATA GPC'!P476/'VISTA DATA GPC'!P445</f>
        <v>1.7424242424242424</v>
      </c>
      <c r="U13" s="702"/>
      <c r="V13" s="703">
        <f t="shared" si="1"/>
        <v>1.5726739237785381</v>
      </c>
      <c r="W13" s="704"/>
      <c r="X13" s="705"/>
    </row>
    <row r="14" spans="1:24">
      <c r="A14" s="671" t="s">
        <v>232</v>
      </c>
      <c r="B14" s="683">
        <v>6</v>
      </c>
      <c r="C14" s="226" t="str">
        <f>'VISTA DATA GPC'!E25</f>
        <v>Stantec Inc.</v>
      </c>
      <c r="G14" s="226" t="str">
        <f>'VISTA DATA GPC'!G25</f>
        <v>STN</v>
      </c>
      <c r="H14" s="226" t="str">
        <f>'VISTA DATA GPC'!J25</f>
        <v>USD</v>
      </c>
      <c r="L14" s="698">
        <f>'VISTA WACC'!K99</f>
        <v>0.69555503633162719</v>
      </c>
      <c r="M14" s="694"/>
      <c r="N14" s="2765">
        <f>'VISTA DATA GPC'!P260</f>
        <v>288.85930999999999</v>
      </c>
      <c r="O14" s="2766"/>
      <c r="P14" s="2765">
        <f>'VISTA DATA GPC'!P384</f>
        <v>2372.5704999999998</v>
      </c>
      <c r="Q14" s="694"/>
      <c r="R14" s="701">
        <f t="shared" si="0"/>
        <v>0.12174951597855575</v>
      </c>
      <c r="S14" s="702"/>
      <c r="T14" s="701">
        <f>'VISTA DATA GPC'!P477/'VISTA DATA GPC'!P446</f>
        <v>0.26500429332206421</v>
      </c>
      <c r="U14" s="702"/>
      <c r="V14" s="703">
        <f t="shared" si="1"/>
        <v>0.63842531024721871</v>
      </c>
      <c r="W14" s="704"/>
      <c r="X14" s="705"/>
    </row>
    <row r="15" spans="1:24">
      <c r="A15" s="671" t="s">
        <v>232</v>
      </c>
      <c r="B15" s="683">
        <v>7</v>
      </c>
      <c r="C15" s="226" t="str">
        <f>'VISTA DATA GPC'!E26</f>
        <v>Tetra Tech, Inc.</v>
      </c>
      <c r="G15" s="226" t="str">
        <f>'VISTA DATA GPC'!G26</f>
        <v>TTEK</v>
      </c>
      <c r="H15" s="226" t="str">
        <f>'VISTA DATA GPC'!J26</f>
        <v>USD</v>
      </c>
      <c r="L15" s="698">
        <f>'VISTA WACC'!K100</f>
        <v>0.99606731099945389</v>
      </c>
      <c r="M15" s="694"/>
      <c r="N15" s="2765">
        <f>'VISTA DATA GPC'!P261</f>
        <v>205.226</v>
      </c>
      <c r="O15" s="2766"/>
      <c r="P15" s="2765">
        <f>'VISTA DATA GPC'!P385</f>
        <v>1787.2205000000001</v>
      </c>
      <c r="Q15" s="694"/>
      <c r="R15" s="701">
        <f t="shared" si="0"/>
        <v>0.11482970344174095</v>
      </c>
      <c r="S15" s="702"/>
      <c r="T15" s="701">
        <f>'VISTA DATA GPC'!P478/'VISTA DATA GPC'!P447</f>
        <v>0.30431711342268453</v>
      </c>
      <c r="U15" s="702"/>
      <c r="V15" s="703">
        <f t="shared" si="1"/>
        <v>0.92238271303592234</v>
      </c>
      <c r="W15" s="704"/>
      <c r="X15" s="705"/>
    </row>
    <row r="16" spans="1:24">
      <c r="A16" s="671" t="s">
        <v>232</v>
      </c>
      <c r="B16" s="683">
        <v>8</v>
      </c>
      <c r="C16" s="226" t="str">
        <f>'VISTA DATA GPC'!E27</f>
        <v>URS Corporation</v>
      </c>
      <c r="G16" s="226" t="str">
        <f>'VISTA DATA GPC'!G27</f>
        <v>IQ190786</v>
      </c>
      <c r="H16" s="226" t="str">
        <f>'VISTA DATA GPC'!J27</f>
        <v>USD</v>
      </c>
      <c r="L16" s="698">
        <f>'VISTA WACC'!K101</f>
        <v>0.86464660018296668</v>
      </c>
      <c r="M16" s="694"/>
      <c r="N16" s="2765">
        <f>'VISTA DATA GPC'!P262</f>
        <v>2117</v>
      </c>
      <c r="O16" s="2766"/>
      <c r="P16" s="2765">
        <f>'VISTA DATA GPC'!P386</f>
        <v>3308.0452500000001</v>
      </c>
      <c r="Q16" s="694"/>
      <c r="R16" s="2808">
        <f t="shared" si="0"/>
        <v>0.63995497038621219</v>
      </c>
      <c r="S16" s="702"/>
      <c r="T16" s="701">
        <f>'VISTA DATA GPC'!P479/'VISTA DATA GPC'!P448</f>
        <v>0.35034642032332564</v>
      </c>
      <c r="U16" s="702"/>
      <c r="V16" s="703">
        <f t="shared" si="1"/>
        <v>0.61073437267209107</v>
      </c>
      <c r="W16" s="704"/>
      <c r="X16" s="705"/>
    </row>
    <row r="17" spans="1:27" hidden="1" outlineLevel="1">
      <c r="A17" s="671" t="s">
        <v>590</v>
      </c>
      <c r="B17" s="683">
        <v>9</v>
      </c>
      <c r="F17" s="226" t="str">
        <f>'VISTA DATA GPC'!E28</f>
        <v>--</v>
      </c>
      <c r="G17" s="226">
        <f>'VISTA DATA GPC'!G28</f>
        <v>0</v>
      </c>
      <c r="H17" s="226" t="str">
        <f>'VISTA DATA GPC'!J28</f>
        <v>--</v>
      </c>
      <c r="L17" s="698"/>
      <c r="M17" s="694"/>
      <c r="N17" s="699"/>
      <c r="O17" s="700"/>
      <c r="P17" s="699"/>
      <c r="Q17" s="694"/>
      <c r="R17" s="701"/>
      <c r="S17" s="702"/>
      <c r="T17" s="701"/>
      <c r="U17" s="702"/>
      <c r="V17" s="703"/>
      <c r="W17" s="704"/>
      <c r="X17" s="705"/>
    </row>
    <row r="18" spans="1:27" hidden="1" outlineLevel="1">
      <c r="A18" s="671" t="s">
        <v>590</v>
      </c>
      <c r="B18" s="683">
        <v>10</v>
      </c>
      <c r="F18" s="226" t="str">
        <f>'VISTA DATA GPC'!E29</f>
        <v>--</v>
      </c>
      <c r="G18" s="226">
        <f>'VISTA DATA GPC'!G29</f>
        <v>0</v>
      </c>
      <c r="H18" s="226" t="str">
        <f>'VISTA DATA GPC'!J29</f>
        <v>--</v>
      </c>
      <c r="L18" s="698"/>
      <c r="M18" s="694"/>
      <c r="N18" s="699"/>
      <c r="O18" s="700"/>
      <c r="P18" s="699"/>
      <c r="Q18" s="694"/>
      <c r="R18" s="701"/>
      <c r="S18" s="702"/>
      <c r="T18" s="701"/>
      <c r="U18" s="702"/>
      <c r="V18" s="703"/>
      <c r="W18" s="704"/>
      <c r="X18" s="705"/>
    </row>
    <row r="19" spans="1:27" hidden="1" outlineLevel="1">
      <c r="A19" s="671" t="s">
        <v>590</v>
      </c>
      <c r="B19" s="683">
        <v>11</v>
      </c>
      <c r="C19" s="226" t="s">
        <v>232</v>
      </c>
      <c r="F19" s="226" t="str">
        <f>'VISTA DATA GPC'!E30</f>
        <v>--</v>
      </c>
      <c r="G19" s="226">
        <f>'VISTA DATA GPC'!G30</f>
        <v>0</v>
      </c>
      <c r="H19" s="226" t="str">
        <f>'VISTA DATA GPC'!J30</f>
        <v>--</v>
      </c>
      <c r="L19" s="698"/>
      <c r="M19" s="694"/>
      <c r="N19" s="699"/>
      <c r="O19" s="700"/>
      <c r="P19" s="699"/>
      <c r="Q19" s="694"/>
      <c r="R19" s="701"/>
      <c r="S19" s="702"/>
      <c r="T19" s="701"/>
      <c r="U19" s="702"/>
      <c r="V19" s="703"/>
      <c r="W19" s="704"/>
      <c r="X19" s="705" t="s">
        <v>232</v>
      </c>
    </row>
    <row r="20" spans="1:27" hidden="1" outlineLevel="1">
      <c r="A20" s="671" t="s">
        <v>590</v>
      </c>
      <c r="B20" s="683">
        <v>12</v>
      </c>
      <c r="C20" s="226" t="s">
        <v>232</v>
      </c>
      <c r="F20" s="226" t="str">
        <f>'VISTA DATA GPC'!E31</f>
        <v>--</v>
      </c>
      <c r="G20" s="226">
        <f>'VISTA DATA GPC'!G31</f>
        <v>0</v>
      </c>
      <c r="H20" s="226" t="str">
        <f>'VISTA DATA GPC'!J31</f>
        <v>--</v>
      </c>
      <c r="J20" s="226" t="s">
        <v>232</v>
      </c>
      <c r="L20" s="698"/>
      <c r="M20" s="694"/>
      <c r="N20" s="699"/>
      <c r="O20" s="700"/>
      <c r="P20" s="699"/>
      <c r="Q20" s="694"/>
      <c r="R20" s="701"/>
      <c r="S20" s="702"/>
      <c r="T20" s="701"/>
      <c r="U20" s="702"/>
      <c r="V20" s="703"/>
      <c r="W20" s="704"/>
      <c r="X20" s="705" t="s">
        <v>232</v>
      </c>
      <c r="AA20" s="686" t="s">
        <v>232</v>
      </c>
    </row>
    <row r="21" spans="1:27" collapsed="1">
      <c r="A21" s="671"/>
      <c r="B21" s="683"/>
      <c r="C21" s="686"/>
      <c r="D21" s="686"/>
      <c r="E21" s="686"/>
      <c r="F21" s="706"/>
      <c r="J21" s="686" t="s">
        <v>38</v>
      </c>
      <c r="L21" s="707">
        <f>IFERROR(AVERAGEIF(L9:L20,"&lt;&gt;0"),"n/a")</f>
        <v>1.1401056698679191</v>
      </c>
      <c r="M21" s="708"/>
      <c r="N21" s="707">
        <f>IFERROR(AVERAGEIF(N9:N20,"&lt;&gt;0"),"n/a")</f>
        <v>565.55053874999999</v>
      </c>
      <c r="O21" s="686"/>
      <c r="P21" s="707">
        <f>IFERROR(AVERAGEIF(P9:P20,"&lt;&gt;0"),"n/a")</f>
        <v>4529.903313750001</v>
      </c>
      <c r="Q21" s="709"/>
      <c r="R21" s="701">
        <f>IFERROR(AVERAGEIF(R9:R20,"&lt;&gt;0"),"n/a")</f>
        <v>0.15251523705560899</v>
      </c>
      <c r="S21" s="686"/>
      <c r="T21" s="707">
        <f>IFERROR(AVERAGEIF(T9:T20,"&lt;&gt;0"),"n/a")</f>
        <v>0.49646347698971738</v>
      </c>
      <c r="U21" s="686"/>
      <c r="V21" s="707">
        <f>IFERROR(AVERAGEIF(V9:V20,"&lt;&gt;0"),"n/a")</f>
        <v>1.064688703964886</v>
      </c>
      <c r="W21" s="712"/>
      <c r="X21" s="249"/>
    </row>
    <row r="22" spans="1:27">
      <c r="A22" s="671"/>
      <c r="B22" s="683"/>
      <c r="C22" s="686"/>
      <c r="D22" s="686"/>
      <c r="E22" s="686"/>
      <c r="F22" s="686"/>
      <c r="J22" s="686" t="s">
        <v>39</v>
      </c>
      <c r="L22" s="713">
        <f>MEDIAN(L9:L20)</f>
        <v>1.1809474466683114</v>
      </c>
      <c r="M22" s="713"/>
      <c r="N22" s="713">
        <f>MEDIAN(N9:N20)</f>
        <v>317.06365499999998</v>
      </c>
      <c r="O22" s="686"/>
      <c r="P22" s="713">
        <f>MEDIAN(P9:P20)</f>
        <v>3158.8708550000001</v>
      </c>
      <c r="Q22" s="713"/>
      <c r="R22" s="701">
        <f>MEDIAN(R9:R20)</f>
        <v>0.11477412442307514</v>
      </c>
      <c r="S22" s="686"/>
      <c r="T22" s="713">
        <f>MEDIAN(T9:T20)</f>
        <v>0.32314582645058731</v>
      </c>
      <c r="U22" s="713"/>
      <c r="V22" s="713">
        <f>MEDIAN(V9:V20)</f>
        <v>1.1230454097503095</v>
      </c>
      <c r="W22" s="716"/>
      <c r="X22" s="249"/>
    </row>
    <row r="23" spans="1:27">
      <c r="A23" s="671"/>
      <c r="B23" s="683"/>
      <c r="L23" s="686"/>
      <c r="X23" s="249"/>
    </row>
    <row r="24" spans="1:27" s="226" customFormat="1" ht="14.4" thickBot="1">
      <c r="A24" s="671"/>
      <c r="B24" s="683"/>
      <c r="C24" s="717" t="s">
        <v>591</v>
      </c>
      <c r="D24" s="717"/>
      <c r="E24" s="717"/>
      <c r="F24" s="717"/>
      <c r="G24" s="717"/>
      <c r="H24" s="717"/>
      <c r="I24" s="717"/>
      <c r="J24" s="717"/>
      <c r="L24" s="717" t="s">
        <v>592</v>
      </c>
      <c r="M24" s="717"/>
      <c r="N24" s="717"/>
      <c r="O24" s="717"/>
      <c r="P24" s="717"/>
      <c r="Q24" s="717"/>
      <c r="R24" s="717"/>
      <c r="S24" s="717"/>
      <c r="T24" s="717"/>
      <c r="U24" s="717"/>
      <c r="V24" s="717"/>
      <c r="X24" s="249"/>
    </row>
    <row r="25" spans="1:27" s="226" customFormat="1">
      <c r="A25" s="671"/>
      <c r="B25" s="683"/>
      <c r="C25" s="226" t="s">
        <v>593</v>
      </c>
      <c r="J25" s="718">
        <f>V22</f>
        <v>1.1230454097503095</v>
      </c>
      <c r="L25" s="226" t="s">
        <v>594</v>
      </c>
      <c r="V25" s="2806">
        <f>'BOND Rates'!D19</f>
        <v>4.7100000000000003E-2</v>
      </c>
      <c r="X25" s="249"/>
    </row>
    <row r="26" spans="1:27" s="226" customFormat="1">
      <c r="A26" s="671"/>
      <c r="B26" s="683"/>
      <c r="C26" s="251" t="s">
        <v>595</v>
      </c>
      <c r="D26" s="251"/>
      <c r="E26" s="251"/>
      <c r="J26" s="720">
        <f>R22</f>
        <v>0.11477412442307514</v>
      </c>
      <c r="L26" s="226" t="s">
        <v>596</v>
      </c>
      <c r="V26" s="721">
        <v>0</v>
      </c>
    </row>
    <row r="27" spans="1:27" s="226" customFormat="1">
      <c r="A27" s="671"/>
      <c r="B27" s="683"/>
      <c r="C27" s="251" t="s">
        <v>597</v>
      </c>
      <c r="D27" s="251"/>
      <c r="E27" s="251"/>
      <c r="J27" s="2767">
        <v>0.4</v>
      </c>
      <c r="L27" s="226" t="s">
        <v>597</v>
      </c>
      <c r="V27" s="2807">
        <f>J27</f>
        <v>0.4</v>
      </c>
      <c r="X27" s="249"/>
    </row>
    <row r="28" spans="1:27" s="226" customFormat="1">
      <c r="A28" s="671"/>
      <c r="B28" s="683"/>
      <c r="C28" s="251" t="s">
        <v>598</v>
      </c>
      <c r="D28" s="251"/>
      <c r="E28" s="251"/>
      <c r="J28" s="2804">
        <f>'BOND Rates'!D16</f>
        <v>3.0800000000000001E-2</v>
      </c>
      <c r="L28" s="226" t="s">
        <v>599</v>
      </c>
      <c r="V28" s="2806">
        <f>V25*(1-V27)</f>
        <v>2.826E-2</v>
      </c>
      <c r="X28" s="249"/>
    </row>
    <row r="29" spans="1:27" s="226" customFormat="1">
      <c r="A29" s="671"/>
      <c r="B29" s="683"/>
      <c r="C29" s="251" t="s">
        <v>600</v>
      </c>
      <c r="D29" s="251"/>
      <c r="E29" s="251"/>
      <c r="J29" s="718">
        <f>IFERROR(J25*(1+J26*(1-J27)),"n/a")</f>
        <v>1.2003833419051768</v>
      </c>
      <c r="X29" s="249"/>
    </row>
    <row r="30" spans="1:27" s="226" customFormat="1" ht="14.4" thickBot="1">
      <c r="A30" s="671"/>
      <c r="B30" s="683"/>
      <c r="C30" s="251" t="s">
        <v>601</v>
      </c>
      <c r="D30" s="251"/>
      <c r="E30" s="251"/>
      <c r="J30" s="2805">
        <v>0.06</v>
      </c>
      <c r="L30" s="717" t="s">
        <v>582</v>
      </c>
      <c r="M30" s="717"/>
      <c r="N30" s="717"/>
      <c r="O30" s="717"/>
      <c r="P30" s="717"/>
      <c r="Q30" s="717"/>
      <c r="R30" s="717"/>
      <c r="S30" s="717"/>
      <c r="T30" s="717"/>
      <c r="U30" s="717"/>
      <c r="V30" s="717"/>
      <c r="X30" s="249"/>
    </row>
    <row r="31" spans="1:27" s="226" customFormat="1">
      <c r="A31" s="671"/>
      <c r="B31" s="683"/>
      <c r="C31" s="251" t="s">
        <v>602</v>
      </c>
      <c r="D31" s="251"/>
      <c r="E31" s="251"/>
      <c r="J31" s="2805">
        <v>1.4999999999999999E-2</v>
      </c>
      <c r="L31" s="226" t="s">
        <v>70</v>
      </c>
      <c r="N31" s="249"/>
      <c r="O31" s="249" t="s">
        <v>603</v>
      </c>
      <c r="P31" s="724">
        <f>1-P32</f>
        <v>0.1029572914445549</v>
      </c>
      <c r="S31" s="725" t="s">
        <v>173</v>
      </c>
      <c r="T31" s="726">
        <f>V28</f>
        <v>2.826E-2</v>
      </c>
      <c r="U31" s="727"/>
      <c r="V31" s="2804">
        <f>P31*T31</f>
        <v>2.9095730562231216E-3</v>
      </c>
      <c r="X31" s="249"/>
    </row>
    <row r="32" spans="1:27" s="226" customFormat="1">
      <c r="A32" s="671"/>
      <c r="B32" s="683"/>
      <c r="C32" s="251" t="s">
        <v>604</v>
      </c>
      <c r="J32" s="2805"/>
      <c r="L32" s="226" t="s">
        <v>69</v>
      </c>
      <c r="N32" s="249"/>
      <c r="O32" s="249" t="s">
        <v>603</v>
      </c>
      <c r="P32" s="724">
        <f>(J26+1)^-1</f>
        <v>0.8970427085554451</v>
      </c>
      <c r="S32" s="725" t="s">
        <v>174</v>
      </c>
      <c r="T32" s="726">
        <f>J34</f>
        <v>0.12982300051431062</v>
      </c>
      <c r="U32" s="727"/>
      <c r="V32" s="2804">
        <f>P32*T32</f>
        <v>0.11645677601415214</v>
      </c>
      <c r="X32" s="249"/>
    </row>
    <row r="33" spans="1:24" s="226" customFormat="1" ht="14.4" thickBot="1">
      <c r="A33" s="671"/>
      <c r="B33" s="683"/>
      <c r="C33" s="251" t="s">
        <v>1810</v>
      </c>
      <c r="D33" s="251"/>
      <c r="E33" s="251"/>
      <c r="J33" s="2805">
        <v>1.2E-2</v>
      </c>
      <c r="L33" s="226" t="s">
        <v>119</v>
      </c>
      <c r="V33" s="2809">
        <f>SUM(V31:V32)</f>
        <v>0.11936634907037526</v>
      </c>
    </row>
    <row r="34" spans="1:24" s="226" customFormat="1" ht="14.4" thickBot="1">
      <c r="A34" s="671"/>
      <c r="B34" s="683"/>
      <c r="C34" s="226" t="s">
        <v>312</v>
      </c>
      <c r="J34" s="2805">
        <f>IFERROR(J28+SUM(J31:J33)+(J29*J30),"n/a")</f>
        <v>0.12982300051431062</v>
      </c>
      <c r="L34" s="731" t="s">
        <v>605</v>
      </c>
      <c r="M34" s="732"/>
      <c r="N34" s="732"/>
      <c r="O34" s="732"/>
      <c r="P34" s="732"/>
      <c r="Q34" s="732"/>
      <c r="R34" s="733"/>
      <c r="S34" s="733"/>
      <c r="T34" s="733"/>
      <c r="U34" s="733"/>
      <c r="V34" s="2810">
        <f>MROUND(V33,1%)</f>
        <v>0.12</v>
      </c>
      <c r="X34" s="735" t="s">
        <v>232</v>
      </c>
    </row>
    <row r="35" spans="1:24" s="226" customFormat="1">
      <c r="A35" s="671" t="s">
        <v>590</v>
      </c>
      <c r="B35" s="683"/>
      <c r="X35" s="249"/>
    </row>
    <row r="36" spans="1:24" s="226" customFormat="1">
      <c r="A36" s="671" t="s">
        <v>590</v>
      </c>
      <c r="B36" s="683"/>
      <c r="N36" s="736"/>
      <c r="O36" s="736"/>
      <c r="P36" s="736"/>
      <c r="Q36" s="736"/>
      <c r="R36" s="356"/>
      <c r="S36" s="356"/>
      <c r="T36" s="356"/>
      <c r="U36" s="356"/>
      <c r="V36" s="737"/>
      <c r="X36" s="249"/>
    </row>
    <row r="37" spans="1:24" s="226" customFormat="1">
      <c r="A37" s="671"/>
      <c r="B37" s="683"/>
      <c r="C37" s="250" t="s">
        <v>74</v>
      </c>
      <c r="D37" s="250"/>
      <c r="E37" s="250"/>
      <c r="X37" s="249"/>
    </row>
    <row r="38" spans="1:24" s="226" customFormat="1">
      <c r="A38" s="671"/>
      <c r="B38" s="683"/>
      <c r="C38" s="226" t="s">
        <v>727</v>
      </c>
      <c r="L38" s="226" t="s">
        <v>606</v>
      </c>
      <c r="M38" s="249"/>
      <c r="X38" s="249"/>
    </row>
    <row r="39" spans="1:24" s="226" customFormat="1">
      <c r="A39" s="671"/>
      <c r="B39" s="683"/>
      <c r="C39" s="226" t="s">
        <v>607</v>
      </c>
      <c r="L39" s="226" t="s">
        <v>608</v>
      </c>
      <c r="M39" s="249"/>
      <c r="X39" s="249"/>
    </row>
    <row r="40" spans="1:24" s="226" customFormat="1">
      <c r="A40" s="671"/>
      <c r="B40" s="683"/>
      <c r="C40" s="226" t="s">
        <v>609</v>
      </c>
      <c r="L40" s="226" t="s">
        <v>232</v>
      </c>
      <c r="M40" s="249"/>
      <c r="X40" s="249"/>
    </row>
    <row r="41" spans="1:24" s="226" customFormat="1">
      <c r="A41" s="671"/>
      <c r="B41" s="683"/>
      <c r="C41" s="226" t="s">
        <v>1811</v>
      </c>
      <c r="F41" s="249"/>
      <c r="G41" s="249"/>
      <c r="H41" s="249"/>
      <c r="I41" s="249"/>
      <c r="J41" s="249"/>
      <c r="K41" s="249"/>
      <c r="W41" s="249"/>
      <c r="X41" s="249"/>
    </row>
    <row r="42" spans="1:24" s="226" customFormat="1" ht="125.1" customHeight="1" thickBot="1">
      <c r="A42" s="671"/>
      <c r="B42" s="683"/>
      <c r="C42" s="239" t="s">
        <v>610</v>
      </c>
      <c r="F42" s="249"/>
      <c r="G42" s="249"/>
      <c r="H42" s="249"/>
      <c r="I42" s="249"/>
      <c r="J42" s="249"/>
      <c r="K42" s="249"/>
      <c r="O42" s="249"/>
      <c r="P42" s="249"/>
      <c r="Q42" s="249"/>
      <c r="R42" s="249"/>
      <c r="S42" s="249"/>
      <c r="T42" s="249"/>
      <c r="U42" s="249"/>
      <c r="V42" s="249"/>
      <c r="W42" s="249"/>
      <c r="X42" s="249"/>
    </row>
    <row r="43" spans="1:24" s="226" customFormat="1" ht="24.6">
      <c r="A43" s="671"/>
      <c r="B43" s="683"/>
      <c r="C43" s="738" t="s">
        <v>611</v>
      </c>
      <c r="D43" s="739"/>
      <c r="E43" s="739"/>
      <c r="F43" s="739"/>
      <c r="G43" s="739"/>
      <c r="H43" s="739"/>
      <c r="I43" s="739"/>
      <c r="J43" s="740"/>
      <c r="K43" s="739"/>
      <c r="L43" s="739"/>
      <c r="M43" s="739"/>
      <c r="N43" s="739"/>
      <c r="O43" s="739"/>
      <c r="P43" s="739"/>
      <c r="Q43" s="739"/>
      <c r="R43" s="739"/>
      <c r="S43" s="739"/>
      <c r="T43" s="739"/>
      <c r="U43" s="739"/>
      <c r="V43" s="739"/>
      <c r="W43" s="739"/>
      <c r="X43" s="741" t="s">
        <v>55</v>
      </c>
    </row>
    <row r="44" spans="1:24" s="226" customFormat="1">
      <c r="A44" s="671"/>
      <c r="B44" s="683"/>
      <c r="C44" s="742" t="s">
        <v>232</v>
      </c>
      <c r="D44" s="743"/>
      <c r="E44" s="743"/>
      <c r="F44" s="743"/>
      <c r="G44" s="743"/>
      <c r="H44" s="743"/>
      <c r="I44" s="743"/>
      <c r="J44" s="743"/>
      <c r="K44" s="743"/>
      <c r="L44" s="743"/>
      <c r="M44" s="743"/>
      <c r="N44" s="743"/>
      <c r="O44" s="743"/>
      <c r="P44" s="743"/>
      <c r="Q44" s="743"/>
      <c r="R44" s="743"/>
      <c r="S44" s="743"/>
      <c r="T44" s="743"/>
      <c r="U44" s="743"/>
      <c r="V44" s="743"/>
      <c r="W44" s="743"/>
      <c r="X44" s="249" t="s">
        <v>612</v>
      </c>
    </row>
  </sheetData>
  <conditionalFormatting sqref="X34">
    <cfRule type="cellIs" dxfId="90" priority="1" operator="notEqual">
      <formula>""</formula>
    </cfRule>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41"/>
  <sheetViews>
    <sheetView workbookViewId="0">
      <selection activeCell="C22" sqref="C22"/>
    </sheetView>
  </sheetViews>
  <sheetFormatPr defaultColWidth="8" defaultRowHeight="14.4"/>
  <cols>
    <col min="1" max="1" width="47.44140625" style="2769" customWidth="1"/>
    <col min="2" max="2" width="20.5546875" style="2769" customWidth="1"/>
    <col min="3" max="4" width="13.6640625" style="2769" customWidth="1"/>
    <col min="5" max="5" width="47.44140625" style="2769" customWidth="1"/>
    <col min="6" max="6" width="6.33203125" style="2769" customWidth="1"/>
    <col min="7" max="7" width="13.88671875" style="2769" customWidth="1"/>
    <col min="8" max="8" width="11.6640625" style="2769" bestFit="1" customWidth="1"/>
    <col min="9" max="10" width="13.33203125" style="2769" customWidth="1"/>
    <col min="11" max="16384" width="8" style="2769"/>
  </cols>
  <sheetData>
    <row r="1" spans="1:10" ht="20.399999999999999">
      <c r="A1" s="2768" t="s">
        <v>1800</v>
      </c>
    </row>
    <row r="2" spans="1:10" ht="16.8">
      <c r="A2" s="2770"/>
    </row>
    <row r="3" spans="1:10">
      <c r="A3" s="2771"/>
    </row>
    <row r="4" spans="1:10">
      <c r="A4" s="2771"/>
      <c r="B4" s="2772" t="s">
        <v>1533</v>
      </c>
      <c r="C4" s="2773">
        <v>41820</v>
      </c>
      <c r="D4" s="2772"/>
      <c r="E4" s="2772"/>
      <c r="G4" s="2774"/>
      <c r="H4" s="2774"/>
      <c r="I4" s="2774"/>
      <c r="J4" s="2774"/>
    </row>
    <row r="5" spans="1:10">
      <c r="A5" s="2771"/>
      <c r="B5" s="2772"/>
      <c r="C5" s="2772"/>
      <c r="D5" s="2772"/>
      <c r="E5" s="2772"/>
      <c r="G5" s="2774"/>
      <c r="H5" s="2774"/>
      <c r="I5" s="2774"/>
      <c r="J5" s="2774"/>
    </row>
    <row r="6" spans="1:10">
      <c r="A6" s="2771"/>
      <c r="B6" s="2775" t="s">
        <v>1801</v>
      </c>
      <c r="C6" s="2776" t="s">
        <v>1554</v>
      </c>
      <c r="D6" s="2777" t="s">
        <v>1802</v>
      </c>
      <c r="E6" s="2772"/>
      <c r="G6" s="2774"/>
      <c r="H6" s="2774"/>
      <c r="I6" s="2774"/>
      <c r="J6" s="2774"/>
    </row>
    <row r="7" spans="1:10">
      <c r="A7" s="2771"/>
      <c r="B7" s="2778" t="s">
        <v>1803</v>
      </c>
      <c r="C7" s="2779">
        <v>0.08</v>
      </c>
      <c r="D7" s="2780">
        <v>2.0000000000000001E-4</v>
      </c>
      <c r="E7" s="2772"/>
      <c r="G7" s="2774"/>
      <c r="H7" s="2774"/>
      <c r="I7" s="2774"/>
      <c r="J7" s="2774"/>
    </row>
    <row r="8" spans="1:10">
      <c r="A8" s="2771"/>
      <c r="B8" s="2778" t="s">
        <v>1804</v>
      </c>
      <c r="C8" s="2779">
        <v>0.25</v>
      </c>
      <c r="D8" s="2780">
        <v>4.0000000000000002E-4</v>
      </c>
      <c r="E8" s="2772"/>
      <c r="G8" s="2774"/>
      <c r="H8" s="2774"/>
      <c r="I8" s="2774"/>
      <c r="J8" s="2774"/>
    </row>
    <row r="9" spans="1:10">
      <c r="A9" s="2771"/>
      <c r="B9" s="2778" t="s">
        <v>1805</v>
      </c>
      <c r="C9" s="2779">
        <v>0.5</v>
      </c>
      <c r="D9" s="2780">
        <v>7.000000000000001E-4</v>
      </c>
      <c r="E9" s="2772"/>
      <c r="G9" s="2774"/>
      <c r="H9" s="2774"/>
      <c r="I9" s="2774"/>
      <c r="J9" s="2774"/>
    </row>
    <row r="10" spans="1:10">
      <c r="A10" s="2771"/>
      <c r="B10" s="2778" t="s">
        <v>1745</v>
      </c>
      <c r="C10" s="2779">
        <v>1</v>
      </c>
      <c r="D10" s="2780">
        <v>1.1000000000000001E-3</v>
      </c>
      <c r="E10" s="2772"/>
      <c r="G10" s="2774"/>
      <c r="H10" s="2774"/>
      <c r="I10" s="2774"/>
      <c r="J10" s="2774"/>
    </row>
    <row r="11" spans="1:10">
      <c r="A11" s="2771"/>
      <c r="B11" s="2778" t="s">
        <v>1749</v>
      </c>
      <c r="C11" s="2779">
        <v>2</v>
      </c>
      <c r="D11" s="2780">
        <v>4.6999999999999993E-3</v>
      </c>
      <c r="E11" s="2772"/>
      <c r="G11" s="2774"/>
      <c r="H11" s="2774"/>
      <c r="I11" s="2774"/>
      <c r="J11" s="2774"/>
    </row>
    <row r="12" spans="1:10">
      <c r="A12" s="2771"/>
      <c r="B12" s="2778" t="s">
        <v>1752</v>
      </c>
      <c r="C12" s="2779">
        <v>3</v>
      </c>
      <c r="D12" s="2780">
        <v>8.8000000000000005E-3</v>
      </c>
      <c r="E12" s="2772"/>
      <c r="G12" s="2774"/>
      <c r="H12" s="2774"/>
      <c r="I12" s="2774"/>
      <c r="J12" s="2774"/>
    </row>
    <row r="13" spans="1:10">
      <c r="A13" s="2771"/>
      <c r="B13" s="2778" t="s">
        <v>1757</v>
      </c>
      <c r="C13" s="2779">
        <v>5</v>
      </c>
      <c r="D13" s="2780">
        <v>1.6200000000000003E-2</v>
      </c>
      <c r="E13" s="2772"/>
      <c r="G13" s="2774"/>
      <c r="H13" s="2774"/>
      <c r="I13" s="2774"/>
      <c r="J13" s="2774"/>
    </row>
    <row r="14" spans="1:10">
      <c r="A14" s="2771"/>
      <c r="B14" s="2778" t="s">
        <v>1764</v>
      </c>
      <c r="C14" s="2779">
        <v>7</v>
      </c>
      <c r="D14" s="2780">
        <v>2.1299999999999999E-2</v>
      </c>
      <c r="E14" s="2772"/>
      <c r="G14" s="2774"/>
      <c r="H14" s="2774"/>
      <c r="I14" s="2774"/>
      <c r="J14" s="2774"/>
    </row>
    <row r="15" spans="1:10">
      <c r="A15" s="2771"/>
      <c r="B15" s="2778" t="s">
        <v>1776</v>
      </c>
      <c r="C15" s="2779">
        <v>10</v>
      </c>
      <c r="D15" s="2780">
        <v>2.53E-2</v>
      </c>
      <c r="E15" s="2772"/>
      <c r="G15" s="2774"/>
      <c r="H15" s="2774"/>
      <c r="I15" s="2774"/>
      <c r="J15" s="2774"/>
    </row>
    <row r="16" spans="1:10">
      <c r="A16" s="2771"/>
      <c r="B16" s="2778" t="s">
        <v>1681</v>
      </c>
      <c r="C16" s="2779">
        <v>20</v>
      </c>
      <c r="D16" s="2780">
        <v>3.0800000000000001E-2</v>
      </c>
      <c r="E16" s="2772"/>
      <c r="G16" s="2774"/>
      <c r="H16" s="2774"/>
      <c r="I16" s="2774"/>
      <c r="J16" s="2774"/>
    </row>
    <row r="17" spans="1:10">
      <c r="A17" s="2771"/>
      <c r="B17" s="2781" t="s">
        <v>1796</v>
      </c>
      <c r="C17" s="2782">
        <v>30</v>
      </c>
      <c r="D17" s="2783">
        <v>3.3399999999999999E-2</v>
      </c>
      <c r="E17" s="2772"/>
      <c r="G17" s="2774"/>
      <c r="H17" s="2774"/>
      <c r="I17" s="2774"/>
      <c r="J17" s="2774"/>
    </row>
    <row r="18" spans="1:10">
      <c r="A18" s="2771"/>
      <c r="B18" s="2772"/>
      <c r="C18" s="2772"/>
      <c r="D18" s="2772"/>
      <c r="E18" s="2772"/>
      <c r="G18" s="2774"/>
      <c r="H18" s="2774"/>
      <c r="I18" s="2774"/>
      <c r="J18" s="2774"/>
    </row>
    <row r="19" spans="1:10">
      <c r="A19" s="2771"/>
      <c r="B19" s="2784" t="s">
        <v>1806</v>
      </c>
      <c r="C19" s="2776" t="s">
        <v>1807</v>
      </c>
      <c r="D19" s="2785">
        <v>4.7100000000000003E-2</v>
      </c>
      <c r="E19" s="2772"/>
      <c r="G19" s="2774"/>
      <c r="H19" s="2774"/>
      <c r="I19" s="2774"/>
      <c r="J19" s="2774"/>
    </row>
    <row r="20" spans="1:10">
      <c r="A20" s="2771"/>
      <c r="B20" s="2786"/>
      <c r="C20" s="2786"/>
      <c r="D20" s="2787"/>
      <c r="E20" s="2772"/>
      <c r="G20" s="2774"/>
      <c r="H20" s="2774"/>
      <c r="I20" s="2774"/>
      <c r="J20" s="2774"/>
    </row>
    <row r="21" spans="1:10">
      <c r="A21" s="2771"/>
      <c r="B21" s="2788"/>
      <c r="C21" s="2787"/>
      <c r="D21" s="2787"/>
      <c r="E21" s="2772"/>
      <c r="G21" s="2774"/>
      <c r="H21" s="2774"/>
      <c r="I21" s="2774"/>
      <c r="J21" s="2774"/>
    </row>
    <row r="22" spans="1:10">
      <c r="A22" s="2771"/>
      <c r="B22" s="2789"/>
      <c r="C22" s="2789"/>
      <c r="D22" s="2789"/>
      <c r="E22" s="2772"/>
      <c r="G22" s="2774"/>
      <c r="H22" s="2774"/>
      <c r="I22" s="2774"/>
      <c r="J22" s="2774"/>
    </row>
    <row r="23" spans="1:10">
      <c r="A23" s="2771"/>
      <c r="B23" s="2789"/>
      <c r="C23" s="2789"/>
      <c r="D23" s="2789"/>
      <c r="E23" s="2772"/>
      <c r="G23" s="2774"/>
      <c r="H23" s="2774"/>
      <c r="I23" s="2774"/>
      <c r="J23" s="2774"/>
    </row>
    <row r="24" spans="1:10">
      <c r="A24" s="2771"/>
      <c r="B24" s="2789"/>
      <c r="C24" s="2789"/>
      <c r="D24" s="2789"/>
      <c r="E24" s="2772"/>
      <c r="G24" s="2774"/>
      <c r="H24" s="2774"/>
      <c r="I24" s="2774"/>
      <c r="J24" s="2774"/>
    </row>
    <row r="25" spans="1:10">
      <c r="A25" s="2771"/>
      <c r="B25" s="2789"/>
      <c r="C25" s="2789"/>
      <c r="D25" s="2789"/>
      <c r="E25" s="2772"/>
      <c r="G25" s="2774"/>
      <c r="H25" s="2774"/>
      <c r="I25" s="2774"/>
      <c r="J25" s="2774"/>
    </row>
    <row r="26" spans="1:10">
      <c r="A26" s="2771"/>
      <c r="B26" s="2772"/>
      <c r="C26" s="2772"/>
      <c r="D26" s="2772"/>
      <c r="E26" s="2772"/>
      <c r="G26" s="2774"/>
      <c r="H26" s="2774"/>
      <c r="I26" s="2774"/>
      <c r="J26" s="2774"/>
    </row>
    <row r="27" spans="1:10">
      <c r="A27" s="2771"/>
      <c r="B27" s="2772"/>
      <c r="C27" s="2772"/>
      <c r="D27" s="2772"/>
      <c r="E27" s="2772"/>
      <c r="G27" s="2774"/>
      <c r="H27" s="2774"/>
      <c r="I27" s="2774"/>
      <c r="J27" s="2774"/>
    </row>
    <row r="28" spans="1:10">
      <c r="A28" s="2771"/>
      <c r="B28" s="2772"/>
      <c r="C28" s="2772"/>
      <c r="D28" s="2772"/>
      <c r="E28" s="2772"/>
      <c r="G28" s="2774"/>
      <c r="H28" s="2774"/>
      <c r="I28" s="2774"/>
      <c r="J28" s="2774"/>
    </row>
    <row r="29" spans="1:10">
      <c r="A29" s="2790"/>
      <c r="B29" s="2791"/>
      <c r="C29" s="2792"/>
      <c r="D29" s="2787"/>
      <c r="E29" s="2789"/>
      <c r="F29" s="2793"/>
    </row>
    <row r="30" spans="1:10">
      <c r="A30" s="2772"/>
      <c r="B30" s="2791"/>
      <c r="C30" s="2792"/>
      <c r="D30" s="2787"/>
      <c r="E30" s="2789"/>
      <c r="F30" s="2793"/>
    </row>
    <row r="31" spans="1:10">
      <c r="A31" s="2772"/>
      <c r="B31" s="2791"/>
      <c r="C31" s="2792"/>
      <c r="D31" s="2787"/>
      <c r="E31" s="2789"/>
      <c r="F31" s="2793"/>
    </row>
    <row r="32" spans="1:10" ht="15" thickBot="1">
      <c r="A32" s="2794" t="s">
        <v>1808</v>
      </c>
      <c r="B32" s="2788"/>
      <c r="C32" s="2792"/>
      <c r="D32" s="2795"/>
      <c r="E32" s="2789"/>
      <c r="F32" s="2793"/>
    </row>
    <row r="33" spans="1:6" ht="22.8">
      <c r="A33" s="2789"/>
      <c r="B33" s="2796"/>
      <c r="C33" s="2797"/>
      <c r="D33" s="2798"/>
      <c r="E33" s="2799"/>
      <c r="F33" s="2793"/>
    </row>
    <row r="34" spans="1:6">
      <c r="B34" s="2800"/>
      <c r="C34" s="2801"/>
      <c r="D34" s="2774"/>
      <c r="E34" s="2802" t="s">
        <v>1809</v>
      </c>
      <c r="F34" s="2793"/>
    </row>
    <row r="35" spans="1:6">
      <c r="B35" s="2800"/>
      <c r="C35" s="2793"/>
      <c r="E35" s="2774"/>
      <c r="F35" s="2793"/>
    </row>
    <row r="36" spans="1:6">
      <c r="B36" s="2800"/>
      <c r="C36" s="2793"/>
      <c r="E36" s="2774"/>
      <c r="F36" s="2793"/>
    </row>
    <row r="37" spans="1:6">
      <c r="B37" s="2774"/>
      <c r="C37" s="2774"/>
      <c r="E37" s="2774"/>
      <c r="F37" s="2793"/>
    </row>
    <row r="38" spans="1:6" ht="16.8">
      <c r="B38" s="2803"/>
      <c r="C38" s="2774"/>
      <c r="E38" s="2774"/>
      <c r="F38" s="2793"/>
    </row>
    <row r="39" spans="1:6">
      <c r="B39" s="2774"/>
      <c r="C39" s="2774"/>
      <c r="E39" s="2774"/>
      <c r="F39" s="2793"/>
    </row>
    <row r="40" spans="1:6">
      <c r="E40" s="2774"/>
      <c r="F40" s="2793"/>
    </row>
    <row r="41" spans="1:6">
      <c r="E41" s="2774"/>
      <c r="F41" s="2793"/>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LH1785"/>
  <sheetViews>
    <sheetView topLeftCell="J526" workbookViewId="0">
      <selection activeCell="V566" sqref="V566"/>
    </sheetView>
  </sheetViews>
  <sheetFormatPr defaultColWidth="8.33203125" defaultRowHeight="12" customHeight="1"/>
  <cols>
    <col min="1" max="1" width="2.5546875" style="865" customWidth="1"/>
    <col min="2" max="2" width="1.6640625" style="865" customWidth="1"/>
    <col min="3" max="3" width="1.77734375" style="865" customWidth="1"/>
    <col min="4" max="4" width="10.5546875" style="865" customWidth="1"/>
    <col min="5" max="5" width="14.6640625" style="865" customWidth="1"/>
    <col min="6" max="6" width="29.77734375" style="865" customWidth="1"/>
    <col min="7" max="31" width="14.6640625" style="865" customWidth="1"/>
    <col min="32" max="33" width="25.77734375" style="865" customWidth="1"/>
    <col min="34" max="35" width="14.6640625" style="865" customWidth="1"/>
    <col min="36" max="40" width="11.44140625" style="865" customWidth="1"/>
    <col min="41" max="41" width="27.21875" style="865" bestFit="1" customWidth="1"/>
    <col min="42" max="44" width="11.44140625" style="865" customWidth="1"/>
    <col min="45" max="54" width="25.88671875" style="865" customWidth="1"/>
    <col min="55" max="55" width="11.44140625" style="865" customWidth="1"/>
    <col min="56" max="65" width="19.21875" style="865" customWidth="1"/>
    <col min="66" max="272" width="14.77734375" style="865" customWidth="1"/>
    <col min="273" max="16384" width="8.33203125" style="865"/>
  </cols>
  <sheetData>
    <row r="1" spans="1:320" ht="18" customHeight="1">
      <c r="A1" s="152"/>
      <c r="C1" s="2167" t="s">
        <v>760</v>
      </c>
      <c r="D1" s="2168"/>
      <c r="E1" s="2168"/>
      <c r="F1" s="2168"/>
      <c r="G1" s="2168"/>
      <c r="H1" s="2168"/>
      <c r="I1" s="2168"/>
      <c r="J1" s="2168"/>
      <c r="K1" s="169"/>
      <c r="L1" s="169"/>
      <c r="M1" s="2168"/>
      <c r="N1" s="2168"/>
      <c r="O1" s="169"/>
      <c r="P1" s="152"/>
      <c r="Q1" s="152"/>
      <c r="R1" s="152"/>
      <c r="W1" s="169" t="s">
        <v>761</v>
      </c>
      <c r="X1" s="169">
        <v>1</v>
      </c>
      <c r="AH1" s="152" t="s">
        <v>762</v>
      </c>
      <c r="AI1" s="152">
        <v>0</v>
      </c>
      <c r="AJ1" s="2169" t="s">
        <v>763</v>
      </c>
      <c r="AK1" s="2170"/>
      <c r="AL1" s="2170"/>
      <c r="AO1" s="2171">
        <v>9</v>
      </c>
      <c r="AP1" s="2172">
        <v>191</v>
      </c>
      <c r="AS1" s="2173" t="s">
        <v>764</v>
      </c>
      <c r="AT1" s="2173"/>
      <c r="AU1" s="2173"/>
      <c r="AV1" s="2174"/>
      <c r="AW1" s="2175"/>
      <c r="AX1" s="2176"/>
      <c r="AY1" s="2177"/>
      <c r="AZ1" s="2177"/>
      <c r="BA1" s="2177"/>
      <c r="BB1" s="2177"/>
    </row>
    <row r="2" spans="1:320" ht="18" customHeight="1">
      <c r="A2" s="2178"/>
      <c r="C2" s="2179" t="s">
        <v>765</v>
      </c>
      <c r="D2" s="2180"/>
      <c r="E2" s="2180"/>
      <c r="F2" s="2180"/>
      <c r="G2" s="2180"/>
      <c r="H2" s="2168"/>
      <c r="I2" s="2180"/>
      <c r="J2" s="2180"/>
      <c r="K2" s="2181"/>
      <c r="L2" s="169"/>
      <c r="M2" s="2180"/>
      <c r="N2" s="2180"/>
      <c r="O2" s="2180"/>
      <c r="P2" s="152"/>
      <c r="Q2" s="152"/>
      <c r="R2" s="152"/>
      <c r="W2" s="2182" t="s">
        <v>766</v>
      </c>
      <c r="X2" s="2183"/>
      <c r="AH2" s="152"/>
      <c r="AI2" s="152"/>
      <c r="AJ2" s="2184"/>
      <c r="AK2" s="2184"/>
      <c r="AL2" s="2184"/>
      <c r="AO2" s="865" t="s">
        <v>448</v>
      </c>
      <c r="AP2" s="2185"/>
      <c r="AQ2" s="2185"/>
      <c r="AR2" s="2186"/>
      <c r="AS2" s="2186" t="s">
        <v>767</v>
      </c>
      <c r="AT2" s="2187" t="s">
        <v>768</v>
      </c>
      <c r="AU2" s="2187" t="s">
        <v>769</v>
      </c>
      <c r="AV2" s="2186" t="s">
        <v>770</v>
      </c>
      <c r="AW2" s="2186" t="s">
        <v>771</v>
      </c>
      <c r="AX2" s="2186" t="s">
        <v>772</v>
      </c>
      <c r="AY2" s="2186" t="s">
        <v>773</v>
      </c>
      <c r="AZ2" s="2186" t="s">
        <v>774</v>
      </c>
      <c r="BA2" s="2186" t="s">
        <v>775</v>
      </c>
      <c r="BB2" s="2186" t="s">
        <v>776</v>
      </c>
    </row>
    <row r="3" spans="1:320" ht="18" customHeight="1" thickBot="1">
      <c r="A3" s="2178"/>
      <c r="C3" s="2188" t="s">
        <v>1489</v>
      </c>
      <c r="D3" s="2180"/>
      <c r="E3" s="2180"/>
      <c r="F3" s="2180"/>
      <c r="G3" s="2180"/>
      <c r="H3" s="2180"/>
      <c r="I3" s="2180"/>
      <c r="J3" s="2180"/>
      <c r="K3" s="2180"/>
      <c r="L3" s="2180"/>
      <c r="M3" s="2180"/>
      <c r="N3" s="2180"/>
      <c r="O3" s="2180"/>
      <c r="P3" s="152"/>
      <c r="Q3" s="152"/>
      <c r="R3" s="152"/>
      <c r="W3" s="2182" t="s">
        <v>777</v>
      </c>
      <c r="X3" s="2183" t="s">
        <v>778</v>
      </c>
      <c r="AH3" s="152"/>
      <c r="AI3" s="152"/>
      <c r="AJ3" s="2184"/>
      <c r="AK3" s="2184"/>
      <c r="AL3" s="2184"/>
      <c r="AO3" s="865" t="s">
        <v>8</v>
      </c>
      <c r="AP3" s="2185"/>
      <c r="AQ3" s="2185"/>
      <c r="AR3" s="2186"/>
      <c r="AS3" s="2186"/>
      <c r="AT3" s="2189"/>
      <c r="AU3" s="2186"/>
      <c r="AV3" s="2186"/>
      <c r="AW3" s="2186"/>
      <c r="AX3" s="2186"/>
      <c r="AY3" s="2186"/>
      <c r="AZ3" s="2186"/>
      <c r="BA3" s="2186"/>
      <c r="BB3" s="2190"/>
    </row>
    <row r="4" spans="1:320" ht="12.75" customHeight="1" thickBot="1">
      <c r="A4" s="2178"/>
      <c r="C4" s="152"/>
      <c r="D4" s="2180"/>
      <c r="E4" s="2180"/>
      <c r="F4" s="2180"/>
      <c r="G4" s="2180"/>
      <c r="H4" s="2180"/>
      <c r="I4" s="2180"/>
      <c r="J4" s="2180"/>
      <c r="K4" s="2180"/>
      <c r="L4" s="2180"/>
      <c r="M4" s="2180"/>
      <c r="N4" s="2180"/>
      <c r="O4" s="2180"/>
      <c r="P4" s="152"/>
      <c r="Q4" s="152"/>
      <c r="R4" s="152"/>
      <c r="W4" s="169" t="s">
        <v>779</v>
      </c>
      <c r="X4" s="2183" t="s">
        <v>780</v>
      </c>
      <c r="AI4" s="152"/>
      <c r="AJ4" s="2191"/>
      <c r="AK4" s="2191"/>
      <c r="AL4" s="2191"/>
      <c r="AO4" s="865" t="s">
        <v>781</v>
      </c>
      <c r="AP4" s="2185"/>
      <c r="AQ4" s="2185"/>
      <c r="AR4" s="2186"/>
      <c r="AS4" s="2192" t="s">
        <v>782</v>
      </c>
      <c r="AT4" s="2193" t="s">
        <v>783</v>
      </c>
      <c r="AU4" s="2193" t="s">
        <v>784</v>
      </c>
      <c r="AV4" s="2193" t="s">
        <v>785</v>
      </c>
      <c r="AW4" s="2194" t="s">
        <v>786</v>
      </c>
      <c r="AX4" s="2195" t="s">
        <v>787</v>
      </c>
      <c r="AY4" s="2195" t="s">
        <v>788</v>
      </c>
      <c r="AZ4" s="2195" t="s">
        <v>789</v>
      </c>
      <c r="BA4" s="2196" t="s">
        <v>790</v>
      </c>
      <c r="BB4" s="2195" t="s">
        <v>791</v>
      </c>
      <c r="BD4" s="2197" t="s">
        <v>792</v>
      </c>
      <c r="BE4" s="2198" t="s">
        <v>793</v>
      </c>
      <c r="BF4" s="2199" t="s">
        <v>794</v>
      </c>
      <c r="BG4" s="2199" t="s">
        <v>795</v>
      </c>
      <c r="BH4" s="2199" t="s">
        <v>796</v>
      </c>
      <c r="BI4" s="2199" t="s">
        <v>797</v>
      </c>
      <c r="BJ4" s="2200" t="s">
        <v>798</v>
      </c>
      <c r="BK4" s="2199" t="s">
        <v>799</v>
      </c>
      <c r="BL4" s="2199" t="s">
        <v>800</v>
      </c>
      <c r="BM4" s="2201" t="s">
        <v>801</v>
      </c>
    </row>
    <row r="5" spans="1:320" ht="14.4">
      <c r="A5" s="2178"/>
      <c r="C5" s="152"/>
      <c r="D5" s="2180"/>
      <c r="E5" s="2180"/>
      <c r="F5" s="2180"/>
      <c r="G5" s="2180"/>
      <c r="H5" s="2180"/>
      <c r="I5" s="2180"/>
      <c r="J5" s="2180"/>
      <c r="K5" s="2202"/>
      <c r="L5" s="2202"/>
      <c r="M5" s="2180"/>
      <c r="N5" s="2180"/>
      <c r="O5" s="2180"/>
      <c r="P5" s="152"/>
      <c r="Q5" s="152"/>
      <c r="R5" s="152"/>
      <c r="W5" s="169"/>
      <c r="X5" s="169"/>
      <c r="AI5" s="152"/>
      <c r="AJ5" s="2191" t="s">
        <v>1490</v>
      </c>
      <c r="AK5" s="2191" t="s">
        <v>1490</v>
      </c>
      <c r="AL5" s="2191" t="s">
        <v>290</v>
      </c>
      <c r="AO5" s="865" t="s">
        <v>802</v>
      </c>
      <c r="AP5" s="2185"/>
      <c r="AQ5" s="2185"/>
      <c r="AR5" s="2186"/>
      <c r="AS5" s="2203" t="s">
        <v>803</v>
      </c>
      <c r="AT5" s="2204" t="s">
        <v>804</v>
      </c>
      <c r="AU5" s="2204" t="s">
        <v>804</v>
      </c>
      <c r="AV5" s="2204" t="s">
        <v>805</v>
      </c>
      <c r="AW5" s="2205" t="s">
        <v>806</v>
      </c>
      <c r="AX5" s="2206" t="s">
        <v>114</v>
      </c>
      <c r="AY5" s="2206" t="s">
        <v>807</v>
      </c>
      <c r="AZ5" s="2206" t="s">
        <v>808</v>
      </c>
      <c r="BA5" s="2207" t="s">
        <v>809</v>
      </c>
      <c r="BB5" s="2208" t="s">
        <v>809</v>
      </c>
      <c r="BD5" s="2209">
        <v>1</v>
      </c>
      <c r="BE5" s="2210" t="s">
        <v>290</v>
      </c>
      <c r="BF5" s="2211" t="s">
        <v>290</v>
      </c>
      <c r="BG5" s="2211" t="s">
        <v>290</v>
      </c>
      <c r="BH5" s="2211" t="s">
        <v>290</v>
      </c>
      <c r="BI5" s="2211" t="s">
        <v>290</v>
      </c>
      <c r="BJ5" s="2212" t="s">
        <v>585</v>
      </c>
      <c r="BK5" s="2211" t="s">
        <v>290</v>
      </c>
      <c r="BL5" s="2211" t="s">
        <v>585</v>
      </c>
      <c r="BM5" s="2213" t="s">
        <v>290</v>
      </c>
    </row>
    <row r="6" spans="1:320" ht="14.4">
      <c r="A6" s="2178" t="s">
        <v>590</v>
      </c>
      <c r="B6" s="152"/>
      <c r="C6" s="152"/>
      <c r="D6" s="152" t="s">
        <v>810</v>
      </c>
      <c r="E6" s="152"/>
      <c r="F6" s="2214">
        <v>42838.541261574072</v>
      </c>
      <c r="G6" s="152"/>
      <c r="H6" s="152"/>
      <c r="I6" s="152"/>
      <c r="J6" s="152"/>
      <c r="K6" s="152"/>
      <c r="L6" s="152"/>
      <c r="M6" s="152"/>
      <c r="N6" s="152"/>
      <c r="O6" s="152"/>
      <c r="P6" s="152"/>
      <c r="Q6" s="152"/>
      <c r="R6" s="152"/>
      <c r="S6" s="169"/>
      <c r="T6" s="169"/>
      <c r="U6" s="169"/>
      <c r="V6" s="169"/>
      <c r="W6" s="169"/>
      <c r="X6" s="169"/>
      <c r="AH6" s="2215"/>
      <c r="AI6" s="2215"/>
      <c r="AJ6" s="2191" t="s">
        <v>811</v>
      </c>
      <c r="AK6" s="2191" t="s">
        <v>812</v>
      </c>
      <c r="AL6" s="2191" t="s">
        <v>1491</v>
      </c>
      <c r="AO6" s="865" t="s">
        <v>813</v>
      </c>
      <c r="AP6" s="2185"/>
      <c r="AQ6" s="2185"/>
      <c r="AR6" s="2186"/>
      <c r="AS6" s="2216" t="s">
        <v>814</v>
      </c>
      <c r="AT6" s="2217" t="s">
        <v>815</v>
      </c>
      <c r="AU6" s="2217" t="s">
        <v>815</v>
      </c>
      <c r="AV6" s="2217" t="s">
        <v>816</v>
      </c>
      <c r="AW6" s="2218" t="s">
        <v>817</v>
      </c>
      <c r="AX6" s="2206" t="s">
        <v>818</v>
      </c>
      <c r="AY6" s="2206" t="s">
        <v>807</v>
      </c>
      <c r="AZ6" s="2206" t="s">
        <v>819</v>
      </c>
      <c r="BA6" s="2219" t="s">
        <v>820</v>
      </c>
      <c r="BB6" s="2206"/>
      <c r="BD6" s="2209">
        <v>2</v>
      </c>
      <c r="BE6" s="2220" t="s">
        <v>821</v>
      </c>
      <c r="BF6" s="2221" t="s">
        <v>821</v>
      </c>
      <c r="BG6" s="2221" t="s">
        <v>821</v>
      </c>
      <c r="BH6" s="2221" t="s">
        <v>821</v>
      </c>
      <c r="BI6" s="2221" t="s">
        <v>821</v>
      </c>
      <c r="BJ6" s="2222" t="s">
        <v>821</v>
      </c>
      <c r="BK6" s="2221" t="s">
        <v>821</v>
      </c>
      <c r="BL6" s="2221" t="s">
        <v>821</v>
      </c>
      <c r="BM6" s="2223" t="s">
        <v>821</v>
      </c>
    </row>
    <row r="7" spans="1:320" ht="14.4">
      <c r="A7" s="2178"/>
      <c r="B7" s="152"/>
      <c r="C7" s="152"/>
      <c r="D7" s="865" t="s">
        <v>822</v>
      </c>
      <c r="G7" s="152"/>
      <c r="H7" s="152"/>
      <c r="I7" s="152"/>
      <c r="J7" s="152"/>
      <c r="K7" s="152"/>
      <c r="L7" s="152"/>
      <c r="M7" s="152"/>
      <c r="N7" s="152"/>
      <c r="O7" s="152"/>
      <c r="P7" s="152"/>
      <c r="Q7" s="152"/>
      <c r="R7" s="152"/>
      <c r="W7" s="169"/>
      <c r="X7" s="169"/>
      <c r="AH7" s="128"/>
      <c r="AI7" s="128"/>
      <c r="AJ7" s="2191" t="s">
        <v>823</v>
      </c>
      <c r="AK7" s="2191" t="s">
        <v>824</v>
      </c>
      <c r="AL7" s="2191" t="s">
        <v>824</v>
      </c>
      <c r="AO7" s="865" t="s">
        <v>825</v>
      </c>
      <c r="AP7" s="2185"/>
      <c r="AQ7" s="2185"/>
      <c r="AR7" s="2186"/>
      <c r="AS7" s="2216" t="s">
        <v>826</v>
      </c>
      <c r="AT7" s="2224"/>
      <c r="AU7" s="2217" t="s">
        <v>826</v>
      </c>
      <c r="AV7" s="2224" t="s">
        <v>827</v>
      </c>
      <c r="AW7" s="2224" t="s">
        <v>828</v>
      </c>
      <c r="AX7" s="2206" t="s">
        <v>114</v>
      </c>
      <c r="AY7" s="2206" t="s">
        <v>807</v>
      </c>
      <c r="AZ7" s="2206" t="s">
        <v>808</v>
      </c>
      <c r="BA7" s="2207" t="s">
        <v>829</v>
      </c>
      <c r="BB7" s="2206" t="s">
        <v>114</v>
      </c>
      <c r="BD7" s="2209">
        <v>3</v>
      </c>
      <c r="BE7" s="2220" t="s">
        <v>830</v>
      </c>
      <c r="BF7" s="2221" t="s">
        <v>831</v>
      </c>
      <c r="BG7" s="2221" t="s">
        <v>830</v>
      </c>
      <c r="BH7" s="2221" t="s">
        <v>831</v>
      </c>
      <c r="BI7" s="2221" t="s">
        <v>831</v>
      </c>
      <c r="BJ7" s="2222" t="s">
        <v>832</v>
      </c>
      <c r="BK7" s="2221" t="s">
        <v>833</v>
      </c>
      <c r="BL7" s="2221" t="s">
        <v>833</v>
      </c>
      <c r="BM7" s="2223" t="s">
        <v>831</v>
      </c>
    </row>
    <row r="8" spans="1:320" ht="14.4">
      <c r="A8" s="2178"/>
      <c r="B8" s="152"/>
      <c r="C8" s="152"/>
      <c r="D8" s="152"/>
      <c r="E8" s="152"/>
      <c r="F8" s="2214"/>
      <c r="G8" s="152"/>
      <c r="H8" s="152"/>
      <c r="I8" s="152"/>
      <c r="J8" s="152"/>
      <c r="K8" s="152"/>
      <c r="L8" s="152"/>
      <c r="M8" s="152"/>
      <c r="N8" s="152"/>
      <c r="O8" s="152"/>
      <c r="P8" s="152"/>
      <c r="Q8" s="152"/>
      <c r="R8" s="152"/>
      <c r="W8" s="169"/>
      <c r="X8" s="169"/>
      <c r="AH8" s="128"/>
      <c r="AI8" s="128"/>
      <c r="AJ8" s="2191" t="s">
        <v>834</v>
      </c>
      <c r="AK8" s="2191" t="s">
        <v>835</v>
      </c>
      <c r="AL8" s="2191" t="s">
        <v>835</v>
      </c>
      <c r="AO8" s="865" t="s">
        <v>836</v>
      </c>
      <c r="AP8" s="2225"/>
      <c r="AQ8" s="2225"/>
      <c r="AR8" s="2186"/>
      <c r="AS8" s="2216" t="s">
        <v>837</v>
      </c>
      <c r="AT8" s="2217"/>
      <c r="AU8" s="2217" t="s">
        <v>837</v>
      </c>
      <c r="AV8" s="2217" t="s">
        <v>838</v>
      </c>
      <c r="AW8" s="2218" t="s">
        <v>839</v>
      </c>
      <c r="AX8" s="2206" t="s">
        <v>114</v>
      </c>
      <c r="AY8" s="2206" t="s">
        <v>807</v>
      </c>
      <c r="AZ8" s="2206" t="s">
        <v>808</v>
      </c>
      <c r="BA8" s="2206" t="s">
        <v>819</v>
      </c>
      <c r="BB8" s="2206" t="s">
        <v>818</v>
      </c>
      <c r="BD8" s="2209">
        <v>4</v>
      </c>
      <c r="BE8" s="2220" t="s">
        <v>840</v>
      </c>
      <c r="BF8" s="2221" t="s">
        <v>841</v>
      </c>
      <c r="BG8" s="2221" t="s">
        <v>831</v>
      </c>
      <c r="BH8" s="2221" t="s">
        <v>841</v>
      </c>
      <c r="BI8" s="2221" t="s">
        <v>841</v>
      </c>
      <c r="BJ8" s="2222" t="s">
        <v>586</v>
      </c>
      <c r="BK8" s="2221" t="s">
        <v>842</v>
      </c>
      <c r="BL8" s="2221" t="s">
        <v>842</v>
      </c>
      <c r="BM8" s="2223" t="s">
        <v>841</v>
      </c>
    </row>
    <row r="9" spans="1:320" s="152" customFormat="1" ht="18">
      <c r="A9" s="2226"/>
      <c r="B9" s="2226"/>
      <c r="C9" s="2227">
        <v>1</v>
      </c>
      <c r="D9" s="2228" t="s">
        <v>843</v>
      </c>
      <c r="E9" s="2229"/>
      <c r="F9" s="2230"/>
      <c r="G9" s="2231"/>
      <c r="H9" s="2232"/>
      <c r="I9" s="2232"/>
      <c r="J9" s="2232"/>
      <c r="K9" s="2232"/>
      <c r="L9" s="2232"/>
      <c r="M9" s="2232"/>
      <c r="N9" s="2232"/>
      <c r="O9" s="2232"/>
      <c r="P9" s="2232"/>
      <c r="Q9" s="2172"/>
      <c r="R9" s="2172"/>
      <c r="S9" s="2172"/>
      <c r="AJ9" s="2191" t="s">
        <v>844</v>
      </c>
      <c r="AK9" s="2191" t="s">
        <v>845</v>
      </c>
      <c r="AL9" s="2191" t="s">
        <v>845</v>
      </c>
      <c r="AO9" s="152" t="s">
        <v>846</v>
      </c>
      <c r="AP9" s="2233"/>
      <c r="AQ9" s="2233"/>
      <c r="AR9" s="2186"/>
      <c r="AS9" s="2216"/>
      <c r="AT9" s="2217"/>
      <c r="AU9" s="2217"/>
      <c r="AV9" s="2217" t="s">
        <v>847</v>
      </c>
      <c r="AW9" s="2218"/>
      <c r="AX9" s="2206"/>
      <c r="AY9" s="2206"/>
      <c r="AZ9" s="2206"/>
      <c r="BA9" s="2206" t="s">
        <v>848</v>
      </c>
      <c r="BB9" s="2206" t="s">
        <v>849</v>
      </c>
      <c r="BD9" s="2209">
        <v>5</v>
      </c>
      <c r="BE9" s="2220" t="s">
        <v>809</v>
      </c>
      <c r="BF9" s="2221" t="s">
        <v>586</v>
      </c>
      <c r="BG9" s="2221" t="s">
        <v>841</v>
      </c>
      <c r="BH9" s="2221" t="s">
        <v>832</v>
      </c>
      <c r="BI9" s="2221" t="s">
        <v>850</v>
      </c>
      <c r="BJ9" s="2222" t="s">
        <v>851</v>
      </c>
      <c r="BK9" s="2221" t="s">
        <v>832</v>
      </c>
      <c r="BL9" s="2221" t="s">
        <v>852</v>
      </c>
      <c r="BM9" s="2223" t="s">
        <v>586</v>
      </c>
      <c r="BP9" s="865"/>
      <c r="BQ9" s="865"/>
      <c r="BR9" s="865"/>
      <c r="BS9" s="865"/>
      <c r="BT9" s="865"/>
      <c r="BU9" s="865"/>
      <c r="BV9" s="865"/>
      <c r="BW9" s="865"/>
      <c r="BX9" s="865"/>
      <c r="BY9" s="865"/>
      <c r="BZ9" s="865"/>
      <c r="CA9" s="865"/>
      <c r="CB9" s="865"/>
      <c r="CC9" s="865"/>
      <c r="CD9" s="865"/>
      <c r="CE9" s="865"/>
      <c r="CF9" s="865"/>
      <c r="CG9" s="865"/>
      <c r="CH9" s="865"/>
      <c r="CI9" s="865"/>
      <c r="CJ9" s="865"/>
      <c r="CK9" s="865"/>
      <c r="CL9" s="865"/>
      <c r="CM9" s="865"/>
      <c r="CN9" s="865"/>
      <c r="CO9" s="865"/>
      <c r="CP9" s="865"/>
      <c r="CQ9" s="865"/>
      <c r="CR9" s="865"/>
      <c r="CS9" s="865"/>
      <c r="CT9" s="865"/>
      <c r="CU9" s="865"/>
      <c r="CV9" s="865"/>
      <c r="CW9" s="865"/>
      <c r="CX9" s="865"/>
      <c r="CY9" s="865"/>
      <c r="CZ9" s="865"/>
      <c r="DA9" s="865"/>
      <c r="DB9" s="865"/>
      <c r="DC9" s="865"/>
      <c r="DD9" s="865"/>
      <c r="DE9" s="865"/>
      <c r="DF9" s="865"/>
      <c r="DG9" s="865"/>
      <c r="DH9" s="865"/>
      <c r="DI9" s="865"/>
      <c r="DJ9" s="865"/>
      <c r="DK9" s="865"/>
      <c r="DL9" s="865"/>
      <c r="DM9" s="865"/>
      <c r="DN9" s="865"/>
      <c r="DO9" s="865"/>
      <c r="DP9" s="865"/>
      <c r="DQ9" s="865"/>
      <c r="DR9" s="865"/>
      <c r="DS9" s="865"/>
      <c r="DT9" s="865"/>
      <c r="DU9" s="865"/>
      <c r="DV9" s="865"/>
      <c r="DW9" s="865"/>
      <c r="DX9" s="865"/>
      <c r="DY9" s="865"/>
      <c r="DZ9" s="865"/>
      <c r="EA9" s="865"/>
      <c r="EB9" s="865"/>
      <c r="EC9" s="865"/>
      <c r="ED9" s="865"/>
      <c r="EE9" s="865"/>
      <c r="EF9" s="865"/>
      <c r="EG9" s="865"/>
      <c r="EH9" s="865"/>
      <c r="EI9" s="865"/>
      <c r="EJ9" s="865"/>
      <c r="EK9" s="865"/>
      <c r="EL9" s="865"/>
      <c r="EM9" s="865"/>
      <c r="EN9" s="865"/>
      <c r="EO9" s="865"/>
      <c r="EP9" s="865"/>
      <c r="EQ9" s="865"/>
      <c r="ER9" s="865"/>
      <c r="ES9" s="865"/>
      <c r="ET9" s="865"/>
      <c r="EU9" s="865"/>
      <c r="EV9" s="865"/>
      <c r="EW9" s="865"/>
      <c r="EX9" s="865"/>
      <c r="EY9" s="865"/>
      <c r="EZ9" s="865"/>
      <c r="FA9" s="865"/>
      <c r="FB9" s="865"/>
      <c r="FC9" s="865"/>
      <c r="FD9" s="865"/>
      <c r="FE9" s="865"/>
      <c r="FF9" s="865"/>
      <c r="FG9" s="865"/>
      <c r="FH9" s="865"/>
      <c r="FI9" s="865"/>
      <c r="FJ9" s="865"/>
      <c r="FK9" s="865"/>
      <c r="FL9" s="865"/>
      <c r="FM9" s="865"/>
      <c r="FN9" s="865"/>
      <c r="FO9" s="865"/>
      <c r="FP9" s="865"/>
      <c r="FQ9" s="865"/>
      <c r="FR9" s="865"/>
      <c r="FS9" s="865"/>
      <c r="FT9" s="865"/>
      <c r="FU9" s="865"/>
      <c r="FV9" s="865"/>
      <c r="FW9" s="865"/>
      <c r="FX9" s="865"/>
      <c r="FY9" s="865"/>
      <c r="FZ9" s="865"/>
      <c r="GA9" s="865"/>
      <c r="GB9" s="865"/>
      <c r="GC9" s="865"/>
      <c r="GD9" s="865"/>
      <c r="GE9" s="865"/>
      <c r="GF9" s="865"/>
      <c r="GG9" s="865"/>
      <c r="GH9" s="865"/>
      <c r="GI9" s="865"/>
      <c r="GJ9" s="865"/>
      <c r="GK9" s="865"/>
      <c r="GL9" s="865"/>
      <c r="GM9" s="865"/>
      <c r="GN9" s="865"/>
      <c r="GO9" s="865"/>
      <c r="GP9" s="865"/>
      <c r="GQ9" s="865"/>
      <c r="GR9" s="865"/>
      <c r="GS9" s="865"/>
      <c r="GT9" s="865"/>
      <c r="GU9" s="865"/>
      <c r="GV9" s="865"/>
      <c r="GW9" s="865"/>
      <c r="GX9" s="865"/>
      <c r="GY9" s="865"/>
      <c r="GZ9" s="865"/>
      <c r="HA9" s="865"/>
      <c r="HB9" s="865"/>
      <c r="HC9" s="865"/>
      <c r="HD9" s="865"/>
      <c r="HE9" s="865"/>
      <c r="HF9" s="865"/>
      <c r="HG9" s="865"/>
      <c r="HH9" s="865"/>
      <c r="HI9" s="865"/>
      <c r="HJ9" s="865"/>
      <c r="HK9" s="865"/>
      <c r="HL9" s="865"/>
      <c r="HM9" s="865"/>
      <c r="HN9" s="865"/>
      <c r="HO9" s="865"/>
      <c r="HP9" s="865"/>
      <c r="HQ9" s="865"/>
      <c r="HR9" s="865"/>
      <c r="HS9" s="865"/>
      <c r="HT9" s="865"/>
      <c r="HU9" s="865"/>
      <c r="HV9" s="865"/>
      <c r="HW9" s="865"/>
      <c r="HX9" s="865"/>
      <c r="HY9" s="865"/>
      <c r="HZ9" s="865"/>
      <c r="IA9" s="865"/>
      <c r="IB9" s="865"/>
      <c r="IC9" s="865"/>
      <c r="ID9" s="865"/>
      <c r="IE9" s="865"/>
      <c r="IF9" s="865"/>
      <c r="IG9" s="865"/>
      <c r="IH9" s="865"/>
      <c r="II9" s="865"/>
      <c r="IJ9" s="865"/>
      <c r="IK9" s="865"/>
      <c r="IL9" s="865"/>
      <c r="IM9" s="865"/>
      <c r="IN9" s="865"/>
      <c r="IO9" s="865"/>
      <c r="IP9" s="865"/>
      <c r="IQ9" s="865"/>
      <c r="IR9" s="865"/>
      <c r="IS9" s="865"/>
      <c r="IT9" s="865"/>
      <c r="IU9" s="865"/>
      <c r="IV9" s="865"/>
      <c r="IW9" s="865"/>
      <c r="IX9" s="865"/>
      <c r="IY9" s="865"/>
      <c r="IZ9" s="865"/>
      <c r="JA9" s="865"/>
      <c r="JB9" s="865"/>
      <c r="JC9" s="865"/>
      <c r="JD9" s="865"/>
      <c r="JE9" s="865"/>
      <c r="JF9" s="865"/>
      <c r="JG9" s="865"/>
      <c r="JH9" s="865"/>
      <c r="JI9" s="865"/>
      <c r="JJ9" s="865"/>
      <c r="JK9" s="865"/>
      <c r="JL9" s="865"/>
      <c r="JM9" s="865"/>
      <c r="JN9" s="865"/>
      <c r="JO9" s="865"/>
      <c r="JP9" s="865"/>
      <c r="JQ9" s="865"/>
      <c r="JR9" s="865"/>
      <c r="JS9" s="865"/>
      <c r="JT9" s="865"/>
      <c r="JU9" s="865"/>
      <c r="JV9" s="865"/>
      <c r="JW9" s="865"/>
      <c r="JX9" s="865"/>
      <c r="JY9" s="865"/>
      <c r="JZ9" s="865"/>
      <c r="KA9" s="865"/>
      <c r="KB9" s="865"/>
      <c r="KC9" s="865"/>
      <c r="KD9" s="865"/>
      <c r="KE9" s="865"/>
      <c r="KF9" s="865"/>
      <c r="KG9" s="865"/>
      <c r="KH9" s="865"/>
      <c r="KI9" s="865"/>
      <c r="KJ9" s="865"/>
      <c r="KK9" s="865"/>
      <c r="KL9" s="865"/>
      <c r="KM9" s="865"/>
      <c r="KN9" s="865"/>
      <c r="KO9" s="865"/>
      <c r="KP9" s="865"/>
      <c r="KQ9" s="865"/>
      <c r="KR9" s="865"/>
      <c r="KS9" s="865"/>
      <c r="KT9" s="865"/>
      <c r="KU9" s="865"/>
      <c r="KV9" s="865"/>
      <c r="KW9" s="865"/>
      <c r="KX9" s="865"/>
      <c r="KY9" s="865"/>
      <c r="KZ9" s="865"/>
      <c r="LA9" s="865"/>
      <c r="LB9" s="865"/>
      <c r="LC9" s="865"/>
      <c r="LD9" s="865"/>
      <c r="LE9" s="865"/>
      <c r="LF9" s="865"/>
      <c r="LG9" s="865"/>
      <c r="LH9" s="865"/>
    </row>
    <row r="10" spans="1:320" s="152" customFormat="1" ht="14.4">
      <c r="A10" s="2226"/>
      <c r="B10" s="2226"/>
      <c r="E10" s="2234"/>
      <c r="G10" s="865"/>
      <c r="K10" s="865"/>
      <c r="L10" s="865"/>
      <c r="M10" s="865"/>
      <c r="N10" s="865"/>
      <c r="O10" s="865"/>
      <c r="P10" s="865"/>
      <c r="Q10" s="865"/>
      <c r="R10" s="865"/>
      <c r="S10" s="865"/>
      <c r="T10" s="865"/>
      <c r="AH10" s="2170"/>
      <c r="AI10" s="2170"/>
      <c r="AJ10" s="2191" t="s">
        <v>853</v>
      </c>
      <c r="AK10" s="2191" t="s">
        <v>854</v>
      </c>
      <c r="AL10" s="2191" t="s">
        <v>854</v>
      </c>
      <c r="AO10" s="152" t="s">
        <v>855</v>
      </c>
      <c r="AP10" s="2185"/>
      <c r="AQ10" s="2185"/>
      <c r="AR10" s="2186"/>
      <c r="AS10" s="2216" t="s">
        <v>803</v>
      </c>
      <c r="AT10" s="2217" t="s">
        <v>804</v>
      </c>
      <c r="AU10" s="2217" t="s">
        <v>804</v>
      </c>
      <c r="AV10" s="2217" t="s">
        <v>856</v>
      </c>
      <c r="AW10" s="2218" t="s">
        <v>857</v>
      </c>
      <c r="AX10" s="2206" t="s">
        <v>114</v>
      </c>
      <c r="AY10" s="2206" t="s">
        <v>807</v>
      </c>
      <c r="AZ10" s="2206" t="s">
        <v>808</v>
      </c>
      <c r="BA10" s="2206" t="s">
        <v>858</v>
      </c>
      <c r="BB10" s="2206" t="s">
        <v>859</v>
      </c>
      <c r="BD10" s="2209">
        <v>6</v>
      </c>
      <c r="BE10" s="2220" t="s">
        <v>860</v>
      </c>
      <c r="BF10" s="2221" t="s">
        <v>851</v>
      </c>
      <c r="BG10" s="2221" t="s">
        <v>832</v>
      </c>
      <c r="BH10" s="2221" t="s">
        <v>832</v>
      </c>
      <c r="BI10" s="2221" t="s">
        <v>832</v>
      </c>
      <c r="BJ10" s="2222" t="s">
        <v>832</v>
      </c>
      <c r="BK10" s="2221" t="s">
        <v>832</v>
      </c>
      <c r="BL10" s="2221" t="s">
        <v>832</v>
      </c>
      <c r="BM10" s="2223" t="s">
        <v>851</v>
      </c>
      <c r="BP10" s="865"/>
      <c r="BQ10" s="865"/>
      <c r="BR10" s="865"/>
      <c r="BS10" s="865"/>
      <c r="BT10" s="865"/>
      <c r="BU10" s="865"/>
      <c r="BV10" s="865"/>
      <c r="BW10" s="865"/>
      <c r="BX10" s="865"/>
      <c r="BY10" s="865"/>
      <c r="BZ10" s="865"/>
      <c r="CA10" s="865"/>
      <c r="CB10" s="865"/>
      <c r="CC10" s="865"/>
      <c r="CD10" s="865"/>
      <c r="CE10" s="865"/>
      <c r="CF10" s="865"/>
      <c r="CG10" s="865"/>
      <c r="CH10" s="865"/>
      <c r="CI10" s="865"/>
      <c r="CJ10" s="865"/>
      <c r="CK10" s="865"/>
      <c r="CL10" s="865"/>
      <c r="CM10" s="865"/>
      <c r="CN10" s="865"/>
      <c r="CO10" s="865"/>
      <c r="CP10" s="865"/>
      <c r="CQ10" s="865"/>
      <c r="CR10" s="865"/>
      <c r="CS10" s="865"/>
      <c r="CT10" s="865"/>
      <c r="CU10" s="865"/>
      <c r="CV10" s="865"/>
      <c r="CW10" s="865"/>
      <c r="CX10" s="865"/>
      <c r="CY10" s="865"/>
      <c r="CZ10" s="865"/>
      <c r="DA10" s="865"/>
      <c r="DB10" s="865"/>
      <c r="DC10" s="865"/>
      <c r="DD10" s="865"/>
      <c r="DE10" s="865"/>
      <c r="DF10" s="865"/>
      <c r="DG10" s="865"/>
      <c r="DH10" s="865"/>
      <c r="DI10" s="865"/>
      <c r="DJ10" s="865"/>
      <c r="DK10" s="865"/>
      <c r="DL10" s="865"/>
      <c r="DM10" s="865"/>
      <c r="DN10" s="865"/>
      <c r="DO10" s="865"/>
      <c r="DP10" s="865"/>
      <c r="DQ10" s="865"/>
      <c r="DR10" s="865"/>
      <c r="DS10" s="865"/>
      <c r="DT10" s="865"/>
      <c r="DU10" s="865"/>
      <c r="DV10" s="865"/>
      <c r="DW10" s="865"/>
      <c r="DX10" s="865"/>
      <c r="DY10" s="865"/>
      <c r="DZ10" s="865"/>
      <c r="EA10" s="865"/>
      <c r="EB10" s="865"/>
      <c r="EC10" s="865"/>
      <c r="ED10" s="865"/>
      <c r="EE10" s="865"/>
      <c r="EF10" s="865"/>
      <c r="EG10" s="865"/>
      <c r="EH10" s="865"/>
      <c r="EI10" s="865"/>
      <c r="EJ10" s="865"/>
      <c r="EK10" s="865"/>
      <c r="EL10" s="865"/>
      <c r="EM10" s="865"/>
      <c r="EN10" s="865"/>
      <c r="EO10" s="865"/>
      <c r="EP10" s="865"/>
      <c r="EQ10" s="865"/>
      <c r="ER10" s="865"/>
      <c r="ES10" s="865"/>
      <c r="ET10" s="865"/>
      <c r="EU10" s="865"/>
      <c r="EV10" s="865"/>
      <c r="EW10" s="865"/>
      <c r="EX10" s="865"/>
      <c r="EY10" s="865"/>
      <c r="EZ10" s="865"/>
      <c r="FA10" s="865"/>
      <c r="FB10" s="865"/>
      <c r="FC10" s="865"/>
      <c r="FD10" s="865"/>
      <c r="FE10" s="865"/>
      <c r="FF10" s="865"/>
      <c r="FG10" s="865"/>
      <c r="FH10" s="865"/>
      <c r="FI10" s="865"/>
      <c r="FJ10" s="865"/>
      <c r="FK10" s="865"/>
      <c r="FL10" s="865"/>
      <c r="FM10" s="865"/>
      <c r="FN10" s="865"/>
      <c r="FO10" s="865"/>
      <c r="FP10" s="865"/>
      <c r="FQ10" s="865"/>
      <c r="FR10" s="865"/>
      <c r="FS10" s="865"/>
      <c r="FT10" s="865"/>
      <c r="FU10" s="865"/>
      <c r="FV10" s="865"/>
      <c r="FW10" s="865"/>
      <c r="FX10" s="865"/>
      <c r="FY10" s="865"/>
      <c r="FZ10" s="865"/>
      <c r="GA10" s="865"/>
      <c r="GB10" s="865"/>
      <c r="GC10" s="865"/>
      <c r="GD10" s="865"/>
      <c r="GE10" s="865"/>
      <c r="GF10" s="865"/>
      <c r="GG10" s="865"/>
      <c r="GH10" s="865"/>
      <c r="GI10" s="865"/>
      <c r="GJ10" s="865"/>
      <c r="GK10" s="865"/>
      <c r="GL10" s="865"/>
      <c r="GM10" s="865"/>
      <c r="GN10" s="865"/>
      <c r="GO10" s="865"/>
      <c r="GP10" s="865"/>
      <c r="GQ10" s="865"/>
      <c r="GR10" s="865"/>
      <c r="GS10" s="865"/>
      <c r="GT10" s="865"/>
      <c r="GU10" s="865"/>
      <c r="GV10" s="865"/>
      <c r="GW10" s="865"/>
      <c r="GX10" s="865"/>
      <c r="GY10" s="865"/>
      <c r="GZ10" s="865"/>
      <c r="HA10" s="865"/>
      <c r="HB10" s="865"/>
      <c r="HC10" s="865"/>
      <c r="HD10" s="865"/>
      <c r="HE10" s="865"/>
      <c r="HF10" s="865"/>
      <c r="HG10" s="865"/>
      <c r="HH10" s="865"/>
      <c r="HI10" s="865"/>
      <c r="HJ10" s="865"/>
      <c r="HK10" s="865"/>
      <c r="HL10" s="865"/>
      <c r="HM10" s="865"/>
      <c r="HN10" s="865"/>
      <c r="HO10" s="865"/>
      <c r="HP10" s="865"/>
      <c r="HQ10" s="865"/>
      <c r="HR10" s="865"/>
      <c r="HS10" s="865"/>
      <c r="HT10" s="865"/>
      <c r="HU10" s="865"/>
      <c r="HV10" s="865"/>
      <c r="HW10" s="865"/>
      <c r="HX10" s="865"/>
      <c r="HY10" s="865"/>
      <c r="HZ10" s="865"/>
      <c r="IA10" s="865"/>
      <c r="IB10" s="865"/>
      <c r="IC10" s="865"/>
      <c r="ID10" s="865"/>
      <c r="IE10" s="865"/>
      <c r="IF10" s="865"/>
      <c r="IG10" s="865"/>
      <c r="IH10" s="865"/>
      <c r="II10" s="865"/>
      <c r="IJ10" s="865"/>
      <c r="IK10" s="865"/>
      <c r="IL10" s="865"/>
      <c r="IM10" s="865"/>
      <c r="IN10" s="865"/>
      <c r="IO10" s="865"/>
      <c r="IP10" s="865"/>
      <c r="IQ10" s="865"/>
      <c r="IR10" s="865"/>
      <c r="IS10" s="865"/>
      <c r="IT10" s="865"/>
      <c r="IU10" s="865"/>
      <c r="IV10" s="865"/>
      <c r="IW10" s="865"/>
      <c r="IX10" s="865"/>
      <c r="IY10" s="865"/>
      <c r="IZ10" s="865"/>
      <c r="JA10" s="865"/>
      <c r="JB10" s="865"/>
      <c r="JC10" s="865"/>
      <c r="JD10" s="865"/>
      <c r="JE10" s="865"/>
      <c r="JF10" s="865"/>
      <c r="JG10" s="865"/>
      <c r="JH10" s="865"/>
      <c r="JI10" s="865"/>
      <c r="JJ10" s="865"/>
      <c r="JK10" s="865"/>
      <c r="JL10" s="865"/>
      <c r="JM10" s="865"/>
      <c r="JN10" s="865"/>
      <c r="JO10" s="865"/>
      <c r="JP10" s="865"/>
      <c r="JQ10" s="865"/>
      <c r="JR10" s="865"/>
      <c r="JS10" s="865"/>
      <c r="JT10" s="865"/>
      <c r="JU10" s="865"/>
      <c r="JV10" s="865"/>
      <c r="JW10" s="865"/>
      <c r="JX10" s="865"/>
      <c r="JY10" s="865"/>
      <c r="JZ10" s="865"/>
      <c r="KA10" s="865"/>
      <c r="KB10" s="865"/>
      <c r="KC10" s="865"/>
      <c r="KD10" s="865"/>
      <c r="KE10" s="865"/>
      <c r="KF10" s="865"/>
      <c r="KG10" s="865"/>
      <c r="KH10" s="865"/>
      <c r="KI10" s="865"/>
      <c r="KJ10" s="865"/>
      <c r="KK10" s="865"/>
      <c r="KL10" s="865"/>
      <c r="KM10" s="865"/>
      <c r="KN10" s="865"/>
      <c r="KO10" s="865"/>
      <c r="KP10" s="865"/>
      <c r="KQ10" s="865"/>
      <c r="KR10" s="865"/>
      <c r="KS10" s="865"/>
      <c r="KT10" s="865"/>
      <c r="KU10" s="865"/>
      <c r="KV10" s="865"/>
      <c r="KW10" s="865"/>
      <c r="KX10" s="865"/>
      <c r="KY10" s="865"/>
      <c r="KZ10" s="865"/>
      <c r="LA10" s="865"/>
      <c r="LB10" s="865"/>
      <c r="LC10" s="865"/>
      <c r="LD10" s="865"/>
      <c r="LE10" s="865"/>
      <c r="LF10" s="865"/>
      <c r="LG10" s="865"/>
      <c r="LH10" s="865"/>
    </row>
    <row r="11" spans="1:320" s="152" customFormat="1" ht="14.4">
      <c r="A11" s="2226"/>
      <c r="B11" s="2226"/>
      <c r="E11" s="2234"/>
      <c r="G11" s="2186" t="s">
        <v>861</v>
      </c>
      <c r="H11" s="128"/>
      <c r="K11" s="2235" t="s">
        <v>862</v>
      </c>
      <c r="M11" s="2236" t="s">
        <v>863</v>
      </c>
      <c r="N11" s="2237" t="s">
        <v>864</v>
      </c>
      <c r="P11" s="2238" t="s">
        <v>232</v>
      </c>
      <c r="AH11" s="2170"/>
      <c r="AI11" s="2170"/>
      <c r="AJ11" s="2191" t="s">
        <v>865</v>
      </c>
      <c r="AK11" s="2191" t="s">
        <v>866</v>
      </c>
      <c r="AL11" s="2191" t="s">
        <v>866</v>
      </c>
      <c r="AO11" s="152" t="s">
        <v>867</v>
      </c>
      <c r="AP11" s="2185"/>
      <c r="AQ11" s="2185"/>
      <c r="AR11" s="2186"/>
      <c r="AS11" s="2216" t="s">
        <v>803</v>
      </c>
      <c r="AT11" s="2217" t="s">
        <v>804</v>
      </c>
      <c r="AU11" s="2217" t="s">
        <v>804</v>
      </c>
      <c r="AV11" s="2217" t="s">
        <v>868</v>
      </c>
      <c r="AW11" s="2218" t="s">
        <v>869</v>
      </c>
      <c r="AX11" s="2206" t="s">
        <v>114</v>
      </c>
      <c r="AY11" s="2206" t="s">
        <v>807</v>
      </c>
      <c r="AZ11" s="2206" t="s">
        <v>808</v>
      </c>
      <c r="BA11" s="2206" t="s">
        <v>870</v>
      </c>
      <c r="BB11" s="2206" t="s">
        <v>871</v>
      </c>
      <c r="BD11" s="2209">
        <v>7</v>
      </c>
      <c r="BE11" s="2220" t="s">
        <v>586</v>
      </c>
      <c r="BF11" s="2221" t="s">
        <v>872</v>
      </c>
      <c r="BG11" s="2221" t="s">
        <v>872</v>
      </c>
      <c r="BH11" s="2221" t="s">
        <v>832</v>
      </c>
      <c r="BI11" s="2221" t="s">
        <v>832</v>
      </c>
      <c r="BJ11" s="2222" t="s">
        <v>832</v>
      </c>
      <c r="BK11" s="2221" t="s">
        <v>832</v>
      </c>
      <c r="BL11" s="2221" t="s">
        <v>832</v>
      </c>
      <c r="BM11" s="2223" t="s">
        <v>872</v>
      </c>
      <c r="BP11" s="2185"/>
    </row>
    <row r="12" spans="1:320" s="152" customFormat="1" ht="14.4">
      <c r="A12" s="2226"/>
      <c r="B12" s="2226"/>
      <c r="E12" s="2234"/>
      <c r="G12" s="2239" t="s">
        <v>232</v>
      </c>
      <c r="K12" s="2187" t="s">
        <v>873</v>
      </c>
      <c r="M12" s="2236" t="s">
        <v>874</v>
      </c>
      <c r="N12" s="2240" t="s">
        <v>875</v>
      </c>
      <c r="O12" s="2170"/>
      <c r="P12" s="2238" t="s">
        <v>232</v>
      </c>
      <c r="AH12" s="2170"/>
      <c r="AI12" s="2170"/>
      <c r="AJ12" s="2191"/>
      <c r="AK12" s="2191"/>
      <c r="AL12" s="2191"/>
      <c r="AO12" s="152" t="s">
        <v>289</v>
      </c>
      <c r="AP12" s="2185"/>
      <c r="AQ12" s="2185"/>
      <c r="AR12" s="2186"/>
      <c r="AS12" s="2216" t="s">
        <v>803</v>
      </c>
      <c r="AT12" s="2217" t="s">
        <v>804</v>
      </c>
      <c r="AU12" s="2217" t="s">
        <v>804</v>
      </c>
      <c r="AV12" s="2217" t="s">
        <v>876</v>
      </c>
      <c r="AW12" s="2218" t="s">
        <v>877</v>
      </c>
      <c r="AX12" s="2206" t="s">
        <v>114</v>
      </c>
      <c r="AY12" s="2206" t="s">
        <v>807</v>
      </c>
      <c r="AZ12" s="2206" t="s">
        <v>808</v>
      </c>
      <c r="BA12" s="2206" t="s">
        <v>878</v>
      </c>
      <c r="BB12" s="2206" t="s">
        <v>879</v>
      </c>
      <c r="BD12" s="2209">
        <v>8</v>
      </c>
      <c r="BE12" s="2220" t="s">
        <v>851</v>
      </c>
      <c r="BF12" s="2221" t="s">
        <v>880</v>
      </c>
      <c r="BG12" s="2221" t="s">
        <v>880</v>
      </c>
      <c r="BH12" s="2221" t="s">
        <v>832</v>
      </c>
      <c r="BI12" s="2221" t="s">
        <v>832</v>
      </c>
      <c r="BJ12" s="2222" t="s">
        <v>832</v>
      </c>
      <c r="BK12" s="2221" t="s">
        <v>832</v>
      </c>
      <c r="BL12" s="2221" t="s">
        <v>832</v>
      </c>
      <c r="BM12" s="2223" t="s">
        <v>832</v>
      </c>
    </row>
    <row r="13" spans="1:320" s="152" customFormat="1" ht="15" thickBot="1">
      <c r="A13" s="2226"/>
      <c r="B13" s="2226"/>
      <c r="E13" s="2234"/>
      <c r="G13" s="2241"/>
      <c r="H13" s="2242"/>
      <c r="I13" s="2243"/>
      <c r="K13" s="2182" t="s">
        <v>881</v>
      </c>
      <c r="M13" s="2162" t="s">
        <v>882</v>
      </c>
      <c r="N13" s="2244" t="s">
        <v>883</v>
      </c>
      <c r="O13" s="128"/>
      <c r="P13" s="2238" t="s">
        <v>232</v>
      </c>
      <c r="AH13" s="128"/>
      <c r="AI13" s="128"/>
      <c r="AJ13" s="2170"/>
      <c r="AK13" s="2170"/>
      <c r="AL13" s="2170"/>
      <c r="AO13" s="152" t="s">
        <v>58</v>
      </c>
      <c r="AP13" s="2185"/>
      <c r="AQ13" s="2185"/>
      <c r="AR13" s="2186"/>
      <c r="AS13" s="2216" t="s">
        <v>803</v>
      </c>
      <c r="AT13" s="2217" t="s">
        <v>804</v>
      </c>
      <c r="AU13" s="2217" t="s">
        <v>804</v>
      </c>
      <c r="AV13" s="2217" t="s">
        <v>884</v>
      </c>
      <c r="AW13" s="2218" t="s">
        <v>885</v>
      </c>
      <c r="AX13" s="2206" t="s">
        <v>114</v>
      </c>
      <c r="AY13" s="2206" t="s">
        <v>807</v>
      </c>
      <c r="AZ13" s="2206" t="s">
        <v>808</v>
      </c>
      <c r="BA13" s="2206" t="s">
        <v>886</v>
      </c>
      <c r="BB13" s="2206" t="s">
        <v>887</v>
      </c>
      <c r="BD13" s="2245">
        <v>9</v>
      </c>
      <c r="BE13" s="2246" t="s">
        <v>888</v>
      </c>
      <c r="BF13" s="2247" t="s">
        <v>888</v>
      </c>
      <c r="BG13" s="2247" t="s">
        <v>888</v>
      </c>
      <c r="BH13" s="2247" t="s">
        <v>888</v>
      </c>
      <c r="BI13" s="2247" t="s">
        <v>888</v>
      </c>
      <c r="BJ13" s="2248" t="s">
        <v>888</v>
      </c>
      <c r="BK13" s="2247" t="s">
        <v>888</v>
      </c>
      <c r="BL13" s="2247" t="s">
        <v>888</v>
      </c>
      <c r="BM13" s="2249" t="s">
        <v>888</v>
      </c>
    </row>
    <row r="14" spans="1:320" s="152" customFormat="1" ht="13.8">
      <c r="A14" s="2226"/>
      <c r="B14" s="2226"/>
      <c r="E14" s="2234"/>
      <c r="H14" s="2250"/>
      <c r="P14" s="128"/>
      <c r="AH14" s="2186"/>
      <c r="AI14" s="2186"/>
      <c r="AJ14" s="2170"/>
      <c r="AK14" s="2170"/>
      <c r="AL14" s="2170"/>
      <c r="AO14" s="152" t="s">
        <v>889</v>
      </c>
      <c r="AP14" s="2185"/>
      <c r="AQ14" s="2185"/>
      <c r="AR14" s="2186"/>
      <c r="AS14" s="2216" t="s">
        <v>803</v>
      </c>
      <c r="AT14" s="2217" t="s">
        <v>804</v>
      </c>
      <c r="AU14" s="2217" t="s">
        <v>804</v>
      </c>
      <c r="AV14" s="2217" t="s">
        <v>890</v>
      </c>
      <c r="AW14" s="2218" t="s">
        <v>891</v>
      </c>
      <c r="AX14" s="2206" t="s">
        <v>114</v>
      </c>
      <c r="AY14" s="2206" t="s">
        <v>807</v>
      </c>
      <c r="AZ14" s="2206" t="s">
        <v>808</v>
      </c>
      <c r="BA14" s="2206" t="s">
        <v>892</v>
      </c>
      <c r="BB14" s="2206" t="s">
        <v>893</v>
      </c>
    </row>
    <row r="15" spans="1:320" s="152" customFormat="1" ht="12.75" customHeight="1">
      <c r="E15" s="2239" t="s">
        <v>894</v>
      </c>
      <c r="G15" s="2251" t="s">
        <v>114</v>
      </c>
      <c r="H15" s="2244" t="s">
        <v>114</v>
      </c>
      <c r="I15" s="2187" t="s">
        <v>829</v>
      </c>
      <c r="N15" s="128"/>
      <c r="O15" s="128"/>
      <c r="P15" s="128"/>
      <c r="X15" s="152" t="s">
        <v>1492</v>
      </c>
      <c r="AO15" s="152" t="s">
        <v>211</v>
      </c>
      <c r="AP15" s="2185"/>
      <c r="AQ15" s="2186"/>
      <c r="AR15" s="2186"/>
      <c r="AS15" s="2216" t="s">
        <v>895</v>
      </c>
      <c r="AT15" s="2217" t="s">
        <v>896</v>
      </c>
      <c r="AU15" s="2217" t="s">
        <v>826</v>
      </c>
      <c r="AV15" s="2217" t="s">
        <v>897</v>
      </c>
      <c r="AW15" s="2218" t="s">
        <v>898</v>
      </c>
      <c r="AX15" s="2206" t="s">
        <v>849</v>
      </c>
      <c r="AY15" s="2206" t="s">
        <v>899</v>
      </c>
      <c r="AZ15" s="2206" t="s">
        <v>848</v>
      </c>
      <c r="BA15" s="2206" t="s">
        <v>900</v>
      </c>
      <c r="BB15" s="2206" t="s">
        <v>901</v>
      </c>
    </row>
    <row r="16" spans="1:320" s="152" customFormat="1" ht="13.8">
      <c r="E16" s="2239" t="s">
        <v>902</v>
      </c>
      <c r="F16" s="2252" t="s">
        <v>232</v>
      </c>
      <c r="G16" s="2163">
        <v>41820</v>
      </c>
      <c r="H16" s="2253" t="s">
        <v>232</v>
      </c>
      <c r="AH16" s="2186"/>
      <c r="AI16" s="128"/>
      <c r="AJ16" s="2254">
        <v>1</v>
      </c>
      <c r="AK16" s="2191"/>
      <c r="AL16" s="2191"/>
      <c r="AO16" s="152" t="s">
        <v>216</v>
      </c>
      <c r="AP16" s="2186"/>
      <c r="AQ16" s="2185"/>
      <c r="AR16" s="2186"/>
      <c r="AS16" s="2216" t="s">
        <v>895</v>
      </c>
      <c r="AT16" s="2217" t="s">
        <v>896</v>
      </c>
      <c r="AU16" s="2217" t="s">
        <v>826</v>
      </c>
      <c r="AV16" s="2217" t="s">
        <v>903</v>
      </c>
      <c r="AW16" s="2218" t="s">
        <v>904</v>
      </c>
      <c r="AX16" s="2206" t="s">
        <v>849</v>
      </c>
      <c r="AY16" s="2206" t="s">
        <v>899</v>
      </c>
      <c r="AZ16" s="2206" t="s">
        <v>848</v>
      </c>
      <c r="BA16" s="2206" t="s">
        <v>905</v>
      </c>
      <c r="BB16" s="2206" t="s">
        <v>906</v>
      </c>
    </row>
    <row r="17" spans="1:54" s="152" customFormat="1" ht="13.2">
      <c r="V17" s="152" t="s">
        <v>907</v>
      </c>
      <c r="W17" s="2255" t="s">
        <v>908</v>
      </c>
      <c r="X17" s="152" t="s">
        <v>907</v>
      </c>
      <c r="Y17" s="152" t="s">
        <v>909</v>
      </c>
      <c r="AI17" s="128"/>
      <c r="AJ17" s="2254"/>
      <c r="AK17" s="2191"/>
      <c r="AL17" s="2191"/>
      <c r="AO17" s="152" t="s">
        <v>17</v>
      </c>
      <c r="AP17" s="2185"/>
      <c r="AQ17" s="2185"/>
      <c r="AR17" s="2186"/>
      <c r="AS17" s="2216" t="s">
        <v>895</v>
      </c>
      <c r="AT17" s="2217" t="s">
        <v>896</v>
      </c>
      <c r="AU17" s="2217" t="s">
        <v>826</v>
      </c>
      <c r="AV17" s="2217" t="s">
        <v>910</v>
      </c>
      <c r="AW17" s="2218" t="s">
        <v>911</v>
      </c>
      <c r="AX17" s="2206" t="s">
        <v>849</v>
      </c>
      <c r="AY17" s="2206" t="s">
        <v>899</v>
      </c>
      <c r="AZ17" s="2206" t="s">
        <v>848</v>
      </c>
      <c r="BA17" s="2206" t="s">
        <v>912</v>
      </c>
      <c r="BB17" s="2206" t="s">
        <v>913</v>
      </c>
    </row>
    <row r="18" spans="1:54" s="152" customFormat="1" ht="13.8">
      <c r="A18" s="2226"/>
      <c r="B18" s="2226"/>
      <c r="I18" s="2256"/>
      <c r="J18" s="2239" t="s">
        <v>586</v>
      </c>
      <c r="N18" s="2239" t="s">
        <v>914</v>
      </c>
      <c r="P18" s="2239" t="s">
        <v>915</v>
      </c>
      <c r="V18" s="152" t="s">
        <v>907</v>
      </c>
      <c r="W18" s="152" t="s">
        <v>916</v>
      </c>
      <c r="X18" s="152" t="s">
        <v>917</v>
      </c>
      <c r="Y18" s="152" t="s">
        <v>918</v>
      </c>
      <c r="AB18" s="2257" t="s">
        <v>919</v>
      </c>
      <c r="AD18" s="2257" t="s">
        <v>919</v>
      </c>
      <c r="AF18" s="2257" t="s">
        <v>919</v>
      </c>
      <c r="AG18" s="2257" t="s">
        <v>919</v>
      </c>
      <c r="AJ18" s="2191"/>
      <c r="AK18" s="2191" t="s">
        <v>920</v>
      </c>
      <c r="AL18" s="2191" t="s">
        <v>290</v>
      </c>
      <c r="AO18" s="152" t="s">
        <v>210</v>
      </c>
      <c r="AP18" s="2185"/>
      <c r="AQ18" s="2185"/>
      <c r="AR18" s="2186"/>
      <c r="AS18" s="2216"/>
      <c r="AT18" s="2217"/>
      <c r="AU18" s="2217"/>
      <c r="AV18" s="2217" t="s">
        <v>847</v>
      </c>
      <c r="AW18" s="2218"/>
      <c r="AX18" s="2206"/>
      <c r="AY18" s="2206"/>
      <c r="AZ18" s="2206"/>
      <c r="BA18" s="2206" t="s">
        <v>921</v>
      </c>
      <c r="BB18" s="2206" t="s">
        <v>922</v>
      </c>
    </row>
    <row r="19" spans="1:54" s="152" customFormat="1" ht="12.75" customHeight="1">
      <c r="A19" s="2226"/>
      <c r="B19" s="2226"/>
      <c r="D19" s="2258"/>
      <c r="E19" s="2259" t="s">
        <v>1493</v>
      </c>
      <c r="F19" s="2260"/>
      <c r="G19" s="2261" t="s">
        <v>290</v>
      </c>
      <c r="I19" s="2256" t="s">
        <v>923</v>
      </c>
      <c r="J19" s="2239" t="s">
        <v>924</v>
      </c>
      <c r="K19" s="2262" t="s">
        <v>925</v>
      </c>
      <c r="L19" s="2263"/>
      <c r="M19" s="2263"/>
      <c r="N19" s="2239" t="s">
        <v>926</v>
      </c>
      <c r="O19" s="2239" t="s">
        <v>927</v>
      </c>
      <c r="P19" s="2239" t="s">
        <v>928</v>
      </c>
      <c r="Q19" s="2239" t="s">
        <v>929</v>
      </c>
      <c r="S19" s="2256" t="s">
        <v>930</v>
      </c>
      <c r="V19" s="152" t="s">
        <v>931</v>
      </c>
      <c r="W19" s="152" t="s">
        <v>932</v>
      </c>
      <c r="X19" s="2239" t="s">
        <v>933</v>
      </c>
      <c r="Y19" s="152" t="s">
        <v>934</v>
      </c>
      <c r="AB19" s="2169" t="s">
        <v>935</v>
      </c>
      <c r="AD19" s="2169" t="s">
        <v>936</v>
      </c>
      <c r="AF19" s="2169" t="s">
        <v>937</v>
      </c>
      <c r="AG19" s="2169" t="s">
        <v>938</v>
      </c>
      <c r="AH19" s="128"/>
      <c r="AI19" s="128"/>
      <c r="AJ19" s="2184" t="s">
        <v>811</v>
      </c>
      <c r="AK19" s="2184" t="s">
        <v>812</v>
      </c>
      <c r="AL19" s="2184" t="s">
        <v>1491</v>
      </c>
      <c r="AO19" s="152" t="s">
        <v>213</v>
      </c>
      <c r="AP19" s="2185"/>
      <c r="AQ19" s="2185"/>
      <c r="AS19" s="2216" t="s">
        <v>939</v>
      </c>
      <c r="AT19" s="2217" t="s">
        <v>940</v>
      </c>
      <c r="AU19" s="2217" t="s">
        <v>837</v>
      </c>
      <c r="AV19" s="2264" t="s">
        <v>941</v>
      </c>
      <c r="AW19" s="2186" t="s">
        <v>942</v>
      </c>
      <c r="AX19" s="2206" t="s">
        <v>859</v>
      </c>
      <c r="AY19" s="2206" t="s">
        <v>859</v>
      </c>
      <c r="AZ19" s="2186"/>
      <c r="BA19" s="2206" t="s">
        <v>943</v>
      </c>
      <c r="BB19" s="2206" t="s">
        <v>944</v>
      </c>
    </row>
    <row r="20" spans="1:54" s="152" customFormat="1" ht="12.75" customHeight="1">
      <c r="A20" s="2226" t="s">
        <v>232</v>
      </c>
      <c r="B20" s="2226"/>
      <c r="D20" s="2265">
        <v>1.01</v>
      </c>
      <c r="E20" s="2266" t="s">
        <v>1494</v>
      </c>
      <c r="F20" s="2260"/>
      <c r="G20" s="2267" t="s">
        <v>945</v>
      </c>
      <c r="H20" s="2268"/>
      <c r="I20" s="2269" t="s">
        <v>1495</v>
      </c>
      <c r="J20" s="152" t="s">
        <v>114</v>
      </c>
      <c r="K20" s="2270" t="s">
        <v>805</v>
      </c>
      <c r="L20" s="2271" t="s">
        <v>805</v>
      </c>
      <c r="M20" s="2272" t="s">
        <v>805</v>
      </c>
      <c r="N20" s="152" t="s">
        <v>114</v>
      </c>
      <c r="O20" s="152" t="s">
        <v>114</v>
      </c>
      <c r="P20" s="152" t="s">
        <v>1496</v>
      </c>
      <c r="Q20" s="152" t="s">
        <v>1497</v>
      </c>
      <c r="S20" s="2273" t="s">
        <v>806</v>
      </c>
      <c r="V20" s="2274" t="s">
        <v>946</v>
      </c>
      <c r="W20" s="2274" t="s">
        <v>946</v>
      </c>
      <c r="X20" s="2274" t="s">
        <v>947</v>
      </c>
      <c r="Y20" s="152" t="s">
        <v>978</v>
      </c>
      <c r="Z20" s="152">
        <v>1</v>
      </c>
      <c r="AA20" s="152">
        <v>1</v>
      </c>
      <c r="AB20" s="152" t="s">
        <v>1494</v>
      </c>
      <c r="AD20" s="152" t="s">
        <v>1490</v>
      </c>
      <c r="AF20" s="2172" t="s">
        <v>805</v>
      </c>
      <c r="AG20" s="2172" t="s">
        <v>805</v>
      </c>
      <c r="AK20" s="2170"/>
      <c r="AL20" s="2170"/>
      <c r="AO20" s="152" t="s">
        <v>948</v>
      </c>
      <c r="AP20" s="2185"/>
      <c r="AQ20" s="2185"/>
      <c r="AS20" s="2216" t="s">
        <v>939</v>
      </c>
      <c r="AT20" s="2217" t="s">
        <v>940</v>
      </c>
      <c r="AU20" s="2217" t="s">
        <v>837</v>
      </c>
      <c r="AV20" s="2217" t="s">
        <v>949</v>
      </c>
      <c r="AW20" s="2218" t="s">
        <v>950</v>
      </c>
      <c r="AX20" s="2206" t="s">
        <v>859</v>
      </c>
      <c r="AY20" s="2206" t="s">
        <v>859</v>
      </c>
      <c r="AZ20" s="2206" t="s">
        <v>858</v>
      </c>
      <c r="BA20" s="2206" t="s">
        <v>951</v>
      </c>
      <c r="BB20" s="2206" t="s">
        <v>952</v>
      </c>
    </row>
    <row r="21" spans="1:54" s="152" customFormat="1" ht="12.75" customHeight="1">
      <c r="A21" s="2226" t="s">
        <v>232</v>
      </c>
      <c r="B21" s="2226"/>
      <c r="D21" s="2265">
        <v>1.02</v>
      </c>
      <c r="E21" s="2266" t="s">
        <v>1498</v>
      </c>
      <c r="F21" s="2260"/>
      <c r="G21" s="2267" t="s">
        <v>953</v>
      </c>
      <c r="H21" s="2275"/>
      <c r="I21" s="2269" t="s">
        <v>1495</v>
      </c>
      <c r="J21" s="152" t="s">
        <v>114</v>
      </c>
      <c r="K21" s="2270" t="s">
        <v>805</v>
      </c>
      <c r="L21" s="2271" t="s">
        <v>805</v>
      </c>
      <c r="M21" s="2272" t="s">
        <v>805</v>
      </c>
      <c r="N21" s="152" t="s">
        <v>114</v>
      </c>
      <c r="O21" s="152" t="s">
        <v>114</v>
      </c>
      <c r="P21" s="152" t="s">
        <v>1499</v>
      </c>
      <c r="Q21" s="152" t="s">
        <v>1497</v>
      </c>
      <c r="S21" s="2273" t="s">
        <v>806</v>
      </c>
      <c r="V21" s="2276" t="s">
        <v>954</v>
      </c>
      <c r="W21" s="2276" t="s">
        <v>954</v>
      </c>
      <c r="X21" s="2276" t="s">
        <v>955</v>
      </c>
      <c r="Y21" s="152" t="s">
        <v>996</v>
      </c>
      <c r="Z21" s="152">
        <v>2</v>
      </c>
      <c r="AA21" s="152">
        <v>2</v>
      </c>
      <c r="AB21" s="152" t="s">
        <v>1498</v>
      </c>
      <c r="AD21" s="152" t="s">
        <v>1490</v>
      </c>
      <c r="AF21" s="2172" t="s">
        <v>805</v>
      </c>
      <c r="AG21" s="2172" t="s">
        <v>805</v>
      </c>
      <c r="AJ21" s="2184" t="s">
        <v>956</v>
      </c>
      <c r="AK21" s="128"/>
      <c r="AL21" s="128"/>
      <c r="AO21" s="152" t="s">
        <v>957</v>
      </c>
      <c r="AP21" s="2185"/>
      <c r="AQ21" s="2185"/>
      <c r="AS21" s="2216" t="s">
        <v>958</v>
      </c>
      <c r="AT21" s="2217" t="s">
        <v>959</v>
      </c>
      <c r="AU21" s="2217" t="s">
        <v>826</v>
      </c>
      <c r="AV21" s="2217" t="s">
        <v>960</v>
      </c>
      <c r="AW21" s="2218" t="s">
        <v>961</v>
      </c>
      <c r="AX21" s="2206" t="s">
        <v>871</v>
      </c>
      <c r="AY21" s="2206" t="s">
        <v>807</v>
      </c>
      <c r="AZ21" s="2206" t="s">
        <v>870</v>
      </c>
      <c r="BA21" s="2206" t="s">
        <v>962</v>
      </c>
      <c r="BB21" s="2206" t="s">
        <v>963</v>
      </c>
    </row>
    <row r="22" spans="1:54" s="152" customFormat="1" ht="12.75" customHeight="1">
      <c r="A22" s="2226" t="s">
        <v>232</v>
      </c>
      <c r="B22" s="2226"/>
      <c r="D22" s="2265">
        <v>1.03</v>
      </c>
      <c r="E22" s="2266" t="s">
        <v>1500</v>
      </c>
      <c r="F22" s="2260"/>
      <c r="G22" s="2267" t="s">
        <v>964</v>
      </c>
      <c r="H22" s="2275"/>
      <c r="I22" s="2269" t="s">
        <v>1501</v>
      </c>
      <c r="J22" s="152" t="s">
        <v>114</v>
      </c>
      <c r="K22" s="2270" t="s">
        <v>897</v>
      </c>
      <c r="L22" s="2277" t="s">
        <v>827</v>
      </c>
      <c r="M22" s="2278" t="s">
        <v>827</v>
      </c>
      <c r="N22" s="152" t="s">
        <v>879</v>
      </c>
      <c r="O22" s="152" t="s">
        <v>849</v>
      </c>
      <c r="P22" s="152" t="s">
        <v>1502</v>
      </c>
      <c r="Q22" s="152" t="s">
        <v>1497</v>
      </c>
      <c r="S22" s="2273" t="s">
        <v>898</v>
      </c>
      <c r="V22" s="2276" t="s">
        <v>965</v>
      </c>
      <c r="W22" s="2276" t="s">
        <v>965</v>
      </c>
      <c r="X22" s="2276" t="s">
        <v>965</v>
      </c>
      <c r="Y22" s="152" t="s">
        <v>964</v>
      </c>
      <c r="Z22" s="152">
        <v>3</v>
      </c>
      <c r="AA22" s="152">
        <v>3</v>
      </c>
      <c r="AB22" s="152" t="s">
        <v>1500</v>
      </c>
      <c r="AD22" s="152" t="s">
        <v>1490</v>
      </c>
      <c r="AF22" s="2172" t="s">
        <v>897</v>
      </c>
      <c r="AG22" s="2172" t="s">
        <v>827</v>
      </c>
      <c r="AJ22" s="128"/>
      <c r="AK22" s="128"/>
      <c r="AL22" s="128"/>
      <c r="AO22" s="152" t="s">
        <v>966</v>
      </c>
      <c r="AP22" s="2185"/>
      <c r="AQ22" s="2185"/>
      <c r="AS22" s="2216" t="s">
        <v>958</v>
      </c>
      <c r="AT22" s="2217" t="s">
        <v>959</v>
      </c>
      <c r="AU22" s="2217" t="s">
        <v>826</v>
      </c>
      <c r="AV22" s="2217" t="s">
        <v>967</v>
      </c>
      <c r="AW22" s="2218" t="s">
        <v>968</v>
      </c>
      <c r="AX22" s="2206" t="s">
        <v>871</v>
      </c>
      <c r="AY22" s="2206" t="s">
        <v>807</v>
      </c>
      <c r="AZ22" s="2206" t="s">
        <v>870</v>
      </c>
      <c r="BA22" s="2206" t="s">
        <v>969</v>
      </c>
      <c r="BB22" s="2206" t="s">
        <v>970</v>
      </c>
    </row>
    <row r="23" spans="1:54" s="152" customFormat="1" ht="13.8">
      <c r="A23" s="2226" t="s">
        <v>232</v>
      </c>
      <c r="B23" s="2226"/>
      <c r="D23" s="2265">
        <v>1.04</v>
      </c>
      <c r="E23" s="2266" t="s">
        <v>1503</v>
      </c>
      <c r="F23" s="2260"/>
      <c r="G23" s="2267" t="s">
        <v>971</v>
      </c>
      <c r="H23" s="2275"/>
      <c r="I23" s="2269" t="s">
        <v>1495</v>
      </c>
      <c r="J23" s="152" t="s">
        <v>114</v>
      </c>
      <c r="K23" s="2270" t="s">
        <v>805</v>
      </c>
      <c r="L23" s="2277" t="s">
        <v>805</v>
      </c>
      <c r="M23" s="2278" t="s">
        <v>805</v>
      </c>
      <c r="N23" s="152" t="s">
        <v>114</v>
      </c>
      <c r="O23" s="152" t="s">
        <v>114</v>
      </c>
      <c r="P23" s="152" t="s">
        <v>59</v>
      </c>
      <c r="Q23" s="152" t="s">
        <v>1497</v>
      </c>
      <c r="S23" s="2273" t="s">
        <v>806</v>
      </c>
      <c r="V23" s="2276" t="s">
        <v>972</v>
      </c>
      <c r="W23" s="2276" t="s">
        <v>972</v>
      </c>
      <c r="X23" s="2276" t="s">
        <v>946</v>
      </c>
      <c r="Y23" s="152" t="s">
        <v>945</v>
      </c>
      <c r="Z23" s="152">
        <v>4</v>
      </c>
      <c r="AA23" s="152">
        <v>4</v>
      </c>
      <c r="AB23" s="152" t="s">
        <v>1503</v>
      </c>
      <c r="AD23" s="152" t="s">
        <v>1490</v>
      </c>
      <c r="AF23" s="2172" t="s">
        <v>805</v>
      </c>
      <c r="AG23" s="2172" t="s">
        <v>805</v>
      </c>
      <c r="AJ23" s="128"/>
      <c r="AK23" s="128"/>
      <c r="AL23" s="128"/>
      <c r="AO23" s="152" t="s">
        <v>973</v>
      </c>
      <c r="AP23" s="2185"/>
      <c r="AQ23" s="2185"/>
      <c r="AS23" s="2216" t="s">
        <v>958</v>
      </c>
      <c r="AT23" s="2217" t="s">
        <v>959</v>
      </c>
      <c r="AU23" s="2217" t="s">
        <v>826</v>
      </c>
      <c r="AV23" s="2217" t="s">
        <v>974</v>
      </c>
      <c r="AW23" s="2218" t="s">
        <v>975</v>
      </c>
      <c r="AX23" s="2206" t="s">
        <v>871</v>
      </c>
      <c r="AY23" s="2206" t="s">
        <v>807</v>
      </c>
      <c r="AZ23" s="2206" t="s">
        <v>870</v>
      </c>
      <c r="BA23" s="2206" t="s">
        <v>976</v>
      </c>
      <c r="BB23" s="2206" t="s">
        <v>977</v>
      </c>
    </row>
    <row r="24" spans="1:54" s="152" customFormat="1" ht="13.8">
      <c r="A24" s="2226" t="s">
        <v>232</v>
      </c>
      <c r="B24" s="2226"/>
      <c r="D24" s="2265">
        <v>1.05</v>
      </c>
      <c r="E24" s="2266" t="s">
        <v>1504</v>
      </c>
      <c r="F24" s="2260"/>
      <c r="G24" s="2267" t="s">
        <v>978</v>
      </c>
      <c r="H24" s="2275"/>
      <c r="I24" s="2269" t="s">
        <v>1495</v>
      </c>
      <c r="J24" s="152" t="s">
        <v>114</v>
      </c>
      <c r="K24" s="2270" t="s">
        <v>805</v>
      </c>
      <c r="L24" s="2277" t="s">
        <v>805</v>
      </c>
      <c r="M24" s="2278" t="s">
        <v>805</v>
      </c>
      <c r="N24" s="152" t="s">
        <v>114</v>
      </c>
      <c r="O24" s="152" t="s">
        <v>114</v>
      </c>
      <c r="P24" s="152" t="s">
        <v>59</v>
      </c>
      <c r="Q24" s="152" t="s">
        <v>1497</v>
      </c>
      <c r="S24" s="2273" t="s">
        <v>806</v>
      </c>
      <c r="V24" s="2276" t="s">
        <v>947</v>
      </c>
      <c r="W24" s="2276" t="s">
        <v>947</v>
      </c>
      <c r="X24" s="2276" t="s">
        <v>979</v>
      </c>
      <c r="Y24" s="152">
        <v>0</v>
      </c>
      <c r="Z24" s="152">
        <v>5</v>
      </c>
      <c r="AA24" s="152">
        <v>5</v>
      </c>
      <c r="AB24" s="152" t="s">
        <v>1504</v>
      </c>
      <c r="AD24" s="152" t="s">
        <v>1490</v>
      </c>
      <c r="AF24" s="2172" t="s">
        <v>805</v>
      </c>
      <c r="AG24" s="2172" t="s">
        <v>805</v>
      </c>
      <c r="AJ24" s="128"/>
      <c r="AK24" s="128"/>
      <c r="AL24" s="128"/>
      <c r="AO24" s="152" t="s">
        <v>980</v>
      </c>
      <c r="AP24" s="2185"/>
      <c r="AQ24" s="2185"/>
      <c r="AS24" s="2216" t="s">
        <v>958</v>
      </c>
      <c r="AT24" s="2217" t="s">
        <v>959</v>
      </c>
      <c r="AU24" s="2217" t="s">
        <v>826</v>
      </c>
      <c r="AV24" s="2217" t="s">
        <v>981</v>
      </c>
      <c r="AW24" s="2218" t="s">
        <v>982</v>
      </c>
      <c r="AX24" s="2206" t="s">
        <v>871</v>
      </c>
      <c r="AY24" s="2206" t="s">
        <v>807</v>
      </c>
      <c r="AZ24" s="2206" t="s">
        <v>870</v>
      </c>
      <c r="BA24" s="2206" t="s">
        <v>983</v>
      </c>
      <c r="BB24" s="2206" t="s">
        <v>984</v>
      </c>
    </row>
    <row r="25" spans="1:54" s="152" customFormat="1" ht="13.8">
      <c r="A25" s="2226" t="s">
        <v>232</v>
      </c>
      <c r="B25" s="2226"/>
      <c r="D25" s="2265">
        <v>1.06</v>
      </c>
      <c r="E25" s="2266" t="s">
        <v>1505</v>
      </c>
      <c r="F25" s="2260"/>
      <c r="G25" s="2267" t="s">
        <v>985</v>
      </c>
      <c r="H25" s="2275"/>
      <c r="I25" s="2269" t="s">
        <v>1506</v>
      </c>
      <c r="J25" s="152" t="s">
        <v>114</v>
      </c>
      <c r="K25" s="2270" t="s">
        <v>816</v>
      </c>
      <c r="L25" s="2277" t="s">
        <v>816</v>
      </c>
      <c r="M25" s="2278" t="s">
        <v>816</v>
      </c>
      <c r="N25" s="152" t="s">
        <v>818</v>
      </c>
      <c r="O25" s="152" t="s">
        <v>818</v>
      </c>
      <c r="P25" s="152" t="s">
        <v>59</v>
      </c>
      <c r="Q25" s="152" t="s">
        <v>1507</v>
      </c>
      <c r="S25" s="2273" t="s">
        <v>817</v>
      </c>
      <c r="V25" s="2276" t="s">
        <v>986</v>
      </c>
      <c r="W25" s="2276" t="s">
        <v>986</v>
      </c>
      <c r="X25" s="2276" t="s">
        <v>987</v>
      </c>
      <c r="Y25" s="152">
        <v>0</v>
      </c>
      <c r="Z25" s="152">
        <v>6</v>
      </c>
      <c r="AA25" s="152">
        <v>6</v>
      </c>
      <c r="AB25" s="152" t="s">
        <v>1505</v>
      </c>
      <c r="AD25" s="152" t="s">
        <v>1490</v>
      </c>
      <c r="AF25" s="2172" t="s">
        <v>816</v>
      </c>
      <c r="AG25" s="2172" t="s">
        <v>816</v>
      </c>
      <c r="AJ25" s="128"/>
      <c r="AK25" s="128"/>
      <c r="AL25" s="128"/>
      <c r="AO25" s="152" t="s">
        <v>988</v>
      </c>
      <c r="AP25" s="2185"/>
      <c r="AQ25" s="2185"/>
      <c r="AS25" s="2216" t="s">
        <v>989</v>
      </c>
      <c r="AT25" s="2217" t="s">
        <v>990</v>
      </c>
      <c r="AU25" s="2217" t="s">
        <v>826</v>
      </c>
      <c r="AV25" s="2217" t="s">
        <v>991</v>
      </c>
      <c r="AW25" s="2218" t="s">
        <v>992</v>
      </c>
      <c r="AX25" s="2206" t="s">
        <v>879</v>
      </c>
      <c r="AY25" s="2206" t="s">
        <v>993</v>
      </c>
      <c r="AZ25" s="2206" t="s">
        <v>878</v>
      </c>
      <c r="BA25" s="2206" t="s">
        <v>994</v>
      </c>
      <c r="BB25" s="2206" t="s">
        <v>995</v>
      </c>
    </row>
    <row r="26" spans="1:54" s="152" customFormat="1" ht="13.8">
      <c r="A26" s="2226" t="s">
        <v>232</v>
      </c>
      <c r="B26" s="2226"/>
      <c r="D26" s="2265">
        <v>1.07</v>
      </c>
      <c r="E26" s="2266" t="s">
        <v>1508</v>
      </c>
      <c r="F26" s="2260"/>
      <c r="G26" s="2267" t="s">
        <v>996</v>
      </c>
      <c r="H26" s="2275"/>
      <c r="I26" s="2269" t="s">
        <v>1495</v>
      </c>
      <c r="J26" s="152" t="s">
        <v>114</v>
      </c>
      <c r="K26" s="2270" t="s">
        <v>805</v>
      </c>
      <c r="L26" s="2277" t="s">
        <v>805</v>
      </c>
      <c r="M26" s="2278" t="s">
        <v>805</v>
      </c>
      <c r="N26" s="152" t="s">
        <v>114</v>
      </c>
      <c r="O26" s="152" t="s">
        <v>114</v>
      </c>
      <c r="P26" s="152" t="s">
        <v>59</v>
      </c>
      <c r="Q26" s="152" t="s">
        <v>1509</v>
      </c>
      <c r="S26" s="2273" t="s">
        <v>806</v>
      </c>
      <c r="V26" s="2276" t="s">
        <v>955</v>
      </c>
      <c r="W26" s="2276" t="s">
        <v>955</v>
      </c>
      <c r="X26" s="2276" t="s">
        <v>986</v>
      </c>
      <c r="Y26" s="152" t="s">
        <v>985</v>
      </c>
      <c r="Z26" s="152">
        <v>7</v>
      </c>
      <c r="AA26" s="152">
        <v>7</v>
      </c>
      <c r="AB26" s="152" t="s">
        <v>1508</v>
      </c>
      <c r="AD26" s="152" t="s">
        <v>1490</v>
      </c>
      <c r="AF26" s="2172" t="s">
        <v>805</v>
      </c>
      <c r="AG26" s="2172" t="s">
        <v>805</v>
      </c>
      <c r="AJ26" s="128"/>
      <c r="AK26" s="128"/>
      <c r="AL26" s="128"/>
      <c r="AO26" s="152" t="s">
        <v>997</v>
      </c>
      <c r="AP26" s="2185"/>
      <c r="AQ26" s="2185"/>
      <c r="AS26" s="2216" t="s">
        <v>998</v>
      </c>
      <c r="AT26" s="2217" t="s">
        <v>999</v>
      </c>
      <c r="AU26" s="2217" t="s">
        <v>837</v>
      </c>
      <c r="AV26" s="2217" t="s">
        <v>1000</v>
      </c>
      <c r="AW26" s="2218" t="s">
        <v>1001</v>
      </c>
      <c r="AX26" s="2206" t="s">
        <v>887</v>
      </c>
      <c r="AY26" s="2206" t="s">
        <v>887</v>
      </c>
      <c r="AZ26" s="2206" t="s">
        <v>886</v>
      </c>
      <c r="BA26" s="2206" t="s">
        <v>1002</v>
      </c>
      <c r="BB26" s="2206" t="s">
        <v>1003</v>
      </c>
    </row>
    <row r="27" spans="1:54" s="152" customFormat="1" ht="13.8">
      <c r="A27" s="2226" t="s">
        <v>232</v>
      </c>
      <c r="B27" s="2226"/>
      <c r="D27" s="2265">
        <v>1.08</v>
      </c>
      <c r="E27" s="2266" t="s">
        <v>1510</v>
      </c>
      <c r="F27" s="2260"/>
      <c r="G27" s="2267" t="s">
        <v>1004</v>
      </c>
      <c r="H27" s="2275"/>
      <c r="I27" s="2269" t="s">
        <v>1495</v>
      </c>
      <c r="J27" s="152" t="s">
        <v>114</v>
      </c>
      <c r="K27" s="2270" t="s">
        <v>805</v>
      </c>
      <c r="L27" s="2277" t="s">
        <v>805</v>
      </c>
      <c r="M27" s="2278" t="s">
        <v>805</v>
      </c>
      <c r="N27" s="152" t="s">
        <v>114</v>
      </c>
      <c r="O27" s="152" t="s">
        <v>114</v>
      </c>
      <c r="P27" s="152" t="s">
        <v>1502</v>
      </c>
      <c r="Q27" s="152" t="s">
        <v>1497</v>
      </c>
      <c r="S27" s="2273" t="s">
        <v>806</v>
      </c>
      <c r="V27" s="2276" t="s">
        <v>1005</v>
      </c>
      <c r="W27" s="2276" t="s">
        <v>1005</v>
      </c>
      <c r="X27" s="2276" t="s">
        <v>1005</v>
      </c>
      <c r="Y27" s="152" t="s">
        <v>1004</v>
      </c>
      <c r="Z27" s="152">
        <v>8</v>
      </c>
      <c r="AA27" s="152">
        <v>8</v>
      </c>
      <c r="AB27" s="152" t="s">
        <v>1510</v>
      </c>
      <c r="AD27" s="152" t="s">
        <v>1490</v>
      </c>
      <c r="AF27" s="2172" t="s">
        <v>805</v>
      </c>
      <c r="AG27" s="2172" t="s">
        <v>805</v>
      </c>
      <c r="AO27" s="152" t="s">
        <v>1006</v>
      </c>
      <c r="AP27" s="2185"/>
      <c r="AQ27" s="2185"/>
      <c r="AS27" s="2216" t="s">
        <v>1007</v>
      </c>
      <c r="AT27" s="2217" t="s">
        <v>1008</v>
      </c>
      <c r="AU27" s="2217" t="s">
        <v>826</v>
      </c>
      <c r="AV27" s="2217" t="s">
        <v>1009</v>
      </c>
      <c r="AW27" s="2218" t="s">
        <v>1010</v>
      </c>
      <c r="AX27" s="2206" t="s">
        <v>879</v>
      </c>
      <c r="AY27" s="2206" t="s">
        <v>993</v>
      </c>
      <c r="AZ27" s="2206" t="s">
        <v>878</v>
      </c>
      <c r="BA27" s="2279" t="s">
        <v>1011</v>
      </c>
      <c r="BB27" s="2206" t="s">
        <v>1012</v>
      </c>
    </row>
    <row r="28" spans="1:54" s="152" customFormat="1" ht="13.8">
      <c r="A28" s="2226" t="s">
        <v>590</v>
      </c>
      <c r="B28" s="2226"/>
      <c r="D28" s="2265">
        <v>1.0900000000000001</v>
      </c>
      <c r="E28" s="2266" t="s">
        <v>1027</v>
      </c>
      <c r="F28" s="2260"/>
      <c r="G28" s="2267"/>
      <c r="H28" s="2275"/>
      <c r="I28" s="2269" t="s">
        <v>1027</v>
      </c>
      <c r="J28" s="152" t="s">
        <v>1027</v>
      </c>
      <c r="K28" s="2270" t="s">
        <v>1027</v>
      </c>
      <c r="L28" s="2277" t="s">
        <v>1027</v>
      </c>
      <c r="M28" s="2278" t="s">
        <v>1027</v>
      </c>
      <c r="N28" s="152" t="s">
        <v>1027</v>
      </c>
      <c r="O28" s="152" t="s">
        <v>1027</v>
      </c>
      <c r="P28" s="152" t="s">
        <v>1027</v>
      </c>
      <c r="Q28" s="152" t="s">
        <v>1027</v>
      </c>
      <c r="S28" s="2273" t="s">
        <v>1027</v>
      </c>
      <c r="V28" s="2276" t="s">
        <v>1013</v>
      </c>
      <c r="W28" s="2276" t="s">
        <v>987</v>
      </c>
      <c r="X28" s="2276" t="s">
        <v>954</v>
      </c>
      <c r="Y28" s="152" t="s">
        <v>953</v>
      </c>
      <c r="Z28" s="152">
        <v>9</v>
      </c>
      <c r="AA28" s="152">
        <v>9</v>
      </c>
      <c r="AB28" s="152" t="s">
        <v>1027</v>
      </c>
      <c r="AD28" s="152" t="s">
        <v>1490</v>
      </c>
      <c r="AF28" s="2172" t="s">
        <v>1027</v>
      </c>
      <c r="AG28" s="2172" t="s">
        <v>1027</v>
      </c>
      <c r="AO28" s="152" t="s">
        <v>1014</v>
      </c>
      <c r="AP28" s="2185"/>
      <c r="AQ28" s="2185"/>
      <c r="AS28" s="2216" t="s">
        <v>1015</v>
      </c>
      <c r="AT28" s="2217" t="s">
        <v>1016</v>
      </c>
      <c r="AU28" s="2217" t="s">
        <v>837</v>
      </c>
      <c r="AV28" s="2217" t="s">
        <v>1017</v>
      </c>
      <c r="AW28" s="2218" t="s">
        <v>1018</v>
      </c>
      <c r="AX28" s="2206" t="s">
        <v>893</v>
      </c>
      <c r="AY28" s="2206" t="s">
        <v>893</v>
      </c>
      <c r="AZ28" s="2206" t="s">
        <v>892</v>
      </c>
      <c r="BA28" s="2279" t="s">
        <v>1019</v>
      </c>
      <c r="BB28" s="2206" t="s">
        <v>1020</v>
      </c>
    </row>
    <row r="29" spans="1:54" s="152" customFormat="1" ht="13.8">
      <c r="A29" s="2226" t="s">
        <v>590</v>
      </c>
      <c r="B29" s="2226"/>
      <c r="D29" s="2265">
        <v>1.1000000000000001</v>
      </c>
      <c r="E29" s="2266" t="s">
        <v>1027</v>
      </c>
      <c r="F29" s="2260"/>
      <c r="G29" s="2267"/>
      <c r="H29" s="2275"/>
      <c r="I29" s="2269" t="s">
        <v>1027</v>
      </c>
      <c r="J29" s="152" t="s">
        <v>1027</v>
      </c>
      <c r="K29" s="2270" t="s">
        <v>1027</v>
      </c>
      <c r="L29" s="2277" t="s">
        <v>1027</v>
      </c>
      <c r="M29" s="2278" t="s">
        <v>1027</v>
      </c>
      <c r="N29" s="152" t="s">
        <v>1027</v>
      </c>
      <c r="O29" s="152" t="s">
        <v>1027</v>
      </c>
      <c r="P29" s="152" t="s">
        <v>1027</v>
      </c>
      <c r="Q29" s="152" t="s">
        <v>1027</v>
      </c>
      <c r="S29" s="2273" t="s">
        <v>1027</v>
      </c>
      <c r="V29" s="2276" t="s">
        <v>979</v>
      </c>
      <c r="W29" s="2276" t="s">
        <v>979</v>
      </c>
      <c r="X29" s="2276" t="s">
        <v>972</v>
      </c>
      <c r="Y29" s="152" t="s">
        <v>971</v>
      </c>
      <c r="Z29" s="152">
        <v>10</v>
      </c>
      <c r="AA29" s="152">
        <v>10</v>
      </c>
      <c r="AB29" s="152" t="s">
        <v>1027</v>
      </c>
      <c r="AD29" s="152" t="s">
        <v>1490</v>
      </c>
      <c r="AF29" s="2172" t="s">
        <v>1027</v>
      </c>
      <c r="AG29" s="2172" t="s">
        <v>1027</v>
      </c>
      <c r="AJ29" s="152" t="s">
        <v>1021</v>
      </c>
      <c r="AO29" s="152" t="s">
        <v>1022</v>
      </c>
      <c r="AP29" s="2185"/>
      <c r="AQ29" s="2185"/>
      <c r="AS29" s="2216" t="s">
        <v>1015</v>
      </c>
      <c r="AT29" s="2217" t="s">
        <v>893</v>
      </c>
      <c r="AU29" s="2217" t="s">
        <v>837</v>
      </c>
      <c r="AV29" s="2217" t="s">
        <v>1023</v>
      </c>
      <c r="AW29" s="2218" t="s">
        <v>1024</v>
      </c>
      <c r="AX29" s="2206" t="s">
        <v>893</v>
      </c>
      <c r="AY29" s="2206" t="s">
        <v>893</v>
      </c>
      <c r="AZ29" s="2206" t="s">
        <v>892</v>
      </c>
      <c r="BA29" s="2279" t="s">
        <v>1025</v>
      </c>
      <c r="BB29" s="2206" t="s">
        <v>1026</v>
      </c>
    </row>
    <row r="30" spans="1:54" s="152" customFormat="1" ht="13.8">
      <c r="A30" s="2226" t="s">
        <v>590</v>
      </c>
      <c r="B30" s="2280"/>
      <c r="D30" s="2265">
        <v>1.1100000000000001</v>
      </c>
      <c r="E30" s="2266" t="s">
        <v>1027</v>
      </c>
      <c r="F30" s="2260"/>
      <c r="G30" s="2267"/>
      <c r="H30" s="2275"/>
      <c r="I30" s="2269" t="s">
        <v>1027</v>
      </c>
      <c r="J30" s="152" t="s">
        <v>1027</v>
      </c>
      <c r="K30" s="2270" t="s">
        <v>1027</v>
      </c>
      <c r="L30" s="2277"/>
      <c r="M30" s="2278"/>
      <c r="N30" s="152" t="s">
        <v>1027</v>
      </c>
      <c r="O30" s="152" t="s">
        <v>1027</v>
      </c>
      <c r="P30" s="152" t="s">
        <v>1027</v>
      </c>
      <c r="Q30" s="152" t="s">
        <v>1027</v>
      </c>
      <c r="S30" s="2273" t="s">
        <v>1027</v>
      </c>
      <c r="V30" s="2276" t="s">
        <v>1027</v>
      </c>
      <c r="W30" s="2276" t="s">
        <v>1028</v>
      </c>
      <c r="X30" s="2276" t="s">
        <v>1028</v>
      </c>
      <c r="Y30" s="152" t="s">
        <v>232</v>
      </c>
      <c r="Z30" s="152">
        <v>11</v>
      </c>
      <c r="AA30" s="152">
        <v>11</v>
      </c>
      <c r="AB30" s="152" t="s">
        <v>1027</v>
      </c>
      <c r="AD30" s="152" t="s">
        <v>1490</v>
      </c>
      <c r="AF30" s="2172" t="s">
        <v>1027</v>
      </c>
      <c r="AG30" s="2172" t="s">
        <v>1027</v>
      </c>
      <c r="AJ30" s="152" t="s">
        <v>1029</v>
      </c>
      <c r="AO30" s="152" t="s">
        <v>1030</v>
      </c>
      <c r="AP30" s="2185"/>
      <c r="AQ30" s="2185"/>
      <c r="AS30" s="2216" t="s">
        <v>1031</v>
      </c>
      <c r="AT30" s="2217" t="s">
        <v>1032</v>
      </c>
      <c r="AU30" s="2217" t="s">
        <v>837</v>
      </c>
      <c r="AV30" s="2264" t="s">
        <v>1033</v>
      </c>
      <c r="AW30" s="2186" t="s">
        <v>1034</v>
      </c>
      <c r="AX30" s="2206" t="s">
        <v>1035</v>
      </c>
      <c r="AY30" s="2206" t="s">
        <v>1035</v>
      </c>
      <c r="AZ30" s="2206" t="s">
        <v>1036</v>
      </c>
      <c r="BA30" s="2206" t="s">
        <v>1037</v>
      </c>
      <c r="BB30" s="2206" t="s">
        <v>1038</v>
      </c>
    </row>
    <row r="31" spans="1:54" s="152" customFormat="1" ht="13.8">
      <c r="A31" s="2226" t="s">
        <v>590</v>
      </c>
      <c r="B31" s="2178"/>
      <c r="D31" s="2265">
        <v>1.1200000000000001</v>
      </c>
      <c r="E31" s="2266" t="s">
        <v>1027</v>
      </c>
      <c r="F31" s="2260"/>
      <c r="G31" s="2267"/>
      <c r="H31" s="2275"/>
      <c r="I31" s="2269" t="s">
        <v>1027</v>
      </c>
      <c r="J31" s="152" t="s">
        <v>1027</v>
      </c>
      <c r="K31" s="2270" t="s">
        <v>1027</v>
      </c>
      <c r="L31" s="2277"/>
      <c r="M31" s="2278"/>
      <c r="N31" s="152" t="s">
        <v>1027</v>
      </c>
      <c r="O31" s="152" t="s">
        <v>1027</v>
      </c>
      <c r="P31" s="152" t="s">
        <v>1027</v>
      </c>
      <c r="Q31" s="152" t="s">
        <v>1027</v>
      </c>
      <c r="S31" s="2273" t="s">
        <v>1027</v>
      </c>
      <c r="V31" s="2276" t="s">
        <v>1027</v>
      </c>
      <c r="W31" s="2276" t="s">
        <v>1028</v>
      </c>
      <c r="X31" s="2276" t="s">
        <v>1028</v>
      </c>
      <c r="Y31" s="152" t="s">
        <v>232</v>
      </c>
      <c r="Z31" s="152">
        <v>12</v>
      </c>
      <c r="AA31" s="152">
        <v>12</v>
      </c>
      <c r="AB31" s="152" t="s">
        <v>1027</v>
      </c>
      <c r="AD31" s="152" t="s">
        <v>1490</v>
      </c>
      <c r="AF31" s="2172" t="s">
        <v>1027</v>
      </c>
      <c r="AG31" s="2172" t="s">
        <v>1027</v>
      </c>
      <c r="AJ31" s="2281" t="s">
        <v>1039</v>
      </c>
      <c r="AO31" s="152" t="s">
        <v>1040</v>
      </c>
      <c r="AP31" s="2185"/>
      <c r="AQ31" s="2185"/>
      <c r="AS31" s="2216" t="s">
        <v>814</v>
      </c>
      <c r="AT31" s="2217" t="s">
        <v>815</v>
      </c>
      <c r="AU31" s="2217" t="s">
        <v>815</v>
      </c>
      <c r="AV31" s="2217" t="s">
        <v>1041</v>
      </c>
      <c r="AW31" s="2218" t="s">
        <v>1042</v>
      </c>
      <c r="AX31" s="2206" t="s">
        <v>818</v>
      </c>
      <c r="AY31" s="2206" t="s">
        <v>807</v>
      </c>
      <c r="AZ31" s="2206" t="s">
        <v>819</v>
      </c>
      <c r="BA31" s="2206" t="s">
        <v>1043</v>
      </c>
      <c r="BB31" s="2206" t="s">
        <v>1044</v>
      </c>
    </row>
    <row r="32" spans="1:54" s="152" customFormat="1" ht="13.8">
      <c r="A32" s="2226" t="s">
        <v>590</v>
      </c>
      <c r="B32" s="2178"/>
      <c r="D32" s="2265">
        <v>1.1300000000000001</v>
      </c>
      <c r="E32" s="2266" t="s">
        <v>1027</v>
      </c>
      <c r="F32" s="2260"/>
      <c r="G32" s="2267"/>
      <c r="H32" s="2275"/>
      <c r="I32" s="2269" t="s">
        <v>1027</v>
      </c>
      <c r="J32" s="152" t="s">
        <v>1027</v>
      </c>
      <c r="K32" s="2270" t="s">
        <v>1027</v>
      </c>
      <c r="L32" s="2277"/>
      <c r="M32" s="2278"/>
      <c r="N32" s="152" t="s">
        <v>1027</v>
      </c>
      <c r="O32" s="152" t="s">
        <v>1027</v>
      </c>
      <c r="P32" s="152" t="s">
        <v>1027</v>
      </c>
      <c r="Q32" s="152" t="s">
        <v>1027</v>
      </c>
      <c r="S32" s="2273" t="s">
        <v>1027</v>
      </c>
      <c r="V32" s="2276" t="s">
        <v>1027</v>
      </c>
      <c r="W32" s="2276" t="s">
        <v>1028</v>
      </c>
      <c r="X32" s="2276" t="s">
        <v>1028</v>
      </c>
      <c r="Y32" s="152" t="s">
        <v>232</v>
      </c>
      <c r="Z32" s="152">
        <v>13</v>
      </c>
      <c r="AA32" s="152">
        <v>13</v>
      </c>
      <c r="AB32" s="152" t="s">
        <v>1027</v>
      </c>
      <c r="AD32" s="152" t="s">
        <v>1490</v>
      </c>
      <c r="AF32" s="2172" t="s">
        <v>1027</v>
      </c>
      <c r="AG32" s="2172" t="s">
        <v>1027</v>
      </c>
      <c r="AJ32" s="2282" t="s">
        <v>1045</v>
      </c>
      <c r="AO32" s="152" t="s">
        <v>1046</v>
      </c>
      <c r="AP32" s="2185"/>
      <c r="AQ32" s="2185"/>
      <c r="AS32" s="2216" t="s">
        <v>814</v>
      </c>
      <c r="AT32" s="2217" t="s">
        <v>815</v>
      </c>
      <c r="AU32" s="2217" t="s">
        <v>815</v>
      </c>
      <c r="AV32" s="2217" t="s">
        <v>816</v>
      </c>
      <c r="AW32" s="2218" t="s">
        <v>817</v>
      </c>
      <c r="AX32" s="2206" t="s">
        <v>818</v>
      </c>
      <c r="AY32" s="2206" t="s">
        <v>807</v>
      </c>
      <c r="AZ32" s="2206" t="s">
        <v>819</v>
      </c>
      <c r="BA32" s="2279" t="s">
        <v>1047</v>
      </c>
      <c r="BB32" s="2206" t="s">
        <v>1048</v>
      </c>
    </row>
    <row r="33" spans="1:68" s="152" customFormat="1" ht="13.8">
      <c r="A33" s="2226" t="s">
        <v>590</v>
      </c>
      <c r="B33" s="2280"/>
      <c r="D33" s="2265">
        <v>1.1400000000000001</v>
      </c>
      <c r="E33" s="2266" t="s">
        <v>1027</v>
      </c>
      <c r="F33" s="2260"/>
      <c r="G33" s="2267"/>
      <c r="H33" s="2275"/>
      <c r="I33" s="2269" t="s">
        <v>1027</v>
      </c>
      <c r="J33" s="152" t="s">
        <v>1027</v>
      </c>
      <c r="K33" s="2270" t="s">
        <v>1027</v>
      </c>
      <c r="L33" s="2277"/>
      <c r="M33" s="2278"/>
      <c r="N33" s="152" t="s">
        <v>1027</v>
      </c>
      <c r="O33" s="152" t="s">
        <v>1027</v>
      </c>
      <c r="P33" s="152" t="s">
        <v>1027</v>
      </c>
      <c r="Q33" s="152" t="s">
        <v>1027</v>
      </c>
      <c r="S33" s="2273" t="s">
        <v>1027</v>
      </c>
      <c r="V33" s="2276" t="s">
        <v>1027</v>
      </c>
      <c r="W33" s="2276" t="s">
        <v>1028</v>
      </c>
      <c r="X33" s="2276" t="s">
        <v>1028</v>
      </c>
      <c r="Y33" s="152" t="s">
        <v>232</v>
      </c>
      <c r="Z33" s="152">
        <v>14</v>
      </c>
      <c r="AA33" s="152">
        <v>14</v>
      </c>
      <c r="AB33" s="152" t="s">
        <v>1027</v>
      </c>
      <c r="AD33" s="152" t="s">
        <v>1490</v>
      </c>
      <c r="AF33" s="2172" t="s">
        <v>1027</v>
      </c>
      <c r="AG33" s="2172" t="s">
        <v>1027</v>
      </c>
      <c r="AO33" s="152" t="s">
        <v>1049</v>
      </c>
      <c r="AP33" s="2185"/>
      <c r="AQ33" s="2185"/>
      <c r="AS33" s="2216" t="s">
        <v>814</v>
      </c>
      <c r="AT33" s="2217" t="s">
        <v>815</v>
      </c>
      <c r="AU33" s="2217" t="s">
        <v>815</v>
      </c>
      <c r="AV33" s="2217" t="s">
        <v>1050</v>
      </c>
      <c r="AW33" s="2218" t="s">
        <v>1051</v>
      </c>
      <c r="AX33" s="2206" t="s">
        <v>818</v>
      </c>
      <c r="AY33" s="2206" t="s">
        <v>807</v>
      </c>
      <c r="AZ33" s="2206" t="s">
        <v>819</v>
      </c>
      <c r="BA33" s="2206" t="s">
        <v>1052</v>
      </c>
      <c r="BB33" s="2206" t="s">
        <v>1053</v>
      </c>
    </row>
    <row r="34" spans="1:68" s="152" customFormat="1" ht="13.8">
      <c r="A34" s="2226" t="s">
        <v>590</v>
      </c>
      <c r="B34" s="2280"/>
      <c r="D34" s="2265">
        <v>1.1500000000000001</v>
      </c>
      <c r="E34" s="2266" t="s">
        <v>1027</v>
      </c>
      <c r="F34" s="2260"/>
      <c r="G34" s="2267"/>
      <c r="H34" s="2275"/>
      <c r="I34" s="2269" t="s">
        <v>1027</v>
      </c>
      <c r="J34" s="152" t="s">
        <v>1027</v>
      </c>
      <c r="K34" s="2270" t="s">
        <v>1027</v>
      </c>
      <c r="L34" s="2277"/>
      <c r="M34" s="2278"/>
      <c r="N34" s="152" t="s">
        <v>1027</v>
      </c>
      <c r="O34" s="152" t="s">
        <v>1027</v>
      </c>
      <c r="P34" s="152" t="s">
        <v>1027</v>
      </c>
      <c r="Q34" s="152" t="s">
        <v>1027</v>
      </c>
      <c r="S34" s="2273" t="s">
        <v>1027</v>
      </c>
      <c r="V34" s="2276" t="s">
        <v>1027</v>
      </c>
      <c r="W34" s="2276" t="s">
        <v>1028</v>
      </c>
      <c r="X34" s="2276" t="s">
        <v>1028</v>
      </c>
      <c r="Y34" s="152" t="s">
        <v>232</v>
      </c>
      <c r="Z34" s="152">
        <v>15</v>
      </c>
      <c r="AA34" s="152">
        <v>15</v>
      </c>
      <c r="AB34" s="152" t="s">
        <v>1027</v>
      </c>
      <c r="AD34" s="152" t="s">
        <v>1490</v>
      </c>
      <c r="AF34" s="2172" t="s">
        <v>1027</v>
      </c>
      <c r="AG34" s="2172" t="s">
        <v>1027</v>
      </c>
      <c r="AO34" s="152" t="s">
        <v>220</v>
      </c>
      <c r="AP34" s="2185"/>
      <c r="AQ34" s="2185"/>
      <c r="AS34" s="2216" t="s">
        <v>1054</v>
      </c>
      <c r="AT34" s="2217" t="s">
        <v>1055</v>
      </c>
      <c r="AU34" s="2217" t="s">
        <v>837</v>
      </c>
      <c r="AV34" s="2217" t="s">
        <v>1056</v>
      </c>
      <c r="AW34" s="2218" t="s">
        <v>1511</v>
      </c>
      <c r="AX34" s="2206" t="s">
        <v>901</v>
      </c>
      <c r="AY34" s="2206" t="s">
        <v>901</v>
      </c>
      <c r="AZ34" s="2206" t="s">
        <v>900</v>
      </c>
      <c r="BA34" s="2279" t="s">
        <v>1057</v>
      </c>
      <c r="BB34" s="2206" t="s">
        <v>1058</v>
      </c>
    </row>
    <row r="35" spans="1:68" s="152" customFormat="1" ht="13.8">
      <c r="A35" s="2226" t="s">
        <v>590</v>
      </c>
      <c r="B35" s="2280"/>
      <c r="D35" s="2265">
        <v>1.1600000000000001</v>
      </c>
      <c r="E35" s="2266" t="s">
        <v>1027</v>
      </c>
      <c r="F35" s="2260"/>
      <c r="G35" s="2267"/>
      <c r="H35" s="2275"/>
      <c r="I35" s="2269" t="s">
        <v>1027</v>
      </c>
      <c r="J35" s="152" t="s">
        <v>1027</v>
      </c>
      <c r="K35" s="2270" t="s">
        <v>1027</v>
      </c>
      <c r="L35" s="2277"/>
      <c r="M35" s="2278"/>
      <c r="N35" s="152" t="s">
        <v>1027</v>
      </c>
      <c r="O35" s="152" t="s">
        <v>1027</v>
      </c>
      <c r="P35" s="152" t="s">
        <v>1027</v>
      </c>
      <c r="Q35" s="152" t="s">
        <v>1027</v>
      </c>
      <c r="S35" s="2273" t="s">
        <v>1027</v>
      </c>
      <c r="V35" s="2276" t="s">
        <v>1027</v>
      </c>
      <c r="W35" s="2276" t="s">
        <v>1028</v>
      </c>
      <c r="X35" s="2276" t="s">
        <v>1028</v>
      </c>
      <c r="Y35" s="152" t="s">
        <v>232</v>
      </c>
      <c r="Z35" s="152">
        <v>16</v>
      </c>
      <c r="AA35" s="152">
        <v>16</v>
      </c>
      <c r="AB35" s="152" t="s">
        <v>1027</v>
      </c>
      <c r="AD35" s="152" t="s">
        <v>1490</v>
      </c>
      <c r="AF35" s="2172" t="s">
        <v>1027</v>
      </c>
      <c r="AG35" s="2172" t="s">
        <v>1027</v>
      </c>
      <c r="AO35" s="152" t="s">
        <v>1059</v>
      </c>
      <c r="AP35" s="2185"/>
      <c r="AQ35" s="2185"/>
      <c r="AS35" s="2216" t="s">
        <v>1060</v>
      </c>
      <c r="AT35" s="2217" t="s">
        <v>1061</v>
      </c>
      <c r="AU35" s="2217" t="s">
        <v>837</v>
      </c>
      <c r="AV35" s="2217" t="s">
        <v>1062</v>
      </c>
      <c r="AW35" s="2218" t="s">
        <v>1063</v>
      </c>
      <c r="AX35" s="2206" t="s">
        <v>913</v>
      </c>
      <c r="AY35" s="2206" t="s">
        <v>1064</v>
      </c>
      <c r="AZ35" s="2206" t="s">
        <v>912</v>
      </c>
      <c r="BA35" s="2206" t="s">
        <v>1065</v>
      </c>
      <c r="BB35" s="2206" t="s">
        <v>1066</v>
      </c>
    </row>
    <row r="36" spans="1:68" s="152" customFormat="1" ht="13.8">
      <c r="A36" s="2226" t="s">
        <v>590</v>
      </c>
      <c r="B36" s="2280"/>
      <c r="D36" s="2265">
        <v>1.1700000000000002</v>
      </c>
      <c r="E36" s="2266" t="s">
        <v>1027</v>
      </c>
      <c r="F36" s="2260"/>
      <c r="G36" s="2267"/>
      <c r="H36" s="2275"/>
      <c r="I36" s="2269" t="s">
        <v>1027</v>
      </c>
      <c r="J36" s="152" t="s">
        <v>1027</v>
      </c>
      <c r="K36" s="2270" t="s">
        <v>1027</v>
      </c>
      <c r="L36" s="2277"/>
      <c r="M36" s="2278"/>
      <c r="N36" s="152" t="s">
        <v>1027</v>
      </c>
      <c r="O36" s="152" t="s">
        <v>1027</v>
      </c>
      <c r="P36" s="152" t="s">
        <v>1027</v>
      </c>
      <c r="Q36" s="152" t="s">
        <v>1027</v>
      </c>
      <c r="S36" s="2273" t="s">
        <v>1027</v>
      </c>
      <c r="V36" s="2276" t="s">
        <v>1027</v>
      </c>
      <c r="W36" s="2276" t="s">
        <v>1028</v>
      </c>
      <c r="X36" s="2276" t="s">
        <v>1028</v>
      </c>
      <c r="Y36" s="152" t="s">
        <v>232</v>
      </c>
      <c r="Z36" s="152">
        <v>17</v>
      </c>
      <c r="AA36" s="152">
        <v>17</v>
      </c>
      <c r="AB36" s="152" t="s">
        <v>1027</v>
      </c>
      <c r="AD36" s="152" t="s">
        <v>1490</v>
      </c>
      <c r="AF36" s="2172" t="s">
        <v>1027</v>
      </c>
      <c r="AG36" s="2172" t="s">
        <v>1027</v>
      </c>
      <c r="AO36" s="152" t="s">
        <v>1067</v>
      </c>
      <c r="AP36" s="2185"/>
      <c r="AQ36" s="2185"/>
      <c r="AS36" s="2216" t="s">
        <v>1060</v>
      </c>
      <c r="AT36" s="2217" t="s">
        <v>1061</v>
      </c>
      <c r="AU36" s="2217" t="s">
        <v>837</v>
      </c>
      <c r="AV36" s="2217" t="s">
        <v>1068</v>
      </c>
      <c r="AW36" s="2218" t="s">
        <v>1069</v>
      </c>
      <c r="AX36" s="2206" t="s">
        <v>913</v>
      </c>
      <c r="AY36" s="2206" t="s">
        <v>1064</v>
      </c>
      <c r="AZ36" s="2206" t="s">
        <v>912</v>
      </c>
      <c r="BA36" s="2206" t="s">
        <v>1070</v>
      </c>
      <c r="BB36" s="2206" t="s">
        <v>114</v>
      </c>
    </row>
    <row r="37" spans="1:68" s="152" customFormat="1" ht="13.8">
      <c r="A37" s="2226" t="s">
        <v>590</v>
      </c>
      <c r="B37" s="2280"/>
      <c r="D37" s="2265">
        <v>1.1800000000000002</v>
      </c>
      <c r="E37" s="2266" t="s">
        <v>1027</v>
      </c>
      <c r="G37" s="2267"/>
      <c r="H37" s="2275"/>
      <c r="I37" s="2269" t="s">
        <v>1027</v>
      </c>
      <c r="J37" s="152" t="s">
        <v>1027</v>
      </c>
      <c r="K37" s="2270" t="s">
        <v>1027</v>
      </c>
      <c r="L37" s="2277"/>
      <c r="M37" s="2278"/>
      <c r="N37" s="152" t="s">
        <v>1027</v>
      </c>
      <c r="O37" s="152" t="s">
        <v>1027</v>
      </c>
      <c r="P37" s="152" t="s">
        <v>1027</v>
      </c>
      <c r="Q37" s="152" t="s">
        <v>1027</v>
      </c>
      <c r="S37" s="2273" t="s">
        <v>1027</v>
      </c>
      <c r="V37" s="2276" t="s">
        <v>1027</v>
      </c>
      <c r="W37" s="2276" t="s">
        <v>1028</v>
      </c>
      <c r="X37" s="2276" t="s">
        <v>1028</v>
      </c>
      <c r="Y37" s="152" t="s">
        <v>232</v>
      </c>
      <c r="Z37" s="152">
        <v>18</v>
      </c>
      <c r="AA37" s="152">
        <v>18</v>
      </c>
      <c r="AB37" s="152" t="s">
        <v>1027</v>
      </c>
      <c r="AD37" s="152" t="s">
        <v>1490</v>
      </c>
      <c r="AF37" s="2172" t="s">
        <v>1027</v>
      </c>
      <c r="AG37" s="2172" t="s">
        <v>1027</v>
      </c>
      <c r="AO37" s="152" t="s">
        <v>1071</v>
      </c>
      <c r="AP37" s="2185"/>
      <c r="AQ37" s="2185"/>
      <c r="AS37" s="2216" t="s">
        <v>1060</v>
      </c>
      <c r="AT37" s="2217" t="s">
        <v>1061</v>
      </c>
      <c r="AU37" s="2217" t="s">
        <v>837</v>
      </c>
      <c r="AV37" s="2217" t="s">
        <v>1072</v>
      </c>
      <c r="AW37" s="2218" t="s">
        <v>1073</v>
      </c>
      <c r="AX37" s="2206" t="s">
        <v>913</v>
      </c>
      <c r="AY37" s="2206" t="s">
        <v>1064</v>
      </c>
      <c r="AZ37" s="2206" t="s">
        <v>912</v>
      </c>
      <c r="BA37" s="2206" t="s">
        <v>1074</v>
      </c>
      <c r="BB37" s="2206" t="s">
        <v>1075</v>
      </c>
    </row>
    <row r="38" spans="1:68" s="152" customFormat="1" ht="13.8">
      <c r="A38" s="2226" t="s">
        <v>590</v>
      </c>
      <c r="B38" s="2280"/>
      <c r="D38" s="2265">
        <v>1.1900000000000002</v>
      </c>
      <c r="E38" s="2266" t="s">
        <v>1027</v>
      </c>
      <c r="G38" s="2267"/>
      <c r="H38" s="2275"/>
      <c r="I38" s="2269" t="s">
        <v>1027</v>
      </c>
      <c r="J38" s="152" t="s">
        <v>1027</v>
      </c>
      <c r="K38" s="2270" t="s">
        <v>1027</v>
      </c>
      <c r="L38" s="2277"/>
      <c r="M38" s="2278"/>
      <c r="N38" s="152" t="s">
        <v>1027</v>
      </c>
      <c r="O38" s="152" t="s">
        <v>1027</v>
      </c>
      <c r="P38" s="152" t="s">
        <v>1027</v>
      </c>
      <c r="Q38" s="152" t="s">
        <v>1027</v>
      </c>
      <c r="S38" s="2273" t="s">
        <v>1027</v>
      </c>
      <c r="V38" s="2276" t="s">
        <v>1027</v>
      </c>
      <c r="W38" s="2276" t="s">
        <v>1028</v>
      </c>
      <c r="X38" s="2276" t="s">
        <v>1028</v>
      </c>
      <c r="Y38" s="152" t="s">
        <v>232</v>
      </c>
      <c r="Z38" s="152">
        <v>19</v>
      </c>
      <c r="AA38" s="152">
        <v>19</v>
      </c>
      <c r="AB38" s="152" t="s">
        <v>1027</v>
      </c>
      <c r="AD38" s="152" t="s">
        <v>1490</v>
      </c>
      <c r="AF38" s="2172" t="s">
        <v>1027</v>
      </c>
      <c r="AG38" s="2172" t="s">
        <v>1027</v>
      </c>
      <c r="AO38" s="152" t="s">
        <v>1076</v>
      </c>
      <c r="AP38" s="2185"/>
      <c r="AQ38" s="2185"/>
      <c r="AS38" s="2216" t="s">
        <v>1060</v>
      </c>
      <c r="AT38" s="2217" t="s">
        <v>1061</v>
      </c>
      <c r="AU38" s="2217" t="s">
        <v>837</v>
      </c>
      <c r="AV38" s="2217" t="s">
        <v>1077</v>
      </c>
      <c r="AW38" s="2218" t="s">
        <v>1078</v>
      </c>
      <c r="AX38" s="2206" t="s">
        <v>906</v>
      </c>
      <c r="AY38" s="2206" t="s">
        <v>807</v>
      </c>
      <c r="AZ38" s="2206" t="s">
        <v>905</v>
      </c>
      <c r="BA38" s="2206" t="s">
        <v>1079</v>
      </c>
      <c r="BB38" s="2206" t="s">
        <v>1080</v>
      </c>
    </row>
    <row r="39" spans="1:68" s="152" customFormat="1" ht="13.8">
      <c r="A39" s="2226" t="s">
        <v>590</v>
      </c>
      <c r="B39" s="2280"/>
      <c r="D39" s="2265">
        <v>1.2000000000000002</v>
      </c>
      <c r="E39" s="2266" t="s">
        <v>1027</v>
      </c>
      <c r="G39" s="2267"/>
      <c r="H39" s="2275"/>
      <c r="I39" s="2269" t="s">
        <v>1027</v>
      </c>
      <c r="J39" s="152" t="s">
        <v>1027</v>
      </c>
      <c r="K39" s="2270" t="s">
        <v>1027</v>
      </c>
      <c r="L39" s="2277"/>
      <c r="M39" s="2278"/>
      <c r="N39" s="152" t="s">
        <v>1027</v>
      </c>
      <c r="O39" s="152" t="s">
        <v>1027</v>
      </c>
      <c r="P39" s="152" t="s">
        <v>1027</v>
      </c>
      <c r="Q39" s="152" t="s">
        <v>1027</v>
      </c>
      <c r="S39" s="2273" t="s">
        <v>1027</v>
      </c>
      <c r="V39" s="2276" t="s">
        <v>1027</v>
      </c>
      <c r="W39" s="2276" t="s">
        <v>1028</v>
      </c>
      <c r="X39" s="2276" t="s">
        <v>1028</v>
      </c>
      <c r="Y39" s="152" t="s">
        <v>232</v>
      </c>
      <c r="Z39" s="152">
        <v>20</v>
      </c>
      <c r="AA39" s="152">
        <v>20</v>
      </c>
      <c r="AB39" s="152" t="s">
        <v>1027</v>
      </c>
      <c r="AD39" s="152" t="s">
        <v>1490</v>
      </c>
      <c r="AF39" s="2172" t="s">
        <v>1027</v>
      </c>
      <c r="AG39" s="2172" t="s">
        <v>1027</v>
      </c>
      <c r="AO39" s="152" t="s">
        <v>1081</v>
      </c>
      <c r="AP39" s="2185"/>
      <c r="AQ39" s="2185"/>
      <c r="AS39" s="2216" t="s">
        <v>1060</v>
      </c>
      <c r="AT39" s="2217" t="s">
        <v>1061</v>
      </c>
      <c r="AU39" s="2217" t="s">
        <v>837</v>
      </c>
      <c r="AV39" s="2217" t="s">
        <v>1082</v>
      </c>
      <c r="AW39" s="2218" t="s">
        <v>1083</v>
      </c>
      <c r="AX39" s="2206" t="s">
        <v>913</v>
      </c>
      <c r="AY39" s="2206" t="s">
        <v>1064</v>
      </c>
      <c r="AZ39" s="2206" t="s">
        <v>912</v>
      </c>
      <c r="BA39" s="2206" t="s">
        <v>1084</v>
      </c>
      <c r="BB39" s="2206" t="s">
        <v>1085</v>
      </c>
    </row>
    <row r="40" spans="1:68" s="152" customFormat="1" ht="13.8">
      <c r="A40" s="2226" t="s">
        <v>590</v>
      </c>
      <c r="B40" s="2280"/>
      <c r="D40" s="2265">
        <v>1.2100000000000002</v>
      </c>
      <c r="E40" s="2266" t="s">
        <v>1027</v>
      </c>
      <c r="G40" s="2267"/>
      <c r="H40" s="2275"/>
      <c r="I40" s="2269" t="s">
        <v>1027</v>
      </c>
      <c r="J40" s="152" t="s">
        <v>1027</v>
      </c>
      <c r="K40" s="2270" t="s">
        <v>1027</v>
      </c>
      <c r="L40" s="2277"/>
      <c r="M40" s="2278"/>
      <c r="N40" s="152" t="s">
        <v>1027</v>
      </c>
      <c r="O40" s="152" t="s">
        <v>1027</v>
      </c>
      <c r="P40" s="152" t="s">
        <v>1027</v>
      </c>
      <c r="Q40" s="152" t="s">
        <v>1027</v>
      </c>
      <c r="S40" s="2273" t="s">
        <v>1027</v>
      </c>
      <c r="V40" s="2276" t="s">
        <v>1027</v>
      </c>
      <c r="W40" s="2276" t="s">
        <v>1028</v>
      </c>
      <c r="X40" s="2276" t="s">
        <v>1028</v>
      </c>
      <c r="Y40" s="152" t="s">
        <v>232</v>
      </c>
      <c r="Z40" s="152">
        <v>21</v>
      </c>
      <c r="AA40" s="152">
        <v>21</v>
      </c>
      <c r="AB40" s="152" t="s">
        <v>1027</v>
      </c>
      <c r="AD40" s="152" t="s">
        <v>1490</v>
      </c>
      <c r="AF40" s="2172" t="s">
        <v>1027</v>
      </c>
      <c r="AG40" s="2172" t="s">
        <v>1027</v>
      </c>
      <c r="AO40" s="152" t="s">
        <v>1086</v>
      </c>
      <c r="AP40" s="2185"/>
      <c r="AQ40" s="2185"/>
      <c r="AS40" s="2216" t="s">
        <v>1087</v>
      </c>
      <c r="AT40" s="2217" t="s">
        <v>1088</v>
      </c>
      <c r="AU40" s="2217" t="s">
        <v>837</v>
      </c>
      <c r="AV40" s="2217" t="s">
        <v>1089</v>
      </c>
      <c r="AW40" s="2218" t="s">
        <v>1090</v>
      </c>
      <c r="AX40" s="2206" t="s">
        <v>922</v>
      </c>
      <c r="AY40" s="2206" t="s">
        <v>863</v>
      </c>
      <c r="AZ40" s="2206" t="s">
        <v>921</v>
      </c>
      <c r="BA40" s="2279" t="s">
        <v>1091</v>
      </c>
      <c r="BB40" s="2206" t="s">
        <v>1092</v>
      </c>
    </row>
    <row r="41" spans="1:68" s="152" customFormat="1" ht="13.8">
      <c r="A41" s="2226" t="s">
        <v>590</v>
      </c>
      <c r="B41" s="2280"/>
      <c r="D41" s="2265">
        <v>1.2200000000000002</v>
      </c>
      <c r="E41" s="2266" t="s">
        <v>1027</v>
      </c>
      <c r="G41" s="2267"/>
      <c r="H41" s="2275"/>
      <c r="I41" s="2269" t="s">
        <v>1027</v>
      </c>
      <c r="J41" s="152" t="s">
        <v>1027</v>
      </c>
      <c r="K41" s="2270" t="s">
        <v>1027</v>
      </c>
      <c r="L41" s="2277"/>
      <c r="M41" s="2278"/>
      <c r="N41" s="152" t="s">
        <v>1027</v>
      </c>
      <c r="O41" s="152" t="s">
        <v>1027</v>
      </c>
      <c r="P41" s="152" t="s">
        <v>1027</v>
      </c>
      <c r="Q41" s="152" t="s">
        <v>1027</v>
      </c>
      <c r="S41" s="2273" t="s">
        <v>1027</v>
      </c>
      <c r="V41" s="2276" t="s">
        <v>1027</v>
      </c>
      <c r="W41" s="2276" t="s">
        <v>1028</v>
      </c>
      <c r="X41" s="2276" t="s">
        <v>1028</v>
      </c>
      <c r="Y41" s="152" t="s">
        <v>232</v>
      </c>
      <c r="Z41" s="152">
        <v>22</v>
      </c>
      <c r="AA41" s="152">
        <v>22</v>
      </c>
      <c r="AB41" s="152" t="s">
        <v>1027</v>
      </c>
      <c r="AD41" s="152" t="s">
        <v>1490</v>
      </c>
      <c r="AF41" s="2172" t="s">
        <v>1027</v>
      </c>
      <c r="AG41" s="2172" t="s">
        <v>1027</v>
      </c>
      <c r="AO41" s="152" t="s">
        <v>1093</v>
      </c>
      <c r="AP41" s="2185"/>
      <c r="AQ41" s="2185"/>
      <c r="AS41" s="2216" t="s">
        <v>1094</v>
      </c>
      <c r="AT41" s="2217" t="s">
        <v>1095</v>
      </c>
      <c r="AU41" s="2217" t="s">
        <v>837</v>
      </c>
      <c r="AV41" s="2217" t="s">
        <v>1096</v>
      </c>
      <c r="AW41" s="2218" t="s">
        <v>1097</v>
      </c>
      <c r="AX41" s="2206" t="s">
        <v>944</v>
      </c>
      <c r="AY41" s="2206" t="s">
        <v>944</v>
      </c>
      <c r="AZ41" s="2206" t="s">
        <v>943</v>
      </c>
      <c r="BA41" s="2206" t="s">
        <v>1098</v>
      </c>
      <c r="BB41" s="2206" t="s">
        <v>1099</v>
      </c>
    </row>
    <row r="42" spans="1:68" s="152" customFormat="1" ht="13.8">
      <c r="A42" s="2226" t="s">
        <v>590</v>
      </c>
      <c r="B42" s="2280"/>
      <c r="D42" s="2265">
        <v>1.2300000000000002</v>
      </c>
      <c r="E42" s="2266" t="s">
        <v>1027</v>
      </c>
      <c r="G42" s="2267"/>
      <c r="H42" s="2275"/>
      <c r="I42" s="2269" t="s">
        <v>1027</v>
      </c>
      <c r="J42" s="152" t="s">
        <v>1027</v>
      </c>
      <c r="K42" s="2270" t="s">
        <v>1027</v>
      </c>
      <c r="L42" s="2277"/>
      <c r="M42" s="2278"/>
      <c r="N42" s="152" t="s">
        <v>1027</v>
      </c>
      <c r="O42" s="152" t="s">
        <v>1027</v>
      </c>
      <c r="P42" s="152" t="s">
        <v>1027</v>
      </c>
      <c r="Q42" s="152" t="s">
        <v>1027</v>
      </c>
      <c r="S42" s="2273" t="s">
        <v>1027</v>
      </c>
      <c r="V42" s="2276" t="s">
        <v>1027</v>
      </c>
      <c r="W42" s="2276" t="s">
        <v>1028</v>
      </c>
      <c r="X42" s="2276" t="s">
        <v>1028</v>
      </c>
      <c r="Y42" s="152" t="s">
        <v>232</v>
      </c>
      <c r="Z42" s="152">
        <v>23</v>
      </c>
      <c r="AA42" s="152">
        <v>23</v>
      </c>
      <c r="AB42" s="152" t="s">
        <v>1027</v>
      </c>
      <c r="AD42" s="152" t="s">
        <v>1490</v>
      </c>
      <c r="AF42" s="2172" t="s">
        <v>1027</v>
      </c>
      <c r="AG42" s="2172" t="s">
        <v>1027</v>
      </c>
      <c r="AO42" s="152" t="s">
        <v>1100</v>
      </c>
      <c r="AP42" s="2185"/>
      <c r="AQ42" s="2185"/>
      <c r="AS42" s="2216" t="s">
        <v>1101</v>
      </c>
      <c r="AT42" s="2217" t="s">
        <v>1102</v>
      </c>
      <c r="AU42" s="2217" t="s">
        <v>837</v>
      </c>
      <c r="AV42" s="2217" t="s">
        <v>1103</v>
      </c>
      <c r="AW42" s="2218" t="s">
        <v>1104</v>
      </c>
      <c r="AX42" s="2206" t="s">
        <v>879</v>
      </c>
      <c r="AY42" s="2206" t="s">
        <v>993</v>
      </c>
      <c r="AZ42" s="2206" t="s">
        <v>878</v>
      </c>
      <c r="BA42" s="2206" t="s">
        <v>1105</v>
      </c>
      <c r="BB42" s="2206" t="s">
        <v>114</v>
      </c>
    </row>
    <row r="43" spans="1:68" s="152" customFormat="1" ht="13.8">
      <c r="A43" s="2226" t="s">
        <v>590</v>
      </c>
      <c r="B43" s="2280"/>
      <c r="D43" s="2265">
        <v>1.2400000000000002</v>
      </c>
      <c r="E43" s="2266" t="s">
        <v>1027</v>
      </c>
      <c r="G43" s="2267"/>
      <c r="H43" s="2275"/>
      <c r="I43" s="2269" t="s">
        <v>1027</v>
      </c>
      <c r="J43" s="152" t="s">
        <v>1027</v>
      </c>
      <c r="K43" s="2270" t="s">
        <v>1027</v>
      </c>
      <c r="L43" s="2277"/>
      <c r="M43" s="2278"/>
      <c r="N43" s="152" t="s">
        <v>1027</v>
      </c>
      <c r="O43" s="152" t="s">
        <v>1027</v>
      </c>
      <c r="P43" s="152" t="s">
        <v>1027</v>
      </c>
      <c r="Q43" s="152" t="s">
        <v>1027</v>
      </c>
      <c r="S43" s="2273" t="s">
        <v>1027</v>
      </c>
      <c r="V43" s="2276" t="s">
        <v>1027</v>
      </c>
      <c r="W43" s="2276" t="s">
        <v>1028</v>
      </c>
      <c r="X43" s="2276" t="s">
        <v>1028</v>
      </c>
      <c r="Y43" s="152" t="s">
        <v>232</v>
      </c>
      <c r="Z43" s="152">
        <v>24</v>
      </c>
      <c r="AA43" s="152">
        <v>24</v>
      </c>
      <c r="AB43" s="152" t="s">
        <v>1027</v>
      </c>
      <c r="AD43" s="152" t="s">
        <v>1490</v>
      </c>
      <c r="AF43" s="2172" t="s">
        <v>1027</v>
      </c>
      <c r="AG43" s="2172" t="s">
        <v>1027</v>
      </c>
      <c r="AO43" s="152" t="s">
        <v>1106</v>
      </c>
      <c r="AP43" s="2185"/>
      <c r="AQ43" s="2185"/>
      <c r="AS43" s="2216" t="s">
        <v>1107</v>
      </c>
      <c r="AT43" s="2217" t="s">
        <v>1108</v>
      </c>
      <c r="AU43" s="2217" t="s">
        <v>837</v>
      </c>
      <c r="AV43" s="2217" t="s">
        <v>1109</v>
      </c>
      <c r="AW43" s="2218" t="s">
        <v>1110</v>
      </c>
      <c r="AX43" s="2206" t="s">
        <v>952</v>
      </c>
      <c r="AY43" s="2206" t="s">
        <v>952</v>
      </c>
      <c r="AZ43" s="2206" t="s">
        <v>951</v>
      </c>
      <c r="BA43" s="2279" t="s">
        <v>1111</v>
      </c>
      <c r="BB43" s="2206" t="s">
        <v>1112</v>
      </c>
    </row>
    <row r="44" spans="1:68" s="2225" customFormat="1" ht="13.8">
      <c r="A44" s="2226" t="s">
        <v>590</v>
      </c>
      <c r="B44" s="2280"/>
      <c r="D44" s="2265">
        <v>1.2500000000000002</v>
      </c>
      <c r="E44" s="2266" t="s">
        <v>1027</v>
      </c>
      <c r="F44" s="152"/>
      <c r="G44" s="2267"/>
      <c r="H44" s="2275"/>
      <c r="I44" s="2269" t="s">
        <v>1027</v>
      </c>
      <c r="J44" s="152" t="s">
        <v>1027</v>
      </c>
      <c r="K44" s="2270" t="s">
        <v>1027</v>
      </c>
      <c r="L44" s="2277"/>
      <c r="M44" s="2278"/>
      <c r="N44" s="152" t="s">
        <v>1027</v>
      </c>
      <c r="O44" s="152" t="s">
        <v>1027</v>
      </c>
      <c r="P44" s="152" t="s">
        <v>1027</v>
      </c>
      <c r="Q44" s="152" t="s">
        <v>1027</v>
      </c>
      <c r="R44" s="152"/>
      <c r="S44" s="2273" t="s">
        <v>1027</v>
      </c>
      <c r="V44" s="2283" t="s">
        <v>1027</v>
      </c>
      <c r="W44" s="2284" t="s">
        <v>1028</v>
      </c>
      <c r="X44" s="2284" t="s">
        <v>1028</v>
      </c>
      <c r="Y44" s="152" t="s">
        <v>232</v>
      </c>
      <c r="Z44" s="152">
        <v>25</v>
      </c>
      <c r="AA44" s="152">
        <v>25</v>
      </c>
      <c r="AB44" s="152" t="s">
        <v>1027</v>
      </c>
      <c r="AC44" s="152"/>
      <c r="AD44" s="152" t="s">
        <v>1490</v>
      </c>
      <c r="AE44" s="152"/>
      <c r="AF44" s="2172" t="s">
        <v>1027</v>
      </c>
      <c r="AG44" s="2172" t="s">
        <v>1027</v>
      </c>
      <c r="AJ44" s="152"/>
      <c r="AK44" s="152"/>
      <c r="AL44" s="152"/>
      <c r="AM44" s="152"/>
      <c r="AN44" s="152"/>
      <c r="AO44" s="152" t="s">
        <v>1113</v>
      </c>
      <c r="AP44" s="2185"/>
      <c r="AQ44" s="2186"/>
      <c r="AR44" s="152"/>
      <c r="AS44" s="2216" t="s">
        <v>1114</v>
      </c>
      <c r="AT44" s="2217" t="s">
        <v>1115</v>
      </c>
      <c r="AU44" s="2217" t="s">
        <v>826</v>
      </c>
      <c r="AV44" s="2217" t="s">
        <v>1116</v>
      </c>
      <c r="AW44" s="2218" t="s">
        <v>1117</v>
      </c>
      <c r="AX44" s="2206" t="s">
        <v>963</v>
      </c>
      <c r="AY44" s="2206" t="s">
        <v>963</v>
      </c>
      <c r="AZ44" s="2206" t="s">
        <v>962</v>
      </c>
      <c r="BA44" s="2206" t="s">
        <v>1118</v>
      </c>
      <c r="BB44" s="2206" t="s">
        <v>1119</v>
      </c>
      <c r="BC44" s="152"/>
      <c r="BD44" s="152"/>
      <c r="BE44" s="152"/>
      <c r="BF44" s="152"/>
      <c r="BG44" s="152"/>
      <c r="BH44" s="152"/>
      <c r="BI44" s="152"/>
      <c r="BJ44" s="152"/>
      <c r="BK44" s="152"/>
      <c r="BL44" s="152"/>
      <c r="BM44" s="152"/>
      <c r="BN44" s="152"/>
      <c r="BO44" s="152"/>
      <c r="BP44" s="152"/>
    </row>
    <row r="45" spans="1:68" s="2186" customFormat="1" ht="13.8">
      <c r="A45" s="152"/>
      <c r="B45" s="152"/>
      <c r="C45" s="152"/>
      <c r="D45" s="152"/>
      <c r="E45" s="2285"/>
      <c r="F45" s="152"/>
      <c r="G45" s="152"/>
      <c r="H45" s="152"/>
      <c r="I45" s="152"/>
      <c r="J45" s="152"/>
      <c r="K45" s="152"/>
      <c r="L45" s="152"/>
      <c r="M45" s="152"/>
      <c r="N45" s="152"/>
      <c r="O45" s="152"/>
      <c r="P45" s="152"/>
      <c r="Q45" s="152"/>
      <c r="R45" s="152"/>
      <c r="S45" s="152"/>
      <c r="T45" s="152"/>
      <c r="U45" s="152" t="s">
        <v>232</v>
      </c>
      <c r="V45" s="152"/>
      <c r="W45" s="152"/>
      <c r="X45" s="152"/>
      <c r="Y45" s="152"/>
      <c r="Z45" s="152"/>
      <c r="AA45" s="152"/>
      <c r="AB45" s="152"/>
      <c r="AC45" s="152"/>
      <c r="AD45" s="152"/>
      <c r="AE45" s="152"/>
      <c r="AF45" s="152"/>
      <c r="AG45" s="152"/>
      <c r="AL45" s="2225"/>
      <c r="AM45" s="2225"/>
      <c r="AN45" s="2225"/>
      <c r="AO45" s="2225" t="s">
        <v>57</v>
      </c>
      <c r="AP45" s="2185"/>
      <c r="AQ45" s="2185"/>
      <c r="AR45" s="152"/>
      <c r="AS45" s="2216" t="s">
        <v>826</v>
      </c>
      <c r="AT45" s="2217"/>
      <c r="AU45" s="2217" t="s">
        <v>837</v>
      </c>
      <c r="AV45" s="2217" t="s">
        <v>827</v>
      </c>
      <c r="AW45" s="2218" t="s">
        <v>828</v>
      </c>
      <c r="AX45" s="2206" t="s">
        <v>114</v>
      </c>
      <c r="AY45" s="2206" t="s">
        <v>807</v>
      </c>
      <c r="AZ45" s="2206" t="s">
        <v>808</v>
      </c>
      <c r="BA45" s="2279" t="s">
        <v>1120</v>
      </c>
      <c r="BB45" s="2206" t="s">
        <v>1121</v>
      </c>
      <c r="BC45" s="152"/>
      <c r="BD45" s="152"/>
      <c r="BE45" s="152"/>
      <c r="BF45" s="152"/>
      <c r="BG45" s="152"/>
      <c r="BH45" s="152"/>
      <c r="BI45" s="152"/>
      <c r="BJ45" s="152"/>
      <c r="BK45" s="152"/>
      <c r="BL45" s="152"/>
      <c r="BM45" s="152"/>
      <c r="BN45" s="152"/>
      <c r="BO45" s="152"/>
      <c r="BP45" s="152"/>
    </row>
    <row r="46" spans="1:68" s="2185" customFormat="1" ht="13.8">
      <c r="A46" s="152"/>
      <c r="B46" s="152"/>
      <c r="C46" s="152"/>
      <c r="D46" s="152"/>
      <c r="E46" s="2285"/>
      <c r="F46" s="152"/>
      <c r="G46" s="152"/>
      <c r="H46" s="152"/>
      <c r="I46" s="152"/>
      <c r="J46" s="152"/>
      <c r="K46" s="152"/>
      <c r="L46" s="152"/>
      <c r="M46" s="152"/>
      <c r="N46" s="152"/>
      <c r="O46" s="152"/>
      <c r="P46" s="152"/>
      <c r="Q46" s="152"/>
      <c r="R46" s="152"/>
      <c r="S46" s="152"/>
      <c r="T46" s="152"/>
      <c r="U46" s="152"/>
      <c r="V46" s="152"/>
      <c r="W46" s="152"/>
      <c r="X46" s="152"/>
      <c r="Y46" s="152"/>
      <c r="Z46" s="152"/>
      <c r="AA46" s="152"/>
      <c r="AB46" s="152"/>
      <c r="AC46" s="152"/>
      <c r="AD46" s="152"/>
      <c r="AE46" s="152"/>
      <c r="AG46" s="2186"/>
      <c r="AL46" s="2186"/>
      <c r="AM46" s="2186"/>
      <c r="AN46" s="2186"/>
      <c r="AO46" s="2186" t="s">
        <v>73</v>
      </c>
      <c r="AP46" s="2186"/>
      <c r="AR46" s="152"/>
      <c r="AS46" s="2216" t="s">
        <v>1122</v>
      </c>
      <c r="AT46" s="2217" t="s">
        <v>1123</v>
      </c>
      <c r="AU46" s="2217" t="s">
        <v>837</v>
      </c>
      <c r="AV46" s="2217" t="s">
        <v>1124</v>
      </c>
      <c r="AW46" s="2218" t="s">
        <v>1125</v>
      </c>
      <c r="AX46" s="2206" t="s">
        <v>970</v>
      </c>
      <c r="AY46" s="2206" t="s">
        <v>970</v>
      </c>
      <c r="AZ46" s="2206" t="s">
        <v>969</v>
      </c>
      <c r="BA46" s="2206" t="s">
        <v>1126</v>
      </c>
      <c r="BB46" s="2206" t="s">
        <v>1127</v>
      </c>
      <c r="BC46" s="2225"/>
      <c r="BD46" s="2225"/>
      <c r="BE46" s="2225"/>
      <c r="BF46" s="2225"/>
      <c r="BG46" s="2225"/>
      <c r="BH46" s="2225"/>
      <c r="BI46" s="2225"/>
      <c r="BJ46" s="2225"/>
      <c r="BK46" s="2225"/>
      <c r="BL46" s="2225"/>
      <c r="BM46" s="2225"/>
      <c r="BN46" s="2225"/>
      <c r="BO46" s="2225"/>
      <c r="BP46" s="2225"/>
    </row>
    <row r="47" spans="1:68" s="2185" customFormat="1" ht="18">
      <c r="A47" s="152"/>
      <c r="C47" s="2227">
        <v>2</v>
      </c>
      <c r="D47" s="2228" t="s">
        <v>1512</v>
      </c>
      <c r="E47" s="2229"/>
      <c r="F47" s="2230"/>
      <c r="G47" s="2231"/>
      <c r="H47" s="2232"/>
      <c r="I47" s="2232"/>
      <c r="J47" s="2232"/>
      <c r="K47" s="2232"/>
      <c r="L47" s="2232"/>
      <c r="M47" s="2232"/>
      <c r="N47" s="2232"/>
      <c r="O47" s="2232"/>
      <c r="P47" s="2232"/>
      <c r="Q47" s="2172"/>
      <c r="R47" s="2172"/>
      <c r="S47" s="2172"/>
      <c r="T47" s="152"/>
      <c r="U47" s="152"/>
      <c r="V47" s="152"/>
      <c r="W47" s="152"/>
      <c r="X47" s="152"/>
      <c r="Y47" s="152"/>
      <c r="Z47" s="152"/>
      <c r="AA47" s="152"/>
      <c r="AB47" s="152"/>
      <c r="AC47" s="152"/>
      <c r="AD47" s="152"/>
      <c r="AE47" s="152"/>
      <c r="AO47" s="2185" t="s">
        <v>1128</v>
      </c>
      <c r="AR47" s="152"/>
      <c r="AS47" s="2216" t="s">
        <v>837</v>
      </c>
      <c r="AT47" s="2217"/>
      <c r="AU47" s="2217" t="s">
        <v>837</v>
      </c>
      <c r="AV47" s="2217" t="s">
        <v>838</v>
      </c>
      <c r="AW47" s="2218" t="s">
        <v>839</v>
      </c>
      <c r="AX47" s="2206" t="s">
        <v>114</v>
      </c>
      <c r="AY47" s="2206" t="s">
        <v>807</v>
      </c>
      <c r="AZ47" s="2206" t="s">
        <v>808</v>
      </c>
      <c r="BA47" s="2206" t="s">
        <v>1129</v>
      </c>
      <c r="BB47" s="2206" t="s">
        <v>1130</v>
      </c>
      <c r="BC47" s="2186"/>
      <c r="BD47" s="2186"/>
      <c r="BE47" s="2186"/>
      <c r="BF47" s="2186"/>
      <c r="BG47" s="2186"/>
      <c r="BH47" s="2186"/>
      <c r="BI47" s="2186"/>
      <c r="BJ47" s="2186"/>
      <c r="BK47" s="2186"/>
      <c r="BL47" s="2186"/>
      <c r="BM47" s="2186"/>
      <c r="BN47" s="2186"/>
      <c r="BO47" s="2186"/>
      <c r="BP47" s="2186"/>
    </row>
    <row r="48" spans="1:68" s="2185" customFormat="1" ht="13.2">
      <c r="AO48" s="2185" t="s">
        <v>1131</v>
      </c>
      <c r="AR48" s="152"/>
      <c r="AS48" s="2216" t="s">
        <v>1132</v>
      </c>
      <c r="AT48" s="2217"/>
      <c r="AU48" s="2217" t="s">
        <v>826</v>
      </c>
      <c r="AV48" s="2217" t="s">
        <v>1133</v>
      </c>
      <c r="AW48" s="2218" t="s">
        <v>1134</v>
      </c>
      <c r="AX48" s="2206" t="s">
        <v>879</v>
      </c>
      <c r="AY48" s="2206" t="s">
        <v>993</v>
      </c>
      <c r="AZ48" s="2206" t="s">
        <v>878</v>
      </c>
      <c r="BA48" s="2206" t="s">
        <v>1135</v>
      </c>
      <c r="BB48" s="2206" t="s">
        <v>1136</v>
      </c>
    </row>
    <row r="49" spans="1:68" s="2185" customFormat="1" ht="13.8">
      <c r="A49" s="152"/>
      <c r="B49" s="152"/>
      <c r="C49" s="152"/>
      <c r="D49" s="152"/>
      <c r="E49" s="2286"/>
      <c r="F49" s="2286"/>
      <c r="G49" s="2286"/>
      <c r="H49" s="2287"/>
      <c r="I49" s="2288" t="s">
        <v>1137</v>
      </c>
      <c r="J49" s="2286"/>
      <c r="K49" s="2286"/>
      <c r="L49" s="2286"/>
      <c r="M49" s="2288" t="s">
        <v>1137</v>
      </c>
      <c r="N49" s="2286"/>
      <c r="P49" s="152"/>
      <c r="Q49" s="152"/>
      <c r="R49" s="152"/>
      <c r="S49" s="152"/>
      <c r="T49" s="152"/>
      <c r="U49" s="152"/>
      <c r="V49" s="152"/>
      <c r="W49" s="152"/>
      <c r="X49" s="152"/>
      <c r="Y49" s="152"/>
      <c r="Z49" s="152"/>
      <c r="AA49" s="152"/>
      <c r="AB49" s="152"/>
      <c r="AC49" s="152"/>
      <c r="AD49" s="152"/>
      <c r="AE49" s="152"/>
      <c r="AO49" s="2185" t="s">
        <v>1138</v>
      </c>
      <c r="AR49" s="152"/>
      <c r="AS49" s="2216" t="s">
        <v>1132</v>
      </c>
      <c r="AT49" s="2217"/>
      <c r="AU49" s="2217" t="s">
        <v>826</v>
      </c>
      <c r="AV49" s="2217" t="s">
        <v>1139</v>
      </c>
      <c r="AW49" s="2218" t="s">
        <v>1140</v>
      </c>
      <c r="AX49" s="2206" t="s">
        <v>879</v>
      </c>
      <c r="AY49" s="2206" t="s">
        <v>993</v>
      </c>
      <c r="AZ49" s="2206" t="s">
        <v>878</v>
      </c>
      <c r="BA49" s="2206" t="s">
        <v>1141</v>
      </c>
      <c r="BB49" s="2206" t="s">
        <v>1142</v>
      </c>
    </row>
    <row r="50" spans="1:68" s="2185" customFormat="1" ht="13.8">
      <c r="A50" s="152"/>
      <c r="B50" s="152"/>
      <c r="C50" s="152"/>
      <c r="D50" s="152"/>
      <c r="E50" s="2286"/>
      <c r="F50" s="2286"/>
      <c r="G50" s="2286"/>
      <c r="H50" s="2288" t="s">
        <v>1143</v>
      </c>
      <c r="I50" s="2288" t="s">
        <v>1144</v>
      </c>
      <c r="J50" s="2286"/>
      <c r="K50" s="2286"/>
      <c r="L50" s="2288" t="s">
        <v>1143</v>
      </c>
      <c r="M50" s="2288" t="s">
        <v>1144</v>
      </c>
      <c r="N50" s="2286"/>
      <c r="P50" s="152"/>
      <c r="Q50" s="152"/>
      <c r="R50" s="152"/>
      <c r="S50" s="152"/>
      <c r="T50" s="152"/>
      <c r="U50" s="152"/>
      <c r="V50" s="152"/>
      <c r="W50" s="152"/>
      <c r="X50" s="152"/>
      <c r="Y50" s="152"/>
      <c r="Z50" s="152"/>
      <c r="AA50" s="152"/>
      <c r="AB50" s="152"/>
      <c r="AC50" s="152"/>
      <c r="AD50" s="152"/>
      <c r="AE50" s="152"/>
      <c r="AO50" s="2185" t="s">
        <v>1145</v>
      </c>
      <c r="AR50" s="152"/>
      <c r="AS50" s="2216" t="s">
        <v>1132</v>
      </c>
      <c r="AT50" s="2217"/>
      <c r="AU50" s="2217" t="s">
        <v>826</v>
      </c>
      <c r="AV50" s="2217" t="s">
        <v>1146</v>
      </c>
      <c r="AW50" s="2218" t="s">
        <v>1147</v>
      </c>
      <c r="AX50" s="2206" t="s">
        <v>879</v>
      </c>
      <c r="AY50" s="2206" t="s">
        <v>993</v>
      </c>
      <c r="AZ50" s="2206" t="s">
        <v>878</v>
      </c>
      <c r="BA50" s="2206" t="s">
        <v>1148</v>
      </c>
      <c r="BB50" s="2206" t="s">
        <v>1149</v>
      </c>
    </row>
    <row r="51" spans="1:68" s="2185" customFormat="1" ht="13.8">
      <c r="A51" s="152"/>
      <c r="B51" s="152"/>
      <c r="C51" s="152"/>
      <c r="D51" s="152"/>
      <c r="E51" s="2286"/>
      <c r="F51" s="2286"/>
      <c r="G51" s="2286"/>
      <c r="H51" s="2288" t="s">
        <v>1150</v>
      </c>
      <c r="I51" s="2288" t="s">
        <v>1151</v>
      </c>
      <c r="J51" s="2286"/>
      <c r="K51" s="2286" t="s">
        <v>1152</v>
      </c>
      <c r="L51" s="2288" t="s">
        <v>1150</v>
      </c>
      <c r="M51" s="2288" t="s">
        <v>1151</v>
      </c>
      <c r="N51" s="2286"/>
      <c r="P51" s="152"/>
      <c r="Q51" s="152"/>
      <c r="R51" s="152"/>
      <c r="S51" s="152"/>
      <c r="T51" s="152"/>
      <c r="U51" s="152"/>
      <c r="V51" s="152"/>
      <c r="W51" s="152"/>
      <c r="X51" s="152"/>
      <c r="Y51" s="152"/>
      <c r="Z51" s="152"/>
      <c r="AA51" s="152"/>
      <c r="AB51" s="152"/>
      <c r="AC51" s="152"/>
      <c r="AD51" s="152"/>
      <c r="AE51" s="152"/>
      <c r="AO51" s="2185" t="s">
        <v>1153</v>
      </c>
      <c r="AR51" s="152"/>
      <c r="AS51" s="2216" t="s">
        <v>1154</v>
      </c>
      <c r="AT51" s="2217" t="s">
        <v>1155</v>
      </c>
      <c r="AU51" s="2217" t="s">
        <v>826</v>
      </c>
      <c r="AV51" s="2217" t="s">
        <v>1156</v>
      </c>
      <c r="AW51" s="2218" t="s">
        <v>1157</v>
      </c>
      <c r="AX51" s="2206" t="s">
        <v>879</v>
      </c>
      <c r="AY51" s="2206" t="s">
        <v>993</v>
      </c>
      <c r="AZ51" s="2206" t="s">
        <v>878</v>
      </c>
      <c r="BA51" s="2279" t="s">
        <v>1158</v>
      </c>
      <c r="BB51" s="2206" t="s">
        <v>1159</v>
      </c>
    </row>
    <row r="52" spans="1:68" s="2185" customFormat="1" ht="13.8">
      <c r="A52" s="152"/>
      <c r="B52" s="152"/>
      <c r="C52" s="152"/>
      <c r="D52" s="152"/>
      <c r="E52" s="2286"/>
      <c r="F52" s="2286"/>
      <c r="G52" s="2286"/>
      <c r="H52" s="2288" t="s">
        <v>1160</v>
      </c>
      <c r="I52" s="2289" t="s">
        <v>1161</v>
      </c>
      <c r="J52" s="2286"/>
      <c r="K52" s="2286" t="s">
        <v>1162</v>
      </c>
      <c r="L52" s="2288" t="s">
        <v>1163</v>
      </c>
      <c r="M52" s="2289" t="s">
        <v>1161</v>
      </c>
      <c r="N52" s="2286"/>
      <c r="P52" s="152"/>
      <c r="Q52" s="152"/>
      <c r="R52" s="152"/>
      <c r="S52" s="152"/>
      <c r="T52" s="152"/>
      <c r="U52" s="152"/>
      <c r="V52" s="152"/>
      <c r="W52" s="152"/>
      <c r="X52" s="152"/>
      <c r="Y52" s="152"/>
      <c r="Z52" s="152"/>
      <c r="AA52" s="152"/>
      <c r="AB52" s="152"/>
      <c r="AC52" s="152"/>
      <c r="AD52" s="152"/>
      <c r="AE52" s="152"/>
      <c r="AO52" s="152" t="s">
        <v>1462</v>
      </c>
      <c r="AR52" s="152"/>
      <c r="AS52" s="2216" t="s">
        <v>1164</v>
      </c>
      <c r="AT52" s="2217" t="s">
        <v>1165</v>
      </c>
      <c r="AU52" s="2217" t="s">
        <v>826</v>
      </c>
      <c r="AV52" s="2217" t="s">
        <v>1166</v>
      </c>
      <c r="AW52" s="2218" t="s">
        <v>1167</v>
      </c>
      <c r="AX52" s="2206" t="s">
        <v>879</v>
      </c>
      <c r="AY52" s="2206" t="s">
        <v>993</v>
      </c>
      <c r="AZ52" s="2206" t="s">
        <v>878</v>
      </c>
      <c r="BA52" s="2279" t="s">
        <v>1168</v>
      </c>
      <c r="BB52" s="2206" t="s">
        <v>1169</v>
      </c>
    </row>
    <row r="53" spans="1:68" s="2185" customFormat="1" ht="13.8">
      <c r="A53" s="152"/>
      <c r="B53" s="152"/>
      <c r="C53" s="152"/>
      <c r="D53" s="152"/>
      <c r="E53" s="2286"/>
      <c r="F53" s="2286"/>
      <c r="G53" s="2286"/>
      <c r="H53" s="2288" t="s">
        <v>1170</v>
      </c>
      <c r="I53" s="2289" t="s">
        <v>1171</v>
      </c>
      <c r="J53" s="2286"/>
      <c r="K53" s="2286" t="s">
        <v>1172</v>
      </c>
      <c r="L53" s="2288" t="s">
        <v>1173</v>
      </c>
      <c r="M53" s="2289" t="s">
        <v>1174</v>
      </c>
      <c r="N53" s="2286"/>
      <c r="P53" s="152"/>
      <c r="Q53" s="152"/>
      <c r="R53" s="152"/>
      <c r="S53" s="152"/>
      <c r="T53" s="152"/>
      <c r="U53" s="152"/>
      <c r="V53" s="152"/>
      <c r="W53" s="152"/>
      <c r="X53" s="152"/>
      <c r="Y53" s="152"/>
      <c r="Z53" s="152"/>
      <c r="AA53" s="152"/>
      <c r="AB53" s="152"/>
      <c r="AC53" s="152"/>
      <c r="AD53" s="152"/>
      <c r="AE53" s="152"/>
      <c r="AO53" s="2172"/>
      <c r="AR53" s="152"/>
      <c r="AS53" s="2216" t="s">
        <v>1164</v>
      </c>
      <c r="AT53" s="2217" t="s">
        <v>1165</v>
      </c>
      <c r="AU53" s="2217" t="s">
        <v>826</v>
      </c>
      <c r="AV53" s="2217" t="s">
        <v>1175</v>
      </c>
      <c r="AW53" s="2218" t="s">
        <v>1176</v>
      </c>
      <c r="AX53" s="2206" t="s">
        <v>879</v>
      </c>
      <c r="AY53" s="2206" t="s">
        <v>993</v>
      </c>
      <c r="AZ53" s="2206" t="s">
        <v>878</v>
      </c>
      <c r="BA53" s="2279" t="s">
        <v>1177</v>
      </c>
      <c r="BB53" s="2206" t="s">
        <v>1178</v>
      </c>
    </row>
    <row r="54" spans="1:68" s="2185" customFormat="1" ht="13.8">
      <c r="A54" s="152"/>
      <c r="B54" s="152"/>
      <c r="C54" s="152"/>
      <c r="D54" s="152"/>
      <c r="E54" s="2290">
        <v>0</v>
      </c>
      <c r="F54" s="2291"/>
      <c r="G54" s="2292">
        <v>0</v>
      </c>
      <c r="H54" s="2293">
        <v>43100</v>
      </c>
      <c r="I54" s="2294"/>
      <c r="J54" s="2292"/>
      <c r="K54" s="2292"/>
      <c r="L54" s="2293">
        <v>43100</v>
      </c>
      <c r="M54" s="2294"/>
      <c r="N54" s="2295"/>
      <c r="P54" s="152"/>
      <c r="Q54" s="152"/>
      <c r="R54" s="152"/>
      <c r="S54" s="152"/>
      <c r="T54" s="152"/>
      <c r="U54" s="152"/>
      <c r="V54" s="152"/>
      <c r="W54" s="152"/>
      <c r="X54" s="152"/>
      <c r="Y54" s="152"/>
      <c r="Z54" s="152"/>
      <c r="AA54" s="152"/>
      <c r="AB54" s="152"/>
      <c r="AC54" s="152"/>
      <c r="AD54" s="152"/>
      <c r="AE54" s="152"/>
      <c r="AR54" s="152"/>
      <c r="AS54" s="2216" t="s">
        <v>1179</v>
      </c>
      <c r="AT54" s="2217" t="s">
        <v>1180</v>
      </c>
      <c r="AU54" s="2217" t="s">
        <v>826</v>
      </c>
      <c r="AV54" s="2217" t="s">
        <v>1181</v>
      </c>
      <c r="AW54" s="2218" t="s">
        <v>1182</v>
      </c>
      <c r="AX54" s="2206" t="s">
        <v>879</v>
      </c>
      <c r="AY54" s="2206" t="s">
        <v>993</v>
      </c>
      <c r="AZ54" s="2206" t="s">
        <v>878</v>
      </c>
      <c r="BA54" s="2206" t="s">
        <v>1183</v>
      </c>
      <c r="BB54" s="2206" t="s">
        <v>1184</v>
      </c>
    </row>
    <row r="55" spans="1:68" s="2185" customFormat="1" ht="13.8">
      <c r="A55" s="2226" t="s">
        <v>232</v>
      </c>
      <c r="B55" s="152"/>
      <c r="C55" s="152"/>
      <c r="D55" s="152"/>
      <c r="E55" s="2296" t="s">
        <v>1494</v>
      </c>
      <c r="F55" s="2297"/>
      <c r="G55" s="356" t="s">
        <v>945</v>
      </c>
      <c r="H55" s="2298">
        <v>42004</v>
      </c>
      <c r="I55" s="2299">
        <v>-36</v>
      </c>
      <c r="J55" s="2300" t="s">
        <v>1137</v>
      </c>
      <c r="K55" s="2301" t="s">
        <v>186</v>
      </c>
      <c r="L55" s="2298">
        <v>42369</v>
      </c>
      <c r="M55" s="2299">
        <v>-24</v>
      </c>
      <c r="N55" s="2302" t="s">
        <v>1137</v>
      </c>
      <c r="P55" s="152"/>
      <c r="Q55" s="152"/>
      <c r="R55" s="152"/>
      <c r="S55" s="152"/>
      <c r="T55" s="152"/>
      <c r="U55" s="152"/>
      <c r="V55" s="152"/>
      <c r="W55" s="152"/>
      <c r="X55" s="152"/>
      <c r="Y55" s="152"/>
      <c r="Z55" s="152"/>
      <c r="AA55" s="152"/>
      <c r="AB55" s="152"/>
      <c r="AC55" s="152"/>
      <c r="AD55" s="152"/>
      <c r="AE55" s="152"/>
      <c r="AR55" s="152"/>
      <c r="AS55" s="2216" t="s">
        <v>1179</v>
      </c>
      <c r="AT55" s="2217" t="s">
        <v>1180</v>
      </c>
      <c r="AU55" s="2217" t="s">
        <v>826</v>
      </c>
      <c r="AV55" s="2217" t="s">
        <v>1185</v>
      </c>
      <c r="AW55" s="2218" t="s">
        <v>1186</v>
      </c>
      <c r="AX55" s="2206" t="s">
        <v>879</v>
      </c>
      <c r="AY55" s="2206" t="s">
        <v>993</v>
      </c>
      <c r="AZ55" s="2206" t="s">
        <v>878</v>
      </c>
      <c r="BA55" s="2206" t="s">
        <v>1187</v>
      </c>
      <c r="BB55" s="2206" t="s">
        <v>1188</v>
      </c>
    </row>
    <row r="56" spans="1:68" s="2185" customFormat="1" ht="13.8">
      <c r="A56" s="2226" t="s">
        <v>232</v>
      </c>
      <c r="B56" s="152"/>
      <c r="C56" s="152"/>
      <c r="D56" s="152"/>
      <c r="E56" s="2303" t="s">
        <v>1498</v>
      </c>
      <c r="F56" s="2304"/>
      <c r="G56" s="356" t="s">
        <v>953</v>
      </c>
      <c r="H56" s="2298">
        <v>42004</v>
      </c>
      <c r="I56" s="2299">
        <v>-36</v>
      </c>
      <c r="J56" s="2302" t="s">
        <v>1137</v>
      </c>
      <c r="K56" s="2301" t="s">
        <v>186</v>
      </c>
      <c r="L56" s="2298">
        <v>42369</v>
      </c>
      <c r="M56" s="2299">
        <v>-24</v>
      </c>
      <c r="N56" s="2302" t="s">
        <v>1137</v>
      </c>
      <c r="P56" s="152"/>
      <c r="Q56" s="152"/>
      <c r="R56" s="152"/>
      <c r="S56" s="152"/>
      <c r="T56" s="152"/>
      <c r="U56" s="152"/>
      <c r="V56" s="152"/>
      <c r="W56" s="152"/>
      <c r="X56" s="152"/>
      <c r="Y56" s="152"/>
      <c r="Z56" s="152"/>
      <c r="AA56" s="152"/>
      <c r="AB56" s="152"/>
      <c r="AC56" s="152"/>
      <c r="AD56" s="152"/>
      <c r="AE56" s="152"/>
      <c r="AR56" s="152"/>
      <c r="AS56" s="2216" t="s">
        <v>1189</v>
      </c>
      <c r="AT56" s="2217" t="s">
        <v>1190</v>
      </c>
      <c r="AU56" s="2217" t="s">
        <v>826</v>
      </c>
      <c r="AV56" s="2217" t="s">
        <v>1191</v>
      </c>
      <c r="AW56" s="2218" t="s">
        <v>1192</v>
      </c>
      <c r="AX56" s="2206" t="s">
        <v>879</v>
      </c>
      <c r="AY56" s="2206" t="s">
        <v>993</v>
      </c>
      <c r="AZ56" s="2206" t="s">
        <v>878</v>
      </c>
      <c r="BA56" s="2206" t="s">
        <v>1193</v>
      </c>
      <c r="BB56" s="2206" t="s">
        <v>1194</v>
      </c>
    </row>
    <row r="57" spans="1:68" s="2185" customFormat="1" ht="13.8">
      <c r="A57" s="2226" t="s">
        <v>232</v>
      </c>
      <c r="B57" s="152"/>
      <c r="C57" s="152"/>
      <c r="D57" s="152"/>
      <c r="E57" s="2303" t="s">
        <v>1500</v>
      </c>
      <c r="F57" s="2304"/>
      <c r="G57" s="356" t="s">
        <v>964</v>
      </c>
      <c r="H57" s="2298">
        <v>42004</v>
      </c>
      <c r="I57" s="2299">
        <v>-36</v>
      </c>
      <c r="J57" s="2302" t="s">
        <v>1137</v>
      </c>
      <c r="K57" s="2301" t="s">
        <v>186</v>
      </c>
      <c r="L57" s="2298">
        <v>42369</v>
      </c>
      <c r="M57" s="2299">
        <v>-24</v>
      </c>
      <c r="N57" s="2302" t="s">
        <v>1137</v>
      </c>
      <c r="P57" s="152"/>
      <c r="Q57" s="152"/>
      <c r="R57" s="152"/>
      <c r="S57" s="152"/>
      <c r="T57" s="152"/>
      <c r="U57" s="152"/>
      <c r="V57" s="152"/>
      <c r="W57" s="152"/>
      <c r="X57" s="152"/>
      <c r="Y57" s="152"/>
      <c r="Z57" s="152"/>
      <c r="AA57" s="152"/>
      <c r="AB57" s="152"/>
      <c r="AC57" s="152"/>
      <c r="AD57" s="152"/>
      <c r="AE57" s="152"/>
      <c r="AR57" s="152"/>
      <c r="AS57" s="2216" t="s">
        <v>1195</v>
      </c>
      <c r="AT57" s="2217" t="s">
        <v>1196</v>
      </c>
      <c r="AU57" s="2217" t="s">
        <v>826</v>
      </c>
      <c r="AV57" s="2217" t="s">
        <v>1077</v>
      </c>
      <c r="AW57" s="2218" t="s">
        <v>1078</v>
      </c>
      <c r="AX57" s="2206" t="s">
        <v>906</v>
      </c>
      <c r="AY57" s="2206" t="s">
        <v>807</v>
      </c>
      <c r="AZ57" s="2206" t="s">
        <v>905</v>
      </c>
      <c r="BA57" s="2305"/>
      <c r="BB57" s="2206"/>
    </row>
    <row r="58" spans="1:68" s="2185" customFormat="1" ht="13.8">
      <c r="A58" s="2226" t="s">
        <v>232</v>
      </c>
      <c r="B58" s="152"/>
      <c r="C58" s="152"/>
      <c r="D58" s="152"/>
      <c r="E58" s="2303" t="s">
        <v>1503</v>
      </c>
      <c r="F58" s="2304"/>
      <c r="G58" s="356" t="s">
        <v>971</v>
      </c>
      <c r="H58" s="2298">
        <v>41912</v>
      </c>
      <c r="I58" s="2299">
        <v>-39</v>
      </c>
      <c r="J58" s="2302" t="s">
        <v>1137</v>
      </c>
      <c r="K58" s="2301" t="s">
        <v>186</v>
      </c>
      <c r="L58" s="2298">
        <v>42277</v>
      </c>
      <c r="M58" s="2299">
        <v>-27</v>
      </c>
      <c r="N58" s="2302" t="s">
        <v>1137</v>
      </c>
      <c r="P58" s="152"/>
      <c r="Q58" s="152"/>
      <c r="R58" s="152"/>
      <c r="S58" s="152"/>
      <c r="T58" s="152"/>
      <c r="U58" s="152"/>
      <c r="V58" s="152"/>
      <c r="W58" s="152"/>
      <c r="X58" s="152"/>
      <c r="Y58" s="152"/>
      <c r="Z58" s="152"/>
      <c r="AA58" s="152"/>
      <c r="AB58" s="152"/>
      <c r="AC58" s="152"/>
      <c r="AD58" s="152"/>
      <c r="AE58" s="152"/>
      <c r="AR58" s="152"/>
      <c r="AS58" s="2216" t="s">
        <v>1197</v>
      </c>
      <c r="AT58" s="2217" t="s">
        <v>1198</v>
      </c>
      <c r="AU58" s="2217" t="s">
        <v>826</v>
      </c>
      <c r="AV58" s="2217" t="s">
        <v>1199</v>
      </c>
      <c r="AW58" s="2218" t="s">
        <v>1200</v>
      </c>
      <c r="AX58" s="2206" t="s">
        <v>977</v>
      </c>
      <c r="AY58" s="2206" t="s">
        <v>977</v>
      </c>
      <c r="AZ58" s="2206" t="s">
        <v>976</v>
      </c>
      <c r="BA58" s="2305"/>
      <c r="BB58" s="2206"/>
    </row>
    <row r="59" spans="1:68" s="2185" customFormat="1" ht="13.8">
      <c r="A59" s="2226" t="s">
        <v>232</v>
      </c>
      <c r="B59" s="152"/>
      <c r="C59" s="152"/>
      <c r="D59" s="152"/>
      <c r="E59" s="2303" t="s">
        <v>1504</v>
      </c>
      <c r="F59" s="2304"/>
      <c r="G59" s="356" t="s">
        <v>978</v>
      </c>
      <c r="H59" s="2298">
        <v>42004</v>
      </c>
      <c r="I59" s="2299">
        <v>-36</v>
      </c>
      <c r="J59" s="2302" t="s">
        <v>1137</v>
      </c>
      <c r="K59" s="2301" t="s">
        <v>186</v>
      </c>
      <c r="L59" s="2298">
        <v>42369</v>
      </c>
      <c r="M59" s="2299">
        <v>-24</v>
      </c>
      <c r="N59" s="2302" t="s">
        <v>1137</v>
      </c>
      <c r="P59" s="152"/>
      <c r="Q59" s="152"/>
      <c r="R59" s="152"/>
      <c r="S59" s="152"/>
      <c r="T59" s="152"/>
      <c r="U59" s="152"/>
      <c r="V59" s="152"/>
      <c r="W59" s="152"/>
      <c r="X59" s="152"/>
      <c r="Y59" s="152"/>
      <c r="Z59" s="152"/>
      <c r="AA59" s="152"/>
      <c r="AB59" s="152"/>
      <c r="AC59" s="152"/>
      <c r="AD59" s="152"/>
      <c r="AE59" s="152"/>
      <c r="AR59" s="152"/>
      <c r="AS59" s="2216" t="s">
        <v>1201</v>
      </c>
      <c r="AT59" s="2217" t="s">
        <v>1202</v>
      </c>
      <c r="AU59" s="2217" t="s">
        <v>837</v>
      </c>
      <c r="AV59" s="2217" t="s">
        <v>1203</v>
      </c>
      <c r="AW59" s="2218" t="s">
        <v>1204</v>
      </c>
      <c r="AX59" s="2206" t="s">
        <v>984</v>
      </c>
      <c r="AY59" s="2206" t="s">
        <v>984</v>
      </c>
      <c r="AZ59" s="2206" t="s">
        <v>983</v>
      </c>
      <c r="BA59" s="2305"/>
      <c r="BB59" s="2206"/>
    </row>
    <row r="60" spans="1:68" s="2186" customFormat="1" ht="13.8">
      <c r="A60" s="2226" t="s">
        <v>232</v>
      </c>
      <c r="B60" s="152"/>
      <c r="C60" s="152"/>
      <c r="D60" s="152"/>
      <c r="E60" s="2303" t="s">
        <v>1505</v>
      </c>
      <c r="F60" s="2304"/>
      <c r="G60" s="356" t="s">
        <v>985</v>
      </c>
      <c r="H60" s="2298">
        <v>42004</v>
      </c>
      <c r="I60" s="2299">
        <v>-36</v>
      </c>
      <c r="J60" s="2302" t="s">
        <v>1137</v>
      </c>
      <c r="K60" s="2301" t="s">
        <v>186</v>
      </c>
      <c r="L60" s="2298">
        <v>42369</v>
      </c>
      <c r="M60" s="2299">
        <v>-24</v>
      </c>
      <c r="N60" s="2302" t="s">
        <v>1137</v>
      </c>
      <c r="P60" s="152"/>
      <c r="Q60" s="152"/>
      <c r="R60" s="152"/>
      <c r="S60" s="152"/>
      <c r="T60" s="152"/>
      <c r="U60" s="152"/>
      <c r="V60" s="152"/>
      <c r="W60" s="152"/>
      <c r="X60" s="152"/>
      <c r="Y60" s="152"/>
      <c r="Z60" s="152"/>
      <c r="AA60" s="152"/>
      <c r="AB60" s="152"/>
      <c r="AC60" s="152"/>
      <c r="AD60" s="152"/>
      <c r="AE60" s="152"/>
      <c r="AF60" s="2185"/>
      <c r="AG60" s="2185"/>
      <c r="AL60" s="2185"/>
      <c r="AM60" s="2185"/>
      <c r="AN60" s="2185"/>
      <c r="AP60" s="2185"/>
      <c r="AQ60" s="2185"/>
      <c r="AR60" s="152"/>
      <c r="AS60" s="2216" t="s">
        <v>1201</v>
      </c>
      <c r="AT60" s="2217" t="s">
        <v>1202</v>
      </c>
      <c r="AU60" s="2217" t="s">
        <v>837</v>
      </c>
      <c r="AV60" s="2217" t="s">
        <v>1205</v>
      </c>
      <c r="AW60" s="2218" t="s">
        <v>1206</v>
      </c>
      <c r="AX60" s="2206" t="s">
        <v>984</v>
      </c>
      <c r="AY60" s="2206" t="s">
        <v>984</v>
      </c>
      <c r="AZ60" s="2206" t="s">
        <v>983</v>
      </c>
      <c r="BA60" s="2305"/>
      <c r="BB60" s="2206"/>
      <c r="BC60" s="2185"/>
      <c r="BD60" s="2185"/>
      <c r="BE60" s="2185"/>
      <c r="BF60" s="2185"/>
      <c r="BG60" s="2185"/>
      <c r="BH60" s="2185"/>
      <c r="BI60" s="2185"/>
      <c r="BJ60" s="2185"/>
      <c r="BK60" s="2185"/>
      <c r="BL60" s="2185"/>
      <c r="BM60" s="2185"/>
      <c r="BN60" s="2185"/>
      <c r="BO60" s="2185"/>
      <c r="BP60" s="2185"/>
    </row>
    <row r="61" spans="1:68" s="2185" customFormat="1" ht="13.8">
      <c r="A61" s="2226" t="s">
        <v>232</v>
      </c>
      <c r="B61" s="152"/>
      <c r="C61" s="152"/>
      <c r="D61" s="152"/>
      <c r="E61" s="2303" t="s">
        <v>1508</v>
      </c>
      <c r="F61" s="2304"/>
      <c r="G61" s="356" t="s">
        <v>996</v>
      </c>
      <c r="H61" s="2298">
        <v>41912</v>
      </c>
      <c r="I61" s="2299">
        <v>-39</v>
      </c>
      <c r="J61" s="2302" t="s">
        <v>1137</v>
      </c>
      <c r="K61" s="2301" t="s">
        <v>186</v>
      </c>
      <c r="L61" s="2298">
        <v>42277</v>
      </c>
      <c r="M61" s="2299">
        <v>-27</v>
      </c>
      <c r="N61" s="2302" t="s">
        <v>1137</v>
      </c>
      <c r="P61" s="152"/>
      <c r="Q61" s="152"/>
      <c r="R61" s="152"/>
      <c r="S61" s="152"/>
      <c r="T61" s="152"/>
      <c r="U61" s="152"/>
      <c r="V61" s="152"/>
      <c r="W61" s="152"/>
      <c r="X61" s="152"/>
      <c r="Y61" s="152"/>
      <c r="Z61" s="152"/>
      <c r="AA61" s="152"/>
      <c r="AB61" s="152"/>
      <c r="AC61" s="152"/>
      <c r="AD61" s="152"/>
      <c r="AE61" s="152"/>
      <c r="AG61" s="2186"/>
      <c r="AL61" s="2186"/>
      <c r="AM61" s="2186"/>
      <c r="AN61" s="2186"/>
      <c r="AP61" s="2186"/>
      <c r="AQ61" s="2186"/>
      <c r="AR61" s="152"/>
      <c r="AS61" s="2216" t="s">
        <v>1207</v>
      </c>
      <c r="AT61" s="2217" t="s">
        <v>920</v>
      </c>
      <c r="AU61" s="2217" t="s">
        <v>837</v>
      </c>
      <c r="AV61" s="2217" t="s">
        <v>1208</v>
      </c>
      <c r="AW61" s="2218" t="s">
        <v>1209</v>
      </c>
      <c r="AX61" s="2206" t="s">
        <v>995</v>
      </c>
      <c r="AY61" s="2206" t="s">
        <v>1210</v>
      </c>
      <c r="AZ61" s="2206" t="s">
        <v>994</v>
      </c>
      <c r="BA61" s="2305"/>
      <c r="BB61" s="2206"/>
    </row>
    <row r="62" spans="1:68" s="2185" customFormat="1" ht="13.8">
      <c r="A62" s="2226" t="s">
        <v>232</v>
      </c>
      <c r="B62" s="152"/>
      <c r="C62" s="152"/>
      <c r="D62" s="152"/>
      <c r="E62" s="2303" t="s">
        <v>1510</v>
      </c>
      <c r="F62" s="2304"/>
      <c r="G62" s="356" t="s">
        <v>1004</v>
      </c>
      <c r="H62" s="2298">
        <v>42004</v>
      </c>
      <c r="I62" s="2299">
        <v>-36</v>
      </c>
      <c r="J62" s="2302" t="s">
        <v>1137</v>
      </c>
      <c r="K62" s="2301" t="s">
        <v>186</v>
      </c>
      <c r="L62" s="2298">
        <v>42369</v>
      </c>
      <c r="M62" s="2299">
        <v>-24</v>
      </c>
      <c r="N62" s="2302" t="s">
        <v>1137</v>
      </c>
      <c r="P62" s="152"/>
      <c r="Q62" s="152"/>
      <c r="R62" s="152"/>
      <c r="S62" s="152"/>
      <c r="T62" s="152"/>
      <c r="U62" s="152"/>
      <c r="V62" s="152"/>
      <c r="W62" s="152"/>
      <c r="X62" s="152"/>
      <c r="Y62" s="152"/>
      <c r="Z62" s="152"/>
      <c r="AA62" s="152"/>
      <c r="AB62" s="152"/>
      <c r="AC62" s="152"/>
      <c r="AD62" s="152"/>
      <c r="AE62" s="152"/>
      <c r="AR62" s="152"/>
      <c r="AS62" s="2216" t="s">
        <v>1211</v>
      </c>
      <c r="AT62" s="2217"/>
      <c r="AU62" s="2217" t="s">
        <v>826</v>
      </c>
      <c r="AV62" s="2217" t="s">
        <v>1212</v>
      </c>
      <c r="AW62" s="2218" t="s">
        <v>828</v>
      </c>
      <c r="AX62" s="2206" t="s">
        <v>114</v>
      </c>
      <c r="AY62" s="2206" t="s">
        <v>807</v>
      </c>
      <c r="AZ62" s="2279" t="s">
        <v>808</v>
      </c>
      <c r="BA62" s="2305"/>
      <c r="BB62" s="2206"/>
      <c r="BC62" s="2186"/>
      <c r="BD62" s="2186"/>
      <c r="BE62" s="2186"/>
      <c r="BF62" s="2186"/>
      <c r="BG62" s="2186"/>
      <c r="BH62" s="2186"/>
      <c r="BI62" s="2186"/>
      <c r="BJ62" s="2186"/>
      <c r="BK62" s="2186"/>
      <c r="BL62" s="2186"/>
      <c r="BM62" s="2186"/>
      <c r="BN62" s="2186"/>
      <c r="BO62" s="2186"/>
      <c r="BP62" s="2186"/>
    </row>
    <row r="63" spans="1:68" s="2185" customFormat="1" ht="13.8">
      <c r="A63" s="2226" t="s">
        <v>590</v>
      </c>
      <c r="B63" s="152"/>
      <c r="C63" s="152"/>
      <c r="D63" s="152"/>
      <c r="E63" s="2303" t="s">
        <v>1027</v>
      </c>
      <c r="F63" s="2304"/>
      <c r="G63" s="356" t="s">
        <v>1027</v>
      </c>
      <c r="H63" s="2298" t="s">
        <v>1027</v>
      </c>
      <c r="I63" s="2299">
        <v>0</v>
      </c>
      <c r="J63" s="2302" t="s">
        <v>1137</v>
      </c>
      <c r="K63" s="2301"/>
      <c r="L63" s="2298" t="s">
        <v>1027</v>
      </c>
      <c r="M63" s="2299">
        <v>0</v>
      </c>
      <c r="N63" s="2302" t="s">
        <v>1137</v>
      </c>
      <c r="P63" s="152"/>
      <c r="Q63" s="152"/>
      <c r="R63" s="152"/>
      <c r="S63" s="152"/>
      <c r="T63" s="152"/>
      <c r="U63" s="152"/>
      <c r="V63" s="152"/>
      <c r="W63" s="152"/>
      <c r="X63" s="152"/>
      <c r="Y63" s="152"/>
      <c r="Z63" s="152"/>
      <c r="AA63" s="152"/>
      <c r="AB63" s="152"/>
      <c r="AC63" s="152"/>
      <c r="AD63" s="152"/>
      <c r="AE63" s="152"/>
      <c r="AR63" s="152"/>
      <c r="AS63" s="2216" t="s">
        <v>1211</v>
      </c>
      <c r="AT63" s="2217"/>
      <c r="AU63" s="2217" t="s">
        <v>826</v>
      </c>
      <c r="AV63" s="2217" t="s">
        <v>1213</v>
      </c>
      <c r="AW63" s="2218" t="s">
        <v>1214</v>
      </c>
      <c r="AX63" s="2206" t="s">
        <v>114</v>
      </c>
      <c r="AY63" s="2206" t="s">
        <v>993</v>
      </c>
      <c r="AZ63" s="2206" t="s">
        <v>878</v>
      </c>
      <c r="BA63" s="2305"/>
      <c r="BB63" s="2206"/>
    </row>
    <row r="64" spans="1:68" s="2185" customFormat="1" ht="13.8">
      <c r="A64" s="2226" t="s">
        <v>590</v>
      </c>
      <c r="B64" s="152"/>
      <c r="C64" s="152"/>
      <c r="D64" s="152"/>
      <c r="E64" s="2303" t="s">
        <v>1027</v>
      </c>
      <c r="F64" s="2304"/>
      <c r="G64" s="356" t="s">
        <v>1027</v>
      </c>
      <c r="H64" s="2298" t="s">
        <v>1027</v>
      </c>
      <c r="I64" s="2299">
        <v>0</v>
      </c>
      <c r="J64" s="2302" t="s">
        <v>1137</v>
      </c>
      <c r="K64" s="2301"/>
      <c r="L64" s="2298" t="s">
        <v>1027</v>
      </c>
      <c r="M64" s="2299">
        <v>0</v>
      </c>
      <c r="N64" s="2302" t="s">
        <v>1137</v>
      </c>
      <c r="P64" s="152"/>
      <c r="Q64" s="152"/>
      <c r="R64" s="152"/>
      <c r="S64" s="152"/>
      <c r="T64" s="152"/>
      <c r="U64" s="152"/>
      <c r="V64" s="152"/>
      <c r="W64" s="152"/>
      <c r="X64" s="152"/>
      <c r="Y64" s="152"/>
      <c r="Z64" s="152"/>
      <c r="AA64" s="152"/>
      <c r="AB64" s="152"/>
      <c r="AC64" s="152"/>
      <c r="AD64" s="152"/>
      <c r="AE64" s="152"/>
      <c r="AR64" s="152"/>
      <c r="AS64" s="2216" t="s">
        <v>1215</v>
      </c>
      <c r="AT64" s="2217" t="s">
        <v>1216</v>
      </c>
      <c r="AU64" s="2217" t="s">
        <v>826</v>
      </c>
      <c r="AV64" s="2217" t="s">
        <v>1217</v>
      </c>
      <c r="AW64" s="2218" t="s">
        <v>1218</v>
      </c>
      <c r="AX64" s="2206" t="s">
        <v>879</v>
      </c>
      <c r="AY64" s="2206" t="s">
        <v>993</v>
      </c>
      <c r="AZ64" s="2206" t="s">
        <v>878</v>
      </c>
      <c r="BA64" s="2305"/>
      <c r="BB64" s="2206"/>
    </row>
    <row r="65" spans="1:54" s="2185" customFormat="1" ht="13.8">
      <c r="A65" s="2226" t="s">
        <v>590</v>
      </c>
      <c r="B65" s="152"/>
      <c r="C65" s="152"/>
      <c r="D65" s="152"/>
      <c r="E65" s="2303" t="s">
        <v>1027</v>
      </c>
      <c r="F65" s="2304"/>
      <c r="G65" s="356" t="s">
        <v>1027</v>
      </c>
      <c r="H65" s="2298" t="s">
        <v>1027</v>
      </c>
      <c r="I65" s="2299">
        <v>0</v>
      </c>
      <c r="J65" s="2302" t="s">
        <v>1137</v>
      </c>
      <c r="K65" s="2301"/>
      <c r="L65" s="2298" t="s">
        <v>1027</v>
      </c>
      <c r="M65" s="2299">
        <v>0</v>
      </c>
      <c r="N65" s="2302" t="s">
        <v>1137</v>
      </c>
      <c r="P65" s="152"/>
      <c r="Q65" s="152"/>
      <c r="R65" s="152"/>
      <c r="S65" s="152"/>
      <c r="T65" s="152"/>
      <c r="U65" s="152"/>
      <c r="V65" s="152"/>
      <c r="W65" s="152"/>
      <c r="X65" s="152"/>
      <c r="Y65" s="152"/>
      <c r="Z65" s="152"/>
      <c r="AA65" s="152"/>
      <c r="AB65" s="152"/>
      <c r="AC65" s="152"/>
      <c r="AD65" s="152"/>
      <c r="AE65" s="152"/>
      <c r="AR65" s="152"/>
      <c r="AS65" s="2216" t="s">
        <v>1219</v>
      </c>
      <c r="AT65" s="2217" t="s">
        <v>1220</v>
      </c>
      <c r="AU65" s="2217" t="s">
        <v>826</v>
      </c>
      <c r="AV65" s="2217" t="s">
        <v>1221</v>
      </c>
      <c r="AW65" s="2218" t="s">
        <v>1222</v>
      </c>
      <c r="AX65" s="2206" t="s">
        <v>1003</v>
      </c>
      <c r="AY65" s="2206" t="s">
        <v>1003</v>
      </c>
      <c r="AZ65" s="2206" t="s">
        <v>1002</v>
      </c>
      <c r="BA65" s="2305"/>
      <c r="BB65" s="2206"/>
    </row>
    <row r="66" spans="1:54" s="2185" customFormat="1" ht="13.8">
      <c r="A66" s="2226" t="s">
        <v>590</v>
      </c>
      <c r="B66" s="152"/>
      <c r="C66" s="152"/>
      <c r="D66" s="152"/>
      <c r="E66" s="2303" t="s">
        <v>1027</v>
      </c>
      <c r="F66" s="2304"/>
      <c r="G66" s="356" t="s">
        <v>1027</v>
      </c>
      <c r="H66" s="2298" t="s">
        <v>1027</v>
      </c>
      <c r="I66" s="2299">
        <v>0</v>
      </c>
      <c r="J66" s="2302" t="s">
        <v>1137</v>
      </c>
      <c r="K66" s="2301"/>
      <c r="L66" s="2298" t="s">
        <v>1027</v>
      </c>
      <c r="M66" s="2299">
        <v>0</v>
      </c>
      <c r="N66" s="2302" t="s">
        <v>1137</v>
      </c>
      <c r="P66" s="152"/>
      <c r="Q66" s="152"/>
      <c r="R66" s="152"/>
      <c r="S66" s="152"/>
      <c r="T66" s="152"/>
      <c r="U66" s="152"/>
      <c r="V66" s="152"/>
      <c r="W66" s="152"/>
      <c r="X66" s="152"/>
      <c r="Y66" s="152"/>
      <c r="Z66" s="152"/>
      <c r="AA66" s="152"/>
      <c r="AB66" s="152"/>
      <c r="AC66" s="152"/>
      <c r="AD66" s="152"/>
      <c r="AE66" s="152"/>
      <c r="AR66" s="152"/>
      <c r="AS66" s="2216" t="s">
        <v>1223</v>
      </c>
      <c r="AT66" s="2217" t="s">
        <v>1224</v>
      </c>
      <c r="AU66" s="2217" t="s">
        <v>826</v>
      </c>
      <c r="AV66" s="2217" t="s">
        <v>1225</v>
      </c>
      <c r="AW66" s="2218" t="s">
        <v>1226</v>
      </c>
      <c r="AX66" s="2206" t="s">
        <v>114</v>
      </c>
      <c r="AY66" s="2206" t="s">
        <v>807</v>
      </c>
      <c r="AZ66" s="2206" t="s">
        <v>808</v>
      </c>
      <c r="BA66" s="2305"/>
      <c r="BB66" s="2206"/>
    </row>
    <row r="67" spans="1:54" s="2185" customFormat="1" ht="13.8">
      <c r="A67" s="2226" t="s">
        <v>590</v>
      </c>
      <c r="B67" s="152"/>
      <c r="C67" s="152"/>
      <c r="D67" s="152"/>
      <c r="E67" s="2303" t="s">
        <v>1027</v>
      </c>
      <c r="F67" s="2304"/>
      <c r="G67" s="356" t="s">
        <v>1027</v>
      </c>
      <c r="H67" s="2298" t="s">
        <v>1027</v>
      </c>
      <c r="I67" s="2299">
        <v>0</v>
      </c>
      <c r="J67" s="2302" t="s">
        <v>1137</v>
      </c>
      <c r="K67" s="2301"/>
      <c r="L67" s="2298" t="s">
        <v>1027</v>
      </c>
      <c r="M67" s="2299">
        <v>0</v>
      </c>
      <c r="N67" s="2302" t="s">
        <v>1137</v>
      </c>
      <c r="P67" s="152"/>
      <c r="Q67" s="152"/>
      <c r="R67" s="152"/>
      <c r="S67" s="152"/>
      <c r="T67" s="152"/>
      <c r="U67" s="152"/>
      <c r="V67" s="152"/>
      <c r="W67" s="152"/>
      <c r="X67" s="152"/>
      <c r="Y67" s="152"/>
      <c r="Z67" s="152"/>
      <c r="AA67" s="152"/>
      <c r="AB67" s="152"/>
      <c r="AC67" s="152"/>
      <c r="AD67" s="152"/>
      <c r="AE67" s="152"/>
      <c r="AR67" s="152"/>
      <c r="AS67" s="2216" t="s">
        <v>1223</v>
      </c>
      <c r="AT67" s="2217" t="s">
        <v>1224</v>
      </c>
      <c r="AU67" s="2217" t="s">
        <v>826</v>
      </c>
      <c r="AV67" s="2217" t="s">
        <v>1227</v>
      </c>
      <c r="AW67" s="2218" t="s">
        <v>1228</v>
      </c>
      <c r="AX67" s="2206" t="s">
        <v>879</v>
      </c>
      <c r="AY67" s="2206" t="s">
        <v>993</v>
      </c>
      <c r="AZ67" s="2206" t="s">
        <v>878</v>
      </c>
      <c r="BA67" s="2305"/>
      <c r="BB67" s="2206"/>
    </row>
    <row r="68" spans="1:54" s="2185" customFormat="1" ht="13.8">
      <c r="A68" s="2226" t="s">
        <v>590</v>
      </c>
      <c r="B68" s="152"/>
      <c r="C68" s="152"/>
      <c r="D68" s="152"/>
      <c r="E68" s="2303" t="s">
        <v>1027</v>
      </c>
      <c r="F68" s="2304"/>
      <c r="G68" s="356" t="s">
        <v>1027</v>
      </c>
      <c r="H68" s="2298" t="s">
        <v>1027</v>
      </c>
      <c r="I68" s="2299">
        <v>0</v>
      </c>
      <c r="J68" s="2302" t="s">
        <v>1137</v>
      </c>
      <c r="K68" s="2301"/>
      <c r="L68" s="2298" t="s">
        <v>1027</v>
      </c>
      <c r="M68" s="2299">
        <v>0</v>
      </c>
      <c r="N68" s="2302" t="s">
        <v>1137</v>
      </c>
      <c r="P68" s="152"/>
      <c r="Q68" s="152"/>
      <c r="R68" s="152"/>
      <c r="S68" s="152"/>
      <c r="T68" s="152"/>
      <c r="U68" s="152"/>
      <c r="V68" s="152"/>
      <c r="W68" s="152"/>
      <c r="X68" s="152"/>
      <c r="Y68" s="152"/>
      <c r="Z68" s="152"/>
      <c r="AA68" s="152"/>
      <c r="AB68" s="152"/>
      <c r="AC68" s="152"/>
      <c r="AD68" s="152"/>
      <c r="AE68" s="152"/>
      <c r="AR68" s="152"/>
      <c r="AS68" s="2216" t="s">
        <v>1229</v>
      </c>
      <c r="AT68" s="2217" t="s">
        <v>1012</v>
      </c>
      <c r="AU68" s="2217" t="s">
        <v>837</v>
      </c>
      <c r="AV68" s="2217" t="s">
        <v>838</v>
      </c>
      <c r="AW68" s="2218" t="s">
        <v>839</v>
      </c>
      <c r="AX68" s="2206" t="s">
        <v>1012</v>
      </c>
      <c r="AY68" s="2206" t="s">
        <v>1012</v>
      </c>
      <c r="AZ68" s="2206" t="s">
        <v>1011</v>
      </c>
      <c r="BA68" s="2305"/>
      <c r="BB68" s="2206"/>
    </row>
    <row r="69" spans="1:54" s="2185" customFormat="1" ht="13.8">
      <c r="A69" s="2226" t="s">
        <v>590</v>
      </c>
      <c r="B69" s="152"/>
      <c r="C69" s="152"/>
      <c r="D69" s="152"/>
      <c r="E69" s="2303" t="s">
        <v>1027</v>
      </c>
      <c r="F69" s="2304"/>
      <c r="G69" s="356" t="s">
        <v>1027</v>
      </c>
      <c r="H69" s="2298" t="s">
        <v>1027</v>
      </c>
      <c r="I69" s="2299">
        <v>0</v>
      </c>
      <c r="J69" s="2302" t="s">
        <v>1137</v>
      </c>
      <c r="K69" s="2301"/>
      <c r="L69" s="2298" t="s">
        <v>1027</v>
      </c>
      <c r="M69" s="2299">
        <v>0</v>
      </c>
      <c r="N69" s="2302" t="s">
        <v>1137</v>
      </c>
      <c r="P69" s="152"/>
      <c r="Q69" s="152"/>
      <c r="R69" s="152"/>
      <c r="S69" s="152"/>
      <c r="T69" s="152"/>
      <c r="U69" s="152"/>
      <c r="V69" s="152"/>
      <c r="W69" s="152"/>
      <c r="X69" s="152"/>
      <c r="Y69" s="152"/>
      <c r="Z69" s="152"/>
      <c r="AA69" s="152"/>
      <c r="AB69" s="152"/>
      <c r="AC69" s="152"/>
      <c r="AD69" s="152"/>
      <c r="AE69" s="152"/>
      <c r="AR69" s="152"/>
      <c r="AS69" s="2216" t="s">
        <v>1230</v>
      </c>
      <c r="AT69" s="2217" t="s">
        <v>1231</v>
      </c>
      <c r="AU69" s="2217" t="s">
        <v>826</v>
      </c>
      <c r="AV69" s="2217" t="s">
        <v>1232</v>
      </c>
      <c r="AW69" s="2218" t="s">
        <v>1233</v>
      </c>
      <c r="AX69" s="2206" t="s">
        <v>1020</v>
      </c>
      <c r="AY69" s="2206" t="s">
        <v>1064</v>
      </c>
      <c r="AZ69" s="2279" t="s">
        <v>1019</v>
      </c>
      <c r="BA69" s="2305"/>
      <c r="BB69" s="2206"/>
    </row>
    <row r="70" spans="1:54" s="2185" customFormat="1" ht="13.8">
      <c r="A70" s="2226" t="s">
        <v>590</v>
      </c>
      <c r="B70" s="152"/>
      <c r="C70" s="152"/>
      <c r="D70" s="152"/>
      <c r="E70" s="2303" t="s">
        <v>1027</v>
      </c>
      <c r="F70" s="2304"/>
      <c r="G70" s="356" t="s">
        <v>1027</v>
      </c>
      <c r="H70" s="2298" t="s">
        <v>1027</v>
      </c>
      <c r="I70" s="2299">
        <v>0</v>
      </c>
      <c r="J70" s="2302" t="s">
        <v>1137</v>
      </c>
      <c r="K70" s="2301"/>
      <c r="L70" s="2298" t="s">
        <v>1027</v>
      </c>
      <c r="M70" s="2299">
        <v>0</v>
      </c>
      <c r="N70" s="2302" t="s">
        <v>1137</v>
      </c>
      <c r="P70" s="152"/>
      <c r="Q70" s="152"/>
      <c r="R70" s="152"/>
      <c r="S70" s="152"/>
      <c r="T70" s="152"/>
      <c r="U70" s="152"/>
      <c r="V70" s="152"/>
      <c r="W70" s="152"/>
      <c r="X70" s="152"/>
      <c r="Y70" s="152"/>
      <c r="Z70" s="152"/>
      <c r="AA70" s="152"/>
      <c r="AB70" s="152"/>
      <c r="AC70" s="152"/>
      <c r="AD70" s="152"/>
      <c r="AE70" s="152"/>
      <c r="AR70" s="152"/>
      <c r="AS70" s="2216" t="s">
        <v>1230</v>
      </c>
      <c r="AT70" s="2217" t="s">
        <v>1231</v>
      </c>
      <c r="AU70" s="2217" t="s">
        <v>826</v>
      </c>
      <c r="AV70" s="2217" t="s">
        <v>1234</v>
      </c>
      <c r="AW70" s="2218" t="s">
        <v>1235</v>
      </c>
      <c r="AX70" s="2206" t="s">
        <v>1020</v>
      </c>
      <c r="AY70" s="2206" t="s">
        <v>1064</v>
      </c>
      <c r="AZ70" s="2279" t="s">
        <v>1019</v>
      </c>
      <c r="BA70" s="2305"/>
      <c r="BB70" s="2206"/>
    </row>
    <row r="71" spans="1:54" s="2185" customFormat="1" ht="13.8">
      <c r="A71" s="2226" t="s">
        <v>590</v>
      </c>
      <c r="B71" s="152"/>
      <c r="C71" s="152"/>
      <c r="D71" s="152"/>
      <c r="E71" s="2303" t="s">
        <v>1027</v>
      </c>
      <c r="F71" s="2304"/>
      <c r="G71" s="356" t="s">
        <v>1027</v>
      </c>
      <c r="H71" s="2298" t="s">
        <v>1027</v>
      </c>
      <c r="I71" s="2299">
        <v>0</v>
      </c>
      <c r="J71" s="2302" t="s">
        <v>1137</v>
      </c>
      <c r="K71" s="2301"/>
      <c r="L71" s="2298" t="s">
        <v>1027</v>
      </c>
      <c r="M71" s="2299">
        <v>0</v>
      </c>
      <c r="N71" s="2302" t="s">
        <v>1137</v>
      </c>
      <c r="P71" s="152"/>
      <c r="Q71" s="152"/>
      <c r="R71" s="152"/>
      <c r="S71" s="152"/>
      <c r="T71" s="152"/>
      <c r="U71" s="152"/>
      <c r="V71" s="152"/>
      <c r="W71" s="152"/>
      <c r="X71" s="152"/>
      <c r="Y71" s="152"/>
      <c r="Z71" s="152"/>
      <c r="AA71" s="152"/>
      <c r="AB71" s="152"/>
      <c r="AC71" s="152"/>
      <c r="AD71" s="152"/>
      <c r="AE71" s="152"/>
      <c r="AR71" s="152"/>
      <c r="AS71" s="2216" t="s">
        <v>1236</v>
      </c>
      <c r="AT71" s="2217" t="s">
        <v>1237</v>
      </c>
      <c r="AU71" s="2217" t="s">
        <v>837</v>
      </c>
      <c r="AV71" s="2217" t="s">
        <v>1238</v>
      </c>
      <c r="AW71" s="2218" t="s">
        <v>1239</v>
      </c>
      <c r="AX71" s="2206" t="s">
        <v>1026</v>
      </c>
      <c r="AY71" s="2206" t="s">
        <v>1026</v>
      </c>
      <c r="AZ71" s="2279" t="s">
        <v>1025</v>
      </c>
      <c r="BA71" s="2305"/>
      <c r="BB71" s="2206"/>
    </row>
    <row r="72" spans="1:54" s="2185" customFormat="1" ht="13.8">
      <c r="A72" s="2226" t="s">
        <v>590</v>
      </c>
      <c r="B72" s="152"/>
      <c r="C72" s="152"/>
      <c r="D72" s="152"/>
      <c r="E72" s="2303" t="s">
        <v>1027</v>
      </c>
      <c r="F72" s="2304"/>
      <c r="G72" s="356" t="s">
        <v>1027</v>
      </c>
      <c r="H72" s="2298" t="s">
        <v>1027</v>
      </c>
      <c r="I72" s="2299">
        <v>0</v>
      </c>
      <c r="J72" s="2302" t="s">
        <v>1137</v>
      </c>
      <c r="K72" s="2301"/>
      <c r="L72" s="2298" t="s">
        <v>1027</v>
      </c>
      <c r="M72" s="2299">
        <v>0</v>
      </c>
      <c r="N72" s="2302" t="s">
        <v>1137</v>
      </c>
      <c r="P72" s="152"/>
      <c r="Q72" s="152"/>
      <c r="R72" s="152"/>
      <c r="S72" s="152"/>
      <c r="T72" s="152"/>
      <c r="U72" s="152"/>
      <c r="V72" s="152"/>
      <c r="W72" s="152"/>
      <c r="X72" s="152"/>
      <c r="Y72" s="152"/>
      <c r="Z72" s="152"/>
      <c r="AA72" s="152"/>
      <c r="AB72" s="152"/>
      <c r="AC72" s="152"/>
      <c r="AD72" s="152"/>
      <c r="AE72" s="152"/>
      <c r="AR72" s="152"/>
      <c r="AS72" s="2216" t="s">
        <v>1240</v>
      </c>
      <c r="AT72" s="2217" t="s">
        <v>1241</v>
      </c>
      <c r="AU72" s="2217" t="s">
        <v>826</v>
      </c>
      <c r="AV72" s="2217" t="s">
        <v>1242</v>
      </c>
      <c r="AW72" s="2218" t="s">
        <v>1243</v>
      </c>
      <c r="AX72" s="2206" t="s">
        <v>879</v>
      </c>
      <c r="AY72" s="2206" t="s">
        <v>993</v>
      </c>
      <c r="AZ72" s="2206" t="s">
        <v>878</v>
      </c>
      <c r="BA72" s="2305"/>
      <c r="BB72" s="2206"/>
    </row>
    <row r="73" spans="1:54" s="2185" customFormat="1" ht="13.8">
      <c r="A73" s="2226" t="s">
        <v>590</v>
      </c>
      <c r="B73" s="152"/>
      <c r="C73" s="152"/>
      <c r="D73" s="152"/>
      <c r="E73" s="2303" t="s">
        <v>1027</v>
      </c>
      <c r="F73" s="2304"/>
      <c r="G73" s="356" t="s">
        <v>1027</v>
      </c>
      <c r="H73" s="2298" t="s">
        <v>1027</v>
      </c>
      <c r="I73" s="2299">
        <v>0</v>
      </c>
      <c r="J73" s="2302" t="s">
        <v>1137</v>
      </c>
      <c r="K73" s="2301"/>
      <c r="L73" s="2298" t="s">
        <v>1027</v>
      </c>
      <c r="M73" s="2299">
        <v>0</v>
      </c>
      <c r="N73" s="2302" t="s">
        <v>1137</v>
      </c>
      <c r="P73" s="152"/>
      <c r="Q73" s="152"/>
      <c r="R73" s="152"/>
      <c r="S73" s="152"/>
      <c r="T73" s="152"/>
      <c r="U73" s="152"/>
      <c r="V73" s="152"/>
      <c r="W73" s="152"/>
      <c r="X73" s="152"/>
      <c r="Y73" s="152"/>
      <c r="Z73" s="152"/>
      <c r="AA73" s="152"/>
      <c r="AB73" s="152"/>
      <c r="AC73" s="152"/>
      <c r="AD73" s="152"/>
      <c r="AE73" s="152"/>
      <c r="AR73" s="152"/>
      <c r="AS73" s="2216" t="s">
        <v>1244</v>
      </c>
      <c r="AT73" s="2217" t="s">
        <v>1245</v>
      </c>
      <c r="AU73" s="2217" t="s">
        <v>837</v>
      </c>
      <c r="AV73" s="2217" t="s">
        <v>1246</v>
      </c>
      <c r="AW73" s="2218" t="s">
        <v>1247</v>
      </c>
      <c r="AX73" s="2206" t="s">
        <v>1038</v>
      </c>
      <c r="AY73" s="2206" t="s">
        <v>1038</v>
      </c>
      <c r="AZ73" s="2206" t="s">
        <v>1037</v>
      </c>
      <c r="BA73" s="2305"/>
      <c r="BB73" s="2206"/>
    </row>
    <row r="74" spans="1:54" s="2185" customFormat="1" ht="13.8">
      <c r="A74" s="2226" t="s">
        <v>590</v>
      </c>
      <c r="B74" s="152"/>
      <c r="C74" s="152"/>
      <c r="D74" s="152"/>
      <c r="E74" s="2303" t="s">
        <v>1027</v>
      </c>
      <c r="F74" s="2304"/>
      <c r="G74" s="356" t="s">
        <v>1027</v>
      </c>
      <c r="H74" s="2298" t="s">
        <v>1027</v>
      </c>
      <c r="I74" s="2299">
        <v>0</v>
      </c>
      <c r="J74" s="2302" t="s">
        <v>1137</v>
      </c>
      <c r="K74" s="2301"/>
      <c r="L74" s="2298" t="s">
        <v>1027</v>
      </c>
      <c r="M74" s="2299">
        <v>0</v>
      </c>
      <c r="N74" s="2302" t="s">
        <v>1137</v>
      </c>
      <c r="P74" s="152"/>
      <c r="Q74" s="152"/>
      <c r="R74" s="152"/>
      <c r="S74" s="152"/>
      <c r="T74" s="152"/>
      <c r="U74" s="152"/>
      <c r="V74" s="152"/>
      <c r="W74" s="152"/>
      <c r="X74" s="152"/>
      <c r="Y74" s="152"/>
      <c r="Z74" s="152"/>
      <c r="AA74" s="152"/>
      <c r="AB74" s="152"/>
      <c r="AC74" s="152"/>
      <c r="AD74" s="152"/>
      <c r="AE74" s="152"/>
      <c r="AR74" s="152"/>
      <c r="AS74" s="2216" t="s">
        <v>1248</v>
      </c>
      <c r="AT74" s="2217" t="s">
        <v>1249</v>
      </c>
      <c r="AU74" s="2217" t="s">
        <v>1250</v>
      </c>
      <c r="AV74" s="2217" t="s">
        <v>1251</v>
      </c>
      <c r="AW74" s="2218" t="s">
        <v>1252</v>
      </c>
      <c r="AX74" s="2206" t="s">
        <v>1253</v>
      </c>
      <c r="AY74" s="2206" t="s">
        <v>993</v>
      </c>
      <c r="AZ74" s="2206" t="s">
        <v>878</v>
      </c>
      <c r="BA74" s="2305"/>
      <c r="BB74" s="2206"/>
    </row>
    <row r="75" spans="1:54" s="2185" customFormat="1" ht="13.8">
      <c r="A75" s="2226" t="s">
        <v>590</v>
      </c>
      <c r="B75" s="152"/>
      <c r="C75" s="152"/>
      <c r="D75" s="152"/>
      <c r="E75" s="2303" t="s">
        <v>1027</v>
      </c>
      <c r="F75" s="2304"/>
      <c r="G75" s="356" t="s">
        <v>1027</v>
      </c>
      <c r="H75" s="2298" t="s">
        <v>1027</v>
      </c>
      <c r="I75" s="2299">
        <v>0</v>
      </c>
      <c r="J75" s="2302" t="s">
        <v>1137</v>
      </c>
      <c r="K75" s="2301"/>
      <c r="L75" s="2298" t="s">
        <v>1027</v>
      </c>
      <c r="M75" s="2299">
        <v>0</v>
      </c>
      <c r="N75" s="2302" t="s">
        <v>1137</v>
      </c>
      <c r="P75" s="152"/>
      <c r="Q75" s="152"/>
      <c r="R75" s="152"/>
      <c r="S75" s="152"/>
      <c r="T75" s="152"/>
      <c r="U75" s="152"/>
      <c r="V75" s="152"/>
      <c r="W75" s="152"/>
      <c r="X75" s="152"/>
      <c r="Y75" s="152"/>
      <c r="Z75" s="152"/>
      <c r="AA75" s="152"/>
      <c r="AB75" s="152"/>
      <c r="AC75" s="152"/>
      <c r="AD75" s="152"/>
      <c r="AE75" s="152"/>
      <c r="AR75" s="152"/>
      <c r="AS75" s="2216" t="s">
        <v>1254</v>
      </c>
      <c r="AT75" s="2217" t="s">
        <v>1255</v>
      </c>
      <c r="AU75" s="2217" t="s">
        <v>837</v>
      </c>
      <c r="AV75" s="2217" t="s">
        <v>1256</v>
      </c>
      <c r="AW75" s="2218" t="s">
        <v>1257</v>
      </c>
      <c r="AX75" s="2206" t="s">
        <v>1044</v>
      </c>
      <c r="AY75" s="2206" t="s">
        <v>863</v>
      </c>
      <c r="AZ75" s="2206" t="s">
        <v>1043</v>
      </c>
      <c r="BA75" s="2305"/>
      <c r="BB75" s="2206"/>
    </row>
    <row r="76" spans="1:54" s="2185" customFormat="1" ht="13.8">
      <c r="A76" s="2226" t="s">
        <v>590</v>
      </c>
      <c r="B76" s="152"/>
      <c r="C76" s="152"/>
      <c r="D76" s="152"/>
      <c r="E76" s="2303" t="s">
        <v>1027</v>
      </c>
      <c r="F76" s="2304"/>
      <c r="G76" s="356" t="s">
        <v>1027</v>
      </c>
      <c r="H76" s="2298" t="s">
        <v>1027</v>
      </c>
      <c r="I76" s="2299">
        <v>0</v>
      </c>
      <c r="J76" s="2302" t="s">
        <v>1137</v>
      </c>
      <c r="K76" s="2301"/>
      <c r="L76" s="2298" t="s">
        <v>1027</v>
      </c>
      <c r="M76" s="2299">
        <v>0</v>
      </c>
      <c r="N76" s="2302" t="s">
        <v>1137</v>
      </c>
      <c r="P76" s="152"/>
      <c r="Q76" s="152"/>
      <c r="R76" s="152"/>
      <c r="S76" s="152"/>
      <c r="T76" s="152"/>
      <c r="U76" s="152"/>
      <c r="V76" s="152"/>
      <c r="W76" s="152"/>
      <c r="X76" s="152"/>
      <c r="Y76" s="152"/>
      <c r="Z76" s="152"/>
      <c r="AA76" s="152"/>
      <c r="AB76" s="152"/>
      <c r="AC76" s="152"/>
      <c r="AD76" s="152"/>
      <c r="AE76" s="152"/>
      <c r="AR76" s="152"/>
      <c r="AS76" s="2216" t="s">
        <v>1258</v>
      </c>
      <c r="AT76" s="2217" t="s">
        <v>1259</v>
      </c>
      <c r="AU76" s="2217" t="s">
        <v>837</v>
      </c>
      <c r="AV76" s="2217" t="s">
        <v>1260</v>
      </c>
      <c r="AW76" s="2218" t="s">
        <v>1261</v>
      </c>
      <c r="AX76" s="2206" t="s">
        <v>1048</v>
      </c>
      <c r="AY76" s="2206" t="s">
        <v>1048</v>
      </c>
      <c r="AZ76" s="2279" t="s">
        <v>1047</v>
      </c>
      <c r="BA76" s="2305"/>
      <c r="BB76" s="2305"/>
    </row>
    <row r="77" spans="1:54" s="2185" customFormat="1" ht="13.8">
      <c r="A77" s="2226" t="s">
        <v>590</v>
      </c>
      <c r="B77" s="152"/>
      <c r="C77" s="152"/>
      <c r="D77" s="152"/>
      <c r="E77" s="2303" t="s">
        <v>1027</v>
      </c>
      <c r="F77" s="2304"/>
      <c r="G77" s="356" t="s">
        <v>1027</v>
      </c>
      <c r="H77" s="2298" t="s">
        <v>1027</v>
      </c>
      <c r="I77" s="2299">
        <v>0</v>
      </c>
      <c r="J77" s="2302" t="s">
        <v>1137</v>
      </c>
      <c r="K77" s="2301"/>
      <c r="L77" s="2298" t="s">
        <v>1027</v>
      </c>
      <c r="M77" s="2299">
        <v>0</v>
      </c>
      <c r="N77" s="2302" t="s">
        <v>1137</v>
      </c>
      <c r="P77" s="152"/>
      <c r="Q77" s="152"/>
      <c r="R77" s="152"/>
      <c r="S77" s="152"/>
      <c r="T77" s="152"/>
      <c r="U77" s="152"/>
      <c r="V77" s="152"/>
      <c r="W77" s="152"/>
      <c r="X77" s="152"/>
      <c r="Y77" s="152"/>
      <c r="Z77" s="152"/>
      <c r="AA77" s="152"/>
      <c r="AB77" s="152"/>
      <c r="AC77" s="152"/>
      <c r="AD77" s="152"/>
      <c r="AE77" s="152"/>
      <c r="AR77" s="152"/>
      <c r="AS77" s="2216" t="s">
        <v>1262</v>
      </c>
      <c r="AT77" s="2217" t="s">
        <v>1263</v>
      </c>
      <c r="AU77" s="2217" t="s">
        <v>826</v>
      </c>
      <c r="AV77" s="2217" t="s">
        <v>1264</v>
      </c>
      <c r="AW77" s="2218" t="s">
        <v>1265</v>
      </c>
      <c r="AX77" s="2206" t="s">
        <v>879</v>
      </c>
      <c r="AY77" s="2206" t="s">
        <v>993</v>
      </c>
      <c r="AZ77" s="2206" t="s">
        <v>878</v>
      </c>
      <c r="BA77" s="2305"/>
      <c r="BB77" s="2305"/>
    </row>
    <row r="78" spans="1:54" s="2185" customFormat="1" ht="13.8">
      <c r="A78" s="2226" t="s">
        <v>590</v>
      </c>
      <c r="B78" s="152"/>
      <c r="C78" s="152"/>
      <c r="D78" s="152"/>
      <c r="E78" s="2303" t="s">
        <v>1027</v>
      </c>
      <c r="F78" s="2304"/>
      <c r="G78" s="356" t="s">
        <v>1027</v>
      </c>
      <c r="H78" s="2298" t="s">
        <v>1027</v>
      </c>
      <c r="I78" s="2299">
        <v>0</v>
      </c>
      <c r="J78" s="2302" t="s">
        <v>1137</v>
      </c>
      <c r="K78" s="2301"/>
      <c r="L78" s="2298" t="s">
        <v>1027</v>
      </c>
      <c r="M78" s="2299">
        <v>0</v>
      </c>
      <c r="N78" s="2302" t="s">
        <v>1137</v>
      </c>
      <c r="P78" s="152"/>
      <c r="Q78" s="152"/>
      <c r="R78" s="152"/>
      <c r="S78" s="152"/>
      <c r="T78" s="152"/>
      <c r="U78" s="152"/>
      <c r="V78" s="152"/>
      <c r="W78" s="152"/>
      <c r="X78" s="152"/>
      <c r="Y78" s="152"/>
      <c r="Z78" s="152"/>
      <c r="AA78" s="152"/>
      <c r="AB78" s="152"/>
      <c r="AC78" s="152"/>
      <c r="AD78" s="152"/>
      <c r="AE78" s="152"/>
      <c r="AR78" s="152"/>
      <c r="AS78" s="2216" t="s">
        <v>1266</v>
      </c>
      <c r="AT78" s="2217" t="s">
        <v>1267</v>
      </c>
      <c r="AU78" s="2217" t="s">
        <v>826</v>
      </c>
      <c r="AV78" s="2217" t="s">
        <v>1268</v>
      </c>
      <c r="AW78" s="2218" t="s">
        <v>1269</v>
      </c>
      <c r="AX78" s="2206" t="s">
        <v>1053</v>
      </c>
      <c r="AY78" s="2206" t="s">
        <v>807</v>
      </c>
      <c r="AZ78" s="2206" t="s">
        <v>1052</v>
      </c>
      <c r="BA78" s="2305"/>
      <c r="BB78" s="2305"/>
    </row>
    <row r="79" spans="1:54" s="2185" customFormat="1" ht="13.8">
      <c r="A79" s="2226" t="s">
        <v>590</v>
      </c>
      <c r="B79" s="152"/>
      <c r="C79" s="152"/>
      <c r="D79" s="152"/>
      <c r="E79" s="2303" t="s">
        <v>1027</v>
      </c>
      <c r="F79" s="2304"/>
      <c r="G79" s="356" t="s">
        <v>1027</v>
      </c>
      <c r="H79" s="2298" t="s">
        <v>1027</v>
      </c>
      <c r="I79" s="2299">
        <v>0</v>
      </c>
      <c r="J79" s="2302" t="s">
        <v>1137</v>
      </c>
      <c r="K79" s="2301"/>
      <c r="L79" s="2298" t="s">
        <v>1027</v>
      </c>
      <c r="M79" s="2299">
        <v>0</v>
      </c>
      <c r="N79" s="2302" t="s">
        <v>1137</v>
      </c>
      <c r="P79" s="152"/>
      <c r="Q79" s="152"/>
      <c r="R79" s="152"/>
      <c r="S79" s="152"/>
      <c r="T79" s="152"/>
      <c r="U79" s="152"/>
      <c r="V79" s="152"/>
      <c r="W79" s="152"/>
      <c r="X79" s="152"/>
      <c r="Y79" s="152"/>
      <c r="Z79" s="152"/>
      <c r="AA79" s="152"/>
      <c r="AB79" s="152"/>
      <c r="AC79" s="152"/>
      <c r="AD79" s="152"/>
      <c r="AE79" s="152"/>
      <c r="AR79" s="152"/>
      <c r="AS79" s="2216" t="s">
        <v>1270</v>
      </c>
      <c r="AT79" s="2217" t="s">
        <v>1271</v>
      </c>
      <c r="AU79" s="2217" t="s">
        <v>837</v>
      </c>
      <c r="AV79" s="2217" t="s">
        <v>1272</v>
      </c>
      <c r="AW79" s="2218" t="s">
        <v>1273</v>
      </c>
      <c r="AX79" s="2206" t="s">
        <v>1058</v>
      </c>
      <c r="AY79" s="2206" t="s">
        <v>1058</v>
      </c>
      <c r="AZ79" s="2279" t="s">
        <v>1057</v>
      </c>
      <c r="BA79" s="2305"/>
      <c r="BB79" s="2305"/>
    </row>
    <row r="80" spans="1:54" s="2185" customFormat="1" ht="13.8">
      <c r="A80" s="152"/>
      <c r="B80" s="152"/>
      <c r="C80" s="152"/>
      <c r="D80" s="152"/>
      <c r="E80" s="226"/>
      <c r="F80" s="226"/>
      <c r="G80" s="2306"/>
      <c r="H80" s="226"/>
      <c r="I80" s="226"/>
      <c r="J80" s="226"/>
      <c r="K80" s="226"/>
      <c r="L80" s="226"/>
      <c r="M80" s="226"/>
      <c r="N80" s="226"/>
      <c r="O80" s="226"/>
      <c r="P80" s="152"/>
      <c r="Q80" s="152"/>
      <c r="R80" s="152"/>
      <c r="S80" s="152"/>
      <c r="T80" s="152"/>
      <c r="U80" s="152"/>
      <c r="V80" s="152"/>
      <c r="W80" s="152"/>
      <c r="X80" s="152"/>
      <c r="Y80" s="152"/>
      <c r="Z80" s="152"/>
      <c r="AA80" s="152"/>
      <c r="AB80" s="152"/>
      <c r="AC80" s="152"/>
      <c r="AD80" s="152"/>
      <c r="AE80" s="152"/>
      <c r="AR80" s="152"/>
      <c r="AS80" s="2216" t="s">
        <v>1274</v>
      </c>
      <c r="AT80" s="2217"/>
      <c r="AU80" s="2217" t="s">
        <v>826</v>
      </c>
      <c r="AV80" s="2217" t="s">
        <v>1275</v>
      </c>
      <c r="AW80" s="2218" t="s">
        <v>1276</v>
      </c>
      <c r="AX80" s="2206" t="s">
        <v>879</v>
      </c>
      <c r="AY80" s="2206" t="s">
        <v>993</v>
      </c>
      <c r="AZ80" s="2279" t="s">
        <v>878</v>
      </c>
      <c r="BA80" s="2305"/>
      <c r="BB80" s="2305"/>
    </row>
    <row r="81" spans="1:68" s="2185" customFormat="1" ht="13.8">
      <c r="A81" s="152"/>
      <c r="B81" s="152"/>
      <c r="C81" s="152"/>
      <c r="D81" s="152"/>
      <c r="E81" s="355"/>
      <c r="F81" s="355"/>
      <c r="G81" s="2307"/>
      <c r="H81" s="355"/>
      <c r="I81" s="355"/>
      <c r="J81" s="355"/>
      <c r="K81" s="355"/>
      <c r="L81" s="355"/>
      <c r="M81" s="355"/>
      <c r="N81" s="355"/>
      <c r="O81" s="355"/>
      <c r="P81" s="152"/>
      <c r="Q81" s="152"/>
      <c r="R81" s="152"/>
      <c r="S81" s="152"/>
      <c r="T81" s="152"/>
      <c r="U81" s="152"/>
      <c r="V81" s="152"/>
      <c r="W81" s="152"/>
      <c r="X81" s="152"/>
      <c r="Y81" s="152"/>
      <c r="Z81" s="152"/>
      <c r="AA81" s="152"/>
      <c r="AB81" s="152"/>
      <c r="AC81" s="152"/>
      <c r="AD81" s="152"/>
      <c r="AE81" s="152"/>
      <c r="AR81" s="152"/>
      <c r="AS81" s="2216" t="s">
        <v>1277</v>
      </c>
      <c r="AT81" s="2217" t="s">
        <v>1278</v>
      </c>
      <c r="AU81" s="2217" t="s">
        <v>826</v>
      </c>
      <c r="AV81" s="2217" t="s">
        <v>1279</v>
      </c>
      <c r="AW81" s="2218" t="s">
        <v>1280</v>
      </c>
      <c r="AX81" s="2206" t="s">
        <v>1066</v>
      </c>
      <c r="AY81" s="2206" t="s">
        <v>1066</v>
      </c>
      <c r="AZ81" s="2206" t="s">
        <v>1065</v>
      </c>
      <c r="BA81" s="2305"/>
      <c r="BB81" s="2305"/>
    </row>
    <row r="82" spans="1:68" s="2185" customFormat="1" ht="13.8">
      <c r="A82" s="152"/>
      <c r="B82" s="152"/>
      <c r="C82" s="152"/>
      <c r="D82" s="152"/>
      <c r="E82" s="226" t="s">
        <v>1281</v>
      </c>
      <c r="F82" s="355"/>
      <c r="G82" s="2307"/>
      <c r="H82" s="355"/>
      <c r="I82" s="355"/>
      <c r="J82" s="355"/>
      <c r="K82" s="355"/>
      <c r="L82" s="355"/>
      <c r="M82" s="355"/>
      <c r="N82" s="355"/>
      <c r="O82" s="355"/>
      <c r="P82" s="152"/>
      <c r="Q82" s="152"/>
      <c r="R82" s="152"/>
      <c r="S82" s="152"/>
      <c r="T82" s="152"/>
      <c r="U82" s="152"/>
      <c r="V82" s="152"/>
      <c r="W82" s="152"/>
      <c r="X82" s="152"/>
      <c r="Y82" s="152"/>
      <c r="Z82" s="152"/>
      <c r="AA82" s="152"/>
      <c r="AB82" s="152"/>
      <c r="AC82" s="152"/>
      <c r="AD82" s="152"/>
      <c r="AE82" s="152"/>
      <c r="AR82" s="152"/>
      <c r="AS82" s="2216" t="s">
        <v>1282</v>
      </c>
      <c r="AT82" s="2217" t="s">
        <v>1283</v>
      </c>
      <c r="AU82" s="2217" t="s">
        <v>837</v>
      </c>
      <c r="AV82" s="2217" t="s">
        <v>1284</v>
      </c>
      <c r="AW82" s="2218" t="s">
        <v>1285</v>
      </c>
      <c r="AX82" s="2206" t="s">
        <v>114</v>
      </c>
      <c r="AY82" s="2206" t="s">
        <v>114</v>
      </c>
      <c r="AZ82" s="2206" t="s">
        <v>808</v>
      </c>
      <c r="BA82" s="2305"/>
      <c r="BB82" s="2305"/>
    </row>
    <row r="83" spans="1:68" s="2185" customFormat="1" ht="13.8">
      <c r="A83" s="152"/>
      <c r="B83" s="152"/>
      <c r="C83" s="152"/>
      <c r="D83" s="152"/>
      <c r="E83" s="226" t="s">
        <v>1286</v>
      </c>
      <c r="F83" s="355"/>
      <c r="G83" s="2307"/>
      <c r="H83" s="355"/>
      <c r="I83" s="355"/>
      <c r="J83" s="355"/>
      <c r="K83" s="355"/>
      <c r="L83" s="355"/>
      <c r="M83" s="355"/>
      <c r="N83" s="355"/>
      <c r="O83" s="355"/>
      <c r="P83" s="152"/>
      <c r="Q83" s="152"/>
      <c r="R83" s="152"/>
      <c r="S83" s="152"/>
      <c r="T83" s="152"/>
      <c r="U83" s="152"/>
      <c r="V83" s="152"/>
      <c r="W83" s="152"/>
      <c r="X83" s="152"/>
      <c r="Y83" s="152"/>
      <c r="Z83" s="152"/>
      <c r="AA83" s="152"/>
      <c r="AB83" s="152"/>
      <c r="AC83" s="152"/>
      <c r="AD83" s="152"/>
      <c r="AE83" s="152"/>
      <c r="AR83" s="152"/>
      <c r="AS83" s="2216" t="s">
        <v>1282</v>
      </c>
      <c r="AT83" s="2217" t="s">
        <v>1283</v>
      </c>
      <c r="AU83" s="2217" t="s">
        <v>837</v>
      </c>
      <c r="AV83" s="2217" t="s">
        <v>1284</v>
      </c>
      <c r="AW83" s="2218" t="s">
        <v>1285</v>
      </c>
      <c r="AX83" s="2206" t="s">
        <v>1287</v>
      </c>
      <c r="AY83" s="2206" t="s">
        <v>1287</v>
      </c>
      <c r="AZ83" s="2206" t="s">
        <v>1070</v>
      </c>
      <c r="BA83" s="2305"/>
      <c r="BB83" s="2305"/>
    </row>
    <row r="84" spans="1:68" s="2185" customFormat="1" ht="13.8">
      <c r="A84" s="152"/>
      <c r="B84" s="152"/>
      <c r="C84" s="152"/>
      <c r="D84" s="152"/>
      <c r="E84" s="226"/>
      <c r="F84" s="355"/>
      <c r="G84" s="2307"/>
      <c r="H84" s="355"/>
      <c r="I84" s="355"/>
      <c r="J84" s="355"/>
      <c r="K84" s="355"/>
      <c r="L84" s="355"/>
      <c r="M84" s="355"/>
      <c r="N84" s="355"/>
      <c r="O84" s="355"/>
      <c r="P84" s="152"/>
      <c r="Q84" s="152"/>
      <c r="R84" s="152"/>
      <c r="S84" s="152"/>
      <c r="T84" s="152"/>
      <c r="U84" s="152"/>
      <c r="V84" s="152"/>
      <c r="W84" s="152"/>
      <c r="X84" s="152"/>
      <c r="Y84" s="152"/>
      <c r="Z84" s="152"/>
      <c r="AA84" s="152"/>
      <c r="AB84" s="152"/>
      <c r="AC84" s="152"/>
      <c r="AD84" s="152"/>
      <c r="AE84" s="152"/>
      <c r="AR84" s="152"/>
      <c r="AS84" s="2216" t="s">
        <v>1288</v>
      </c>
      <c r="AT84" s="2217" t="s">
        <v>1289</v>
      </c>
      <c r="AU84" s="2217" t="s">
        <v>837</v>
      </c>
      <c r="AV84" s="2217" t="s">
        <v>1290</v>
      </c>
      <c r="AW84" s="2218" t="s">
        <v>1291</v>
      </c>
      <c r="AX84" s="2206" t="s">
        <v>1075</v>
      </c>
      <c r="AY84" s="2206" t="s">
        <v>1075</v>
      </c>
      <c r="AZ84" s="2206" t="s">
        <v>1074</v>
      </c>
      <c r="BA84" s="2305"/>
      <c r="BB84" s="2305"/>
    </row>
    <row r="85" spans="1:68" s="2185" customFormat="1" ht="13.8">
      <c r="A85" s="152"/>
      <c r="B85" s="152"/>
      <c r="C85" s="152"/>
      <c r="D85" s="152"/>
      <c r="E85" s="226" t="s">
        <v>1292</v>
      </c>
      <c r="F85" s="152"/>
      <c r="G85" s="2234"/>
      <c r="H85" s="152"/>
      <c r="I85" s="152"/>
      <c r="J85" s="152"/>
      <c r="K85" s="152"/>
      <c r="L85" s="152"/>
      <c r="M85" s="152"/>
      <c r="N85" s="152"/>
      <c r="O85" s="152"/>
      <c r="P85" s="152"/>
      <c r="Q85" s="152"/>
      <c r="R85" s="152"/>
      <c r="S85" s="152"/>
      <c r="T85" s="152"/>
      <c r="U85" s="152"/>
      <c r="V85" s="152"/>
      <c r="W85" s="152"/>
      <c r="X85" s="152"/>
      <c r="Y85" s="152"/>
      <c r="Z85" s="152"/>
      <c r="AA85" s="152"/>
      <c r="AB85" s="152"/>
      <c r="AC85" s="152"/>
      <c r="AD85" s="152"/>
      <c r="AE85" s="152"/>
      <c r="AR85" s="152"/>
      <c r="AS85" s="2216" t="s">
        <v>1293</v>
      </c>
      <c r="AT85" s="2217" t="s">
        <v>1294</v>
      </c>
      <c r="AU85" s="2217" t="s">
        <v>837</v>
      </c>
      <c r="AV85" s="2217" t="s">
        <v>1295</v>
      </c>
      <c r="AW85" s="2218" t="s">
        <v>1296</v>
      </c>
      <c r="AX85" s="2206" t="s">
        <v>1080</v>
      </c>
      <c r="AY85" s="2206" t="s">
        <v>863</v>
      </c>
      <c r="AZ85" s="2206" t="s">
        <v>1079</v>
      </c>
      <c r="BA85" s="2305"/>
      <c r="BB85" s="2305"/>
    </row>
    <row r="86" spans="1:68" s="2185" customFormat="1" ht="13.8">
      <c r="A86" s="152"/>
      <c r="B86" s="152"/>
      <c r="C86" s="152"/>
      <c r="D86" s="152"/>
      <c r="E86" s="2186" t="s">
        <v>1297</v>
      </c>
      <c r="F86" s="152"/>
      <c r="G86" s="2285"/>
      <c r="H86" s="152"/>
      <c r="I86" s="152"/>
      <c r="J86" s="152"/>
      <c r="K86" s="152"/>
      <c r="L86" s="152"/>
      <c r="M86" s="152"/>
      <c r="N86" s="152"/>
      <c r="O86" s="152"/>
      <c r="P86" s="152"/>
      <c r="Q86" s="152"/>
      <c r="R86" s="152"/>
      <c r="S86" s="152"/>
      <c r="T86" s="152"/>
      <c r="U86" s="152"/>
      <c r="V86" s="152"/>
      <c r="W86" s="152"/>
      <c r="X86" s="152"/>
      <c r="Y86" s="152"/>
      <c r="Z86" s="152"/>
      <c r="AA86" s="152"/>
      <c r="AB86" s="152"/>
      <c r="AC86" s="152"/>
      <c r="AD86" s="152"/>
      <c r="AE86" s="152"/>
      <c r="AR86" s="152"/>
      <c r="AS86" s="2216" t="s">
        <v>1298</v>
      </c>
      <c r="AT86" s="2217" t="s">
        <v>1299</v>
      </c>
      <c r="AU86" s="2217" t="s">
        <v>826</v>
      </c>
      <c r="AV86" s="2217" t="s">
        <v>1300</v>
      </c>
      <c r="AW86" s="2218" t="s">
        <v>1301</v>
      </c>
      <c r="AX86" s="2206" t="s">
        <v>1085</v>
      </c>
      <c r="AY86" s="2206" t="s">
        <v>1085</v>
      </c>
      <c r="AZ86" s="2206" t="s">
        <v>1084</v>
      </c>
      <c r="BA86" s="2305"/>
      <c r="BB86" s="2305"/>
    </row>
    <row r="87" spans="1:68" s="2185" customFormat="1" ht="13.8">
      <c r="A87" s="152"/>
      <c r="B87" s="152"/>
      <c r="C87" s="152"/>
      <c r="D87" s="152"/>
      <c r="E87" s="2186"/>
      <c r="F87" s="152"/>
      <c r="G87" s="2234"/>
      <c r="H87" s="152"/>
      <c r="I87" s="152"/>
      <c r="J87" s="152"/>
      <c r="K87" s="152"/>
      <c r="L87" s="152"/>
      <c r="M87" s="152"/>
      <c r="N87" s="152"/>
      <c r="O87" s="152"/>
      <c r="P87" s="152"/>
      <c r="Q87" s="152"/>
      <c r="R87" s="152"/>
      <c r="S87" s="152"/>
      <c r="T87" s="152"/>
      <c r="U87" s="152"/>
      <c r="V87" s="152"/>
      <c r="W87" s="152"/>
      <c r="X87" s="152"/>
      <c r="Y87" s="152"/>
      <c r="Z87" s="152"/>
      <c r="AA87" s="152"/>
      <c r="AB87" s="152"/>
      <c r="AC87" s="152"/>
      <c r="AD87" s="152"/>
      <c r="AE87" s="152"/>
      <c r="AR87" s="152"/>
      <c r="AS87" s="2216" t="s">
        <v>1302</v>
      </c>
      <c r="AT87" s="2217" t="s">
        <v>1303</v>
      </c>
      <c r="AU87" s="2217" t="s">
        <v>826</v>
      </c>
      <c r="AV87" s="2217" t="s">
        <v>1304</v>
      </c>
      <c r="AW87" s="2218" t="s">
        <v>1305</v>
      </c>
      <c r="AX87" s="2206" t="s">
        <v>879</v>
      </c>
      <c r="AY87" s="2206" t="s">
        <v>993</v>
      </c>
      <c r="AZ87" s="2206" t="s">
        <v>878</v>
      </c>
      <c r="BA87" s="2305"/>
      <c r="BB87" s="2305"/>
    </row>
    <row r="88" spans="1:68" s="2185" customFormat="1" ht="13.8">
      <c r="A88" s="152"/>
      <c r="B88" s="152"/>
      <c r="C88" s="152"/>
      <c r="D88" s="152"/>
      <c r="E88" s="226" t="s">
        <v>1306</v>
      </c>
      <c r="F88" s="152"/>
      <c r="G88" s="2234"/>
      <c r="H88" s="152"/>
      <c r="I88" s="152"/>
      <c r="J88" s="152"/>
      <c r="K88" s="152"/>
      <c r="L88" s="152"/>
      <c r="M88" s="152"/>
      <c r="N88" s="152"/>
      <c r="O88" s="152"/>
      <c r="P88" s="152"/>
      <c r="Q88" s="152"/>
      <c r="R88" s="152"/>
      <c r="S88" s="152"/>
      <c r="T88" s="152"/>
      <c r="U88" s="152"/>
      <c r="V88" s="152"/>
      <c r="W88" s="152"/>
      <c r="X88" s="152"/>
      <c r="Y88" s="152"/>
      <c r="Z88" s="152"/>
      <c r="AA88" s="152"/>
      <c r="AB88" s="152"/>
      <c r="AC88" s="152"/>
      <c r="AD88" s="152"/>
      <c r="AE88" s="152"/>
      <c r="AR88" s="152"/>
      <c r="AS88" s="2216" t="s">
        <v>1307</v>
      </c>
      <c r="AT88" s="2217" t="s">
        <v>1308</v>
      </c>
      <c r="AU88" s="2217" t="s">
        <v>837</v>
      </c>
      <c r="AV88" s="2217" t="s">
        <v>1309</v>
      </c>
      <c r="AW88" s="2218" t="s">
        <v>1310</v>
      </c>
      <c r="AX88" s="2206" t="s">
        <v>1092</v>
      </c>
      <c r="AY88" s="2206" t="s">
        <v>1311</v>
      </c>
      <c r="AZ88" s="2279" t="s">
        <v>1091</v>
      </c>
      <c r="BA88" s="2305"/>
      <c r="BB88" s="2305"/>
    </row>
    <row r="89" spans="1:68" s="2185" customFormat="1" ht="13.8">
      <c r="A89" s="152"/>
      <c r="B89" s="152"/>
      <c r="C89" s="152"/>
      <c r="D89" s="152"/>
      <c r="E89" s="226"/>
      <c r="F89" s="152"/>
      <c r="G89" s="2234"/>
      <c r="H89" s="152"/>
      <c r="I89" s="152"/>
      <c r="J89" s="152"/>
      <c r="K89" s="152"/>
      <c r="L89" s="152"/>
      <c r="M89" s="152"/>
      <c r="N89" s="152"/>
      <c r="O89" s="152"/>
      <c r="P89" s="152"/>
      <c r="Q89" s="152"/>
      <c r="R89" s="152"/>
      <c r="S89" s="152"/>
      <c r="T89" s="152"/>
      <c r="U89" s="152"/>
      <c r="V89" s="152"/>
      <c r="W89" s="152"/>
      <c r="X89" s="152"/>
      <c r="Y89" s="152"/>
      <c r="Z89" s="152"/>
      <c r="AA89" s="152"/>
      <c r="AB89" s="152"/>
      <c r="AC89" s="152"/>
      <c r="AD89" s="152"/>
      <c r="AE89" s="152"/>
      <c r="AR89" s="152"/>
      <c r="AS89" s="2216" t="s">
        <v>1312</v>
      </c>
      <c r="AT89" s="2217" t="s">
        <v>1313</v>
      </c>
      <c r="AU89" s="2217" t="s">
        <v>826</v>
      </c>
      <c r="AV89" s="2217" t="s">
        <v>1314</v>
      </c>
      <c r="AW89" s="2218" t="s">
        <v>1315</v>
      </c>
      <c r="AX89" s="2206" t="s">
        <v>1099</v>
      </c>
      <c r="AY89" s="2206" t="s">
        <v>1311</v>
      </c>
      <c r="AZ89" s="2206" t="s">
        <v>1316</v>
      </c>
      <c r="BA89" s="2305"/>
      <c r="BB89" s="2305"/>
    </row>
    <row r="90" spans="1:68" s="2186" customFormat="1" ht="13.8">
      <c r="A90" s="152"/>
      <c r="B90" s="152"/>
      <c r="C90" s="152"/>
      <c r="D90" s="152"/>
      <c r="E90" s="226" t="s">
        <v>1317</v>
      </c>
      <c r="F90" s="152"/>
      <c r="G90" s="2234"/>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2185"/>
      <c r="AG90" s="2185"/>
      <c r="AL90" s="2185"/>
      <c r="AM90" s="2185"/>
      <c r="AN90" s="2185"/>
      <c r="AO90" s="2185"/>
      <c r="AP90" s="2185"/>
      <c r="AQ90" s="2185"/>
      <c r="AR90" s="152"/>
      <c r="AS90" s="2216" t="s">
        <v>1318</v>
      </c>
      <c r="AT90" s="2217" t="s">
        <v>1319</v>
      </c>
      <c r="AU90" s="2217" t="s">
        <v>826</v>
      </c>
      <c r="AV90" s="2217" t="s">
        <v>1320</v>
      </c>
      <c r="AW90" s="2218" t="s">
        <v>1321</v>
      </c>
      <c r="AX90" s="2206" t="s">
        <v>114</v>
      </c>
      <c r="AY90" s="2206" t="s">
        <v>807</v>
      </c>
      <c r="AZ90" s="2206" t="s">
        <v>1105</v>
      </c>
      <c r="BA90" s="2305"/>
      <c r="BB90" s="2305"/>
      <c r="BC90" s="2185"/>
      <c r="BD90" s="2185"/>
      <c r="BE90" s="2185"/>
      <c r="BF90" s="2185"/>
      <c r="BG90" s="2185"/>
      <c r="BH90" s="2185"/>
      <c r="BI90" s="2185"/>
      <c r="BJ90" s="2185"/>
      <c r="BK90" s="2185"/>
      <c r="BL90" s="2185"/>
      <c r="BM90" s="2185"/>
      <c r="BN90" s="2185"/>
      <c r="BO90" s="2185"/>
      <c r="BP90" s="2185"/>
    </row>
    <row r="91" spans="1:68" s="2185" customFormat="1" ht="13.8">
      <c r="A91" s="152"/>
      <c r="B91" s="152"/>
      <c r="C91" s="152"/>
      <c r="D91" s="152"/>
      <c r="E91" s="226" t="s">
        <v>1322</v>
      </c>
      <c r="F91" s="152"/>
      <c r="G91" s="2234"/>
      <c r="H91" s="152"/>
      <c r="I91" s="152"/>
      <c r="J91" s="152"/>
      <c r="K91" s="152"/>
      <c r="L91" s="152"/>
      <c r="M91" s="152"/>
      <c r="N91" s="152"/>
      <c r="O91" s="152"/>
      <c r="P91" s="152"/>
      <c r="Q91" s="152"/>
      <c r="R91" s="152"/>
      <c r="S91" s="152"/>
      <c r="T91" s="152"/>
      <c r="U91" s="152"/>
      <c r="V91" s="152"/>
      <c r="W91" s="152"/>
      <c r="X91" s="152"/>
      <c r="Y91" s="152"/>
      <c r="Z91" s="152"/>
      <c r="AA91" s="152"/>
      <c r="AB91" s="152"/>
      <c r="AC91" s="152"/>
      <c r="AD91" s="152"/>
      <c r="AE91" s="152"/>
      <c r="AG91" s="2186"/>
      <c r="AL91" s="2186"/>
      <c r="AM91" s="2186"/>
      <c r="AN91" s="2186"/>
      <c r="AO91" s="2186"/>
      <c r="AP91" s="2186"/>
      <c r="AQ91" s="2186"/>
      <c r="AR91" s="152"/>
      <c r="AS91" s="2216" t="s">
        <v>1323</v>
      </c>
      <c r="AT91" s="2217" t="s">
        <v>1324</v>
      </c>
      <c r="AU91" s="2217" t="s">
        <v>1250</v>
      </c>
      <c r="AV91" s="2217" t="s">
        <v>1325</v>
      </c>
      <c r="AW91" s="2218" t="s">
        <v>1326</v>
      </c>
      <c r="AX91" s="2206" t="s">
        <v>1112</v>
      </c>
      <c r="AY91" s="2206" t="s">
        <v>1112</v>
      </c>
      <c r="AZ91" s="2279" t="s">
        <v>1111</v>
      </c>
      <c r="BA91" s="2305"/>
      <c r="BB91" s="2305"/>
    </row>
    <row r="92" spans="1:68" s="2185" customFormat="1" ht="13.8">
      <c r="A92" s="152"/>
      <c r="B92" s="152"/>
      <c r="C92" s="152"/>
      <c r="D92" s="152"/>
      <c r="E92" s="2285"/>
      <c r="F92" s="152"/>
      <c r="G92" s="152"/>
      <c r="H92" s="152"/>
      <c r="I92" s="152"/>
      <c r="J92" s="152"/>
      <c r="K92" s="152"/>
      <c r="L92" s="152"/>
      <c r="M92" s="152"/>
      <c r="N92" s="152"/>
      <c r="O92" s="152"/>
      <c r="P92" s="152"/>
      <c r="Q92" s="152"/>
      <c r="R92" s="152"/>
      <c r="S92" s="152"/>
      <c r="T92" s="152"/>
      <c r="U92" s="152"/>
      <c r="V92" s="152"/>
      <c r="W92" s="152"/>
      <c r="X92" s="152"/>
      <c r="Y92" s="152"/>
      <c r="Z92" s="152"/>
      <c r="AA92" s="152"/>
      <c r="AB92" s="152"/>
      <c r="AC92" s="152"/>
      <c r="AD92" s="152"/>
      <c r="AE92" s="152"/>
      <c r="AR92" s="152"/>
      <c r="AS92" s="2216" t="s">
        <v>1327</v>
      </c>
      <c r="AT92" s="2217" t="s">
        <v>1328</v>
      </c>
      <c r="AU92" s="2217" t="s">
        <v>826</v>
      </c>
      <c r="AV92" s="2217" t="s">
        <v>1329</v>
      </c>
      <c r="AW92" s="2218" t="s">
        <v>1330</v>
      </c>
      <c r="AX92" s="2206" t="s">
        <v>1119</v>
      </c>
      <c r="AY92" s="2206" t="s">
        <v>807</v>
      </c>
      <c r="AZ92" s="2206" t="s">
        <v>1118</v>
      </c>
      <c r="BA92" s="2305"/>
      <c r="BB92" s="2305"/>
      <c r="BD92" s="2186"/>
      <c r="BE92" s="2186"/>
      <c r="BF92" s="2186"/>
      <c r="BG92" s="2186"/>
      <c r="BH92" s="2186"/>
      <c r="BI92" s="2186"/>
      <c r="BJ92" s="2186"/>
      <c r="BK92" s="2186"/>
      <c r="BL92" s="2186"/>
      <c r="BM92" s="2186"/>
      <c r="BN92" s="2186"/>
      <c r="BO92" s="2186"/>
      <c r="BP92" s="2186"/>
    </row>
    <row r="93" spans="1:68" s="2185" customFormat="1" ht="13.2">
      <c r="AR93" s="152"/>
      <c r="AS93" s="2216" t="s">
        <v>1327</v>
      </c>
      <c r="AT93" s="2217" t="s">
        <v>1328</v>
      </c>
      <c r="AU93" s="2217" t="s">
        <v>826</v>
      </c>
      <c r="AV93" s="2217" t="s">
        <v>1331</v>
      </c>
      <c r="AW93" s="2218" t="s">
        <v>1332</v>
      </c>
      <c r="AX93" s="2206" t="s">
        <v>114</v>
      </c>
      <c r="AY93" s="2206" t="s">
        <v>807</v>
      </c>
      <c r="AZ93" s="2279" t="s">
        <v>808</v>
      </c>
      <c r="BA93" s="2305"/>
      <c r="BB93" s="2305"/>
      <c r="BC93" s="2186"/>
    </row>
    <row r="94" spans="1:68" s="2185" customFormat="1" ht="18">
      <c r="A94" s="152" t="s">
        <v>231</v>
      </c>
      <c r="B94" s="152"/>
      <c r="C94" s="2308"/>
      <c r="D94" s="2228" t="s">
        <v>1333</v>
      </c>
      <c r="E94" s="2229"/>
      <c r="F94" s="2230"/>
      <c r="G94" s="2231"/>
      <c r="H94" s="2232"/>
      <c r="I94" s="2232"/>
      <c r="J94" s="2232"/>
      <c r="K94" s="2232"/>
      <c r="L94" s="2232"/>
      <c r="M94" s="2232"/>
      <c r="N94" s="2232"/>
      <c r="O94" s="2232"/>
      <c r="P94" s="2232"/>
      <c r="Q94" s="2172"/>
      <c r="R94" s="2172"/>
      <c r="S94" s="2172"/>
      <c r="T94" s="2309"/>
      <c r="U94" s="2229"/>
      <c r="V94" s="2230"/>
      <c r="W94" s="2231"/>
      <c r="X94" s="2232"/>
      <c r="Y94" s="2232"/>
      <c r="Z94" s="2232"/>
      <c r="AA94" s="2232"/>
      <c r="AB94" s="2232"/>
      <c r="AC94" s="2232"/>
      <c r="AD94" s="2232"/>
      <c r="AE94" s="2232"/>
      <c r="AF94" s="2232"/>
      <c r="AR94" s="152"/>
      <c r="AS94" s="2216" t="s">
        <v>1334</v>
      </c>
      <c r="AT94" s="2217" t="s">
        <v>1335</v>
      </c>
      <c r="AU94" s="2217" t="s">
        <v>837</v>
      </c>
      <c r="AV94" s="2217" t="s">
        <v>1336</v>
      </c>
      <c r="AW94" s="2218" t="s">
        <v>1337</v>
      </c>
      <c r="AX94" s="2206" t="s">
        <v>879</v>
      </c>
      <c r="AY94" s="2206" t="s">
        <v>993</v>
      </c>
      <c r="AZ94" s="2279" t="s">
        <v>878</v>
      </c>
      <c r="BA94" s="2305"/>
      <c r="BB94" s="2305"/>
    </row>
    <row r="95" spans="1:68" s="2185" customFormat="1" ht="13.8">
      <c r="A95" s="152"/>
      <c r="B95" s="152"/>
      <c r="C95" s="2310"/>
      <c r="D95" s="2243"/>
      <c r="E95" s="2311"/>
      <c r="F95" s="2312"/>
      <c r="G95" s="2310"/>
      <c r="H95" s="2310"/>
      <c r="I95" s="2310"/>
      <c r="J95" s="2310"/>
      <c r="K95" s="2310"/>
      <c r="L95" s="2313"/>
      <c r="M95" s="2313"/>
      <c r="N95" s="2313"/>
      <c r="O95" s="2313"/>
      <c r="P95" s="2310"/>
      <c r="Q95" s="2310"/>
      <c r="R95" s="2310"/>
      <c r="S95" s="2310"/>
      <c r="T95" s="2310"/>
      <c r="U95" s="2310"/>
      <c r="V95" s="2310"/>
      <c r="W95" s="2310"/>
      <c r="X95" s="2310"/>
      <c r="Y95" s="2310"/>
      <c r="Z95" s="2310"/>
      <c r="AA95" s="2310"/>
      <c r="AB95" s="2310"/>
      <c r="AC95" s="2310"/>
      <c r="AD95" s="2233"/>
      <c r="AE95" s="2233"/>
      <c r="AR95" s="152"/>
      <c r="AS95" s="2216" t="s">
        <v>1338</v>
      </c>
      <c r="AT95" s="2217" t="s">
        <v>1339</v>
      </c>
      <c r="AU95" s="2217" t="s">
        <v>837</v>
      </c>
      <c r="AV95" s="2217" t="s">
        <v>1340</v>
      </c>
      <c r="AW95" s="2218" t="s">
        <v>1341</v>
      </c>
      <c r="AX95" s="2206" t="s">
        <v>879</v>
      </c>
      <c r="AY95" s="2206" t="s">
        <v>993</v>
      </c>
      <c r="AZ95" s="2279" t="s">
        <v>878</v>
      </c>
      <c r="BA95" s="2305"/>
      <c r="BB95" s="2305"/>
    </row>
    <row r="96" spans="1:68" s="2185" customFormat="1" ht="18">
      <c r="A96" s="152"/>
      <c r="B96" s="152"/>
      <c r="C96" s="2314">
        <v>3</v>
      </c>
      <c r="D96" s="2315" t="s">
        <v>1342</v>
      </c>
      <c r="E96" s="2316"/>
      <c r="F96" s="2317"/>
      <c r="G96" s="2318"/>
      <c r="H96" s="2318"/>
      <c r="I96" s="2318"/>
      <c r="J96" s="2318"/>
      <c r="K96" s="2318"/>
      <c r="L96" s="2318"/>
      <c r="M96" s="812"/>
      <c r="N96" s="812"/>
      <c r="O96" s="812"/>
      <c r="P96" s="2319"/>
      <c r="Q96" s="2319"/>
      <c r="R96" s="2319"/>
      <c r="S96" s="2319"/>
      <c r="T96" s="2319"/>
      <c r="U96" s="2319"/>
      <c r="V96" s="2319"/>
      <c r="W96" s="2319"/>
      <c r="X96" s="2319"/>
      <c r="Y96" s="2319"/>
      <c r="Z96" s="2319"/>
      <c r="AA96" s="2319"/>
      <c r="AB96" s="2319"/>
      <c r="AC96" s="2319"/>
      <c r="AR96" s="152"/>
      <c r="AS96" s="2216" t="s">
        <v>1343</v>
      </c>
      <c r="AT96" s="2217" t="s">
        <v>1344</v>
      </c>
      <c r="AU96" s="2217" t="s">
        <v>826</v>
      </c>
      <c r="AV96" s="2217" t="s">
        <v>1345</v>
      </c>
      <c r="AW96" s="2218" t="s">
        <v>1346</v>
      </c>
      <c r="AX96" s="2206" t="s">
        <v>1121</v>
      </c>
      <c r="AY96" s="2206" t="s">
        <v>1121</v>
      </c>
      <c r="AZ96" s="2279" t="s">
        <v>1120</v>
      </c>
      <c r="BA96" s="2305"/>
      <c r="BB96" s="2305"/>
    </row>
    <row r="97" spans="1:308" s="2185" customFormat="1" ht="13.8">
      <c r="A97" s="152"/>
      <c r="B97" s="152"/>
      <c r="E97" s="2234"/>
      <c r="F97" s="2320"/>
      <c r="G97" s="2320"/>
      <c r="H97" s="2320"/>
      <c r="I97" s="2320"/>
      <c r="J97" s="2321">
        <v>995</v>
      </c>
      <c r="K97" s="2321">
        <v>996</v>
      </c>
      <c r="L97" s="2321">
        <v>997</v>
      </c>
      <c r="M97" s="2321">
        <v>998</v>
      </c>
      <c r="N97" s="2321">
        <v>999</v>
      </c>
      <c r="O97" s="2322">
        <v>1000</v>
      </c>
      <c r="P97" s="2323">
        <v>2000</v>
      </c>
      <c r="Q97" s="2320"/>
      <c r="R97" s="2321">
        <v>1996</v>
      </c>
      <c r="S97" s="2320"/>
      <c r="T97" s="2320"/>
      <c r="U97" s="2321">
        <v>1001</v>
      </c>
      <c r="V97" s="2321">
        <v>1002</v>
      </c>
      <c r="W97" s="2321">
        <v>1003</v>
      </c>
      <c r="X97" s="2321">
        <v>1004</v>
      </c>
      <c r="Y97" s="2321">
        <v>1005</v>
      </c>
      <c r="AR97" s="152"/>
      <c r="AS97" s="2216" t="s">
        <v>1347</v>
      </c>
      <c r="AT97" s="2217" t="s">
        <v>1348</v>
      </c>
      <c r="AU97" s="2217" t="s">
        <v>826</v>
      </c>
      <c r="AV97" s="2217" t="s">
        <v>1349</v>
      </c>
      <c r="AW97" s="2218" t="s">
        <v>1350</v>
      </c>
      <c r="AX97" s="2206" t="s">
        <v>1127</v>
      </c>
      <c r="AY97" s="2206" t="s">
        <v>1127</v>
      </c>
      <c r="AZ97" s="2206" t="s">
        <v>1126</v>
      </c>
      <c r="BA97" s="2305"/>
      <c r="BB97" s="2305"/>
    </row>
    <row r="98" spans="1:308" s="2185" customFormat="1" ht="13.8">
      <c r="A98" s="152"/>
      <c r="B98" s="152"/>
      <c r="D98" s="2324">
        <v>3.01</v>
      </c>
      <c r="E98" s="2325"/>
      <c r="F98" s="2326" t="s">
        <v>1351</v>
      </c>
      <c r="G98" s="2320"/>
      <c r="H98" s="2320" t="s">
        <v>1352</v>
      </c>
      <c r="I98" s="2327"/>
      <c r="J98" s="2327" t="s">
        <v>1353</v>
      </c>
      <c r="K98" s="2327" t="s">
        <v>463</v>
      </c>
      <c r="L98" s="2327" t="s">
        <v>464</v>
      </c>
      <c r="M98" s="2327" t="s">
        <v>465</v>
      </c>
      <c r="N98" s="2327" t="s">
        <v>466</v>
      </c>
      <c r="O98" s="2328" t="s">
        <v>147</v>
      </c>
      <c r="P98" s="2329" t="s">
        <v>148</v>
      </c>
      <c r="Q98" s="2320"/>
      <c r="R98" s="2330" t="s">
        <v>1354</v>
      </c>
      <c r="S98" s="2320"/>
      <c r="T98" s="2320"/>
      <c r="U98" s="2327" t="s">
        <v>459</v>
      </c>
      <c r="V98" s="2327" t="s">
        <v>460</v>
      </c>
      <c r="W98" s="2327" t="s">
        <v>461</v>
      </c>
      <c r="X98" s="2327" t="s">
        <v>1355</v>
      </c>
      <c r="Y98" s="2327" t="s">
        <v>1356</v>
      </c>
      <c r="AR98" s="152"/>
      <c r="AS98" s="2216" t="s">
        <v>1357</v>
      </c>
      <c r="AT98" s="2217" t="s">
        <v>1358</v>
      </c>
      <c r="AU98" s="2217" t="s">
        <v>826</v>
      </c>
      <c r="AV98" s="2217" t="s">
        <v>1359</v>
      </c>
      <c r="AW98" s="2218" t="s">
        <v>1360</v>
      </c>
      <c r="AX98" s="2206" t="s">
        <v>879</v>
      </c>
      <c r="AY98" s="2206" t="s">
        <v>993</v>
      </c>
      <c r="AZ98" s="2279" t="s">
        <v>878</v>
      </c>
      <c r="BA98" s="2305"/>
      <c r="BB98" s="2305"/>
      <c r="BD98" s="2331" t="s">
        <v>1492</v>
      </c>
      <c r="BE98" s="865"/>
      <c r="BF98" s="865"/>
      <c r="BG98" s="865"/>
      <c r="BH98" s="865"/>
      <c r="BI98" s="865"/>
      <c r="BJ98" s="865"/>
      <c r="BK98" s="865"/>
      <c r="BL98" s="865"/>
      <c r="BM98" s="865"/>
      <c r="BN98" s="865"/>
      <c r="BO98" s="865"/>
      <c r="BP98" s="865"/>
      <c r="BQ98" s="865"/>
      <c r="BR98" s="865"/>
      <c r="BS98" s="865"/>
      <c r="BT98" s="865"/>
      <c r="BU98" s="865"/>
      <c r="BV98" s="865"/>
      <c r="BW98" s="865"/>
      <c r="BX98" s="865"/>
      <c r="BY98" s="865"/>
      <c r="BZ98" s="865"/>
      <c r="CA98" s="865"/>
      <c r="CB98" s="865"/>
      <c r="CC98" s="865"/>
      <c r="CD98" s="865"/>
      <c r="CE98" s="865"/>
      <c r="CF98" s="865"/>
      <c r="CG98" s="865"/>
      <c r="CH98" s="865"/>
      <c r="CI98" s="865"/>
      <c r="CJ98" s="865"/>
      <c r="CK98" s="865"/>
      <c r="CL98" s="865"/>
      <c r="CM98" s="865"/>
      <c r="CN98" s="865"/>
      <c r="CO98" s="865"/>
      <c r="CP98" s="865"/>
      <c r="CQ98" s="865"/>
      <c r="CR98" s="865"/>
      <c r="CS98" s="865"/>
      <c r="CT98" s="865"/>
      <c r="CU98" s="865"/>
      <c r="CV98" s="865"/>
      <c r="CW98" s="865"/>
      <c r="CX98" s="865"/>
      <c r="CY98" s="865"/>
      <c r="CZ98" s="865"/>
      <c r="DA98" s="865"/>
      <c r="DB98" s="865"/>
      <c r="DC98" s="865"/>
      <c r="DD98" s="865"/>
      <c r="DE98" s="865"/>
      <c r="DF98" s="865"/>
      <c r="DG98" s="865"/>
      <c r="DH98" s="865"/>
      <c r="DI98" s="865"/>
      <c r="DJ98" s="865"/>
      <c r="DK98" s="865"/>
      <c r="DL98" s="865"/>
      <c r="DM98" s="865"/>
      <c r="DN98" s="865"/>
      <c r="DO98" s="865"/>
      <c r="DP98" s="865"/>
      <c r="DQ98" s="865"/>
      <c r="DR98" s="865"/>
      <c r="DS98" s="865"/>
      <c r="DT98" s="865"/>
      <c r="DU98" s="865"/>
      <c r="DV98" s="865"/>
      <c r="DW98" s="865"/>
      <c r="DX98" s="865"/>
      <c r="DY98" s="865"/>
      <c r="DZ98" s="865"/>
      <c r="EA98" s="865"/>
      <c r="EB98" s="865"/>
      <c r="EC98" s="865"/>
      <c r="ED98" s="865"/>
      <c r="EE98" s="865"/>
      <c r="EF98" s="865"/>
      <c r="EG98" s="865"/>
      <c r="EH98" s="865"/>
      <c r="EI98" s="865"/>
      <c r="EJ98" s="865"/>
      <c r="EK98" s="865"/>
      <c r="EL98" s="865"/>
      <c r="EM98" s="865"/>
      <c r="EN98" s="865"/>
      <c r="EO98" s="865"/>
      <c r="EP98" s="865"/>
      <c r="EQ98" s="865"/>
      <c r="ER98" s="865"/>
      <c r="ES98" s="865"/>
      <c r="ET98" s="865"/>
      <c r="EU98" s="865"/>
      <c r="EV98" s="865"/>
      <c r="EW98" s="865"/>
      <c r="EX98" s="865"/>
      <c r="EY98" s="865"/>
      <c r="EZ98" s="865"/>
      <c r="FA98" s="865"/>
      <c r="FB98" s="865"/>
      <c r="FC98" s="865"/>
      <c r="FD98" s="865"/>
      <c r="FE98" s="865"/>
      <c r="FF98" s="865"/>
      <c r="FG98" s="865"/>
      <c r="FH98" s="865"/>
      <c r="FI98" s="865"/>
      <c r="FJ98" s="865"/>
      <c r="FK98" s="865"/>
      <c r="FL98" s="865"/>
      <c r="FM98" s="865"/>
      <c r="FN98" s="865"/>
      <c r="FO98" s="865"/>
      <c r="FP98" s="865"/>
      <c r="FQ98" s="865"/>
      <c r="FR98" s="865"/>
      <c r="FS98" s="865"/>
      <c r="FT98" s="865"/>
      <c r="FU98" s="865"/>
      <c r="FV98" s="865"/>
      <c r="FW98" s="865"/>
      <c r="FX98" s="865"/>
      <c r="FY98" s="865"/>
      <c r="FZ98" s="865"/>
      <c r="GA98" s="865"/>
      <c r="GB98" s="865"/>
      <c r="GC98" s="865"/>
      <c r="GD98" s="865"/>
      <c r="GE98" s="865"/>
      <c r="GF98" s="865"/>
      <c r="GG98" s="865"/>
      <c r="GH98" s="865"/>
      <c r="GI98" s="865"/>
      <c r="GJ98" s="865"/>
      <c r="GK98" s="865"/>
      <c r="GL98" s="865"/>
      <c r="GM98" s="865"/>
      <c r="GN98" s="865"/>
      <c r="GO98" s="865"/>
      <c r="GP98" s="865"/>
      <c r="GQ98" s="865"/>
      <c r="GR98" s="865"/>
      <c r="GS98" s="865"/>
      <c r="GT98" s="865"/>
      <c r="GU98" s="865"/>
      <c r="GV98" s="865"/>
      <c r="GW98" s="865"/>
      <c r="GX98" s="865"/>
      <c r="GY98" s="865"/>
      <c r="GZ98" s="865"/>
      <c r="HA98" s="865"/>
      <c r="HB98" s="865"/>
      <c r="HC98" s="865"/>
      <c r="HD98" s="865"/>
      <c r="HE98" s="865"/>
      <c r="HF98" s="865"/>
      <c r="HG98" s="865"/>
      <c r="HH98" s="865"/>
      <c r="HI98" s="865"/>
      <c r="HJ98" s="865"/>
      <c r="HK98" s="865"/>
      <c r="HL98" s="865"/>
      <c r="HM98" s="865"/>
      <c r="HN98" s="865"/>
      <c r="HO98" s="865"/>
      <c r="HP98" s="865"/>
      <c r="HQ98" s="865"/>
      <c r="HR98" s="865"/>
      <c r="HS98" s="865"/>
      <c r="HT98" s="865"/>
      <c r="HU98" s="865"/>
      <c r="HV98" s="865"/>
      <c r="HW98" s="865"/>
      <c r="HX98" s="865"/>
      <c r="HY98" s="865"/>
      <c r="HZ98" s="865"/>
      <c r="IA98" s="865"/>
      <c r="IB98" s="865"/>
      <c r="IC98" s="865"/>
      <c r="ID98" s="865"/>
      <c r="IE98" s="865"/>
      <c r="IF98" s="865"/>
      <c r="IG98" s="865"/>
      <c r="IH98" s="865"/>
      <c r="II98" s="865"/>
      <c r="IJ98" s="865"/>
      <c r="IK98" s="865"/>
      <c r="IL98" s="865"/>
      <c r="IM98" s="865"/>
      <c r="IN98" s="865"/>
      <c r="IO98" s="865"/>
      <c r="IP98" s="865"/>
      <c r="IQ98" s="865"/>
      <c r="IR98" s="865"/>
      <c r="IS98" s="865"/>
      <c r="IT98" s="865"/>
      <c r="IU98" s="865"/>
      <c r="IV98" s="865"/>
      <c r="IW98" s="865"/>
      <c r="IX98" s="865"/>
      <c r="IY98" s="865"/>
      <c r="IZ98" s="865"/>
      <c r="JA98" s="865"/>
      <c r="JB98" s="865"/>
      <c r="JC98" s="865"/>
      <c r="JD98" s="865"/>
      <c r="JE98" s="865"/>
      <c r="JF98" s="865"/>
      <c r="JG98" s="865"/>
      <c r="JH98" s="865"/>
      <c r="JI98" s="865"/>
      <c r="JJ98" s="865"/>
      <c r="JK98" s="865"/>
      <c r="JL98" s="865"/>
      <c r="JM98" s="865"/>
      <c r="JN98" s="865"/>
      <c r="JO98" s="865"/>
      <c r="JP98" s="865"/>
      <c r="JQ98" s="865"/>
      <c r="JR98" s="865"/>
      <c r="JS98" s="865"/>
      <c r="JT98" s="865"/>
      <c r="JU98" s="865"/>
      <c r="JV98" s="865"/>
      <c r="JW98" s="865"/>
      <c r="JX98" s="865"/>
      <c r="JY98" s="865"/>
      <c r="JZ98" s="865"/>
      <c r="KA98" s="865"/>
      <c r="KB98" s="865"/>
      <c r="KC98" s="865"/>
      <c r="KD98" s="865"/>
      <c r="KE98" s="865"/>
      <c r="KF98" s="865"/>
      <c r="KG98" s="865"/>
      <c r="KH98" s="865"/>
      <c r="KI98" s="865"/>
      <c r="KJ98" s="865"/>
      <c r="KK98" s="865"/>
      <c r="KL98" s="865"/>
      <c r="KM98" s="865"/>
      <c r="KN98" s="865"/>
      <c r="KO98" s="865"/>
      <c r="KP98" s="865"/>
      <c r="KQ98" s="865"/>
      <c r="KR98" s="865"/>
      <c r="KS98" s="865"/>
      <c r="KT98" s="865"/>
      <c r="KU98" s="865"/>
      <c r="KV98" s="865"/>
    </row>
    <row r="99" spans="1:308" s="2185" customFormat="1" ht="13.8">
      <c r="A99" s="152"/>
      <c r="B99" s="152"/>
      <c r="D99" s="2332"/>
      <c r="E99" s="2234">
        <v>0</v>
      </c>
      <c r="F99" s="2333">
        <v>0</v>
      </c>
      <c r="G99" s="2334">
        <v>0</v>
      </c>
      <c r="H99" s="2335"/>
      <c r="I99" s="2336"/>
      <c r="J99" s="2337">
        <v>995</v>
      </c>
      <c r="K99" s="2337">
        <v>996</v>
      </c>
      <c r="L99" s="2337">
        <v>997</v>
      </c>
      <c r="M99" s="2337">
        <v>998</v>
      </c>
      <c r="N99" s="2337">
        <v>999</v>
      </c>
      <c r="O99" s="2337">
        <v>1000</v>
      </c>
      <c r="P99" s="2337">
        <v>2000</v>
      </c>
      <c r="Q99" s="2338"/>
      <c r="R99" s="2337">
        <v>1996</v>
      </c>
      <c r="U99" s="2337">
        <v>1001</v>
      </c>
      <c r="V99" s="2337">
        <v>1002</v>
      </c>
      <c r="W99" s="2337">
        <v>1003</v>
      </c>
      <c r="X99" s="2337">
        <v>1004</v>
      </c>
      <c r="Y99" s="2337">
        <v>1005</v>
      </c>
      <c r="AG99" s="152"/>
      <c r="AR99" s="152"/>
      <c r="AS99" s="2216" t="s">
        <v>1361</v>
      </c>
      <c r="AT99" s="2217" t="s">
        <v>1362</v>
      </c>
      <c r="AU99" s="2217" t="s">
        <v>826</v>
      </c>
      <c r="AV99" s="2217" t="s">
        <v>1363</v>
      </c>
      <c r="AW99" s="2218" t="s">
        <v>1364</v>
      </c>
      <c r="AX99" s="2206" t="s">
        <v>1130</v>
      </c>
      <c r="AY99" s="2206" t="s">
        <v>1130</v>
      </c>
      <c r="AZ99" s="2206" t="s">
        <v>1129</v>
      </c>
      <c r="BA99" s="2305"/>
      <c r="BB99" s="2305"/>
      <c r="GK99" s="2260" t="s">
        <v>1513</v>
      </c>
      <c r="GL99" s="2260" t="s">
        <v>1513</v>
      </c>
      <c r="GM99" s="2260" t="s">
        <v>1513</v>
      </c>
      <c r="GN99" s="2260" t="s">
        <v>1513</v>
      </c>
      <c r="GO99" s="2260" t="s">
        <v>1513</v>
      </c>
      <c r="GP99" s="2260" t="s">
        <v>1513</v>
      </c>
      <c r="GQ99" s="2260">
        <v>3.8616299999999999</v>
      </c>
      <c r="GR99" s="2260">
        <v>3.4077299999999999</v>
      </c>
      <c r="GS99" s="2260">
        <v>0</v>
      </c>
      <c r="GT99" s="2260">
        <v>3.40049</v>
      </c>
      <c r="GU99" s="2260">
        <v>3.5448300000000001</v>
      </c>
      <c r="GV99" s="2260">
        <v>0</v>
      </c>
      <c r="GW99" s="2260">
        <v>4.9112499999999999</v>
      </c>
      <c r="GX99" s="2260">
        <v>8.7484000000000002</v>
      </c>
      <c r="GY99" s="2260">
        <v>6.3154899999999996</v>
      </c>
      <c r="GZ99" s="2260">
        <v>8.2784499999999994</v>
      </c>
      <c r="HA99" s="2260" t="s">
        <v>1513</v>
      </c>
      <c r="HB99" s="2260" t="s">
        <v>1513</v>
      </c>
      <c r="HC99" s="2260" t="s">
        <v>1513</v>
      </c>
      <c r="HD99" s="2260" t="s">
        <v>1513</v>
      </c>
      <c r="HE99" s="2260" t="s">
        <v>1513</v>
      </c>
      <c r="HF99" s="2260" t="s">
        <v>1513</v>
      </c>
      <c r="HG99" s="2260" t="s">
        <v>1513</v>
      </c>
      <c r="HH99" s="2260" t="s">
        <v>1513</v>
      </c>
      <c r="HI99" s="2260" t="s">
        <v>1513</v>
      </c>
      <c r="HJ99" s="2260" t="s">
        <v>1513</v>
      </c>
      <c r="HK99" s="2260" t="s">
        <v>1513</v>
      </c>
      <c r="HL99" s="2260" t="s">
        <v>1513</v>
      </c>
      <c r="HM99" s="2260" t="s">
        <v>1513</v>
      </c>
      <c r="HN99" s="2260">
        <v>4.9010499999999997</v>
      </c>
      <c r="HO99" s="2260">
        <v>3.7864300000000002</v>
      </c>
      <c r="HP99" s="2260">
        <v>0</v>
      </c>
      <c r="HQ99" s="2260">
        <v>3.0808900000000001</v>
      </c>
      <c r="HR99" s="2260">
        <v>4.2351599999999996</v>
      </c>
      <c r="HS99" s="2260">
        <v>0</v>
      </c>
      <c r="HT99" s="2260">
        <v>8.6014700000000008</v>
      </c>
      <c r="HU99" s="2260" t="s">
        <v>1513</v>
      </c>
      <c r="HV99" s="2260" t="s">
        <v>1513</v>
      </c>
      <c r="HW99" s="2260" t="s">
        <v>1513</v>
      </c>
      <c r="HX99" s="2260" t="s">
        <v>1513</v>
      </c>
      <c r="HY99" s="2260" t="s">
        <v>1513</v>
      </c>
      <c r="HZ99" s="2260" t="s">
        <v>1513</v>
      </c>
      <c r="IA99" s="2260" t="s">
        <v>1513</v>
      </c>
      <c r="IB99" s="2260" t="s">
        <v>1513</v>
      </c>
      <c r="IC99" s="2260" t="s">
        <v>1513</v>
      </c>
      <c r="ID99" s="2260" t="s">
        <v>1513</v>
      </c>
      <c r="IE99" s="2260" t="s">
        <v>1513</v>
      </c>
      <c r="IF99" s="2260" t="s">
        <v>1513</v>
      </c>
      <c r="IG99" s="2260" t="s">
        <v>1513</v>
      </c>
      <c r="IH99" s="2260" t="s">
        <v>1513</v>
      </c>
      <c r="II99" s="2260">
        <v>3.78694</v>
      </c>
      <c r="IJ99" s="2260">
        <v>3.0710199999999999</v>
      </c>
      <c r="IK99" s="2260">
        <v>0</v>
      </c>
      <c r="IL99" s="2260">
        <v>3.7404999999999999</v>
      </c>
      <c r="IM99" s="2260">
        <v>4.7751099999999997</v>
      </c>
      <c r="IN99" s="2260">
        <v>0</v>
      </c>
      <c r="IO99" s="2260">
        <v>0</v>
      </c>
      <c r="IP99" s="2260">
        <v>6.6393300000000002</v>
      </c>
      <c r="IQ99" s="2260" t="s">
        <v>1513</v>
      </c>
      <c r="IR99" s="2260" t="s">
        <v>1513</v>
      </c>
      <c r="IS99" s="2260" t="s">
        <v>1513</v>
      </c>
      <c r="IT99" s="2260" t="s">
        <v>1513</v>
      </c>
      <c r="IU99" s="2260" t="s">
        <v>1513</v>
      </c>
      <c r="IV99" s="2260" t="s">
        <v>1513</v>
      </c>
      <c r="IW99" s="2260" t="s">
        <v>1513</v>
      </c>
      <c r="IX99" s="2260" t="s">
        <v>1513</v>
      </c>
      <c r="IY99" s="2260" t="s">
        <v>1513</v>
      </c>
      <c r="IZ99" s="2260" t="s">
        <v>1513</v>
      </c>
      <c r="JA99" s="2260" t="s">
        <v>1513</v>
      </c>
      <c r="JB99" s="2260" t="s">
        <v>1513</v>
      </c>
      <c r="JC99" s="2260">
        <v>4.98034</v>
      </c>
      <c r="JD99" s="2260">
        <v>0</v>
      </c>
      <c r="JE99" s="2260">
        <v>5.1894499999999999</v>
      </c>
      <c r="JF99" s="2260">
        <v>0</v>
      </c>
      <c r="JG99" s="2260">
        <v>0</v>
      </c>
      <c r="JH99" s="2260">
        <v>8.0711999999999993</v>
      </c>
      <c r="JI99" s="2260">
        <v>4.3868099999999997</v>
      </c>
      <c r="JJ99" s="2260">
        <v>0</v>
      </c>
      <c r="JK99" s="2260">
        <v>7.4637200000000004</v>
      </c>
      <c r="JL99" s="2260" t="s">
        <v>1513</v>
      </c>
      <c r="JM99" s="2260" t="s">
        <v>1513</v>
      </c>
      <c r="JN99" s="2260" t="s">
        <v>1513</v>
      </c>
      <c r="JO99" s="2260" t="s">
        <v>1513</v>
      </c>
      <c r="JP99" s="2260" t="s">
        <v>1513</v>
      </c>
      <c r="JQ99" s="2260" t="s">
        <v>1513</v>
      </c>
      <c r="JR99" s="2260" t="s">
        <v>1513</v>
      </c>
      <c r="JS99" s="2260" t="s">
        <v>1513</v>
      </c>
      <c r="JT99" s="2260" t="s">
        <v>1513</v>
      </c>
      <c r="JU99" s="2260" t="s">
        <v>1513</v>
      </c>
      <c r="JV99" s="2260" t="s">
        <v>1513</v>
      </c>
      <c r="JW99" s="2260" t="s">
        <v>1513</v>
      </c>
      <c r="JX99" s="2260" t="s">
        <v>1513</v>
      </c>
      <c r="JY99" s="2260">
        <v>0</v>
      </c>
      <c r="JZ99" s="2260">
        <v>5.7458299999999998</v>
      </c>
      <c r="KA99" s="2260">
        <v>2.4075299999999999</v>
      </c>
      <c r="KB99" s="2260">
        <v>0</v>
      </c>
      <c r="KC99" s="2260">
        <v>0</v>
      </c>
      <c r="KD99" s="2260">
        <v>6.9380800000000002</v>
      </c>
      <c r="KE99" s="2260">
        <v>4.3496499999999996</v>
      </c>
      <c r="KF99" s="2260">
        <v>8.5868699999999993</v>
      </c>
      <c r="KG99" s="2260" t="s">
        <v>1513</v>
      </c>
      <c r="KH99" s="2260" t="s">
        <v>1513</v>
      </c>
      <c r="KI99" s="2260" t="s">
        <v>1513</v>
      </c>
      <c r="KJ99" s="2260" t="s">
        <v>1513</v>
      </c>
      <c r="KK99" s="2260" t="s">
        <v>1513</v>
      </c>
      <c r="KL99" s="2260" t="s">
        <v>1513</v>
      </c>
      <c r="KM99" s="2260" t="s">
        <v>1513</v>
      </c>
      <c r="KN99" s="2260" t="s">
        <v>1513</v>
      </c>
      <c r="KO99" s="2260" t="s">
        <v>1513</v>
      </c>
      <c r="KP99" s="2260" t="s">
        <v>1513</v>
      </c>
      <c r="KQ99" s="2260" t="s">
        <v>1513</v>
      </c>
      <c r="KR99" s="2260" t="s">
        <v>1513</v>
      </c>
      <c r="KS99" s="2260" t="s">
        <v>1513</v>
      </c>
      <c r="KT99" s="2260">
        <v>3.859</v>
      </c>
      <c r="KU99" s="2260">
        <v>4.2946499999999999</v>
      </c>
      <c r="KV99" s="2260">
        <v>0</v>
      </c>
    </row>
    <row r="100" spans="1:308" s="2185" customFormat="1" ht="13.8">
      <c r="A100" s="2226" t="s">
        <v>232</v>
      </c>
      <c r="B100" s="152"/>
      <c r="C100" s="2339"/>
      <c r="D100" s="2340"/>
      <c r="E100" s="2234">
        <v>1</v>
      </c>
      <c r="F100" s="2341" t="s">
        <v>1494</v>
      </c>
      <c r="G100" s="2342" t="s">
        <v>945</v>
      </c>
      <c r="H100" s="2343">
        <v>1</v>
      </c>
      <c r="I100" s="2344"/>
      <c r="J100" s="2345">
        <v>995</v>
      </c>
      <c r="K100" s="2345">
        <v>996</v>
      </c>
      <c r="L100" s="2345">
        <v>997</v>
      </c>
      <c r="M100" s="2345">
        <v>998</v>
      </c>
      <c r="N100" s="2345">
        <v>999</v>
      </c>
      <c r="O100" s="2345">
        <v>1000</v>
      </c>
      <c r="P100" s="2345">
        <v>2000</v>
      </c>
      <c r="Q100" s="2346"/>
      <c r="R100" s="2345">
        <v>1996</v>
      </c>
      <c r="T100" s="2347" t="s">
        <v>1514</v>
      </c>
      <c r="U100" s="2345">
        <v>1002</v>
      </c>
      <c r="V100" s="2345">
        <v>1003</v>
      </c>
      <c r="W100" s="2345">
        <v>1004</v>
      </c>
      <c r="X100" s="2345">
        <v>1005</v>
      </c>
      <c r="Y100" s="2345">
        <v>1006</v>
      </c>
      <c r="AR100" s="152"/>
      <c r="AS100" s="2216" t="s">
        <v>1361</v>
      </c>
      <c r="AT100" s="2217" t="s">
        <v>1362</v>
      </c>
      <c r="AU100" s="2217" t="s">
        <v>826</v>
      </c>
      <c r="AV100" s="2217" t="s">
        <v>1365</v>
      </c>
      <c r="AW100" s="2218" t="s">
        <v>1366</v>
      </c>
      <c r="AX100" s="2206" t="s">
        <v>1130</v>
      </c>
      <c r="AY100" s="2206" t="s">
        <v>1130</v>
      </c>
      <c r="AZ100" s="2206" t="s">
        <v>1129</v>
      </c>
      <c r="BA100" s="2305"/>
      <c r="BB100" s="2305"/>
      <c r="GK100" s="2260" t="s">
        <v>1513</v>
      </c>
      <c r="GL100" s="2260" t="s">
        <v>1513</v>
      </c>
      <c r="GM100" s="2260" t="s">
        <v>1513</v>
      </c>
      <c r="GN100" s="2260" t="s">
        <v>1513</v>
      </c>
      <c r="GO100" s="2260" t="s">
        <v>1513</v>
      </c>
      <c r="GP100" s="2260" t="s">
        <v>1513</v>
      </c>
      <c r="GQ100" s="2260">
        <v>1.63723</v>
      </c>
      <c r="GR100" s="2260">
        <v>0.76471999999999996</v>
      </c>
      <c r="GS100" s="2260">
        <v>0</v>
      </c>
      <c r="GT100" s="2260">
        <v>1.0872599999999999</v>
      </c>
      <c r="GU100" s="2260">
        <v>0.77300000000000002</v>
      </c>
      <c r="GV100" s="2260">
        <v>0</v>
      </c>
      <c r="GW100" s="2260">
        <v>1.16998</v>
      </c>
      <c r="GX100" s="2260">
        <v>1.04325</v>
      </c>
      <c r="GY100" s="2260">
        <v>2.2071900000000002</v>
      </c>
      <c r="GZ100" s="2260">
        <v>1.64273</v>
      </c>
      <c r="HA100" s="2260" t="s">
        <v>1513</v>
      </c>
      <c r="HB100" s="2260" t="s">
        <v>1513</v>
      </c>
      <c r="HC100" s="2260" t="s">
        <v>1513</v>
      </c>
      <c r="HD100" s="2260" t="s">
        <v>1513</v>
      </c>
      <c r="HE100" s="2260" t="s">
        <v>1513</v>
      </c>
      <c r="HF100" s="2260" t="s">
        <v>1513</v>
      </c>
      <c r="HG100" s="2260" t="s">
        <v>1513</v>
      </c>
      <c r="HH100" s="2260" t="s">
        <v>1513</v>
      </c>
      <c r="HI100" s="2260" t="s">
        <v>1513</v>
      </c>
      <c r="HJ100" s="2260" t="s">
        <v>1513</v>
      </c>
      <c r="HK100" s="2260" t="s">
        <v>1513</v>
      </c>
      <c r="HL100" s="2260" t="s">
        <v>1513</v>
      </c>
      <c r="HM100" s="2260" t="s">
        <v>1513</v>
      </c>
      <c r="HN100" s="2260">
        <v>2.3383699999999998</v>
      </c>
      <c r="HO100" s="2260">
        <v>0.79434000000000005</v>
      </c>
      <c r="HP100" s="2260">
        <v>0</v>
      </c>
      <c r="HQ100" s="2260">
        <v>6.4666300000000003</v>
      </c>
      <c r="HR100" s="2260">
        <v>1.86269</v>
      </c>
      <c r="HS100" s="2260">
        <v>0</v>
      </c>
      <c r="HT100" s="2260">
        <v>1.43682</v>
      </c>
      <c r="HU100" s="2260" t="s">
        <v>1513</v>
      </c>
      <c r="HV100" s="2260" t="s">
        <v>1513</v>
      </c>
      <c r="HW100" s="2260" t="s">
        <v>1513</v>
      </c>
      <c r="HX100" s="2260" t="s">
        <v>1513</v>
      </c>
      <c r="HY100" s="2260" t="s">
        <v>1513</v>
      </c>
      <c r="HZ100" s="2260" t="s">
        <v>1513</v>
      </c>
      <c r="IA100" s="2260" t="s">
        <v>1513</v>
      </c>
      <c r="IB100" s="2260" t="s">
        <v>1513</v>
      </c>
      <c r="IC100" s="2260" t="s">
        <v>1513</v>
      </c>
      <c r="ID100" s="2260" t="s">
        <v>1513</v>
      </c>
      <c r="IE100" s="2260" t="s">
        <v>1513</v>
      </c>
      <c r="IF100" s="2260" t="s">
        <v>1513</v>
      </c>
      <c r="IG100" s="2260" t="s">
        <v>1513</v>
      </c>
      <c r="IH100" s="2260" t="s">
        <v>1513</v>
      </c>
      <c r="II100" s="2260">
        <v>0.70791999999999999</v>
      </c>
      <c r="IJ100" s="2260">
        <v>0.68520000000000003</v>
      </c>
      <c r="IK100" s="2260">
        <v>0</v>
      </c>
      <c r="IL100" s="2260">
        <v>3.1966800000000002</v>
      </c>
      <c r="IM100" s="2260">
        <v>6.0041900000000004</v>
      </c>
      <c r="IN100" s="2260">
        <v>0</v>
      </c>
      <c r="IO100" s="2260">
        <v>0</v>
      </c>
      <c r="IP100" s="2260">
        <v>1.1172800000000001</v>
      </c>
      <c r="IQ100" s="2260" t="s">
        <v>1513</v>
      </c>
      <c r="IR100" s="2260" t="s">
        <v>1513</v>
      </c>
      <c r="IS100" s="2260" t="s">
        <v>1513</v>
      </c>
      <c r="IT100" s="2260" t="s">
        <v>1513</v>
      </c>
      <c r="IU100" s="2260" t="s">
        <v>1513</v>
      </c>
      <c r="IV100" s="2260" t="s">
        <v>1513</v>
      </c>
      <c r="IW100" s="2260" t="s">
        <v>1513</v>
      </c>
      <c r="IX100" s="2260" t="s">
        <v>1513</v>
      </c>
      <c r="IY100" s="2260" t="s">
        <v>1513</v>
      </c>
      <c r="IZ100" s="2260" t="s">
        <v>1513</v>
      </c>
      <c r="JA100" s="2260" t="s">
        <v>1513</v>
      </c>
      <c r="JB100" s="2260" t="s">
        <v>1513</v>
      </c>
      <c r="JC100" s="2260">
        <v>1.67926</v>
      </c>
      <c r="JD100" s="2260">
        <v>0</v>
      </c>
      <c r="JE100" s="2260">
        <v>1.0565500000000001</v>
      </c>
      <c r="JF100" s="2260">
        <v>0</v>
      </c>
      <c r="JG100" s="2260">
        <v>0</v>
      </c>
      <c r="JH100" s="2260">
        <v>1.53844</v>
      </c>
      <c r="JI100" s="2260">
        <v>0.99624999999999997</v>
      </c>
      <c r="JJ100" s="2260">
        <v>0</v>
      </c>
      <c r="JK100" s="2260">
        <v>2.2553999999999998</v>
      </c>
      <c r="JL100" s="2260" t="s">
        <v>1513</v>
      </c>
      <c r="JM100" s="2260" t="s">
        <v>1513</v>
      </c>
      <c r="JN100" s="2260" t="s">
        <v>1513</v>
      </c>
      <c r="JO100" s="2260" t="s">
        <v>1513</v>
      </c>
      <c r="JP100" s="2260" t="s">
        <v>1513</v>
      </c>
      <c r="JQ100" s="2260" t="s">
        <v>1513</v>
      </c>
      <c r="JR100" s="2260" t="s">
        <v>1513</v>
      </c>
      <c r="JS100" s="2260" t="s">
        <v>1513</v>
      </c>
      <c r="JT100" s="2260" t="s">
        <v>1513</v>
      </c>
      <c r="JU100" s="2260" t="s">
        <v>1513</v>
      </c>
      <c r="JV100" s="2260" t="s">
        <v>1513</v>
      </c>
      <c r="JW100" s="2260" t="s">
        <v>1513</v>
      </c>
      <c r="JX100" s="2260" t="s">
        <v>1513</v>
      </c>
      <c r="JY100" s="2260">
        <v>0</v>
      </c>
      <c r="JZ100" s="2260">
        <v>1.17622</v>
      </c>
      <c r="KA100" s="2260">
        <v>0.84662000000000004</v>
      </c>
      <c r="KB100" s="2260">
        <v>0</v>
      </c>
      <c r="KC100" s="2260">
        <v>0</v>
      </c>
      <c r="KD100" s="2260">
        <v>1.8225899999999999</v>
      </c>
      <c r="KE100" s="2260">
        <v>0.55198000000000003</v>
      </c>
      <c r="KF100" s="2260">
        <v>2.80016</v>
      </c>
      <c r="KG100" s="2260" t="s">
        <v>1513</v>
      </c>
      <c r="KH100" s="2260" t="s">
        <v>1513</v>
      </c>
      <c r="KI100" s="2260" t="s">
        <v>1513</v>
      </c>
      <c r="KJ100" s="2260" t="s">
        <v>1513</v>
      </c>
      <c r="KK100" s="2260" t="s">
        <v>1513</v>
      </c>
      <c r="KL100" s="2260" t="s">
        <v>1513</v>
      </c>
      <c r="KM100" s="2260" t="s">
        <v>1513</v>
      </c>
      <c r="KN100" s="2260" t="s">
        <v>1513</v>
      </c>
      <c r="KO100" s="2260" t="s">
        <v>1513</v>
      </c>
      <c r="KP100" s="2260" t="s">
        <v>1513</v>
      </c>
      <c r="KQ100" s="2260" t="s">
        <v>1513</v>
      </c>
      <c r="KR100" s="2260" t="s">
        <v>1513</v>
      </c>
      <c r="KS100" s="2260" t="s">
        <v>1513</v>
      </c>
      <c r="KT100" s="2260">
        <v>0.84231999999999996</v>
      </c>
      <c r="KU100" s="2260">
        <v>1.26179</v>
      </c>
      <c r="KV100" s="2260">
        <v>0</v>
      </c>
    </row>
    <row r="101" spans="1:308" s="2185" customFormat="1" ht="13.8">
      <c r="A101" s="2226" t="s">
        <v>232</v>
      </c>
      <c r="B101" s="152"/>
      <c r="D101" s="2340"/>
      <c r="E101" s="2234">
        <v>2</v>
      </c>
      <c r="F101" s="2341" t="s">
        <v>1498</v>
      </c>
      <c r="G101" s="2342" t="s">
        <v>953</v>
      </c>
      <c r="H101" s="2343">
        <v>1</v>
      </c>
      <c r="I101" s="2344"/>
      <c r="J101" s="2345">
        <v>995</v>
      </c>
      <c r="K101" s="2345">
        <v>996</v>
      </c>
      <c r="L101" s="2345">
        <v>997</v>
      </c>
      <c r="M101" s="2345">
        <v>998</v>
      </c>
      <c r="N101" s="2345">
        <v>999</v>
      </c>
      <c r="O101" s="2345">
        <v>1000</v>
      </c>
      <c r="P101" s="2345">
        <v>2000</v>
      </c>
      <c r="Q101" s="2346"/>
      <c r="R101" s="2345">
        <v>1996</v>
      </c>
      <c r="T101" s="2347" t="s">
        <v>1514</v>
      </c>
      <c r="U101" s="2345">
        <v>1002</v>
      </c>
      <c r="V101" s="2345">
        <v>1003</v>
      </c>
      <c r="W101" s="2345">
        <v>1004</v>
      </c>
      <c r="X101" s="2345">
        <v>1005</v>
      </c>
      <c r="Y101" s="2345">
        <v>1006</v>
      </c>
      <c r="AR101" s="152"/>
      <c r="AS101" s="2216" t="s">
        <v>1367</v>
      </c>
      <c r="AT101" s="2217" t="s">
        <v>1368</v>
      </c>
      <c r="AU101" s="2217" t="s">
        <v>826</v>
      </c>
      <c r="AV101" s="2217" t="s">
        <v>1369</v>
      </c>
      <c r="AW101" s="2218" t="s">
        <v>1370</v>
      </c>
      <c r="AX101" s="2206" t="s">
        <v>1136</v>
      </c>
      <c r="AY101" s="2206" t="s">
        <v>1136</v>
      </c>
      <c r="AZ101" s="2206" t="s">
        <v>1135</v>
      </c>
      <c r="BA101" s="2305"/>
      <c r="BB101" s="2305"/>
      <c r="GK101" s="2260" t="s">
        <v>1513</v>
      </c>
      <c r="GL101" s="2260" t="s">
        <v>1513</v>
      </c>
      <c r="GM101" s="2260" t="s">
        <v>1513</v>
      </c>
      <c r="GN101" s="2260" t="s">
        <v>1513</v>
      </c>
      <c r="GO101" s="2260" t="s">
        <v>1513</v>
      </c>
      <c r="GP101" s="2260" t="s">
        <v>1513</v>
      </c>
      <c r="GQ101" s="2260">
        <v>1.9463900000000001</v>
      </c>
      <c r="GR101" s="2260">
        <v>1.7003200000000001</v>
      </c>
      <c r="GS101" s="2260">
        <v>0</v>
      </c>
      <c r="GT101" s="2260">
        <v>1.7385699999999999</v>
      </c>
      <c r="GU101" s="2260">
        <v>1.29437</v>
      </c>
      <c r="GV101" s="2260">
        <v>0</v>
      </c>
      <c r="GW101" s="2260">
        <v>1.3281799999999999</v>
      </c>
      <c r="GX101" s="2260">
        <v>3.8600500000000002</v>
      </c>
      <c r="GY101" s="2260">
        <v>3.3856199999999999</v>
      </c>
      <c r="GZ101" s="2260">
        <v>3.0239699999999998</v>
      </c>
      <c r="HA101" s="2260" t="s">
        <v>1513</v>
      </c>
      <c r="HB101" s="2260" t="s">
        <v>1513</v>
      </c>
      <c r="HC101" s="2260" t="s">
        <v>1513</v>
      </c>
      <c r="HD101" s="2260" t="s">
        <v>1513</v>
      </c>
      <c r="HE101" s="2260" t="s">
        <v>1513</v>
      </c>
      <c r="HF101" s="2260" t="s">
        <v>1513</v>
      </c>
      <c r="HG101" s="2260" t="s">
        <v>1513</v>
      </c>
      <c r="HH101" s="2260" t="s">
        <v>1513</v>
      </c>
      <c r="HI101" s="2260" t="s">
        <v>1513</v>
      </c>
      <c r="HJ101" s="2260" t="s">
        <v>1513</v>
      </c>
      <c r="HK101" s="2260" t="s">
        <v>1513</v>
      </c>
      <c r="HL101" s="2260" t="s">
        <v>1513</v>
      </c>
      <c r="HM101" s="2260" t="s">
        <v>1513</v>
      </c>
      <c r="HN101" s="2260">
        <v>2.4701200000000001</v>
      </c>
      <c r="HO101" s="2260">
        <v>2.89384</v>
      </c>
      <c r="HP101" s="2260">
        <v>0</v>
      </c>
      <c r="HQ101" s="2260">
        <v>0.93757000000000001</v>
      </c>
      <c r="HR101" s="2260">
        <v>0.97428000000000003</v>
      </c>
      <c r="HS101" s="2260">
        <v>0</v>
      </c>
      <c r="HT101" s="2260">
        <v>2.77291</v>
      </c>
      <c r="HU101" s="2260" t="s">
        <v>1513</v>
      </c>
      <c r="HV101" s="2260" t="s">
        <v>1513</v>
      </c>
      <c r="HW101" s="2260" t="s">
        <v>1513</v>
      </c>
      <c r="HX101" s="2260" t="s">
        <v>1513</v>
      </c>
      <c r="HY101" s="2260" t="s">
        <v>1513</v>
      </c>
      <c r="HZ101" s="2260" t="s">
        <v>1513</v>
      </c>
      <c r="IA101" s="2260" t="s">
        <v>1513</v>
      </c>
      <c r="IB101" s="2260" t="s">
        <v>1513</v>
      </c>
      <c r="IC101" s="2260" t="s">
        <v>1513</v>
      </c>
      <c r="ID101" s="2260" t="s">
        <v>1513</v>
      </c>
      <c r="IE101" s="2260" t="s">
        <v>1513</v>
      </c>
      <c r="IF101" s="2260" t="s">
        <v>1513</v>
      </c>
      <c r="IG101" s="2260" t="s">
        <v>1513</v>
      </c>
      <c r="IH101" s="2260" t="s">
        <v>1513</v>
      </c>
      <c r="II101" s="2260">
        <v>1.1991799999999999</v>
      </c>
      <c r="IJ101" s="2260">
        <v>5.6798299999999999</v>
      </c>
      <c r="IK101" s="2260">
        <v>0</v>
      </c>
      <c r="IL101" s="2260">
        <v>1.70499</v>
      </c>
      <c r="IM101" s="2260">
        <v>1.4593700000000001</v>
      </c>
      <c r="IN101" s="2260">
        <v>0</v>
      </c>
      <c r="IO101" s="2260">
        <v>0</v>
      </c>
      <c r="IP101" s="2260">
        <v>2.4859599999999999</v>
      </c>
      <c r="IQ101" s="2260" t="s">
        <v>1513</v>
      </c>
      <c r="IR101" s="2260" t="s">
        <v>1513</v>
      </c>
      <c r="IS101" s="2260" t="s">
        <v>1513</v>
      </c>
      <c r="IT101" s="2260" t="s">
        <v>1513</v>
      </c>
      <c r="IU101" s="2260" t="s">
        <v>1513</v>
      </c>
      <c r="IV101" s="2260" t="s">
        <v>1513</v>
      </c>
      <c r="IW101" s="2260" t="s">
        <v>1513</v>
      </c>
      <c r="IX101" s="2260" t="s">
        <v>1513</v>
      </c>
      <c r="IY101" s="2260" t="s">
        <v>1513</v>
      </c>
      <c r="IZ101" s="2260" t="s">
        <v>1513</v>
      </c>
      <c r="JA101" s="2260" t="s">
        <v>1513</v>
      </c>
      <c r="JB101" s="2260" t="s">
        <v>1513</v>
      </c>
      <c r="JC101" s="2260">
        <v>1.7769699999999999</v>
      </c>
      <c r="JD101" s="2260">
        <v>0</v>
      </c>
      <c r="JE101" s="2260">
        <v>1.3208800000000001</v>
      </c>
      <c r="JF101" s="2260">
        <v>0</v>
      </c>
      <c r="JG101" s="2260">
        <v>0</v>
      </c>
      <c r="JH101" s="2260">
        <v>1.2534400000000001</v>
      </c>
      <c r="JI101" s="2260">
        <v>1.9930600000000001</v>
      </c>
      <c r="JJ101" s="2260">
        <v>0</v>
      </c>
      <c r="JK101" s="2260">
        <v>3.9025699999999999</v>
      </c>
      <c r="JL101" s="2260" t="s">
        <v>1513</v>
      </c>
      <c r="JM101" s="2260" t="s">
        <v>1513</v>
      </c>
      <c r="JN101" s="2260" t="s">
        <v>1513</v>
      </c>
      <c r="JO101" s="2260" t="s">
        <v>1513</v>
      </c>
      <c r="JP101" s="2260" t="s">
        <v>1513</v>
      </c>
      <c r="JQ101" s="2260" t="s">
        <v>1513</v>
      </c>
      <c r="JR101" s="2260" t="s">
        <v>1513</v>
      </c>
      <c r="JS101" s="2260" t="s">
        <v>1513</v>
      </c>
      <c r="JT101" s="2260" t="s">
        <v>1513</v>
      </c>
      <c r="JU101" s="2260" t="s">
        <v>1513</v>
      </c>
      <c r="JV101" s="2260" t="s">
        <v>1513</v>
      </c>
      <c r="JW101" s="2260" t="s">
        <v>1513</v>
      </c>
      <c r="JX101" s="2260" t="s">
        <v>1513</v>
      </c>
      <c r="JY101" s="2260">
        <v>0</v>
      </c>
      <c r="JZ101" s="2260">
        <v>1.54478</v>
      </c>
      <c r="KA101" s="2260">
        <v>1.24068</v>
      </c>
      <c r="KB101" s="2260">
        <v>0</v>
      </c>
      <c r="KC101" s="2260">
        <v>0</v>
      </c>
      <c r="KD101" s="2260">
        <v>3.7513399999999999</v>
      </c>
      <c r="KE101" s="2260">
        <v>1.34775</v>
      </c>
      <c r="KF101" s="2260">
        <v>3.67387</v>
      </c>
      <c r="KG101" s="2260" t="s">
        <v>1513</v>
      </c>
      <c r="KH101" s="2260" t="s">
        <v>1513</v>
      </c>
      <c r="KI101" s="2260" t="s">
        <v>1513</v>
      </c>
      <c r="KJ101" s="2260" t="s">
        <v>1513</v>
      </c>
      <c r="KK101" s="2260" t="s">
        <v>1513</v>
      </c>
      <c r="KL101" s="2260" t="s">
        <v>1513</v>
      </c>
      <c r="KM101" s="2260" t="s">
        <v>1513</v>
      </c>
      <c r="KN101" s="2260" t="s">
        <v>1513</v>
      </c>
      <c r="KO101" s="2260" t="s">
        <v>1513</v>
      </c>
      <c r="KP101" s="2260" t="s">
        <v>1513</v>
      </c>
      <c r="KQ101" s="2260" t="s">
        <v>1513</v>
      </c>
      <c r="KR101" s="2260" t="s">
        <v>1513</v>
      </c>
      <c r="KS101" s="2260" t="s">
        <v>1513</v>
      </c>
      <c r="KT101" s="2260">
        <v>1.8270599999999999</v>
      </c>
      <c r="KU101" s="2260">
        <v>1.12561</v>
      </c>
      <c r="KV101" s="2260">
        <v>0</v>
      </c>
    </row>
    <row r="102" spans="1:308" s="2185" customFormat="1" ht="13.8">
      <c r="A102" s="2226" t="s">
        <v>232</v>
      </c>
      <c r="B102" s="152"/>
      <c r="C102" s="2339"/>
      <c r="D102" s="2340"/>
      <c r="E102" s="2234">
        <v>3</v>
      </c>
      <c r="F102" s="2341" t="s">
        <v>1500</v>
      </c>
      <c r="G102" s="2342" t="s">
        <v>964</v>
      </c>
      <c r="H102" s="2343">
        <v>1</v>
      </c>
      <c r="I102" s="2344"/>
      <c r="J102" s="2345">
        <v>995</v>
      </c>
      <c r="K102" s="2345">
        <v>996</v>
      </c>
      <c r="L102" s="2345">
        <v>997</v>
      </c>
      <c r="M102" s="2345">
        <v>998</v>
      </c>
      <c r="N102" s="2345">
        <v>999</v>
      </c>
      <c r="O102" s="2345">
        <v>1000</v>
      </c>
      <c r="P102" s="2345">
        <v>2000</v>
      </c>
      <c r="Q102" s="2346"/>
      <c r="R102" s="2345">
        <v>1996</v>
      </c>
      <c r="T102" s="2347" t="s">
        <v>1514</v>
      </c>
      <c r="U102" s="2345">
        <v>1002</v>
      </c>
      <c r="V102" s="2345">
        <v>1003</v>
      </c>
      <c r="W102" s="2345">
        <v>1004</v>
      </c>
      <c r="X102" s="2345">
        <v>1005</v>
      </c>
      <c r="Y102" s="2345">
        <v>1006</v>
      </c>
      <c r="AR102" s="152"/>
      <c r="AS102" s="2216" t="s">
        <v>1371</v>
      </c>
      <c r="AT102" s="2217" t="s">
        <v>1372</v>
      </c>
      <c r="AU102" s="2217" t="s">
        <v>826</v>
      </c>
      <c r="AV102" s="2217" t="s">
        <v>1373</v>
      </c>
      <c r="AW102" s="2218" t="s">
        <v>1374</v>
      </c>
      <c r="AX102" s="2206" t="s">
        <v>1142</v>
      </c>
      <c r="AY102" s="2206" t="s">
        <v>1142</v>
      </c>
      <c r="AZ102" s="2206" t="s">
        <v>1141</v>
      </c>
      <c r="BA102" s="2305"/>
      <c r="BB102" s="2305"/>
      <c r="GK102" s="2260" t="s">
        <v>1513</v>
      </c>
      <c r="GL102" s="2260" t="s">
        <v>1513</v>
      </c>
      <c r="GM102" s="2260" t="s">
        <v>1513</v>
      </c>
      <c r="GN102" s="2260" t="s">
        <v>1513</v>
      </c>
      <c r="GO102" s="2260" t="s">
        <v>1513</v>
      </c>
      <c r="GP102" s="2260" t="s">
        <v>1513</v>
      </c>
      <c r="GQ102" s="2260">
        <v>4.3340800000000002</v>
      </c>
      <c r="GR102" s="2260">
        <v>1.9152899999999999</v>
      </c>
      <c r="GS102" s="2260">
        <v>0</v>
      </c>
      <c r="GT102" s="2260">
        <v>2.2346499999999998</v>
      </c>
      <c r="GU102" s="2260">
        <v>2.6985899999999998</v>
      </c>
      <c r="GV102" s="2260">
        <v>0</v>
      </c>
      <c r="GW102" s="2260">
        <v>2.07639</v>
      </c>
      <c r="GX102" s="2260">
        <v>3.2122899999999999</v>
      </c>
      <c r="GY102" s="2260">
        <v>3.62229</v>
      </c>
      <c r="GZ102" s="2260">
        <v>3.53084</v>
      </c>
      <c r="HA102" s="2260" t="s">
        <v>1513</v>
      </c>
      <c r="HB102" s="2260" t="s">
        <v>1513</v>
      </c>
      <c r="HC102" s="2260" t="s">
        <v>1513</v>
      </c>
      <c r="HD102" s="2260" t="s">
        <v>1513</v>
      </c>
      <c r="HE102" s="2260" t="s">
        <v>1513</v>
      </c>
      <c r="HF102" s="2260" t="s">
        <v>1513</v>
      </c>
      <c r="HG102" s="2260" t="s">
        <v>1513</v>
      </c>
      <c r="HH102" s="2260" t="s">
        <v>1513</v>
      </c>
      <c r="HI102" s="2260" t="s">
        <v>1513</v>
      </c>
      <c r="HJ102" s="2260" t="s">
        <v>1513</v>
      </c>
      <c r="HK102" s="2260" t="s">
        <v>1513</v>
      </c>
      <c r="HL102" s="2260" t="s">
        <v>1513</v>
      </c>
      <c r="HM102" s="2260" t="s">
        <v>1513</v>
      </c>
      <c r="HN102" s="2260">
        <v>4.9210900000000004</v>
      </c>
      <c r="HO102" s="2260">
        <v>2.5723099999999999</v>
      </c>
      <c r="HP102" s="2260">
        <v>0</v>
      </c>
      <c r="HQ102" s="2260">
        <v>2.16751</v>
      </c>
      <c r="HR102" s="2260">
        <v>2.4562499999999998</v>
      </c>
      <c r="HS102" s="2260">
        <v>0</v>
      </c>
      <c r="HT102" s="2260">
        <v>3.7204799999999998</v>
      </c>
      <c r="HU102" s="2260" t="s">
        <v>1513</v>
      </c>
      <c r="HV102" s="2260" t="s">
        <v>1513</v>
      </c>
      <c r="HW102" s="2260" t="s">
        <v>1513</v>
      </c>
      <c r="HX102" s="2260" t="s">
        <v>1513</v>
      </c>
      <c r="HY102" s="2260" t="s">
        <v>1513</v>
      </c>
      <c r="HZ102" s="2260" t="s">
        <v>1513</v>
      </c>
      <c r="IA102" s="2260" t="s">
        <v>1513</v>
      </c>
      <c r="IB102" s="2260" t="s">
        <v>1513</v>
      </c>
      <c r="IC102" s="2260" t="s">
        <v>1513</v>
      </c>
      <c r="ID102" s="2260" t="s">
        <v>1513</v>
      </c>
      <c r="IE102" s="2260" t="s">
        <v>1513</v>
      </c>
      <c r="IF102" s="2260" t="s">
        <v>1513</v>
      </c>
      <c r="IG102" s="2260" t="s">
        <v>1513</v>
      </c>
      <c r="IH102" s="2260" t="s">
        <v>1513</v>
      </c>
      <c r="II102" s="2260">
        <v>2.0294300000000001</v>
      </c>
      <c r="IJ102" s="2260">
        <v>2.90666</v>
      </c>
      <c r="IK102" s="2260">
        <v>0</v>
      </c>
      <c r="IL102" s="2260">
        <v>2.38727</v>
      </c>
      <c r="IM102" s="2260">
        <v>4.9676900000000002</v>
      </c>
      <c r="IN102" s="2260">
        <v>0</v>
      </c>
      <c r="IO102" s="2260">
        <v>0</v>
      </c>
      <c r="IP102" s="2260">
        <v>3.15761</v>
      </c>
      <c r="IQ102" s="2260" t="s">
        <v>1513</v>
      </c>
      <c r="IR102" s="2260" t="s">
        <v>1513</v>
      </c>
      <c r="IS102" s="2260" t="s">
        <v>1513</v>
      </c>
      <c r="IT102" s="2260" t="s">
        <v>1513</v>
      </c>
      <c r="IU102" s="2260" t="s">
        <v>1513</v>
      </c>
      <c r="IV102" s="2260" t="s">
        <v>1513</v>
      </c>
      <c r="IW102" s="2260" t="s">
        <v>1513</v>
      </c>
      <c r="IX102" s="2260" t="s">
        <v>1513</v>
      </c>
      <c r="IY102" s="2260" t="s">
        <v>1513</v>
      </c>
      <c r="IZ102" s="2260" t="s">
        <v>1513</v>
      </c>
      <c r="JA102" s="2260" t="s">
        <v>1513</v>
      </c>
      <c r="JB102" s="2260" t="s">
        <v>1513</v>
      </c>
      <c r="JC102" s="2260">
        <v>3.4621499999999998</v>
      </c>
      <c r="JD102" s="2260">
        <v>0</v>
      </c>
      <c r="JE102" s="2260">
        <v>1.78298</v>
      </c>
      <c r="JF102" s="2260">
        <v>0</v>
      </c>
      <c r="JG102" s="2260">
        <v>0</v>
      </c>
      <c r="JH102" s="2260">
        <v>2.8684699999999999</v>
      </c>
      <c r="JI102" s="2260">
        <v>2.4942199999999999</v>
      </c>
      <c r="JJ102" s="2260">
        <v>0</v>
      </c>
      <c r="JK102" s="2260">
        <v>4.1541800000000002</v>
      </c>
      <c r="JL102" s="2260" t="s">
        <v>1513</v>
      </c>
      <c r="JM102" s="2260" t="s">
        <v>1513</v>
      </c>
      <c r="JN102" s="2260" t="s">
        <v>1513</v>
      </c>
      <c r="JO102" s="2260" t="s">
        <v>1513</v>
      </c>
      <c r="JP102" s="2260" t="s">
        <v>1513</v>
      </c>
      <c r="JQ102" s="2260" t="s">
        <v>1513</v>
      </c>
      <c r="JR102" s="2260" t="s">
        <v>1513</v>
      </c>
      <c r="JS102" s="2260" t="s">
        <v>1513</v>
      </c>
      <c r="JT102" s="2260" t="s">
        <v>1513</v>
      </c>
      <c r="JU102" s="2260" t="s">
        <v>1513</v>
      </c>
      <c r="JV102" s="2260" t="s">
        <v>1513</v>
      </c>
      <c r="JW102" s="2260" t="s">
        <v>1513</v>
      </c>
      <c r="JX102" s="2260" t="s">
        <v>1513</v>
      </c>
      <c r="JY102" s="2260">
        <v>0</v>
      </c>
      <c r="JZ102" s="2260">
        <v>1.97418</v>
      </c>
      <c r="KA102" s="2260">
        <v>2.2354699999999998</v>
      </c>
      <c r="KB102" s="2260">
        <v>0</v>
      </c>
      <c r="KC102" s="2260">
        <v>0</v>
      </c>
      <c r="KD102" s="2260">
        <v>1.69733</v>
      </c>
      <c r="KE102" s="2260">
        <v>2.9308299999999998</v>
      </c>
      <c r="KF102" s="2260">
        <v>3.5868500000000001</v>
      </c>
      <c r="KG102" s="2260" t="s">
        <v>1513</v>
      </c>
      <c r="KH102" s="2260" t="s">
        <v>1513</v>
      </c>
      <c r="KI102" s="2260" t="s">
        <v>1513</v>
      </c>
      <c r="KJ102" s="2260" t="s">
        <v>1513</v>
      </c>
      <c r="KK102" s="2260" t="s">
        <v>1513</v>
      </c>
      <c r="KL102" s="2260" t="s">
        <v>1513</v>
      </c>
      <c r="KM102" s="2260" t="s">
        <v>1513</v>
      </c>
      <c r="KN102" s="2260" t="s">
        <v>1513</v>
      </c>
      <c r="KO102" s="2260" t="s">
        <v>1513</v>
      </c>
      <c r="KP102" s="2260" t="s">
        <v>1513</v>
      </c>
      <c r="KQ102" s="2260" t="s">
        <v>1513</v>
      </c>
      <c r="KR102" s="2260" t="s">
        <v>1513</v>
      </c>
      <c r="KS102" s="2260" t="s">
        <v>1513</v>
      </c>
      <c r="KT102" s="2260">
        <v>2.2010700000000001</v>
      </c>
      <c r="KU102" s="2260">
        <v>2.6795800000000001</v>
      </c>
      <c r="KV102" s="2260">
        <v>0</v>
      </c>
    </row>
    <row r="103" spans="1:308" s="2185" customFormat="1" ht="13.8">
      <c r="A103" s="2226" t="s">
        <v>232</v>
      </c>
      <c r="B103" s="152"/>
      <c r="C103" s="2339"/>
      <c r="D103" s="2340"/>
      <c r="E103" s="2234">
        <v>4</v>
      </c>
      <c r="F103" s="2341" t="s">
        <v>1503</v>
      </c>
      <c r="G103" s="2342" t="s">
        <v>971</v>
      </c>
      <c r="H103" s="2343">
        <v>1</v>
      </c>
      <c r="I103" s="2344"/>
      <c r="J103" s="2345">
        <v>995</v>
      </c>
      <c r="K103" s="2345">
        <v>996</v>
      </c>
      <c r="L103" s="2345">
        <v>997</v>
      </c>
      <c r="M103" s="2345">
        <v>998</v>
      </c>
      <c r="N103" s="2345">
        <v>999</v>
      </c>
      <c r="O103" s="2345">
        <v>1000</v>
      </c>
      <c r="P103" s="2345">
        <v>2000</v>
      </c>
      <c r="Q103" s="2346"/>
      <c r="R103" s="2345">
        <v>1996</v>
      </c>
      <c r="T103" s="2347" t="s">
        <v>1514</v>
      </c>
      <c r="U103" s="2345">
        <v>1002</v>
      </c>
      <c r="V103" s="2345">
        <v>1003</v>
      </c>
      <c r="W103" s="2345">
        <v>1004</v>
      </c>
      <c r="X103" s="2345">
        <v>1005</v>
      </c>
      <c r="Y103" s="2345">
        <v>1006</v>
      </c>
      <c r="AR103" s="152"/>
      <c r="AS103" s="2216" t="s">
        <v>1375</v>
      </c>
      <c r="AT103" s="2217" t="s">
        <v>1376</v>
      </c>
      <c r="AU103" s="2217" t="s">
        <v>837</v>
      </c>
      <c r="AV103" s="2217" t="s">
        <v>1377</v>
      </c>
      <c r="AW103" s="2218" t="s">
        <v>1378</v>
      </c>
      <c r="AX103" s="2206" t="s">
        <v>1149</v>
      </c>
      <c r="AY103" s="2206" t="s">
        <v>1149</v>
      </c>
      <c r="AZ103" s="2206" t="s">
        <v>1148</v>
      </c>
      <c r="BA103" s="2305"/>
      <c r="BB103" s="2305"/>
      <c r="GK103" s="2260" t="s">
        <v>1513</v>
      </c>
      <c r="GL103" s="2260" t="s">
        <v>1513</v>
      </c>
      <c r="GM103" s="2260" t="s">
        <v>1513</v>
      </c>
      <c r="GN103" s="2260" t="s">
        <v>1513</v>
      </c>
      <c r="GO103" s="2260">
        <v>0.17363000000000001</v>
      </c>
      <c r="GP103" s="2260">
        <v>0.15196000000000001</v>
      </c>
      <c r="GQ103" s="2260">
        <v>0</v>
      </c>
      <c r="GR103" s="2260">
        <v>0.28111000000000003</v>
      </c>
      <c r="GS103" s="2260">
        <v>0.53464</v>
      </c>
      <c r="GT103" s="2260">
        <v>0</v>
      </c>
      <c r="GU103" s="2260">
        <v>0.33082</v>
      </c>
      <c r="GV103" s="2260">
        <v>0.48171000000000003</v>
      </c>
      <c r="GW103" s="2260">
        <v>0</v>
      </c>
      <c r="GX103" s="2260">
        <v>0.21360999999999999</v>
      </c>
      <c r="GY103" s="2260" t="s">
        <v>1513</v>
      </c>
      <c r="GZ103" s="2260" t="s">
        <v>1513</v>
      </c>
      <c r="HA103" s="2260" t="s">
        <v>1513</v>
      </c>
      <c r="HB103" s="2260" t="s">
        <v>1513</v>
      </c>
      <c r="HC103" s="2260" t="s">
        <v>1513</v>
      </c>
      <c r="HD103" s="2260" t="s">
        <v>1513</v>
      </c>
      <c r="HE103" s="2260" t="s">
        <v>1513</v>
      </c>
      <c r="HF103" s="2260" t="s">
        <v>1513</v>
      </c>
      <c r="HG103" s="2260" t="s">
        <v>1513</v>
      </c>
      <c r="HH103" s="2260" t="s">
        <v>1513</v>
      </c>
      <c r="HI103" s="2260" t="s">
        <v>1513</v>
      </c>
      <c r="HJ103" s="2260" t="s">
        <v>1513</v>
      </c>
      <c r="HK103" s="2260" t="s">
        <v>1513</v>
      </c>
      <c r="HL103" s="2260">
        <v>9.2359999999999998E-2</v>
      </c>
      <c r="HM103" s="2260">
        <v>0.17841000000000001</v>
      </c>
      <c r="HN103" s="2260">
        <v>0</v>
      </c>
      <c r="HO103" s="2260">
        <v>0.16486000000000001</v>
      </c>
      <c r="HP103" s="2260">
        <v>0.28140999999999999</v>
      </c>
      <c r="HQ103" s="2260">
        <v>0</v>
      </c>
      <c r="HR103" s="2260">
        <v>0.28175</v>
      </c>
      <c r="HS103" s="2260">
        <v>0.18531</v>
      </c>
      <c r="HT103" s="2260" t="s">
        <v>1513</v>
      </c>
      <c r="HU103" s="2260" t="s">
        <v>1513</v>
      </c>
      <c r="HV103" s="2260" t="s">
        <v>1513</v>
      </c>
      <c r="HW103" s="2260" t="s">
        <v>1513</v>
      </c>
      <c r="HX103" s="2260" t="s">
        <v>1513</v>
      </c>
      <c r="HY103" s="2260" t="s">
        <v>1513</v>
      </c>
      <c r="HZ103" s="2260" t="s">
        <v>1513</v>
      </c>
      <c r="IA103" s="2260" t="s">
        <v>1513</v>
      </c>
      <c r="IB103" s="2260" t="s">
        <v>1513</v>
      </c>
      <c r="IC103" s="2260" t="s">
        <v>1513</v>
      </c>
      <c r="ID103" s="2260" t="s">
        <v>1513</v>
      </c>
      <c r="IE103" s="2260" t="s">
        <v>1513</v>
      </c>
      <c r="IF103" s="2260" t="s">
        <v>1513</v>
      </c>
      <c r="IG103" s="2260" t="s">
        <v>1513</v>
      </c>
      <c r="IH103" s="2260">
        <v>0.37284</v>
      </c>
      <c r="II103" s="2260">
        <v>0.24117</v>
      </c>
      <c r="IJ103" s="2260">
        <v>0</v>
      </c>
      <c r="IK103" s="2260">
        <v>0.28772999999999999</v>
      </c>
      <c r="IL103" s="2260">
        <v>0</v>
      </c>
      <c r="IM103" s="2260">
        <v>0</v>
      </c>
      <c r="IN103" s="2260">
        <v>0.24856</v>
      </c>
      <c r="IO103" s="2260" t="s">
        <v>1513</v>
      </c>
      <c r="IP103" s="2260" t="s">
        <v>1513</v>
      </c>
      <c r="IQ103" s="2260" t="s">
        <v>1513</v>
      </c>
      <c r="IR103" s="2260" t="s">
        <v>1513</v>
      </c>
      <c r="IS103" s="2260" t="s">
        <v>1513</v>
      </c>
      <c r="IT103" s="2260" t="s">
        <v>1513</v>
      </c>
      <c r="IU103" s="2260" t="s">
        <v>1513</v>
      </c>
      <c r="IV103" s="2260" t="s">
        <v>1513</v>
      </c>
      <c r="IW103" s="2260" t="s">
        <v>1513</v>
      </c>
      <c r="IX103" s="2260" t="s">
        <v>1513</v>
      </c>
      <c r="IY103" s="2260" t="s">
        <v>1513</v>
      </c>
      <c r="IZ103" s="2260" t="s">
        <v>1513</v>
      </c>
      <c r="JA103" s="2260" t="s">
        <v>1513</v>
      </c>
      <c r="JB103" s="2260">
        <v>0.12193</v>
      </c>
      <c r="JC103" s="2260">
        <v>0</v>
      </c>
      <c r="JD103" s="2260">
        <v>0.14094000000000001</v>
      </c>
      <c r="JE103" s="2260">
        <v>0.37004999999999999</v>
      </c>
      <c r="JF103" s="2260">
        <v>0.19625000000000001</v>
      </c>
      <c r="JG103" s="2260">
        <v>0</v>
      </c>
      <c r="JH103" s="2260">
        <v>0.58709999999999996</v>
      </c>
      <c r="JI103" s="2260" t="s">
        <v>1513</v>
      </c>
      <c r="JJ103" s="2260" t="s">
        <v>1513</v>
      </c>
      <c r="JK103" s="2260" t="s">
        <v>1513</v>
      </c>
      <c r="JL103" s="2260" t="s">
        <v>1513</v>
      </c>
      <c r="JM103" s="2260" t="s">
        <v>1513</v>
      </c>
      <c r="JN103" s="2260" t="s">
        <v>1513</v>
      </c>
      <c r="JO103" s="2260" t="s">
        <v>1513</v>
      </c>
      <c r="JP103" s="2260" t="s">
        <v>1513</v>
      </c>
      <c r="JQ103" s="2260" t="s">
        <v>1513</v>
      </c>
      <c r="JR103" s="2260" t="s">
        <v>1513</v>
      </c>
      <c r="JS103" s="2260" t="s">
        <v>1513</v>
      </c>
      <c r="JT103" s="2260" t="s">
        <v>1513</v>
      </c>
      <c r="JU103" s="2260">
        <v>0</v>
      </c>
      <c r="JV103" s="2260">
        <v>0.15584999999999999</v>
      </c>
      <c r="JW103" s="2260">
        <v>0.25451000000000001</v>
      </c>
      <c r="JX103" s="2260">
        <v>0.15031</v>
      </c>
      <c r="JY103" s="2260">
        <v>0</v>
      </c>
      <c r="JZ103" s="2260">
        <v>0.34388999999999997</v>
      </c>
      <c r="KA103" s="2260">
        <v>0.20549999999999999</v>
      </c>
      <c r="KB103" s="2260">
        <v>0.28161000000000003</v>
      </c>
      <c r="KC103" s="2260" t="s">
        <v>1513</v>
      </c>
      <c r="KD103" s="2260" t="s">
        <v>1513</v>
      </c>
      <c r="KE103" s="2260" t="s">
        <v>1513</v>
      </c>
      <c r="KF103" s="2260" t="s">
        <v>1513</v>
      </c>
      <c r="KG103" s="2260" t="s">
        <v>1513</v>
      </c>
      <c r="KH103" s="2260" t="s">
        <v>1513</v>
      </c>
      <c r="KI103" s="2260" t="s">
        <v>1513</v>
      </c>
      <c r="KJ103" s="2260" t="s">
        <v>1513</v>
      </c>
      <c r="KK103" s="2260" t="s">
        <v>1513</v>
      </c>
      <c r="KL103" s="2260" t="s">
        <v>1513</v>
      </c>
      <c r="KM103" s="2260" t="s">
        <v>1513</v>
      </c>
      <c r="KN103" s="2260" t="s">
        <v>1513</v>
      </c>
      <c r="KO103" s="2260" t="s">
        <v>1513</v>
      </c>
      <c r="KP103" s="2260" t="s">
        <v>1513</v>
      </c>
      <c r="KQ103" s="2260">
        <v>0.22517999999999999</v>
      </c>
      <c r="KR103" s="2260">
        <v>0</v>
      </c>
      <c r="KS103" s="2260">
        <v>0</v>
      </c>
      <c r="KT103" s="2260"/>
      <c r="KU103" s="2260"/>
      <c r="KV103" s="2260"/>
    </row>
    <row r="104" spans="1:308" s="2185" customFormat="1" ht="13.8">
      <c r="A104" s="2226" t="s">
        <v>232</v>
      </c>
      <c r="B104" s="152"/>
      <c r="C104" s="2339"/>
      <c r="D104" s="2340"/>
      <c r="E104" s="2234">
        <v>5</v>
      </c>
      <c r="F104" s="2341" t="s">
        <v>1504</v>
      </c>
      <c r="G104" s="2342" t="s">
        <v>978</v>
      </c>
      <c r="H104" s="2343">
        <v>1</v>
      </c>
      <c r="I104" s="2344"/>
      <c r="J104" s="2345">
        <v>995</v>
      </c>
      <c r="K104" s="2345">
        <v>996</v>
      </c>
      <c r="L104" s="2345">
        <v>997</v>
      </c>
      <c r="M104" s="2345">
        <v>998</v>
      </c>
      <c r="N104" s="2345">
        <v>999</v>
      </c>
      <c r="O104" s="2345">
        <v>1000</v>
      </c>
      <c r="P104" s="2345">
        <v>2000</v>
      </c>
      <c r="Q104" s="2346"/>
      <c r="R104" s="2345">
        <v>1996</v>
      </c>
      <c r="T104" s="2347" t="s">
        <v>1514</v>
      </c>
      <c r="U104" s="2345">
        <v>1002</v>
      </c>
      <c r="V104" s="2345">
        <v>1003</v>
      </c>
      <c r="W104" s="2345">
        <v>1004</v>
      </c>
      <c r="X104" s="2345">
        <v>1005</v>
      </c>
      <c r="Y104" s="2345">
        <v>1006</v>
      </c>
      <c r="AJ104" s="2186"/>
      <c r="AK104" s="2186"/>
      <c r="AR104" s="152"/>
      <c r="AS104" s="2216" t="s">
        <v>1375</v>
      </c>
      <c r="AT104" s="2217" t="s">
        <v>1376</v>
      </c>
      <c r="AU104" s="2217" t="s">
        <v>837</v>
      </c>
      <c r="AV104" s="2217" t="s">
        <v>1379</v>
      </c>
      <c r="AW104" s="2218" t="s">
        <v>1380</v>
      </c>
      <c r="AX104" s="2206" t="s">
        <v>114</v>
      </c>
      <c r="AY104" s="2206" t="s">
        <v>114</v>
      </c>
      <c r="AZ104" s="2206" t="s">
        <v>808</v>
      </c>
      <c r="BA104" s="2305"/>
      <c r="BB104" s="2305"/>
      <c r="GK104" s="2260" t="s">
        <v>1513</v>
      </c>
      <c r="GL104" s="2260" t="s">
        <v>1513</v>
      </c>
      <c r="GM104" s="2260" t="s">
        <v>1513</v>
      </c>
      <c r="GN104" s="2260" t="s">
        <v>1513</v>
      </c>
      <c r="GO104" s="2260" t="s">
        <v>1513</v>
      </c>
      <c r="GP104" s="2260" t="s">
        <v>1513</v>
      </c>
      <c r="GQ104" s="2260" t="s">
        <v>1490</v>
      </c>
      <c r="GR104" s="2260" t="s">
        <v>1490</v>
      </c>
      <c r="GS104" s="2260" t="s">
        <v>1490</v>
      </c>
      <c r="GT104" s="2260" t="s">
        <v>1490</v>
      </c>
      <c r="GU104" s="2260" t="s">
        <v>1490</v>
      </c>
      <c r="GV104" s="2260" t="s">
        <v>1490</v>
      </c>
      <c r="GW104" s="2260" t="s">
        <v>1490</v>
      </c>
      <c r="GX104" s="2260" t="s">
        <v>1490</v>
      </c>
      <c r="GY104" s="2260" t="s">
        <v>1490</v>
      </c>
      <c r="GZ104" s="2260" t="s">
        <v>1490</v>
      </c>
      <c r="HA104" s="2260" t="s">
        <v>1513</v>
      </c>
      <c r="HB104" s="2260" t="s">
        <v>1513</v>
      </c>
      <c r="HC104" s="2260" t="s">
        <v>1513</v>
      </c>
      <c r="HD104" s="2260" t="s">
        <v>1513</v>
      </c>
      <c r="HE104" s="2260" t="s">
        <v>1513</v>
      </c>
      <c r="HF104" s="2260" t="s">
        <v>1513</v>
      </c>
      <c r="HG104" s="2260" t="s">
        <v>1513</v>
      </c>
      <c r="HH104" s="2260" t="s">
        <v>1513</v>
      </c>
      <c r="HI104" s="2260" t="s">
        <v>1513</v>
      </c>
      <c r="HJ104" s="2260" t="s">
        <v>1513</v>
      </c>
      <c r="HK104" s="2260" t="s">
        <v>1513</v>
      </c>
      <c r="HL104" s="2260" t="s">
        <v>1513</v>
      </c>
      <c r="HM104" s="2260" t="s">
        <v>1513</v>
      </c>
      <c r="HN104" s="2260" t="s">
        <v>1490</v>
      </c>
      <c r="HO104" s="2260" t="s">
        <v>1490</v>
      </c>
      <c r="HP104" s="2260" t="s">
        <v>1490</v>
      </c>
      <c r="HQ104" s="2260" t="s">
        <v>1490</v>
      </c>
      <c r="HR104" s="2260" t="s">
        <v>1490</v>
      </c>
      <c r="HS104" s="2260" t="s">
        <v>1490</v>
      </c>
      <c r="HT104" s="2260" t="s">
        <v>1490</v>
      </c>
      <c r="HU104" s="2260" t="s">
        <v>1513</v>
      </c>
      <c r="HV104" s="2260" t="s">
        <v>1513</v>
      </c>
      <c r="HW104" s="2260" t="s">
        <v>1513</v>
      </c>
      <c r="HX104" s="2260" t="s">
        <v>1513</v>
      </c>
      <c r="HY104" s="2260" t="s">
        <v>1513</v>
      </c>
      <c r="HZ104" s="2260" t="s">
        <v>1513</v>
      </c>
      <c r="IA104" s="2260" t="s">
        <v>1513</v>
      </c>
      <c r="IB104" s="2260" t="s">
        <v>1513</v>
      </c>
      <c r="IC104" s="2260" t="s">
        <v>1513</v>
      </c>
      <c r="ID104" s="2260" t="s">
        <v>1513</v>
      </c>
      <c r="IE104" s="2260" t="s">
        <v>1513</v>
      </c>
      <c r="IF104" s="2260" t="s">
        <v>1513</v>
      </c>
      <c r="IG104" s="2260" t="s">
        <v>1513</v>
      </c>
      <c r="IH104" s="2260" t="s">
        <v>1513</v>
      </c>
      <c r="II104" s="2260" t="s">
        <v>1490</v>
      </c>
      <c r="IJ104" s="2260" t="s">
        <v>1490</v>
      </c>
      <c r="IK104" s="2260" t="s">
        <v>1490</v>
      </c>
      <c r="IL104" s="2260" t="s">
        <v>1490</v>
      </c>
      <c r="IM104" s="2260" t="s">
        <v>1490</v>
      </c>
      <c r="IN104" s="2260" t="s">
        <v>1490</v>
      </c>
      <c r="IO104" s="2260" t="s">
        <v>1490</v>
      </c>
      <c r="IP104" s="2260" t="s">
        <v>1490</v>
      </c>
      <c r="IQ104" s="2260" t="s">
        <v>1513</v>
      </c>
      <c r="IR104" s="2260" t="s">
        <v>1513</v>
      </c>
      <c r="IS104" s="2260" t="s">
        <v>1513</v>
      </c>
      <c r="IT104" s="2260" t="s">
        <v>1513</v>
      </c>
      <c r="IU104" s="2260" t="s">
        <v>1513</v>
      </c>
      <c r="IV104" s="2260" t="s">
        <v>1513</v>
      </c>
      <c r="IW104" s="2260" t="s">
        <v>1513</v>
      </c>
      <c r="IX104" s="2260" t="s">
        <v>1513</v>
      </c>
      <c r="IY104" s="2260" t="s">
        <v>1513</v>
      </c>
      <c r="IZ104" s="2260" t="s">
        <v>1513</v>
      </c>
      <c r="JA104" s="2260" t="s">
        <v>1513</v>
      </c>
      <c r="JB104" s="2260" t="s">
        <v>1513</v>
      </c>
      <c r="JC104" s="2260" t="s">
        <v>1490</v>
      </c>
      <c r="JD104" s="2260" t="s">
        <v>1490</v>
      </c>
      <c r="JE104" s="2260" t="s">
        <v>1490</v>
      </c>
      <c r="JF104" s="2260" t="s">
        <v>1490</v>
      </c>
      <c r="JG104" s="2260" t="s">
        <v>1490</v>
      </c>
      <c r="JH104" s="2260" t="s">
        <v>1490</v>
      </c>
      <c r="JI104" s="2260" t="s">
        <v>1490</v>
      </c>
      <c r="JJ104" s="2260" t="s">
        <v>1490</v>
      </c>
      <c r="JK104" s="2260" t="s">
        <v>1490</v>
      </c>
      <c r="JL104" s="2260" t="s">
        <v>1513</v>
      </c>
      <c r="JM104" s="2260" t="s">
        <v>1513</v>
      </c>
      <c r="JN104" s="2260" t="s">
        <v>1513</v>
      </c>
      <c r="JO104" s="2260" t="s">
        <v>1513</v>
      </c>
      <c r="JP104" s="2260" t="s">
        <v>1513</v>
      </c>
      <c r="JQ104" s="2260" t="s">
        <v>1513</v>
      </c>
      <c r="JR104" s="2260" t="s">
        <v>1513</v>
      </c>
      <c r="JS104" s="2260" t="s">
        <v>1513</v>
      </c>
      <c r="JT104" s="2260" t="s">
        <v>1513</v>
      </c>
      <c r="JU104" s="2260" t="s">
        <v>1513</v>
      </c>
      <c r="JV104" s="2260" t="s">
        <v>1513</v>
      </c>
      <c r="JW104" s="2260" t="s">
        <v>1513</v>
      </c>
      <c r="JX104" s="2260" t="s">
        <v>1513</v>
      </c>
      <c r="JY104" s="2260" t="s">
        <v>1490</v>
      </c>
      <c r="JZ104" s="2260" t="s">
        <v>1490</v>
      </c>
      <c r="KA104" s="2260" t="s">
        <v>1490</v>
      </c>
      <c r="KB104" s="2260" t="s">
        <v>1490</v>
      </c>
      <c r="KC104" s="2260" t="s">
        <v>1490</v>
      </c>
      <c r="KD104" s="2260" t="s">
        <v>1490</v>
      </c>
      <c r="KE104" s="2260" t="s">
        <v>1490</v>
      </c>
      <c r="KF104" s="2260" t="s">
        <v>1490</v>
      </c>
      <c r="KG104" s="2260" t="s">
        <v>1513</v>
      </c>
      <c r="KH104" s="2260" t="s">
        <v>1513</v>
      </c>
      <c r="KI104" s="2260" t="s">
        <v>1513</v>
      </c>
      <c r="KJ104" s="2260" t="s">
        <v>1513</v>
      </c>
      <c r="KK104" s="2260" t="s">
        <v>1513</v>
      </c>
      <c r="KL104" s="2260" t="s">
        <v>1513</v>
      </c>
      <c r="KM104" s="2260" t="s">
        <v>1513</v>
      </c>
      <c r="KN104" s="2260" t="s">
        <v>1513</v>
      </c>
      <c r="KO104" s="2260" t="s">
        <v>1513</v>
      </c>
      <c r="KP104" s="2260" t="s">
        <v>1513</v>
      </c>
      <c r="KQ104" s="2260" t="s">
        <v>1513</v>
      </c>
      <c r="KR104" s="2260" t="s">
        <v>1513</v>
      </c>
      <c r="KS104" s="2260" t="s">
        <v>1513</v>
      </c>
      <c r="KT104" s="2260" t="s">
        <v>1490</v>
      </c>
      <c r="KU104" s="2260" t="s">
        <v>1490</v>
      </c>
      <c r="KV104" s="2260" t="s">
        <v>1490</v>
      </c>
    </row>
    <row r="105" spans="1:308" s="2185" customFormat="1" ht="13.8">
      <c r="A105" s="2226" t="s">
        <v>232</v>
      </c>
      <c r="B105" s="152"/>
      <c r="C105" s="2339"/>
      <c r="D105" s="2340"/>
      <c r="E105" s="2234">
        <v>6</v>
      </c>
      <c r="F105" s="2341" t="s">
        <v>1505</v>
      </c>
      <c r="G105" s="2342" t="s">
        <v>985</v>
      </c>
      <c r="H105" s="2343">
        <v>1</v>
      </c>
      <c r="I105" s="2344"/>
      <c r="J105" s="2345">
        <v>995</v>
      </c>
      <c r="K105" s="2345">
        <v>996</v>
      </c>
      <c r="L105" s="2345">
        <v>997</v>
      </c>
      <c r="M105" s="2345">
        <v>998</v>
      </c>
      <c r="N105" s="2345">
        <v>999</v>
      </c>
      <c r="O105" s="2345">
        <v>1000</v>
      </c>
      <c r="P105" s="2345">
        <v>2000</v>
      </c>
      <c r="Q105" s="2346"/>
      <c r="R105" s="2345">
        <v>1996</v>
      </c>
      <c r="T105" s="2347" t="s">
        <v>1514</v>
      </c>
      <c r="U105" s="2345">
        <v>1002</v>
      </c>
      <c r="V105" s="2345">
        <v>1003</v>
      </c>
      <c r="W105" s="2345">
        <v>1004</v>
      </c>
      <c r="X105" s="2345">
        <v>1005</v>
      </c>
      <c r="Y105" s="2345">
        <v>1006</v>
      </c>
      <c r="AR105" s="152"/>
      <c r="AS105" s="2216" t="s">
        <v>1381</v>
      </c>
      <c r="AT105" s="2217" t="s">
        <v>1382</v>
      </c>
      <c r="AU105" s="2217" t="s">
        <v>837</v>
      </c>
      <c r="AV105" s="2217" t="s">
        <v>1383</v>
      </c>
      <c r="AW105" s="2218" t="s">
        <v>1384</v>
      </c>
      <c r="AX105" s="2206" t="s">
        <v>1159</v>
      </c>
      <c r="AY105" s="2206" t="s">
        <v>1159</v>
      </c>
      <c r="AZ105" s="2279" t="s">
        <v>1158</v>
      </c>
      <c r="BA105" s="2305"/>
      <c r="BB105" s="2305"/>
      <c r="GK105" s="2260" t="s">
        <v>1513</v>
      </c>
      <c r="GL105" s="2260" t="s">
        <v>1513</v>
      </c>
      <c r="GM105" s="2260" t="s">
        <v>1513</v>
      </c>
      <c r="GN105" s="2260" t="s">
        <v>1513</v>
      </c>
      <c r="GO105" s="2260" t="s">
        <v>1513</v>
      </c>
      <c r="GP105" s="2260" t="s">
        <v>1513</v>
      </c>
      <c r="GQ105" s="2260">
        <v>2.34118</v>
      </c>
      <c r="GR105" s="2260">
        <v>0.84857000000000005</v>
      </c>
      <c r="GS105" s="2260">
        <v>0</v>
      </c>
      <c r="GT105" s="2260">
        <v>1.5890200000000001</v>
      </c>
      <c r="GU105" s="2260">
        <v>3.4678599999999999</v>
      </c>
      <c r="GV105" s="2260">
        <v>0</v>
      </c>
      <c r="GW105" s="2260">
        <v>1.3044100000000001</v>
      </c>
      <c r="GX105" s="2260">
        <v>9.9070900000000002</v>
      </c>
      <c r="GY105" s="2260">
        <v>2.9554</v>
      </c>
      <c r="GZ105" s="2260">
        <v>2.9271500000000001</v>
      </c>
      <c r="HA105" s="2260" t="s">
        <v>1513</v>
      </c>
      <c r="HB105" s="2260" t="s">
        <v>1513</v>
      </c>
      <c r="HC105" s="2260" t="s">
        <v>1513</v>
      </c>
      <c r="HD105" s="2260" t="s">
        <v>1513</v>
      </c>
      <c r="HE105" s="2260" t="s">
        <v>1513</v>
      </c>
      <c r="HF105" s="2260" t="s">
        <v>1513</v>
      </c>
      <c r="HG105" s="2260" t="s">
        <v>1513</v>
      </c>
      <c r="HH105" s="2260" t="s">
        <v>1513</v>
      </c>
      <c r="HI105" s="2260" t="s">
        <v>1513</v>
      </c>
      <c r="HJ105" s="2260" t="s">
        <v>1513</v>
      </c>
      <c r="HK105" s="2260" t="s">
        <v>1513</v>
      </c>
      <c r="HL105" s="2260" t="s">
        <v>1513</v>
      </c>
      <c r="HM105" s="2260" t="s">
        <v>1513</v>
      </c>
      <c r="HN105" s="2260">
        <v>2.2499799999999999</v>
      </c>
      <c r="HO105" s="2260">
        <v>1.80575</v>
      </c>
      <c r="HP105" s="2260">
        <v>0</v>
      </c>
      <c r="HQ105" s="2260">
        <v>2.9933900000000002</v>
      </c>
      <c r="HR105" s="2260">
        <v>1.4698100000000001</v>
      </c>
      <c r="HS105" s="2260">
        <v>0</v>
      </c>
      <c r="HT105" s="2260">
        <v>3.2527599999999999</v>
      </c>
      <c r="HU105" s="2260" t="s">
        <v>1513</v>
      </c>
      <c r="HV105" s="2260" t="s">
        <v>1513</v>
      </c>
      <c r="HW105" s="2260" t="s">
        <v>1513</v>
      </c>
      <c r="HX105" s="2260" t="s">
        <v>1513</v>
      </c>
      <c r="HY105" s="2260" t="s">
        <v>1513</v>
      </c>
      <c r="HZ105" s="2260" t="s">
        <v>1513</v>
      </c>
      <c r="IA105" s="2260" t="s">
        <v>1513</v>
      </c>
      <c r="IB105" s="2260" t="s">
        <v>1513</v>
      </c>
      <c r="IC105" s="2260" t="s">
        <v>1513</v>
      </c>
      <c r="ID105" s="2260" t="s">
        <v>1513</v>
      </c>
      <c r="IE105" s="2260" t="s">
        <v>1513</v>
      </c>
      <c r="IF105" s="2260" t="s">
        <v>1513</v>
      </c>
      <c r="IG105" s="2260" t="s">
        <v>1513</v>
      </c>
      <c r="IH105" s="2260" t="s">
        <v>1513</v>
      </c>
      <c r="II105" s="2260">
        <v>0.77681</v>
      </c>
      <c r="IJ105" s="2260">
        <v>1.26224</v>
      </c>
      <c r="IK105" s="2260">
        <v>0</v>
      </c>
      <c r="IL105" s="2260">
        <v>4.99756</v>
      </c>
      <c r="IM105" s="2260">
        <v>3.10772</v>
      </c>
      <c r="IN105" s="2260">
        <v>0</v>
      </c>
      <c r="IO105" s="2260">
        <v>0</v>
      </c>
      <c r="IP105" s="2260">
        <v>2.1284000000000001</v>
      </c>
      <c r="IQ105" s="2260" t="s">
        <v>1513</v>
      </c>
      <c r="IR105" s="2260" t="s">
        <v>1513</v>
      </c>
      <c r="IS105" s="2260" t="s">
        <v>1513</v>
      </c>
      <c r="IT105" s="2260" t="s">
        <v>1513</v>
      </c>
      <c r="IU105" s="2260" t="s">
        <v>1513</v>
      </c>
      <c r="IV105" s="2260" t="s">
        <v>1513</v>
      </c>
      <c r="IW105" s="2260" t="s">
        <v>1513</v>
      </c>
      <c r="IX105" s="2260" t="s">
        <v>1513</v>
      </c>
      <c r="IY105" s="2260" t="s">
        <v>1513</v>
      </c>
      <c r="IZ105" s="2260" t="s">
        <v>1513</v>
      </c>
      <c r="JA105" s="2260" t="s">
        <v>1513</v>
      </c>
      <c r="JB105" s="2260" t="s">
        <v>1513</v>
      </c>
      <c r="JC105" s="2260">
        <v>2.07315</v>
      </c>
      <c r="JD105" s="2260">
        <v>0</v>
      </c>
      <c r="JE105" s="2260">
        <v>1.29647</v>
      </c>
      <c r="JF105" s="2260">
        <v>0</v>
      </c>
      <c r="JG105" s="2260">
        <v>0</v>
      </c>
      <c r="JH105" s="2260">
        <v>7.3516199999999996</v>
      </c>
      <c r="JI105" s="2260">
        <v>3.49668</v>
      </c>
      <c r="JJ105" s="2260">
        <v>0</v>
      </c>
      <c r="JK105" s="2260">
        <v>2.76085</v>
      </c>
      <c r="JL105" s="2260" t="s">
        <v>1513</v>
      </c>
      <c r="JM105" s="2260" t="s">
        <v>1513</v>
      </c>
      <c r="JN105" s="2260" t="s">
        <v>1513</v>
      </c>
      <c r="JO105" s="2260" t="s">
        <v>1513</v>
      </c>
      <c r="JP105" s="2260" t="s">
        <v>1513</v>
      </c>
      <c r="JQ105" s="2260" t="s">
        <v>1513</v>
      </c>
      <c r="JR105" s="2260" t="s">
        <v>1513</v>
      </c>
      <c r="JS105" s="2260" t="s">
        <v>1513</v>
      </c>
      <c r="JT105" s="2260" t="s">
        <v>1513</v>
      </c>
      <c r="JU105" s="2260" t="s">
        <v>1513</v>
      </c>
      <c r="JV105" s="2260" t="s">
        <v>1513</v>
      </c>
      <c r="JW105" s="2260" t="s">
        <v>1513</v>
      </c>
      <c r="JX105" s="2260" t="s">
        <v>1513</v>
      </c>
      <c r="JY105" s="2260">
        <v>0</v>
      </c>
      <c r="JZ105" s="2260">
        <v>1.2159800000000001</v>
      </c>
      <c r="KA105" s="2260">
        <v>1.13422</v>
      </c>
      <c r="KB105" s="2260">
        <v>0</v>
      </c>
      <c r="KC105" s="2260">
        <v>0</v>
      </c>
      <c r="KD105" s="2260">
        <v>4.15395</v>
      </c>
      <c r="KE105" s="2260">
        <v>2.9391400000000001</v>
      </c>
      <c r="KF105" s="2260">
        <v>2.1586500000000002</v>
      </c>
      <c r="KG105" s="2260" t="s">
        <v>1513</v>
      </c>
      <c r="KH105" s="2260" t="s">
        <v>1513</v>
      </c>
      <c r="KI105" s="2260" t="s">
        <v>1513</v>
      </c>
      <c r="KJ105" s="2260" t="s">
        <v>1513</v>
      </c>
      <c r="KK105" s="2260" t="s">
        <v>1513</v>
      </c>
      <c r="KL105" s="2260" t="s">
        <v>1513</v>
      </c>
      <c r="KM105" s="2260" t="s">
        <v>1513</v>
      </c>
      <c r="KN105" s="2260" t="s">
        <v>1513</v>
      </c>
      <c r="KO105" s="2260" t="s">
        <v>1513</v>
      </c>
      <c r="KP105" s="2260" t="s">
        <v>1513</v>
      </c>
      <c r="KQ105" s="2260" t="s">
        <v>1513</v>
      </c>
      <c r="KR105" s="2260" t="s">
        <v>1513</v>
      </c>
      <c r="KS105" s="2260" t="s">
        <v>1513</v>
      </c>
      <c r="KT105" s="2260">
        <v>2.4415300000000002</v>
      </c>
      <c r="KU105" s="2260">
        <v>1.08735</v>
      </c>
      <c r="KV105" s="2260">
        <v>0</v>
      </c>
    </row>
    <row r="106" spans="1:308" s="2185" customFormat="1" ht="13.8">
      <c r="A106" s="2226" t="s">
        <v>232</v>
      </c>
      <c r="B106" s="152"/>
      <c r="D106" s="2340"/>
      <c r="E106" s="2234">
        <v>7</v>
      </c>
      <c r="F106" s="2341" t="s">
        <v>1508</v>
      </c>
      <c r="G106" s="2342" t="s">
        <v>996</v>
      </c>
      <c r="H106" s="2343">
        <v>1</v>
      </c>
      <c r="I106" s="2344"/>
      <c r="J106" s="2345">
        <v>995</v>
      </c>
      <c r="K106" s="2345">
        <v>996</v>
      </c>
      <c r="L106" s="2345">
        <v>997</v>
      </c>
      <c r="M106" s="2345">
        <v>998</v>
      </c>
      <c r="N106" s="2345">
        <v>999</v>
      </c>
      <c r="O106" s="2345">
        <v>1000</v>
      </c>
      <c r="P106" s="2345">
        <v>2000</v>
      </c>
      <c r="Q106" s="2346"/>
      <c r="R106" s="2345">
        <v>1996</v>
      </c>
      <c r="T106" s="2347" t="s">
        <v>1514</v>
      </c>
      <c r="U106" s="2345">
        <v>1002</v>
      </c>
      <c r="V106" s="2345">
        <v>1003</v>
      </c>
      <c r="W106" s="2345">
        <v>1004</v>
      </c>
      <c r="X106" s="2345">
        <v>1005</v>
      </c>
      <c r="Y106" s="2345">
        <v>1006</v>
      </c>
      <c r="AH106" s="2186"/>
      <c r="AR106" s="152"/>
      <c r="AS106" s="2216" t="s">
        <v>1381</v>
      </c>
      <c r="AT106" s="2217" t="s">
        <v>1382</v>
      </c>
      <c r="AU106" s="2217" t="s">
        <v>837</v>
      </c>
      <c r="AV106" s="2217" t="s">
        <v>1385</v>
      </c>
      <c r="AW106" s="2218" t="s">
        <v>1386</v>
      </c>
      <c r="AX106" s="2206" t="s">
        <v>1159</v>
      </c>
      <c r="AY106" s="2206" t="s">
        <v>1159</v>
      </c>
      <c r="AZ106" s="2279" t="s">
        <v>1158</v>
      </c>
      <c r="BA106" s="2305"/>
      <c r="BB106" s="2305"/>
      <c r="GK106" s="2260" t="s">
        <v>1513</v>
      </c>
      <c r="GL106" s="2260" t="s">
        <v>1513</v>
      </c>
      <c r="GM106" s="2260" t="s">
        <v>1513</v>
      </c>
      <c r="GN106" s="2260" t="s">
        <v>1513</v>
      </c>
      <c r="GO106" s="2260" t="s">
        <v>1513</v>
      </c>
      <c r="GP106" s="2260" t="s">
        <v>1513</v>
      </c>
      <c r="GQ106" s="2260">
        <v>0.54435999999999996</v>
      </c>
      <c r="GR106" s="2260">
        <v>0.54803000000000002</v>
      </c>
      <c r="GS106" s="2260">
        <v>0</v>
      </c>
      <c r="GT106" s="2260">
        <v>3.3204899999999999</v>
      </c>
      <c r="GU106" s="2260">
        <v>0.49708000000000002</v>
      </c>
      <c r="GV106" s="2260">
        <v>0</v>
      </c>
      <c r="GW106" s="2260">
        <v>0.69255</v>
      </c>
      <c r="GX106" s="2260">
        <v>2.54155</v>
      </c>
      <c r="GY106" s="2260">
        <v>1.65839</v>
      </c>
      <c r="GZ106" s="2260">
        <v>1.7379800000000001</v>
      </c>
      <c r="HA106" s="2260" t="s">
        <v>1513</v>
      </c>
      <c r="HB106" s="2260" t="s">
        <v>1513</v>
      </c>
      <c r="HC106" s="2260" t="s">
        <v>1513</v>
      </c>
      <c r="HD106" s="2260" t="s">
        <v>1513</v>
      </c>
      <c r="HE106" s="2260" t="s">
        <v>1513</v>
      </c>
      <c r="HF106" s="2260" t="s">
        <v>1513</v>
      </c>
      <c r="HG106" s="2260" t="s">
        <v>1513</v>
      </c>
      <c r="HH106" s="2260" t="s">
        <v>1513</v>
      </c>
      <c r="HI106" s="2260" t="s">
        <v>1513</v>
      </c>
      <c r="HJ106" s="2260" t="s">
        <v>1513</v>
      </c>
      <c r="HK106" s="2260" t="s">
        <v>1513</v>
      </c>
      <c r="HL106" s="2260" t="s">
        <v>1513</v>
      </c>
      <c r="HM106" s="2260" t="s">
        <v>1513</v>
      </c>
      <c r="HN106" s="2260">
        <v>0.78356000000000003</v>
      </c>
      <c r="HO106" s="2260">
        <v>0.72365000000000002</v>
      </c>
      <c r="HP106" s="2260">
        <v>0</v>
      </c>
      <c r="HQ106" s="2260">
        <v>0.88392000000000004</v>
      </c>
      <c r="HR106" s="2260">
        <v>5.0755800000000004</v>
      </c>
      <c r="HS106" s="2260">
        <v>0</v>
      </c>
      <c r="HT106" s="2260">
        <v>2.3906000000000001</v>
      </c>
      <c r="HU106" s="2260" t="s">
        <v>1513</v>
      </c>
      <c r="HV106" s="2260" t="s">
        <v>1513</v>
      </c>
      <c r="HW106" s="2260" t="s">
        <v>1513</v>
      </c>
      <c r="HX106" s="2260" t="s">
        <v>1513</v>
      </c>
      <c r="HY106" s="2260" t="s">
        <v>1513</v>
      </c>
      <c r="HZ106" s="2260" t="s">
        <v>1513</v>
      </c>
      <c r="IA106" s="2260" t="s">
        <v>1513</v>
      </c>
      <c r="IB106" s="2260" t="s">
        <v>1513</v>
      </c>
      <c r="IC106" s="2260" t="s">
        <v>1513</v>
      </c>
      <c r="ID106" s="2260" t="s">
        <v>1513</v>
      </c>
      <c r="IE106" s="2260" t="s">
        <v>1513</v>
      </c>
      <c r="IF106" s="2260" t="s">
        <v>1513</v>
      </c>
      <c r="IG106" s="2260" t="s">
        <v>1513</v>
      </c>
      <c r="IH106" s="2260" t="s">
        <v>1513</v>
      </c>
      <c r="II106" s="2260">
        <v>0.74983999999999995</v>
      </c>
      <c r="IJ106" s="2260">
        <v>16.619810000000001</v>
      </c>
      <c r="IK106" s="2260">
        <v>0</v>
      </c>
      <c r="IL106" s="2260">
        <v>1.1373500000000001</v>
      </c>
      <c r="IM106" s="2260">
        <v>1.9083699999999999</v>
      </c>
      <c r="IN106" s="2260">
        <v>0</v>
      </c>
      <c r="IO106" s="2260">
        <v>0</v>
      </c>
      <c r="IP106" s="2260">
        <v>1.81853</v>
      </c>
      <c r="IQ106" s="2260" t="s">
        <v>1513</v>
      </c>
      <c r="IR106" s="2260" t="s">
        <v>1513</v>
      </c>
      <c r="IS106" s="2260" t="s">
        <v>1513</v>
      </c>
      <c r="IT106" s="2260" t="s">
        <v>1513</v>
      </c>
      <c r="IU106" s="2260" t="s">
        <v>1513</v>
      </c>
      <c r="IV106" s="2260" t="s">
        <v>1513</v>
      </c>
      <c r="IW106" s="2260" t="s">
        <v>1513</v>
      </c>
      <c r="IX106" s="2260" t="s">
        <v>1513</v>
      </c>
      <c r="IY106" s="2260" t="s">
        <v>1513</v>
      </c>
      <c r="IZ106" s="2260" t="s">
        <v>1513</v>
      </c>
      <c r="JA106" s="2260" t="s">
        <v>1513</v>
      </c>
      <c r="JB106" s="2260" t="s">
        <v>1513</v>
      </c>
      <c r="JC106" s="2260">
        <v>0.88397999999999999</v>
      </c>
      <c r="JD106" s="2260">
        <v>0</v>
      </c>
      <c r="JE106" s="2260">
        <v>0.82418999999999998</v>
      </c>
      <c r="JF106" s="2260">
        <v>0</v>
      </c>
      <c r="JG106" s="2260">
        <v>0</v>
      </c>
      <c r="JH106" s="2260">
        <v>1.75125</v>
      </c>
      <c r="JI106" s="2260">
        <v>0.99929000000000001</v>
      </c>
      <c r="JJ106" s="2260">
        <v>0</v>
      </c>
      <c r="JK106" s="2260">
        <v>1.82917</v>
      </c>
      <c r="JL106" s="2260" t="s">
        <v>1513</v>
      </c>
      <c r="JM106" s="2260" t="s">
        <v>1513</v>
      </c>
      <c r="JN106" s="2260" t="s">
        <v>1513</v>
      </c>
      <c r="JO106" s="2260" t="s">
        <v>1513</v>
      </c>
      <c r="JP106" s="2260" t="s">
        <v>1513</v>
      </c>
      <c r="JQ106" s="2260" t="s">
        <v>1513</v>
      </c>
      <c r="JR106" s="2260" t="s">
        <v>1513</v>
      </c>
      <c r="JS106" s="2260" t="s">
        <v>1513</v>
      </c>
      <c r="JT106" s="2260" t="s">
        <v>1513</v>
      </c>
      <c r="JU106" s="2260" t="s">
        <v>1513</v>
      </c>
      <c r="JV106" s="2260" t="s">
        <v>1513</v>
      </c>
      <c r="JW106" s="2260" t="s">
        <v>1513</v>
      </c>
      <c r="JX106" s="2260" t="s">
        <v>1513</v>
      </c>
      <c r="JY106" s="2260">
        <v>0</v>
      </c>
      <c r="JZ106" s="2260">
        <v>0.72511999999999999</v>
      </c>
      <c r="KA106" s="2260">
        <v>0.57189000000000001</v>
      </c>
      <c r="KB106" s="2260">
        <v>0</v>
      </c>
      <c r="KC106" s="2260">
        <v>0</v>
      </c>
      <c r="KD106" s="2260">
        <v>2.1539000000000001</v>
      </c>
      <c r="KE106" s="2260">
        <v>0.84611000000000003</v>
      </c>
      <c r="KF106" s="2260">
        <v>2.3820899999999998</v>
      </c>
      <c r="KG106" s="2260" t="s">
        <v>1513</v>
      </c>
      <c r="KH106" s="2260" t="s">
        <v>1513</v>
      </c>
      <c r="KI106" s="2260" t="s">
        <v>1513</v>
      </c>
      <c r="KJ106" s="2260" t="s">
        <v>1513</v>
      </c>
      <c r="KK106" s="2260" t="s">
        <v>1513</v>
      </c>
      <c r="KL106" s="2260" t="s">
        <v>1513</v>
      </c>
      <c r="KM106" s="2260" t="s">
        <v>1513</v>
      </c>
      <c r="KN106" s="2260" t="s">
        <v>1513</v>
      </c>
      <c r="KO106" s="2260" t="s">
        <v>1513</v>
      </c>
      <c r="KP106" s="2260" t="s">
        <v>1513</v>
      </c>
      <c r="KQ106" s="2260" t="s">
        <v>1513</v>
      </c>
      <c r="KR106" s="2260" t="s">
        <v>1513</v>
      </c>
      <c r="KS106" s="2260" t="s">
        <v>1513</v>
      </c>
      <c r="KT106" s="2260">
        <v>0.77968000000000004</v>
      </c>
      <c r="KU106" s="2260">
        <v>0.89454</v>
      </c>
      <c r="KV106" s="2260">
        <v>0</v>
      </c>
    </row>
    <row r="107" spans="1:308" s="2185" customFormat="1" ht="13.8">
      <c r="A107" s="2226" t="s">
        <v>232</v>
      </c>
      <c r="B107" s="152"/>
      <c r="D107" s="2340"/>
      <c r="E107" s="2234">
        <v>8</v>
      </c>
      <c r="F107" s="2341" t="s">
        <v>1510</v>
      </c>
      <c r="G107" s="2342" t="s">
        <v>1004</v>
      </c>
      <c r="H107" s="2343">
        <v>1</v>
      </c>
      <c r="I107" s="2344"/>
      <c r="J107" s="2345">
        <v>995</v>
      </c>
      <c r="K107" s="2345">
        <v>996</v>
      </c>
      <c r="L107" s="2345">
        <v>997</v>
      </c>
      <c r="M107" s="2345">
        <v>998</v>
      </c>
      <c r="N107" s="2345">
        <v>999</v>
      </c>
      <c r="O107" s="2345">
        <v>1000</v>
      </c>
      <c r="P107" s="2345">
        <v>2000</v>
      </c>
      <c r="Q107" s="2346"/>
      <c r="R107" s="2345">
        <v>1996</v>
      </c>
      <c r="T107" s="2347" t="s">
        <v>1514</v>
      </c>
      <c r="U107" s="2345">
        <v>1002</v>
      </c>
      <c r="V107" s="2345">
        <v>1003</v>
      </c>
      <c r="W107" s="2345">
        <v>1004</v>
      </c>
      <c r="X107" s="2345">
        <v>1005</v>
      </c>
      <c r="Y107" s="2345">
        <v>1006</v>
      </c>
      <c r="AG107" s="2186"/>
      <c r="AI107" s="2186"/>
      <c r="AR107" s="152"/>
      <c r="AS107" s="2216" t="s">
        <v>1387</v>
      </c>
      <c r="AT107" s="2217" t="s">
        <v>1388</v>
      </c>
      <c r="AU107" s="2217" t="s">
        <v>837</v>
      </c>
      <c r="AV107" s="2217" t="s">
        <v>1389</v>
      </c>
      <c r="AW107" s="2218" t="s">
        <v>1390</v>
      </c>
      <c r="AX107" s="2206" t="s">
        <v>1169</v>
      </c>
      <c r="AY107" s="2206" t="s">
        <v>1169</v>
      </c>
      <c r="AZ107" s="2279" t="s">
        <v>1168</v>
      </c>
      <c r="BA107" s="2305"/>
      <c r="BB107" s="2305"/>
      <c r="GK107" s="2260" t="s">
        <v>1513</v>
      </c>
      <c r="GL107" s="2260" t="s">
        <v>1513</v>
      </c>
      <c r="GM107" s="2260" t="s">
        <v>1513</v>
      </c>
      <c r="GN107" s="2260" t="s">
        <v>1513</v>
      </c>
      <c r="GO107" s="2260" t="s">
        <v>1513</v>
      </c>
      <c r="GP107" s="2260" t="s">
        <v>1513</v>
      </c>
      <c r="GQ107" s="2260">
        <v>0.58325000000000005</v>
      </c>
      <c r="GR107" s="2260">
        <v>0.87372000000000005</v>
      </c>
      <c r="GS107" s="2260">
        <v>0</v>
      </c>
      <c r="GT107" s="2260">
        <v>0.49937999999999999</v>
      </c>
      <c r="GU107" s="2260">
        <v>0.51517000000000002</v>
      </c>
      <c r="GV107" s="2260">
        <v>0</v>
      </c>
      <c r="GW107" s="2260">
        <v>0.31319000000000002</v>
      </c>
      <c r="GX107" s="2260">
        <v>0.58628000000000002</v>
      </c>
      <c r="GY107" s="2260">
        <v>0.82032000000000005</v>
      </c>
      <c r="GZ107" s="2260">
        <v>0.76110999999999995</v>
      </c>
      <c r="HA107" s="2260" t="s">
        <v>1513</v>
      </c>
      <c r="HB107" s="2260" t="s">
        <v>1513</v>
      </c>
      <c r="HC107" s="2260" t="s">
        <v>1513</v>
      </c>
      <c r="HD107" s="2260" t="s">
        <v>1513</v>
      </c>
      <c r="HE107" s="2260" t="s">
        <v>1513</v>
      </c>
      <c r="HF107" s="2260" t="s">
        <v>1513</v>
      </c>
      <c r="HG107" s="2260" t="s">
        <v>1513</v>
      </c>
      <c r="HH107" s="2260" t="s">
        <v>1513</v>
      </c>
      <c r="HI107" s="2260" t="s">
        <v>1513</v>
      </c>
      <c r="HJ107" s="2260" t="s">
        <v>1513</v>
      </c>
      <c r="HK107" s="2260" t="s">
        <v>1513</v>
      </c>
      <c r="HL107" s="2260" t="s">
        <v>1513</v>
      </c>
      <c r="HM107" s="2260" t="s">
        <v>1513</v>
      </c>
      <c r="HN107" s="2260">
        <v>0.98206000000000004</v>
      </c>
      <c r="HO107" s="2260">
        <v>1.2263599999999999</v>
      </c>
      <c r="HP107" s="2260">
        <v>0</v>
      </c>
      <c r="HQ107" s="2260">
        <v>0.70025999999999999</v>
      </c>
      <c r="HR107" s="2260">
        <v>0.76315999999999995</v>
      </c>
      <c r="HS107" s="2260">
        <v>0</v>
      </c>
      <c r="HT107" s="2260">
        <v>0.70687</v>
      </c>
      <c r="HU107" s="2260" t="s">
        <v>1513</v>
      </c>
      <c r="HV107" s="2260" t="s">
        <v>1513</v>
      </c>
      <c r="HW107" s="2260" t="s">
        <v>1513</v>
      </c>
      <c r="HX107" s="2260" t="s">
        <v>1513</v>
      </c>
      <c r="HY107" s="2260" t="s">
        <v>1513</v>
      </c>
      <c r="HZ107" s="2260" t="s">
        <v>1513</v>
      </c>
      <c r="IA107" s="2260" t="s">
        <v>1513</v>
      </c>
      <c r="IB107" s="2260" t="s">
        <v>1513</v>
      </c>
      <c r="IC107" s="2260" t="s">
        <v>1513</v>
      </c>
      <c r="ID107" s="2260" t="s">
        <v>1513</v>
      </c>
      <c r="IE107" s="2260" t="s">
        <v>1513</v>
      </c>
      <c r="IF107" s="2260" t="s">
        <v>1513</v>
      </c>
      <c r="IG107" s="2260" t="s">
        <v>1513</v>
      </c>
      <c r="IH107" s="2260" t="s">
        <v>1513</v>
      </c>
      <c r="II107" s="2260">
        <v>0.71757000000000004</v>
      </c>
      <c r="IJ107" s="2260">
        <v>1.00058</v>
      </c>
      <c r="IK107" s="2260">
        <v>0</v>
      </c>
      <c r="IL107" s="2260">
        <v>0.85675999999999997</v>
      </c>
      <c r="IM107" s="2260">
        <v>1.04182</v>
      </c>
      <c r="IN107" s="2260">
        <v>0</v>
      </c>
      <c r="IO107" s="2260">
        <v>0</v>
      </c>
      <c r="IP107" s="2260">
        <v>1.03291</v>
      </c>
      <c r="IQ107" s="2260" t="s">
        <v>1513</v>
      </c>
      <c r="IR107" s="2260" t="s">
        <v>1513</v>
      </c>
      <c r="IS107" s="2260" t="s">
        <v>1513</v>
      </c>
      <c r="IT107" s="2260" t="s">
        <v>1513</v>
      </c>
      <c r="IU107" s="2260" t="s">
        <v>1513</v>
      </c>
      <c r="IV107" s="2260" t="s">
        <v>1513</v>
      </c>
      <c r="IW107" s="2260" t="s">
        <v>1513</v>
      </c>
      <c r="IX107" s="2260" t="s">
        <v>1513</v>
      </c>
      <c r="IY107" s="2260" t="s">
        <v>1513</v>
      </c>
      <c r="IZ107" s="2260" t="s">
        <v>1513</v>
      </c>
      <c r="JA107" s="2260" t="s">
        <v>1513</v>
      </c>
      <c r="JB107" s="2260" t="s">
        <v>1513</v>
      </c>
      <c r="JC107" s="2260">
        <v>1.1032</v>
      </c>
      <c r="JD107" s="2260">
        <v>0</v>
      </c>
      <c r="JE107" s="2260">
        <v>0.80532999999999999</v>
      </c>
      <c r="JF107" s="2260">
        <v>0</v>
      </c>
      <c r="JG107" s="2260">
        <v>0</v>
      </c>
      <c r="JH107" s="2260">
        <v>0.58725000000000005</v>
      </c>
      <c r="JI107" s="2260">
        <v>0.62111000000000005</v>
      </c>
      <c r="JJ107" s="2260">
        <v>0</v>
      </c>
      <c r="JK107" s="2260">
        <v>1.00743</v>
      </c>
      <c r="JL107" s="2260" t="s">
        <v>1513</v>
      </c>
      <c r="JM107" s="2260" t="s">
        <v>1513</v>
      </c>
      <c r="JN107" s="2260" t="s">
        <v>1513</v>
      </c>
      <c r="JO107" s="2260" t="s">
        <v>1513</v>
      </c>
      <c r="JP107" s="2260" t="s">
        <v>1513</v>
      </c>
      <c r="JQ107" s="2260" t="s">
        <v>1513</v>
      </c>
      <c r="JR107" s="2260" t="s">
        <v>1513</v>
      </c>
      <c r="JS107" s="2260" t="s">
        <v>1513</v>
      </c>
      <c r="JT107" s="2260" t="s">
        <v>1513</v>
      </c>
      <c r="JU107" s="2260" t="s">
        <v>1513</v>
      </c>
      <c r="JV107" s="2260" t="s">
        <v>1513</v>
      </c>
      <c r="JW107" s="2260" t="s">
        <v>1513</v>
      </c>
      <c r="JX107" s="2260" t="s">
        <v>1513</v>
      </c>
      <c r="JY107" s="2260">
        <v>0</v>
      </c>
      <c r="JZ107" s="2260">
        <v>0.99824000000000002</v>
      </c>
      <c r="KA107" s="2260">
        <v>0.59257000000000004</v>
      </c>
      <c r="KB107" s="2260">
        <v>0</v>
      </c>
      <c r="KC107" s="2260">
        <v>0</v>
      </c>
      <c r="KD107" s="2260">
        <v>1.0017</v>
      </c>
      <c r="KE107" s="2260">
        <v>0.83614999999999995</v>
      </c>
      <c r="KF107" s="2260">
        <v>0.98109000000000002</v>
      </c>
      <c r="KG107" s="2260" t="s">
        <v>1513</v>
      </c>
      <c r="KH107" s="2260" t="s">
        <v>1513</v>
      </c>
      <c r="KI107" s="2260" t="s">
        <v>1513</v>
      </c>
      <c r="KJ107" s="2260" t="s">
        <v>1513</v>
      </c>
      <c r="KK107" s="2260" t="s">
        <v>1513</v>
      </c>
      <c r="KL107" s="2260" t="s">
        <v>1513</v>
      </c>
      <c r="KM107" s="2260" t="s">
        <v>1513</v>
      </c>
      <c r="KN107" s="2260" t="s">
        <v>1513</v>
      </c>
      <c r="KO107" s="2260" t="s">
        <v>1513</v>
      </c>
      <c r="KP107" s="2260" t="s">
        <v>1513</v>
      </c>
      <c r="KQ107" s="2260" t="s">
        <v>1513</v>
      </c>
      <c r="KR107" s="2260" t="s">
        <v>1513</v>
      </c>
      <c r="KS107" s="2260" t="s">
        <v>1513</v>
      </c>
      <c r="KT107" s="2260">
        <v>0.81064999999999998</v>
      </c>
      <c r="KU107" s="2260">
        <v>1.00325</v>
      </c>
      <c r="KV107" s="2260">
        <v>0</v>
      </c>
    </row>
    <row r="108" spans="1:308" s="2185" customFormat="1" ht="13.8">
      <c r="A108" s="2226" t="s">
        <v>590</v>
      </c>
      <c r="B108" s="152"/>
      <c r="D108" s="2340"/>
      <c r="E108" s="2234">
        <v>9</v>
      </c>
      <c r="F108" s="2341" t="s">
        <v>1027</v>
      </c>
      <c r="G108" s="2342">
        <v>0</v>
      </c>
      <c r="H108" s="2343">
        <v>0</v>
      </c>
      <c r="I108" s="2344"/>
      <c r="J108" s="2345">
        <v>995</v>
      </c>
      <c r="K108" s="2345">
        <v>996</v>
      </c>
      <c r="L108" s="2345">
        <v>997</v>
      </c>
      <c r="M108" s="2345">
        <v>998</v>
      </c>
      <c r="N108" s="2345">
        <v>999</v>
      </c>
      <c r="O108" s="2345">
        <v>1000</v>
      </c>
      <c r="P108" s="2345">
        <v>2000</v>
      </c>
      <c r="Q108" s="2346"/>
      <c r="R108" s="2345">
        <v>1996</v>
      </c>
      <c r="T108" s="2347" t="s">
        <v>232</v>
      </c>
      <c r="U108" s="2345">
        <v>1001</v>
      </c>
      <c r="V108" s="2345">
        <v>1002</v>
      </c>
      <c r="W108" s="2345">
        <v>1003</v>
      </c>
      <c r="X108" s="2345">
        <v>1004</v>
      </c>
      <c r="Y108" s="2345">
        <v>1005</v>
      </c>
      <c r="AR108" s="152"/>
      <c r="AS108" s="2216" t="s">
        <v>1391</v>
      </c>
      <c r="AT108" s="2217" t="s">
        <v>1392</v>
      </c>
      <c r="AU108" s="2217" t="s">
        <v>826</v>
      </c>
      <c r="AV108" s="2217" t="s">
        <v>1393</v>
      </c>
      <c r="AW108" s="2218" t="s">
        <v>1394</v>
      </c>
      <c r="AX108" s="2206" t="s">
        <v>1178</v>
      </c>
      <c r="AY108" s="2206" t="s">
        <v>1178</v>
      </c>
      <c r="AZ108" s="2279" t="s">
        <v>1177</v>
      </c>
      <c r="BA108" s="2305"/>
      <c r="BB108" s="2305"/>
      <c r="GK108" s="2260" t="s">
        <v>1513</v>
      </c>
      <c r="GL108" s="2260" t="s">
        <v>1513</v>
      </c>
      <c r="GM108" s="2260" t="s">
        <v>1513</v>
      </c>
      <c r="GN108" s="2260" t="s">
        <v>1513</v>
      </c>
      <c r="GO108" s="2260" t="s">
        <v>1513</v>
      </c>
      <c r="GP108" s="2260" t="s">
        <v>1513</v>
      </c>
      <c r="GQ108" s="2260">
        <v>3.0934200000000001</v>
      </c>
      <c r="GR108" s="2260">
        <v>1.6303000000000001</v>
      </c>
      <c r="GS108" s="2260">
        <v>0</v>
      </c>
      <c r="GT108" s="2260">
        <v>2.7985199999999999</v>
      </c>
      <c r="GU108" s="2260">
        <v>1.1227499999999999</v>
      </c>
      <c r="GV108" s="2260">
        <v>0</v>
      </c>
      <c r="GW108" s="2260">
        <v>1.56708</v>
      </c>
      <c r="GX108" s="2260">
        <v>2.90917</v>
      </c>
      <c r="GY108" s="2260">
        <v>3.07084</v>
      </c>
      <c r="GZ108" s="2260">
        <v>2.7983699999999998</v>
      </c>
      <c r="HA108" s="2260" t="s">
        <v>1513</v>
      </c>
      <c r="HB108" s="2260" t="s">
        <v>1513</v>
      </c>
      <c r="HC108" s="2260" t="s">
        <v>1513</v>
      </c>
      <c r="HD108" s="2260" t="s">
        <v>1513</v>
      </c>
      <c r="HE108" s="2260" t="s">
        <v>1513</v>
      </c>
      <c r="HF108" s="2260" t="s">
        <v>1513</v>
      </c>
      <c r="HG108" s="2260" t="s">
        <v>1513</v>
      </c>
      <c r="HH108" s="2260" t="s">
        <v>1513</v>
      </c>
      <c r="HI108" s="2260" t="s">
        <v>1513</v>
      </c>
      <c r="HJ108" s="2260" t="s">
        <v>1513</v>
      </c>
      <c r="HK108" s="2260" t="s">
        <v>1513</v>
      </c>
      <c r="HL108" s="2260" t="s">
        <v>1513</v>
      </c>
      <c r="HM108" s="2260" t="s">
        <v>1513</v>
      </c>
      <c r="HN108" s="2260">
        <v>3.65883</v>
      </c>
      <c r="HO108" s="2260">
        <v>1.80088</v>
      </c>
      <c r="HP108" s="2260">
        <v>0</v>
      </c>
      <c r="HQ108" s="2260">
        <v>2.2708900000000001</v>
      </c>
      <c r="HR108" s="2260">
        <v>1.9897</v>
      </c>
      <c r="HS108" s="2260">
        <v>0</v>
      </c>
      <c r="HT108" s="2260">
        <v>2.9558800000000001</v>
      </c>
      <c r="HU108" s="2260" t="s">
        <v>1513</v>
      </c>
      <c r="HV108" s="2260" t="s">
        <v>1513</v>
      </c>
      <c r="HW108" s="2260" t="s">
        <v>1513</v>
      </c>
      <c r="HX108" s="2260" t="s">
        <v>1513</v>
      </c>
      <c r="HY108" s="2260" t="s">
        <v>1513</v>
      </c>
      <c r="HZ108" s="2260" t="s">
        <v>1513</v>
      </c>
      <c r="IA108" s="2260" t="s">
        <v>1513</v>
      </c>
      <c r="IB108" s="2260" t="s">
        <v>1513</v>
      </c>
      <c r="IC108" s="2260" t="s">
        <v>1513</v>
      </c>
      <c r="ID108" s="2260" t="s">
        <v>1513</v>
      </c>
      <c r="IE108" s="2260" t="s">
        <v>1513</v>
      </c>
      <c r="IF108" s="2260" t="s">
        <v>1513</v>
      </c>
      <c r="IG108" s="2260" t="s">
        <v>1513</v>
      </c>
      <c r="IH108" s="2260" t="s">
        <v>1513</v>
      </c>
      <c r="II108" s="2260">
        <v>1.0842099999999999</v>
      </c>
      <c r="IJ108" s="2260">
        <v>4.0531699999999997</v>
      </c>
      <c r="IK108" s="2260">
        <v>0</v>
      </c>
      <c r="IL108" s="2260">
        <v>2.3942899999999998</v>
      </c>
      <c r="IM108" s="2260">
        <v>2.0018400000000001</v>
      </c>
      <c r="IN108" s="2260">
        <v>0</v>
      </c>
      <c r="IO108" s="2260">
        <v>0</v>
      </c>
      <c r="IP108" s="2260">
        <v>2.8569399999999998</v>
      </c>
      <c r="IQ108" s="2260" t="s">
        <v>1513</v>
      </c>
      <c r="IR108" s="2260" t="s">
        <v>1513</v>
      </c>
      <c r="IS108" s="2260" t="s">
        <v>1513</v>
      </c>
      <c r="IT108" s="2260" t="s">
        <v>1513</v>
      </c>
      <c r="IU108" s="2260" t="s">
        <v>1513</v>
      </c>
      <c r="IV108" s="2260" t="s">
        <v>1513</v>
      </c>
      <c r="IW108" s="2260" t="s">
        <v>1513</v>
      </c>
      <c r="IX108" s="2260" t="s">
        <v>1513</v>
      </c>
      <c r="IY108" s="2260" t="s">
        <v>1513</v>
      </c>
      <c r="IZ108" s="2260" t="s">
        <v>1513</v>
      </c>
      <c r="JA108" s="2260" t="s">
        <v>1513</v>
      </c>
      <c r="JB108" s="2260" t="s">
        <v>1513</v>
      </c>
      <c r="JC108" s="2260">
        <v>3.7248100000000002</v>
      </c>
      <c r="JD108" s="2260">
        <v>0</v>
      </c>
      <c r="JE108" s="2260">
        <v>1.21583</v>
      </c>
      <c r="JF108" s="2260">
        <v>0</v>
      </c>
      <c r="JG108" s="2260">
        <v>0</v>
      </c>
      <c r="JH108" s="2260">
        <v>1.9286799999999999</v>
      </c>
      <c r="JI108" s="2260">
        <v>2.3330500000000001</v>
      </c>
      <c r="JJ108" s="2260">
        <v>0</v>
      </c>
      <c r="JK108" s="2260">
        <v>2.8436900000000001</v>
      </c>
      <c r="JL108" s="2260" t="s">
        <v>1513</v>
      </c>
      <c r="JM108" s="2260" t="s">
        <v>1513</v>
      </c>
      <c r="JN108" s="2260" t="s">
        <v>1513</v>
      </c>
      <c r="JO108" s="2260" t="s">
        <v>1513</v>
      </c>
      <c r="JP108" s="2260" t="s">
        <v>1513</v>
      </c>
      <c r="JQ108" s="2260" t="s">
        <v>1513</v>
      </c>
      <c r="JR108" s="2260" t="s">
        <v>1513</v>
      </c>
      <c r="JS108" s="2260" t="s">
        <v>1513</v>
      </c>
      <c r="JT108" s="2260" t="s">
        <v>1513</v>
      </c>
      <c r="JU108" s="2260" t="s">
        <v>1513</v>
      </c>
      <c r="JV108" s="2260" t="s">
        <v>1513</v>
      </c>
      <c r="JW108" s="2260" t="s">
        <v>1513</v>
      </c>
      <c r="JX108" s="2260" t="s">
        <v>1513</v>
      </c>
      <c r="JY108" s="2260">
        <v>0</v>
      </c>
      <c r="JZ108" s="2260">
        <v>2.2834699999999999</v>
      </c>
      <c r="KA108" s="2260">
        <v>2.3832599999999999</v>
      </c>
      <c r="KB108" s="2260">
        <v>0</v>
      </c>
      <c r="KC108" s="2260">
        <v>0</v>
      </c>
      <c r="KD108" s="2260">
        <v>3.3890600000000002</v>
      </c>
      <c r="KE108" s="2260">
        <v>1.6701999999999999</v>
      </c>
      <c r="KF108" s="2260">
        <v>2.8789600000000002</v>
      </c>
      <c r="KG108" s="2260" t="s">
        <v>1513</v>
      </c>
      <c r="KH108" s="2260" t="s">
        <v>1513</v>
      </c>
      <c r="KI108" s="2260" t="s">
        <v>1513</v>
      </c>
      <c r="KJ108" s="2260" t="s">
        <v>1513</v>
      </c>
      <c r="KK108" s="2260" t="s">
        <v>1513</v>
      </c>
      <c r="KL108" s="2260" t="s">
        <v>1513</v>
      </c>
      <c r="KM108" s="2260" t="s">
        <v>1513</v>
      </c>
      <c r="KN108" s="2260" t="s">
        <v>1513</v>
      </c>
      <c r="KO108" s="2260" t="s">
        <v>1513</v>
      </c>
      <c r="KP108" s="2260" t="s">
        <v>1513</v>
      </c>
      <c r="KQ108" s="2260" t="s">
        <v>1513</v>
      </c>
      <c r="KR108" s="2260" t="s">
        <v>1513</v>
      </c>
      <c r="KS108" s="2260" t="s">
        <v>1513</v>
      </c>
      <c r="KT108" s="2260">
        <v>2.02284</v>
      </c>
      <c r="KU108" s="2260">
        <v>0.98480999999999996</v>
      </c>
      <c r="KV108" s="2260">
        <v>0</v>
      </c>
    </row>
    <row r="109" spans="1:308" s="2185" customFormat="1" ht="13.8">
      <c r="A109" s="2226" t="s">
        <v>590</v>
      </c>
      <c r="B109" s="152"/>
      <c r="D109" s="2340"/>
      <c r="E109" s="2234">
        <v>10</v>
      </c>
      <c r="F109" s="2341" t="s">
        <v>1027</v>
      </c>
      <c r="G109" s="2342">
        <v>0</v>
      </c>
      <c r="H109" s="2343">
        <v>0</v>
      </c>
      <c r="I109" s="2344"/>
      <c r="J109" s="2345">
        <v>995</v>
      </c>
      <c r="K109" s="2345">
        <v>996</v>
      </c>
      <c r="L109" s="2345">
        <v>997</v>
      </c>
      <c r="M109" s="2345">
        <v>998</v>
      </c>
      <c r="N109" s="2345">
        <v>999</v>
      </c>
      <c r="O109" s="2345">
        <v>1000</v>
      </c>
      <c r="P109" s="2345">
        <v>2000</v>
      </c>
      <c r="Q109" s="2346"/>
      <c r="R109" s="2345">
        <v>1996</v>
      </c>
      <c r="T109" s="2347" t="s">
        <v>232</v>
      </c>
      <c r="U109" s="2345">
        <v>1001</v>
      </c>
      <c r="V109" s="2345">
        <v>1002</v>
      </c>
      <c r="W109" s="2345">
        <v>1003</v>
      </c>
      <c r="X109" s="2345">
        <v>1004</v>
      </c>
      <c r="Y109" s="2345">
        <v>1005</v>
      </c>
      <c r="AR109" s="152"/>
      <c r="AS109" s="2216" t="s">
        <v>1395</v>
      </c>
      <c r="AT109" s="2217" t="s">
        <v>1396</v>
      </c>
      <c r="AU109" s="2217" t="s">
        <v>837</v>
      </c>
      <c r="AV109" s="2217" t="s">
        <v>1397</v>
      </c>
      <c r="AW109" s="2218" t="s">
        <v>1398</v>
      </c>
      <c r="AX109" s="2206" t="s">
        <v>1184</v>
      </c>
      <c r="AY109" s="2206" t="s">
        <v>1184</v>
      </c>
      <c r="AZ109" s="2206" t="s">
        <v>1183</v>
      </c>
      <c r="BA109" s="2305"/>
      <c r="BB109" s="2305"/>
      <c r="GK109" s="2260" t="s">
        <v>1513</v>
      </c>
      <c r="GL109" s="2260" t="s">
        <v>1513</v>
      </c>
      <c r="GM109" s="2260" t="s">
        <v>1513</v>
      </c>
      <c r="GN109" s="2260" t="s">
        <v>1513</v>
      </c>
      <c r="GO109" s="2260" t="s">
        <v>1513</v>
      </c>
      <c r="GP109" s="2260" t="s">
        <v>1513</v>
      </c>
      <c r="GQ109" s="2260">
        <v>0.82179999999999997</v>
      </c>
      <c r="GR109" s="2260">
        <v>0.86224999999999996</v>
      </c>
      <c r="GS109" s="2260">
        <v>0</v>
      </c>
      <c r="GT109" s="2260">
        <v>0.63512000000000002</v>
      </c>
      <c r="GU109" s="2260">
        <v>1.5615600000000001</v>
      </c>
      <c r="GV109" s="2260">
        <v>0</v>
      </c>
      <c r="GW109" s="2260">
        <v>1.77399</v>
      </c>
      <c r="GX109" s="2260">
        <v>1.1571400000000001</v>
      </c>
      <c r="GY109" s="2260">
        <v>0.91510000000000002</v>
      </c>
      <c r="GZ109" s="2260">
        <v>1.0449999999999999</v>
      </c>
      <c r="HA109" s="2260" t="s">
        <v>1513</v>
      </c>
      <c r="HB109" s="2260" t="s">
        <v>1513</v>
      </c>
      <c r="HC109" s="2260" t="s">
        <v>1513</v>
      </c>
      <c r="HD109" s="2260" t="s">
        <v>1513</v>
      </c>
      <c r="HE109" s="2260" t="s">
        <v>1513</v>
      </c>
      <c r="HF109" s="2260" t="s">
        <v>1513</v>
      </c>
      <c r="HG109" s="2260" t="s">
        <v>1513</v>
      </c>
      <c r="HH109" s="2260" t="s">
        <v>1513</v>
      </c>
      <c r="HI109" s="2260" t="s">
        <v>1513</v>
      </c>
      <c r="HJ109" s="2260" t="s">
        <v>1513</v>
      </c>
      <c r="HK109" s="2260" t="s">
        <v>1513</v>
      </c>
      <c r="HL109" s="2260" t="s">
        <v>1513</v>
      </c>
      <c r="HM109" s="2260" t="s">
        <v>1513</v>
      </c>
      <c r="HN109" s="2260">
        <v>1.1946000000000001</v>
      </c>
      <c r="HO109" s="2260">
        <v>0.87095</v>
      </c>
      <c r="HP109" s="2260">
        <v>0</v>
      </c>
      <c r="HQ109" s="2260">
        <v>1.6731499999999999</v>
      </c>
      <c r="HR109" s="2260">
        <v>0.98868</v>
      </c>
      <c r="HS109" s="2260">
        <v>0</v>
      </c>
      <c r="HT109" s="2260">
        <v>1.40638</v>
      </c>
      <c r="HU109" s="2260" t="s">
        <v>1513</v>
      </c>
      <c r="HV109" s="2260" t="s">
        <v>1513</v>
      </c>
      <c r="HW109" s="2260" t="s">
        <v>1513</v>
      </c>
      <c r="HX109" s="2260" t="s">
        <v>1513</v>
      </c>
      <c r="HY109" s="2260" t="s">
        <v>1513</v>
      </c>
      <c r="HZ109" s="2260" t="s">
        <v>1513</v>
      </c>
      <c r="IA109" s="2260" t="s">
        <v>1513</v>
      </c>
      <c r="IB109" s="2260" t="s">
        <v>1513</v>
      </c>
      <c r="IC109" s="2260" t="s">
        <v>1513</v>
      </c>
      <c r="ID109" s="2260" t="s">
        <v>1513</v>
      </c>
      <c r="IE109" s="2260" t="s">
        <v>1513</v>
      </c>
      <c r="IF109" s="2260" t="s">
        <v>1513</v>
      </c>
      <c r="IG109" s="2260" t="s">
        <v>1513</v>
      </c>
      <c r="IH109" s="2260" t="s">
        <v>1513</v>
      </c>
      <c r="II109" s="2260">
        <v>1.31724</v>
      </c>
      <c r="IJ109" s="2260">
        <v>0.47904999999999998</v>
      </c>
      <c r="IK109" s="2260">
        <v>0</v>
      </c>
      <c r="IL109" s="2260">
        <v>1.22116</v>
      </c>
      <c r="IM109" s="2260">
        <v>2.1370399999999998</v>
      </c>
      <c r="IN109" s="2260">
        <v>0</v>
      </c>
      <c r="IO109" s="2260">
        <v>0</v>
      </c>
      <c r="IP109" s="2260">
        <v>1.5410600000000001</v>
      </c>
      <c r="IQ109" s="2260" t="s">
        <v>1513</v>
      </c>
      <c r="IR109" s="2260" t="s">
        <v>1513</v>
      </c>
      <c r="IS109" s="2260" t="s">
        <v>1513</v>
      </c>
      <c r="IT109" s="2260" t="s">
        <v>1513</v>
      </c>
      <c r="IU109" s="2260" t="s">
        <v>1513</v>
      </c>
      <c r="IV109" s="2260" t="s">
        <v>1513</v>
      </c>
      <c r="IW109" s="2260" t="s">
        <v>1513</v>
      </c>
      <c r="IX109" s="2260" t="s">
        <v>1513</v>
      </c>
      <c r="IY109" s="2260" t="s">
        <v>1513</v>
      </c>
      <c r="IZ109" s="2260" t="s">
        <v>1513</v>
      </c>
      <c r="JA109" s="2260" t="s">
        <v>1513</v>
      </c>
      <c r="JB109" s="2260" t="s">
        <v>1513</v>
      </c>
      <c r="JC109" s="2260">
        <v>0.98155999999999999</v>
      </c>
      <c r="JD109" s="2260">
        <v>0</v>
      </c>
      <c r="JE109" s="2260">
        <v>1.23882</v>
      </c>
      <c r="JF109" s="2260">
        <v>0</v>
      </c>
      <c r="JG109" s="2260">
        <v>0</v>
      </c>
      <c r="JH109" s="2260">
        <v>0.79776000000000002</v>
      </c>
      <c r="JI109" s="2260">
        <v>0.89629999999999999</v>
      </c>
      <c r="JJ109" s="2260">
        <v>0</v>
      </c>
      <c r="JK109" s="2260">
        <v>1.68553</v>
      </c>
      <c r="JL109" s="2260" t="s">
        <v>1513</v>
      </c>
      <c r="JM109" s="2260" t="s">
        <v>1513</v>
      </c>
      <c r="JN109" s="2260" t="s">
        <v>1513</v>
      </c>
      <c r="JO109" s="2260" t="s">
        <v>1513</v>
      </c>
      <c r="JP109" s="2260" t="s">
        <v>1513</v>
      </c>
      <c r="JQ109" s="2260" t="s">
        <v>1513</v>
      </c>
      <c r="JR109" s="2260" t="s">
        <v>1513</v>
      </c>
      <c r="JS109" s="2260" t="s">
        <v>1513</v>
      </c>
      <c r="JT109" s="2260" t="s">
        <v>1513</v>
      </c>
      <c r="JU109" s="2260" t="s">
        <v>1513</v>
      </c>
      <c r="JV109" s="2260" t="s">
        <v>1513</v>
      </c>
      <c r="JW109" s="2260" t="s">
        <v>1513</v>
      </c>
      <c r="JX109" s="2260" t="s">
        <v>1513</v>
      </c>
      <c r="JY109" s="2260">
        <v>0</v>
      </c>
      <c r="JZ109" s="2260">
        <v>2.3709699999999998</v>
      </c>
      <c r="KA109" s="2260">
        <v>1.41849</v>
      </c>
      <c r="KB109" s="2260">
        <v>0</v>
      </c>
      <c r="KC109" s="2260">
        <v>0</v>
      </c>
      <c r="KD109" s="2260">
        <v>0.88236000000000003</v>
      </c>
      <c r="KE109" s="2260">
        <v>1.40724</v>
      </c>
      <c r="KF109" s="2260">
        <v>1.3382499999999999</v>
      </c>
      <c r="KG109" s="2260" t="s">
        <v>1513</v>
      </c>
      <c r="KH109" s="2260" t="s">
        <v>1513</v>
      </c>
      <c r="KI109" s="2260" t="s">
        <v>1513</v>
      </c>
      <c r="KJ109" s="2260" t="s">
        <v>1513</v>
      </c>
      <c r="KK109" s="2260" t="s">
        <v>1513</v>
      </c>
      <c r="KL109" s="2260" t="s">
        <v>1513</v>
      </c>
      <c r="KM109" s="2260" t="s">
        <v>1513</v>
      </c>
      <c r="KN109" s="2260" t="s">
        <v>1513</v>
      </c>
      <c r="KO109" s="2260" t="s">
        <v>1513</v>
      </c>
      <c r="KP109" s="2260" t="s">
        <v>1513</v>
      </c>
      <c r="KQ109" s="2260" t="s">
        <v>1513</v>
      </c>
      <c r="KR109" s="2260" t="s">
        <v>1513</v>
      </c>
      <c r="KS109" s="2260" t="s">
        <v>1513</v>
      </c>
      <c r="KT109" s="2260">
        <v>0.79886000000000001</v>
      </c>
      <c r="KU109" s="2260">
        <v>0.95572000000000001</v>
      </c>
      <c r="KV109" s="2260">
        <v>0</v>
      </c>
    </row>
    <row r="110" spans="1:308" s="2185" customFormat="1" ht="13.8">
      <c r="A110" s="2226" t="s">
        <v>590</v>
      </c>
      <c r="B110" s="152"/>
      <c r="D110" s="2340"/>
      <c r="E110" s="2234">
        <v>11</v>
      </c>
      <c r="F110" s="2341" t="s">
        <v>1027</v>
      </c>
      <c r="G110" s="2342">
        <v>0</v>
      </c>
      <c r="H110" s="2343">
        <v>0</v>
      </c>
      <c r="I110" s="2344"/>
      <c r="J110" s="2345">
        <v>995</v>
      </c>
      <c r="K110" s="2345">
        <v>996</v>
      </c>
      <c r="L110" s="2345">
        <v>997</v>
      </c>
      <c r="M110" s="2345">
        <v>998</v>
      </c>
      <c r="N110" s="2345">
        <v>999</v>
      </c>
      <c r="O110" s="2345">
        <v>1000</v>
      </c>
      <c r="P110" s="2345">
        <v>2000</v>
      </c>
      <c r="Q110" s="2346"/>
      <c r="R110" s="2345">
        <v>1996</v>
      </c>
      <c r="T110" s="2347" t="s">
        <v>232</v>
      </c>
      <c r="U110" s="2345">
        <v>1001</v>
      </c>
      <c r="V110" s="2345">
        <v>1002</v>
      </c>
      <c r="W110" s="2345">
        <v>1003</v>
      </c>
      <c r="X110" s="2345">
        <v>1004</v>
      </c>
      <c r="Y110" s="2345">
        <v>1005</v>
      </c>
      <c r="AR110" s="152"/>
      <c r="AS110" s="2216" t="s">
        <v>1399</v>
      </c>
      <c r="AT110" s="2217" t="s">
        <v>1400</v>
      </c>
      <c r="AU110" s="2217" t="s">
        <v>837</v>
      </c>
      <c r="AV110" s="2217" t="s">
        <v>1401</v>
      </c>
      <c r="AW110" s="2218" t="s">
        <v>1402</v>
      </c>
      <c r="AX110" s="2206" t="s">
        <v>1188</v>
      </c>
      <c r="AY110" s="2206" t="s">
        <v>1188</v>
      </c>
      <c r="AZ110" s="2206" t="s">
        <v>1187</v>
      </c>
      <c r="BA110" s="2305"/>
      <c r="BB110" s="2305"/>
      <c r="GK110" s="2260"/>
      <c r="GL110" s="2260"/>
      <c r="GM110" s="2260"/>
      <c r="GN110" s="2260"/>
      <c r="GO110" s="2260"/>
      <c r="GP110" s="2260"/>
      <c r="GQ110" s="2260"/>
      <c r="GR110" s="2260"/>
      <c r="GS110" s="2260"/>
      <c r="GT110" s="2260"/>
      <c r="GU110" s="2260"/>
      <c r="GV110" s="2260"/>
      <c r="GW110" s="2260"/>
      <c r="GX110" s="2260"/>
      <c r="GY110" s="2260"/>
      <c r="GZ110" s="2260"/>
      <c r="HA110" s="2260"/>
      <c r="HB110" s="2260"/>
      <c r="HC110" s="2260"/>
      <c r="HD110" s="2260"/>
      <c r="HE110" s="2260"/>
      <c r="HF110" s="2260"/>
      <c r="HG110" s="2260"/>
      <c r="HH110" s="2260"/>
      <c r="HI110" s="2260"/>
      <c r="HJ110" s="2260"/>
      <c r="HK110" s="2260"/>
      <c r="HL110" s="2260"/>
      <c r="HM110" s="2260"/>
      <c r="HN110" s="2260"/>
      <c r="HO110" s="2260"/>
      <c r="HP110" s="2260"/>
      <c r="HQ110" s="2260"/>
      <c r="HR110" s="2260"/>
      <c r="HS110" s="2260"/>
      <c r="HT110" s="2260"/>
      <c r="HU110" s="2260"/>
      <c r="HV110" s="2260"/>
      <c r="HW110" s="2260"/>
      <c r="HX110" s="2260"/>
      <c r="HY110" s="2260"/>
      <c r="HZ110" s="2260"/>
      <c r="IA110" s="2260"/>
      <c r="IB110" s="2260"/>
      <c r="IC110" s="2260"/>
      <c r="ID110" s="2260"/>
      <c r="IE110" s="2260"/>
      <c r="IF110" s="2260"/>
      <c r="IG110" s="2260"/>
      <c r="IH110" s="2260"/>
      <c r="II110" s="2260"/>
      <c r="IJ110" s="2260"/>
      <c r="IK110" s="2260"/>
      <c r="IL110" s="2260"/>
      <c r="IM110" s="2260"/>
      <c r="IN110" s="2260"/>
      <c r="IO110" s="2260"/>
      <c r="IP110" s="2260"/>
      <c r="IQ110" s="2260"/>
      <c r="IR110" s="2260"/>
      <c r="IS110" s="2260"/>
      <c r="IT110" s="2260"/>
      <c r="IU110" s="2260"/>
      <c r="IV110" s="2260"/>
      <c r="IW110" s="2260"/>
      <c r="IX110" s="2260"/>
      <c r="IY110" s="2260"/>
      <c r="IZ110" s="2260"/>
      <c r="JA110" s="2260"/>
      <c r="JB110" s="2260"/>
      <c r="JC110" s="2260"/>
      <c r="JD110" s="2260"/>
      <c r="JE110" s="2260"/>
      <c r="JF110" s="2260"/>
      <c r="JG110" s="2260"/>
      <c r="JH110" s="2260"/>
      <c r="JI110" s="2260"/>
      <c r="JJ110" s="2260"/>
      <c r="JK110" s="2260"/>
      <c r="JL110" s="2260"/>
      <c r="JM110" s="2260"/>
      <c r="JN110" s="2260"/>
      <c r="JO110" s="2260"/>
      <c r="JP110" s="2260"/>
      <c r="JQ110" s="2260"/>
      <c r="JR110" s="2260"/>
      <c r="JS110" s="2260"/>
      <c r="JT110" s="2260"/>
      <c r="JU110" s="2260"/>
      <c r="JV110" s="2260"/>
      <c r="JW110" s="2260"/>
      <c r="JX110" s="2260"/>
      <c r="JY110" s="2260"/>
      <c r="JZ110" s="2260"/>
      <c r="KA110" s="2260"/>
      <c r="KB110" s="2260"/>
      <c r="KC110" s="2260"/>
      <c r="KD110" s="2260"/>
      <c r="KE110" s="2260"/>
      <c r="KF110" s="2260"/>
      <c r="KG110" s="2260"/>
      <c r="KH110" s="2260"/>
      <c r="KI110" s="2260"/>
      <c r="KJ110" s="2260"/>
      <c r="KK110" s="2260"/>
      <c r="KL110" s="2260"/>
      <c r="KM110" s="2260"/>
      <c r="KN110" s="2260"/>
      <c r="KO110" s="2260"/>
      <c r="KP110" s="2260"/>
      <c r="KQ110" s="2260"/>
      <c r="KR110" s="2260"/>
      <c r="KS110" s="2260"/>
      <c r="KT110" s="2260"/>
      <c r="KU110" s="2260"/>
      <c r="KV110" s="2260"/>
    </row>
    <row r="111" spans="1:308" s="2185" customFormat="1" ht="13.8">
      <c r="A111" s="2226" t="s">
        <v>590</v>
      </c>
      <c r="B111" s="152"/>
      <c r="D111" s="2340"/>
      <c r="E111" s="2234">
        <v>12</v>
      </c>
      <c r="F111" s="2341" t="s">
        <v>1027</v>
      </c>
      <c r="G111" s="2342">
        <v>0</v>
      </c>
      <c r="H111" s="2343">
        <v>0</v>
      </c>
      <c r="I111" s="2344"/>
      <c r="J111" s="2345">
        <v>995</v>
      </c>
      <c r="K111" s="2345">
        <v>996</v>
      </c>
      <c r="L111" s="2345">
        <v>997</v>
      </c>
      <c r="M111" s="2345">
        <v>998</v>
      </c>
      <c r="N111" s="2345">
        <v>999</v>
      </c>
      <c r="O111" s="2345">
        <v>1000</v>
      </c>
      <c r="P111" s="2345">
        <v>2000</v>
      </c>
      <c r="Q111" s="2346"/>
      <c r="R111" s="2345">
        <v>1996</v>
      </c>
      <c r="T111" s="2347" t="s">
        <v>232</v>
      </c>
      <c r="U111" s="2345">
        <v>1001</v>
      </c>
      <c r="V111" s="2345">
        <v>1002</v>
      </c>
      <c r="W111" s="2345">
        <v>1003</v>
      </c>
      <c r="X111" s="2345">
        <v>1004</v>
      </c>
      <c r="Y111" s="2345">
        <v>1005</v>
      </c>
      <c r="AR111" s="152"/>
      <c r="AS111" s="2216" t="s">
        <v>1403</v>
      </c>
      <c r="AT111" s="2217" t="s">
        <v>1404</v>
      </c>
      <c r="AU111" s="2217" t="s">
        <v>837</v>
      </c>
      <c r="AV111" s="2217" t="s">
        <v>1405</v>
      </c>
      <c r="AW111" s="2218" t="s">
        <v>1406</v>
      </c>
      <c r="AX111" s="2206" t="s">
        <v>1194</v>
      </c>
      <c r="AY111" s="2206" t="s">
        <v>1194</v>
      </c>
      <c r="AZ111" s="2206" t="s">
        <v>1193</v>
      </c>
      <c r="BA111" s="2305"/>
      <c r="BB111" s="2305"/>
      <c r="GK111" s="2260"/>
      <c r="GL111" s="2260"/>
      <c r="GM111" s="2260"/>
      <c r="GN111" s="2260"/>
      <c r="GO111" s="2260"/>
      <c r="GP111" s="2260"/>
      <c r="GQ111" s="2260"/>
      <c r="GR111" s="2260"/>
      <c r="GS111" s="2260"/>
      <c r="GT111" s="2260"/>
      <c r="GU111" s="2260"/>
      <c r="GV111" s="2260"/>
      <c r="GW111" s="2260"/>
      <c r="GX111" s="2260"/>
      <c r="GY111" s="2260"/>
      <c r="GZ111" s="2260"/>
      <c r="HA111" s="2260"/>
      <c r="HB111" s="2260"/>
      <c r="HC111" s="2260"/>
      <c r="HD111" s="2260"/>
      <c r="HE111" s="2260"/>
      <c r="HF111" s="2260"/>
      <c r="HG111" s="2260"/>
      <c r="HH111" s="2260"/>
      <c r="HI111" s="2260"/>
      <c r="HJ111" s="2260"/>
      <c r="HK111" s="2260"/>
      <c r="HL111" s="2260"/>
      <c r="HM111" s="2260"/>
      <c r="HN111" s="2260"/>
      <c r="HO111" s="2260"/>
      <c r="HP111" s="2260"/>
      <c r="HQ111" s="2260"/>
      <c r="HR111" s="2260"/>
      <c r="HS111" s="2260"/>
      <c r="HT111" s="2260"/>
      <c r="HU111" s="2260"/>
      <c r="HV111" s="2260"/>
      <c r="HW111" s="2260"/>
      <c r="HX111" s="2260"/>
      <c r="HY111" s="2260"/>
      <c r="HZ111" s="2260"/>
      <c r="IA111" s="2260"/>
      <c r="IB111" s="2260"/>
      <c r="IC111" s="2260"/>
      <c r="ID111" s="2260"/>
      <c r="IE111" s="2260"/>
      <c r="IF111" s="2260"/>
      <c r="IG111" s="2260"/>
      <c r="IH111" s="2260"/>
      <c r="II111" s="2260"/>
      <c r="IJ111" s="2260"/>
      <c r="IK111" s="2260"/>
      <c r="IL111" s="2260"/>
      <c r="IM111" s="2260"/>
      <c r="IN111" s="2260"/>
      <c r="IO111" s="2260"/>
      <c r="IP111" s="2260"/>
      <c r="IQ111" s="2260"/>
      <c r="IR111" s="2260"/>
      <c r="IS111" s="2260"/>
      <c r="IT111" s="2260"/>
      <c r="IU111" s="2260"/>
      <c r="IV111" s="2260"/>
      <c r="IW111" s="2260"/>
      <c r="IX111" s="2260"/>
      <c r="IY111" s="2260"/>
      <c r="IZ111" s="2260"/>
      <c r="JA111" s="2260"/>
      <c r="JB111" s="2260"/>
      <c r="JC111" s="2260"/>
      <c r="JD111" s="2260"/>
      <c r="JE111" s="2260"/>
      <c r="JF111" s="2260"/>
      <c r="JG111" s="2260"/>
      <c r="JH111" s="2260"/>
      <c r="JI111" s="2260"/>
      <c r="JJ111" s="2260"/>
      <c r="JK111" s="2260"/>
      <c r="JL111" s="2260"/>
      <c r="JM111" s="2260"/>
      <c r="JN111" s="2260"/>
      <c r="JO111" s="2260"/>
      <c r="JP111" s="2260"/>
      <c r="JQ111" s="2260"/>
      <c r="JR111" s="2260"/>
      <c r="JS111" s="2260"/>
      <c r="JT111" s="2260"/>
      <c r="JU111" s="2260"/>
      <c r="JV111" s="2260"/>
      <c r="JW111" s="2260"/>
      <c r="JX111" s="2260"/>
      <c r="JY111" s="2260"/>
      <c r="JZ111" s="2260"/>
      <c r="KA111" s="2260"/>
      <c r="KB111" s="2260"/>
      <c r="KC111" s="2260"/>
      <c r="KD111" s="2260"/>
      <c r="KE111" s="2260"/>
      <c r="KF111" s="2260"/>
      <c r="KG111" s="2260"/>
      <c r="KH111" s="2260"/>
      <c r="KI111" s="2260"/>
      <c r="KJ111" s="2260"/>
      <c r="KK111" s="2260"/>
      <c r="KL111" s="2260"/>
      <c r="KM111" s="2260"/>
      <c r="KN111" s="2260"/>
      <c r="KO111" s="2260"/>
      <c r="KP111" s="2260"/>
      <c r="KQ111" s="2260"/>
      <c r="KR111" s="2260"/>
      <c r="KS111" s="2260"/>
      <c r="KT111" s="2260"/>
      <c r="KU111" s="2260"/>
      <c r="KV111" s="2260"/>
    </row>
    <row r="112" spans="1:308" s="2185" customFormat="1" ht="13.8">
      <c r="A112" s="2226" t="s">
        <v>590</v>
      </c>
      <c r="B112" s="152"/>
      <c r="D112" s="2340"/>
      <c r="E112" s="2234">
        <v>13</v>
      </c>
      <c r="F112" s="2341" t="s">
        <v>1027</v>
      </c>
      <c r="G112" s="2342">
        <v>0</v>
      </c>
      <c r="H112" s="2343">
        <v>0</v>
      </c>
      <c r="I112" s="2344"/>
      <c r="J112" s="2345">
        <v>995</v>
      </c>
      <c r="K112" s="2345">
        <v>996</v>
      </c>
      <c r="L112" s="2345">
        <v>997</v>
      </c>
      <c r="M112" s="2345">
        <v>998</v>
      </c>
      <c r="N112" s="2345">
        <v>999</v>
      </c>
      <c r="O112" s="2345">
        <v>1000</v>
      </c>
      <c r="P112" s="2345">
        <v>2000</v>
      </c>
      <c r="Q112" s="2346"/>
      <c r="R112" s="2345">
        <v>1996</v>
      </c>
      <c r="T112" s="2347" t="s">
        <v>232</v>
      </c>
      <c r="U112" s="2345">
        <v>1001</v>
      </c>
      <c r="V112" s="2345">
        <v>1002</v>
      </c>
      <c r="W112" s="2345">
        <v>1003</v>
      </c>
      <c r="X112" s="2345">
        <v>1004</v>
      </c>
      <c r="Y112" s="2345">
        <v>1005</v>
      </c>
      <c r="AR112" s="152"/>
      <c r="AS112" s="2216" t="s">
        <v>1403</v>
      </c>
      <c r="AT112" s="2217" t="s">
        <v>1404</v>
      </c>
      <c r="AU112" s="2217" t="s">
        <v>837</v>
      </c>
      <c r="AV112" s="2217" t="s">
        <v>1407</v>
      </c>
      <c r="AW112" s="2218" t="s">
        <v>1408</v>
      </c>
      <c r="AX112" s="2206" t="s">
        <v>114</v>
      </c>
      <c r="AY112" s="2206" t="s">
        <v>807</v>
      </c>
      <c r="AZ112" s="2206" t="s">
        <v>1193</v>
      </c>
      <c r="BA112" s="2305"/>
      <c r="BB112" s="2305"/>
      <c r="GK112" s="2260"/>
      <c r="GL112" s="2260"/>
      <c r="GM112" s="2260"/>
      <c r="GN112" s="2260"/>
      <c r="GO112" s="2260"/>
      <c r="GP112" s="2260"/>
      <c r="GQ112" s="2260"/>
      <c r="GR112" s="2260"/>
      <c r="GS112" s="2260"/>
      <c r="GT112" s="2260"/>
      <c r="GU112" s="2260"/>
      <c r="GV112" s="2260"/>
      <c r="GW112" s="2260"/>
      <c r="GX112" s="2260"/>
      <c r="GY112" s="2260"/>
      <c r="GZ112" s="2260"/>
      <c r="HA112" s="2260"/>
      <c r="HB112" s="2260"/>
      <c r="HC112" s="2260"/>
      <c r="HD112" s="2260"/>
      <c r="HE112" s="2260"/>
      <c r="HF112" s="2260"/>
      <c r="HG112" s="2260"/>
      <c r="HH112" s="2260"/>
      <c r="HI112" s="2260"/>
      <c r="HJ112" s="2260"/>
      <c r="HK112" s="2260"/>
      <c r="HL112" s="2260"/>
      <c r="HM112" s="2260"/>
      <c r="HN112" s="2260"/>
      <c r="HO112" s="2260"/>
      <c r="HP112" s="2260"/>
      <c r="HQ112" s="2260"/>
      <c r="HR112" s="2260"/>
      <c r="HS112" s="2260"/>
      <c r="HT112" s="2260"/>
      <c r="HU112" s="2260"/>
      <c r="HV112" s="2260"/>
      <c r="HW112" s="2260"/>
      <c r="HX112" s="2260"/>
      <c r="HY112" s="2260"/>
      <c r="HZ112" s="2260"/>
      <c r="IA112" s="2260"/>
      <c r="IB112" s="2260"/>
      <c r="IC112" s="2260"/>
      <c r="ID112" s="2260"/>
      <c r="IE112" s="2260"/>
      <c r="IF112" s="2260"/>
      <c r="IG112" s="2260"/>
      <c r="IH112" s="2260"/>
      <c r="II112" s="2260"/>
      <c r="IJ112" s="2260"/>
      <c r="IK112" s="2260"/>
      <c r="IL112" s="2260"/>
      <c r="IM112" s="2260"/>
      <c r="IN112" s="2260"/>
      <c r="IO112" s="2260"/>
      <c r="IP112" s="2260"/>
      <c r="IQ112" s="2260"/>
      <c r="IR112" s="2260"/>
      <c r="IS112" s="2260"/>
      <c r="IT112" s="2260"/>
      <c r="IU112" s="2260"/>
      <c r="IV112" s="2260"/>
      <c r="IW112" s="2260"/>
      <c r="IX112" s="2260"/>
      <c r="IY112" s="2260"/>
      <c r="IZ112" s="2260"/>
      <c r="JA112" s="2260"/>
      <c r="JB112" s="2260"/>
      <c r="JC112" s="2260"/>
      <c r="JD112" s="2260"/>
      <c r="JE112" s="2260"/>
      <c r="JF112" s="2260"/>
      <c r="JG112" s="2260"/>
      <c r="JH112" s="2260"/>
      <c r="JI112" s="2260"/>
      <c r="JJ112" s="2260"/>
      <c r="JK112" s="2260"/>
      <c r="JL112" s="2260"/>
      <c r="JM112" s="2260"/>
      <c r="JN112" s="2260"/>
      <c r="JO112" s="2260"/>
      <c r="JP112" s="2260"/>
      <c r="JQ112" s="2260"/>
      <c r="JR112" s="2260"/>
      <c r="JS112" s="2260"/>
      <c r="JT112" s="2260"/>
      <c r="JU112" s="2260"/>
      <c r="JV112" s="2260"/>
      <c r="JW112" s="2260"/>
      <c r="JX112" s="2260"/>
      <c r="JY112" s="2260"/>
      <c r="JZ112" s="2260"/>
      <c r="KA112" s="2260"/>
      <c r="KB112" s="2260"/>
      <c r="KC112" s="2260"/>
      <c r="KD112" s="2260"/>
      <c r="KE112" s="2260"/>
      <c r="KF112" s="2260"/>
      <c r="KG112" s="2260"/>
      <c r="KH112" s="2260"/>
      <c r="KI112" s="2260"/>
      <c r="KJ112" s="2260"/>
      <c r="KK112" s="2260"/>
      <c r="KL112" s="2260"/>
      <c r="KM112" s="2260"/>
      <c r="KN112" s="2260"/>
      <c r="KO112" s="2260"/>
      <c r="KP112" s="2260"/>
      <c r="KQ112" s="2260"/>
      <c r="KR112" s="2260"/>
      <c r="KS112" s="2260"/>
      <c r="KT112" s="2260"/>
      <c r="KU112" s="2260"/>
      <c r="KV112" s="2260"/>
    </row>
    <row r="113" spans="1:308" s="2185" customFormat="1" ht="13.8">
      <c r="A113" s="2226" t="s">
        <v>590</v>
      </c>
      <c r="B113" s="152"/>
      <c r="D113" s="2340"/>
      <c r="E113" s="2234">
        <v>14</v>
      </c>
      <c r="F113" s="2341" t="s">
        <v>1027</v>
      </c>
      <c r="G113" s="2342">
        <v>0</v>
      </c>
      <c r="H113" s="2343">
        <v>0</v>
      </c>
      <c r="I113" s="2344"/>
      <c r="J113" s="2345">
        <v>995</v>
      </c>
      <c r="K113" s="2345">
        <v>996</v>
      </c>
      <c r="L113" s="2345">
        <v>997</v>
      </c>
      <c r="M113" s="2345">
        <v>998</v>
      </c>
      <c r="N113" s="2345">
        <v>999</v>
      </c>
      <c r="O113" s="2345">
        <v>1000</v>
      </c>
      <c r="P113" s="2345">
        <v>2000</v>
      </c>
      <c r="Q113" s="2346"/>
      <c r="R113" s="2345">
        <v>1996</v>
      </c>
      <c r="T113" s="2347" t="s">
        <v>232</v>
      </c>
      <c r="U113" s="2345">
        <v>1001</v>
      </c>
      <c r="V113" s="2345">
        <v>1002</v>
      </c>
      <c r="W113" s="2345">
        <v>1003</v>
      </c>
      <c r="X113" s="2345">
        <v>1004</v>
      </c>
      <c r="Y113" s="2345">
        <v>1005</v>
      </c>
      <c r="AR113" s="2186"/>
      <c r="AS113" s="2348"/>
      <c r="AT113" s="2349"/>
      <c r="AU113" s="2349"/>
      <c r="AV113" s="2349"/>
      <c r="AW113" s="2350"/>
      <c r="AX113" s="2351"/>
      <c r="AY113" s="2351"/>
      <c r="AZ113" s="2351"/>
      <c r="BA113" s="2352"/>
      <c r="BB113" s="2352"/>
      <c r="GK113" s="2260"/>
      <c r="GL113" s="2260"/>
      <c r="GM113" s="2260"/>
      <c r="GN113" s="2260"/>
      <c r="GO113" s="2260"/>
      <c r="GP113" s="2260"/>
      <c r="GQ113" s="2260"/>
      <c r="GR113" s="2260"/>
      <c r="GS113" s="2260"/>
      <c r="GT113" s="2260"/>
      <c r="GU113" s="2260"/>
      <c r="GV113" s="2260"/>
      <c r="GW113" s="2260"/>
      <c r="GX113" s="2260"/>
      <c r="GY113" s="2260"/>
      <c r="GZ113" s="2260"/>
      <c r="HA113" s="2260"/>
      <c r="HB113" s="2260"/>
      <c r="HC113" s="2260"/>
      <c r="HD113" s="2260"/>
      <c r="HE113" s="2260"/>
      <c r="HF113" s="2260"/>
      <c r="HG113" s="2260"/>
      <c r="HH113" s="2260"/>
      <c r="HI113" s="2260"/>
      <c r="HJ113" s="2260"/>
      <c r="HK113" s="2260"/>
      <c r="HL113" s="2260"/>
      <c r="HM113" s="2260"/>
      <c r="HN113" s="2260"/>
      <c r="HO113" s="2260"/>
      <c r="HP113" s="2260"/>
      <c r="HQ113" s="2260"/>
      <c r="HR113" s="2260"/>
      <c r="HS113" s="2260"/>
      <c r="HT113" s="2260"/>
      <c r="HU113" s="2260"/>
      <c r="HV113" s="2260"/>
      <c r="HW113" s="2260"/>
      <c r="HX113" s="2260"/>
      <c r="HY113" s="2260"/>
      <c r="HZ113" s="2260"/>
      <c r="IA113" s="2260"/>
      <c r="IB113" s="2260"/>
      <c r="IC113" s="2260"/>
      <c r="ID113" s="2260"/>
      <c r="IE113" s="2260"/>
      <c r="IF113" s="2260"/>
      <c r="IG113" s="2260"/>
      <c r="IH113" s="2260"/>
      <c r="II113" s="2260"/>
      <c r="IJ113" s="2260"/>
      <c r="IK113" s="2260"/>
      <c r="IL113" s="2260"/>
      <c r="IM113" s="2260"/>
      <c r="IN113" s="2260"/>
      <c r="IO113" s="2260"/>
      <c r="IP113" s="2260"/>
      <c r="IQ113" s="2260"/>
      <c r="IR113" s="2260"/>
      <c r="IS113" s="2260"/>
      <c r="IT113" s="2260"/>
      <c r="IU113" s="2260"/>
      <c r="IV113" s="2260"/>
      <c r="IW113" s="2260"/>
      <c r="IX113" s="2260"/>
      <c r="IY113" s="2260"/>
      <c r="IZ113" s="2260"/>
      <c r="JA113" s="2260"/>
      <c r="JB113" s="2260"/>
      <c r="JC113" s="2260"/>
      <c r="JD113" s="2260"/>
      <c r="JE113" s="2260"/>
      <c r="JF113" s="2260"/>
      <c r="JG113" s="2260"/>
      <c r="JH113" s="2260"/>
      <c r="JI113" s="2260"/>
      <c r="JJ113" s="2260"/>
      <c r="JK113" s="2260"/>
      <c r="JL113" s="2260"/>
      <c r="JM113" s="2260"/>
      <c r="JN113" s="2260"/>
      <c r="JO113" s="2260"/>
      <c r="JP113" s="2260"/>
      <c r="JQ113" s="2260"/>
      <c r="JR113" s="2260"/>
      <c r="JS113" s="2260"/>
      <c r="JT113" s="2260"/>
      <c r="JU113" s="2260"/>
      <c r="JV113" s="2260"/>
      <c r="JW113" s="2260"/>
      <c r="JX113" s="2260"/>
      <c r="JY113" s="2260"/>
      <c r="JZ113" s="2260"/>
      <c r="KA113" s="2260"/>
      <c r="KB113" s="2260"/>
      <c r="KC113" s="2260"/>
      <c r="KD113" s="2260"/>
      <c r="KE113" s="2260"/>
      <c r="KF113" s="2260"/>
      <c r="KG113" s="2260"/>
      <c r="KH113" s="2260"/>
      <c r="KI113" s="2260"/>
      <c r="KJ113" s="2260"/>
      <c r="KK113" s="2260"/>
      <c r="KL113" s="2260"/>
      <c r="KM113" s="2260"/>
      <c r="KN113" s="2260"/>
      <c r="KO113" s="2260"/>
      <c r="KP113" s="2260"/>
      <c r="KQ113" s="2260"/>
      <c r="KR113" s="2260"/>
      <c r="KS113" s="2260"/>
      <c r="KT113" s="2260"/>
      <c r="KU113" s="2260"/>
      <c r="KV113" s="2260"/>
    </row>
    <row r="114" spans="1:308" s="2185" customFormat="1" ht="13.8">
      <c r="A114" s="2226" t="s">
        <v>590</v>
      </c>
      <c r="B114" s="152"/>
      <c r="D114" s="2340"/>
      <c r="E114" s="2234">
        <v>15</v>
      </c>
      <c r="F114" s="2341" t="s">
        <v>1027</v>
      </c>
      <c r="G114" s="2342">
        <v>0</v>
      </c>
      <c r="H114" s="2343">
        <v>0</v>
      </c>
      <c r="I114" s="2344"/>
      <c r="J114" s="2345">
        <v>995</v>
      </c>
      <c r="K114" s="2345">
        <v>996</v>
      </c>
      <c r="L114" s="2345">
        <v>997</v>
      </c>
      <c r="M114" s="2345">
        <v>998</v>
      </c>
      <c r="N114" s="2345">
        <v>999</v>
      </c>
      <c r="O114" s="2345">
        <v>1000</v>
      </c>
      <c r="P114" s="2345">
        <v>2000</v>
      </c>
      <c r="Q114" s="2346"/>
      <c r="R114" s="2345">
        <v>1996</v>
      </c>
      <c r="T114" s="2347" t="s">
        <v>232</v>
      </c>
      <c r="U114" s="2345">
        <v>1001</v>
      </c>
      <c r="V114" s="2345">
        <v>1002</v>
      </c>
      <c r="W114" s="2345">
        <v>1003</v>
      </c>
      <c r="X114" s="2345">
        <v>1004</v>
      </c>
      <c r="Y114" s="2345">
        <v>1005</v>
      </c>
      <c r="GK114" s="2260"/>
      <c r="GL114" s="2260"/>
      <c r="GM114" s="2260"/>
      <c r="GN114" s="2260"/>
      <c r="GO114" s="2260"/>
      <c r="GP114" s="2260"/>
      <c r="GQ114" s="2260"/>
      <c r="GR114" s="2260"/>
      <c r="GS114" s="2260"/>
      <c r="GT114" s="2260"/>
      <c r="GU114" s="2260"/>
      <c r="GV114" s="2260"/>
      <c r="GW114" s="2260"/>
      <c r="GX114" s="2260"/>
      <c r="GY114" s="2260"/>
      <c r="GZ114" s="2260"/>
      <c r="HA114" s="2260"/>
      <c r="HB114" s="2260"/>
      <c r="HC114" s="2260"/>
      <c r="HD114" s="2260"/>
      <c r="HE114" s="2260"/>
      <c r="HF114" s="2260"/>
      <c r="HG114" s="2260"/>
      <c r="HH114" s="2260"/>
      <c r="HI114" s="2260"/>
      <c r="HJ114" s="2260"/>
      <c r="HK114" s="2260"/>
      <c r="HL114" s="2260"/>
      <c r="HM114" s="2260"/>
      <c r="HN114" s="2260"/>
      <c r="HO114" s="2260"/>
      <c r="HP114" s="2260"/>
      <c r="HQ114" s="2260"/>
      <c r="HR114" s="2260"/>
      <c r="HS114" s="2260"/>
      <c r="HT114" s="2260"/>
      <c r="HU114" s="2260"/>
      <c r="HV114" s="2260"/>
      <c r="HW114" s="2260"/>
      <c r="HX114" s="2260"/>
      <c r="HY114" s="2260"/>
      <c r="HZ114" s="2260"/>
      <c r="IA114" s="2260"/>
      <c r="IB114" s="2260"/>
      <c r="IC114" s="2260"/>
      <c r="ID114" s="2260"/>
      <c r="IE114" s="2260"/>
      <c r="IF114" s="2260"/>
      <c r="IG114" s="2260"/>
      <c r="IH114" s="2260"/>
      <c r="II114" s="2260"/>
      <c r="IJ114" s="2260"/>
      <c r="IK114" s="2260"/>
      <c r="IL114" s="2260"/>
      <c r="IM114" s="2260"/>
      <c r="IN114" s="2260"/>
      <c r="IO114" s="2260"/>
      <c r="IP114" s="2260"/>
      <c r="IQ114" s="2260"/>
      <c r="IR114" s="2260"/>
      <c r="IS114" s="2260"/>
      <c r="IT114" s="2260"/>
      <c r="IU114" s="2260"/>
      <c r="IV114" s="2260"/>
      <c r="IW114" s="2260"/>
      <c r="IX114" s="2260"/>
      <c r="IY114" s="2260"/>
      <c r="IZ114" s="2260"/>
      <c r="JA114" s="2260"/>
      <c r="JB114" s="2260"/>
      <c r="JC114" s="2260"/>
      <c r="JD114" s="2260"/>
      <c r="JE114" s="2260"/>
      <c r="JF114" s="2260"/>
      <c r="JG114" s="2260"/>
      <c r="JH114" s="2260"/>
      <c r="JI114" s="2260"/>
      <c r="JJ114" s="2260"/>
      <c r="JK114" s="2260"/>
      <c r="JL114" s="2260"/>
      <c r="JM114" s="2260"/>
      <c r="JN114" s="2260"/>
      <c r="JO114" s="2260"/>
      <c r="JP114" s="2260"/>
      <c r="JQ114" s="2260"/>
      <c r="JR114" s="2260"/>
      <c r="JS114" s="2260"/>
      <c r="JT114" s="2260"/>
      <c r="JU114" s="2260"/>
      <c r="JV114" s="2260"/>
      <c r="JW114" s="2260"/>
      <c r="JX114" s="2260"/>
      <c r="JY114" s="2260"/>
      <c r="JZ114" s="2260"/>
      <c r="KA114" s="2260"/>
      <c r="KB114" s="2260"/>
      <c r="KC114" s="2260"/>
      <c r="KD114" s="2260"/>
      <c r="KE114" s="2260"/>
      <c r="KF114" s="2260"/>
      <c r="KG114" s="2260"/>
      <c r="KH114" s="2260"/>
      <c r="KI114" s="2260"/>
      <c r="KJ114" s="2260"/>
      <c r="KK114" s="2260"/>
      <c r="KL114" s="2260"/>
      <c r="KM114" s="2260"/>
      <c r="KN114" s="2260"/>
      <c r="KO114" s="2260"/>
      <c r="KP114" s="2260"/>
      <c r="KQ114" s="2260"/>
      <c r="KR114" s="2260"/>
      <c r="KS114" s="2260"/>
      <c r="KT114" s="2260"/>
      <c r="KU114" s="2260"/>
      <c r="KV114" s="2260"/>
    </row>
    <row r="115" spans="1:308" s="2185" customFormat="1" ht="13.8">
      <c r="A115" s="2226" t="s">
        <v>590</v>
      </c>
      <c r="B115" s="152"/>
      <c r="D115" s="2340"/>
      <c r="E115" s="2234">
        <v>16</v>
      </c>
      <c r="F115" s="2341" t="s">
        <v>1027</v>
      </c>
      <c r="G115" s="2342">
        <v>0</v>
      </c>
      <c r="H115" s="2343">
        <v>0</v>
      </c>
      <c r="I115" s="2344"/>
      <c r="J115" s="2345">
        <v>995</v>
      </c>
      <c r="K115" s="2345">
        <v>996</v>
      </c>
      <c r="L115" s="2345">
        <v>997</v>
      </c>
      <c r="M115" s="2345">
        <v>998</v>
      </c>
      <c r="N115" s="2345">
        <v>999</v>
      </c>
      <c r="O115" s="2345">
        <v>1000</v>
      </c>
      <c r="P115" s="2345">
        <v>2000</v>
      </c>
      <c r="Q115" s="2346"/>
      <c r="R115" s="2345">
        <v>1996</v>
      </c>
      <c r="T115" s="2347" t="s">
        <v>232</v>
      </c>
      <c r="U115" s="2345">
        <v>1001</v>
      </c>
      <c r="V115" s="2345">
        <v>1002</v>
      </c>
      <c r="W115" s="2345">
        <v>1003</v>
      </c>
      <c r="X115" s="2345">
        <v>1004</v>
      </c>
      <c r="Y115" s="2345">
        <v>1005</v>
      </c>
      <c r="AS115" s="2353">
        <v>0</v>
      </c>
      <c r="AT115" s="2353">
        <v>0</v>
      </c>
      <c r="AU115" s="2186" t="s">
        <v>1409</v>
      </c>
      <c r="AV115" s="2353" t="s">
        <v>1515</v>
      </c>
      <c r="AW115" s="2186" t="s">
        <v>1069</v>
      </c>
      <c r="AX115" s="2354">
        <v>0</v>
      </c>
      <c r="AY115" s="2186"/>
      <c r="AZ115" s="152"/>
      <c r="GK115" s="2260"/>
      <c r="GL115" s="2260"/>
      <c r="GM115" s="2260"/>
      <c r="GN115" s="2260"/>
      <c r="GO115" s="2260"/>
      <c r="GP115" s="2260"/>
      <c r="GQ115" s="2260"/>
      <c r="GR115" s="2260"/>
      <c r="GS115" s="2260"/>
      <c r="GT115" s="2260"/>
      <c r="GU115" s="2260"/>
      <c r="GV115" s="2260"/>
      <c r="GW115" s="2260"/>
      <c r="GX115" s="2260"/>
      <c r="GY115" s="2260"/>
      <c r="GZ115" s="2260"/>
      <c r="HA115" s="2260"/>
      <c r="HB115" s="2260"/>
      <c r="HC115" s="2260"/>
      <c r="HD115" s="2260"/>
      <c r="HE115" s="2260"/>
      <c r="HF115" s="2260"/>
      <c r="HG115" s="2260"/>
      <c r="HH115" s="2260"/>
      <c r="HI115" s="2260"/>
      <c r="HJ115" s="2260"/>
      <c r="HK115" s="2260"/>
      <c r="HL115" s="2260"/>
      <c r="HM115" s="2260"/>
      <c r="HN115" s="2260"/>
      <c r="HO115" s="2260"/>
      <c r="HP115" s="2260"/>
      <c r="HQ115" s="2260"/>
      <c r="HR115" s="2260"/>
      <c r="HS115" s="2260"/>
      <c r="HT115" s="2260"/>
      <c r="HU115" s="2260"/>
      <c r="HV115" s="2260"/>
      <c r="HW115" s="2260"/>
      <c r="HX115" s="2260"/>
      <c r="HY115" s="2260"/>
      <c r="HZ115" s="2260"/>
      <c r="IA115" s="2260"/>
      <c r="IB115" s="2260"/>
      <c r="IC115" s="2260"/>
      <c r="ID115" s="2260"/>
      <c r="IE115" s="2260"/>
      <c r="IF115" s="2260"/>
      <c r="IG115" s="2260"/>
      <c r="IH115" s="2260"/>
      <c r="II115" s="2260"/>
      <c r="IJ115" s="2260"/>
      <c r="IK115" s="2260"/>
      <c r="IL115" s="2260"/>
      <c r="IM115" s="2260"/>
      <c r="IN115" s="2260"/>
      <c r="IO115" s="2260"/>
      <c r="IP115" s="2260"/>
      <c r="IQ115" s="2260"/>
      <c r="IR115" s="2260"/>
      <c r="IS115" s="2260"/>
      <c r="IT115" s="2260"/>
      <c r="IU115" s="2260"/>
      <c r="IV115" s="2260"/>
      <c r="IW115" s="2260"/>
      <c r="IX115" s="2260"/>
      <c r="IY115" s="2260"/>
      <c r="IZ115" s="2260"/>
      <c r="JA115" s="2260"/>
      <c r="JB115" s="2260"/>
      <c r="JC115" s="2260"/>
      <c r="JD115" s="2260"/>
      <c r="JE115" s="2260"/>
      <c r="JF115" s="2260"/>
      <c r="JG115" s="2260"/>
      <c r="JH115" s="2260"/>
      <c r="JI115" s="2260"/>
      <c r="JJ115" s="2260"/>
      <c r="JK115" s="2260"/>
      <c r="JL115" s="2260"/>
      <c r="JM115" s="2260"/>
      <c r="JN115" s="2260"/>
      <c r="JO115" s="2260"/>
      <c r="JP115" s="2260"/>
      <c r="JQ115" s="2260"/>
      <c r="JR115" s="2260"/>
      <c r="JS115" s="2260"/>
      <c r="JT115" s="2260"/>
      <c r="JU115" s="2260"/>
      <c r="JV115" s="2260"/>
      <c r="JW115" s="2260"/>
      <c r="JX115" s="2260"/>
      <c r="JY115" s="2260"/>
      <c r="JZ115" s="2260"/>
      <c r="KA115" s="2260"/>
      <c r="KB115" s="2260"/>
      <c r="KC115" s="2260"/>
      <c r="KD115" s="2260"/>
      <c r="KE115" s="2260"/>
      <c r="KF115" s="2260"/>
      <c r="KG115" s="2260"/>
      <c r="KH115" s="2260"/>
      <c r="KI115" s="2260"/>
      <c r="KJ115" s="2260"/>
      <c r="KK115" s="2260"/>
      <c r="KL115" s="2260"/>
      <c r="KM115" s="2260"/>
      <c r="KN115" s="2260"/>
      <c r="KO115" s="2260"/>
      <c r="KP115" s="2260"/>
      <c r="KQ115" s="2260"/>
      <c r="KR115" s="2260"/>
      <c r="KS115" s="2260"/>
      <c r="KT115" s="2260"/>
      <c r="KU115" s="2260"/>
      <c r="KV115" s="2260"/>
    </row>
    <row r="116" spans="1:308" s="2185" customFormat="1" ht="13.8">
      <c r="A116" s="2226" t="s">
        <v>590</v>
      </c>
      <c r="B116" s="152"/>
      <c r="D116" s="2340"/>
      <c r="E116" s="2234">
        <v>17</v>
      </c>
      <c r="F116" s="2341" t="s">
        <v>1027</v>
      </c>
      <c r="G116" s="2342">
        <v>0</v>
      </c>
      <c r="H116" s="2343">
        <v>0</v>
      </c>
      <c r="I116" s="2344"/>
      <c r="J116" s="2345">
        <v>995</v>
      </c>
      <c r="K116" s="2345">
        <v>996</v>
      </c>
      <c r="L116" s="2345">
        <v>997</v>
      </c>
      <c r="M116" s="2345">
        <v>998</v>
      </c>
      <c r="N116" s="2345">
        <v>999</v>
      </c>
      <c r="O116" s="2345">
        <v>1000</v>
      </c>
      <c r="P116" s="2345">
        <v>2000</v>
      </c>
      <c r="Q116" s="2346"/>
      <c r="R116" s="2345">
        <v>1996</v>
      </c>
      <c r="T116" s="2347" t="s">
        <v>232</v>
      </c>
      <c r="U116" s="2345">
        <v>1001</v>
      </c>
      <c r="V116" s="2345">
        <v>1002</v>
      </c>
      <c r="W116" s="2345">
        <v>1003</v>
      </c>
      <c r="X116" s="2345">
        <v>1004</v>
      </c>
      <c r="Y116" s="2345">
        <v>1005</v>
      </c>
      <c r="AS116" s="2186"/>
      <c r="AT116" s="2189"/>
      <c r="AU116" s="2186"/>
      <c r="AV116" s="2186" t="s">
        <v>1410</v>
      </c>
      <c r="AW116" s="2186"/>
      <c r="AX116" s="2186"/>
      <c r="AY116" s="2186"/>
      <c r="AZ116" s="152"/>
      <c r="GK116" s="2260"/>
      <c r="GL116" s="2260"/>
      <c r="GM116" s="2260"/>
      <c r="GN116" s="2260"/>
      <c r="GO116" s="2260"/>
      <c r="GP116" s="2260"/>
      <c r="GQ116" s="2260"/>
      <c r="GR116" s="2260"/>
      <c r="GS116" s="2260"/>
      <c r="GT116" s="2260"/>
      <c r="GU116" s="2260"/>
      <c r="GV116" s="2260"/>
      <c r="GW116" s="2260"/>
      <c r="GX116" s="2260"/>
      <c r="GY116" s="2260"/>
      <c r="GZ116" s="2260"/>
      <c r="HA116" s="2260"/>
      <c r="HB116" s="2260"/>
      <c r="HC116" s="2260"/>
      <c r="HD116" s="2260"/>
      <c r="HE116" s="2260"/>
      <c r="HF116" s="2260"/>
      <c r="HG116" s="2260"/>
      <c r="HH116" s="2260"/>
      <c r="HI116" s="2260"/>
      <c r="HJ116" s="2260"/>
      <c r="HK116" s="2260"/>
      <c r="HL116" s="2260"/>
      <c r="HM116" s="2260"/>
      <c r="HN116" s="2260"/>
      <c r="HO116" s="2260"/>
      <c r="HP116" s="2260"/>
      <c r="HQ116" s="2260"/>
      <c r="HR116" s="2260"/>
      <c r="HS116" s="2260"/>
      <c r="HT116" s="2260"/>
      <c r="HU116" s="2260"/>
      <c r="HV116" s="2260"/>
      <c r="HW116" s="2260"/>
      <c r="HX116" s="2260"/>
      <c r="HY116" s="2260"/>
      <c r="HZ116" s="2260"/>
      <c r="IA116" s="2260"/>
      <c r="IB116" s="2260"/>
      <c r="IC116" s="2260"/>
      <c r="ID116" s="2260"/>
      <c r="IE116" s="2260"/>
      <c r="IF116" s="2260"/>
      <c r="IG116" s="2260"/>
      <c r="IH116" s="2260"/>
      <c r="II116" s="2260"/>
      <c r="IJ116" s="2260"/>
      <c r="IK116" s="2260"/>
      <c r="IL116" s="2260"/>
      <c r="IM116" s="2260"/>
      <c r="IN116" s="2260"/>
      <c r="IO116" s="2260"/>
      <c r="IP116" s="2260"/>
      <c r="IQ116" s="2260"/>
      <c r="IR116" s="2260"/>
      <c r="IS116" s="2260"/>
      <c r="IT116" s="2260"/>
      <c r="IU116" s="2260"/>
      <c r="IV116" s="2260"/>
      <c r="IW116" s="2260"/>
      <c r="IX116" s="2260"/>
      <c r="IY116" s="2260"/>
      <c r="IZ116" s="2260"/>
      <c r="JA116" s="2260"/>
      <c r="JB116" s="2260"/>
      <c r="JC116" s="2260"/>
      <c r="JD116" s="2260"/>
      <c r="JE116" s="2260"/>
      <c r="JF116" s="2260"/>
      <c r="JG116" s="2260"/>
      <c r="JH116" s="2260"/>
      <c r="JI116" s="2260"/>
      <c r="JJ116" s="2260"/>
      <c r="JK116" s="2260"/>
      <c r="JL116" s="2260"/>
      <c r="JM116" s="2260"/>
      <c r="JN116" s="2260"/>
      <c r="JO116" s="2260"/>
      <c r="JP116" s="2260"/>
      <c r="JQ116" s="2260"/>
      <c r="JR116" s="2260"/>
      <c r="JS116" s="2260"/>
      <c r="JT116" s="2260"/>
      <c r="JU116" s="2260"/>
      <c r="JV116" s="2260"/>
      <c r="JW116" s="2260"/>
      <c r="JX116" s="2260"/>
      <c r="JY116" s="2260"/>
      <c r="JZ116" s="2260"/>
      <c r="KA116" s="2260"/>
      <c r="KB116" s="2260"/>
      <c r="KC116" s="2260"/>
      <c r="KD116" s="2260"/>
      <c r="KE116" s="2260"/>
      <c r="KF116" s="2260"/>
      <c r="KG116" s="2260"/>
      <c r="KH116" s="2260"/>
      <c r="KI116" s="2260"/>
      <c r="KJ116" s="2260"/>
      <c r="KK116" s="2260"/>
      <c r="KL116" s="2260"/>
      <c r="KM116" s="2260"/>
      <c r="KN116" s="2260"/>
      <c r="KO116" s="2260"/>
      <c r="KP116" s="2260"/>
      <c r="KQ116" s="2260"/>
      <c r="KR116" s="2260"/>
      <c r="KS116" s="2260"/>
      <c r="KT116" s="2260"/>
      <c r="KU116" s="2260"/>
      <c r="KV116" s="2260"/>
    </row>
    <row r="117" spans="1:308" s="2185" customFormat="1" ht="13.8">
      <c r="A117" s="2226" t="s">
        <v>590</v>
      </c>
      <c r="B117" s="152"/>
      <c r="D117" s="2340"/>
      <c r="E117" s="2234">
        <v>18</v>
      </c>
      <c r="F117" s="2341" t="s">
        <v>1027</v>
      </c>
      <c r="G117" s="2342">
        <v>0</v>
      </c>
      <c r="H117" s="2343">
        <v>0</v>
      </c>
      <c r="I117" s="2344"/>
      <c r="J117" s="2345">
        <v>995</v>
      </c>
      <c r="K117" s="2345">
        <v>996</v>
      </c>
      <c r="L117" s="2345">
        <v>997</v>
      </c>
      <c r="M117" s="2345">
        <v>998</v>
      </c>
      <c r="N117" s="2345">
        <v>999</v>
      </c>
      <c r="O117" s="2345">
        <v>1000</v>
      </c>
      <c r="P117" s="2345">
        <v>2000</v>
      </c>
      <c r="Q117" s="2346"/>
      <c r="R117" s="2345">
        <v>1996</v>
      </c>
      <c r="T117" s="2347" t="s">
        <v>232</v>
      </c>
      <c r="U117" s="2345">
        <v>1001</v>
      </c>
      <c r="V117" s="2345">
        <v>1002</v>
      </c>
      <c r="W117" s="2345">
        <v>1003</v>
      </c>
      <c r="X117" s="2345">
        <v>1004</v>
      </c>
      <c r="Y117" s="2345">
        <v>1005</v>
      </c>
      <c r="AS117" s="2186"/>
      <c r="AT117" s="2189"/>
      <c r="AU117" s="2186"/>
      <c r="AV117" s="2186" t="s">
        <v>1411</v>
      </c>
      <c r="AW117" s="2186"/>
      <c r="AX117" s="2186"/>
      <c r="AY117" s="2186"/>
      <c r="AZ117" s="2186"/>
      <c r="GK117" s="2260"/>
      <c r="GL117" s="2260"/>
      <c r="GM117" s="2260"/>
      <c r="GN117" s="2260"/>
      <c r="GO117" s="2260"/>
      <c r="GP117" s="2260"/>
      <c r="GQ117" s="2260"/>
      <c r="GR117" s="2260"/>
      <c r="GS117" s="2260"/>
      <c r="GT117" s="2260"/>
      <c r="GU117" s="2260"/>
      <c r="GV117" s="2260"/>
      <c r="GW117" s="2260"/>
      <c r="GX117" s="2260"/>
      <c r="GY117" s="2260"/>
      <c r="GZ117" s="2260"/>
      <c r="HA117" s="2260"/>
      <c r="HB117" s="2260"/>
      <c r="HC117" s="2260"/>
      <c r="HD117" s="2260"/>
      <c r="HE117" s="2260"/>
      <c r="HF117" s="2260"/>
      <c r="HG117" s="2260"/>
      <c r="HH117" s="2260"/>
      <c r="HI117" s="2260"/>
      <c r="HJ117" s="2260"/>
      <c r="HK117" s="2260"/>
      <c r="HL117" s="2260"/>
      <c r="HM117" s="2260"/>
      <c r="HN117" s="2260"/>
      <c r="HO117" s="2260"/>
      <c r="HP117" s="2260"/>
      <c r="HQ117" s="2260"/>
      <c r="HR117" s="2260"/>
      <c r="HS117" s="2260"/>
      <c r="HT117" s="2260"/>
      <c r="HU117" s="2260"/>
      <c r="HV117" s="2260"/>
      <c r="HW117" s="2260"/>
      <c r="HX117" s="2260"/>
      <c r="HY117" s="2260"/>
      <c r="HZ117" s="2260"/>
      <c r="IA117" s="2260"/>
      <c r="IB117" s="2260"/>
      <c r="IC117" s="2260"/>
      <c r="ID117" s="2260"/>
      <c r="IE117" s="2260"/>
      <c r="IF117" s="2260"/>
      <c r="IG117" s="2260"/>
      <c r="IH117" s="2260"/>
      <c r="II117" s="2260"/>
      <c r="IJ117" s="2260"/>
      <c r="IK117" s="2260"/>
      <c r="IL117" s="2260"/>
      <c r="IM117" s="2260"/>
      <c r="IN117" s="2260"/>
      <c r="IO117" s="2260"/>
      <c r="IP117" s="2260"/>
      <c r="IQ117" s="2260"/>
      <c r="IR117" s="2260"/>
      <c r="IS117" s="2260"/>
      <c r="IT117" s="2260"/>
      <c r="IU117" s="2260"/>
      <c r="IV117" s="2260"/>
      <c r="IW117" s="2260"/>
      <c r="IX117" s="2260"/>
      <c r="IY117" s="2260"/>
      <c r="IZ117" s="2260"/>
      <c r="JA117" s="2260"/>
      <c r="JB117" s="2260"/>
      <c r="JC117" s="2260"/>
      <c r="JD117" s="2260"/>
      <c r="JE117" s="2260"/>
      <c r="JF117" s="2260"/>
      <c r="JG117" s="2260"/>
      <c r="JH117" s="2260"/>
      <c r="JI117" s="2260"/>
      <c r="JJ117" s="2260"/>
      <c r="JK117" s="2260"/>
      <c r="JL117" s="2260"/>
      <c r="JM117" s="2260"/>
      <c r="JN117" s="2260"/>
      <c r="JO117" s="2260"/>
      <c r="JP117" s="2260"/>
      <c r="JQ117" s="2260"/>
      <c r="JR117" s="2260"/>
      <c r="JS117" s="2260"/>
      <c r="JT117" s="2260"/>
      <c r="JU117" s="2260"/>
      <c r="JV117" s="2260"/>
      <c r="JW117" s="2260"/>
      <c r="JX117" s="2260"/>
      <c r="JY117" s="2260"/>
      <c r="JZ117" s="2260"/>
      <c r="KA117" s="2260"/>
      <c r="KB117" s="2260"/>
      <c r="KC117" s="2260"/>
      <c r="KD117" s="2260"/>
      <c r="KE117" s="2260"/>
      <c r="KF117" s="2260"/>
      <c r="KG117" s="2260"/>
      <c r="KH117" s="2260"/>
      <c r="KI117" s="2260"/>
      <c r="KJ117" s="2260"/>
      <c r="KK117" s="2260"/>
      <c r="KL117" s="2260"/>
      <c r="KM117" s="2260"/>
      <c r="KN117" s="2260"/>
      <c r="KO117" s="2260"/>
      <c r="KP117" s="2260"/>
      <c r="KQ117" s="2260"/>
      <c r="KR117" s="2260"/>
      <c r="KS117" s="2260"/>
      <c r="KT117" s="2260"/>
      <c r="KU117" s="2260"/>
      <c r="KV117" s="2260"/>
    </row>
    <row r="118" spans="1:308" s="2185" customFormat="1" ht="13.8">
      <c r="A118" s="2226" t="s">
        <v>590</v>
      </c>
      <c r="B118" s="152"/>
      <c r="D118" s="2340"/>
      <c r="E118" s="2234">
        <v>19</v>
      </c>
      <c r="F118" s="2341" t="s">
        <v>1027</v>
      </c>
      <c r="G118" s="2342">
        <v>0</v>
      </c>
      <c r="H118" s="2343">
        <v>0</v>
      </c>
      <c r="I118" s="2344"/>
      <c r="J118" s="2345">
        <v>995</v>
      </c>
      <c r="K118" s="2345">
        <v>996</v>
      </c>
      <c r="L118" s="2345">
        <v>997</v>
      </c>
      <c r="M118" s="2345">
        <v>998</v>
      </c>
      <c r="N118" s="2345">
        <v>999</v>
      </c>
      <c r="O118" s="2345">
        <v>1000</v>
      </c>
      <c r="P118" s="2345">
        <v>2000</v>
      </c>
      <c r="Q118" s="2346"/>
      <c r="R118" s="2345">
        <v>1996</v>
      </c>
      <c r="T118" s="2347" t="s">
        <v>232</v>
      </c>
      <c r="U118" s="2345">
        <v>1001</v>
      </c>
      <c r="V118" s="2345">
        <v>1002</v>
      </c>
      <c r="W118" s="2345">
        <v>1003</v>
      </c>
      <c r="X118" s="2345">
        <v>1004</v>
      </c>
      <c r="Y118" s="2345">
        <v>1005</v>
      </c>
      <c r="GK118" s="2260"/>
      <c r="GL118" s="2260"/>
      <c r="GM118" s="2260"/>
      <c r="GN118" s="2260"/>
      <c r="GO118" s="2260"/>
      <c r="GP118" s="2260"/>
      <c r="GQ118" s="2260"/>
      <c r="GR118" s="2260"/>
      <c r="GS118" s="2260"/>
      <c r="GT118" s="2260"/>
      <c r="GU118" s="2260"/>
      <c r="GV118" s="2260"/>
      <c r="GW118" s="2260"/>
      <c r="GX118" s="2260"/>
      <c r="GY118" s="2260"/>
      <c r="GZ118" s="2260"/>
      <c r="HA118" s="2260"/>
      <c r="HB118" s="2260"/>
      <c r="HC118" s="2260"/>
      <c r="HD118" s="2260"/>
      <c r="HE118" s="2260"/>
      <c r="HF118" s="2260"/>
      <c r="HG118" s="2260"/>
      <c r="HH118" s="2260"/>
      <c r="HI118" s="2260"/>
      <c r="HJ118" s="2260"/>
      <c r="HK118" s="2260"/>
      <c r="HL118" s="2260"/>
      <c r="HM118" s="2260"/>
      <c r="HN118" s="2260"/>
      <c r="HO118" s="2260"/>
      <c r="HP118" s="2260"/>
      <c r="HQ118" s="2260"/>
      <c r="HR118" s="2260"/>
      <c r="HS118" s="2260"/>
      <c r="HT118" s="2260"/>
      <c r="HU118" s="2260"/>
      <c r="HV118" s="2260"/>
      <c r="HW118" s="2260"/>
      <c r="HX118" s="2260"/>
      <c r="HY118" s="2260"/>
      <c r="HZ118" s="2260"/>
      <c r="IA118" s="2260"/>
      <c r="IB118" s="2260"/>
      <c r="IC118" s="2260"/>
      <c r="ID118" s="2260"/>
      <c r="IE118" s="2260"/>
      <c r="IF118" s="2260"/>
      <c r="IG118" s="2260"/>
      <c r="IH118" s="2260"/>
      <c r="II118" s="2260"/>
      <c r="IJ118" s="2260"/>
      <c r="IK118" s="2260"/>
      <c r="IL118" s="2260"/>
      <c r="IM118" s="2260"/>
      <c r="IN118" s="2260"/>
      <c r="IO118" s="2260"/>
      <c r="IP118" s="2260"/>
      <c r="IQ118" s="2260"/>
      <c r="IR118" s="2260"/>
      <c r="IS118" s="2260"/>
      <c r="IT118" s="2260"/>
      <c r="IU118" s="2260"/>
      <c r="IV118" s="2260"/>
      <c r="IW118" s="2260"/>
      <c r="IX118" s="2260"/>
      <c r="IY118" s="2260"/>
      <c r="IZ118" s="2260"/>
      <c r="JA118" s="2260"/>
      <c r="JB118" s="2260"/>
      <c r="JC118" s="2260"/>
      <c r="JD118" s="2260"/>
      <c r="JE118" s="2260"/>
      <c r="JF118" s="2260"/>
      <c r="JG118" s="2260"/>
      <c r="JH118" s="2260"/>
      <c r="JI118" s="2260"/>
      <c r="JJ118" s="2260"/>
      <c r="JK118" s="2260"/>
      <c r="JL118" s="2260"/>
      <c r="JM118" s="2260"/>
      <c r="JN118" s="2260"/>
      <c r="JO118" s="2260"/>
      <c r="JP118" s="2260"/>
      <c r="JQ118" s="2260"/>
      <c r="JR118" s="2260"/>
      <c r="JS118" s="2260"/>
      <c r="JT118" s="2260"/>
      <c r="JU118" s="2260"/>
      <c r="JV118" s="2260"/>
      <c r="JW118" s="2260"/>
      <c r="JX118" s="2260"/>
      <c r="JY118" s="2260"/>
      <c r="JZ118" s="2260"/>
      <c r="KA118" s="2260"/>
      <c r="KB118" s="2260"/>
      <c r="KC118" s="2260"/>
      <c r="KD118" s="2260"/>
      <c r="KE118" s="2260"/>
      <c r="KF118" s="2260"/>
      <c r="KG118" s="2260"/>
      <c r="KH118" s="2260"/>
      <c r="KI118" s="2260"/>
      <c r="KJ118" s="2260"/>
      <c r="KK118" s="2260"/>
      <c r="KL118" s="2260"/>
      <c r="KM118" s="2260"/>
      <c r="KN118" s="2260"/>
      <c r="KO118" s="2260"/>
      <c r="KP118" s="2260"/>
      <c r="KQ118" s="2260"/>
      <c r="KR118" s="2260"/>
      <c r="KS118" s="2260"/>
      <c r="KT118" s="2260"/>
      <c r="KU118" s="2260"/>
      <c r="KV118" s="2260"/>
    </row>
    <row r="119" spans="1:308" s="2185" customFormat="1" ht="13.8">
      <c r="A119" s="2226" t="s">
        <v>590</v>
      </c>
      <c r="B119" s="152"/>
      <c r="D119" s="2340"/>
      <c r="E119" s="2234">
        <v>20</v>
      </c>
      <c r="F119" s="2341" t="s">
        <v>1027</v>
      </c>
      <c r="G119" s="2342">
        <v>0</v>
      </c>
      <c r="H119" s="2343">
        <v>0</v>
      </c>
      <c r="I119" s="2344"/>
      <c r="J119" s="2345">
        <v>995</v>
      </c>
      <c r="K119" s="2345">
        <v>996</v>
      </c>
      <c r="L119" s="2345">
        <v>997</v>
      </c>
      <c r="M119" s="2345">
        <v>998</v>
      </c>
      <c r="N119" s="2345">
        <v>999</v>
      </c>
      <c r="O119" s="2345">
        <v>1000</v>
      </c>
      <c r="P119" s="2345">
        <v>2000</v>
      </c>
      <c r="Q119" s="2346"/>
      <c r="R119" s="2345">
        <v>1996</v>
      </c>
      <c r="T119" s="2347" t="s">
        <v>232</v>
      </c>
      <c r="U119" s="2345">
        <v>1001</v>
      </c>
      <c r="V119" s="2345">
        <v>1002</v>
      </c>
      <c r="W119" s="2345">
        <v>1003</v>
      </c>
      <c r="X119" s="2345">
        <v>1004</v>
      </c>
      <c r="Y119" s="2345">
        <v>1005</v>
      </c>
      <c r="GK119" s="2260"/>
      <c r="GL119" s="2260"/>
      <c r="GM119" s="2260"/>
      <c r="GN119" s="2260"/>
      <c r="GO119" s="2260"/>
      <c r="GP119" s="2260"/>
      <c r="GQ119" s="2260"/>
      <c r="GR119" s="2260"/>
      <c r="GS119" s="2260"/>
      <c r="GT119" s="2260"/>
      <c r="GU119" s="2260"/>
      <c r="GV119" s="2260"/>
      <c r="GW119" s="2260"/>
      <c r="GX119" s="2260"/>
      <c r="GY119" s="2260"/>
      <c r="GZ119" s="2260"/>
      <c r="HA119" s="2260"/>
      <c r="HB119" s="2260"/>
      <c r="HC119" s="2260"/>
      <c r="HD119" s="2260"/>
      <c r="HE119" s="2260"/>
      <c r="HF119" s="2260"/>
      <c r="HG119" s="2260"/>
      <c r="HH119" s="2260"/>
      <c r="HI119" s="2260"/>
      <c r="HJ119" s="2260"/>
      <c r="HK119" s="2260"/>
      <c r="HL119" s="2260"/>
      <c r="HM119" s="2260"/>
      <c r="HN119" s="2260"/>
      <c r="HO119" s="2260"/>
      <c r="HP119" s="2260"/>
      <c r="HQ119" s="2260"/>
      <c r="HR119" s="2260"/>
      <c r="HS119" s="2260"/>
      <c r="HT119" s="2260"/>
      <c r="HU119" s="2260"/>
      <c r="HV119" s="2260"/>
      <c r="HW119" s="2260"/>
      <c r="HX119" s="2260"/>
      <c r="HY119" s="2260"/>
      <c r="HZ119" s="2260"/>
      <c r="IA119" s="2260"/>
      <c r="IB119" s="2260"/>
      <c r="IC119" s="2260"/>
      <c r="ID119" s="2260"/>
      <c r="IE119" s="2260"/>
      <c r="IF119" s="2260"/>
      <c r="IG119" s="2260"/>
      <c r="IH119" s="2260"/>
      <c r="II119" s="2260"/>
      <c r="IJ119" s="2260"/>
      <c r="IK119" s="2260"/>
      <c r="IL119" s="2260"/>
      <c r="IM119" s="2260"/>
      <c r="IN119" s="2260"/>
      <c r="IO119" s="2260"/>
      <c r="IP119" s="2260"/>
      <c r="IQ119" s="2260"/>
      <c r="IR119" s="2260"/>
      <c r="IS119" s="2260"/>
      <c r="IT119" s="2260"/>
      <c r="IU119" s="2260"/>
      <c r="IV119" s="2260"/>
      <c r="IW119" s="2260"/>
      <c r="IX119" s="2260"/>
      <c r="IY119" s="2260"/>
      <c r="IZ119" s="2260"/>
      <c r="JA119" s="2260"/>
      <c r="JB119" s="2260"/>
      <c r="JC119" s="2260"/>
      <c r="JD119" s="2260"/>
      <c r="JE119" s="2260"/>
      <c r="JF119" s="2260"/>
      <c r="JG119" s="2260"/>
      <c r="JH119" s="2260"/>
      <c r="JI119" s="2260"/>
      <c r="JJ119" s="2260"/>
      <c r="JK119" s="2260"/>
      <c r="JL119" s="2260"/>
      <c r="JM119" s="2260"/>
      <c r="JN119" s="2260"/>
      <c r="JO119" s="2260"/>
      <c r="JP119" s="2260"/>
      <c r="JQ119" s="2260"/>
      <c r="JR119" s="2260"/>
      <c r="JS119" s="2260"/>
      <c r="JT119" s="2260"/>
      <c r="JU119" s="2260"/>
      <c r="JV119" s="2260"/>
      <c r="JW119" s="2260"/>
      <c r="JX119" s="2260"/>
      <c r="JY119" s="2260"/>
      <c r="JZ119" s="2260"/>
      <c r="KA119" s="2260"/>
      <c r="KB119" s="2260"/>
      <c r="KC119" s="2260"/>
      <c r="KD119" s="2260"/>
      <c r="KE119" s="2260"/>
      <c r="KF119" s="2260"/>
      <c r="KG119" s="2260"/>
      <c r="KH119" s="2260"/>
      <c r="KI119" s="2260"/>
      <c r="KJ119" s="2260"/>
      <c r="KK119" s="2260"/>
      <c r="KL119" s="2260"/>
      <c r="KM119" s="2260"/>
      <c r="KN119" s="2260"/>
      <c r="KO119" s="2260"/>
      <c r="KP119" s="2260"/>
      <c r="KQ119" s="2260"/>
      <c r="KR119" s="2260"/>
      <c r="KS119" s="2260"/>
      <c r="KT119" s="2260"/>
      <c r="KU119" s="2260"/>
      <c r="KV119" s="2260"/>
    </row>
    <row r="120" spans="1:308" s="2185" customFormat="1" ht="13.8">
      <c r="A120" s="2226" t="s">
        <v>590</v>
      </c>
      <c r="B120" s="152"/>
      <c r="D120" s="2340"/>
      <c r="E120" s="2234">
        <v>21</v>
      </c>
      <c r="F120" s="2341" t="s">
        <v>1027</v>
      </c>
      <c r="G120" s="2342">
        <v>0</v>
      </c>
      <c r="H120" s="2343">
        <v>0</v>
      </c>
      <c r="I120" s="2344"/>
      <c r="J120" s="2345">
        <v>995</v>
      </c>
      <c r="K120" s="2345">
        <v>996</v>
      </c>
      <c r="L120" s="2345">
        <v>997</v>
      </c>
      <c r="M120" s="2345">
        <v>998</v>
      </c>
      <c r="N120" s="2345">
        <v>999</v>
      </c>
      <c r="O120" s="2345">
        <v>1000</v>
      </c>
      <c r="P120" s="2345">
        <v>2000</v>
      </c>
      <c r="Q120" s="2346"/>
      <c r="R120" s="2345">
        <v>1996</v>
      </c>
      <c r="T120" s="2347" t="s">
        <v>232</v>
      </c>
      <c r="U120" s="2345">
        <v>1001</v>
      </c>
      <c r="V120" s="2345">
        <v>1002</v>
      </c>
      <c r="W120" s="2345">
        <v>1003</v>
      </c>
      <c r="X120" s="2345">
        <v>1004</v>
      </c>
      <c r="Y120" s="2345">
        <v>1005</v>
      </c>
      <c r="GK120" s="2260"/>
      <c r="GL120" s="2260"/>
      <c r="GM120" s="2260"/>
      <c r="GN120" s="2260"/>
      <c r="GO120" s="2260"/>
      <c r="GP120" s="2260"/>
      <c r="GQ120" s="2260"/>
      <c r="GR120" s="2260"/>
      <c r="GS120" s="2260"/>
      <c r="GT120" s="2260"/>
      <c r="GU120" s="2260"/>
      <c r="GV120" s="2260"/>
      <c r="GW120" s="2260"/>
      <c r="GX120" s="2260"/>
      <c r="GY120" s="2260"/>
      <c r="GZ120" s="2260"/>
      <c r="HA120" s="2260"/>
      <c r="HB120" s="2260"/>
      <c r="HC120" s="2260"/>
      <c r="HD120" s="2260"/>
      <c r="HE120" s="2260"/>
      <c r="HF120" s="2260"/>
      <c r="HG120" s="2260"/>
      <c r="HH120" s="2260"/>
      <c r="HI120" s="2260"/>
      <c r="HJ120" s="2260"/>
      <c r="HK120" s="2260"/>
      <c r="HL120" s="2260"/>
      <c r="HM120" s="2260"/>
      <c r="HN120" s="2260"/>
      <c r="HO120" s="2260"/>
      <c r="HP120" s="2260"/>
      <c r="HQ120" s="2260"/>
      <c r="HR120" s="2260"/>
      <c r="HS120" s="2260"/>
      <c r="HT120" s="2260"/>
      <c r="HU120" s="2260"/>
      <c r="HV120" s="2260"/>
      <c r="HW120" s="2260"/>
      <c r="HX120" s="2260"/>
      <c r="HY120" s="2260"/>
      <c r="HZ120" s="2260"/>
      <c r="IA120" s="2260"/>
      <c r="IB120" s="2260"/>
      <c r="IC120" s="2260"/>
      <c r="ID120" s="2260"/>
      <c r="IE120" s="2260"/>
      <c r="IF120" s="2260"/>
      <c r="IG120" s="2260"/>
      <c r="IH120" s="2260"/>
      <c r="II120" s="2260"/>
      <c r="IJ120" s="2260"/>
      <c r="IK120" s="2260"/>
      <c r="IL120" s="2260"/>
      <c r="IM120" s="2260"/>
      <c r="IN120" s="2260"/>
      <c r="IO120" s="2260"/>
      <c r="IP120" s="2260"/>
      <c r="IQ120" s="2260"/>
      <c r="IR120" s="2260"/>
      <c r="IS120" s="2260"/>
      <c r="IT120" s="2260"/>
      <c r="IU120" s="2260"/>
      <c r="IV120" s="2260"/>
      <c r="IW120" s="2260"/>
      <c r="IX120" s="2260"/>
      <c r="IY120" s="2260"/>
      <c r="IZ120" s="2260"/>
      <c r="JA120" s="2260"/>
      <c r="JB120" s="2260"/>
      <c r="JC120" s="2260"/>
      <c r="JD120" s="2260"/>
      <c r="JE120" s="2260"/>
      <c r="JF120" s="2260"/>
      <c r="JG120" s="2260"/>
      <c r="JH120" s="2260"/>
      <c r="JI120" s="2260"/>
      <c r="JJ120" s="2260"/>
      <c r="JK120" s="2260"/>
      <c r="JL120" s="2260"/>
      <c r="JM120" s="2260"/>
      <c r="JN120" s="2260"/>
      <c r="JO120" s="2260"/>
      <c r="JP120" s="2260"/>
      <c r="JQ120" s="2260"/>
      <c r="JR120" s="2260"/>
      <c r="JS120" s="2260"/>
      <c r="JT120" s="2260"/>
      <c r="JU120" s="2260"/>
      <c r="JV120" s="2260"/>
      <c r="JW120" s="2260"/>
      <c r="JX120" s="2260"/>
      <c r="JY120" s="2260"/>
      <c r="JZ120" s="2260"/>
      <c r="KA120" s="2260"/>
      <c r="KB120" s="2260"/>
      <c r="KC120" s="2260"/>
      <c r="KD120" s="2260"/>
      <c r="KE120" s="2260"/>
      <c r="KF120" s="2260"/>
      <c r="KG120" s="2260"/>
      <c r="KH120" s="2260"/>
      <c r="KI120" s="2260"/>
      <c r="KJ120" s="2260"/>
      <c r="KK120" s="2260"/>
      <c r="KL120" s="2260"/>
      <c r="KM120" s="2260"/>
      <c r="KN120" s="2260"/>
      <c r="KO120" s="2260"/>
      <c r="KP120" s="2260"/>
      <c r="KQ120" s="2260"/>
      <c r="KR120" s="2260"/>
      <c r="KS120" s="2260"/>
      <c r="KT120" s="2260"/>
      <c r="KU120" s="2260"/>
      <c r="KV120" s="2260"/>
    </row>
    <row r="121" spans="1:308" s="2185" customFormat="1" ht="13.8">
      <c r="A121" s="2226" t="s">
        <v>590</v>
      </c>
      <c r="B121" s="152"/>
      <c r="D121" s="2340"/>
      <c r="E121" s="2234">
        <v>22</v>
      </c>
      <c r="F121" s="2341" t="s">
        <v>1027</v>
      </c>
      <c r="G121" s="2342">
        <v>0</v>
      </c>
      <c r="H121" s="2343">
        <v>0</v>
      </c>
      <c r="I121" s="2344"/>
      <c r="J121" s="2345">
        <v>995</v>
      </c>
      <c r="K121" s="2345">
        <v>996</v>
      </c>
      <c r="L121" s="2345">
        <v>997</v>
      </c>
      <c r="M121" s="2345">
        <v>998</v>
      </c>
      <c r="N121" s="2345">
        <v>999</v>
      </c>
      <c r="O121" s="2345">
        <v>1000</v>
      </c>
      <c r="P121" s="2345">
        <v>2000</v>
      </c>
      <c r="Q121" s="2346"/>
      <c r="R121" s="2345">
        <v>1996</v>
      </c>
      <c r="T121" s="2347" t="s">
        <v>232</v>
      </c>
      <c r="U121" s="2345">
        <v>1001</v>
      </c>
      <c r="V121" s="2345">
        <v>1002</v>
      </c>
      <c r="W121" s="2345">
        <v>1003</v>
      </c>
      <c r="X121" s="2345">
        <v>1004</v>
      </c>
      <c r="Y121" s="2345">
        <v>1005</v>
      </c>
      <c r="GK121" s="2260"/>
      <c r="GL121" s="2260"/>
      <c r="GM121" s="2260"/>
      <c r="GN121" s="2260"/>
      <c r="GO121" s="2260"/>
      <c r="GP121" s="2260"/>
      <c r="GQ121" s="2260"/>
      <c r="GR121" s="2260"/>
      <c r="GS121" s="2260"/>
      <c r="GT121" s="2260"/>
      <c r="GU121" s="2260"/>
      <c r="GV121" s="2260"/>
      <c r="GW121" s="2260"/>
      <c r="GX121" s="2260"/>
      <c r="GY121" s="2260"/>
      <c r="GZ121" s="2260"/>
      <c r="HA121" s="2260"/>
      <c r="HB121" s="2260"/>
      <c r="HC121" s="2260"/>
      <c r="HD121" s="2260"/>
      <c r="HE121" s="2260"/>
      <c r="HF121" s="2260"/>
      <c r="HG121" s="2260"/>
      <c r="HH121" s="2260"/>
      <c r="HI121" s="2260"/>
      <c r="HJ121" s="2260"/>
      <c r="HK121" s="2260"/>
      <c r="HL121" s="2260"/>
      <c r="HM121" s="2260"/>
      <c r="HN121" s="2260"/>
      <c r="HO121" s="2260"/>
      <c r="HP121" s="2260"/>
      <c r="HQ121" s="2260"/>
      <c r="HR121" s="2260"/>
      <c r="HS121" s="2260"/>
      <c r="HT121" s="2260"/>
      <c r="HU121" s="2260"/>
      <c r="HV121" s="2260"/>
      <c r="HW121" s="2260"/>
      <c r="HX121" s="2260"/>
      <c r="HY121" s="2260"/>
      <c r="HZ121" s="2260"/>
      <c r="IA121" s="2260"/>
      <c r="IB121" s="2260"/>
      <c r="IC121" s="2260"/>
      <c r="ID121" s="2260"/>
      <c r="IE121" s="2260"/>
      <c r="IF121" s="2260"/>
      <c r="IG121" s="2260"/>
      <c r="IH121" s="2260"/>
      <c r="II121" s="2260"/>
      <c r="IJ121" s="2260"/>
      <c r="IK121" s="2260"/>
      <c r="IL121" s="2260"/>
      <c r="IM121" s="2260"/>
      <c r="IN121" s="2260"/>
      <c r="IO121" s="2260"/>
      <c r="IP121" s="2260"/>
      <c r="IQ121" s="2260"/>
      <c r="IR121" s="2260"/>
      <c r="IS121" s="2260"/>
      <c r="IT121" s="2260"/>
      <c r="IU121" s="2260"/>
      <c r="IV121" s="2260"/>
      <c r="IW121" s="2260"/>
      <c r="IX121" s="2260"/>
      <c r="IY121" s="2260"/>
      <c r="IZ121" s="2260"/>
      <c r="JA121" s="2260"/>
      <c r="JB121" s="2260"/>
      <c r="JC121" s="2260"/>
      <c r="JD121" s="2260"/>
      <c r="JE121" s="2260"/>
      <c r="JF121" s="2260"/>
      <c r="JG121" s="2260"/>
      <c r="JH121" s="2260"/>
      <c r="JI121" s="2260"/>
      <c r="JJ121" s="2260"/>
      <c r="JK121" s="2260"/>
      <c r="JL121" s="2260"/>
      <c r="JM121" s="2260"/>
      <c r="JN121" s="2260"/>
      <c r="JO121" s="2260"/>
      <c r="JP121" s="2260"/>
      <c r="JQ121" s="2260"/>
      <c r="JR121" s="2260"/>
      <c r="JS121" s="2260"/>
      <c r="JT121" s="2260"/>
      <c r="JU121" s="2260"/>
      <c r="JV121" s="2260"/>
      <c r="JW121" s="2260"/>
      <c r="JX121" s="2260"/>
      <c r="JY121" s="2260"/>
      <c r="JZ121" s="2260"/>
      <c r="KA121" s="2260"/>
      <c r="KB121" s="2260"/>
      <c r="KC121" s="2260"/>
      <c r="KD121" s="2260"/>
      <c r="KE121" s="2260"/>
      <c r="KF121" s="2260"/>
      <c r="KG121" s="2260"/>
      <c r="KH121" s="2260"/>
      <c r="KI121" s="2260"/>
      <c r="KJ121" s="2260"/>
      <c r="KK121" s="2260"/>
      <c r="KL121" s="2260"/>
      <c r="KM121" s="2260"/>
      <c r="KN121" s="2260"/>
      <c r="KO121" s="2260"/>
      <c r="KP121" s="2260"/>
      <c r="KQ121" s="2260"/>
      <c r="KR121" s="2260"/>
      <c r="KS121" s="2260"/>
      <c r="KT121" s="2260"/>
      <c r="KU121" s="2260"/>
      <c r="KV121" s="2260"/>
    </row>
    <row r="122" spans="1:308" s="2185" customFormat="1" ht="13.8">
      <c r="A122" s="2226" t="s">
        <v>590</v>
      </c>
      <c r="B122" s="152"/>
      <c r="D122" s="2340"/>
      <c r="E122" s="2234">
        <v>23</v>
      </c>
      <c r="F122" s="2341" t="s">
        <v>1027</v>
      </c>
      <c r="G122" s="2342">
        <v>0</v>
      </c>
      <c r="H122" s="2343">
        <v>0</v>
      </c>
      <c r="I122" s="2344"/>
      <c r="J122" s="2345">
        <v>995</v>
      </c>
      <c r="K122" s="2345">
        <v>996</v>
      </c>
      <c r="L122" s="2345">
        <v>997</v>
      </c>
      <c r="M122" s="2345">
        <v>998</v>
      </c>
      <c r="N122" s="2345">
        <v>999</v>
      </c>
      <c r="O122" s="2345">
        <v>1000</v>
      </c>
      <c r="P122" s="2345">
        <v>2000</v>
      </c>
      <c r="Q122" s="2346"/>
      <c r="R122" s="2345">
        <v>1996</v>
      </c>
      <c r="T122" s="2347" t="s">
        <v>232</v>
      </c>
      <c r="U122" s="2345">
        <v>1001</v>
      </c>
      <c r="V122" s="2345">
        <v>1002</v>
      </c>
      <c r="W122" s="2345">
        <v>1003</v>
      </c>
      <c r="X122" s="2345">
        <v>1004</v>
      </c>
      <c r="Y122" s="2345">
        <v>1005</v>
      </c>
      <c r="GK122" s="2260"/>
      <c r="GL122" s="2260"/>
      <c r="GM122" s="2260"/>
      <c r="GN122" s="2260"/>
      <c r="GO122" s="2260"/>
      <c r="GP122" s="2260"/>
      <c r="GQ122" s="2260"/>
      <c r="GR122" s="2260"/>
      <c r="GS122" s="2260"/>
      <c r="GT122" s="2260"/>
      <c r="GU122" s="2260"/>
      <c r="GV122" s="2260"/>
      <c r="GW122" s="2260"/>
      <c r="GX122" s="2260"/>
      <c r="GY122" s="2260"/>
      <c r="GZ122" s="2260"/>
      <c r="HA122" s="2260"/>
      <c r="HB122" s="2260"/>
      <c r="HC122" s="2260"/>
      <c r="HD122" s="2260"/>
      <c r="HE122" s="2260"/>
      <c r="HF122" s="2260"/>
      <c r="HG122" s="2260"/>
      <c r="HH122" s="2260"/>
      <c r="HI122" s="2260"/>
      <c r="HJ122" s="2260"/>
      <c r="HK122" s="2260"/>
      <c r="HL122" s="2260"/>
      <c r="HM122" s="2260"/>
      <c r="HN122" s="2260"/>
      <c r="HO122" s="2260"/>
      <c r="HP122" s="2260"/>
      <c r="HQ122" s="2260"/>
      <c r="HR122" s="2260"/>
      <c r="HS122" s="2260"/>
      <c r="HT122" s="2260"/>
      <c r="HU122" s="2260"/>
      <c r="HV122" s="2260"/>
      <c r="HW122" s="2260"/>
      <c r="HX122" s="2260"/>
      <c r="HY122" s="2260"/>
      <c r="HZ122" s="2260"/>
      <c r="IA122" s="2260"/>
      <c r="IB122" s="2260"/>
      <c r="IC122" s="2260"/>
      <c r="ID122" s="2260"/>
      <c r="IE122" s="2260"/>
      <c r="IF122" s="2260"/>
      <c r="IG122" s="2260"/>
      <c r="IH122" s="2260"/>
      <c r="II122" s="2260"/>
      <c r="IJ122" s="2260"/>
      <c r="IK122" s="2260"/>
      <c r="IL122" s="2260"/>
      <c r="IM122" s="2260"/>
      <c r="IN122" s="2260"/>
      <c r="IO122" s="2260"/>
      <c r="IP122" s="2260"/>
      <c r="IQ122" s="2260"/>
      <c r="IR122" s="2260"/>
      <c r="IS122" s="2260"/>
      <c r="IT122" s="2260"/>
      <c r="IU122" s="2260"/>
      <c r="IV122" s="2260"/>
      <c r="IW122" s="2260"/>
      <c r="IX122" s="2260"/>
      <c r="IY122" s="2260"/>
      <c r="IZ122" s="2260"/>
      <c r="JA122" s="2260"/>
      <c r="JB122" s="2260"/>
      <c r="JC122" s="2260"/>
      <c r="JD122" s="2260"/>
      <c r="JE122" s="2260"/>
      <c r="JF122" s="2260"/>
      <c r="JG122" s="2260"/>
      <c r="JH122" s="2260"/>
      <c r="JI122" s="2260"/>
      <c r="JJ122" s="2260"/>
      <c r="JK122" s="2260"/>
      <c r="JL122" s="2260"/>
      <c r="JM122" s="2260"/>
      <c r="JN122" s="2260"/>
      <c r="JO122" s="2260"/>
      <c r="JP122" s="2260"/>
      <c r="JQ122" s="2260"/>
      <c r="JR122" s="2260"/>
      <c r="JS122" s="2260"/>
      <c r="JT122" s="2260"/>
      <c r="JU122" s="2260"/>
      <c r="JV122" s="2260"/>
      <c r="JW122" s="2260"/>
      <c r="JX122" s="2260"/>
      <c r="JY122" s="2260"/>
      <c r="JZ122" s="2260"/>
      <c r="KA122" s="2260"/>
      <c r="KB122" s="2260"/>
      <c r="KC122" s="2260"/>
      <c r="KD122" s="2260"/>
      <c r="KE122" s="2260"/>
      <c r="KF122" s="2260"/>
      <c r="KG122" s="2260"/>
      <c r="KH122" s="2260"/>
      <c r="KI122" s="2260"/>
      <c r="KJ122" s="2260"/>
      <c r="KK122" s="2260"/>
      <c r="KL122" s="2260"/>
      <c r="KM122" s="2260"/>
      <c r="KN122" s="2260"/>
      <c r="KO122" s="2260"/>
      <c r="KP122" s="2260"/>
      <c r="KQ122" s="2260"/>
      <c r="KR122" s="2260"/>
      <c r="KS122" s="2260"/>
      <c r="KT122" s="2260"/>
      <c r="KU122" s="2260"/>
      <c r="KV122" s="2260"/>
    </row>
    <row r="123" spans="1:308" s="2185" customFormat="1" ht="13.8">
      <c r="A123" s="2226" t="s">
        <v>590</v>
      </c>
      <c r="B123" s="152"/>
      <c r="D123" s="2340"/>
      <c r="E123" s="2234">
        <v>24</v>
      </c>
      <c r="F123" s="2341" t="s">
        <v>1027</v>
      </c>
      <c r="G123" s="2342">
        <v>0</v>
      </c>
      <c r="H123" s="2343">
        <v>0</v>
      </c>
      <c r="I123" s="2344"/>
      <c r="J123" s="2345">
        <v>995</v>
      </c>
      <c r="K123" s="2345">
        <v>996</v>
      </c>
      <c r="L123" s="2345">
        <v>997</v>
      </c>
      <c r="M123" s="2345">
        <v>998</v>
      </c>
      <c r="N123" s="2345">
        <v>999</v>
      </c>
      <c r="O123" s="2345">
        <v>1000</v>
      </c>
      <c r="P123" s="2345">
        <v>2000</v>
      </c>
      <c r="Q123" s="2346"/>
      <c r="R123" s="2345">
        <v>1996</v>
      </c>
      <c r="T123" s="2347" t="s">
        <v>232</v>
      </c>
      <c r="U123" s="2345">
        <v>1001</v>
      </c>
      <c r="V123" s="2345">
        <v>1002</v>
      </c>
      <c r="W123" s="2345">
        <v>1003</v>
      </c>
      <c r="X123" s="2345">
        <v>1004</v>
      </c>
      <c r="Y123" s="2345">
        <v>1005</v>
      </c>
      <c r="GK123" s="2260"/>
      <c r="GL123" s="2260"/>
      <c r="GM123" s="2260"/>
      <c r="GN123" s="2260"/>
      <c r="GO123" s="2260"/>
      <c r="GP123" s="2260"/>
      <c r="GQ123" s="2260"/>
      <c r="GR123" s="2260"/>
      <c r="GS123" s="2260"/>
      <c r="GT123" s="2260"/>
      <c r="GU123" s="2260"/>
      <c r="GV123" s="2260"/>
      <c r="GW123" s="2260"/>
      <c r="GX123" s="2260"/>
      <c r="GY123" s="2260"/>
      <c r="GZ123" s="2260"/>
      <c r="HA123" s="2260"/>
      <c r="HB123" s="2260"/>
      <c r="HC123" s="2260"/>
      <c r="HD123" s="2260"/>
      <c r="HE123" s="2260"/>
      <c r="HF123" s="2260"/>
      <c r="HG123" s="2260"/>
      <c r="HH123" s="2260"/>
      <c r="HI123" s="2260"/>
      <c r="HJ123" s="2260"/>
      <c r="HK123" s="2260"/>
      <c r="HL123" s="2260"/>
      <c r="HM123" s="2260"/>
      <c r="HN123" s="2260"/>
      <c r="HO123" s="2260"/>
      <c r="HP123" s="2260"/>
      <c r="HQ123" s="2260"/>
      <c r="HR123" s="2260"/>
      <c r="HS123" s="2260"/>
      <c r="HT123" s="2260"/>
      <c r="HU123" s="2260"/>
      <c r="HV123" s="2260"/>
      <c r="HW123" s="2260"/>
      <c r="HX123" s="2260"/>
      <c r="HY123" s="2260"/>
      <c r="HZ123" s="2260"/>
      <c r="IA123" s="2260"/>
      <c r="IB123" s="2260"/>
      <c r="IC123" s="2260"/>
      <c r="ID123" s="2260"/>
      <c r="IE123" s="2260"/>
      <c r="IF123" s="2260"/>
      <c r="IG123" s="2260"/>
      <c r="IH123" s="2260"/>
      <c r="II123" s="2260"/>
      <c r="IJ123" s="2260"/>
      <c r="IK123" s="2260"/>
      <c r="IL123" s="2260"/>
      <c r="IM123" s="2260"/>
      <c r="IN123" s="2260"/>
      <c r="IO123" s="2260"/>
      <c r="IP123" s="2260"/>
      <c r="IQ123" s="2260"/>
      <c r="IR123" s="2260"/>
      <c r="IS123" s="2260"/>
      <c r="IT123" s="2260"/>
      <c r="IU123" s="2260"/>
      <c r="IV123" s="2260"/>
      <c r="IW123" s="2260"/>
      <c r="IX123" s="2260"/>
      <c r="IY123" s="2260"/>
      <c r="IZ123" s="2260"/>
      <c r="JA123" s="2260"/>
      <c r="JB123" s="2260"/>
      <c r="JC123" s="2260"/>
      <c r="JD123" s="2260"/>
      <c r="JE123" s="2260"/>
      <c r="JF123" s="2260"/>
      <c r="JG123" s="2260"/>
      <c r="JH123" s="2260"/>
      <c r="JI123" s="2260"/>
      <c r="JJ123" s="2260"/>
      <c r="JK123" s="2260"/>
      <c r="JL123" s="2260"/>
      <c r="JM123" s="2260"/>
      <c r="JN123" s="2260"/>
      <c r="JO123" s="2260"/>
      <c r="JP123" s="2260"/>
      <c r="JQ123" s="2260"/>
      <c r="JR123" s="2260"/>
      <c r="JS123" s="2260"/>
      <c r="JT123" s="2260"/>
      <c r="JU123" s="2260"/>
      <c r="JV123" s="2260"/>
      <c r="JW123" s="2260"/>
      <c r="JX123" s="2260"/>
      <c r="JY123" s="2260"/>
      <c r="JZ123" s="2260"/>
      <c r="KA123" s="2260"/>
      <c r="KB123" s="2260"/>
      <c r="KC123" s="2260"/>
      <c r="KD123" s="2260"/>
      <c r="KE123" s="2260"/>
      <c r="KF123" s="2260"/>
      <c r="KG123" s="2260"/>
      <c r="KH123" s="2260"/>
      <c r="KI123" s="2260"/>
      <c r="KJ123" s="2260"/>
      <c r="KK123" s="2260"/>
      <c r="KL123" s="2260"/>
      <c r="KM123" s="2260"/>
      <c r="KN123" s="2260"/>
      <c r="KO123" s="2260"/>
      <c r="KP123" s="2260"/>
      <c r="KQ123" s="2260"/>
      <c r="KR123" s="2260"/>
      <c r="KS123" s="2260"/>
      <c r="KT123" s="2260"/>
      <c r="KU123" s="2260"/>
      <c r="KV123" s="2260"/>
    </row>
    <row r="124" spans="1:308" s="2185" customFormat="1" ht="13.8">
      <c r="A124" s="2226" t="s">
        <v>590</v>
      </c>
      <c r="B124" s="152"/>
      <c r="D124" s="2340"/>
      <c r="E124" s="2234">
        <v>25</v>
      </c>
      <c r="F124" s="2341" t="s">
        <v>1027</v>
      </c>
      <c r="G124" s="2342">
        <v>0</v>
      </c>
      <c r="H124" s="2343">
        <v>0</v>
      </c>
      <c r="I124" s="2344"/>
      <c r="J124" s="2345">
        <v>995</v>
      </c>
      <c r="K124" s="2345">
        <v>996</v>
      </c>
      <c r="L124" s="2345">
        <v>997</v>
      </c>
      <c r="M124" s="2345">
        <v>998</v>
      </c>
      <c r="N124" s="2345">
        <v>999</v>
      </c>
      <c r="O124" s="2345">
        <v>1000</v>
      </c>
      <c r="P124" s="2345">
        <v>2000</v>
      </c>
      <c r="Q124" s="2346"/>
      <c r="R124" s="2345">
        <v>1996</v>
      </c>
      <c r="T124" s="2347" t="s">
        <v>232</v>
      </c>
      <c r="U124" s="2345">
        <v>1001</v>
      </c>
      <c r="V124" s="2345">
        <v>1002</v>
      </c>
      <c r="W124" s="2345">
        <v>1003</v>
      </c>
      <c r="X124" s="2345">
        <v>1004</v>
      </c>
      <c r="Y124" s="2345">
        <v>1005</v>
      </c>
      <c r="GK124" s="2260"/>
      <c r="GL124" s="2260"/>
      <c r="GM124" s="2260"/>
      <c r="GN124" s="2260"/>
      <c r="GO124" s="2260"/>
      <c r="GP124" s="2260"/>
      <c r="GQ124" s="2260"/>
      <c r="GR124" s="2260"/>
      <c r="GS124" s="2260"/>
      <c r="GT124" s="2260"/>
      <c r="GU124" s="2260"/>
      <c r="GV124" s="2260"/>
      <c r="GW124" s="2260"/>
      <c r="GX124" s="2260"/>
      <c r="GY124" s="2260"/>
      <c r="GZ124" s="2260"/>
      <c r="HA124" s="2260"/>
      <c r="HB124" s="2260"/>
      <c r="HC124" s="2260"/>
      <c r="HD124" s="2260"/>
      <c r="HE124" s="2260"/>
      <c r="HF124" s="2260"/>
      <c r="HG124" s="2260"/>
      <c r="HH124" s="2260"/>
      <c r="HI124" s="2260"/>
      <c r="HJ124" s="2260"/>
      <c r="HK124" s="2260"/>
      <c r="HL124" s="2260"/>
      <c r="HM124" s="2260"/>
      <c r="HN124" s="2260"/>
      <c r="HO124" s="2260"/>
      <c r="HP124" s="2260"/>
      <c r="HQ124" s="2260"/>
      <c r="HR124" s="2260"/>
      <c r="HS124" s="2260"/>
      <c r="HT124" s="2260"/>
      <c r="HU124" s="2260"/>
      <c r="HV124" s="2260"/>
      <c r="HW124" s="2260"/>
      <c r="HX124" s="2260"/>
      <c r="HY124" s="2260"/>
      <c r="HZ124" s="2260"/>
      <c r="IA124" s="2260"/>
      <c r="IB124" s="2260"/>
      <c r="IC124" s="2260"/>
      <c r="ID124" s="2260"/>
      <c r="IE124" s="2260"/>
      <c r="IF124" s="2260"/>
      <c r="IG124" s="2260"/>
      <c r="IH124" s="2260"/>
      <c r="II124" s="2260"/>
      <c r="IJ124" s="2260"/>
      <c r="IK124" s="2260"/>
      <c r="IL124" s="2260"/>
      <c r="IM124" s="2260"/>
      <c r="IN124" s="2260"/>
      <c r="IO124" s="2260"/>
      <c r="IP124" s="2260"/>
      <c r="IQ124" s="2260"/>
      <c r="IR124" s="2260"/>
      <c r="IS124" s="2260"/>
      <c r="IT124" s="2260"/>
      <c r="IU124" s="2260"/>
      <c r="IV124" s="2260"/>
      <c r="IW124" s="2260"/>
      <c r="IX124" s="2260"/>
      <c r="IY124" s="2260"/>
      <c r="IZ124" s="2260"/>
      <c r="JA124" s="2260"/>
      <c r="JB124" s="2260"/>
      <c r="JC124" s="2260"/>
      <c r="JD124" s="2260"/>
      <c r="JE124" s="2260"/>
      <c r="JF124" s="2260"/>
      <c r="JG124" s="2260"/>
      <c r="JH124" s="2260"/>
      <c r="JI124" s="2260"/>
      <c r="JJ124" s="2260"/>
      <c r="JK124" s="2260"/>
      <c r="JL124" s="2260"/>
      <c r="JM124" s="2260"/>
      <c r="JN124" s="2260"/>
      <c r="JO124" s="2260"/>
      <c r="JP124" s="2260"/>
      <c r="JQ124" s="2260"/>
      <c r="JR124" s="2260"/>
      <c r="JS124" s="2260"/>
      <c r="JT124" s="2260"/>
      <c r="JU124" s="2260"/>
      <c r="JV124" s="2260"/>
      <c r="JW124" s="2260"/>
      <c r="JX124" s="2260"/>
      <c r="JY124" s="2260"/>
      <c r="JZ124" s="2260"/>
      <c r="KA124" s="2260"/>
      <c r="KB124" s="2260"/>
      <c r="KC124" s="2260"/>
      <c r="KD124" s="2260"/>
      <c r="KE124" s="2260"/>
      <c r="KF124" s="2260"/>
      <c r="KG124" s="2260"/>
      <c r="KH124" s="2260"/>
      <c r="KI124" s="2260"/>
      <c r="KJ124" s="2260"/>
      <c r="KK124" s="2260"/>
      <c r="KL124" s="2260"/>
      <c r="KM124" s="2260"/>
      <c r="KN124" s="2260"/>
      <c r="KO124" s="2260"/>
      <c r="KP124" s="2260"/>
      <c r="KQ124" s="2260"/>
      <c r="KR124" s="2260"/>
      <c r="KS124" s="2260"/>
      <c r="KT124" s="2260"/>
      <c r="KU124" s="2260"/>
      <c r="KV124" s="2260"/>
    </row>
    <row r="125" spans="1:308" s="2185" customFormat="1" ht="13.8">
      <c r="A125" s="152"/>
      <c r="B125" s="152"/>
      <c r="D125" s="2340"/>
      <c r="E125" s="2234"/>
      <c r="F125" s="2355" t="s">
        <v>1412</v>
      </c>
      <c r="G125" s="2356"/>
      <c r="H125" s="2356"/>
      <c r="I125" s="2357"/>
      <c r="J125" s="2358"/>
      <c r="K125" s="2358"/>
      <c r="L125" s="2358"/>
      <c r="M125" s="2358"/>
      <c r="N125" s="2358"/>
      <c r="O125" s="2359"/>
      <c r="P125" s="2358"/>
      <c r="Q125" s="2358"/>
      <c r="R125" s="2358"/>
      <c r="U125" s="2358"/>
      <c r="V125" s="2358"/>
      <c r="W125" s="2358"/>
      <c r="X125" s="2358"/>
      <c r="Y125" s="2358"/>
      <c r="AF125" s="2186"/>
    </row>
    <row r="126" spans="1:308" s="2185" customFormat="1" ht="13.8">
      <c r="A126" s="152"/>
      <c r="B126" s="152"/>
      <c r="C126" s="2186"/>
      <c r="D126" s="2360"/>
      <c r="E126" s="2234"/>
      <c r="F126" s="2320"/>
      <c r="G126" s="2320"/>
      <c r="H126" s="2320"/>
      <c r="I126" s="2320"/>
      <c r="J126" s="2320"/>
      <c r="K126" s="2320"/>
      <c r="L126" s="2320"/>
      <c r="M126" s="2320"/>
      <c r="N126" s="2320"/>
      <c r="O126" s="2361" t="s">
        <v>1413</v>
      </c>
      <c r="P126" s="2320"/>
      <c r="Q126" s="2320"/>
      <c r="R126" s="2320"/>
      <c r="S126" s="2320"/>
      <c r="T126" s="2320"/>
      <c r="U126" s="2320"/>
      <c r="V126" s="2320"/>
      <c r="W126" s="2320"/>
      <c r="X126" s="2320"/>
      <c r="Y126" s="2320"/>
      <c r="Z126" s="2186"/>
      <c r="AA126" s="2186"/>
      <c r="AB126" s="2186"/>
      <c r="AC126" s="2186"/>
      <c r="AD126" s="2186"/>
      <c r="AE126" s="2186"/>
    </row>
    <row r="127" spans="1:308" s="2185" customFormat="1" ht="13.8">
      <c r="A127" s="152"/>
      <c r="B127" s="152"/>
      <c r="D127" s="2324">
        <v>3.0199999999999996</v>
      </c>
      <c r="E127" s="2362"/>
      <c r="F127" s="2326" t="s">
        <v>1351</v>
      </c>
      <c r="G127" s="2320"/>
      <c r="H127" s="2320"/>
      <c r="I127" s="2327"/>
      <c r="J127" s="2327" t="s">
        <v>1353</v>
      </c>
      <c r="K127" s="2327" t="s">
        <v>463</v>
      </c>
      <c r="L127" s="2327" t="s">
        <v>464</v>
      </c>
      <c r="M127" s="2327" t="s">
        <v>465</v>
      </c>
      <c r="N127" s="2327" t="s">
        <v>466</v>
      </c>
      <c r="O127" s="2328" t="s">
        <v>147</v>
      </c>
      <c r="P127" s="2363" t="s">
        <v>148</v>
      </c>
      <c r="Q127" s="2320"/>
      <c r="R127" s="2330" t="s">
        <v>1354</v>
      </c>
      <c r="S127" s="2320"/>
      <c r="T127" s="2185" t="s">
        <v>1414</v>
      </c>
      <c r="U127" s="2327" t="s">
        <v>459</v>
      </c>
      <c r="V127" s="2327" t="s">
        <v>460</v>
      </c>
      <c r="W127" s="2327" t="s">
        <v>461</v>
      </c>
      <c r="X127" s="2327" t="s">
        <v>1355</v>
      </c>
      <c r="Y127" s="2327" t="s">
        <v>1356</v>
      </c>
    </row>
    <row r="128" spans="1:308" s="2185" customFormat="1" ht="13.8">
      <c r="A128" s="152"/>
      <c r="B128" s="152"/>
      <c r="D128" s="2332"/>
      <c r="E128" s="2234">
        <v>0</v>
      </c>
      <c r="F128" s="2333">
        <v>0</v>
      </c>
      <c r="G128" s="2334">
        <v>0</v>
      </c>
      <c r="H128" s="2334" t="s">
        <v>114</v>
      </c>
      <c r="I128" s="2364">
        <v>40908</v>
      </c>
      <c r="J128" s="2365">
        <v>41274</v>
      </c>
      <c r="K128" s="2365">
        <v>41639</v>
      </c>
      <c r="L128" s="2365">
        <v>42004</v>
      </c>
      <c r="M128" s="2365">
        <v>42369</v>
      </c>
      <c r="N128" s="2365">
        <v>42735</v>
      </c>
      <c r="O128" s="2365">
        <v>43100</v>
      </c>
      <c r="P128" s="2366">
        <v>43100</v>
      </c>
      <c r="Q128" s="2338"/>
      <c r="R128" s="2367">
        <v>42735</v>
      </c>
      <c r="S128" s="2185" t="s">
        <v>1027</v>
      </c>
      <c r="U128" s="2368">
        <v>43465</v>
      </c>
      <c r="V128" s="2368">
        <v>43830</v>
      </c>
      <c r="W128" s="2368">
        <v>44196</v>
      </c>
      <c r="X128" s="2368">
        <v>44561</v>
      </c>
      <c r="Y128" s="2368">
        <v>44926</v>
      </c>
    </row>
    <row r="129" spans="1:54" s="2185" customFormat="1" ht="13.8">
      <c r="A129" s="2226" t="s">
        <v>232</v>
      </c>
      <c r="B129" s="152"/>
      <c r="C129" s="2339"/>
      <c r="D129" s="2340"/>
      <c r="E129" s="2234">
        <v>1</v>
      </c>
      <c r="F129" s="2341" t="s">
        <v>1494</v>
      </c>
      <c r="G129" s="2342" t="s">
        <v>945</v>
      </c>
      <c r="H129" s="2342" t="s">
        <v>114</v>
      </c>
      <c r="I129" s="2369"/>
      <c r="J129" s="2366">
        <v>39813</v>
      </c>
      <c r="K129" s="2366">
        <v>40178</v>
      </c>
      <c r="L129" s="2366">
        <v>40543</v>
      </c>
      <c r="M129" s="2366">
        <v>40908</v>
      </c>
      <c r="N129" s="2366">
        <v>41274</v>
      </c>
      <c r="O129" s="2366">
        <v>41639</v>
      </c>
      <c r="P129" s="2366">
        <v>41820</v>
      </c>
      <c r="R129" s="2366">
        <v>41455</v>
      </c>
      <c r="S129" s="2185" t="s">
        <v>1516</v>
      </c>
      <c r="T129" s="2347" t="s">
        <v>1514</v>
      </c>
      <c r="U129" s="2366">
        <v>42369</v>
      </c>
      <c r="V129" s="2366">
        <v>42735</v>
      </c>
      <c r="W129" s="2366">
        <v>43100</v>
      </c>
      <c r="X129" s="2366">
        <v>43465</v>
      </c>
      <c r="Y129" s="2366">
        <v>43830</v>
      </c>
    </row>
    <row r="130" spans="1:54" s="2185" customFormat="1" ht="13.8">
      <c r="A130" s="2226" t="s">
        <v>232</v>
      </c>
      <c r="B130" s="152"/>
      <c r="D130" s="2340"/>
      <c r="E130" s="2234">
        <v>2</v>
      </c>
      <c r="F130" s="2341" t="s">
        <v>1498</v>
      </c>
      <c r="G130" s="2342" t="s">
        <v>953</v>
      </c>
      <c r="H130" s="2342" t="s">
        <v>114</v>
      </c>
      <c r="I130" s="2369"/>
      <c r="J130" s="2366">
        <v>39813</v>
      </c>
      <c r="K130" s="2366">
        <v>40178</v>
      </c>
      <c r="L130" s="2366">
        <v>40543</v>
      </c>
      <c r="M130" s="2366">
        <v>40908</v>
      </c>
      <c r="N130" s="2366">
        <v>41274</v>
      </c>
      <c r="O130" s="2366">
        <v>41639</v>
      </c>
      <c r="P130" s="2366">
        <v>41820</v>
      </c>
      <c r="R130" s="2366">
        <v>41455</v>
      </c>
      <c r="S130" s="2185" t="s">
        <v>1516</v>
      </c>
      <c r="T130" s="2347" t="s">
        <v>1514</v>
      </c>
      <c r="U130" s="2366">
        <v>42369</v>
      </c>
      <c r="V130" s="2366">
        <v>42735</v>
      </c>
      <c r="W130" s="2366">
        <v>43100</v>
      </c>
      <c r="X130" s="2366">
        <v>43465</v>
      </c>
      <c r="Y130" s="2366">
        <v>43830</v>
      </c>
    </row>
    <row r="131" spans="1:54" s="2185" customFormat="1" ht="13.8">
      <c r="A131" s="2226" t="s">
        <v>232</v>
      </c>
      <c r="B131" s="152"/>
      <c r="C131" s="2339"/>
      <c r="D131" s="2340"/>
      <c r="E131" s="2234">
        <v>3</v>
      </c>
      <c r="F131" s="2341" t="s">
        <v>1500</v>
      </c>
      <c r="G131" s="2342" t="s">
        <v>964</v>
      </c>
      <c r="H131" s="2342" t="s">
        <v>114</v>
      </c>
      <c r="I131" s="2369"/>
      <c r="J131" s="2366">
        <v>39808</v>
      </c>
      <c r="K131" s="2366">
        <v>40178</v>
      </c>
      <c r="L131" s="2366">
        <v>40543</v>
      </c>
      <c r="M131" s="2366">
        <v>40908</v>
      </c>
      <c r="N131" s="2366">
        <v>41274</v>
      </c>
      <c r="O131" s="2366">
        <v>41639</v>
      </c>
      <c r="P131" s="2366">
        <v>41820</v>
      </c>
      <c r="R131" s="2366">
        <v>41455</v>
      </c>
      <c r="S131" s="2185" t="s">
        <v>1516</v>
      </c>
      <c r="T131" s="2347" t="s">
        <v>1514</v>
      </c>
      <c r="U131" s="2366">
        <v>42369</v>
      </c>
      <c r="V131" s="2366">
        <v>42735</v>
      </c>
      <c r="W131" s="2366">
        <v>43100</v>
      </c>
      <c r="X131" s="2366">
        <v>43465</v>
      </c>
      <c r="Y131" s="2366">
        <v>43830</v>
      </c>
    </row>
    <row r="132" spans="1:54" s="2185" customFormat="1" ht="13.8">
      <c r="A132" s="2226" t="s">
        <v>232</v>
      </c>
      <c r="B132" s="152"/>
      <c r="C132" s="2339"/>
      <c r="D132" s="2340"/>
      <c r="E132" s="2234">
        <v>4</v>
      </c>
      <c r="F132" s="2341" t="s">
        <v>1503</v>
      </c>
      <c r="G132" s="2342" t="s">
        <v>971</v>
      </c>
      <c r="H132" s="2342" t="s">
        <v>114</v>
      </c>
      <c r="I132" s="2369"/>
      <c r="J132" s="2366">
        <v>39717</v>
      </c>
      <c r="K132" s="2366">
        <v>40088</v>
      </c>
      <c r="L132" s="2366">
        <v>40452</v>
      </c>
      <c r="M132" s="2366">
        <v>40816</v>
      </c>
      <c r="N132" s="2366">
        <v>41180</v>
      </c>
      <c r="O132" s="2366">
        <v>41544</v>
      </c>
      <c r="P132" s="2366">
        <v>41817</v>
      </c>
      <c r="R132" s="2366">
        <v>41453</v>
      </c>
      <c r="S132" s="2185" t="s">
        <v>1516</v>
      </c>
      <c r="T132" s="2347" t="s">
        <v>1514</v>
      </c>
      <c r="U132" s="2366">
        <v>42277</v>
      </c>
      <c r="V132" s="2366">
        <v>42643</v>
      </c>
      <c r="W132" s="2366">
        <v>43008</v>
      </c>
      <c r="X132" s="2366">
        <v>43373</v>
      </c>
      <c r="Y132" s="2366">
        <v>43738</v>
      </c>
    </row>
    <row r="133" spans="1:54" s="2185" customFormat="1" ht="13.8">
      <c r="A133" s="2226" t="s">
        <v>232</v>
      </c>
      <c r="B133" s="152"/>
      <c r="C133" s="2339"/>
      <c r="D133" s="2340"/>
      <c r="E133" s="2234">
        <v>5</v>
      </c>
      <c r="F133" s="2341" t="s">
        <v>1504</v>
      </c>
      <c r="G133" s="2342" t="s">
        <v>978</v>
      </c>
      <c r="H133" s="2342" t="s">
        <v>114</v>
      </c>
      <c r="I133" s="2369"/>
      <c r="J133" s="2366">
        <v>39813</v>
      </c>
      <c r="K133" s="2366">
        <v>40178</v>
      </c>
      <c r="L133" s="2366">
        <v>40543</v>
      </c>
      <c r="M133" s="2366">
        <v>40908</v>
      </c>
      <c r="N133" s="2366">
        <v>41274</v>
      </c>
      <c r="O133" s="2366">
        <v>41639</v>
      </c>
      <c r="P133" s="2366">
        <v>41820</v>
      </c>
      <c r="R133" s="2366">
        <v>41455</v>
      </c>
      <c r="S133" s="2185" t="s">
        <v>1516</v>
      </c>
      <c r="T133" s="2347" t="s">
        <v>1514</v>
      </c>
      <c r="U133" s="2366">
        <v>42369</v>
      </c>
      <c r="V133" s="2366">
        <v>42735</v>
      </c>
      <c r="W133" s="2366">
        <v>43100</v>
      </c>
      <c r="X133" s="2366">
        <v>43465</v>
      </c>
      <c r="Y133" s="2366">
        <v>43830</v>
      </c>
      <c r="AR133" s="2186"/>
      <c r="AS133" s="152"/>
      <c r="AT133" s="152"/>
      <c r="AU133" s="152"/>
      <c r="AV133" s="152"/>
      <c r="AW133" s="152"/>
      <c r="AX133" s="2370"/>
      <c r="AY133" s="2370"/>
      <c r="AZ133" s="2370"/>
      <c r="BA133" s="598"/>
      <c r="BB133" s="598"/>
    </row>
    <row r="134" spans="1:54" s="2185" customFormat="1" ht="13.8">
      <c r="A134" s="2226" t="s">
        <v>232</v>
      </c>
      <c r="B134" s="152"/>
      <c r="C134" s="2339"/>
      <c r="D134" s="2340"/>
      <c r="E134" s="2234">
        <v>6</v>
      </c>
      <c r="F134" s="2341" t="s">
        <v>1505</v>
      </c>
      <c r="G134" s="2342" t="s">
        <v>985</v>
      </c>
      <c r="H134" s="2342" t="s">
        <v>114</v>
      </c>
      <c r="I134" s="2369"/>
      <c r="J134" s="2366">
        <v>39813</v>
      </c>
      <c r="K134" s="2366">
        <v>40178</v>
      </c>
      <c r="L134" s="2366">
        <v>40543</v>
      </c>
      <c r="M134" s="2366">
        <v>40908</v>
      </c>
      <c r="N134" s="2366">
        <v>41274</v>
      </c>
      <c r="O134" s="2366">
        <v>41639</v>
      </c>
      <c r="P134" s="2366">
        <v>41820</v>
      </c>
      <c r="R134" s="2366">
        <v>41455</v>
      </c>
      <c r="S134" s="2185" t="s">
        <v>1516</v>
      </c>
      <c r="T134" s="2347" t="s">
        <v>1514</v>
      </c>
      <c r="U134" s="2366">
        <v>42369</v>
      </c>
      <c r="V134" s="2366">
        <v>42735</v>
      </c>
      <c r="W134" s="2366">
        <v>43100</v>
      </c>
      <c r="X134" s="2366">
        <v>43465</v>
      </c>
      <c r="Y134" s="2366">
        <v>43830</v>
      </c>
      <c r="AS134" s="152"/>
      <c r="AT134" s="152"/>
      <c r="AU134" s="152"/>
      <c r="AV134" s="152"/>
      <c r="AW134" s="152"/>
    </row>
    <row r="135" spans="1:54" s="2185" customFormat="1" ht="13.8">
      <c r="A135" s="2226" t="s">
        <v>232</v>
      </c>
      <c r="B135" s="152"/>
      <c r="D135" s="2340"/>
      <c r="E135" s="2234">
        <v>7</v>
      </c>
      <c r="F135" s="2341" t="s">
        <v>1508</v>
      </c>
      <c r="G135" s="2342" t="s">
        <v>996</v>
      </c>
      <c r="H135" s="2342" t="s">
        <v>114</v>
      </c>
      <c r="I135" s="2369"/>
      <c r="J135" s="2366">
        <v>39719</v>
      </c>
      <c r="K135" s="2366">
        <v>40083</v>
      </c>
      <c r="L135" s="2366">
        <v>40454</v>
      </c>
      <c r="M135" s="2366">
        <v>40818</v>
      </c>
      <c r="N135" s="2366">
        <v>41182</v>
      </c>
      <c r="O135" s="2366">
        <v>41546</v>
      </c>
      <c r="P135" s="2366">
        <v>41819</v>
      </c>
      <c r="R135" s="2366">
        <v>41455</v>
      </c>
      <c r="S135" s="2185" t="s">
        <v>1516</v>
      </c>
      <c r="T135" s="2347" t="s">
        <v>1514</v>
      </c>
      <c r="U135" s="2366">
        <v>42277</v>
      </c>
      <c r="V135" s="2366">
        <v>42643</v>
      </c>
      <c r="W135" s="2366">
        <v>43008</v>
      </c>
      <c r="X135" s="2366">
        <v>43373</v>
      </c>
      <c r="Y135" s="2366">
        <v>43738</v>
      </c>
      <c r="AS135" s="152"/>
      <c r="AT135" s="152"/>
      <c r="AU135" s="152"/>
      <c r="AV135" s="152"/>
      <c r="AW135" s="152"/>
    </row>
    <row r="136" spans="1:54" s="2185" customFormat="1" ht="13.8">
      <c r="A136" s="2226" t="s">
        <v>232</v>
      </c>
      <c r="B136" s="152"/>
      <c r="D136" s="2340"/>
      <c r="E136" s="2234">
        <v>8</v>
      </c>
      <c r="F136" s="2341" t="s">
        <v>1510</v>
      </c>
      <c r="G136" s="2342" t="s">
        <v>1004</v>
      </c>
      <c r="H136" s="2342" t="s">
        <v>114</v>
      </c>
      <c r="I136" s="2369"/>
      <c r="J136" s="2366">
        <v>39815</v>
      </c>
      <c r="K136" s="2366">
        <v>40179</v>
      </c>
      <c r="L136" s="2366">
        <v>40543</v>
      </c>
      <c r="M136" s="2366">
        <v>40907</v>
      </c>
      <c r="N136" s="2366">
        <v>41271</v>
      </c>
      <c r="O136" s="2366">
        <v>41642</v>
      </c>
      <c r="P136" s="2366">
        <v>41733</v>
      </c>
      <c r="R136" s="2366">
        <v>41362</v>
      </c>
      <c r="S136" s="2185" t="s">
        <v>1516</v>
      </c>
      <c r="T136" s="2347" t="s">
        <v>1514</v>
      </c>
      <c r="U136" s="2366">
        <v>42369</v>
      </c>
      <c r="V136" s="2366">
        <v>42735</v>
      </c>
      <c r="W136" s="2366">
        <v>43100</v>
      </c>
      <c r="X136" s="2366">
        <v>43465</v>
      </c>
      <c r="Y136" s="2366">
        <v>43830</v>
      </c>
      <c r="AS136" s="152"/>
      <c r="AT136" s="152"/>
      <c r="AU136" s="152"/>
      <c r="AV136" s="152"/>
      <c r="AW136" s="152"/>
    </row>
    <row r="137" spans="1:54" s="2185" customFormat="1" ht="13.8">
      <c r="A137" s="2226" t="s">
        <v>590</v>
      </c>
      <c r="B137" s="152"/>
      <c r="D137" s="2340"/>
      <c r="E137" s="2234">
        <v>9</v>
      </c>
      <c r="F137" s="2341" t="s">
        <v>1027</v>
      </c>
      <c r="G137" s="2342">
        <v>0</v>
      </c>
      <c r="H137" s="2342" t="s">
        <v>1027</v>
      </c>
      <c r="I137" s="2369"/>
      <c r="J137" s="2366" t="s">
        <v>1027</v>
      </c>
      <c r="K137" s="2366" t="s">
        <v>1027</v>
      </c>
      <c r="L137" s="2366" t="s">
        <v>1027</v>
      </c>
      <c r="M137" s="2366" t="s">
        <v>1027</v>
      </c>
      <c r="N137" s="2366" t="s">
        <v>1027</v>
      </c>
      <c r="O137" s="2366" t="s">
        <v>1027</v>
      </c>
      <c r="P137" s="2366" t="s">
        <v>1027</v>
      </c>
      <c r="R137" s="2366" t="s">
        <v>1027</v>
      </c>
      <c r="S137" s="2185" t="s">
        <v>1027</v>
      </c>
      <c r="T137" s="2347" t="s">
        <v>232</v>
      </c>
      <c r="U137" s="2366" t="s">
        <v>1027</v>
      </c>
      <c r="V137" s="2366" t="s">
        <v>1027</v>
      </c>
      <c r="W137" s="2366" t="s">
        <v>1027</v>
      </c>
      <c r="X137" s="2366" t="s">
        <v>1027</v>
      </c>
      <c r="Y137" s="2366" t="s">
        <v>1027</v>
      </c>
      <c r="AS137" s="152"/>
      <c r="AT137" s="152"/>
      <c r="AU137" s="152"/>
      <c r="AV137" s="152"/>
      <c r="AW137" s="152"/>
    </row>
    <row r="138" spans="1:54" s="2185" customFormat="1" ht="13.8">
      <c r="A138" s="2226" t="s">
        <v>590</v>
      </c>
      <c r="B138" s="152"/>
      <c r="D138" s="2340"/>
      <c r="E138" s="2234">
        <v>10</v>
      </c>
      <c r="F138" s="2341" t="s">
        <v>1027</v>
      </c>
      <c r="G138" s="2342">
        <v>0</v>
      </c>
      <c r="H138" s="2342" t="s">
        <v>1027</v>
      </c>
      <c r="I138" s="2369"/>
      <c r="J138" s="2366" t="s">
        <v>1027</v>
      </c>
      <c r="K138" s="2366" t="s">
        <v>1027</v>
      </c>
      <c r="L138" s="2366" t="s">
        <v>1027</v>
      </c>
      <c r="M138" s="2366" t="s">
        <v>1027</v>
      </c>
      <c r="N138" s="2366" t="s">
        <v>1027</v>
      </c>
      <c r="O138" s="2366" t="s">
        <v>1027</v>
      </c>
      <c r="P138" s="2366" t="s">
        <v>1027</v>
      </c>
      <c r="R138" s="2366" t="s">
        <v>1027</v>
      </c>
      <c r="S138" s="2185" t="s">
        <v>1027</v>
      </c>
      <c r="T138" s="2347" t="s">
        <v>232</v>
      </c>
      <c r="U138" s="2366" t="s">
        <v>1027</v>
      </c>
      <c r="V138" s="2366" t="s">
        <v>1027</v>
      </c>
      <c r="W138" s="2366" t="s">
        <v>1027</v>
      </c>
      <c r="X138" s="2366" t="s">
        <v>1027</v>
      </c>
      <c r="Y138" s="2366" t="s">
        <v>1027</v>
      </c>
      <c r="AS138" s="152"/>
      <c r="AT138" s="152"/>
      <c r="AU138" s="152"/>
      <c r="AV138" s="152"/>
      <c r="AW138" s="152"/>
    </row>
    <row r="139" spans="1:54" s="2185" customFormat="1" ht="13.8">
      <c r="A139" s="2226" t="s">
        <v>590</v>
      </c>
      <c r="B139" s="152"/>
      <c r="D139" s="2340"/>
      <c r="E139" s="2234">
        <v>11</v>
      </c>
      <c r="F139" s="2341" t="s">
        <v>1027</v>
      </c>
      <c r="G139" s="2342">
        <v>0</v>
      </c>
      <c r="H139" s="2342" t="s">
        <v>1027</v>
      </c>
      <c r="I139" s="2369"/>
      <c r="J139" s="2366" t="s">
        <v>1027</v>
      </c>
      <c r="K139" s="2366" t="s">
        <v>1027</v>
      </c>
      <c r="L139" s="2366" t="s">
        <v>1027</v>
      </c>
      <c r="M139" s="2366" t="s">
        <v>1027</v>
      </c>
      <c r="N139" s="2366" t="s">
        <v>1027</v>
      </c>
      <c r="O139" s="2366" t="s">
        <v>1027</v>
      </c>
      <c r="P139" s="2366" t="s">
        <v>1027</v>
      </c>
      <c r="R139" s="2366" t="s">
        <v>1027</v>
      </c>
      <c r="S139" s="2185" t="s">
        <v>1027</v>
      </c>
      <c r="T139" s="2347" t="s">
        <v>232</v>
      </c>
      <c r="U139" s="2366" t="s">
        <v>1027</v>
      </c>
      <c r="V139" s="2366" t="s">
        <v>1027</v>
      </c>
      <c r="W139" s="2366" t="s">
        <v>1027</v>
      </c>
      <c r="X139" s="2366" t="s">
        <v>1027</v>
      </c>
      <c r="Y139" s="2366" t="s">
        <v>1027</v>
      </c>
      <c r="AS139" s="152"/>
      <c r="AT139" s="152"/>
      <c r="AU139" s="152"/>
      <c r="AV139" s="152"/>
      <c r="AW139" s="152"/>
    </row>
    <row r="140" spans="1:54" s="2185" customFormat="1" ht="13.8">
      <c r="A140" s="2226" t="s">
        <v>590</v>
      </c>
      <c r="B140" s="152"/>
      <c r="D140" s="2340"/>
      <c r="E140" s="2234">
        <v>12</v>
      </c>
      <c r="F140" s="2341" t="s">
        <v>1027</v>
      </c>
      <c r="G140" s="2342">
        <v>0</v>
      </c>
      <c r="H140" s="2342" t="s">
        <v>1027</v>
      </c>
      <c r="I140" s="2369"/>
      <c r="J140" s="2366" t="s">
        <v>1027</v>
      </c>
      <c r="K140" s="2366" t="s">
        <v>1027</v>
      </c>
      <c r="L140" s="2366" t="s">
        <v>1027</v>
      </c>
      <c r="M140" s="2366" t="s">
        <v>1027</v>
      </c>
      <c r="N140" s="2366" t="s">
        <v>1027</v>
      </c>
      <c r="O140" s="2366" t="s">
        <v>1027</v>
      </c>
      <c r="P140" s="2366" t="s">
        <v>1027</v>
      </c>
      <c r="R140" s="2366" t="s">
        <v>1027</v>
      </c>
      <c r="S140" s="2185" t="s">
        <v>1027</v>
      </c>
      <c r="T140" s="2347" t="s">
        <v>232</v>
      </c>
      <c r="U140" s="2366" t="s">
        <v>1027</v>
      </c>
      <c r="V140" s="2366" t="s">
        <v>1027</v>
      </c>
      <c r="W140" s="2366" t="s">
        <v>1027</v>
      </c>
      <c r="X140" s="2366" t="s">
        <v>1027</v>
      </c>
      <c r="Y140" s="2366" t="s">
        <v>1027</v>
      </c>
      <c r="AS140" s="152"/>
      <c r="AT140" s="152"/>
      <c r="AU140" s="152"/>
      <c r="AV140" s="152"/>
      <c r="AW140" s="152"/>
    </row>
    <row r="141" spans="1:54" s="2185" customFormat="1" ht="13.8">
      <c r="A141" s="2226" t="s">
        <v>590</v>
      </c>
      <c r="B141" s="152"/>
      <c r="D141" s="2340"/>
      <c r="E141" s="2234">
        <v>13</v>
      </c>
      <c r="F141" s="2341" t="s">
        <v>1027</v>
      </c>
      <c r="G141" s="2342">
        <v>0</v>
      </c>
      <c r="H141" s="2342" t="s">
        <v>1027</v>
      </c>
      <c r="I141" s="2369"/>
      <c r="J141" s="2366" t="s">
        <v>1027</v>
      </c>
      <c r="K141" s="2366" t="s">
        <v>1027</v>
      </c>
      <c r="L141" s="2366" t="s">
        <v>1027</v>
      </c>
      <c r="M141" s="2366" t="s">
        <v>1027</v>
      </c>
      <c r="N141" s="2366" t="s">
        <v>1027</v>
      </c>
      <c r="O141" s="2366" t="s">
        <v>1027</v>
      </c>
      <c r="P141" s="2366" t="s">
        <v>1027</v>
      </c>
      <c r="R141" s="2366" t="s">
        <v>1027</v>
      </c>
      <c r="S141" s="2185" t="s">
        <v>1027</v>
      </c>
      <c r="T141" s="2347" t="s">
        <v>232</v>
      </c>
      <c r="U141" s="2366" t="s">
        <v>1027</v>
      </c>
      <c r="V141" s="2366" t="s">
        <v>1027</v>
      </c>
      <c r="W141" s="2366" t="s">
        <v>1027</v>
      </c>
      <c r="X141" s="2366" t="s">
        <v>1027</v>
      </c>
      <c r="Y141" s="2366" t="s">
        <v>1027</v>
      </c>
      <c r="AS141" s="152"/>
      <c r="AT141" s="152"/>
      <c r="AU141" s="152"/>
      <c r="AV141" s="152"/>
      <c r="AW141" s="152"/>
    </row>
    <row r="142" spans="1:54" s="2185" customFormat="1" ht="13.8">
      <c r="A142" s="2226" t="s">
        <v>590</v>
      </c>
      <c r="B142" s="152"/>
      <c r="D142" s="2340"/>
      <c r="E142" s="2234">
        <v>14</v>
      </c>
      <c r="F142" s="2341" t="s">
        <v>1027</v>
      </c>
      <c r="G142" s="2342">
        <v>0</v>
      </c>
      <c r="H142" s="2342" t="s">
        <v>1027</v>
      </c>
      <c r="I142" s="2369"/>
      <c r="J142" s="2366" t="s">
        <v>1027</v>
      </c>
      <c r="K142" s="2366" t="s">
        <v>1027</v>
      </c>
      <c r="L142" s="2366" t="s">
        <v>1027</v>
      </c>
      <c r="M142" s="2366" t="s">
        <v>1027</v>
      </c>
      <c r="N142" s="2366" t="s">
        <v>1027</v>
      </c>
      <c r="O142" s="2366" t="s">
        <v>1027</v>
      </c>
      <c r="P142" s="2366" t="s">
        <v>1027</v>
      </c>
      <c r="R142" s="2366" t="s">
        <v>1027</v>
      </c>
      <c r="S142" s="2185" t="s">
        <v>1027</v>
      </c>
      <c r="T142" s="2347" t="s">
        <v>232</v>
      </c>
      <c r="U142" s="2366" t="s">
        <v>1027</v>
      </c>
      <c r="V142" s="2366" t="s">
        <v>1027</v>
      </c>
      <c r="W142" s="2366" t="s">
        <v>1027</v>
      </c>
      <c r="X142" s="2366" t="s">
        <v>1027</v>
      </c>
      <c r="Y142" s="2366" t="s">
        <v>1027</v>
      </c>
      <c r="AS142" s="152"/>
      <c r="AT142" s="152"/>
      <c r="AU142" s="152"/>
      <c r="AV142" s="152"/>
      <c r="AW142" s="152"/>
    </row>
    <row r="143" spans="1:54" s="2185" customFormat="1" ht="13.8">
      <c r="A143" s="2226" t="s">
        <v>590</v>
      </c>
      <c r="B143" s="152"/>
      <c r="D143" s="2340"/>
      <c r="E143" s="2234">
        <v>15</v>
      </c>
      <c r="F143" s="2341" t="s">
        <v>1027</v>
      </c>
      <c r="G143" s="2342">
        <v>0</v>
      </c>
      <c r="H143" s="2342" t="s">
        <v>1027</v>
      </c>
      <c r="I143" s="2369"/>
      <c r="J143" s="2366" t="s">
        <v>1027</v>
      </c>
      <c r="K143" s="2366" t="s">
        <v>1027</v>
      </c>
      <c r="L143" s="2366" t="s">
        <v>1027</v>
      </c>
      <c r="M143" s="2366" t="s">
        <v>1027</v>
      </c>
      <c r="N143" s="2366" t="s">
        <v>1027</v>
      </c>
      <c r="O143" s="2366" t="s">
        <v>1027</v>
      </c>
      <c r="P143" s="2366" t="s">
        <v>1027</v>
      </c>
      <c r="R143" s="2366" t="s">
        <v>1027</v>
      </c>
      <c r="S143" s="2185" t="s">
        <v>1027</v>
      </c>
      <c r="T143" s="2347" t="s">
        <v>232</v>
      </c>
      <c r="U143" s="2366" t="s">
        <v>1027</v>
      </c>
      <c r="V143" s="2366" t="s">
        <v>1027</v>
      </c>
      <c r="W143" s="2366" t="s">
        <v>1027</v>
      </c>
      <c r="X143" s="2366" t="s">
        <v>1027</v>
      </c>
      <c r="Y143" s="2366" t="s">
        <v>1027</v>
      </c>
      <c r="AS143" s="152"/>
      <c r="AT143" s="152"/>
      <c r="AU143" s="152"/>
      <c r="AV143" s="152"/>
      <c r="AW143" s="152"/>
    </row>
    <row r="144" spans="1:54" s="2185" customFormat="1" ht="13.8">
      <c r="A144" s="2226" t="s">
        <v>590</v>
      </c>
      <c r="B144" s="152"/>
      <c r="D144" s="2340"/>
      <c r="E144" s="2234">
        <v>16</v>
      </c>
      <c r="F144" s="2341" t="s">
        <v>1027</v>
      </c>
      <c r="G144" s="2342">
        <v>0</v>
      </c>
      <c r="H144" s="2342" t="s">
        <v>1027</v>
      </c>
      <c r="I144" s="2369"/>
      <c r="J144" s="2366" t="s">
        <v>1027</v>
      </c>
      <c r="K144" s="2366" t="s">
        <v>1027</v>
      </c>
      <c r="L144" s="2366" t="s">
        <v>1027</v>
      </c>
      <c r="M144" s="2366" t="s">
        <v>1027</v>
      </c>
      <c r="N144" s="2366" t="s">
        <v>1027</v>
      </c>
      <c r="O144" s="2366" t="s">
        <v>1027</v>
      </c>
      <c r="P144" s="2366" t="s">
        <v>1027</v>
      </c>
      <c r="R144" s="2366" t="s">
        <v>1027</v>
      </c>
      <c r="S144" s="2185" t="s">
        <v>1027</v>
      </c>
      <c r="T144" s="2347" t="s">
        <v>232</v>
      </c>
      <c r="U144" s="2366" t="s">
        <v>1027</v>
      </c>
      <c r="V144" s="2366" t="s">
        <v>1027</v>
      </c>
      <c r="W144" s="2366" t="s">
        <v>1027</v>
      </c>
      <c r="X144" s="2366" t="s">
        <v>1027</v>
      </c>
      <c r="Y144" s="2366" t="s">
        <v>1027</v>
      </c>
      <c r="AR144" s="2186"/>
      <c r="AS144" s="152"/>
      <c r="AT144" s="152"/>
      <c r="AU144" s="152"/>
      <c r="AV144" s="152"/>
      <c r="AW144" s="152"/>
      <c r="AX144" s="2370"/>
      <c r="AY144" s="2370"/>
      <c r="AZ144" s="2370"/>
      <c r="BA144" s="598"/>
      <c r="BB144" s="598"/>
    </row>
    <row r="145" spans="1:274" s="2185" customFormat="1" ht="13.8">
      <c r="A145" s="2226" t="s">
        <v>590</v>
      </c>
      <c r="B145" s="152"/>
      <c r="D145" s="2340"/>
      <c r="E145" s="2234">
        <v>17</v>
      </c>
      <c r="F145" s="2341" t="s">
        <v>1027</v>
      </c>
      <c r="G145" s="2342">
        <v>0</v>
      </c>
      <c r="H145" s="2342" t="s">
        <v>1027</v>
      </c>
      <c r="I145" s="2369"/>
      <c r="J145" s="2366" t="s">
        <v>1027</v>
      </c>
      <c r="K145" s="2366" t="s">
        <v>1027</v>
      </c>
      <c r="L145" s="2366" t="s">
        <v>1027</v>
      </c>
      <c r="M145" s="2366" t="s">
        <v>1027</v>
      </c>
      <c r="N145" s="2366" t="s">
        <v>1027</v>
      </c>
      <c r="O145" s="2366" t="s">
        <v>1027</v>
      </c>
      <c r="P145" s="2366" t="s">
        <v>1027</v>
      </c>
      <c r="R145" s="2366" t="s">
        <v>1027</v>
      </c>
      <c r="S145" s="2185" t="s">
        <v>1027</v>
      </c>
      <c r="T145" s="2347" t="s">
        <v>232</v>
      </c>
      <c r="U145" s="2366" t="s">
        <v>1027</v>
      </c>
      <c r="V145" s="2366" t="s">
        <v>1027</v>
      </c>
      <c r="W145" s="2366" t="s">
        <v>1027</v>
      </c>
      <c r="X145" s="2366" t="s">
        <v>1027</v>
      </c>
      <c r="Y145" s="2366" t="s">
        <v>1027</v>
      </c>
      <c r="AR145" s="2186"/>
      <c r="AS145" s="152"/>
      <c r="AT145" s="152"/>
      <c r="AU145" s="152"/>
      <c r="AV145" s="152"/>
      <c r="AW145" s="152"/>
      <c r="AX145" s="2370"/>
      <c r="AY145" s="2370"/>
      <c r="AZ145" s="2370"/>
      <c r="BA145" s="598"/>
      <c r="BB145" s="598"/>
    </row>
    <row r="146" spans="1:274" s="2185" customFormat="1" ht="13.8">
      <c r="A146" s="2226" t="s">
        <v>590</v>
      </c>
      <c r="B146" s="152"/>
      <c r="D146" s="2340"/>
      <c r="E146" s="2234">
        <v>18</v>
      </c>
      <c r="F146" s="2341" t="s">
        <v>1027</v>
      </c>
      <c r="G146" s="2342">
        <v>0</v>
      </c>
      <c r="H146" s="2342" t="s">
        <v>1027</v>
      </c>
      <c r="I146" s="2369"/>
      <c r="J146" s="2366" t="s">
        <v>1027</v>
      </c>
      <c r="K146" s="2366" t="s">
        <v>1027</v>
      </c>
      <c r="L146" s="2366" t="s">
        <v>1027</v>
      </c>
      <c r="M146" s="2366" t="s">
        <v>1027</v>
      </c>
      <c r="N146" s="2366" t="s">
        <v>1027</v>
      </c>
      <c r="O146" s="2366" t="s">
        <v>1027</v>
      </c>
      <c r="P146" s="2366" t="s">
        <v>1027</v>
      </c>
      <c r="R146" s="2366" t="s">
        <v>1027</v>
      </c>
      <c r="S146" s="2185" t="s">
        <v>1027</v>
      </c>
      <c r="T146" s="2347" t="s">
        <v>232</v>
      </c>
      <c r="U146" s="2366" t="s">
        <v>1027</v>
      </c>
      <c r="V146" s="2366" t="s">
        <v>1027</v>
      </c>
      <c r="W146" s="2366" t="s">
        <v>1027</v>
      </c>
      <c r="X146" s="2366" t="s">
        <v>1027</v>
      </c>
      <c r="Y146" s="2366" t="s">
        <v>1027</v>
      </c>
      <c r="AR146" s="2186"/>
      <c r="AS146" s="152"/>
      <c r="AT146" s="152"/>
      <c r="AU146" s="152"/>
      <c r="AV146" s="152"/>
      <c r="AW146" s="152"/>
      <c r="AX146" s="2370"/>
      <c r="AY146" s="2370"/>
      <c r="AZ146" s="2370"/>
      <c r="BA146" s="598"/>
      <c r="BB146" s="598"/>
    </row>
    <row r="147" spans="1:274" s="2185" customFormat="1" ht="13.8">
      <c r="A147" s="2226" t="s">
        <v>590</v>
      </c>
      <c r="B147" s="152"/>
      <c r="D147" s="2340"/>
      <c r="E147" s="2234">
        <v>19</v>
      </c>
      <c r="F147" s="2341" t="s">
        <v>1027</v>
      </c>
      <c r="G147" s="2342">
        <v>0</v>
      </c>
      <c r="H147" s="2342" t="s">
        <v>1027</v>
      </c>
      <c r="I147" s="2369"/>
      <c r="J147" s="2366" t="s">
        <v>1027</v>
      </c>
      <c r="K147" s="2366" t="s">
        <v>1027</v>
      </c>
      <c r="L147" s="2366" t="s">
        <v>1027</v>
      </c>
      <c r="M147" s="2366" t="s">
        <v>1027</v>
      </c>
      <c r="N147" s="2366" t="s">
        <v>1027</v>
      </c>
      <c r="O147" s="2366" t="s">
        <v>1027</v>
      </c>
      <c r="P147" s="2366" t="s">
        <v>1027</v>
      </c>
      <c r="R147" s="2366" t="s">
        <v>1027</v>
      </c>
      <c r="S147" s="2185" t="s">
        <v>1027</v>
      </c>
      <c r="T147" s="2347" t="s">
        <v>232</v>
      </c>
      <c r="U147" s="2366" t="s">
        <v>1027</v>
      </c>
      <c r="V147" s="2366" t="s">
        <v>1027</v>
      </c>
      <c r="W147" s="2366" t="s">
        <v>1027</v>
      </c>
      <c r="X147" s="2366" t="s">
        <v>1027</v>
      </c>
      <c r="Y147" s="2366" t="s">
        <v>1027</v>
      </c>
      <c r="AR147" s="2186"/>
      <c r="AS147" s="152"/>
      <c r="AT147" s="152"/>
      <c r="AU147" s="152"/>
      <c r="AV147" s="152"/>
      <c r="AW147" s="152"/>
      <c r="AX147" s="2370"/>
      <c r="AY147" s="2370"/>
      <c r="AZ147" s="2370"/>
      <c r="BA147" s="598"/>
      <c r="BB147" s="598"/>
    </row>
    <row r="148" spans="1:274" s="2185" customFormat="1" ht="13.8">
      <c r="A148" s="2226" t="s">
        <v>590</v>
      </c>
      <c r="B148" s="152"/>
      <c r="D148" s="2340"/>
      <c r="E148" s="2234">
        <v>20</v>
      </c>
      <c r="F148" s="2341" t="s">
        <v>1027</v>
      </c>
      <c r="G148" s="2342">
        <v>0</v>
      </c>
      <c r="H148" s="2342" t="s">
        <v>1027</v>
      </c>
      <c r="I148" s="2369"/>
      <c r="J148" s="2366" t="s">
        <v>1027</v>
      </c>
      <c r="K148" s="2366" t="s">
        <v>1027</v>
      </c>
      <c r="L148" s="2366" t="s">
        <v>1027</v>
      </c>
      <c r="M148" s="2366" t="s">
        <v>1027</v>
      </c>
      <c r="N148" s="2366" t="s">
        <v>1027</v>
      </c>
      <c r="O148" s="2366" t="s">
        <v>1027</v>
      </c>
      <c r="P148" s="2366" t="s">
        <v>1027</v>
      </c>
      <c r="R148" s="2366" t="s">
        <v>1027</v>
      </c>
      <c r="S148" s="2185" t="s">
        <v>1027</v>
      </c>
      <c r="T148" s="2347" t="s">
        <v>232</v>
      </c>
      <c r="U148" s="2366" t="s">
        <v>1027</v>
      </c>
      <c r="V148" s="2366" t="s">
        <v>1027</v>
      </c>
      <c r="W148" s="2366" t="s">
        <v>1027</v>
      </c>
      <c r="X148" s="2366" t="s">
        <v>1027</v>
      </c>
      <c r="Y148" s="2366" t="s">
        <v>1027</v>
      </c>
      <c r="AR148" s="2186"/>
      <c r="AS148" s="152"/>
      <c r="AT148" s="152"/>
      <c r="AU148" s="152"/>
      <c r="AV148" s="152"/>
      <c r="AW148" s="152"/>
      <c r="AX148" s="2370"/>
      <c r="AY148" s="2370"/>
      <c r="AZ148" s="2370"/>
      <c r="BA148" s="598"/>
      <c r="BB148" s="598"/>
    </row>
    <row r="149" spans="1:274" s="2185" customFormat="1" ht="13.8">
      <c r="A149" s="2226" t="s">
        <v>590</v>
      </c>
      <c r="B149" s="152"/>
      <c r="D149" s="2340"/>
      <c r="E149" s="2234">
        <v>21</v>
      </c>
      <c r="F149" s="2341" t="s">
        <v>1027</v>
      </c>
      <c r="G149" s="2342">
        <v>0</v>
      </c>
      <c r="H149" s="2342" t="s">
        <v>1027</v>
      </c>
      <c r="I149" s="2369"/>
      <c r="J149" s="2366" t="s">
        <v>1027</v>
      </c>
      <c r="K149" s="2366" t="s">
        <v>1027</v>
      </c>
      <c r="L149" s="2366" t="s">
        <v>1027</v>
      </c>
      <c r="M149" s="2366" t="s">
        <v>1027</v>
      </c>
      <c r="N149" s="2366" t="s">
        <v>1027</v>
      </c>
      <c r="O149" s="2366" t="s">
        <v>1027</v>
      </c>
      <c r="P149" s="2366" t="s">
        <v>1027</v>
      </c>
      <c r="R149" s="2366" t="s">
        <v>1027</v>
      </c>
      <c r="S149" s="2185" t="s">
        <v>1027</v>
      </c>
      <c r="T149" s="2347" t="s">
        <v>232</v>
      </c>
      <c r="U149" s="2366" t="s">
        <v>1027</v>
      </c>
      <c r="V149" s="2366" t="s">
        <v>1027</v>
      </c>
      <c r="W149" s="2366" t="s">
        <v>1027</v>
      </c>
      <c r="X149" s="2366" t="s">
        <v>1027</v>
      </c>
      <c r="Y149" s="2366" t="s">
        <v>1027</v>
      </c>
      <c r="AR149" s="2186"/>
      <c r="AS149" s="152"/>
      <c r="AT149" s="152"/>
      <c r="AU149" s="152"/>
      <c r="AV149" s="152"/>
      <c r="AW149" s="152"/>
      <c r="AX149" s="2370"/>
      <c r="AY149" s="2370"/>
      <c r="AZ149" s="2370"/>
      <c r="BA149" s="598"/>
      <c r="BB149" s="598"/>
    </row>
    <row r="150" spans="1:274" s="2185" customFormat="1" ht="13.8">
      <c r="A150" s="2226" t="s">
        <v>590</v>
      </c>
      <c r="B150" s="152"/>
      <c r="D150" s="2340"/>
      <c r="E150" s="2234">
        <v>22</v>
      </c>
      <c r="F150" s="2341" t="s">
        <v>1027</v>
      </c>
      <c r="G150" s="2342">
        <v>0</v>
      </c>
      <c r="H150" s="2342" t="s">
        <v>1027</v>
      </c>
      <c r="I150" s="2369"/>
      <c r="J150" s="2366" t="s">
        <v>1027</v>
      </c>
      <c r="K150" s="2366" t="s">
        <v>1027</v>
      </c>
      <c r="L150" s="2366" t="s">
        <v>1027</v>
      </c>
      <c r="M150" s="2366" t="s">
        <v>1027</v>
      </c>
      <c r="N150" s="2366" t="s">
        <v>1027</v>
      </c>
      <c r="O150" s="2366" t="s">
        <v>1027</v>
      </c>
      <c r="P150" s="2366" t="s">
        <v>1027</v>
      </c>
      <c r="R150" s="2366" t="s">
        <v>1027</v>
      </c>
      <c r="S150" s="2185" t="s">
        <v>1027</v>
      </c>
      <c r="T150" s="2347" t="s">
        <v>232</v>
      </c>
      <c r="U150" s="2366" t="s">
        <v>1027</v>
      </c>
      <c r="V150" s="2366" t="s">
        <v>1027</v>
      </c>
      <c r="W150" s="2366" t="s">
        <v>1027</v>
      </c>
      <c r="X150" s="2366" t="s">
        <v>1027</v>
      </c>
      <c r="Y150" s="2366" t="s">
        <v>1027</v>
      </c>
      <c r="AR150" s="2186"/>
      <c r="AS150" s="152"/>
      <c r="AT150" s="152"/>
      <c r="AU150" s="152"/>
      <c r="AV150" s="152"/>
      <c r="AW150" s="152"/>
      <c r="AX150" s="2370"/>
      <c r="AY150" s="2370"/>
      <c r="AZ150" s="2370"/>
      <c r="BA150" s="598"/>
      <c r="BB150" s="598"/>
    </row>
    <row r="151" spans="1:274" s="2185" customFormat="1" ht="13.8">
      <c r="A151" s="2226" t="s">
        <v>590</v>
      </c>
      <c r="B151" s="152"/>
      <c r="D151" s="2340"/>
      <c r="E151" s="2234">
        <v>23</v>
      </c>
      <c r="F151" s="2341" t="s">
        <v>1027</v>
      </c>
      <c r="G151" s="2342">
        <v>0</v>
      </c>
      <c r="H151" s="2342" t="s">
        <v>1027</v>
      </c>
      <c r="I151" s="2369"/>
      <c r="J151" s="2366" t="s">
        <v>1027</v>
      </c>
      <c r="K151" s="2366" t="s">
        <v>1027</v>
      </c>
      <c r="L151" s="2366" t="s">
        <v>1027</v>
      </c>
      <c r="M151" s="2366" t="s">
        <v>1027</v>
      </c>
      <c r="N151" s="2366" t="s">
        <v>1027</v>
      </c>
      <c r="O151" s="2366" t="s">
        <v>1027</v>
      </c>
      <c r="P151" s="2366" t="s">
        <v>1027</v>
      </c>
      <c r="R151" s="2366" t="s">
        <v>1027</v>
      </c>
      <c r="S151" s="2185" t="s">
        <v>1027</v>
      </c>
      <c r="T151" s="2347" t="s">
        <v>232</v>
      </c>
      <c r="U151" s="2366" t="s">
        <v>1027</v>
      </c>
      <c r="V151" s="2366" t="s">
        <v>1027</v>
      </c>
      <c r="W151" s="2366" t="s">
        <v>1027</v>
      </c>
      <c r="X151" s="2366" t="s">
        <v>1027</v>
      </c>
      <c r="Y151" s="2366" t="s">
        <v>1027</v>
      </c>
      <c r="AR151" s="2186"/>
      <c r="AS151" s="152"/>
      <c r="AT151" s="152"/>
      <c r="AU151" s="152"/>
      <c r="AV151" s="152"/>
      <c r="AW151" s="152"/>
      <c r="AX151" s="2370"/>
      <c r="AY151" s="2370"/>
      <c r="AZ151" s="2370"/>
      <c r="BA151" s="598"/>
      <c r="BB151" s="598"/>
    </row>
    <row r="152" spans="1:274" s="2185" customFormat="1" ht="13.8">
      <c r="A152" s="2226" t="s">
        <v>590</v>
      </c>
      <c r="B152" s="152"/>
      <c r="D152" s="2340"/>
      <c r="E152" s="2234">
        <v>24</v>
      </c>
      <c r="F152" s="2341" t="s">
        <v>1027</v>
      </c>
      <c r="G152" s="2342">
        <v>0</v>
      </c>
      <c r="H152" s="2342" t="s">
        <v>1027</v>
      </c>
      <c r="I152" s="2369"/>
      <c r="J152" s="2366" t="s">
        <v>1027</v>
      </c>
      <c r="K152" s="2366" t="s">
        <v>1027</v>
      </c>
      <c r="L152" s="2366" t="s">
        <v>1027</v>
      </c>
      <c r="M152" s="2366" t="s">
        <v>1027</v>
      </c>
      <c r="N152" s="2366" t="s">
        <v>1027</v>
      </c>
      <c r="O152" s="2366" t="s">
        <v>1027</v>
      </c>
      <c r="P152" s="2366" t="s">
        <v>1027</v>
      </c>
      <c r="R152" s="2366" t="s">
        <v>1027</v>
      </c>
      <c r="S152" s="2185" t="s">
        <v>1027</v>
      </c>
      <c r="T152" s="2347" t="s">
        <v>232</v>
      </c>
      <c r="U152" s="2366" t="s">
        <v>1027</v>
      </c>
      <c r="V152" s="2366" t="s">
        <v>1027</v>
      </c>
      <c r="W152" s="2366" t="s">
        <v>1027</v>
      </c>
      <c r="X152" s="2366" t="s">
        <v>1027</v>
      </c>
      <c r="Y152" s="2366" t="s">
        <v>1027</v>
      </c>
      <c r="AR152" s="2186"/>
      <c r="AS152" s="152"/>
      <c r="AT152" s="152"/>
      <c r="AU152" s="152"/>
      <c r="AV152" s="152"/>
      <c r="AW152" s="152"/>
      <c r="AX152" s="2370"/>
      <c r="AY152" s="2370"/>
      <c r="AZ152" s="2370"/>
      <c r="BA152" s="598"/>
      <c r="BB152" s="598"/>
    </row>
    <row r="153" spans="1:274" s="2185" customFormat="1" ht="13.8">
      <c r="A153" s="2226" t="s">
        <v>590</v>
      </c>
      <c r="B153" s="152"/>
      <c r="D153" s="2340"/>
      <c r="E153" s="2234">
        <v>24</v>
      </c>
      <c r="F153" s="2341" t="s">
        <v>1027</v>
      </c>
      <c r="G153" s="2342">
        <v>0</v>
      </c>
      <c r="H153" s="2342" t="s">
        <v>1027</v>
      </c>
      <c r="I153" s="2369"/>
      <c r="J153" s="2366" t="s">
        <v>1027</v>
      </c>
      <c r="K153" s="2366" t="s">
        <v>1027</v>
      </c>
      <c r="L153" s="2366" t="s">
        <v>1027</v>
      </c>
      <c r="M153" s="2366" t="s">
        <v>1027</v>
      </c>
      <c r="N153" s="2366" t="s">
        <v>1027</v>
      </c>
      <c r="O153" s="2366" t="s">
        <v>1027</v>
      </c>
      <c r="P153" s="2366" t="s">
        <v>1027</v>
      </c>
      <c r="R153" s="2366" t="s">
        <v>1027</v>
      </c>
      <c r="S153" s="2185" t="s">
        <v>1027</v>
      </c>
      <c r="T153" s="2347" t="s">
        <v>232</v>
      </c>
      <c r="U153" s="2366" t="s">
        <v>1027</v>
      </c>
      <c r="V153" s="2366" t="s">
        <v>1027</v>
      </c>
      <c r="W153" s="2366" t="s">
        <v>1027</v>
      </c>
      <c r="X153" s="2366" t="s">
        <v>1027</v>
      </c>
      <c r="Y153" s="2366" t="s">
        <v>1027</v>
      </c>
      <c r="AR153" s="2186"/>
      <c r="AS153" s="152"/>
      <c r="AT153" s="152"/>
      <c r="AU153" s="152"/>
      <c r="AV153" s="152"/>
      <c r="AW153" s="152"/>
      <c r="BA153" s="2186"/>
      <c r="BB153" s="2186"/>
    </row>
    <row r="154" spans="1:274" s="2185" customFormat="1" ht="13.8">
      <c r="A154" s="152"/>
      <c r="B154" s="152"/>
      <c r="D154" s="2340"/>
      <c r="E154" s="2285"/>
      <c r="F154" s="2355" t="s">
        <v>1412</v>
      </c>
      <c r="G154" s="2356"/>
      <c r="H154" s="2356"/>
      <c r="I154" s="2356"/>
      <c r="J154" s="2371"/>
      <c r="K154" s="2371"/>
      <c r="L154" s="2358"/>
      <c r="M154" s="2358"/>
      <c r="N154" s="2358"/>
      <c r="O154" s="2359"/>
      <c r="P154" s="2358"/>
      <c r="Q154" s="2358"/>
      <c r="R154" s="2358"/>
      <c r="T154" s="226"/>
      <c r="U154" s="2358"/>
      <c r="V154" s="2358"/>
      <c r="W154" s="2358"/>
      <c r="X154" s="2358"/>
      <c r="Y154" s="2358"/>
      <c r="AR154" s="2186"/>
      <c r="BA154" s="152"/>
      <c r="BB154" s="152"/>
    </row>
    <row r="155" spans="1:274" s="2185" customFormat="1" ht="13.8">
      <c r="A155" s="152"/>
      <c r="B155" s="152"/>
      <c r="D155" s="2340"/>
      <c r="E155" s="2285"/>
      <c r="F155" s="2186"/>
      <c r="G155" s="2186"/>
      <c r="H155" s="2186"/>
      <c r="I155" s="2186"/>
      <c r="J155" s="2186"/>
      <c r="K155" s="2186"/>
      <c r="L155" s="2186"/>
      <c r="M155" s="2186"/>
      <c r="N155" s="2186"/>
      <c r="O155" s="2372"/>
      <c r="P155" s="2373"/>
      <c r="R155" s="2186"/>
      <c r="T155" s="226"/>
      <c r="Y155" s="2186"/>
      <c r="AF155" s="2186"/>
      <c r="AR155" s="2186"/>
      <c r="BA155" s="152"/>
      <c r="BB155" s="152"/>
    </row>
    <row r="156" spans="1:274" s="2185" customFormat="1" ht="13.8">
      <c r="A156" s="152"/>
      <c r="B156" s="152"/>
      <c r="C156" s="2186"/>
      <c r="D156" s="2360"/>
      <c r="E156" s="2285"/>
      <c r="F156" s="2186" t="s">
        <v>1415</v>
      </c>
      <c r="G156" s="2186"/>
      <c r="H156" s="2186"/>
      <c r="I156" s="2186">
        <v>365</v>
      </c>
      <c r="J156" s="2186">
        <v>366</v>
      </c>
      <c r="K156" s="2186">
        <v>365</v>
      </c>
      <c r="L156" s="2186">
        <v>365</v>
      </c>
      <c r="M156" s="2186">
        <v>365</v>
      </c>
      <c r="N156" s="2186">
        <v>366</v>
      </c>
      <c r="O156" s="2372">
        <v>365</v>
      </c>
      <c r="P156" s="2373">
        <v>365</v>
      </c>
      <c r="Q156" s="2186"/>
      <c r="R156" s="2186">
        <v>366</v>
      </c>
      <c r="S156" s="2186"/>
      <c r="T156" s="2186"/>
      <c r="U156" s="2186"/>
      <c r="V156" s="2186"/>
      <c r="W156" s="2186"/>
      <c r="X156" s="2186"/>
      <c r="Y156" s="2186"/>
      <c r="Z156" s="2186"/>
      <c r="AA156" s="2186"/>
      <c r="AB156" s="2186"/>
      <c r="AC156" s="2186"/>
      <c r="AD156" s="2186"/>
      <c r="AE156" s="2186"/>
      <c r="AR156" s="2186"/>
      <c r="AS156" s="2186"/>
      <c r="AT156" s="2189"/>
      <c r="AU156" s="2186"/>
      <c r="AV156" s="2186"/>
      <c r="AW156" s="2186"/>
      <c r="AX156" s="2186"/>
      <c r="AY156" s="2186"/>
      <c r="AZ156" s="2186"/>
      <c r="BA156" s="2186"/>
      <c r="BB156" s="2186"/>
    </row>
    <row r="157" spans="1:274" s="2185" customFormat="1" ht="13.8">
      <c r="A157" s="152"/>
      <c r="B157" s="152"/>
      <c r="D157" s="2374"/>
      <c r="E157" s="2285"/>
      <c r="F157" s="2187"/>
      <c r="O157" s="2372"/>
      <c r="P157" s="2373"/>
      <c r="R157" s="2375"/>
      <c r="AR157" s="2186"/>
      <c r="AS157" s="2186"/>
      <c r="AT157" s="2189"/>
      <c r="AU157" s="2186"/>
      <c r="AV157" s="2186"/>
      <c r="AW157" s="2186"/>
      <c r="AX157" s="2186"/>
      <c r="AY157" s="2186"/>
      <c r="AZ157" s="2186"/>
      <c r="BA157" s="2186"/>
      <c r="BB157" s="2186"/>
    </row>
    <row r="158" spans="1:274" s="2185" customFormat="1" ht="18">
      <c r="A158" s="152"/>
      <c r="B158" s="152"/>
      <c r="C158" s="2376">
        <v>4</v>
      </c>
      <c r="D158" s="2377" t="s">
        <v>119</v>
      </c>
      <c r="E158" s="2378"/>
      <c r="F158" s="2317"/>
      <c r="G158" s="2318"/>
      <c r="H158" s="2318"/>
      <c r="I158" s="2318"/>
      <c r="J158" s="2318"/>
      <c r="K158" s="2318"/>
      <c r="L158" s="2379"/>
      <c r="M158" s="2379"/>
      <c r="N158" s="2379"/>
      <c r="O158" s="2380"/>
      <c r="P158" s="2381"/>
      <c r="Q158" s="2379"/>
      <c r="R158" s="2379"/>
      <c r="S158" s="2379"/>
      <c r="T158" s="2379"/>
      <c r="U158" s="2379"/>
      <c r="V158" s="2379"/>
      <c r="W158" s="2379"/>
      <c r="X158" s="2379"/>
      <c r="Y158" s="2379"/>
      <c r="Z158" s="2319"/>
      <c r="AA158" s="2319"/>
      <c r="AB158" s="2319"/>
      <c r="AC158" s="2319"/>
      <c r="AR158" s="2186"/>
      <c r="AS158" s="2186"/>
      <c r="AT158" s="2189"/>
      <c r="AU158" s="2186"/>
      <c r="AV158" s="152"/>
      <c r="AW158" s="152"/>
      <c r="AX158" s="152"/>
      <c r="AY158" s="152"/>
      <c r="AZ158" s="152"/>
      <c r="BA158" s="152"/>
      <c r="BB158" s="2186"/>
    </row>
    <row r="159" spans="1:274" s="2185" customFormat="1" ht="13.8">
      <c r="A159" s="152"/>
      <c r="B159" s="152"/>
      <c r="D159" s="2374"/>
      <c r="E159" s="2235"/>
      <c r="F159" s="2187"/>
      <c r="O159" s="2372"/>
      <c r="P159" s="2373"/>
      <c r="R159" s="2375"/>
      <c r="T159" s="2185" t="s">
        <v>1416</v>
      </c>
      <c r="AR159" s="2186"/>
      <c r="AS159" s="2186"/>
      <c r="AT159" s="2189"/>
      <c r="AU159" s="2186"/>
      <c r="AV159" s="2186"/>
      <c r="AW159" s="2186"/>
      <c r="AX159" s="2186"/>
      <c r="AY159" s="2186"/>
      <c r="AZ159" s="2186"/>
      <c r="BA159" s="2186"/>
      <c r="BB159" s="2186"/>
    </row>
    <row r="160" spans="1:274" s="2185" customFormat="1" ht="13.8">
      <c r="A160" s="152"/>
      <c r="B160" s="152"/>
      <c r="D160" s="2324">
        <v>4.01</v>
      </c>
      <c r="E160" s="2362"/>
      <c r="F160" s="2326" t="s">
        <v>1081</v>
      </c>
      <c r="G160" s="2320" t="s">
        <v>1417</v>
      </c>
      <c r="H160" s="2330" t="s">
        <v>1418</v>
      </c>
      <c r="I160" s="2382">
        <v>0</v>
      </c>
      <c r="J160" s="2185" t="s">
        <v>1419</v>
      </c>
      <c r="K160" s="2327" t="s">
        <v>463</v>
      </c>
      <c r="L160" s="2327" t="s">
        <v>464</v>
      </c>
      <c r="M160" s="2327" t="s">
        <v>465</v>
      </c>
      <c r="N160" s="2327" t="s">
        <v>466</v>
      </c>
      <c r="O160" s="2328" t="s">
        <v>147</v>
      </c>
      <c r="P160" s="2330" t="s">
        <v>1420</v>
      </c>
      <c r="R160" s="2186"/>
      <c r="T160" s="2383" t="s">
        <v>852</v>
      </c>
      <c r="U160" s="2384">
        <v>41820</v>
      </c>
      <c r="V160" s="2384">
        <v>41817</v>
      </c>
      <c r="W160" s="2384">
        <v>41816</v>
      </c>
      <c r="X160" s="2384">
        <v>41815</v>
      </c>
      <c r="Y160" s="2384">
        <v>41814</v>
      </c>
      <c r="Z160" s="2384">
        <v>41813</v>
      </c>
      <c r="AA160" s="2384">
        <v>41810</v>
      </c>
      <c r="AB160" s="2384">
        <v>41809</v>
      </c>
      <c r="AC160" s="2384">
        <v>41808</v>
      </c>
      <c r="AD160" s="2384">
        <v>41807</v>
      </c>
      <c r="AE160" s="2384">
        <v>41806</v>
      </c>
      <c r="AF160" s="2384">
        <v>41803</v>
      </c>
      <c r="AG160" s="2384">
        <v>41802</v>
      </c>
      <c r="AH160" s="2384">
        <v>41801</v>
      </c>
      <c r="AI160" s="2384">
        <v>41800</v>
      </c>
      <c r="AJ160" s="2384">
        <v>41799</v>
      </c>
      <c r="AK160" s="2384">
        <v>41796</v>
      </c>
      <c r="AL160" s="2384">
        <v>41795</v>
      </c>
      <c r="AM160" s="2384">
        <v>41794</v>
      </c>
      <c r="AN160" s="2384">
        <v>41793</v>
      </c>
      <c r="AO160" s="2384">
        <v>41792</v>
      </c>
      <c r="AP160" s="2384">
        <v>41789</v>
      </c>
      <c r="AQ160" s="2384">
        <v>41788</v>
      </c>
      <c r="AR160" s="2384">
        <v>41787</v>
      </c>
      <c r="AS160" s="2384">
        <v>41786</v>
      </c>
      <c r="AT160" s="2384">
        <v>41782</v>
      </c>
      <c r="AU160" s="2384">
        <v>41781</v>
      </c>
      <c r="AV160" s="2384">
        <v>41780</v>
      </c>
      <c r="AW160" s="2384">
        <v>41779</v>
      </c>
      <c r="AX160" s="2384">
        <v>41778</v>
      </c>
      <c r="AY160" s="2384">
        <v>41775</v>
      </c>
      <c r="AZ160" s="2384">
        <v>41774</v>
      </c>
      <c r="BA160" s="2384">
        <v>41773</v>
      </c>
      <c r="BB160" s="2384">
        <v>41772</v>
      </c>
      <c r="BC160" s="2384">
        <v>41771</v>
      </c>
      <c r="BD160" s="2384">
        <v>41768</v>
      </c>
      <c r="BE160" s="2384">
        <v>41767</v>
      </c>
      <c r="BF160" s="2384">
        <v>41766</v>
      </c>
      <c r="BG160" s="2384">
        <v>41765</v>
      </c>
      <c r="BH160" s="2384">
        <v>41764</v>
      </c>
      <c r="BI160" s="2384">
        <v>41761</v>
      </c>
      <c r="BJ160" s="2384">
        <v>41760</v>
      </c>
      <c r="BK160" s="2384">
        <v>41759</v>
      </c>
      <c r="BL160" s="2384">
        <v>41758</v>
      </c>
      <c r="BM160" s="2384">
        <v>41757</v>
      </c>
      <c r="BN160" s="2384">
        <v>41754</v>
      </c>
      <c r="BO160" s="2384">
        <v>41753</v>
      </c>
      <c r="BP160" s="2384">
        <v>41752</v>
      </c>
      <c r="BQ160" s="2384">
        <v>41751</v>
      </c>
      <c r="BR160" s="2384">
        <v>41750</v>
      </c>
      <c r="BS160" s="2384">
        <v>41746</v>
      </c>
      <c r="BT160" s="2384">
        <v>41745</v>
      </c>
      <c r="BU160" s="2384">
        <v>41744</v>
      </c>
      <c r="BV160" s="2384">
        <v>41743</v>
      </c>
      <c r="BW160" s="2384">
        <v>41740</v>
      </c>
      <c r="BX160" s="2384">
        <v>41739</v>
      </c>
      <c r="BY160" s="2384">
        <v>41738</v>
      </c>
      <c r="BZ160" s="2384">
        <v>41737</v>
      </c>
      <c r="CA160" s="2384">
        <v>41736</v>
      </c>
      <c r="CB160" s="2384">
        <v>41733</v>
      </c>
      <c r="CC160" s="2384">
        <v>41732</v>
      </c>
      <c r="CD160" s="2384">
        <v>41731</v>
      </c>
      <c r="CE160" s="2384">
        <v>41730</v>
      </c>
      <c r="CF160" s="2384">
        <v>41729</v>
      </c>
      <c r="CG160" s="2384">
        <v>41726</v>
      </c>
      <c r="CH160" s="2384">
        <v>41725</v>
      </c>
      <c r="CI160" s="2384">
        <v>41724</v>
      </c>
      <c r="CJ160" s="2384">
        <v>41723</v>
      </c>
      <c r="CK160" s="2384">
        <v>41722</v>
      </c>
      <c r="CL160" s="2384">
        <v>41719</v>
      </c>
      <c r="CM160" s="2384">
        <v>41718</v>
      </c>
      <c r="CN160" s="2384">
        <v>41717</v>
      </c>
      <c r="CO160" s="2384">
        <v>41716</v>
      </c>
      <c r="CP160" s="2384">
        <v>41715</v>
      </c>
      <c r="CQ160" s="2384">
        <v>41712</v>
      </c>
      <c r="CR160" s="2384">
        <v>41711</v>
      </c>
      <c r="CS160" s="2384">
        <v>41710</v>
      </c>
      <c r="CT160" s="2384">
        <v>41709</v>
      </c>
      <c r="CU160" s="2384">
        <v>41708</v>
      </c>
      <c r="CV160" s="2384">
        <v>41705</v>
      </c>
      <c r="CW160" s="2384">
        <v>41704</v>
      </c>
      <c r="CX160" s="2384">
        <v>41703</v>
      </c>
      <c r="CY160" s="2384">
        <v>41702</v>
      </c>
      <c r="CZ160" s="2384">
        <v>41701</v>
      </c>
      <c r="DA160" s="2384">
        <v>41698</v>
      </c>
      <c r="DB160" s="2384">
        <v>41697</v>
      </c>
      <c r="DC160" s="2384">
        <v>41696</v>
      </c>
      <c r="DD160" s="2384">
        <v>41695</v>
      </c>
      <c r="DE160" s="2384">
        <v>41694</v>
      </c>
      <c r="DF160" s="2384">
        <v>41691</v>
      </c>
      <c r="DG160" s="2384">
        <v>41690</v>
      </c>
      <c r="DH160" s="2384">
        <v>41689</v>
      </c>
      <c r="DI160" s="2384">
        <v>41688</v>
      </c>
      <c r="DJ160" s="2384">
        <v>41684</v>
      </c>
      <c r="DK160" s="2384">
        <v>41683</v>
      </c>
      <c r="DL160" s="2384">
        <v>41682</v>
      </c>
      <c r="DM160" s="2384">
        <v>41681</v>
      </c>
      <c r="DN160" s="2384">
        <v>41680</v>
      </c>
      <c r="DO160" s="2384">
        <v>41677</v>
      </c>
      <c r="DP160" s="2384">
        <v>41676</v>
      </c>
      <c r="DQ160" s="2384">
        <v>41675</v>
      </c>
      <c r="DR160" s="2384">
        <v>41674</v>
      </c>
      <c r="DS160" s="2384">
        <v>41673</v>
      </c>
      <c r="DT160" s="2384">
        <v>41670</v>
      </c>
      <c r="DU160" s="2384">
        <v>41669</v>
      </c>
      <c r="DV160" s="2384">
        <v>41668</v>
      </c>
      <c r="DW160" s="2384">
        <v>41667</v>
      </c>
      <c r="DX160" s="2384">
        <v>41666</v>
      </c>
      <c r="DY160" s="2384">
        <v>41663</v>
      </c>
      <c r="DZ160" s="2384">
        <v>41662</v>
      </c>
      <c r="EA160" s="2384">
        <v>41661</v>
      </c>
      <c r="EB160" s="2384">
        <v>41660</v>
      </c>
      <c r="EC160" s="2384">
        <v>41656</v>
      </c>
      <c r="ED160" s="2384">
        <v>41655</v>
      </c>
      <c r="EE160" s="2384">
        <v>41654</v>
      </c>
      <c r="EF160" s="2384">
        <v>41653</v>
      </c>
      <c r="EG160" s="2384">
        <v>41652</v>
      </c>
      <c r="EH160" s="2384">
        <v>41649</v>
      </c>
      <c r="EI160" s="2384">
        <v>41648</v>
      </c>
      <c r="EJ160" s="2384">
        <v>41647</v>
      </c>
      <c r="EK160" s="2384">
        <v>41646</v>
      </c>
      <c r="EL160" s="2384">
        <v>41645</v>
      </c>
      <c r="EM160" s="2384">
        <v>41642</v>
      </c>
      <c r="EN160" s="2384">
        <v>41641</v>
      </c>
      <c r="EO160" s="2384">
        <v>41639</v>
      </c>
      <c r="EP160" s="2384">
        <v>41638</v>
      </c>
      <c r="EQ160" s="2384">
        <v>41635</v>
      </c>
      <c r="ER160" s="2384">
        <v>41634</v>
      </c>
      <c r="ES160" s="2384">
        <v>41632</v>
      </c>
      <c r="ET160" s="2384">
        <v>41631</v>
      </c>
      <c r="EU160" s="2384">
        <v>41628</v>
      </c>
      <c r="EV160" s="2384">
        <v>41627</v>
      </c>
      <c r="EW160" s="2384">
        <v>41626</v>
      </c>
      <c r="EX160" s="2384">
        <v>41625</v>
      </c>
      <c r="EY160" s="2384">
        <v>41624</v>
      </c>
      <c r="EZ160" s="2384">
        <v>41621</v>
      </c>
      <c r="FA160" s="2384">
        <v>41620</v>
      </c>
      <c r="FB160" s="2384">
        <v>41619</v>
      </c>
      <c r="FC160" s="2384">
        <v>41618</v>
      </c>
      <c r="FD160" s="2384">
        <v>41617</v>
      </c>
      <c r="FE160" s="2384">
        <v>41614</v>
      </c>
      <c r="FF160" s="2384">
        <v>41613</v>
      </c>
      <c r="FG160" s="2384">
        <v>41612</v>
      </c>
      <c r="FH160" s="2384">
        <v>41611</v>
      </c>
      <c r="FI160" s="2384">
        <v>41610</v>
      </c>
      <c r="FJ160" s="2384">
        <v>41607</v>
      </c>
      <c r="FK160" s="2384">
        <v>41605</v>
      </c>
      <c r="FL160" s="2384">
        <v>41604</v>
      </c>
      <c r="FM160" s="2384">
        <v>41603</v>
      </c>
      <c r="FN160" s="2384">
        <v>41600</v>
      </c>
      <c r="FO160" s="2384">
        <v>41599</v>
      </c>
      <c r="FP160" s="2384">
        <v>41598</v>
      </c>
      <c r="FQ160" s="2384">
        <v>41597</v>
      </c>
      <c r="FR160" s="2384">
        <v>41596</v>
      </c>
      <c r="FS160" s="2384">
        <v>41593</v>
      </c>
      <c r="FT160" s="2384">
        <v>41592</v>
      </c>
      <c r="FU160" s="2384">
        <v>41591</v>
      </c>
      <c r="FV160" s="2384">
        <v>41590</v>
      </c>
      <c r="FW160" s="2384">
        <v>41589</v>
      </c>
      <c r="FX160" s="2384">
        <v>41586</v>
      </c>
      <c r="FY160" s="2384">
        <v>41585</v>
      </c>
      <c r="FZ160" s="2384">
        <v>41584</v>
      </c>
      <c r="GA160" s="2384">
        <v>41583</v>
      </c>
      <c r="GB160" s="2384">
        <v>41582</v>
      </c>
      <c r="GC160" s="2384">
        <v>41579</v>
      </c>
      <c r="GD160" s="2384">
        <v>41578</v>
      </c>
      <c r="GE160" s="2384">
        <v>41577</v>
      </c>
      <c r="GF160" s="2384">
        <v>41576</v>
      </c>
      <c r="GG160" s="2384">
        <v>41575</v>
      </c>
      <c r="GH160" s="2384">
        <v>41572</v>
      </c>
      <c r="GI160" s="2384">
        <v>41571</v>
      </c>
      <c r="GJ160" s="2384">
        <v>41570</v>
      </c>
      <c r="GK160" s="2384">
        <v>41569</v>
      </c>
      <c r="GL160" s="2384">
        <v>41568</v>
      </c>
      <c r="GM160" s="2384">
        <v>41565</v>
      </c>
      <c r="GN160" s="2384">
        <v>41564</v>
      </c>
      <c r="GO160" s="2384">
        <v>41563</v>
      </c>
      <c r="GP160" s="2384">
        <v>41562</v>
      </c>
      <c r="GQ160" s="2384">
        <v>41561</v>
      </c>
      <c r="GR160" s="2384">
        <v>41558</v>
      </c>
      <c r="GS160" s="2384">
        <v>41557</v>
      </c>
      <c r="GT160" s="2384">
        <v>41556</v>
      </c>
      <c r="GU160" s="2384">
        <v>41555</v>
      </c>
      <c r="GV160" s="2384">
        <v>41554</v>
      </c>
      <c r="GW160" s="2384">
        <v>41551</v>
      </c>
      <c r="GX160" s="2384">
        <v>41550</v>
      </c>
      <c r="GY160" s="2384">
        <v>41549</v>
      </c>
      <c r="GZ160" s="2384">
        <v>41548</v>
      </c>
      <c r="HA160" s="2384">
        <v>41547</v>
      </c>
      <c r="HB160" s="2384">
        <v>41544</v>
      </c>
      <c r="HC160" s="2384">
        <v>41543</v>
      </c>
      <c r="HD160" s="2384">
        <v>41542</v>
      </c>
      <c r="HE160" s="2384">
        <v>41541</v>
      </c>
      <c r="HF160" s="2384">
        <v>41540</v>
      </c>
      <c r="HG160" s="2384">
        <v>41537</v>
      </c>
      <c r="HH160" s="2384">
        <v>41536</v>
      </c>
      <c r="HI160" s="2384">
        <v>41535</v>
      </c>
      <c r="HJ160" s="2384">
        <v>41534</v>
      </c>
      <c r="HK160" s="2384">
        <v>41533</v>
      </c>
      <c r="HL160" s="2384">
        <v>41530</v>
      </c>
      <c r="HM160" s="2384">
        <v>41529</v>
      </c>
      <c r="HN160" s="2384">
        <v>41528</v>
      </c>
      <c r="HO160" s="2384">
        <v>41527</v>
      </c>
      <c r="HP160" s="2384">
        <v>41526</v>
      </c>
      <c r="HQ160" s="2384">
        <v>41523</v>
      </c>
      <c r="HR160" s="2384">
        <v>41522</v>
      </c>
      <c r="HS160" s="2384">
        <v>41521</v>
      </c>
      <c r="HT160" s="2384">
        <v>41520</v>
      </c>
      <c r="HU160" s="2384">
        <v>41516</v>
      </c>
      <c r="HV160" s="2384">
        <v>41515</v>
      </c>
      <c r="HW160" s="2384">
        <v>41514</v>
      </c>
      <c r="HX160" s="2384">
        <v>41513</v>
      </c>
      <c r="HY160" s="2384">
        <v>41512</v>
      </c>
      <c r="HZ160" s="2384">
        <v>41509</v>
      </c>
      <c r="IA160" s="2384">
        <v>41508</v>
      </c>
      <c r="IB160" s="2384">
        <v>41507</v>
      </c>
      <c r="IC160" s="2384">
        <v>41506</v>
      </c>
      <c r="ID160" s="2384">
        <v>41505</v>
      </c>
      <c r="IE160" s="2384">
        <v>41502</v>
      </c>
      <c r="IF160" s="2384">
        <v>41501</v>
      </c>
      <c r="IG160" s="2384">
        <v>41500</v>
      </c>
      <c r="IH160" s="2384">
        <v>41499</v>
      </c>
      <c r="II160" s="2384">
        <v>41498</v>
      </c>
      <c r="IJ160" s="2384">
        <v>41495</v>
      </c>
      <c r="IK160" s="2384">
        <v>41494</v>
      </c>
      <c r="IL160" s="2384">
        <v>41493</v>
      </c>
      <c r="IM160" s="2384">
        <v>41492</v>
      </c>
      <c r="IN160" s="2384">
        <v>41491</v>
      </c>
      <c r="IO160" s="2384">
        <v>41488</v>
      </c>
      <c r="IP160" s="2384">
        <v>41487</v>
      </c>
      <c r="IQ160" s="2384">
        <v>41486</v>
      </c>
      <c r="IR160" s="2384">
        <v>41485</v>
      </c>
      <c r="IS160" s="2384">
        <v>41484</v>
      </c>
      <c r="IT160" s="2384">
        <v>41481</v>
      </c>
      <c r="IU160" s="2384">
        <v>41480</v>
      </c>
      <c r="IV160" s="2384">
        <v>41479</v>
      </c>
      <c r="IW160" s="2384">
        <v>41478</v>
      </c>
      <c r="IX160" s="2384">
        <v>41477</v>
      </c>
      <c r="IY160" s="2384">
        <v>41474</v>
      </c>
      <c r="IZ160" s="2384">
        <v>41473</v>
      </c>
      <c r="JA160" s="2384">
        <v>41472</v>
      </c>
      <c r="JB160" s="2384">
        <v>41471</v>
      </c>
      <c r="JC160" s="2384">
        <v>41470</v>
      </c>
      <c r="JD160" s="2384">
        <v>41467</v>
      </c>
      <c r="JE160" s="2384">
        <v>41466</v>
      </c>
      <c r="JF160" s="2384">
        <v>41465</v>
      </c>
      <c r="JG160" s="2384">
        <v>41464</v>
      </c>
      <c r="JH160" s="2384">
        <v>41463</v>
      </c>
      <c r="JI160" s="2384">
        <v>41460</v>
      </c>
      <c r="JJ160" s="2384">
        <v>41458</v>
      </c>
      <c r="JK160" s="2384">
        <v>41457</v>
      </c>
      <c r="JL160" s="2384">
        <v>41456</v>
      </c>
      <c r="JM160" s="2384" t="s">
        <v>1513</v>
      </c>
      <c r="JN160" s="2384">
        <v>42524</v>
      </c>
    </row>
    <row r="161" spans="1:277" s="2185" customFormat="1" ht="13.8">
      <c r="A161" s="152"/>
      <c r="B161" s="152"/>
      <c r="D161" s="2332"/>
      <c r="E161" s="2234">
        <v>0</v>
      </c>
      <c r="F161" s="2385">
        <v>0</v>
      </c>
      <c r="G161" s="2386">
        <v>0</v>
      </c>
      <c r="H161" s="2386" t="s">
        <v>114</v>
      </c>
      <c r="I161" s="2335" t="s">
        <v>1421</v>
      </c>
      <c r="J161" s="2335"/>
      <c r="K161" s="2387" t="s">
        <v>1027</v>
      </c>
      <c r="L161" s="2387" t="s">
        <v>1027</v>
      </c>
      <c r="M161" s="2387" t="s">
        <v>1027</v>
      </c>
      <c r="N161" s="2387" t="s">
        <v>1027</v>
      </c>
      <c r="O161" s="2388" t="s">
        <v>1027</v>
      </c>
      <c r="P161" s="2387" t="s">
        <v>1027</v>
      </c>
      <c r="R161" s="2186"/>
      <c r="T161" s="2331" t="s">
        <v>1517</v>
      </c>
      <c r="U161" s="2260">
        <v>2.4049</v>
      </c>
      <c r="V161" s="2260">
        <v>2.4049</v>
      </c>
      <c r="W161" s="2260">
        <v>2.4049</v>
      </c>
      <c r="X161" s="2260">
        <v>2.4049</v>
      </c>
      <c r="Y161" s="2260">
        <v>0</v>
      </c>
      <c r="Z161" s="2260">
        <v>7.2716000000000003</v>
      </c>
      <c r="AA161" s="2260">
        <v>5.7975500000000002</v>
      </c>
      <c r="AB161" s="2260">
        <v>0</v>
      </c>
      <c r="AC161" s="2260" t="s">
        <v>1513</v>
      </c>
      <c r="AD161" s="2260" t="s">
        <v>1513</v>
      </c>
      <c r="AE161" s="2260" t="s">
        <v>1513</v>
      </c>
      <c r="AF161" s="2260" t="s">
        <v>1513</v>
      </c>
      <c r="AG161" s="2260" t="s">
        <v>1513</v>
      </c>
      <c r="AH161" s="2260" t="s">
        <v>1513</v>
      </c>
      <c r="AI161" s="2260" t="s">
        <v>1513</v>
      </c>
      <c r="AJ161" s="2260" t="s">
        <v>1513</v>
      </c>
      <c r="AK161" s="2260" t="s">
        <v>1513</v>
      </c>
      <c r="AL161" s="2260" t="s">
        <v>1513</v>
      </c>
      <c r="AM161" s="2260" t="s">
        <v>1513</v>
      </c>
      <c r="AN161" s="2260" t="s">
        <v>1513</v>
      </c>
      <c r="AO161" s="2260" t="s">
        <v>1513</v>
      </c>
      <c r="AP161" s="2260" t="s">
        <v>1513</v>
      </c>
      <c r="AQ161" s="2260" t="s">
        <v>1513</v>
      </c>
      <c r="AR161" s="2260">
        <v>2.4049</v>
      </c>
      <c r="AS161" s="2260">
        <v>2.4049</v>
      </c>
      <c r="AT161" s="2260">
        <v>2.4049</v>
      </c>
      <c r="AU161" s="2260">
        <v>2.4049</v>
      </c>
      <c r="AV161" s="2260">
        <v>0</v>
      </c>
      <c r="AW161" s="2260">
        <v>8.17821</v>
      </c>
      <c r="AX161" s="2260">
        <v>4.6779099999999998</v>
      </c>
      <c r="AY161" s="2260">
        <v>5.0548900000000003</v>
      </c>
      <c r="AZ161" s="2260" t="s">
        <v>1513</v>
      </c>
      <c r="BA161" s="2260" t="s">
        <v>1513</v>
      </c>
      <c r="BB161" s="2260" t="s">
        <v>1513</v>
      </c>
      <c r="BC161" s="2260" t="s">
        <v>1513</v>
      </c>
      <c r="BD161" s="2260" t="s">
        <v>1513</v>
      </c>
      <c r="BE161" s="2260" t="s">
        <v>1513</v>
      </c>
      <c r="BF161" s="2260" t="s">
        <v>1513</v>
      </c>
      <c r="BG161" s="2260" t="s">
        <v>1513</v>
      </c>
      <c r="BH161" s="2260" t="s">
        <v>1513</v>
      </c>
      <c r="BI161" s="2260" t="s">
        <v>1513</v>
      </c>
      <c r="BJ161" s="2260" t="s">
        <v>1513</v>
      </c>
      <c r="BK161" s="2260">
        <v>2.4049</v>
      </c>
      <c r="BL161" s="2260">
        <v>2.4049</v>
      </c>
      <c r="BM161" s="2260">
        <v>2.4049</v>
      </c>
      <c r="BN161" s="2260">
        <v>0</v>
      </c>
      <c r="BO161" s="2260">
        <v>3.7028099999999999</v>
      </c>
      <c r="BP161" s="2260">
        <v>23.059149999999999</v>
      </c>
      <c r="BQ161" s="2260">
        <v>3.80748</v>
      </c>
      <c r="BR161" s="2260">
        <v>0</v>
      </c>
      <c r="BS161" s="2260" t="s">
        <v>1513</v>
      </c>
      <c r="BT161" s="2260" t="s">
        <v>1513</v>
      </c>
      <c r="BU161" s="2260" t="s">
        <v>1513</v>
      </c>
      <c r="BV161" s="2260" t="s">
        <v>1513</v>
      </c>
      <c r="BW161" s="2260" t="s">
        <v>1513</v>
      </c>
      <c r="BX161" s="2260" t="s">
        <v>1513</v>
      </c>
      <c r="BY161" s="2260" t="s">
        <v>1513</v>
      </c>
      <c r="BZ161" s="2260" t="s">
        <v>1513</v>
      </c>
      <c r="CA161" s="2260" t="s">
        <v>1513</v>
      </c>
      <c r="CB161" s="2260" t="s">
        <v>1513</v>
      </c>
      <c r="CC161" s="2260" t="s">
        <v>1513</v>
      </c>
      <c r="CD161" s="2260" t="s">
        <v>1513</v>
      </c>
      <c r="CE161" s="2260">
        <v>2.4049</v>
      </c>
      <c r="CF161" s="2260">
        <v>2.4049</v>
      </c>
      <c r="CG161" s="2260">
        <v>2.4049</v>
      </c>
      <c r="CH161" s="2260">
        <v>2.4049</v>
      </c>
      <c r="CI161" s="2260">
        <v>4.2113399999999999</v>
      </c>
      <c r="CJ161" s="2260">
        <v>4.5126499999999998</v>
      </c>
      <c r="CK161" s="2260">
        <v>0</v>
      </c>
      <c r="CL161" s="2260">
        <v>5.5648900000000001</v>
      </c>
      <c r="CM161" s="2260" t="s">
        <v>1513</v>
      </c>
      <c r="CN161" s="2260" t="s">
        <v>1513</v>
      </c>
      <c r="CO161" s="2260" t="s">
        <v>1513</v>
      </c>
      <c r="CP161" s="2260" t="s">
        <v>1513</v>
      </c>
      <c r="CQ161" s="2260" t="s">
        <v>1513</v>
      </c>
      <c r="CR161" s="2260" t="s">
        <v>1513</v>
      </c>
      <c r="CS161" s="2260" t="s">
        <v>1513</v>
      </c>
      <c r="CT161" s="2260" t="s">
        <v>1513</v>
      </c>
      <c r="CU161" s="2260" t="s">
        <v>1513</v>
      </c>
      <c r="CV161" s="2260" t="s">
        <v>1513</v>
      </c>
      <c r="CW161" s="2260" t="s">
        <v>1513</v>
      </c>
      <c r="CX161" s="2260" t="s">
        <v>1513</v>
      </c>
      <c r="CY161" s="2260" t="s">
        <v>1513</v>
      </c>
      <c r="CZ161" s="2260">
        <v>3.5970499999999999</v>
      </c>
      <c r="DA161" s="2260">
        <v>4.1107699999999996</v>
      </c>
      <c r="DB161" s="2260">
        <v>4.3428399999999998</v>
      </c>
      <c r="DC161" s="2260">
        <v>5.5457599999999996</v>
      </c>
      <c r="DD161" s="2260">
        <v>0</v>
      </c>
      <c r="DE161" s="2260">
        <v>4.5264699999999998</v>
      </c>
      <c r="DF161" s="2260">
        <v>4.2973999999999997</v>
      </c>
      <c r="DG161" s="2260">
        <v>8.5930999999999997</v>
      </c>
      <c r="DH161" s="2260" t="s">
        <v>1513</v>
      </c>
      <c r="DI161" s="2260" t="s">
        <v>1513</v>
      </c>
      <c r="DJ161" s="2260" t="s">
        <v>1513</v>
      </c>
      <c r="DK161" s="2260" t="s">
        <v>1513</v>
      </c>
      <c r="DL161" s="2260" t="s">
        <v>1513</v>
      </c>
      <c r="DM161" s="2260" t="s">
        <v>1513</v>
      </c>
      <c r="DN161" s="2260" t="s">
        <v>1513</v>
      </c>
      <c r="DO161" s="2260" t="s">
        <v>1513</v>
      </c>
      <c r="DP161" s="2260" t="s">
        <v>1513</v>
      </c>
      <c r="DQ161" s="2260" t="s">
        <v>1513</v>
      </c>
      <c r="DR161" s="2260" t="s">
        <v>1513</v>
      </c>
      <c r="DS161" s="2260" t="s">
        <v>1513</v>
      </c>
      <c r="DT161" s="2260">
        <v>7.36991</v>
      </c>
      <c r="DU161" s="2260">
        <v>6.4719199999999999</v>
      </c>
      <c r="DV161" s="2260">
        <v>0</v>
      </c>
      <c r="DW161" s="2260">
        <v>2.22926</v>
      </c>
      <c r="DX161" s="2260">
        <v>4.5113200000000004</v>
      </c>
      <c r="DY161" s="2260">
        <v>3.9047900000000002</v>
      </c>
      <c r="DZ161" s="2260">
        <v>4.7869700000000002</v>
      </c>
      <c r="EA161" s="2260">
        <v>7.0550100000000002</v>
      </c>
      <c r="EB161" s="2260">
        <v>9.6694200000000006</v>
      </c>
      <c r="EC161" s="2260" t="s">
        <v>1513</v>
      </c>
      <c r="ED161" s="2260" t="s">
        <v>1513</v>
      </c>
      <c r="EE161" s="2260" t="s">
        <v>1513</v>
      </c>
      <c r="EF161" s="2260" t="s">
        <v>1513</v>
      </c>
      <c r="EG161" s="2260" t="s">
        <v>1513</v>
      </c>
      <c r="EH161" s="2260" t="s">
        <v>1513</v>
      </c>
      <c r="EI161" s="2260" t="s">
        <v>1513</v>
      </c>
      <c r="EJ161" s="2260" t="s">
        <v>1513</v>
      </c>
      <c r="EK161" s="2260" t="s">
        <v>1513</v>
      </c>
      <c r="EL161" s="2260" t="s">
        <v>1513</v>
      </c>
      <c r="EM161" s="2260" t="s">
        <v>1513</v>
      </c>
      <c r="EN161" s="2260" t="s">
        <v>1513</v>
      </c>
      <c r="EO161" s="2260" t="s">
        <v>1513</v>
      </c>
      <c r="EP161" s="2260">
        <v>0</v>
      </c>
      <c r="EQ161" s="2260">
        <v>14.17437</v>
      </c>
      <c r="ER161" s="2260">
        <v>3.78566</v>
      </c>
      <c r="ES161" s="2260">
        <v>0</v>
      </c>
      <c r="ET161" s="2260">
        <v>4.8794899999999997</v>
      </c>
      <c r="EU161" s="2260">
        <v>6.5072799999999997</v>
      </c>
      <c r="EV161" s="2260">
        <v>0</v>
      </c>
      <c r="EW161" s="2260">
        <v>6.3524000000000003</v>
      </c>
      <c r="EX161" s="2260" t="s">
        <v>1513</v>
      </c>
      <c r="EY161" s="2260" t="s">
        <v>1513</v>
      </c>
      <c r="EZ161" s="2260" t="s">
        <v>1513</v>
      </c>
      <c r="FA161" s="2260" t="s">
        <v>1513</v>
      </c>
      <c r="FB161" s="2260" t="s">
        <v>1513</v>
      </c>
      <c r="FC161" s="2260" t="s">
        <v>1513</v>
      </c>
      <c r="FD161" s="2260" t="s">
        <v>1513</v>
      </c>
      <c r="FE161" s="2260" t="s">
        <v>1513</v>
      </c>
      <c r="FF161" s="2260" t="s">
        <v>1513</v>
      </c>
      <c r="FG161" s="2260" t="s">
        <v>1513</v>
      </c>
      <c r="FH161" s="2260" t="s">
        <v>1513</v>
      </c>
      <c r="FI161" s="2260" t="s">
        <v>1513</v>
      </c>
      <c r="FJ161" s="2260" t="s">
        <v>1513</v>
      </c>
      <c r="FK161" s="2260" t="s">
        <v>1513</v>
      </c>
      <c r="FL161" s="2260">
        <v>6.5502200000000004</v>
      </c>
      <c r="FM161" s="2260">
        <v>5.3115800000000002</v>
      </c>
      <c r="FN161" s="2260">
        <v>2.31488</v>
      </c>
      <c r="FO161" s="2260">
        <v>0</v>
      </c>
      <c r="FP161" s="2260">
        <v>3.7846299999999999</v>
      </c>
      <c r="FQ161" s="2260">
        <v>5.6384600000000002</v>
      </c>
      <c r="FR161" s="2260">
        <v>0</v>
      </c>
      <c r="FS161" s="2260" t="s">
        <v>1513</v>
      </c>
      <c r="FT161" s="2260" t="s">
        <v>1513</v>
      </c>
      <c r="FU161" s="2260" t="s">
        <v>1513</v>
      </c>
      <c r="FV161" s="2260" t="s">
        <v>1513</v>
      </c>
      <c r="FW161" s="2260" t="s">
        <v>1513</v>
      </c>
      <c r="FX161" s="2260" t="s">
        <v>1513</v>
      </c>
      <c r="FY161" s="2260" t="s">
        <v>1513</v>
      </c>
      <c r="FZ161" s="2260" t="s">
        <v>1513</v>
      </c>
      <c r="GA161" s="2260" t="s">
        <v>1513</v>
      </c>
      <c r="GB161" s="2260" t="s">
        <v>1513</v>
      </c>
      <c r="GC161" s="2260" t="s">
        <v>1513</v>
      </c>
      <c r="GD161" s="2260" t="s">
        <v>1513</v>
      </c>
      <c r="GE161" s="2260" t="s">
        <v>1513</v>
      </c>
      <c r="GF161" s="2260">
        <v>3.8616299999999999</v>
      </c>
      <c r="GG161" s="2260">
        <v>3.4077299999999999</v>
      </c>
      <c r="GH161" s="2260">
        <v>0</v>
      </c>
      <c r="GI161" s="2260">
        <v>3.40049</v>
      </c>
      <c r="GJ161" s="2260">
        <v>3.5448300000000001</v>
      </c>
      <c r="GK161" s="2260">
        <v>0</v>
      </c>
      <c r="GL161" s="2260">
        <v>4.9112499999999999</v>
      </c>
      <c r="GM161" s="2260">
        <v>8.7484000000000002</v>
      </c>
      <c r="GN161" s="2260">
        <v>6.3154899999999996</v>
      </c>
      <c r="GO161" s="2260">
        <v>8.2784499999999994</v>
      </c>
      <c r="GP161" s="2260" t="s">
        <v>1513</v>
      </c>
      <c r="GQ161" s="2260" t="s">
        <v>1513</v>
      </c>
      <c r="GR161" s="2260" t="s">
        <v>1513</v>
      </c>
      <c r="GS161" s="2260" t="s">
        <v>1513</v>
      </c>
      <c r="GT161" s="2260" t="s">
        <v>1513</v>
      </c>
      <c r="GU161" s="2260" t="s">
        <v>1513</v>
      </c>
      <c r="GV161" s="2260" t="s">
        <v>1513</v>
      </c>
      <c r="GW161" s="2260" t="s">
        <v>1513</v>
      </c>
      <c r="GX161" s="2260" t="s">
        <v>1513</v>
      </c>
      <c r="GY161" s="2260" t="s">
        <v>1513</v>
      </c>
      <c r="GZ161" s="2260" t="s">
        <v>1513</v>
      </c>
      <c r="HA161" s="2260" t="s">
        <v>1513</v>
      </c>
      <c r="HB161" s="2260" t="s">
        <v>1513</v>
      </c>
      <c r="HC161" s="2260">
        <v>4.9010499999999997</v>
      </c>
      <c r="HD161" s="2260">
        <v>3.7864300000000002</v>
      </c>
      <c r="HE161" s="2260">
        <v>0</v>
      </c>
      <c r="HF161" s="2260">
        <v>3.0808900000000001</v>
      </c>
      <c r="HG161" s="2260">
        <v>4.2351599999999996</v>
      </c>
      <c r="HH161" s="2260">
        <v>0</v>
      </c>
      <c r="HI161" s="2260">
        <v>8.6014700000000008</v>
      </c>
      <c r="HJ161" s="2260" t="s">
        <v>1513</v>
      </c>
      <c r="HK161" s="2260" t="s">
        <v>1513</v>
      </c>
      <c r="HL161" s="2260" t="s">
        <v>1513</v>
      </c>
      <c r="HM161" s="2260" t="s">
        <v>1513</v>
      </c>
      <c r="HN161" s="2260" t="s">
        <v>1513</v>
      </c>
      <c r="HO161" s="2260" t="s">
        <v>1513</v>
      </c>
      <c r="HP161" s="2260" t="s">
        <v>1513</v>
      </c>
      <c r="HQ161" s="2260" t="s">
        <v>1513</v>
      </c>
      <c r="HR161" s="2260" t="s">
        <v>1513</v>
      </c>
      <c r="HS161" s="2260" t="s">
        <v>1513</v>
      </c>
      <c r="HT161" s="2260" t="s">
        <v>1513</v>
      </c>
      <c r="HU161" s="2260" t="s">
        <v>1513</v>
      </c>
      <c r="HV161" s="2260" t="s">
        <v>1513</v>
      </c>
      <c r="HW161" s="2260" t="s">
        <v>1513</v>
      </c>
      <c r="HX161" s="2260">
        <v>3.78694</v>
      </c>
      <c r="HY161" s="2260">
        <v>3.0710199999999999</v>
      </c>
      <c r="HZ161" s="2260">
        <v>0</v>
      </c>
      <c r="IA161" s="2260">
        <v>3.7404999999999999</v>
      </c>
      <c r="IB161" s="2260">
        <v>4.7751099999999997</v>
      </c>
      <c r="IC161" s="2260">
        <v>0</v>
      </c>
      <c r="ID161" s="2260">
        <v>0</v>
      </c>
      <c r="IE161" s="2260">
        <v>6.6393300000000002</v>
      </c>
      <c r="IF161" s="2260" t="s">
        <v>1513</v>
      </c>
      <c r="IG161" s="2260" t="s">
        <v>1513</v>
      </c>
      <c r="IH161" s="2260" t="s">
        <v>1513</v>
      </c>
      <c r="II161" s="2260" t="s">
        <v>1513</v>
      </c>
      <c r="IJ161" s="2260" t="s">
        <v>1513</v>
      </c>
      <c r="IK161" s="2260" t="s">
        <v>1513</v>
      </c>
      <c r="IL161" s="2260" t="s">
        <v>1513</v>
      </c>
      <c r="IM161" s="2260" t="s">
        <v>1513</v>
      </c>
      <c r="IN161" s="2260" t="s">
        <v>1513</v>
      </c>
      <c r="IO161" s="2260" t="s">
        <v>1513</v>
      </c>
      <c r="IP161" s="2260" t="s">
        <v>1513</v>
      </c>
      <c r="IQ161" s="2260" t="s">
        <v>1513</v>
      </c>
      <c r="IR161" s="2260">
        <v>4.98034</v>
      </c>
      <c r="IS161" s="2260">
        <v>0</v>
      </c>
      <c r="IT161" s="2260">
        <v>5.1894499999999999</v>
      </c>
      <c r="IU161" s="2260">
        <v>0</v>
      </c>
      <c r="IV161" s="2260">
        <v>0</v>
      </c>
      <c r="IW161" s="2260">
        <v>8.0711999999999993</v>
      </c>
      <c r="IX161" s="2260">
        <v>4.3868099999999997</v>
      </c>
      <c r="IY161" s="2260">
        <v>0</v>
      </c>
      <c r="IZ161" s="2260">
        <v>7.4637200000000004</v>
      </c>
      <c r="JA161" s="2260" t="s">
        <v>1513</v>
      </c>
      <c r="JB161" s="2260" t="s">
        <v>1513</v>
      </c>
      <c r="JC161" s="2260" t="s">
        <v>1513</v>
      </c>
      <c r="JD161" s="2260" t="s">
        <v>1513</v>
      </c>
      <c r="JE161" s="2260" t="s">
        <v>1513</v>
      </c>
      <c r="JF161" s="2260" t="s">
        <v>1513</v>
      </c>
      <c r="JG161" s="2260" t="s">
        <v>1513</v>
      </c>
      <c r="JH161" s="2260" t="s">
        <v>1513</v>
      </c>
      <c r="JI161" s="2260" t="s">
        <v>1513</v>
      </c>
      <c r="JJ161" s="2260" t="s">
        <v>1513</v>
      </c>
      <c r="JK161" s="2260" t="s">
        <v>1513</v>
      </c>
      <c r="JL161" s="2260" t="s">
        <v>1513</v>
      </c>
      <c r="JM161" s="2260" t="s">
        <v>1513</v>
      </c>
      <c r="JN161" s="2260">
        <v>0</v>
      </c>
    </row>
    <row r="162" spans="1:277" s="2185" customFormat="1" ht="13.8">
      <c r="A162" s="2226" t="s">
        <v>232</v>
      </c>
      <c r="B162" s="152"/>
      <c r="C162" s="2339"/>
      <c r="D162" s="2340"/>
      <c r="E162" s="2234">
        <v>1</v>
      </c>
      <c r="F162" s="2187" t="s">
        <v>1494</v>
      </c>
      <c r="G162" s="2389" t="s">
        <v>945</v>
      </c>
      <c r="H162" s="2389" t="s">
        <v>114</v>
      </c>
      <c r="I162" s="2390" t="s">
        <v>1421</v>
      </c>
      <c r="J162" s="2390"/>
      <c r="K162" s="2391">
        <v>79.3</v>
      </c>
      <c r="L162" s="2391">
        <v>36.914999999999999</v>
      </c>
      <c r="M162" s="2391">
        <v>60.981000000000002</v>
      </c>
      <c r="N162" s="2391">
        <v>62.655999999999999</v>
      </c>
      <c r="O162" s="2392">
        <v>39.066000000000003</v>
      </c>
      <c r="P162" s="2391">
        <v>0</v>
      </c>
      <c r="R162" s="2186"/>
      <c r="T162" s="2331" t="s">
        <v>1517</v>
      </c>
      <c r="U162" s="2260">
        <v>0.24143999999999999</v>
      </c>
      <c r="V162" s="2260">
        <v>0.37586999999999998</v>
      </c>
      <c r="W162" s="2260">
        <v>0.13333999999999999</v>
      </c>
      <c r="X162" s="2260">
        <v>0.20674000000000001</v>
      </c>
      <c r="Y162" s="2260">
        <v>0.19117999999999999</v>
      </c>
      <c r="Z162" s="2260">
        <v>0.23951</v>
      </c>
      <c r="AA162" s="2260">
        <v>0.38084000000000001</v>
      </c>
      <c r="AB162" s="2260">
        <v>0.17932999999999999</v>
      </c>
      <c r="AC162" s="2260">
        <v>0.20968000000000001</v>
      </c>
      <c r="AD162" s="2260">
        <v>0.25880999999999998</v>
      </c>
      <c r="AE162" s="2260">
        <v>0.16139999999999999</v>
      </c>
      <c r="AF162" s="2260">
        <v>0.17435999999999999</v>
      </c>
      <c r="AG162" s="2260">
        <v>0.24188999999999999</v>
      </c>
      <c r="AH162" s="2260">
        <v>0.16184999999999999</v>
      </c>
      <c r="AI162" s="2260">
        <v>0.21672</v>
      </c>
      <c r="AJ162" s="2260">
        <v>0.32007000000000002</v>
      </c>
      <c r="AK162" s="2260">
        <v>0.19036</v>
      </c>
      <c r="AL162" s="2260">
        <v>0.28954000000000002</v>
      </c>
      <c r="AM162" s="2260">
        <v>0.18628</v>
      </c>
      <c r="AN162" s="2260">
        <v>0.63968000000000003</v>
      </c>
      <c r="AO162" s="2260">
        <v>0.30109999999999998</v>
      </c>
      <c r="AP162" s="2260">
        <v>0.26218000000000002</v>
      </c>
      <c r="AQ162" s="2260">
        <v>0.19092000000000001</v>
      </c>
      <c r="AR162" s="2260">
        <v>0.21046999999999999</v>
      </c>
      <c r="AS162" s="2260">
        <v>0.28225</v>
      </c>
      <c r="AT162" s="2260">
        <v>0.18356</v>
      </c>
      <c r="AU162" s="2260">
        <v>0.28326000000000001</v>
      </c>
      <c r="AV162" s="2260">
        <v>0.37663000000000002</v>
      </c>
      <c r="AW162" s="2260">
        <v>0.41172999999999998</v>
      </c>
      <c r="AX162" s="2260">
        <v>0.21862000000000001</v>
      </c>
      <c r="AY162" s="2260">
        <v>0.32280999999999999</v>
      </c>
      <c r="AZ162" s="2260">
        <v>0.42824000000000001</v>
      </c>
      <c r="BA162" s="2260">
        <v>0.29308000000000001</v>
      </c>
      <c r="BB162" s="2260">
        <v>0.44613999999999998</v>
      </c>
      <c r="BC162" s="2260">
        <v>0.25508999999999998</v>
      </c>
      <c r="BD162" s="2260">
        <v>0.19903999999999999</v>
      </c>
      <c r="BE162" s="2260">
        <v>0.27606000000000003</v>
      </c>
      <c r="BF162" s="2260">
        <v>0.26311000000000001</v>
      </c>
      <c r="BG162" s="2260">
        <v>0.34598000000000001</v>
      </c>
      <c r="BH162" s="2260">
        <v>0.24676999999999999</v>
      </c>
      <c r="BI162" s="2260">
        <v>0.19217000000000001</v>
      </c>
      <c r="BJ162" s="2260">
        <v>0.35028999999999999</v>
      </c>
      <c r="BK162" s="2260">
        <v>0.44301000000000001</v>
      </c>
      <c r="BL162" s="2260">
        <v>0.73541999999999996</v>
      </c>
      <c r="BM162" s="2260">
        <v>0.39162000000000002</v>
      </c>
      <c r="BN162" s="2260">
        <v>0.28342000000000001</v>
      </c>
      <c r="BO162" s="2260">
        <v>0.30502000000000001</v>
      </c>
      <c r="BP162" s="2260">
        <v>0.30270000000000002</v>
      </c>
      <c r="BQ162" s="2260">
        <v>0.37913000000000002</v>
      </c>
      <c r="BR162" s="2260">
        <v>0.25314999999999999</v>
      </c>
      <c r="BS162" s="2260">
        <v>0.2457</v>
      </c>
      <c r="BT162" s="2260">
        <v>0.25333</v>
      </c>
      <c r="BU162" s="2260">
        <v>0.39659</v>
      </c>
      <c r="BV162" s="2260">
        <v>0.33284999999999998</v>
      </c>
      <c r="BW162" s="2260">
        <v>0.32230999999999999</v>
      </c>
      <c r="BX162" s="2260">
        <v>0.32306000000000001</v>
      </c>
      <c r="BY162" s="2260">
        <v>0.50688999999999995</v>
      </c>
      <c r="BZ162" s="2260">
        <v>0.34025</v>
      </c>
      <c r="CA162" s="2260">
        <v>0.33366000000000001</v>
      </c>
      <c r="CB162" s="2260">
        <v>0.30975000000000003</v>
      </c>
      <c r="CC162" s="2260">
        <v>0.23927999999999999</v>
      </c>
      <c r="CD162" s="2260">
        <v>0.14563999999999999</v>
      </c>
      <c r="CE162" s="2260">
        <v>0.30861</v>
      </c>
      <c r="CF162" s="2260">
        <v>0.34183000000000002</v>
      </c>
      <c r="CG162" s="2260">
        <v>0.15912999999999999</v>
      </c>
      <c r="CH162" s="2260">
        <v>0.22761000000000001</v>
      </c>
      <c r="CI162" s="2260">
        <v>0.31717000000000001</v>
      </c>
      <c r="CJ162" s="2260">
        <v>0.23748</v>
      </c>
      <c r="CK162" s="2260">
        <v>0.31165999999999999</v>
      </c>
      <c r="CL162" s="2260">
        <v>0.54181000000000001</v>
      </c>
      <c r="CM162" s="2260">
        <v>0.42255999999999999</v>
      </c>
      <c r="CN162" s="2260">
        <v>0.17929999999999999</v>
      </c>
      <c r="CO162" s="2260">
        <v>0.33801999999999999</v>
      </c>
      <c r="CP162" s="2260">
        <v>0.29421999999999998</v>
      </c>
      <c r="CQ162" s="2260">
        <v>0.34214</v>
      </c>
      <c r="CR162" s="2260">
        <v>0.36945</v>
      </c>
      <c r="CS162" s="2260">
        <v>0.37680999999999998</v>
      </c>
      <c r="CT162" s="2260">
        <v>0.32242999999999999</v>
      </c>
      <c r="CU162" s="2260">
        <v>0.41221999999999998</v>
      </c>
      <c r="CV162" s="2260">
        <v>0.54993999999999998</v>
      </c>
      <c r="CW162" s="2260">
        <v>0.57404999999999995</v>
      </c>
      <c r="CX162" s="2260">
        <v>0.52710000000000001</v>
      </c>
      <c r="CY162" s="2260">
        <v>0.79776999999999998</v>
      </c>
      <c r="CZ162" s="2260">
        <v>0.48192000000000002</v>
      </c>
      <c r="DA162" s="2260">
        <v>0.36115999999999998</v>
      </c>
      <c r="DB162" s="2260">
        <v>0.26561000000000001</v>
      </c>
      <c r="DC162" s="2260">
        <v>0.53561999999999999</v>
      </c>
      <c r="DD162" s="2260">
        <v>0.83972999999999998</v>
      </c>
      <c r="DE162" s="2260">
        <v>0.45101000000000002</v>
      </c>
      <c r="DF162" s="2260">
        <v>0.39290999999999998</v>
      </c>
      <c r="DG162" s="2260">
        <v>0.32253999999999999</v>
      </c>
      <c r="DH162" s="2260">
        <v>0.34440999999999999</v>
      </c>
      <c r="DI162" s="2260">
        <v>0.24740999999999999</v>
      </c>
      <c r="DJ162" s="2260">
        <v>0.24845999999999999</v>
      </c>
      <c r="DK162" s="2260">
        <v>0.36416999999999999</v>
      </c>
      <c r="DL162" s="2260">
        <v>0.37970999999999999</v>
      </c>
      <c r="DM162" s="2260">
        <v>0.35193999999999998</v>
      </c>
      <c r="DN162" s="2260">
        <v>0.33148</v>
      </c>
      <c r="DO162" s="2260">
        <v>0.39628000000000002</v>
      </c>
      <c r="DP162" s="2260">
        <v>0.35949999999999999</v>
      </c>
      <c r="DQ162" s="2260">
        <v>0.48665000000000003</v>
      </c>
      <c r="DR162" s="2260">
        <v>0.34317999999999999</v>
      </c>
      <c r="DS162" s="2260">
        <v>0.43852999999999998</v>
      </c>
      <c r="DT162" s="2260">
        <v>0.39194000000000001</v>
      </c>
      <c r="DU162" s="2260">
        <v>0.76797000000000004</v>
      </c>
      <c r="DV162" s="2260">
        <v>0.65178000000000003</v>
      </c>
      <c r="DW162" s="2260">
        <v>0.51219000000000003</v>
      </c>
      <c r="DX162" s="2260">
        <v>0.73468999999999995</v>
      </c>
      <c r="DY162" s="2260">
        <v>0.89929999999999999</v>
      </c>
      <c r="DZ162" s="2260">
        <v>0.43158999999999997</v>
      </c>
      <c r="EA162" s="2260">
        <v>0.32183</v>
      </c>
      <c r="EB162" s="2260">
        <v>0.27692</v>
      </c>
      <c r="EC162" s="2260">
        <v>0.20422000000000001</v>
      </c>
      <c r="ED162" s="2260">
        <v>0.14939</v>
      </c>
      <c r="EE162" s="2260">
        <v>0.27218999999999999</v>
      </c>
      <c r="EF162" s="2260">
        <v>0.28461999999999998</v>
      </c>
      <c r="EG162" s="2260">
        <v>0.46011000000000002</v>
      </c>
      <c r="EH162" s="2260">
        <v>0.44541999999999998</v>
      </c>
      <c r="EI162" s="2260">
        <v>0.40166000000000002</v>
      </c>
      <c r="EJ162" s="2260">
        <v>0.47150999999999998</v>
      </c>
      <c r="EK162" s="2260">
        <v>0.30360999999999999</v>
      </c>
      <c r="EL162" s="2260">
        <v>0.38946999999999998</v>
      </c>
      <c r="EM162" s="2260">
        <v>0.21862999999999999</v>
      </c>
      <c r="EN162" s="2260">
        <v>0.29513</v>
      </c>
      <c r="EO162" s="2260">
        <v>0.24842</v>
      </c>
      <c r="EP162" s="2260">
        <v>0.20743</v>
      </c>
      <c r="EQ162" s="2260">
        <v>0.22026999999999999</v>
      </c>
      <c r="ER162" s="2260">
        <v>0.21471000000000001</v>
      </c>
      <c r="ES162" s="2260">
        <v>6.7799999999999999E-2</v>
      </c>
      <c r="ET162" s="2260">
        <v>0.26023000000000002</v>
      </c>
      <c r="EU162" s="2260">
        <v>0.62983999999999996</v>
      </c>
      <c r="EV162" s="2260">
        <v>0.33684999999999998</v>
      </c>
      <c r="EW162" s="2260">
        <v>0.75953000000000004</v>
      </c>
      <c r="EX162" s="2260">
        <v>0.44847999999999999</v>
      </c>
      <c r="EY162" s="2260">
        <v>0.53193999999999997</v>
      </c>
      <c r="EZ162" s="2260">
        <v>0.30759999999999998</v>
      </c>
      <c r="FA162" s="2260">
        <v>0.30558999999999997</v>
      </c>
      <c r="FB162" s="2260">
        <v>0.32711000000000001</v>
      </c>
      <c r="FC162" s="2260">
        <v>0.58840000000000003</v>
      </c>
      <c r="FD162" s="2260">
        <v>0.71714</v>
      </c>
      <c r="FE162" s="2260">
        <v>0.79886000000000001</v>
      </c>
      <c r="FF162" s="2260">
        <v>0.71953999999999996</v>
      </c>
      <c r="FG162" s="2260">
        <v>0.51480999999999999</v>
      </c>
      <c r="FH162" s="2260">
        <v>0.54147999999999996</v>
      </c>
      <c r="FI162" s="2260">
        <v>0.42008000000000001</v>
      </c>
      <c r="FJ162" s="2260">
        <v>0.1865</v>
      </c>
      <c r="FK162" s="2260">
        <v>0.30798999999999999</v>
      </c>
      <c r="FL162" s="2260">
        <v>0.36324000000000001</v>
      </c>
      <c r="FM162" s="2260">
        <v>0.28234999999999999</v>
      </c>
      <c r="FN162" s="2260">
        <v>0.40543000000000001</v>
      </c>
      <c r="FO162" s="2260">
        <v>0.40111000000000002</v>
      </c>
      <c r="FP162" s="2260">
        <v>0.3175</v>
      </c>
      <c r="FQ162" s="2260">
        <v>0.29222999999999999</v>
      </c>
      <c r="FR162" s="2260">
        <v>0.28184999999999999</v>
      </c>
      <c r="FS162" s="2260">
        <v>0.35748000000000002</v>
      </c>
      <c r="FT162" s="2260">
        <v>0.3286</v>
      </c>
      <c r="FU162" s="2260">
        <v>0.26046000000000002</v>
      </c>
      <c r="FV162" s="2260">
        <v>0.28732000000000002</v>
      </c>
      <c r="FW162" s="2260">
        <v>0.19128000000000001</v>
      </c>
      <c r="FX162" s="2260">
        <v>0.30487999999999998</v>
      </c>
      <c r="FY162" s="2260">
        <v>0.49024000000000001</v>
      </c>
      <c r="FZ162" s="2260">
        <v>0.55123999999999995</v>
      </c>
      <c r="GA162" s="2260">
        <v>0.55376999999999998</v>
      </c>
      <c r="GB162" s="2260">
        <v>0.60184000000000004</v>
      </c>
      <c r="GC162" s="2260">
        <v>0.59240999999999999</v>
      </c>
      <c r="GD162" s="2260">
        <v>0.53169999999999995</v>
      </c>
      <c r="GE162" s="2260">
        <v>0.44961000000000001</v>
      </c>
      <c r="GF162" s="2260">
        <v>0.54613999999999996</v>
      </c>
      <c r="GG162" s="2260">
        <v>0.65739999999999998</v>
      </c>
      <c r="GH162" s="2260">
        <v>0.84472000000000003</v>
      </c>
      <c r="GI162" s="2260">
        <v>2.11219</v>
      </c>
      <c r="GJ162" s="2260">
        <v>0.63775000000000004</v>
      </c>
      <c r="GK162" s="2260">
        <v>0.57013999999999998</v>
      </c>
      <c r="GL162" s="2260">
        <v>0.25591999999999998</v>
      </c>
      <c r="GM162" s="2260">
        <v>0.42654999999999998</v>
      </c>
      <c r="GN162" s="2260">
        <v>0.27610000000000001</v>
      </c>
      <c r="GO162" s="2260">
        <v>0.21984999999999999</v>
      </c>
      <c r="GP162" s="2260">
        <v>0.24636</v>
      </c>
      <c r="GQ162" s="2260">
        <v>0.21715000000000001</v>
      </c>
      <c r="GR162" s="2260">
        <v>0.33111000000000002</v>
      </c>
      <c r="GS162" s="2260">
        <v>0.51143000000000005</v>
      </c>
      <c r="GT162" s="2260">
        <v>0.35197000000000001</v>
      </c>
      <c r="GU162" s="2260">
        <v>0.26240000000000002</v>
      </c>
      <c r="GV162" s="2260">
        <v>0.26695999999999998</v>
      </c>
      <c r="GW162" s="2260">
        <v>0.25724000000000002</v>
      </c>
      <c r="GX162" s="2260">
        <v>0.41541</v>
      </c>
      <c r="GY162" s="2260">
        <v>0.92605000000000004</v>
      </c>
      <c r="GZ162" s="2260">
        <v>0.31633</v>
      </c>
      <c r="HA162" s="2260">
        <v>0.46527000000000002</v>
      </c>
      <c r="HB162" s="2260">
        <v>0.61468</v>
      </c>
      <c r="HC162" s="2260">
        <v>0.20576</v>
      </c>
      <c r="HD162" s="2260">
        <v>0.25885000000000002</v>
      </c>
      <c r="HE162" s="2260">
        <v>0.34923999999999999</v>
      </c>
      <c r="HF162" s="2260">
        <v>0.51980000000000004</v>
      </c>
      <c r="HG162" s="2260">
        <v>0.40144000000000002</v>
      </c>
      <c r="HH162" s="2260">
        <v>0.26732</v>
      </c>
      <c r="HI162" s="2260">
        <v>0.28154000000000001</v>
      </c>
      <c r="HJ162" s="2260">
        <v>0.3377</v>
      </c>
      <c r="HK162" s="2260">
        <v>0.46426000000000001</v>
      </c>
      <c r="HL162" s="2260">
        <v>0.52712999999999999</v>
      </c>
      <c r="HM162" s="2260">
        <v>0.32632</v>
      </c>
      <c r="HN162" s="2260">
        <v>0.23108999999999999</v>
      </c>
      <c r="HO162" s="2260">
        <v>0.42313000000000001</v>
      </c>
      <c r="HP162" s="2260">
        <v>0.24288999999999999</v>
      </c>
      <c r="HQ162" s="2260">
        <v>0.43286999999999998</v>
      </c>
      <c r="HR162" s="2260">
        <v>0.26748</v>
      </c>
      <c r="HS162" s="2260">
        <v>0.64451000000000003</v>
      </c>
      <c r="HT162" s="2260">
        <v>0.31380000000000002</v>
      </c>
      <c r="HU162" s="2260">
        <v>0.23282</v>
      </c>
      <c r="HV162" s="2260">
        <v>0.1588</v>
      </c>
      <c r="HW162" s="2260">
        <v>0.14717</v>
      </c>
      <c r="HX162" s="2260">
        <v>0.30862000000000001</v>
      </c>
      <c r="HY162" s="2260">
        <v>0.24082999999999999</v>
      </c>
      <c r="HZ162" s="2260">
        <v>0.18124999999999999</v>
      </c>
      <c r="IA162" s="2260">
        <v>0.36334</v>
      </c>
      <c r="IB162" s="2260">
        <v>0.18695999999999999</v>
      </c>
      <c r="IC162" s="2260">
        <v>0.11132</v>
      </c>
      <c r="ID162" s="2260">
        <v>0.13111</v>
      </c>
      <c r="IE162" s="2260">
        <v>0.18229000000000001</v>
      </c>
      <c r="IF162" s="2260">
        <v>0.22653999999999999</v>
      </c>
      <c r="IG162" s="2260">
        <v>0.16158</v>
      </c>
      <c r="IH162" s="2260">
        <v>0.21817</v>
      </c>
      <c r="II162" s="2260">
        <v>0.19033</v>
      </c>
      <c r="IJ162" s="2260">
        <v>0.18834000000000001</v>
      </c>
      <c r="IK162" s="2260">
        <v>0.20729</v>
      </c>
      <c r="IL162" s="2260">
        <v>0.29880000000000001</v>
      </c>
      <c r="IM162" s="2260">
        <v>0.31602999999999998</v>
      </c>
      <c r="IN162" s="2260">
        <v>0.26966000000000001</v>
      </c>
      <c r="IO162" s="2260">
        <v>0.17588999999999999</v>
      </c>
      <c r="IP162" s="2260">
        <v>0.34994999999999998</v>
      </c>
      <c r="IQ162" s="2260">
        <v>0.34939999999999999</v>
      </c>
      <c r="IR162" s="2260">
        <v>0.27172000000000002</v>
      </c>
      <c r="IS162" s="2260">
        <v>0.33052999999999999</v>
      </c>
      <c r="IT162" s="2260">
        <v>0.31991000000000003</v>
      </c>
      <c r="IU162" s="2260">
        <v>0.73094000000000003</v>
      </c>
      <c r="IV162" s="2260">
        <v>0.26951999999999998</v>
      </c>
      <c r="IW162" s="2260">
        <v>0.20016999999999999</v>
      </c>
      <c r="IX162" s="2260">
        <v>0.14962</v>
      </c>
      <c r="IY162" s="2260">
        <v>0.20422999999999999</v>
      </c>
      <c r="IZ162" s="2260">
        <v>0.24475</v>
      </c>
      <c r="JA162" s="2260">
        <v>0.19028999999999999</v>
      </c>
      <c r="JB162" s="2260">
        <v>0.29121999999999998</v>
      </c>
      <c r="JC162" s="2260">
        <v>0.32112000000000002</v>
      </c>
      <c r="JD162" s="2260">
        <v>0.30651</v>
      </c>
      <c r="JE162" s="2260">
        <v>0.20005999999999999</v>
      </c>
      <c r="JF162" s="2260">
        <v>0.17735000000000001</v>
      </c>
      <c r="JG162" s="2260">
        <v>0.31490000000000001</v>
      </c>
      <c r="JH162" s="2260">
        <v>0.24156</v>
      </c>
      <c r="JI162" s="2260">
        <v>0.18854000000000001</v>
      </c>
      <c r="JJ162" s="2260">
        <v>0.10746</v>
      </c>
      <c r="JK162" s="2260">
        <v>0.22094</v>
      </c>
      <c r="JL162" s="2260">
        <v>0.23436000000000001</v>
      </c>
      <c r="JM162" s="2260" t="s">
        <v>1513</v>
      </c>
      <c r="JN162" s="2260">
        <v>0</v>
      </c>
    </row>
    <row r="163" spans="1:277" s="2185" customFormat="1" ht="13.8">
      <c r="A163" s="2226" t="s">
        <v>232</v>
      </c>
      <c r="B163" s="152"/>
      <c r="D163" s="2340"/>
      <c r="E163" s="2234">
        <v>2</v>
      </c>
      <c r="F163" s="2187" t="s">
        <v>1498</v>
      </c>
      <c r="G163" s="2389" t="s">
        <v>953</v>
      </c>
      <c r="H163" s="2389" t="s">
        <v>114</v>
      </c>
      <c r="I163" s="2390" t="s">
        <v>1421</v>
      </c>
      <c r="J163" s="2390"/>
      <c r="K163" s="2391">
        <v>318</v>
      </c>
      <c r="L163" s="2391">
        <v>347</v>
      </c>
      <c r="M163" s="2391">
        <v>326</v>
      </c>
      <c r="N163" s="2391">
        <v>356.76799999999997</v>
      </c>
      <c r="O163" s="2392">
        <v>32.170999999999999</v>
      </c>
      <c r="P163" s="2391">
        <v>0</v>
      </c>
      <c r="R163" s="2186"/>
      <c r="T163" s="2331" t="s">
        <v>1517</v>
      </c>
      <c r="U163" s="2260">
        <v>0.69428000000000001</v>
      </c>
      <c r="V163" s="2260">
        <v>0.95084000000000002</v>
      </c>
      <c r="W163" s="2260">
        <v>0.64661000000000002</v>
      </c>
      <c r="X163" s="2260">
        <v>0.79317000000000004</v>
      </c>
      <c r="Y163" s="2260">
        <v>0.94937000000000005</v>
      </c>
      <c r="Z163" s="2260">
        <v>0.65807000000000004</v>
      </c>
      <c r="AA163" s="2260">
        <v>1.7986500000000001</v>
      </c>
      <c r="AB163" s="2260">
        <v>1.31897</v>
      </c>
      <c r="AC163" s="2260">
        <v>1.2140599999999999</v>
      </c>
      <c r="AD163" s="2260">
        <v>1.23298</v>
      </c>
      <c r="AE163" s="2260">
        <v>0.73801000000000005</v>
      </c>
      <c r="AF163" s="2260">
        <v>0.85563</v>
      </c>
      <c r="AG163" s="2260">
        <v>0.88997999999999999</v>
      </c>
      <c r="AH163" s="2260">
        <v>0.91781000000000001</v>
      </c>
      <c r="AI163" s="2260">
        <v>0.79044999999999999</v>
      </c>
      <c r="AJ163" s="2260">
        <v>1.3107599999999999</v>
      </c>
      <c r="AK163" s="2260">
        <v>2.33277</v>
      </c>
      <c r="AL163" s="2260">
        <v>2.00651</v>
      </c>
      <c r="AM163" s="2260">
        <v>1.0310900000000001</v>
      </c>
      <c r="AN163" s="2260">
        <v>0.77051999999999998</v>
      </c>
      <c r="AO163" s="2260">
        <v>1.12504</v>
      </c>
      <c r="AP163" s="2260">
        <v>1.0063299999999999</v>
      </c>
      <c r="AQ163" s="2260">
        <v>0.91964000000000001</v>
      </c>
      <c r="AR163" s="2260">
        <v>0.87595000000000001</v>
      </c>
      <c r="AS163" s="2260">
        <v>1.08284</v>
      </c>
      <c r="AT163" s="2260">
        <v>0.91490000000000005</v>
      </c>
      <c r="AU163" s="2260">
        <v>0.88375999999999999</v>
      </c>
      <c r="AV163" s="2260">
        <v>1.01586</v>
      </c>
      <c r="AW163" s="2260">
        <v>0.86034999999999995</v>
      </c>
      <c r="AX163" s="2260">
        <v>0.92498999999999998</v>
      </c>
      <c r="AY163" s="2260">
        <v>1.9839100000000001</v>
      </c>
      <c r="AZ163" s="2260">
        <v>1.72899</v>
      </c>
      <c r="BA163" s="2260">
        <v>1.48353</v>
      </c>
      <c r="BB163" s="2260">
        <v>1.3153699999999999</v>
      </c>
      <c r="BC163" s="2260">
        <v>1.1753899999999999</v>
      </c>
      <c r="BD163" s="2260">
        <v>0.87761</v>
      </c>
      <c r="BE163" s="2260">
        <v>0.97946999999999995</v>
      </c>
      <c r="BF163" s="2260">
        <v>1.2751600000000001</v>
      </c>
      <c r="BG163" s="2260">
        <v>1.5896399999999999</v>
      </c>
      <c r="BH163" s="2260">
        <v>1.3752599999999999</v>
      </c>
      <c r="BI163" s="2260">
        <v>2.8349199999999999</v>
      </c>
      <c r="BJ163" s="2260">
        <v>1.4304600000000001</v>
      </c>
      <c r="BK163" s="2260">
        <v>1.2743599999999999</v>
      </c>
      <c r="BL163" s="2260">
        <v>1.5089600000000001</v>
      </c>
      <c r="BM163" s="2260">
        <v>1.1473800000000001</v>
      </c>
      <c r="BN163" s="2260">
        <v>0.90578000000000003</v>
      </c>
      <c r="BO163" s="2260">
        <v>1.13493</v>
      </c>
      <c r="BP163" s="2260">
        <v>0.58716000000000002</v>
      </c>
      <c r="BQ163" s="2260">
        <v>0.68061000000000005</v>
      </c>
      <c r="BR163" s="2260">
        <v>0.83772999999999997</v>
      </c>
      <c r="BS163" s="2260">
        <v>1.01871</v>
      </c>
      <c r="BT163" s="2260">
        <v>0.97399000000000002</v>
      </c>
      <c r="BU163" s="2260">
        <v>1.6361300000000001</v>
      </c>
      <c r="BV163" s="2260">
        <v>0.77615000000000001</v>
      </c>
      <c r="BW163" s="2260">
        <v>1.38212</v>
      </c>
      <c r="BX163" s="2260">
        <v>1.10799</v>
      </c>
      <c r="BY163" s="2260">
        <v>0.91215000000000002</v>
      </c>
      <c r="BZ163" s="2260">
        <v>0.94318999999999997</v>
      </c>
      <c r="CA163" s="2260">
        <v>1.63452</v>
      </c>
      <c r="CB163" s="2260">
        <v>1.2656499999999999</v>
      </c>
      <c r="CC163" s="2260">
        <v>0.88561999999999996</v>
      </c>
      <c r="CD163" s="2260">
        <v>1.2652600000000001</v>
      </c>
      <c r="CE163" s="2260">
        <v>1.32368</v>
      </c>
      <c r="CF163" s="2260">
        <v>1.2733399999999999</v>
      </c>
      <c r="CG163" s="2260">
        <v>0.79588000000000003</v>
      </c>
      <c r="CH163" s="2260">
        <v>1.17875</v>
      </c>
      <c r="CI163" s="2260">
        <v>1.6338600000000001</v>
      </c>
      <c r="CJ163" s="2260">
        <v>1.5185900000000001</v>
      </c>
      <c r="CK163" s="2260">
        <v>1.4846200000000001</v>
      </c>
      <c r="CL163" s="2260">
        <v>2.3538800000000002</v>
      </c>
      <c r="CM163" s="2260">
        <v>1.26616</v>
      </c>
      <c r="CN163" s="2260">
        <v>1.4693499999999999</v>
      </c>
      <c r="CO163" s="2260">
        <v>1.97658</v>
      </c>
      <c r="CP163" s="2260">
        <v>1.26223</v>
      </c>
      <c r="CQ163" s="2260">
        <v>1.22688</v>
      </c>
      <c r="CR163" s="2260">
        <v>1.6833800000000001</v>
      </c>
      <c r="CS163" s="2260">
        <v>1.5111600000000001</v>
      </c>
      <c r="CT163" s="2260">
        <v>1.2259800000000001</v>
      </c>
      <c r="CU163" s="2260">
        <v>1.10433</v>
      </c>
      <c r="CV163" s="2260">
        <v>1.2618499999999999</v>
      </c>
      <c r="CW163" s="2260">
        <v>1.4266000000000001</v>
      </c>
      <c r="CX163" s="2260">
        <v>1.0348999999999999</v>
      </c>
      <c r="CY163" s="2260">
        <v>1.6805399999999999</v>
      </c>
      <c r="CZ163" s="2260">
        <v>1.3102799999999999</v>
      </c>
      <c r="DA163" s="2260">
        <v>1.95401</v>
      </c>
      <c r="DB163" s="2260">
        <v>1.4109499999999999</v>
      </c>
      <c r="DC163" s="2260">
        <v>1.84859</v>
      </c>
      <c r="DD163" s="2260">
        <v>1.99488</v>
      </c>
      <c r="DE163" s="2260">
        <v>1.2001299999999999</v>
      </c>
      <c r="DF163" s="2260">
        <v>1.4139999999999999</v>
      </c>
      <c r="DG163" s="2260">
        <v>2.4502199999999998</v>
      </c>
      <c r="DH163" s="2260">
        <v>3.4757899999999999</v>
      </c>
      <c r="DI163" s="2260">
        <v>1.92757</v>
      </c>
      <c r="DJ163" s="2260">
        <v>1.63367</v>
      </c>
      <c r="DK163" s="2260">
        <v>1.52728</v>
      </c>
      <c r="DL163" s="2260">
        <v>2.0631499999999998</v>
      </c>
      <c r="DM163" s="2260">
        <v>1.6288499999999999</v>
      </c>
      <c r="DN163" s="2260">
        <v>1.3282799999999999</v>
      </c>
      <c r="DO163" s="2260">
        <v>1.6323099999999999</v>
      </c>
      <c r="DP163" s="2260">
        <v>0.87631999999999999</v>
      </c>
      <c r="DQ163" s="2260">
        <v>1.16029</v>
      </c>
      <c r="DR163" s="2260">
        <v>1.4055599999999999</v>
      </c>
      <c r="DS163" s="2260">
        <v>1.6523099999999999</v>
      </c>
      <c r="DT163" s="2260">
        <v>1.2057199999999999</v>
      </c>
      <c r="DU163" s="2260">
        <v>1.4311</v>
      </c>
      <c r="DV163" s="2260">
        <v>1.94868</v>
      </c>
      <c r="DW163" s="2260">
        <v>1.35667</v>
      </c>
      <c r="DX163" s="2260">
        <v>1.5711200000000001</v>
      </c>
      <c r="DY163" s="2260">
        <v>1.9355199999999999</v>
      </c>
      <c r="DZ163" s="2260">
        <v>1.93652</v>
      </c>
      <c r="EA163" s="2260">
        <v>1.5569500000000001</v>
      </c>
      <c r="EB163" s="2260">
        <v>1.72794</v>
      </c>
      <c r="EC163" s="2260">
        <v>1.581</v>
      </c>
      <c r="ED163" s="2260">
        <v>1.1407700000000001</v>
      </c>
      <c r="EE163" s="2260">
        <v>1.71323</v>
      </c>
      <c r="EF163" s="2260">
        <v>1.9898499999999999</v>
      </c>
      <c r="EG163" s="2260">
        <v>2.0729700000000002</v>
      </c>
      <c r="EH163" s="2260">
        <v>1.3938999999999999</v>
      </c>
      <c r="EI163" s="2260">
        <v>1.43201</v>
      </c>
      <c r="EJ163" s="2260">
        <v>0.97001999999999999</v>
      </c>
      <c r="EK163" s="2260">
        <v>1.0068699999999999</v>
      </c>
      <c r="EL163" s="2260">
        <v>0.87544999999999995</v>
      </c>
      <c r="EM163" s="2260">
        <v>0.82516</v>
      </c>
      <c r="EN163" s="2260">
        <v>1.2064699999999999</v>
      </c>
      <c r="EO163" s="2260">
        <v>0.92939000000000005</v>
      </c>
      <c r="EP163" s="2260">
        <v>0.73401000000000005</v>
      </c>
      <c r="EQ163" s="2260">
        <v>0.85468</v>
      </c>
      <c r="ER163" s="2260">
        <v>0.60814999999999997</v>
      </c>
      <c r="ES163" s="2260">
        <v>0.40187</v>
      </c>
      <c r="ET163" s="2260">
        <v>0.74578</v>
      </c>
      <c r="EU163" s="2260">
        <v>1.89516</v>
      </c>
      <c r="EV163" s="2260">
        <v>1.6285400000000001</v>
      </c>
      <c r="EW163" s="2260">
        <v>1.7100299999999999</v>
      </c>
      <c r="EX163" s="2260">
        <v>1.2234400000000001</v>
      </c>
      <c r="EY163" s="2260">
        <v>1.3704000000000001</v>
      </c>
      <c r="EZ163" s="2260">
        <v>1.28606</v>
      </c>
      <c r="FA163" s="2260">
        <v>1.53685</v>
      </c>
      <c r="FB163" s="2260">
        <v>1.1230199999999999</v>
      </c>
      <c r="FC163" s="2260">
        <v>1.27559</v>
      </c>
      <c r="FD163" s="2260">
        <v>1.1319300000000001</v>
      </c>
      <c r="FE163" s="2260">
        <v>0.81506000000000001</v>
      </c>
      <c r="FF163" s="2260">
        <v>1.0565800000000001</v>
      </c>
      <c r="FG163" s="2260">
        <v>1.0084</v>
      </c>
      <c r="FH163" s="2260">
        <v>1.05498</v>
      </c>
      <c r="FI163" s="2260">
        <v>0.94896999999999998</v>
      </c>
      <c r="FJ163" s="2260">
        <v>0.44808999999999999</v>
      </c>
      <c r="FK163" s="2260">
        <v>0.7944</v>
      </c>
      <c r="FL163" s="2260">
        <v>2.0653100000000002</v>
      </c>
      <c r="FM163" s="2260">
        <v>1.2903800000000001</v>
      </c>
      <c r="FN163" s="2260">
        <v>1.2383500000000001</v>
      </c>
      <c r="FO163" s="2260">
        <v>1.0881400000000001</v>
      </c>
      <c r="FP163" s="2260">
        <v>0.97453000000000001</v>
      </c>
      <c r="FQ163" s="2260">
        <v>1.2636499999999999</v>
      </c>
      <c r="FR163" s="2260">
        <v>1.3889899999999999</v>
      </c>
      <c r="FS163" s="2260">
        <v>0.85021999999999998</v>
      </c>
      <c r="FT163" s="2260">
        <v>0.87683999999999995</v>
      </c>
      <c r="FU163" s="2260">
        <v>1.8691599999999999</v>
      </c>
      <c r="FV163" s="2260">
        <v>1.3160400000000001</v>
      </c>
      <c r="FW163" s="2260">
        <v>1.2375</v>
      </c>
      <c r="FX163" s="2260">
        <v>1.88191</v>
      </c>
      <c r="FY163" s="2260">
        <v>1.7839100000000001</v>
      </c>
      <c r="FZ163" s="2260">
        <v>1.6576599999999999</v>
      </c>
      <c r="GA163" s="2260">
        <v>2.5916199999999998</v>
      </c>
      <c r="GB163" s="2260">
        <v>1.32657</v>
      </c>
      <c r="GC163" s="2260">
        <v>3.2629800000000002</v>
      </c>
      <c r="GD163" s="2260">
        <v>2.5723199999999999</v>
      </c>
      <c r="GE163" s="2260">
        <v>1.4053899999999999</v>
      </c>
      <c r="GF163" s="2260">
        <v>1.19217</v>
      </c>
      <c r="GG163" s="2260">
        <v>1.3408199999999999</v>
      </c>
      <c r="GH163" s="2260">
        <v>1.45546</v>
      </c>
      <c r="GI163" s="2260">
        <v>1.18276</v>
      </c>
      <c r="GJ163" s="2260">
        <v>1.16282</v>
      </c>
      <c r="GK163" s="2260">
        <v>0.96365000000000001</v>
      </c>
      <c r="GL163" s="2260">
        <v>0.94594</v>
      </c>
      <c r="GM163" s="2260">
        <v>1.83053</v>
      </c>
      <c r="GN163" s="2260">
        <v>1.4928300000000001</v>
      </c>
      <c r="GO163" s="2260">
        <v>1.4226000000000001</v>
      </c>
      <c r="GP163" s="2260">
        <v>1.30206</v>
      </c>
      <c r="GQ163" s="2260">
        <v>1.10198</v>
      </c>
      <c r="GR163" s="2260">
        <v>1.03447</v>
      </c>
      <c r="GS163" s="2260">
        <v>0.95359000000000005</v>
      </c>
      <c r="GT163" s="2260">
        <v>1.53322</v>
      </c>
      <c r="GU163" s="2260">
        <v>1.1953400000000001</v>
      </c>
      <c r="GV163" s="2260">
        <v>1.04182</v>
      </c>
      <c r="GW163" s="2260">
        <v>1.00966</v>
      </c>
      <c r="GX163" s="2260">
        <v>1.4280299999999999</v>
      </c>
      <c r="GY163" s="2260">
        <v>1.6558999999999999</v>
      </c>
      <c r="GZ163" s="2260">
        <v>0.96879000000000004</v>
      </c>
      <c r="HA163" s="2260">
        <v>1.00522</v>
      </c>
      <c r="HB163" s="2260">
        <v>1.2953399999999999</v>
      </c>
      <c r="HC163" s="2260">
        <v>1.0680799999999999</v>
      </c>
      <c r="HD163" s="2260">
        <v>1.31436</v>
      </c>
      <c r="HE163" s="2260">
        <v>1.2953600000000001</v>
      </c>
      <c r="HF163" s="2260">
        <v>1.5010399999999999</v>
      </c>
      <c r="HG163" s="2260">
        <v>3.7938800000000001</v>
      </c>
      <c r="HH163" s="2260">
        <v>1.9439599999999999</v>
      </c>
      <c r="HI163" s="2260">
        <v>1.7415499999999999</v>
      </c>
      <c r="HJ163" s="2260">
        <v>0.68855</v>
      </c>
      <c r="HK163" s="2260">
        <v>1.3688499999999999</v>
      </c>
      <c r="HL163" s="2260">
        <v>0.95816999999999997</v>
      </c>
      <c r="HM163" s="2260">
        <v>1.5491900000000001</v>
      </c>
      <c r="HN163" s="2260">
        <v>0.97496000000000005</v>
      </c>
      <c r="HO163" s="2260">
        <v>2.08887</v>
      </c>
      <c r="HP163" s="2260">
        <v>1.17249</v>
      </c>
      <c r="HQ163" s="2260">
        <v>0.98418000000000005</v>
      </c>
      <c r="HR163" s="2260">
        <v>0.77619000000000005</v>
      </c>
      <c r="HS163" s="2260">
        <v>0.67635999999999996</v>
      </c>
      <c r="HT163" s="2260">
        <v>0.93881999999999999</v>
      </c>
      <c r="HU163" s="2260">
        <v>0.92696000000000001</v>
      </c>
      <c r="HV163" s="2260">
        <v>1.2524999999999999</v>
      </c>
      <c r="HW163" s="2260">
        <v>1.0838099999999999</v>
      </c>
      <c r="HX163" s="2260">
        <v>1.47773</v>
      </c>
      <c r="HY163" s="2260">
        <v>1.10422</v>
      </c>
      <c r="HZ163" s="2260">
        <v>0.93918000000000001</v>
      </c>
      <c r="IA163" s="2260">
        <v>0.67908000000000002</v>
      </c>
      <c r="IB163" s="2260">
        <v>1.28281</v>
      </c>
      <c r="IC163" s="2260">
        <v>1.8764000000000001</v>
      </c>
      <c r="ID163" s="2260">
        <v>1.25275</v>
      </c>
      <c r="IE163" s="2260">
        <v>1.02661</v>
      </c>
      <c r="IF163" s="2260">
        <v>1.40272</v>
      </c>
      <c r="IG163" s="2260">
        <v>1.34423</v>
      </c>
      <c r="IH163" s="2260">
        <v>1.14567</v>
      </c>
      <c r="II163" s="2260">
        <v>1.4199200000000001</v>
      </c>
      <c r="IJ163" s="2260">
        <v>1.7876799999999999</v>
      </c>
      <c r="IK163" s="2260">
        <v>2.5531000000000001</v>
      </c>
      <c r="IL163" s="2260">
        <v>2.0397799999999999</v>
      </c>
      <c r="IM163" s="2260">
        <v>2.9700899999999999</v>
      </c>
      <c r="IN163" s="2260">
        <v>1.29708</v>
      </c>
      <c r="IO163" s="2260">
        <v>2.63029</v>
      </c>
      <c r="IP163" s="2260">
        <v>2.59382</v>
      </c>
      <c r="IQ163" s="2260">
        <v>2.88463</v>
      </c>
      <c r="IR163" s="2260">
        <v>2.0573100000000002</v>
      </c>
      <c r="IS163" s="2260">
        <v>1.62964</v>
      </c>
      <c r="IT163" s="2260">
        <v>1.5631299999999999</v>
      </c>
      <c r="IU163" s="2260">
        <v>1.31541</v>
      </c>
      <c r="IV163" s="2260">
        <v>1.0168999999999999</v>
      </c>
      <c r="IW163" s="2260">
        <v>0.80218</v>
      </c>
      <c r="IX163" s="2260">
        <v>1.0178400000000001</v>
      </c>
      <c r="IY163" s="2260">
        <v>1.4066700000000001</v>
      </c>
      <c r="IZ163" s="2260">
        <v>1.1309</v>
      </c>
      <c r="JA163" s="2260">
        <v>0.91834000000000005</v>
      </c>
      <c r="JB163" s="2260">
        <v>1.14632</v>
      </c>
      <c r="JC163" s="2260">
        <v>0.88243000000000005</v>
      </c>
      <c r="JD163" s="2260">
        <v>1.25515</v>
      </c>
      <c r="JE163" s="2260">
        <v>2.0933700000000002</v>
      </c>
      <c r="JF163" s="2260">
        <v>1.09107</v>
      </c>
      <c r="JG163" s="2260">
        <v>1.2875700000000001</v>
      </c>
      <c r="JH163" s="2260">
        <v>2.0083700000000002</v>
      </c>
      <c r="JI163" s="2260">
        <v>1.3943700000000001</v>
      </c>
      <c r="JJ163" s="2260">
        <v>0.94452999999999998</v>
      </c>
      <c r="JK163" s="2260">
        <v>1.33789</v>
      </c>
      <c r="JL163" s="2260">
        <v>1.8001100000000001</v>
      </c>
      <c r="JM163" s="2260" t="s">
        <v>1513</v>
      </c>
      <c r="JN163" s="2260">
        <v>0.20552000000000001</v>
      </c>
      <c r="JO163" s="2185">
        <v>0.18987000000000001</v>
      </c>
      <c r="JP163" s="2185">
        <v>0.16775000000000001</v>
      </c>
      <c r="JQ163" s="2185">
        <v>0</v>
      </c>
    </row>
    <row r="164" spans="1:277" s="2185" customFormat="1" ht="13.8">
      <c r="A164" s="2226" t="s">
        <v>232</v>
      </c>
      <c r="B164" s="152"/>
      <c r="C164" s="2339"/>
      <c r="D164" s="2340"/>
      <c r="E164" s="2234">
        <v>3</v>
      </c>
      <c r="F164" s="2187" t="s">
        <v>1500</v>
      </c>
      <c r="G164" s="2389" t="s">
        <v>964</v>
      </c>
      <c r="H164" s="2389" t="s">
        <v>114</v>
      </c>
      <c r="I164" s="2390" t="s">
        <v>1421</v>
      </c>
      <c r="J164" s="2390"/>
      <c r="K164" s="2391">
        <v>270.26900000000001</v>
      </c>
      <c r="L164" s="2391">
        <v>166.36199999999999</v>
      </c>
      <c r="M164" s="2391">
        <v>171.065</v>
      </c>
      <c r="N164" s="2391">
        <v>177.345</v>
      </c>
      <c r="O164" s="2392">
        <v>111.221</v>
      </c>
      <c r="P164" s="2391">
        <v>105.974</v>
      </c>
      <c r="R164" s="2186"/>
      <c r="T164" s="2331" t="s">
        <v>1517</v>
      </c>
      <c r="U164" s="2260">
        <v>0</v>
      </c>
      <c r="V164" s="2260">
        <v>0</v>
      </c>
      <c r="W164" s="2260">
        <v>0</v>
      </c>
      <c r="X164" s="2260">
        <v>0</v>
      </c>
      <c r="Y164" s="2260">
        <v>0</v>
      </c>
      <c r="Z164" s="2260">
        <v>0</v>
      </c>
      <c r="AA164" s="2260">
        <v>0</v>
      </c>
      <c r="AB164" s="2260">
        <v>0</v>
      </c>
      <c r="AC164" s="2260">
        <v>0</v>
      </c>
      <c r="AD164" s="2260">
        <v>0</v>
      </c>
      <c r="AE164" s="2260">
        <v>0</v>
      </c>
      <c r="AF164" s="2260">
        <v>0</v>
      </c>
      <c r="AG164" s="2260">
        <v>0</v>
      </c>
      <c r="AH164" s="2260">
        <v>0</v>
      </c>
      <c r="AI164" s="2260">
        <v>0</v>
      </c>
      <c r="AJ164" s="2260">
        <v>0</v>
      </c>
      <c r="AK164" s="2260">
        <v>0</v>
      </c>
      <c r="AL164" s="2260">
        <v>0</v>
      </c>
      <c r="AM164" s="2260">
        <v>0</v>
      </c>
      <c r="AN164" s="2260">
        <v>0</v>
      </c>
      <c r="AO164" s="2260">
        <v>0</v>
      </c>
      <c r="AP164" s="2260">
        <v>2.0000000000000001E-4</v>
      </c>
      <c r="AQ164" s="2260">
        <v>0</v>
      </c>
      <c r="AR164" s="2260">
        <v>0</v>
      </c>
      <c r="AS164" s="2260">
        <v>0</v>
      </c>
      <c r="AT164" s="2260">
        <v>0</v>
      </c>
      <c r="AU164" s="2260">
        <v>0</v>
      </c>
      <c r="AV164" s="2260">
        <v>0</v>
      </c>
      <c r="AW164" s="2260">
        <v>0</v>
      </c>
      <c r="AX164" s="2260">
        <v>0</v>
      </c>
      <c r="AY164" s="2260">
        <v>1E-4</v>
      </c>
      <c r="AZ164" s="2260">
        <v>0</v>
      </c>
      <c r="BA164" s="2260">
        <v>0</v>
      </c>
      <c r="BB164" s="2260">
        <v>0</v>
      </c>
      <c r="BC164" s="2260">
        <v>0</v>
      </c>
      <c r="BD164" s="2260">
        <v>0</v>
      </c>
      <c r="BE164" s="2260">
        <v>0</v>
      </c>
      <c r="BF164" s="2260">
        <v>1.2E-4</v>
      </c>
      <c r="BG164" s="2260">
        <v>0</v>
      </c>
      <c r="BH164" s="2260">
        <v>0</v>
      </c>
      <c r="BI164" s="2260">
        <v>0</v>
      </c>
      <c r="BJ164" s="2260">
        <v>0</v>
      </c>
      <c r="BK164" s="2260">
        <v>0</v>
      </c>
      <c r="BL164" s="2260">
        <v>3.0000000000000001E-5</v>
      </c>
      <c r="BM164" s="2260">
        <v>0</v>
      </c>
      <c r="BN164" s="2260">
        <v>0</v>
      </c>
      <c r="BO164" s="2260">
        <v>0</v>
      </c>
      <c r="BP164" s="2260">
        <v>0</v>
      </c>
      <c r="BQ164" s="2260">
        <v>0</v>
      </c>
      <c r="BR164" s="2260">
        <v>0</v>
      </c>
      <c r="BS164" s="2260">
        <v>0</v>
      </c>
      <c r="BT164" s="2260">
        <v>0</v>
      </c>
      <c r="BU164" s="2260">
        <v>0</v>
      </c>
      <c r="BV164" s="2260">
        <v>0</v>
      </c>
      <c r="BW164" s="2260">
        <v>2.0000000000000001E-4</v>
      </c>
      <c r="BX164" s="2260">
        <v>0</v>
      </c>
      <c r="BY164" s="2260">
        <v>0</v>
      </c>
      <c r="BZ164" s="2260">
        <v>0</v>
      </c>
      <c r="CA164" s="2260">
        <v>0</v>
      </c>
      <c r="CB164" s="2260">
        <v>0</v>
      </c>
      <c r="CC164" s="2260">
        <v>0</v>
      </c>
      <c r="CD164" s="2260">
        <v>0</v>
      </c>
      <c r="CE164" s="2260">
        <v>0</v>
      </c>
      <c r="CF164" s="2260">
        <v>0</v>
      </c>
      <c r="CG164" s="2260">
        <v>0</v>
      </c>
      <c r="CH164" s="2260">
        <v>0</v>
      </c>
      <c r="CI164" s="2260">
        <v>0</v>
      </c>
      <c r="CJ164" s="2260">
        <v>0</v>
      </c>
      <c r="CK164" s="2260">
        <v>0</v>
      </c>
      <c r="CL164" s="2260">
        <v>0</v>
      </c>
      <c r="CM164" s="2260">
        <v>0</v>
      </c>
      <c r="CN164" s="2260">
        <v>0</v>
      </c>
      <c r="CO164" s="2260">
        <v>0</v>
      </c>
      <c r="CP164" s="2260">
        <v>0</v>
      </c>
      <c r="CQ164" s="2260">
        <v>0</v>
      </c>
      <c r="CR164" s="2260">
        <v>0</v>
      </c>
      <c r="CS164" s="2260">
        <v>0</v>
      </c>
      <c r="CT164" s="2260">
        <v>0</v>
      </c>
      <c r="CU164" s="2260">
        <v>0</v>
      </c>
      <c r="CV164" s="2260">
        <v>0</v>
      </c>
      <c r="CW164" s="2260">
        <v>0</v>
      </c>
      <c r="CX164" s="2260">
        <v>0</v>
      </c>
      <c r="CY164" s="2260">
        <v>0</v>
      </c>
      <c r="CZ164" s="2260">
        <v>0</v>
      </c>
      <c r="DA164" s="2260">
        <v>6.0999999999999997E-4</v>
      </c>
      <c r="DB164" s="2260">
        <v>0</v>
      </c>
      <c r="DC164" s="2260">
        <v>0</v>
      </c>
      <c r="DD164" s="2260">
        <v>0</v>
      </c>
      <c r="DE164" s="2260">
        <v>0</v>
      </c>
      <c r="DF164" s="2260">
        <v>0</v>
      </c>
      <c r="DG164" s="2260">
        <v>2.5000000000000001E-4</v>
      </c>
      <c r="DH164" s="2260">
        <v>0</v>
      </c>
      <c r="DI164" s="2260">
        <v>0</v>
      </c>
      <c r="DJ164" s="2260">
        <v>0</v>
      </c>
      <c r="DK164" s="2260">
        <v>0</v>
      </c>
      <c r="DL164" s="2260">
        <v>0</v>
      </c>
      <c r="DM164" s="2260">
        <v>5.0000000000000002E-5</v>
      </c>
      <c r="DN164" s="2260">
        <v>0</v>
      </c>
      <c r="DO164" s="2260">
        <v>0</v>
      </c>
      <c r="DP164" s="2260">
        <v>0</v>
      </c>
      <c r="DQ164" s="2260">
        <v>0</v>
      </c>
      <c r="DR164" s="2260">
        <v>0</v>
      </c>
      <c r="DS164" s="2260">
        <v>0</v>
      </c>
      <c r="DT164" s="2260">
        <v>0</v>
      </c>
      <c r="DU164" s="2260">
        <v>2.9999999999999997E-4</v>
      </c>
      <c r="DV164" s="2260">
        <v>0</v>
      </c>
      <c r="DW164" s="2260">
        <v>1.0000000000000001E-5</v>
      </c>
      <c r="DX164" s="2260">
        <v>0</v>
      </c>
      <c r="DY164" s="2260">
        <v>0</v>
      </c>
      <c r="DZ164" s="2260">
        <v>0</v>
      </c>
      <c r="EA164" s="2260">
        <v>0</v>
      </c>
      <c r="EB164" s="2260">
        <v>1.0000000000000001E-5</v>
      </c>
      <c r="EC164" s="2260">
        <v>0</v>
      </c>
      <c r="ED164" s="2260">
        <v>0</v>
      </c>
      <c r="EE164" s="2260">
        <v>3.1E-4</v>
      </c>
      <c r="EF164" s="2260">
        <v>0</v>
      </c>
      <c r="EG164" s="2260">
        <v>2.5000000000000001E-4</v>
      </c>
      <c r="EH164" s="2260">
        <v>1.4999999999999999E-4</v>
      </c>
      <c r="EI164" s="2260">
        <v>9.6000000000000002E-4</v>
      </c>
      <c r="EJ164" s="2260">
        <v>0</v>
      </c>
      <c r="EK164" s="2260">
        <v>0</v>
      </c>
      <c r="EL164" s="2260">
        <v>6.9999999999999994E-5</v>
      </c>
      <c r="EM164" s="2260">
        <v>0</v>
      </c>
      <c r="EN164" s="2260">
        <v>0</v>
      </c>
      <c r="EO164" s="2260">
        <v>0</v>
      </c>
      <c r="EP164" s="2260">
        <v>0</v>
      </c>
      <c r="EQ164" s="2260">
        <v>3.5E-4</v>
      </c>
      <c r="ER164" s="2260">
        <v>0</v>
      </c>
      <c r="ES164" s="2260">
        <v>0</v>
      </c>
      <c r="ET164" s="2260">
        <v>5.0000000000000002E-5</v>
      </c>
      <c r="EU164" s="2260">
        <v>0</v>
      </c>
      <c r="EV164" s="2260">
        <v>2.0000000000000001E-4</v>
      </c>
      <c r="EW164" s="2260">
        <v>4.0000000000000003E-5</v>
      </c>
      <c r="EX164" s="2260">
        <v>8.0000000000000007E-5</v>
      </c>
      <c r="EY164" s="2260">
        <v>0</v>
      </c>
      <c r="EZ164" s="2260">
        <v>0</v>
      </c>
      <c r="FA164" s="2260">
        <v>0</v>
      </c>
      <c r="FB164" s="2260">
        <v>0</v>
      </c>
      <c r="FC164" s="2260">
        <v>0</v>
      </c>
      <c r="FD164" s="2260">
        <v>0</v>
      </c>
      <c r="FE164" s="2260">
        <v>0</v>
      </c>
      <c r="FF164" s="2260">
        <v>5.0000000000000001E-4</v>
      </c>
      <c r="FG164" s="2260">
        <v>0</v>
      </c>
      <c r="FH164" s="2260">
        <v>0</v>
      </c>
      <c r="FI164" s="2260">
        <v>0</v>
      </c>
      <c r="FJ164" s="2260">
        <v>0</v>
      </c>
      <c r="FK164" s="2260">
        <v>1E-4</v>
      </c>
      <c r="FL164" s="2260">
        <v>0</v>
      </c>
      <c r="FM164" s="2260">
        <v>0</v>
      </c>
      <c r="FN164" s="2260">
        <v>2.3000000000000001E-4</v>
      </c>
      <c r="FO164" s="2260">
        <v>0</v>
      </c>
      <c r="FP164" s="2260">
        <v>0</v>
      </c>
      <c r="FQ164" s="2260">
        <v>0</v>
      </c>
      <c r="FR164" s="2260">
        <v>0</v>
      </c>
      <c r="FS164" s="2260">
        <v>0</v>
      </c>
      <c r="FT164" s="2260">
        <v>0</v>
      </c>
      <c r="FU164" s="2260">
        <v>0</v>
      </c>
      <c r="FV164" s="2260">
        <v>0</v>
      </c>
      <c r="FW164" s="2260">
        <v>0</v>
      </c>
      <c r="FX164" s="2260">
        <v>0</v>
      </c>
      <c r="FY164" s="2260">
        <v>0</v>
      </c>
      <c r="FZ164" s="2260">
        <v>0</v>
      </c>
      <c r="GA164" s="2260">
        <v>0</v>
      </c>
      <c r="GB164" s="2260">
        <v>0</v>
      </c>
      <c r="GC164" s="2260">
        <v>0</v>
      </c>
      <c r="GD164" s="2260">
        <v>0</v>
      </c>
      <c r="GE164" s="2260">
        <v>0</v>
      </c>
      <c r="GF164" s="2260">
        <v>0</v>
      </c>
      <c r="GG164" s="2260">
        <v>0</v>
      </c>
      <c r="GH164" s="2260">
        <v>0</v>
      </c>
      <c r="GI164" s="2260">
        <v>0</v>
      </c>
      <c r="GJ164" s="2260">
        <v>0</v>
      </c>
      <c r="GK164" s="2260">
        <v>0</v>
      </c>
      <c r="GL164" s="2260">
        <v>1E-4</v>
      </c>
      <c r="GM164" s="2260">
        <v>0</v>
      </c>
      <c r="GN164" s="2260">
        <v>4.0000000000000003E-5</v>
      </c>
      <c r="GO164" s="2260">
        <v>0</v>
      </c>
      <c r="GP164" s="2260">
        <v>0</v>
      </c>
      <c r="GQ164" s="2260">
        <v>0</v>
      </c>
      <c r="GR164" s="2260">
        <v>0</v>
      </c>
      <c r="GS164" s="2260">
        <v>0</v>
      </c>
      <c r="GT164" s="2260">
        <v>0</v>
      </c>
      <c r="GU164" s="2260">
        <v>0</v>
      </c>
      <c r="GV164" s="2260">
        <v>0</v>
      </c>
      <c r="GW164" s="2260">
        <v>0</v>
      </c>
      <c r="GX164" s="2260">
        <v>0</v>
      </c>
      <c r="GY164" s="2260">
        <v>0</v>
      </c>
      <c r="GZ164" s="2260">
        <v>0</v>
      </c>
      <c r="HA164" s="2260">
        <v>0</v>
      </c>
      <c r="HB164" s="2260">
        <v>0</v>
      </c>
      <c r="HC164" s="2260">
        <v>0</v>
      </c>
      <c r="HD164" s="2260">
        <v>0</v>
      </c>
      <c r="HE164" s="2260">
        <v>0</v>
      </c>
      <c r="HF164" s="2260">
        <v>0</v>
      </c>
      <c r="HG164" s="2260">
        <v>0</v>
      </c>
      <c r="HH164" s="2260">
        <v>0</v>
      </c>
      <c r="HI164" s="2260">
        <v>2.77291</v>
      </c>
      <c r="HJ164" s="2260" t="s">
        <v>1513</v>
      </c>
      <c r="HK164" s="2260" t="s">
        <v>1513</v>
      </c>
      <c r="HL164" s="2260" t="s">
        <v>1513</v>
      </c>
      <c r="HM164" s="2260" t="s">
        <v>1513</v>
      </c>
      <c r="HN164" s="2260" t="s">
        <v>1513</v>
      </c>
      <c r="HO164" s="2260" t="s">
        <v>1513</v>
      </c>
      <c r="HP164" s="2260" t="s">
        <v>1513</v>
      </c>
      <c r="HQ164" s="2260" t="s">
        <v>1513</v>
      </c>
      <c r="HR164" s="2260" t="s">
        <v>1513</v>
      </c>
      <c r="HS164" s="2260" t="s">
        <v>1513</v>
      </c>
      <c r="HT164" s="2260" t="s">
        <v>1513</v>
      </c>
      <c r="HU164" s="2260" t="s">
        <v>1513</v>
      </c>
      <c r="HV164" s="2260" t="s">
        <v>1513</v>
      </c>
      <c r="HW164" s="2260" t="s">
        <v>1513</v>
      </c>
      <c r="HX164" s="2260">
        <v>1.1991799999999999</v>
      </c>
      <c r="HY164" s="2260">
        <v>5.6798299999999999</v>
      </c>
      <c r="HZ164" s="2260">
        <v>0</v>
      </c>
      <c r="IA164" s="2260">
        <v>1.70499</v>
      </c>
      <c r="IB164" s="2260">
        <v>1.4593700000000001</v>
      </c>
      <c r="IC164" s="2260">
        <v>0</v>
      </c>
      <c r="ID164" s="2260">
        <v>0</v>
      </c>
      <c r="IE164" s="2260">
        <v>2.4859599999999999</v>
      </c>
      <c r="IF164" s="2260" t="s">
        <v>1513</v>
      </c>
      <c r="IG164" s="2260" t="s">
        <v>1513</v>
      </c>
      <c r="IH164" s="2260" t="s">
        <v>1513</v>
      </c>
      <c r="II164" s="2260" t="s">
        <v>1513</v>
      </c>
      <c r="IJ164" s="2260" t="s">
        <v>1513</v>
      </c>
      <c r="IK164" s="2260" t="s">
        <v>1513</v>
      </c>
      <c r="IL164" s="2260" t="s">
        <v>1513</v>
      </c>
      <c r="IM164" s="2260" t="s">
        <v>1513</v>
      </c>
      <c r="IN164" s="2260" t="s">
        <v>1513</v>
      </c>
      <c r="IO164" s="2260" t="s">
        <v>1513</v>
      </c>
      <c r="IP164" s="2260" t="s">
        <v>1513</v>
      </c>
      <c r="IQ164" s="2260" t="s">
        <v>1513</v>
      </c>
      <c r="IR164" s="2260">
        <v>1.7769699999999999</v>
      </c>
      <c r="IS164" s="2260">
        <v>0</v>
      </c>
      <c r="IT164" s="2260">
        <v>1.3208800000000001</v>
      </c>
      <c r="IU164" s="2260">
        <v>0</v>
      </c>
      <c r="IV164" s="2260">
        <v>0</v>
      </c>
      <c r="IW164" s="2260">
        <v>1.2534400000000001</v>
      </c>
      <c r="IX164" s="2260">
        <v>1.9930600000000001</v>
      </c>
      <c r="IY164" s="2260">
        <v>0</v>
      </c>
      <c r="IZ164" s="2260">
        <v>3.9025699999999999</v>
      </c>
      <c r="JA164" s="2260" t="s">
        <v>1513</v>
      </c>
      <c r="JB164" s="2260" t="s">
        <v>1513</v>
      </c>
      <c r="JC164" s="2260" t="s">
        <v>1513</v>
      </c>
      <c r="JD164" s="2260" t="s">
        <v>1513</v>
      </c>
      <c r="JE164" s="2260" t="s">
        <v>1513</v>
      </c>
      <c r="JF164" s="2260" t="s">
        <v>1513</v>
      </c>
      <c r="JG164" s="2260" t="s">
        <v>1513</v>
      </c>
      <c r="JH164" s="2260" t="s">
        <v>1513</v>
      </c>
      <c r="JI164" s="2260" t="s">
        <v>1513</v>
      </c>
      <c r="JJ164" s="2260" t="s">
        <v>1513</v>
      </c>
      <c r="JK164" s="2260" t="s">
        <v>1513</v>
      </c>
      <c r="JL164" s="2260" t="s">
        <v>1513</v>
      </c>
      <c r="JM164" s="2260" t="s">
        <v>1513</v>
      </c>
      <c r="JN164" s="2260" t="s">
        <v>1513</v>
      </c>
    </row>
    <row r="165" spans="1:277" s="2185" customFormat="1" ht="13.8">
      <c r="A165" s="2226" t="s">
        <v>232</v>
      </c>
      <c r="B165" s="152"/>
      <c r="C165" s="2339"/>
      <c r="D165" s="2340"/>
      <c r="E165" s="2234">
        <v>4</v>
      </c>
      <c r="F165" s="2187" t="s">
        <v>1503</v>
      </c>
      <c r="G165" s="2389" t="s">
        <v>971</v>
      </c>
      <c r="H165" s="2389" t="s">
        <v>114</v>
      </c>
      <c r="I165" s="2390" t="s">
        <v>1421</v>
      </c>
      <c r="J165" s="2390"/>
      <c r="K165" s="2391">
        <v>311.12599999999998</v>
      </c>
      <c r="L165" s="2391">
        <v>396.93900000000002</v>
      </c>
      <c r="M165" s="2391">
        <v>419.32400000000001</v>
      </c>
      <c r="N165" s="2391">
        <v>474.55500000000001</v>
      </c>
      <c r="O165" s="2392">
        <v>416.70699999999999</v>
      </c>
      <c r="P165" s="2391">
        <v>0</v>
      </c>
      <c r="R165" s="2186"/>
      <c r="T165" s="2331" t="s">
        <v>1517</v>
      </c>
      <c r="U165" s="2260">
        <v>0.85509999999999997</v>
      </c>
      <c r="V165" s="2260">
        <v>0.92830000000000001</v>
      </c>
      <c r="W165" s="2260">
        <v>0.78466999999999998</v>
      </c>
      <c r="X165" s="2260">
        <v>1.4280600000000001</v>
      </c>
      <c r="Y165" s="2260">
        <v>1.04358</v>
      </c>
      <c r="Z165" s="2260">
        <v>1.09552</v>
      </c>
      <c r="AA165" s="2260">
        <v>1.36487</v>
      </c>
      <c r="AB165" s="2260">
        <v>0.68889999999999996</v>
      </c>
      <c r="AC165" s="2260">
        <v>1.3694500000000001</v>
      </c>
      <c r="AD165" s="2260">
        <v>0.72716999999999998</v>
      </c>
      <c r="AE165" s="2260">
        <v>0.70511000000000001</v>
      </c>
      <c r="AF165" s="2260">
        <v>0.56955</v>
      </c>
      <c r="AG165" s="2260">
        <v>0.75727999999999995</v>
      </c>
      <c r="AH165" s="2260">
        <v>1.38104</v>
      </c>
      <c r="AI165" s="2260">
        <v>1.1222399999999999</v>
      </c>
      <c r="AJ165" s="2260">
        <v>1.10975</v>
      </c>
      <c r="AK165" s="2260">
        <v>0.78386</v>
      </c>
      <c r="AL165" s="2260">
        <v>0.71323999999999999</v>
      </c>
      <c r="AM165" s="2260">
        <v>0.59860999999999998</v>
      </c>
      <c r="AN165" s="2260">
        <v>1.1929099999999999</v>
      </c>
      <c r="AO165" s="2260">
        <v>0.88365000000000005</v>
      </c>
      <c r="AP165" s="2260">
        <v>0.73763999999999996</v>
      </c>
      <c r="AQ165" s="2260">
        <v>1.1161700000000001</v>
      </c>
      <c r="AR165" s="2260">
        <v>2.0507300000000002</v>
      </c>
      <c r="AS165" s="2260">
        <v>1.4702299999999999</v>
      </c>
      <c r="AT165" s="2260">
        <v>0.77110000000000001</v>
      </c>
      <c r="AU165" s="2260">
        <v>1.3509899999999999</v>
      </c>
      <c r="AV165" s="2260">
        <v>1.2123900000000001</v>
      </c>
      <c r="AW165" s="2260">
        <v>1.0286500000000001</v>
      </c>
      <c r="AX165" s="2260">
        <v>1.2890299999999999</v>
      </c>
      <c r="AY165" s="2260">
        <v>1.1827700000000001</v>
      </c>
      <c r="AZ165" s="2260">
        <v>2.8387899999999999</v>
      </c>
      <c r="BA165" s="2260">
        <v>1.31393</v>
      </c>
      <c r="BB165" s="2260">
        <v>1.0875600000000001</v>
      </c>
      <c r="BC165" s="2260">
        <v>1.3277399999999999</v>
      </c>
      <c r="BD165" s="2260">
        <v>1.0672699999999999</v>
      </c>
      <c r="BE165" s="2260">
        <v>0.80581000000000003</v>
      </c>
      <c r="BF165" s="2260">
        <v>1.6581699999999999</v>
      </c>
      <c r="BG165" s="2260">
        <v>1.68007</v>
      </c>
      <c r="BH165" s="2260">
        <v>2.7207599999999998</v>
      </c>
      <c r="BI165" s="2260">
        <v>3.30945</v>
      </c>
      <c r="BJ165" s="2260">
        <v>1.79068</v>
      </c>
      <c r="BK165" s="2260">
        <v>1.9821899999999999</v>
      </c>
      <c r="BL165" s="2260">
        <v>3.8336899999999998</v>
      </c>
      <c r="BM165" s="2260">
        <v>0.96762000000000004</v>
      </c>
      <c r="BN165" s="2260">
        <v>0.78269</v>
      </c>
      <c r="BO165" s="2260">
        <v>0.63905999999999996</v>
      </c>
      <c r="BP165" s="2260">
        <v>0.72282999999999997</v>
      </c>
      <c r="BQ165" s="2260">
        <v>0.80654000000000003</v>
      </c>
      <c r="BR165" s="2260">
        <v>0.76858000000000004</v>
      </c>
      <c r="BS165" s="2260">
        <v>0.40605999999999998</v>
      </c>
      <c r="BT165" s="2260">
        <v>0.51561999999999997</v>
      </c>
      <c r="BU165" s="2260">
        <v>0.67279</v>
      </c>
      <c r="BV165" s="2260">
        <v>0.37198999999999999</v>
      </c>
      <c r="BW165" s="2260">
        <v>1.02881</v>
      </c>
      <c r="BX165" s="2260">
        <v>0.98656999999999995</v>
      </c>
      <c r="BY165" s="2260">
        <v>0.72258</v>
      </c>
      <c r="BZ165" s="2260">
        <v>0.81186999999999998</v>
      </c>
      <c r="CA165" s="2260">
        <v>1.0241899999999999</v>
      </c>
      <c r="CB165" s="2260">
        <v>0.78551000000000004</v>
      </c>
      <c r="CC165" s="2260">
        <v>0.62511000000000005</v>
      </c>
      <c r="CD165" s="2260">
        <v>0.62978999999999996</v>
      </c>
      <c r="CE165" s="2260">
        <v>0.77015</v>
      </c>
      <c r="CF165" s="2260">
        <v>0.75866999999999996</v>
      </c>
      <c r="CG165" s="2260">
        <v>0.70342000000000005</v>
      </c>
      <c r="CH165" s="2260">
        <v>0.84736</v>
      </c>
      <c r="CI165" s="2260">
        <v>0.98351999999999995</v>
      </c>
      <c r="CJ165" s="2260">
        <v>0.80769000000000002</v>
      </c>
      <c r="CK165" s="2260">
        <v>1.12225</v>
      </c>
      <c r="CL165" s="2260">
        <v>1.80298</v>
      </c>
      <c r="CM165" s="2260">
        <v>0.51571</v>
      </c>
      <c r="CN165" s="2260">
        <v>0.77549999999999997</v>
      </c>
      <c r="CO165" s="2260">
        <v>0.60165000000000002</v>
      </c>
      <c r="CP165" s="2260">
        <v>1.02878</v>
      </c>
      <c r="CQ165" s="2260">
        <v>0.75912999999999997</v>
      </c>
      <c r="CR165" s="2260">
        <v>0.90500000000000003</v>
      </c>
      <c r="CS165" s="2260">
        <v>1.04051</v>
      </c>
      <c r="CT165" s="2260">
        <v>0.86392000000000002</v>
      </c>
      <c r="CU165" s="2260">
        <v>0.94098000000000004</v>
      </c>
      <c r="CV165" s="2260">
        <v>0.55632999999999999</v>
      </c>
      <c r="CW165" s="2260">
        <v>1.1581600000000001</v>
      </c>
      <c r="CX165" s="2260">
        <v>0.71143999999999996</v>
      </c>
      <c r="CY165" s="2260">
        <v>1.3488599999999999</v>
      </c>
      <c r="CZ165" s="2260">
        <v>1.17726</v>
      </c>
      <c r="DA165" s="2260">
        <v>1.1572199999999999</v>
      </c>
      <c r="DB165" s="2260">
        <v>0.90620999999999996</v>
      </c>
      <c r="DC165" s="2260">
        <v>1.4567000000000001</v>
      </c>
      <c r="DD165" s="2260">
        <v>0.92259999999999998</v>
      </c>
      <c r="DE165" s="2260">
        <v>0.80567999999999995</v>
      </c>
      <c r="DF165" s="2260">
        <v>0.81008000000000002</v>
      </c>
      <c r="DG165" s="2260">
        <v>0.98907999999999996</v>
      </c>
      <c r="DH165" s="2260">
        <v>1.15863</v>
      </c>
      <c r="DI165" s="2260">
        <v>1.10321</v>
      </c>
      <c r="DJ165" s="2260">
        <v>1.1070199999999999</v>
      </c>
      <c r="DK165" s="2260">
        <v>0.92959000000000003</v>
      </c>
      <c r="DL165" s="2260">
        <v>0.71365999999999996</v>
      </c>
      <c r="DM165" s="2260">
        <v>0.73612999999999995</v>
      </c>
      <c r="DN165" s="2260">
        <v>0.82337000000000005</v>
      </c>
      <c r="DO165" s="2260">
        <v>0.71509999999999996</v>
      </c>
      <c r="DP165" s="2260">
        <v>0.53171999999999997</v>
      </c>
      <c r="DQ165" s="2260">
        <v>0.60379000000000005</v>
      </c>
      <c r="DR165" s="2260">
        <v>0.77090999999999998</v>
      </c>
      <c r="DS165" s="2260">
        <v>1.7921499999999999</v>
      </c>
      <c r="DT165" s="2260">
        <v>0.82899999999999996</v>
      </c>
      <c r="DU165" s="2260">
        <v>0.74695</v>
      </c>
      <c r="DV165" s="2260">
        <v>0.95891000000000004</v>
      </c>
      <c r="DW165" s="2260">
        <v>0.81157000000000001</v>
      </c>
      <c r="DX165" s="2260">
        <v>1.0346900000000001</v>
      </c>
      <c r="DY165" s="2260">
        <v>1.7097100000000001</v>
      </c>
      <c r="DZ165" s="2260">
        <v>2.12826</v>
      </c>
      <c r="EA165" s="2260">
        <v>1.03681</v>
      </c>
      <c r="EB165" s="2260">
        <v>0.68922000000000005</v>
      </c>
      <c r="EC165" s="2260">
        <v>0.63949999999999996</v>
      </c>
      <c r="ED165" s="2260">
        <v>0.53444000000000003</v>
      </c>
      <c r="EE165" s="2260">
        <v>0.73229999999999995</v>
      </c>
      <c r="EF165" s="2260">
        <v>0.85107999999999995</v>
      </c>
      <c r="EG165" s="2260">
        <v>1.4533100000000001</v>
      </c>
      <c r="EH165" s="2260">
        <v>0.86341000000000001</v>
      </c>
      <c r="EI165" s="2260">
        <v>0.71996000000000004</v>
      </c>
      <c r="EJ165" s="2260">
        <v>0.68105000000000004</v>
      </c>
      <c r="EK165" s="2260">
        <v>0.91429000000000005</v>
      </c>
      <c r="EL165" s="2260">
        <v>1.1077999999999999</v>
      </c>
      <c r="EM165" s="2260">
        <v>1.2658199999999999</v>
      </c>
      <c r="EN165" s="2260">
        <v>1.5457099999999999</v>
      </c>
      <c r="EO165" s="2260">
        <v>0.64383999999999997</v>
      </c>
      <c r="EP165" s="2260">
        <v>0.48681999999999997</v>
      </c>
      <c r="EQ165" s="2260">
        <v>0.31613999999999998</v>
      </c>
      <c r="ER165" s="2260">
        <v>0.3261</v>
      </c>
      <c r="ES165" s="2260">
        <v>0.19458</v>
      </c>
      <c r="ET165" s="2260">
        <v>0.52325999999999995</v>
      </c>
      <c r="EU165" s="2260">
        <v>1.60816</v>
      </c>
      <c r="EV165" s="2260">
        <v>1.46574</v>
      </c>
      <c r="EW165" s="2260">
        <v>1.6420300000000001</v>
      </c>
      <c r="EX165" s="2260">
        <v>1.13788</v>
      </c>
      <c r="EY165" s="2260">
        <v>0.49978</v>
      </c>
      <c r="EZ165" s="2260">
        <v>0.57552999999999999</v>
      </c>
      <c r="FA165" s="2260">
        <v>0.88866000000000001</v>
      </c>
      <c r="FB165" s="2260">
        <v>0.78717999999999999</v>
      </c>
      <c r="FC165" s="2260">
        <v>0.54920999999999998</v>
      </c>
      <c r="FD165" s="2260">
        <v>0.80193000000000003</v>
      </c>
      <c r="FE165" s="2260">
        <v>0.58816000000000002</v>
      </c>
      <c r="FF165" s="2260">
        <v>1.0936999999999999</v>
      </c>
      <c r="FG165" s="2260">
        <v>0.57733000000000001</v>
      </c>
      <c r="FH165" s="2260">
        <v>0.80195000000000005</v>
      </c>
      <c r="FI165" s="2260">
        <v>0.72335000000000005</v>
      </c>
      <c r="FJ165" s="2260">
        <v>0.38471</v>
      </c>
      <c r="FK165" s="2260">
        <v>1.0508200000000001</v>
      </c>
      <c r="FL165" s="2260">
        <v>0.8367</v>
      </c>
      <c r="FM165" s="2260">
        <v>1.4045000000000001</v>
      </c>
      <c r="FN165" s="2260">
        <v>0.85163999999999995</v>
      </c>
      <c r="FO165" s="2260">
        <v>0.87917999999999996</v>
      </c>
      <c r="FP165" s="2260">
        <v>1.84633</v>
      </c>
      <c r="FQ165" s="2260">
        <v>2.8713299999999999</v>
      </c>
      <c r="FR165" s="2260">
        <v>1.0940399999999999</v>
      </c>
      <c r="FS165" s="2260">
        <v>0.86165999999999998</v>
      </c>
      <c r="FT165" s="2260">
        <v>0.60118000000000005</v>
      </c>
      <c r="FU165" s="2260">
        <v>0.77988000000000002</v>
      </c>
      <c r="FV165" s="2260">
        <v>0.53185000000000004</v>
      </c>
      <c r="FW165" s="2260">
        <v>0.34825</v>
      </c>
      <c r="FX165" s="2260">
        <v>0.4622</v>
      </c>
      <c r="FY165" s="2260">
        <v>0.60419999999999996</v>
      </c>
      <c r="FZ165" s="2260">
        <v>0.51754999999999995</v>
      </c>
      <c r="GA165" s="2260">
        <v>0.97572999999999999</v>
      </c>
      <c r="GB165" s="2260">
        <v>0.68479000000000001</v>
      </c>
      <c r="GC165" s="2260">
        <v>0.65649999999999997</v>
      </c>
      <c r="GD165" s="2260">
        <v>0.66068000000000005</v>
      </c>
      <c r="GE165" s="2260">
        <v>0.31069999999999998</v>
      </c>
      <c r="GF165" s="2260">
        <v>0.46515000000000001</v>
      </c>
      <c r="GG165" s="2260">
        <v>0.6552</v>
      </c>
      <c r="GH165" s="2260">
        <v>0.55796000000000001</v>
      </c>
      <c r="GI165" s="2260">
        <v>0.44175999999999999</v>
      </c>
      <c r="GJ165" s="2260">
        <v>0.53491999999999995</v>
      </c>
      <c r="GK165" s="2260">
        <v>0.86650000000000005</v>
      </c>
      <c r="GL165" s="2260">
        <v>0.52617999999999998</v>
      </c>
      <c r="GM165" s="2260">
        <v>1.13286</v>
      </c>
      <c r="GN165" s="2260">
        <v>0.84884999999999999</v>
      </c>
      <c r="GO165" s="2260">
        <v>1.00071</v>
      </c>
      <c r="GP165" s="2260">
        <v>0.48408000000000001</v>
      </c>
      <c r="GQ165" s="2260">
        <v>0.37622</v>
      </c>
      <c r="GR165" s="2260">
        <v>0.48553000000000002</v>
      </c>
      <c r="GS165" s="2260">
        <v>0.55028999999999995</v>
      </c>
      <c r="GT165" s="2260">
        <v>0.68764000000000003</v>
      </c>
      <c r="GU165" s="2260">
        <v>0.74485999999999997</v>
      </c>
      <c r="GV165" s="2260">
        <v>0.68998000000000004</v>
      </c>
      <c r="GW165" s="2260">
        <v>0.55757999999999996</v>
      </c>
      <c r="GX165" s="2260">
        <v>0.71518000000000004</v>
      </c>
      <c r="GY165" s="2260">
        <v>0.75641999999999998</v>
      </c>
      <c r="GZ165" s="2260">
        <v>0.88644000000000001</v>
      </c>
      <c r="HA165" s="2260">
        <v>1.07759</v>
      </c>
      <c r="HB165" s="2260">
        <v>0.48269000000000001</v>
      </c>
      <c r="HC165" s="2260">
        <v>0.46983999999999998</v>
      </c>
      <c r="HD165" s="2260">
        <v>0.59867999999999999</v>
      </c>
      <c r="HE165" s="2260">
        <v>0.66052</v>
      </c>
      <c r="HF165" s="2260">
        <v>0.57704999999999995</v>
      </c>
      <c r="HG165" s="2260">
        <v>1.25098</v>
      </c>
      <c r="HH165" s="2260">
        <v>0.92520999999999998</v>
      </c>
      <c r="HI165" s="2260">
        <v>1.1177299999999999</v>
      </c>
      <c r="HJ165" s="2260">
        <v>0.75148999999999999</v>
      </c>
      <c r="HK165" s="2260">
        <v>0.9929</v>
      </c>
      <c r="HL165" s="2260">
        <v>0.86116000000000004</v>
      </c>
      <c r="HM165" s="2260">
        <v>1.04948</v>
      </c>
      <c r="HN165" s="2260">
        <v>2.06148</v>
      </c>
      <c r="HO165" s="2260">
        <v>1.37198</v>
      </c>
      <c r="HP165" s="2260">
        <v>1.1878200000000001</v>
      </c>
      <c r="HQ165" s="2260">
        <v>1.21221</v>
      </c>
      <c r="HR165" s="2260">
        <v>0.74680999999999997</v>
      </c>
      <c r="HS165" s="2260">
        <v>0.74117</v>
      </c>
      <c r="HT165" s="2260">
        <v>1.07572</v>
      </c>
      <c r="HU165" s="2260">
        <v>0.75831000000000004</v>
      </c>
      <c r="HV165" s="2260">
        <v>0.62687999999999999</v>
      </c>
      <c r="HW165" s="2260">
        <v>0.67335</v>
      </c>
      <c r="HX165" s="2260">
        <v>0.70801000000000003</v>
      </c>
      <c r="HY165" s="2260">
        <v>0.49492999999999998</v>
      </c>
      <c r="HZ165" s="2260">
        <v>0.80476999999999999</v>
      </c>
      <c r="IA165" s="2260">
        <v>0.83252000000000004</v>
      </c>
      <c r="IB165" s="2260">
        <v>0.73762000000000005</v>
      </c>
      <c r="IC165" s="2260">
        <v>0.83642000000000005</v>
      </c>
      <c r="ID165" s="2260">
        <v>1.16747</v>
      </c>
      <c r="IE165" s="2260">
        <v>0.66844999999999999</v>
      </c>
      <c r="IF165" s="2260">
        <v>0.80247999999999997</v>
      </c>
      <c r="IG165" s="2260">
        <v>0.30870999999999998</v>
      </c>
      <c r="IH165" s="2260">
        <v>0.29566999999999999</v>
      </c>
      <c r="II165" s="2260">
        <v>0.40983000000000003</v>
      </c>
      <c r="IJ165" s="2260">
        <v>0.50321000000000005</v>
      </c>
      <c r="IK165" s="2260">
        <v>0.69549000000000005</v>
      </c>
      <c r="IL165" s="2260">
        <v>0.79086000000000001</v>
      </c>
      <c r="IM165" s="2260">
        <v>1.5024999999999999</v>
      </c>
      <c r="IN165" s="2260">
        <v>1.2855799999999999</v>
      </c>
      <c r="IO165" s="2260">
        <v>1.2780100000000001</v>
      </c>
      <c r="IP165" s="2260">
        <v>1.12887</v>
      </c>
      <c r="IQ165" s="2260">
        <v>1.0276000000000001</v>
      </c>
      <c r="IR165" s="2260">
        <v>1.1953199999999999</v>
      </c>
      <c r="IS165" s="2260">
        <v>1.30643</v>
      </c>
      <c r="IT165" s="2260">
        <v>1.1982900000000001</v>
      </c>
      <c r="IU165" s="2260">
        <v>0.86770000000000003</v>
      </c>
      <c r="IV165" s="2260">
        <v>0.53205000000000002</v>
      </c>
      <c r="IW165" s="2260">
        <v>0.45855000000000001</v>
      </c>
      <c r="IX165" s="2260">
        <v>0.56227000000000005</v>
      </c>
      <c r="IY165" s="2260">
        <v>0.66173999999999999</v>
      </c>
      <c r="IZ165" s="2260">
        <v>0.42919000000000002</v>
      </c>
      <c r="JA165" s="2260">
        <v>0.28428999999999999</v>
      </c>
      <c r="JB165" s="2260">
        <v>0.83174999999999999</v>
      </c>
      <c r="JC165" s="2260">
        <v>0.57903000000000004</v>
      </c>
      <c r="JD165" s="2260">
        <v>0.63090999999999997</v>
      </c>
      <c r="JE165" s="2260">
        <v>0.53466999999999998</v>
      </c>
      <c r="JF165" s="2260">
        <v>0.50426000000000004</v>
      </c>
      <c r="JG165" s="2260">
        <v>0.62565999999999999</v>
      </c>
      <c r="JH165" s="2260">
        <v>0.69267999999999996</v>
      </c>
      <c r="JI165" s="2260">
        <v>0.35629</v>
      </c>
      <c r="JJ165" s="2260">
        <v>0.29226000000000002</v>
      </c>
      <c r="JK165" s="2260">
        <v>0.60323000000000004</v>
      </c>
      <c r="JL165" s="2260">
        <v>0.52463000000000004</v>
      </c>
      <c r="JM165" s="2260" t="s">
        <v>1513</v>
      </c>
      <c r="JN165" s="2260">
        <v>0</v>
      </c>
    </row>
    <row r="166" spans="1:277" s="2185" customFormat="1" ht="13.8">
      <c r="A166" s="2226" t="s">
        <v>232</v>
      </c>
      <c r="B166" s="152"/>
      <c r="C166" s="2339"/>
      <c r="D166" s="2340"/>
      <c r="E166" s="2234">
        <v>5</v>
      </c>
      <c r="F166" s="2187" t="s">
        <v>1504</v>
      </c>
      <c r="G166" s="2389" t="s">
        <v>978</v>
      </c>
      <c r="H166" s="2389" t="s">
        <v>114</v>
      </c>
      <c r="I166" s="2390" t="s">
        <v>1421</v>
      </c>
      <c r="J166" s="2390"/>
      <c r="K166" s="2391">
        <v>0</v>
      </c>
      <c r="L166" s="2391">
        <v>0</v>
      </c>
      <c r="M166" s="2391">
        <v>0</v>
      </c>
      <c r="N166" s="2391">
        <v>391</v>
      </c>
      <c r="O166" s="2392">
        <v>477</v>
      </c>
      <c r="P166" s="2391">
        <v>462</v>
      </c>
      <c r="R166" s="2186"/>
      <c r="T166" s="2331" t="s">
        <v>1517</v>
      </c>
      <c r="U166" s="2260">
        <v>1.59016</v>
      </c>
      <c r="V166" s="2260">
        <v>1.4895700000000001</v>
      </c>
      <c r="W166" s="2260">
        <v>1.8940600000000001</v>
      </c>
      <c r="X166" s="2260">
        <v>1.4449099999999999</v>
      </c>
      <c r="Y166" s="2260">
        <v>2.0409299999999999</v>
      </c>
      <c r="Z166" s="2260">
        <v>1.92523</v>
      </c>
      <c r="AA166" s="2260">
        <v>3.3144499999999999</v>
      </c>
      <c r="AB166" s="2260">
        <v>13.388540000000001</v>
      </c>
      <c r="AC166" s="2260">
        <v>1.50776</v>
      </c>
      <c r="AD166" s="2260">
        <v>1.18912</v>
      </c>
      <c r="AE166" s="2260">
        <v>1.3433299999999999</v>
      </c>
      <c r="AF166" s="2260">
        <v>0.97685</v>
      </c>
      <c r="AG166" s="2260">
        <v>1.17439</v>
      </c>
      <c r="AH166" s="2260">
        <v>2.37269</v>
      </c>
      <c r="AI166" s="2260">
        <v>1.90622</v>
      </c>
      <c r="AJ166" s="2260">
        <v>1.64778</v>
      </c>
      <c r="AK166" s="2260">
        <v>1.8817900000000001</v>
      </c>
      <c r="AL166" s="2260">
        <v>2.5972300000000001</v>
      </c>
      <c r="AM166" s="2260">
        <v>1.9627699999999999</v>
      </c>
      <c r="AN166" s="2260">
        <v>2.3760699999999999</v>
      </c>
      <c r="AO166" s="2260">
        <v>2.0687600000000002</v>
      </c>
      <c r="AP166" s="2260">
        <v>1.7685200000000001</v>
      </c>
      <c r="AQ166" s="2260">
        <v>1.30402</v>
      </c>
      <c r="AR166" s="2260">
        <v>2.9120499999999998</v>
      </c>
      <c r="AS166" s="2260">
        <v>2.7484000000000002</v>
      </c>
      <c r="AT166" s="2260">
        <v>1.06115</v>
      </c>
      <c r="AU166" s="2260">
        <v>1.28346</v>
      </c>
      <c r="AV166" s="2260">
        <v>1.48691</v>
      </c>
      <c r="AW166" s="2260">
        <v>1.5451299999999999</v>
      </c>
      <c r="AX166" s="2260">
        <v>1.73316</v>
      </c>
      <c r="AY166" s="2260">
        <v>2.0915900000000001</v>
      </c>
      <c r="AZ166" s="2260">
        <v>2.2813699999999999</v>
      </c>
      <c r="BA166" s="2260">
        <v>2.6507299999999998</v>
      </c>
      <c r="BB166" s="2260">
        <v>2.4798300000000002</v>
      </c>
      <c r="BC166" s="2260">
        <v>2.01241</v>
      </c>
      <c r="BD166" s="2260">
        <v>3.0982500000000002</v>
      </c>
      <c r="BE166" s="2260">
        <v>3.92191</v>
      </c>
      <c r="BF166" s="2260">
        <v>3.0169700000000002</v>
      </c>
      <c r="BG166" s="2260">
        <v>3.0111699999999999</v>
      </c>
      <c r="BH166" s="2260">
        <v>4.0332100000000004</v>
      </c>
      <c r="BI166" s="2260">
        <v>1.8998299999999999</v>
      </c>
      <c r="BJ166" s="2260">
        <v>1.6773199999999999</v>
      </c>
      <c r="BK166" s="2260">
        <v>2.4681999999999999</v>
      </c>
      <c r="BL166" s="2260">
        <v>4.2816799999999997</v>
      </c>
      <c r="BM166" s="2260">
        <v>3.1354199999999999</v>
      </c>
      <c r="BN166" s="2260">
        <v>1.80698</v>
      </c>
      <c r="BO166" s="2260">
        <v>3.4056600000000001</v>
      </c>
      <c r="BP166" s="2260">
        <v>1.4560999999999999</v>
      </c>
      <c r="BQ166" s="2260">
        <v>1.9351400000000001</v>
      </c>
      <c r="BR166" s="2260">
        <v>2.10859</v>
      </c>
      <c r="BS166" s="2260">
        <v>2.4549599999999998</v>
      </c>
      <c r="BT166" s="2260">
        <v>2.2445499999999998</v>
      </c>
      <c r="BU166" s="2260">
        <v>2.7880400000000001</v>
      </c>
      <c r="BV166" s="2260">
        <v>1.9377599999999999</v>
      </c>
      <c r="BW166" s="2260">
        <v>2.5677699999999999</v>
      </c>
      <c r="BX166" s="2260">
        <v>2.2180399999999998</v>
      </c>
      <c r="BY166" s="2260">
        <v>3.0661</v>
      </c>
      <c r="BZ166" s="2260">
        <v>2.3414700000000002</v>
      </c>
      <c r="CA166" s="2260">
        <v>2.2584399999999998</v>
      </c>
      <c r="CB166" s="2260">
        <v>2.0354199999999998</v>
      </c>
      <c r="CC166" s="2260">
        <v>1.9663299999999999</v>
      </c>
      <c r="CD166" s="2260">
        <v>1.5581</v>
      </c>
      <c r="CE166" s="2260">
        <v>2.6435300000000002</v>
      </c>
      <c r="CF166" s="2260">
        <v>3.0103200000000001</v>
      </c>
      <c r="CG166" s="2260">
        <v>2.1954899999999999</v>
      </c>
      <c r="CH166" s="2260">
        <v>2.8332799999999998</v>
      </c>
      <c r="CI166" s="2260">
        <v>5.3744300000000003</v>
      </c>
      <c r="CJ166" s="2260">
        <v>3.5727600000000002</v>
      </c>
      <c r="CK166" s="2260">
        <v>2.1670600000000002</v>
      </c>
      <c r="CL166" s="2260">
        <v>2.8621799999999999</v>
      </c>
      <c r="CM166" s="2260">
        <v>2.0648200000000001</v>
      </c>
      <c r="CN166" s="2260">
        <v>1.903</v>
      </c>
      <c r="CO166" s="2260">
        <v>2.04054</v>
      </c>
      <c r="CP166" s="2260">
        <v>1.9657500000000001</v>
      </c>
      <c r="CQ166" s="2260">
        <v>1.94977</v>
      </c>
      <c r="CR166" s="2260">
        <v>1.2657700000000001</v>
      </c>
      <c r="CS166" s="2260">
        <v>1.6853100000000001</v>
      </c>
      <c r="CT166" s="2260">
        <v>2.5929700000000002</v>
      </c>
      <c r="CU166" s="2260">
        <v>1.51528</v>
      </c>
      <c r="CV166" s="2260">
        <v>3.1294200000000001</v>
      </c>
      <c r="CW166" s="2260">
        <v>4.0385799999999996</v>
      </c>
      <c r="CX166" s="2260">
        <v>4.9366500000000002</v>
      </c>
      <c r="CY166" s="2260">
        <v>4.4624600000000001</v>
      </c>
      <c r="CZ166" s="2260">
        <v>3.83724</v>
      </c>
      <c r="DA166" s="2260">
        <v>13.683680000000001</v>
      </c>
      <c r="DB166" s="2260">
        <v>2.24925</v>
      </c>
      <c r="DC166" s="2260">
        <v>1.4246399999999999</v>
      </c>
      <c r="DD166" s="2260">
        <v>1.6914899999999999</v>
      </c>
      <c r="DE166" s="2260">
        <v>1.6391100000000001</v>
      </c>
      <c r="DF166" s="2260">
        <v>2.12784</v>
      </c>
      <c r="DG166" s="2260">
        <v>0.76607000000000003</v>
      </c>
      <c r="DH166" s="2260">
        <v>1.25613</v>
      </c>
      <c r="DI166" s="2260">
        <v>0.90395000000000003</v>
      </c>
      <c r="DJ166" s="2260">
        <v>0.48209999999999997</v>
      </c>
      <c r="DK166" s="2260">
        <v>0.84492</v>
      </c>
      <c r="DL166" s="2260">
        <v>1.1858299999999999</v>
      </c>
      <c r="DM166" s="2260">
        <v>0.74121000000000004</v>
      </c>
      <c r="DN166" s="2260">
        <v>1.14686</v>
      </c>
      <c r="DO166" s="2260">
        <v>0.84253999999999996</v>
      </c>
      <c r="DP166" s="2260">
        <v>1.51735</v>
      </c>
      <c r="DQ166" s="2260">
        <v>0.82050999999999996</v>
      </c>
      <c r="DR166" s="2260">
        <v>1.2734300000000001</v>
      </c>
      <c r="DS166" s="2260">
        <v>2.56087</v>
      </c>
      <c r="DT166" s="2260">
        <v>1.42441</v>
      </c>
      <c r="DU166" s="2260">
        <v>1.7237100000000001</v>
      </c>
      <c r="DV166" s="2260">
        <v>2.2069999999999999</v>
      </c>
      <c r="DW166" s="2260">
        <v>1.9775400000000001</v>
      </c>
      <c r="DX166" s="2260">
        <v>2.07517</v>
      </c>
      <c r="DY166" s="2260">
        <v>2.17706</v>
      </c>
      <c r="DZ166" s="2260">
        <v>2.1976800000000001</v>
      </c>
      <c r="EA166" s="2260">
        <v>2.4964599999999999</v>
      </c>
      <c r="EB166" s="2260">
        <v>1.3469800000000001</v>
      </c>
      <c r="EC166" s="2260">
        <v>1.43093</v>
      </c>
      <c r="ED166" s="2260">
        <v>2.96658</v>
      </c>
      <c r="EE166" s="2260">
        <v>5.9881700000000002</v>
      </c>
      <c r="EF166" s="2260">
        <v>6.5140500000000001</v>
      </c>
      <c r="EG166" s="2260">
        <v>2.3787099999999999</v>
      </c>
      <c r="EH166" s="2260">
        <v>2.01294</v>
      </c>
      <c r="EI166" s="2260">
        <v>1.3934200000000001</v>
      </c>
      <c r="EJ166" s="2260">
        <v>2.0834100000000002</v>
      </c>
      <c r="EK166" s="2260">
        <v>2.7202299999999999</v>
      </c>
      <c r="EL166" s="2260">
        <v>1.5434099999999999</v>
      </c>
      <c r="EM166" s="2260">
        <v>1.0017400000000001</v>
      </c>
      <c r="EN166" s="2260">
        <v>1.8006</v>
      </c>
      <c r="EO166" s="2260">
        <v>1.94513</v>
      </c>
      <c r="EP166" s="2260">
        <v>1.30427</v>
      </c>
      <c r="EQ166" s="2260">
        <v>0.84633999999999998</v>
      </c>
      <c r="ER166" s="2260">
        <v>1.0652999999999999</v>
      </c>
      <c r="ES166" s="2260">
        <v>0.72033999999999998</v>
      </c>
      <c r="ET166" s="2260">
        <v>1.7679100000000001</v>
      </c>
      <c r="EU166" s="2260">
        <v>2.79189</v>
      </c>
      <c r="EV166" s="2260">
        <v>2.1861000000000002</v>
      </c>
      <c r="EW166" s="2260">
        <v>4.87568</v>
      </c>
      <c r="EX166" s="2260">
        <v>3.4055399999999998</v>
      </c>
      <c r="EY166" s="2260">
        <v>3.41229</v>
      </c>
      <c r="EZ166" s="2260">
        <v>1.82318</v>
      </c>
      <c r="FA166" s="2260">
        <v>1.2598400000000001</v>
      </c>
      <c r="FB166" s="2260">
        <v>3.0136699999999998</v>
      </c>
      <c r="FC166" s="2260">
        <v>1.3056399999999999</v>
      </c>
      <c r="FD166" s="2260">
        <v>1.6241099999999999</v>
      </c>
      <c r="FE166" s="2260">
        <v>1.88425</v>
      </c>
      <c r="FF166" s="2260">
        <v>1.0887899999999999</v>
      </c>
      <c r="FG166" s="2260">
        <v>1.9426000000000001</v>
      </c>
      <c r="FH166" s="2260">
        <v>1.23767</v>
      </c>
      <c r="FI166" s="2260">
        <v>1.4115800000000001</v>
      </c>
      <c r="FJ166" s="2260">
        <v>0.47759000000000001</v>
      </c>
      <c r="FK166" s="2260">
        <v>2.0046900000000001</v>
      </c>
      <c r="FL166" s="2260">
        <v>2.0237699999999998</v>
      </c>
      <c r="FM166" s="2260">
        <v>0.94694999999999996</v>
      </c>
      <c r="FN166" s="2260">
        <v>1.78654</v>
      </c>
      <c r="FO166" s="2260">
        <v>2.0514100000000002</v>
      </c>
      <c r="FP166" s="2260">
        <v>1.5057100000000001</v>
      </c>
      <c r="FQ166" s="2260">
        <v>0.85643000000000002</v>
      </c>
      <c r="FR166" s="2260">
        <v>1.3125100000000001</v>
      </c>
      <c r="FS166" s="2260">
        <v>1.28182</v>
      </c>
      <c r="FT166" s="2260">
        <v>1.58694</v>
      </c>
      <c r="FU166" s="2260">
        <v>1.15387</v>
      </c>
      <c r="FV166" s="2260">
        <v>0.96787999999999996</v>
      </c>
      <c r="FW166" s="2260">
        <v>0.50536999999999999</v>
      </c>
      <c r="FX166" s="2260">
        <v>1.0150699999999999</v>
      </c>
      <c r="FY166" s="2260">
        <v>2.0223599999999999</v>
      </c>
      <c r="FZ166" s="2260">
        <v>0.89756000000000002</v>
      </c>
      <c r="GA166" s="2260">
        <v>2.1011099999999998</v>
      </c>
      <c r="GB166" s="2260">
        <v>1.1639299999999999</v>
      </c>
      <c r="GC166" s="2260">
        <v>1.2616700000000001</v>
      </c>
      <c r="GD166" s="2260">
        <v>1.67719</v>
      </c>
      <c r="GE166" s="2260">
        <v>1.7615799999999999</v>
      </c>
      <c r="GF166" s="2260">
        <v>1.4358500000000001</v>
      </c>
      <c r="GG166" s="2260">
        <v>3.06182</v>
      </c>
      <c r="GH166" s="2260">
        <v>7.2450000000000001</v>
      </c>
      <c r="GI166" s="2260">
        <v>3.0924999999999998</v>
      </c>
      <c r="GJ166" s="2260">
        <v>2.7416999999999998</v>
      </c>
      <c r="GK166" s="2260">
        <v>2.3437800000000002</v>
      </c>
      <c r="GL166" s="2260">
        <v>2.0797500000000002</v>
      </c>
      <c r="GM166" s="2260">
        <v>1.7263200000000001</v>
      </c>
      <c r="GN166" s="2260">
        <v>1.1580699999999999</v>
      </c>
      <c r="GO166" s="2260">
        <v>1.6923699999999999</v>
      </c>
      <c r="GP166" s="2260">
        <v>1.72831</v>
      </c>
      <c r="GQ166" s="2260">
        <v>0.93218000000000001</v>
      </c>
      <c r="GR166" s="2260">
        <v>0.74712999999999996</v>
      </c>
      <c r="GS166" s="2260">
        <v>1.27972</v>
      </c>
      <c r="GT166" s="2260">
        <v>1.2444900000000001</v>
      </c>
      <c r="GU166" s="2260">
        <v>1.08073</v>
      </c>
      <c r="GV166" s="2260">
        <v>0.55955999999999995</v>
      </c>
      <c r="GW166" s="2260">
        <v>0.61619999999999997</v>
      </c>
      <c r="GX166" s="2260">
        <v>1.264</v>
      </c>
      <c r="GY166" s="2260">
        <v>1.5703400000000001</v>
      </c>
      <c r="GZ166" s="2260">
        <v>1.2742599999999999</v>
      </c>
      <c r="HA166" s="2260">
        <v>0.79645999999999995</v>
      </c>
      <c r="HB166" s="2260">
        <v>1.1055900000000001</v>
      </c>
      <c r="HC166" s="2260">
        <v>0.65839000000000003</v>
      </c>
      <c r="HD166" s="2260">
        <v>1.0293300000000001</v>
      </c>
      <c r="HE166" s="2260">
        <v>0.99582999999999999</v>
      </c>
      <c r="HF166" s="2260">
        <v>1.1850000000000001</v>
      </c>
      <c r="HG166" s="2260">
        <v>1.78989</v>
      </c>
      <c r="HH166" s="2260">
        <v>1.3299799999999999</v>
      </c>
      <c r="HI166" s="2260">
        <v>1.6141700000000001</v>
      </c>
      <c r="HJ166" s="2260">
        <v>1.01891</v>
      </c>
      <c r="HK166" s="2260">
        <v>1.52858</v>
      </c>
      <c r="HL166" s="2260">
        <v>0.86192000000000002</v>
      </c>
      <c r="HM166" s="2260">
        <v>0.78132000000000001</v>
      </c>
      <c r="HN166" s="2260">
        <v>0.75815999999999995</v>
      </c>
      <c r="HO166" s="2260">
        <v>0.80674999999999997</v>
      </c>
      <c r="HP166" s="2260">
        <v>0.95372000000000001</v>
      </c>
      <c r="HQ166" s="2260">
        <v>1.05979</v>
      </c>
      <c r="HR166" s="2260">
        <v>1.4406399999999999</v>
      </c>
      <c r="HS166" s="2260">
        <v>1.8254300000000001</v>
      </c>
      <c r="HT166" s="2260">
        <v>1.72604</v>
      </c>
      <c r="HU166" s="2260">
        <v>1.4071</v>
      </c>
      <c r="HV166" s="2260">
        <v>2.4124500000000002</v>
      </c>
      <c r="HW166" s="2260">
        <v>1.08823</v>
      </c>
      <c r="HX166" s="2260">
        <v>0.86685000000000001</v>
      </c>
      <c r="HY166" s="2260">
        <v>0.92788000000000004</v>
      </c>
      <c r="HZ166" s="2260">
        <v>0.85148999999999997</v>
      </c>
      <c r="IA166" s="2260">
        <v>1.2258800000000001</v>
      </c>
      <c r="IB166" s="2260">
        <v>1.2391799999999999</v>
      </c>
      <c r="IC166" s="2260">
        <v>1.08192</v>
      </c>
      <c r="ID166" s="2260">
        <v>1.1282399999999999</v>
      </c>
      <c r="IE166" s="2260">
        <v>1.2010700000000001</v>
      </c>
      <c r="IF166" s="2260">
        <v>1.26847</v>
      </c>
      <c r="IG166" s="2260">
        <v>1.6769099999999999</v>
      </c>
      <c r="IH166" s="2260">
        <v>0.88154999999999994</v>
      </c>
      <c r="II166" s="2260">
        <v>0.88046999999999997</v>
      </c>
      <c r="IJ166" s="2260">
        <v>1.10005</v>
      </c>
      <c r="IK166" s="2260">
        <v>1.9621599999999999</v>
      </c>
      <c r="IL166" s="2260">
        <v>0.99855000000000005</v>
      </c>
      <c r="IM166" s="2260">
        <v>1.0886100000000001</v>
      </c>
      <c r="IN166" s="2260">
        <v>0.96006000000000002</v>
      </c>
      <c r="IO166" s="2260">
        <v>0.88836999999999999</v>
      </c>
      <c r="IP166" s="2260">
        <v>1.61267</v>
      </c>
      <c r="IQ166" s="2260">
        <v>1.2490699999999999</v>
      </c>
      <c r="IR166" s="2260">
        <v>1.4195</v>
      </c>
      <c r="IS166" s="2260">
        <v>1.78135</v>
      </c>
      <c r="IT166" s="2260">
        <v>2.11531</v>
      </c>
      <c r="IU166" s="2260">
        <v>1.4153500000000001</v>
      </c>
      <c r="IV166" s="2260">
        <v>0.88070999999999999</v>
      </c>
      <c r="IW166" s="2260">
        <v>0.92700000000000005</v>
      </c>
      <c r="IX166" s="2260">
        <v>0.80218</v>
      </c>
      <c r="IY166" s="2260">
        <v>1.0751299999999999</v>
      </c>
      <c r="IZ166" s="2260">
        <v>0.83379999999999999</v>
      </c>
      <c r="JA166" s="2260">
        <v>0.58201000000000003</v>
      </c>
      <c r="JB166" s="2260">
        <v>1.6895199999999999</v>
      </c>
      <c r="JC166" s="2260">
        <v>0.69120999999999999</v>
      </c>
      <c r="JD166" s="2260">
        <v>0.56542000000000003</v>
      </c>
      <c r="JE166" s="2260">
        <v>0.98407</v>
      </c>
      <c r="JF166" s="2260">
        <v>0.56996000000000002</v>
      </c>
      <c r="JG166" s="2260">
        <v>0.86217999999999995</v>
      </c>
      <c r="JH166" s="2260">
        <v>0.73829999999999996</v>
      </c>
      <c r="JI166" s="2260">
        <v>1.3847799999999999</v>
      </c>
      <c r="JJ166" s="2260">
        <v>0.66366999999999998</v>
      </c>
      <c r="JK166" s="2260">
        <v>0.95008999999999999</v>
      </c>
      <c r="JL166" s="2260">
        <v>1.1310500000000001</v>
      </c>
      <c r="JM166" s="2260"/>
      <c r="JN166" s="2260">
        <v>0</v>
      </c>
    </row>
    <row r="167" spans="1:277" s="2185" customFormat="1" ht="13.8">
      <c r="A167" s="2226" t="s">
        <v>232</v>
      </c>
      <c r="B167" s="152"/>
      <c r="C167" s="2339"/>
      <c r="D167" s="2340"/>
      <c r="E167" s="2234">
        <v>6</v>
      </c>
      <c r="F167" s="2187" t="s">
        <v>1505</v>
      </c>
      <c r="G167" s="2389" t="s">
        <v>985</v>
      </c>
      <c r="H167" s="2389" t="s">
        <v>114</v>
      </c>
      <c r="I167" s="2390" t="s">
        <v>1421</v>
      </c>
      <c r="J167" s="2390"/>
      <c r="K167" s="2391">
        <v>0</v>
      </c>
      <c r="L167" s="2391">
        <v>0</v>
      </c>
      <c r="M167" s="2391">
        <v>0</v>
      </c>
      <c r="N167" s="2391">
        <v>0</v>
      </c>
      <c r="O167" s="2392">
        <v>0</v>
      </c>
      <c r="P167" s="2391">
        <v>0</v>
      </c>
      <c r="R167" s="2186"/>
      <c r="T167" s="2331" t="s">
        <v>1517</v>
      </c>
      <c r="U167" s="2260">
        <v>7.3260000000000006E-2</v>
      </c>
      <c r="V167" s="2260">
        <v>0.24190999999999999</v>
      </c>
      <c r="W167" s="2260">
        <v>0.3765</v>
      </c>
      <c r="X167" s="2260">
        <v>0.20032</v>
      </c>
      <c r="Y167" s="2260">
        <v>0.34616999999999998</v>
      </c>
      <c r="Z167" s="2260">
        <v>0.24631</v>
      </c>
      <c r="AA167" s="2260">
        <v>0.25115999999999999</v>
      </c>
      <c r="AB167" s="2260">
        <v>0.29147000000000001</v>
      </c>
      <c r="AC167" s="2260">
        <v>0.16263</v>
      </c>
      <c r="AD167" s="2260">
        <v>0.2339</v>
      </c>
      <c r="AE167" s="2260">
        <v>0.20799999999999999</v>
      </c>
      <c r="AF167" s="2260">
        <v>0.15704000000000001</v>
      </c>
      <c r="AG167" s="2260">
        <v>0.14865</v>
      </c>
      <c r="AH167" s="2260">
        <v>0.27703</v>
      </c>
      <c r="AI167" s="2260">
        <v>0.23427999999999999</v>
      </c>
      <c r="AJ167" s="2260">
        <v>0.16495000000000001</v>
      </c>
      <c r="AK167" s="2260">
        <v>0.23375000000000001</v>
      </c>
      <c r="AL167" s="2260">
        <v>0.30756</v>
      </c>
      <c r="AM167" s="2260">
        <v>0.48404000000000003</v>
      </c>
      <c r="AN167" s="2260">
        <v>0.29032000000000002</v>
      </c>
      <c r="AO167" s="2260">
        <v>0.17194999999999999</v>
      </c>
      <c r="AP167" s="2260">
        <v>0.15506</v>
      </c>
      <c r="AQ167" s="2260">
        <v>0.12525</v>
      </c>
      <c r="AR167" s="2260">
        <v>0.20466000000000001</v>
      </c>
      <c r="AS167" s="2260">
        <v>0.1295</v>
      </c>
      <c r="AT167" s="2260">
        <v>9.5210000000000003E-2</v>
      </c>
      <c r="AU167" s="2260">
        <v>0.22317999999999999</v>
      </c>
      <c r="AV167" s="2260">
        <v>0.27683000000000002</v>
      </c>
      <c r="AW167" s="2260">
        <v>0.25785000000000002</v>
      </c>
      <c r="AX167" s="2260">
        <v>0.26350000000000001</v>
      </c>
      <c r="AY167" s="2260">
        <v>0.49163000000000001</v>
      </c>
      <c r="AZ167" s="2260">
        <v>0.18962999999999999</v>
      </c>
      <c r="BA167" s="2260">
        <v>0.24021000000000001</v>
      </c>
      <c r="BB167" s="2260">
        <v>0.14224999999999999</v>
      </c>
      <c r="BC167" s="2260">
        <v>0.11076</v>
      </c>
      <c r="BD167" s="2260">
        <v>0.16861000000000001</v>
      </c>
      <c r="BE167" s="2260">
        <v>0.19597000000000001</v>
      </c>
      <c r="BF167" s="2260">
        <v>0.28139999999999998</v>
      </c>
      <c r="BG167" s="2260">
        <v>0.17987</v>
      </c>
      <c r="BH167" s="2260">
        <v>8.2400000000000001E-2</v>
      </c>
      <c r="BI167" s="2260">
        <v>0.19930999999999999</v>
      </c>
      <c r="BJ167" s="2260">
        <v>0.17057</v>
      </c>
      <c r="BK167" s="2260">
        <v>0.23144999999999999</v>
      </c>
      <c r="BL167" s="2260">
        <v>0.13062000000000001</v>
      </c>
      <c r="BM167" s="2260">
        <v>0.20412</v>
      </c>
      <c r="BN167" s="2260">
        <v>0.19592000000000001</v>
      </c>
      <c r="BO167" s="2260">
        <v>0.16669999999999999</v>
      </c>
      <c r="BP167" s="2260">
        <v>0.2074</v>
      </c>
      <c r="BQ167" s="2260">
        <v>0.17535999999999999</v>
      </c>
      <c r="BR167" s="2260">
        <v>9.1560000000000002E-2</v>
      </c>
      <c r="BS167" s="2260">
        <v>0.21886</v>
      </c>
      <c r="BT167" s="2260">
        <v>0.23726</v>
      </c>
      <c r="BU167" s="2260">
        <v>0.28942000000000001</v>
      </c>
      <c r="BV167" s="2260">
        <v>0.25535000000000002</v>
      </c>
      <c r="BW167" s="2260">
        <v>0.20963000000000001</v>
      </c>
      <c r="BX167" s="2260">
        <v>0.29508000000000001</v>
      </c>
      <c r="BY167" s="2260">
        <v>0.23555000000000001</v>
      </c>
      <c r="BZ167" s="2260">
        <v>0.20932999999999999</v>
      </c>
      <c r="CA167" s="2260">
        <v>0.18676999999999999</v>
      </c>
      <c r="CB167" s="2260">
        <v>0.14426</v>
      </c>
      <c r="CC167" s="2260">
        <v>0.16764000000000001</v>
      </c>
      <c r="CD167" s="2260">
        <v>0.31547999999999998</v>
      </c>
      <c r="CE167" s="2260">
        <v>0.14482999999999999</v>
      </c>
      <c r="CF167" s="2260">
        <v>0.19950999999999999</v>
      </c>
      <c r="CG167" s="2260">
        <v>0.13369</v>
      </c>
      <c r="CH167" s="2260">
        <v>0.28741</v>
      </c>
      <c r="CI167" s="2260">
        <v>0.27794999999999997</v>
      </c>
      <c r="CJ167" s="2260">
        <v>0.13847999999999999</v>
      </c>
      <c r="CK167" s="2260">
        <v>0.16977999999999999</v>
      </c>
      <c r="CL167" s="2260">
        <v>0.20745</v>
      </c>
      <c r="CM167" s="2260">
        <v>0.24326</v>
      </c>
      <c r="CN167" s="2260">
        <v>0.1517</v>
      </c>
      <c r="CO167" s="2260">
        <v>0.13131999999999999</v>
      </c>
      <c r="CP167" s="2260">
        <v>0.18246999999999999</v>
      </c>
      <c r="CQ167" s="2260">
        <v>0.24754000000000001</v>
      </c>
      <c r="CR167" s="2260">
        <v>0.68403000000000003</v>
      </c>
      <c r="CS167" s="2260">
        <v>0.32445000000000002</v>
      </c>
      <c r="CT167" s="2260">
        <v>0.41699999999999998</v>
      </c>
      <c r="CU167" s="2260">
        <v>0.39948</v>
      </c>
      <c r="CV167" s="2260">
        <v>0.13966999999999999</v>
      </c>
      <c r="CW167" s="2260">
        <v>0.1943</v>
      </c>
      <c r="CX167" s="2260">
        <v>0.19033</v>
      </c>
      <c r="CY167" s="2260">
        <v>0.42030000000000001</v>
      </c>
      <c r="CZ167" s="2260">
        <v>0.67830999999999997</v>
      </c>
      <c r="DA167" s="2260">
        <v>0.64041999999999999</v>
      </c>
      <c r="DB167" s="2260">
        <v>0.49014999999999997</v>
      </c>
      <c r="DC167" s="2260">
        <v>0.15665999999999999</v>
      </c>
      <c r="DD167" s="2260">
        <v>0.17005999999999999</v>
      </c>
      <c r="DE167" s="2260">
        <v>0.16799</v>
      </c>
      <c r="DF167" s="2260">
        <v>0.13225999999999999</v>
      </c>
      <c r="DG167" s="2260">
        <v>0.24887999999999999</v>
      </c>
      <c r="DH167" s="2260">
        <v>0.29815999999999998</v>
      </c>
      <c r="DI167" s="2260">
        <v>0.24038000000000001</v>
      </c>
      <c r="DJ167" s="2260">
        <v>0.11296</v>
      </c>
      <c r="DK167" s="2260">
        <v>0.33629999999999999</v>
      </c>
      <c r="DL167" s="2260">
        <v>0.36596000000000001</v>
      </c>
      <c r="DM167" s="2260">
        <v>0.23733000000000001</v>
      </c>
      <c r="DN167" s="2260">
        <v>0.23216999999999999</v>
      </c>
      <c r="DO167" s="2260">
        <v>9.5200000000000007E-2</v>
      </c>
      <c r="DP167" s="2260">
        <v>0.20330999999999999</v>
      </c>
      <c r="DQ167" s="2260">
        <v>0.12684999999999999</v>
      </c>
      <c r="DR167" s="2260">
        <v>0.22273999999999999</v>
      </c>
      <c r="DS167" s="2260">
        <v>0.2162</v>
      </c>
      <c r="DT167" s="2260">
        <v>0.23916999999999999</v>
      </c>
      <c r="DU167" s="2260">
        <v>0.26046000000000002</v>
      </c>
      <c r="DV167" s="2260">
        <v>0.27302999999999999</v>
      </c>
      <c r="DW167" s="2260">
        <v>0.20477000000000001</v>
      </c>
      <c r="DX167" s="2260">
        <v>0.20115</v>
      </c>
      <c r="DY167" s="2260">
        <v>0.32240000000000002</v>
      </c>
      <c r="DZ167" s="2260">
        <v>0.18579999999999999</v>
      </c>
      <c r="EA167" s="2260">
        <v>0.37442999999999999</v>
      </c>
      <c r="EB167" s="2260">
        <v>0.27816999999999997</v>
      </c>
      <c r="EC167" s="2260">
        <v>0.14466000000000001</v>
      </c>
      <c r="ED167" s="2260">
        <v>0.24462</v>
      </c>
      <c r="EE167" s="2260">
        <v>0.41366000000000003</v>
      </c>
      <c r="EF167" s="2260">
        <v>0.32446000000000003</v>
      </c>
      <c r="EG167" s="2260">
        <v>0.36142000000000002</v>
      </c>
      <c r="EH167" s="2260">
        <v>0.77097000000000004</v>
      </c>
      <c r="EI167" s="2260">
        <v>0.34963</v>
      </c>
      <c r="EJ167" s="2260">
        <v>0.25980999999999999</v>
      </c>
      <c r="EK167" s="2260">
        <v>0.45674999999999999</v>
      </c>
      <c r="EL167" s="2260">
        <v>0.44907000000000002</v>
      </c>
      <c r="EM167" s="2260">
        <v>0.33639000000000002</v>
      </c>
      <c r="EN167" s="2260">
        <v>0.79549999999999998</v>
      </c>
      <c r="EO167" s="2260">
        <v>0.37035000000000001</v>
      </c>
      <c r="EP167" s="2260">
        <v>0.13299</v>
      </c>
      <c r="EQ167" s="2260">
        <v>0.16106000000000001</v>
      </c>
      <c r="ER167" s="2260">
        <v>0.22763</v>
      </c>
      <c r="ES167" s="2260">
        <v>0.18312</v>
      </c>
      <c r="ET167" s="2260">
        <v>0.14874999999999999</v>
      </c>
      <c r="EU167" s="2260">
        <v>0.25713999999999998</v>
      </c>
      <c r="EV167" s="2260">
        <v>0.26596999999999998</v>
      </c>
      <c r="EW167" s="2260">
        <v>1.0541</v>
      </c>
      <c r="EX167" s="2260">
        <v>0.36781000000000003</v>
      </c>
      <c r="EY167" s="2260">
        <v>0.28832000000000002</v>
      </c>
      <c r="EZ167" s="2260">
        <v>0.2024</v>
      </c>
      <c r="FA167" s="2260">
        <v>0.22717999999999999</v>
      </c>
      <c r="FB167" s="2260">
        <v>0.18587000000000001</v>
      </c>
      <c r="FC167" s="2260">
        <v>0.20438999999999999</v>
      </c>
      <c r="FD167" s="2260">
        <v>0.23558999999999999</v>
      </c>
      <c r="FE167" s="2260">
        <v>0.19867000000000001</v>
      </c>
      <c r="FF167" s="2260">
        <v>0.23655999999999999</v>
      </c>
      <c r="FG167" s="2260">
        <v>0.37605</v>
      </c>
      <c r="FH167" s="2260">
        <v>0.42825999999999997</v>
      </c>
      <c r="FI167" s="2260">
        <v>0.51873999999999998</v>
      </c>
      <c r="FJ167" s="2260">
        <v>0.13546</v>
      </c>
      <c r="FK167" s="2260">
        <v>8.4750000000000006E-2</v>
      </c>
      <c r="FL167" s="2260">
        <v>0.33618999999999999</v>
      </c>
      <c r="FM167" s="2260">
        <v>0.312</v>
      </c>
      <c r="FN167" s="2260">
        <v>0.21962000000000001</v>
      </c>
      <c r="FO167" s="2260">
        <v>0.23244999999999999</v>
      </c>
      <c r="FP167" s="2260">
        <v>0.23438999999999999</v>
      </c>
      <c r="FQ167" s="2260">
        <v>0.30101</v>
      </c>
      <c r="FR167" s="2260">
        <v>0.33076</v>
      </c>
      <c r="FS167" s="2260">
        <v>0.29003000000000001</v>
      </c>
      <c r="FT167" s="2260">
        <v>0.24107999999999999</v>
      </c>
      <c r="FU167" s="2260">
        <v>0.27149000000000001</v>
      </c>
      <c r="FV167" s="2260">
        <v>0.15057000000000001</v>
      </c>
      <c r="FW167" s="2260">
        <v>0.18612999999999999</v>
      </c>
      <c r="FX167" s="2260">
        <v>0.10661</v>
      </c>
      <c r="FY167" s="2260">
        <v>0.28259000000000001</v>
      </c>
      <c r="FZ167" s="2260">
        <v>0.30593999999999999</v>
      </c>
      <c r="GA167" s="2260">
        <v>0.34184999999999999</v>
      </c>
      <c r="GB167" s="2260">
        <v>0.39356999999999998</v>
      </c>
      <c r="GC167" s="2260">
        <v>0.45312999999999998</v>
      </c>
      <c r="GD167" s="2260">
        <v>0.56188000000000005</v>
      </c>
      <c r="GE167" s="2260">
        <v>0.42969000000000002</v>
      </c>
      <c r="GF167" s="2260">
        <v>0.17410999999999999</v>
      </c>
      <c r="GG167" s="2260">
        <v>0.19638</v>
      </c>
      <c r="GH167" s="2260">
        <v>0.13378000000000001</v>
      </c>
      <c r="GI167" s="2260">
        <v>0.17294999999999999</v>
      </c>
      <c r="GJ167" s="2260">
        <v>8.4000000000000005E-2</v>
      </c>
      <c r="GK167" s="2260">
        <v>0.16894999999999999</v>
      </c>
      <c r="GL167" s="2260">
        <v>0.25164999999999998</v>
      </c>
      <c r="GM167" s="2260">
        <v>0.22506000000000001</v>
      </c>
      <c r="GN167" s="2260">
        <v>0.15840000000000001</v>
      </c>
      <c r="GO167" s="2260">
        <v>9.5089999999999994E-2</v>
      </c>
      <c r="GP167" s="2260">
        <v>0.10155</v>
      </c>
      <c r="GQ167" s="2260">
        <v>0.13969999999999999</v>
      </c>
      <c r="GR167" s="2260">
        <v>0.16216</v>
      </c>
      <c r="GS167" s="2260">
        <v>0.13214999999999999</v>
      </c>
      <c r="GT167" s="2260">
        <v>0.29883999999999999</v>
      </c>
      <c r="GU167" s="2260">
        <v>0.11337</v>
      </c>
      <c r="GV167" s="2260">
        <v>0.23005999999999999</v>
      </c>
      <c r="GW167" s="2260">
        <v>0.20952999999999999</v>
      </c>
      <c r="GX167" s="2260">
        <v>0.23474</v>
      </c>
      <c r="GY167" s="2260">
        <v>0.18733</v>
      </c>
      <c r="GZ167" s="2260">
        <v>0.23430000000000001</v>
      </c>
      <c r="HA167" s="2260">
        <v>0.15445</v>
      </c>
      <c r="HB167" s="2260">
        <v>9.0709999999999999E-2</v>
      </c>
      <c r="HC167" s="2260">
        <v>0.17657999999999999</v>
      </c>
      <c r="HD167" s="2260">
        <v>0.52688999999999997</v>
      </c>
      <c r="HE167" s="2260">
        <v>0.30780000000000002</v>
      </c>
      <c r="HF167" s="2260">
        <v>0.20405999999999999</v>
      </c>
      <c r="HG167" s="2260">
        <v>0.33310000000000001</v>
      </c>
      <c r="HH167" s="2260">
        <v>0.112</v>
      </c>
      <c r="HI167" s="2260">
        <v>0.17741999999999999</v>
      </c>
      <c r="HJ167" s="2260">
        <v>0.13996</v>
      </c>
      <c r="HK167" s="2260">
        <v>0.15429000000000001</v>
      </c>
      <c r="HL167" s="2260">
        <v>7.4929999999999997E-2</v>
      </c>
      <c r="HM167" s="2260">
        <v>0.11773</v>
      </c>
      <c r="HN167" s="2260">
        <v>0.16272</v>
      </c>
      <c r="HO167" s="2260">
        <v>0.12393999999999999</v>
      </c>
      <c r="HP167" s="2260">
        <v>0.13669999999999999</v>
      </c>
      <c r="HQ167" s="2260">
        <v>0.10195</v>
      </c>
      <c r="HR167" s="2260">
        <v>0.28515000000000001</v>
      </c>
      <c r="HS167" s="2260">
        <v>0.33456999999999998</v>
      </c>
      <c r="HT167" s="2260">
        <v>0.28094000000000002</v>
      </c>
      <c r="HU167" s="2260">
        <v>3.5740000000000001E-2</v>
      </c>
      <c r="HV167" s="2260">
        <v>2.826E-2</v>
      </c>
      <c r="HW167" s="2260">
        <v>0.13128999999999999</v>
      </c>
      <c r="HX167" s="2260">
        <v>8.7220000000000006E-2</v>
      </c>
      <c r="HY167" s="2260">
        <v>9.3899999999999997E-2</v>
      </c>
      <c r="HZ167" s="2260">
        <v>0.15701000000000001</v>
      </c>
      <c r="IA167" s="2260">
        <v>0.13754</v>
      </c>
      <c r="IB167" s="2260">
        <v>0.19850000000000001</v>
      </c>
      <c r="IC167" s="2260">
        <v>0.17058000000000001</v>
      </c>
      <c r="ID167" s="2260">
        <v>6.5290000000000001E-2</v>
      </c>
      <c r="IE167" s="2260">
        <v>8.2699999999999996E-2</v>
      </c>
      <c r="IF167" s="2260">
        <v>0.16127</v>
      </c>
      <c r="IG167" s="2260">
        <v>5.9569999999999998E-2</v>
      </c>
      <c r="IH167" s="2260">
        <v>9.7000000000000003E-2</v>
      </c>
      <c r="II167" s="2260">
        <v>0.10285999999999999</v>
      </c>
      <c r="IJ167" s="2260">
        <v>0.115</v>
      </c>
      <c r="IK167" s="2260">
        <v>0.11409999999999999</v>
      </c>
      <c r="IL167" s="2260">
        <v>0.23954</v>
      </c>
      <c r="IM167" s="2260">
        <v>0.19738</v>
      </c>
      <c r="IN167" s="2260">
        <v>0.23777999999999999</v>
      </c>
      <c r="IO167" s="2260">
        <v>0.17308000000000001</v>
      </c>
      <c r="IP167" s="2260">
        <v>0.32302999999999998</v>
      </c>
      <c r="IQ167" s="2260">
        <v>0.17280999999999999</v>
      </c>
      <c r="IR167" s="2260">
        <v>6.6470000000000001E-2</v>
      </c>
      <c r="IS167" s="2260">
        <v>9.8530000000000006E-2</v>
      </c>
      <c r="IT167" s="2260">
        <v>0.12255000000000001</v>
      </c>
      <c r="IU167" s="2260">
        <v>7.7299999999999994E-2</v>
      </c>
      <c r="IV167" s="2260">
        <v>0.15468999999999999</v>
      </c>
      <c r="IW167" s="2260">
        <v>0.28117999999999999</v>
      </c>
      <c r="IX167" s="2260">
        <v>9.622E-2</v>
      </c>
      <c r="IY167" s="2260">
        <v>0.28090999999999999</v>
      </c>
      <c r="IZ167" s="2260">
        <v>8.7800000000000003E-2</v>
      </c>
      <c r="JA167" s="2260">
        <v>5.3359999999999998E-2</v>
      </c>
      <c r="JB167" s="2260">
        <v>5.296E-2</v>
      </c>
      <c r="JC167" s="2260">
        <v>8.8690000000000005E-2</v>
      </c>
      <c r="JD167" s="2260">
        <v>0.1391</v>
      </c>
      <c r="JE167" s="2260">
        <v>0.10048</v>
      </c>
      <c r="JF167" s="2260">
        <v>9.7170000000000006E-2</v>
      </c>
      <c r="JG167" s="2260">
        <v>0.19622999999999999</v>
      </c>
      <c r="JH167" s="2260">
        <v>8.9630000000000001E-2</v>
      </c>
      <c r="JI167" s="2260">
        <v>2.5319999999999999E-2</v>
      </c>
      <c r="JJ167" s="2260">
        <v>0.17659</v>
      </c>
      <c r="JK167" s="2260">
        <v>0.10792</v>
      </c>
      <c r="JL167" s="2260" t="s">
        <v>1513</v>
      </c>
      <c r="JM167" s="2260" t="s">
        <v>1513</v>
      </c>
      <c r="JN167" s="2260">
        <v>0</v>
      </c>
    </row>
    <row r="168" spans="1:277" s="2185" customFormat="1" ht="13.8">
      <c r="A168" s="2226" t="s">
        <v>232</v>
      </c>
      <c r="B168" s="152"/>
      <c r="D168" s="2340"/>
      <c r="E168" s="2234">
        <v>7</v>
      </c>
      <c r="F168" s="2187" t="s">
        <v>1508</v>
      </c>
      <c r="G168" s="2389" t="s">
        <v>996</v>
      </c>
      <c r="H168" s="2389" t="s">
        <v>114</v>
      </c>
      <c r="I168" s="2390" t="s">
        <v>1421</v>
      </c>
      <c r="J168" s="2390"/>
      <c r="K168" s="2391">
        <v>0</v>
      </c>
      <c r="L168" s="2391">
        <v>0</v>
      </c>
      <c r="M168" s="2391">
        <v>10.6</v>
      </c>
      <c r="N168" s="2391">
        <v>12.9</v>
      </c>
      <c r="O168" s="2392">
        <v>16.100000000000001</v>
      </c>
      <c r="P168" s="2391">
        <v>0</v>
      </c>
      <c r="R168" s="2186"/>
      <c r="T168" s="2331" t="s">
        <v>1517</v>
      </c>
      <c r="U168" s="2260">
        <v>0.35615999999999998</v>
      </c>
      <c r="V168" s="2260">
        <v>0.59431999999999996</v>
      </c>
      <c r="W168" s="2260">
        <v>0.16231000000000001</v>
      </c>
      <c r="X168" s="2260">
        <v>0.19833000000000001</v>
      </c>
      <c r="Y168" s="2260">
        <v>0.29116999999999998</v>
      </c>
      <c r="Z168" s="2260">
        <v>0.25272</v>
      </c>
      <c r="AA168" s="2260">
        <v>0.67615000000000003</v>
      </c>
      <c r="AB168" s="2260">
        <v>0.17888999999999999</v>
      </c>
      <c r="AC168" s="2260">
        <v>0.31724999999999998</v>
      </c>
      <c r="AD168" s="2260">
        <v>0.36684</v>
      </c>
      <c r="AE168" s="2260">
        <v>0.21439</v>
      </c>
      <c r="AF168" s="2260">
        <v>0.29055999999999998</v>
      </c>
      <c r="AG168" s="2260">
        <v>0.28100000000000003</v>
      </c>
      <c r="AH168" s="2260">
        <v>0.27565000000000001</v>
      </c>
      <c r="AI168" s="2260">
        <v>0.44636999999999999</v>
      </c>
      <c r="AJ168" s="2260">
        <v>0.39709</v>
      </c>
      <c r="AK168" s="2260">
        <v>0.34044999999999997</v>
      </c>
      <c r="AL168" s="2260">
        <v>0.33833000000000002</v>
      </c>
      <c r="AM168" s="2260">
        <v>0.38882</v>
      </c>
      <c r="AN168" s="2260">
        <v>0.68976000000000004</v>
      </c>
      <c r="AO168" s="2260">
        <v>0.35541</v>
      </c>
      <c r="AP168" s="2260">
        <v>0.29155999999999999</v>
      </c>
      <c r="AQ168" s="2260">
        <v>0.39467999999999998</v>
      </c>
      <c r="AR168" s="2260">
        <v>0.26129000000000002</v>
      </c>
      <c r="AS168" s="2260">
        <v>0.18903</v>
      </c>
      <c r="AT168" s="2260">
        <v>0.23013</v>
      </c>
      <c r="AU168" s="2260">
        <v>0.17774000000000001</v>
      </c>
      <c r="AV168" s="2260">
        <v>0.31511</v>
      </c>
      <c r="AW168" s="2260">
        <v>0.51888999999999996</v>
      </c>
      <c r="AX168" s="2260">
        <v>0.27711999999999998</v>
      </c>
      <c r="AY168" s="2260">
        <v>0.47306999999999999</v>
      </c>
      <c r="AZ168" s="2260">
        <v>0.38164999999999999</v>
      </c>
      <c r="BA168" s="2260">
        <v>0.40997</v>
      </c>
      <c r="BB168" s="2260">
        <v>0.50885000000000002</v>
      </c>
      <c r="BC168" s="2260">
        <v>0.54844000000000004</v>
      </c>
      <c r="BD168" s="2260">
        <v>0.89695999999999998</v>
      </c>
      <c r="BE168" s="2260">
        <v>0.73072999999999999</v>
      </c>
      <c r="BF168" s="2260">
        <v>0.69899999999999995</v>
      </c>
      <c r="BG168" s="2260">
        <v>0.87687000000000004</v>
      </c>
      <c r="BH168" s="2260">
        <v>0.82116</v>
      </c>
      <c r="BI168" s="2260">
        <v>1.45455</v>
      </c>
      <c r="BJ168" s="2260">
        <v>1.29779</v>
      </c>
      <c r="BK168" s="2260">
        <v>0.33612999999999998</v>
      </c>
      <c r="BL168" s="2260">
        <v>0.37425999999999998</v>
      </c>
      <c r="BM168" s="2260">
        <v>0.26706000000000002</v>
      </c>
      <c r="BN168" s="2260">
        <v>0.42226999999999998</v>
      </c>
      <c r="BO168" s="2260">
        <v>0.13996</v>
      </c>
      <c r="BP168" s="2260">
        <v>0.32539000000000001</v>
      </c>
      <c r="BQ168" s="2260">
        <v>0.65708999999999995</v>
      </c>
      <c r="BR168" s="2260">
        <v>0.15772</v>
      </c>
      <c r="BS168" s="2260">
        <v>0.18559</v>
      </c>
      <c r="BT168" s="2260">
        <v>0.17821000000000001</v>
      </c>
      <c r="BU168" s="2260">
        <v>0.34699000000000002</v>
      </c>
      <c r="BV168" s="2260">
        <v>0.28932999999999998</v>
      </c>
      <c r="BW168" s="2260">
        <v>0.43847000000000003</v>
      </c>
      <c r="BX168" s="2260">
        <v>0.27567000000000003</v>
      </c>
      <c r="BY168" s="2260">
        <v>0.36665999999999999</v>
      </c>
      <c r="BZ168" s="2260">
        <v>0.29359000000000002</v>
      </c>
      <c r="CA168" s="2260">
        <v>0.27333000000000002</v>
      </c>
      <c r="CB168" s="2260">
        <v>0.22450000000000001</v>
      </c>
      <c r="CC168" s="2260">
        <v>0.26479999999999998</v>
      </c>
      <c r="CD168" s="2260">
        <v>0.20794000000000001</v>
      </c>
      <c r="CE168" s="2260">
        <v>0.37524000000000002</v>
      </c>
      <c r="CF168" s="2260">
        <v>0.37042999999999998</v>
      </c>
      <c r="CG168" s="2260">
        <v>0.24007999999999999</v>
      </c>
      <c r="CH168" s="2260">
        <v>0.27550000000000002</v>
      </c>
      <c r="CI168" s="2260">
        <v>0.29326000000000002</v>
      </c>
      <c r="CJ168" s="2260">
        <v>0.21937000000000001</v>
      </c>
      <c r="CK168" s="2260">
        <v>0.37379000000000001</v>
      </c>
      <c r="CL168" s="2260">
        <v>0.63083999999999996</v>
      </c>
      <c r="CM168" s="2260">
        <v>0.14732000000000001</v>
      </c>
      <c r="CN168" s="2260">
        <v>0.21060000000000001</v>
      </c>
      <c r="CO168" s="2260">
        <v>0.55501</v>
      </c>
      <c r="CP168" s="2260">
        <v>0.25678000000000001</v>
      </c>
      <c r="CQ168" s="2260">
        <v>0.21682000000000001</v>
      </c>
      <c r="CR168" s="2260">
        <v>0.25407999999999997</v>
      </c>
      <c r="CS168" s="2260">
        <v>0.42098000000000002</v>
      </c>
      <c r="CT168" s="2260">
        <v>0.57011000000000001</v>
      </c>
      <c r="CU168" s="2260">
        <v>0.16958999999999999</v>
      </c>
      <c r="CV168" s="2260">
        <v>0.15604000000000001</v>
      </c>
      <c r="CW168" s="2260">
        <v>0.20383000000000001</v>
      </c>
      <c r="CX168" s="2260">
        <v>0.36837999999999999</v>
      </c>
      <c r="CY168" s="2260">
        <v>0.63056000000000001</v>
      </c>
      <c r="CZ168" s="2260">
        <v>0.38172</v>
      </c>
      <c r="DA168" s="2260">
        <v>0.48447000000000001</v>
      </c>
      <c r="DB168" s="2260">
        <v>0.20787</v>
      </c>
      <c r="DC168" s="2260">
        <v>0.29110000000000003</v>
      </c>
      <c r="DD168" s="2260">
        <v>0.26918999999999998</v>
      </c>
      <c r="DE168" s="2260">
        <v>0.36471999999999999</v>
      </c>
      <c r="DF168" s="2260">
        <v>0.45029000000000002</v>
      </c>
      <c r="DG168" s="2260">
        <v>0.41938999999999999</v>
      </c>
      <c r="DH168" s="2260">
        <v>0.26734000000000002</v>
      </c>
      <c r="DI168" s="2260">
        <v>0.32475999999999999</v>
      </c>
      <c r="DJ168" s="2260">
        <v>0.28244999999999998</v>
      </c>
      <c r="DK168" s="2260">
        <v>0.26627000000000001</v>
      </c>
      <c r="DL168" s="2260">
        <v>0.30213000000000001</v>
      </c>
      <c r="DM168" s="2260">
        <v>0.25089</v>
      </c>
      <c r="DN168" s="2260">
        <v>0.61495999999999995</v>
      </c>
      <c r="DO168" s="2260">
        <v>0.36860999999999999</v>
      </c>
      <c r="DP168" s="2260">
        <v>0.25857000000000002</v>
      </c>
      <c r="DQ168" s="2260">
        <v>0.29164000000000001</v>
      </c>
      <c r="DR168" s="2260">
        <v>0.42116999999999999</v>
      </c>
      <c r="DS168" s="2260">
        <v>0.50333000000000006</v>
      </c>
      <c r="DT168" s="2260">
        <v>0.58586000000000005</v>
      </c>
      <c r="DU168" s="2260">
        <v>0.65022000000000002</v>
      </c>
      <c r="DV168" s="2260">
        <v>0.41850999999999999</v>
      </c>
      <c r="DW168" s="2260">
        <v>0.44502000000000003</v>
      </c>
      <c r="DX168" s="2260">
        <v>0.59328999999999998</v>
      </c>
      <c r="DY168" s="2260">
        <v>0.47065000000000001</v>
      </c>
      <c r="DZ168" s="2260">
        <v>0.48624000000000001</v>
      </c>
      <c r="EA168" s="2260">
        <v>0.27106000000000002</v>
      </c>
      <c r="EB168" s="2260">
        <v>0.53405000000000002</v>
      </c>
      <c r="EC168" s="2260">
        <v>0.65090000000000003</v>
      </c>
      <c r="ED168" s="2260">
        <v>0.40322999999999998</v>
      </c>
      <c r="EE168" s="2260">
        <v>0.22014</v>
      </c>
      <c r="EF168" s="2260">
        <v>0.16688</v>
      </c>
      <c r="EG168" s="2260">
        <v>0.33317000000000002</v>
      </c>
      <c r="EH168" s="2260">
        <v>0.18962000000000001</v>
      </c>
      <c r="EI168" s="2260">
        <v>0.20543</v>
      </c>
      <c r="EJ168" s="2260">
        <v>0.2487</v>
      </c>
      <c r="EK168" s="2260">
        <v>0.37680999999999998</v>
      </c>
      <c r="EL168" s="2260">
        <v>0.46875</v>
      </c>
      <c r="EM168" s="2260">
        <v>0.18633</v>
      </c>
      <c r="EN168" s="2260">
        <v>0.35970999999999997</v>
      </c>
      <c r="EO168" s="2260">
        <v>0.22992000000000001</v>
      </c>
      <c r="EP168" s="2260">
        <v>0.15554000000000001</v>
      </c>
      <c r="EQ168" s="2260">
        <v>0.22040999999999999</v>
      </c>
      <c r="ER168" s="2260">
        <v>0.15267</v>
      </c>
      <c r="ES168" s="2260">
        <v>0.12417</v>
      </c>
      <c r="ET168" s="2260">
        <v>0.29039999999999999</v>
      </c>
      <c r="EU168" s="2260">
        <v>1.2168099999999999</v>
      </c>
      <c r="EV168" s="2260">
        <v>0.34766999999999998</v>
      </c>
      <c r="EW168" s="2260">
        <v>0.77388999999999997</v>
      </c>
      <c r="EX168" s="2260">
        <v>0.68633999999999995</v>
      </c>
      <c r="EY168" s="2260">
        <v>0.28821999999999998</v>
      </c>
      <c r="EZ168" s="2260">
        <v>0.37678</v>
      </c>
      <c r="FA168" s="2260">
        <v>0.34226000000000001</v>
      </c>
      <c r="FB168" s="2260">
        <v>0.39621000000000001</v>
      </c>
      <c r="FC168" s="2260">
        <v>0.29150999999999999</v>
      </c>
      <c r="FD168" s="2260">
        <v>0.39243</v>
      </c>
      <c r="FE168" s="2260">
        <v>0.24307000000000001</v>
      </c>
      <c r="FF168" s="2260">
        <v>0.38007999999999997</v>
      </c>
      <c r="FG168" s="2260">
        <v>0.53474999999999995</v>
      </c>
      <c r="FH168" s="2260">
        <v>0.70906999999999998</v>
      </c>
      <c r="FI168" s="2260">
        <v>0.50395000000000001</v>
      </c>
      <c r="FJ168" s="2260">
        <v>0.15606</v>
      </c>
      <c r="FK168" s="2260">
        <v>0.28765000000000002</v>
      </c>
      <c r="FL168" s="2260">
        <v>0.29324</v>
      </c>
      <c r="FM168" s="2260">
        <v>0.25591000000000003</v>
      </c>
      <c r="FN168" s="2260">
        <v>0.32052999999999998</v>
      </c>
      <c r="FO168" s="2260">
        <v>0.26216</v>
      </c>
      <c r="FP168" s="2260">
        <v>0.31442999999999999</v>
      </c>
      <c r="FQ168" s="2260">
        <v>0.43308000000000002</v>
      </c>
      <c r="FR168" s="2260">
        <v>0.55328999999999995</v>
      </c>
      <c r="FS168" s="2260">
        <v>0.95343</v>
      </c>
      <c r="FT168" s="2260">
        <v>1.39158</v>
      </c>
      <c r="FU168" s="2260">
        <v>0.33711999999999998</v>
      </c>
      <c r="FV168" s="2260">
        <v>0.18909999999999999</v>
      </c>
      <c r="FW168" s="2260">
        <v>0.20907000000000001</v>
      </c>
      <c r="FX168" s="2260">
        <v>0.34364</v>
      </c>
      <c r="FY168" s="2260">
        <v>0.32707000000000003</v>
      </c>
      <c r="FZ168" s="2260">
        <v>0.30342999999999998</v>
      </c>
      <c r="GA168" s="2260">
        <v>0.21152000000000001</v>
      </c>
      <c r="GB168" s="2260">
        <v>0.33132</v>
      </c>
      <c r="GC168" s="2260">
        <v>0.41860999999999998</v>
      </c>
      <c r="GD168" s="2260">
        <v>0.41681000000000001</v>
      </c>
      <c r="GE168" s="2260">
        <v>0.18662999999999999</v>
      </c>
      <c r="GF168" s="2260">
        <v>0.15492</v>
      </c>
      <c r="GG168" s="2260">
        <v>0.2387</v>
      </c>
      <c r="GH168" s="2260">
        <v>0.21984000000000001</v>
      </c>
      <c r="GI168" s="2260">
        <v>0.23343</v>
      </c>
      <c r="GJ168" s="2260">
        <v>0.22314000000000001</v>
      </c>
      <c r="GK168" s="2260">
        <v>0.17459</v>
      </c>
      <c r="GL168" s="2260">
        <v>0.27376</v>
      </c>
      <c r="GM168" s="2260">
        <v>0.32312999999999997</v>
      </c>
      <c r="GN168" s="2260">
        <v>0.32151999999999997</v>
      </c>
      <c r="GO168" s="2260">
        <v>0.32550000000000001</v>
      </c>
      <c r="GP168" s="2260">
        <v>0.30531999999999998</v>
      </c>
      <c r="GQ168" s="2260">
        <v>0.21987999999999999</v>
      </c>
      <c r="GR168" s="2260">
        <v>0.31844</v>
      </c>
      <c r="GS168" s="2260">
        <v>0.56506000000000001</v>
      </c>
      <c r="GT168" s="2260">
        <v>0.43265999999999999</v>
      </c>
      <c r="GU168" s="2260">
        <v>0.39451000000000003</v>
      </c>
      <c r="GV168" s="2260">
        <v>0.34494999999999998</v>
      </c>
      <c r="GW168" s="2260">
        <v>0.32349</v>
      </c>
      <c r="GX168" s="2260">
        <v>0.37739</v>
      </c>
      <c r="GY168" s="2260">
        <v>0.38702999999999999</v>
      </c>
      <c r="GZ168" s="2260">
        <v>0.50961000000000001</v>
      </c>
      <c r="HA168" s="2260">
        <v>0.38316</v>
      </c>
      <c r="HB168" s="2260">
        <v>0.38507000000000002</v>
      </c>
      <c r="HC168" s="2260">
        <v>0.53510000000000002</v>
      </c>
      <c r="HD168" s="2260">
        <v>0.43310999999999999</v>
      </c>
      <c r="HE168" s="2260">
        <v>0.50705999999999996</v>
      </c>
      <c r="HF168" s="2260">
        <v>0.43442999999999998</v>
      </c>
      <c r="HG168" s="2260">
        <v>0.87229000000000001</v>
      </c>
      <c r="HH168" s="2260">
        <v>0.35687000000000002</v>
      </c>
      <c r="HI168" s="2260">
        <v>0.41482999999999998</v>
      </c>
      <c r="HJ168" s="2260">
        <v>0.25512000000000001</v>
      </c>
      <c r="HK168" s="2260">
        <v>0.33234999999999998</v>
      </c>
      <c r="HL168" s="2260">
        <v>0.20244999999999999</v>
      </c>
      <c r="HM168" s="2260">
        <v>0.26241999999999999</v>
      </c>
      <c r="HN168" s="2260">
        <v>0.2671</v>
      </c>
      <c r="HO168" s="2260">
        <v>0.33078999999999997</v>
      </c>
      <c r="HP168" s="2260">
        <v>0.27828999999999998</v>
      </c>
      <c r="HQ168" s="2260">
        <v>0.21722</v>
      </c>
      <c r="HR168" s="2260">
        <v>0.25892999999999999</v>
      </c>
      <c r="HS168" s="2260">
        <v>0.29348000000000002</v>
      </c>
      <c r="HT168" s="2260">
        <v>0.46059</v>
      </c>
      <c r="HU168" s="2260">
        <v>0.29271000000000003</v>
      </c>
      <c r="HV168" s="2260">
        <v>0.49442000000000003</v>
      </c>
      <c r="HW168" s="2260">
        <v>0.28449000000000002</v>
      </c>
      <c r="HX168" s="2260">
        <v>0.53942999999999997</v>
      </c>
      <c r="HY168" s="2260">
        <v>0.37362000000000001</v>
      </c>
      <c r="HZ168" s="2260">
        <v>0.25191000000000002</v>
      </c>
      <c r="IA168" s="2260">
        <v>0.36273</v>
      </c>
      <c r="IB168" s="2260">
        <v>0.41875000000000001</v>
      </c>
      <c r="IC168" s="2260">
        <v>0.27089999999999997</v>
      </c>
      <c r="ID168" s="2260">
        <v>0.47837000000000002</v>
      </c>
      <c r="IE168" s="2260">
        <v>0.46756999999999999</v>
      </c>
      <c r="IF168" s="2260">
        <v>0.64563999999999999</v>
      </c>
      <c r="IG168" s="2260">
        <v>0.34350000000000003</v>
      </c>
      <c r="IH168" s="2260">
        <v>0.33473999999999998</v>
      </c>
      <c r="II168" s="2260">
        <v>0.41854999999999998</v>
      </c>
      <c r="IJ168" s="2260">
        <v>0.35519000000000001</v>
      </c>
      <c r="IK168" s="2260">
        <v>0.60692000000000002</v>
      </c>
      <c r="IL168" s="2260">
        <v>0.77930999999999995</v>
      </c>
      <c r="IM168" s="2260">
        <v>0.49254999999999999</v>
      </c>
      <c r="IN168" s="2260">
        <v>0.27052999999999999</v>
      </c>
      <c r="IO168" s="2260">
        <v>0.41476000000000002</v>
      </c>
      <c r="IP168" s="2260">
        <v>0.25668000000000002</v>
      </c>
      <c r="IQ168" s="2260">
        <v>0.37387999999999999</v>
      </c>
      <c r="IR168" s="2260">
        <v>0.29598999999999998</v>
      </c>
      <c r="IS168" s="2260">
        <v>0.30831999999999998</v>
      </c>
      <c r="IT168" s="2260">
        <v>0.83786000000000005</v>
      </c>
      <c r="IU168" s="2260">
        <v>0.39155000000000001</v>
      </c>
      <c r="IV168" s="2260">
        <v>0.51146999999999998</v>
      </c>
      <c r="IW168" s="2260">
        <v>0.28032000000000001</v>
      </c>
      <c r="IX168" s="2260">
        <v>0.23535</v>
      </c>
      <c r="IY168" s="2260">
        <v>0.30482999999999999</v>
      </c>
      <c r="IZ168" s="2260">
        <v>0.36419000000000001</v>
      </c>
      <c r="JA168" s="2260">
        <v>0.30071999999999999</v>
      </c>
      <c r="JB168" s="2260">
        <v>0.35952000000000001</v>
      </c>
      <c r="JC168" s="2260">
        <v>0.39742</v>
      </c>
      <c r="JD168" s="2260">
        <v>0.36917</v>
      </c>
      <c r="JE168" s="2260">
        <v>0.50975000000000004</v>
      </c>
      <c r="JF168" s="2260">
        <v>0.44177</v>
      </c>
      <c r="JG168" s="2260">
        <v>0.63912999999999998</v>
      </c>
      <c r="JH168" s="2260">
        <v>0.56125000000000003</v>
      </c>
      <c r="JI168" s="2260">
        <v>0.29854000000000003</v>
      </c>
      <c r="JJ168" s="2260">
        <v>0.24390999999999999</v>
      </c>
      <c r="JK168" s="2260">
        <v>0.75458999999999998</v>
      </c>
      <c r="JL168" s="2260">
        <v>0.51276999999999995</v>
      </c>
      <c r="JM168" s="2260" t="s">
        <v>1513</v>
      </c>
      <c r="JN168" s="2260">
        <v>0</v>
      </c>
    </row>
    <row r="169" spans="1:277" s="2185" customFormat="1" ht="13.8">
      <c r="A169" s="2226" t="s">
        <v>232</v>
      </c>
      <c r="B169" s="152"/>
      <c r="D169" s="2340"/>
      <c r="E169" s="2234">
        <v>8</v>
      </c>
      <c r="F169" s="2187" t="s">
        <v>1510</v>
      </c>
      <c r="G169" s="2389" t="s">
        <v>1004</v>
      </c>
      <c r="H169" s="2389" t="s">
        <v>114</v>
      </c>
      <c r="I169" s="2390" t="s">
        <v>1421</v>
      </c>
      <c r="J169" s="2390"/>
      <c r="K169" s="2391">
        <v>207.648</v>
      </c>
      <c r="L169" s="2391">
        <v>265.2</v>
      </c>
      <c r="M169" s="2391">
        <v>311.5</v>
      </c>
      <c r="N169" s="2391">
        <v>300.89999999999998</v>
      </c>
      <c r="O169" s="2392">
        <v>285.7</v>
      </c>
      <c r="P169" s="2391">
        <v>282</v>
      </c>
      <c r="R169" s="2186"/>
      <c r="T169" s="2331" t="s">
        <v>1517</v>
      </c>
      <c r="U169" s="2260">
        <v>0.40444000000000002</v>
      </c>
      <c r="V169" s="2260">
        <v>0.43192999999999998</v>
      </c>
      <c r="W169" s="2260">
        <v>0.31462000000000001</v>
      </c>
      <c r="X169" s="2260">
        <v>0.35243000000000002</v>
      </c>
      <c r="Y169" s="2260">
        <v>0.50027999999999995</v>
      </c>
      <c r="Z169" s="2260">
        <v>0.29787000000000002</v>
      </c>
      <c r="AA169" s="2260">
        <v>1.2269099999999999</v>
      </c>
      <c r="AB169" s="2260">
        <v>0.48847000000000002</v>
      </c>
      <c r="AC169" s="2260">
        <v>0.49048999999999998</v>
      </c>
      <c r="AD169" s="2260">
        <v>0.58414999999999995</v>
      </c>
      <c r="AE169" s="2260">
        <v>0.46256000000000003</v>
      </c>
      <c r="AF169" s="2260">
        <v>0.30504999999999999</v>
      </c>
      <c r="AG169" s="2260">
        <v>0.52281999999999995</v>
      </c>
      <c r="AH169" s="2260">
        <v>0.34673999999999999</v>
      </c>
      <c r="AI169" s="2260">
        <v>0.42176999999999998</v>
      </c>
      <c r="AJ169" s="2260">
        <v>0.64564999999999995</v>
      </c>
      <c r="AK169" s="2260">
        <v>0.65895999999999999</v>
      </c>
      <c r="AL169" s="2260">
        <v>0.83335000000000004</v>
      </c>
      <c r="AM169" s="2260">
        <v>0.95992999999999995</v>
      </c>
      <c r="AN169" s="2260">
        <v>0.55552000000000001</v>
      </c>
      <c r="AO169" s="2260">
        <v>0.81027000000000005</v>
      </c>
      <c r="AP169" s="2260">
        <v>0.59552000000000005</v>
      </c>
      <c r="AQ169" s="2260">
        <v>0.65000999999999998</v>
      </c>
      <c r="AR169" s="2260">
        <v>0.32663999999999999</v>
      </c>
      <c r="AS169" s="2260">
        <v>0.71353</v>
      </c>
      <c r="AT169" s="2260">
        <v>0.40603</v>
      </c>
      <c r="AU169" s="2260">
        <v>0.39557999999999999</v>
      </c>
      <c r="AV169" s="2260">
        <v>0.39424999999999999</v>
      </c>
      <c r="AW169" s="2260">
        <v>0.58184000000000002</v>
      </c>
      <c r="AX169" s="2260">
        <v>1.1619200000000001</v>
      </c>
      <c r="AY169" s="2260">
        <v>1.09077</v>
      </c>
      <c r="AZ169" s="2260">
        <v>1.6835500000000001</v>
      </c>
      <c r="BA169" s="2260">
        <v>4.6042699999999996</v>
      </c>
      <c r="BB169" s="2260">
        <v>0.44248999999999999</v>
      </c>
      <c r="BC169" s="2260">
        <v>0.97985</v>
      </c>
      <c r="BD169" s="2260">
        <v>0.55318000000000001</v>
      </c>
      <c r="BE169" s="2260">
        <v>0.50524999999999998</v>
      </c>
      <c r="BF169" s="2260">
        <v>0.48930000000000001</v>
      </c>
      <c r="BG169" s="2260">
        <v>0.45072000000000001</v>
      </c>
      <c r="BH169" s="2260">
        <v>0.88600999999999996</v>
      </c>
      <c r="BI169" s="2260">
        <v>0.62073999999999996</v>
      </c>
      <c r="BJ169" s="2260">
        <v>0.77998999999999996</v>
      </c>
      <c r="BK169" s="2260">
        <v>0.63763999999999998</v>
      </c>
      <c r="BL169" s="2260">
        <v>0.63644000000000001</v>
      </c>
      <c r="BM169" s="2260">
        <v>0.55911</v>
      </c>
      <c r="BN169" s="2260">
        <v>0.64037999999999995</v>
      </c>
      <c r="BO169" s="2260">
        <v>0.41550999999999999</v>
      </c>
      <c r="BP169" s="2260">
        <v>0.4229</v>
      </c>
      <c r="BQ169" s="2260">
        <v>0.51719000000000004</v>
      </c>
      <c r="BR169" s="2260">
        <v>0.28036</v>
      </c>
      <c r="BS169" s="2260">
        <v>0.65610999999999997</v>
      </c>
      <c r="BT169" s="2260">
        <v>0.40808</v>
      </c>
      <c r="BU169" s="2260">
        <v>0.41582999999999998</v>
      </c>
      <c r="BV169" s="2260">
        <v>0.44555</v>
      </c>
      <c r="BW169" s="2260">
        <v>0.80137999999999998</v>
      </c>
      <c r="BX169" s="2260">
        <v>0.84414</v>
      </c>
      <c r="BY169" s="2260">
        <v>0.89124000000000003</v>
      </c>
      <c r="BZ169" s="2260">
        <v>0.61914999999999998</v>
      </c>
      <c r="CA169" s="2260">
        <v>0.65342</v>
      </c>
      <c r="CB169" s="2260">
        <v>0.54764000000000002</v>
      </c>
      <c r="CC169" s="2260">
        <v>1.0319799999999999</v>
      </c>
      <c r="CD169" s="2260">
        <v>0.68972999999999995</v>
      </c>
      <c r="CE169" s="2260">
        <v>0.87414999999999998</v>
      </c>
      <c r="CF169" s="2260">
        <v>0.79347999999999996</v>
      </c>
      <c r="CG169" s="2260">
        <v>0.57406999999999997</v>
      </c>
      <c r="CH169" s="2260">
        <v>0.67347999999999997</v>
      </c>
      <c r="CI169" s="2260">
        <v>0.87992000000000004</v>
      </c>
      <c r="CJ169" s="2260">
        <v>0.97177000000000002</v>
      </c>
      <c r="CK169" s="2260">
        <v>0.70698000000000005</v>
      </c>
      <c r="CL169" s="2260">
        <v>2.0709900000000001</v>
      </c>
      <c r="CM169" s="2260">
        <v>0.66417000000000004</v>
      </c>
      <c r="CN169" s="2260">
        <v>1.0777300000000001</v>
      </c>
      <c r="CO169" s="2260">
        <v>1.0506</v>
      </c>
      <c r="CP169" s="2260">
        <v>0.60514999999999997</v>
      </c>
      <c r="CQ169" s="2260">
        <v>0.66686000000000001</v>
      </c>
      <c r="CR169" s="2260">
        <v>1.0432900000000001</v>
      </c>
      <c r="CS169" s="2260">
        <v>0.72924999999999995</v>
      </c>
      <c r="CT169" s="2260">
        <v>1.2199599999999999</v>
      </c>
      <c r="CU169" s="2260">
        <v>1.3108500000000001</v>
      </c>
      <c r="CV169" s="2260">
        <v>1.34169</v>
      </c>
      <c r="CW169" s="2260">
        <v>1.30444</v>
      </c>
      <c r="CX169" s="2260">
        <v>1.6206</v>
      </c>
      <c r="CY169" s="2260">
        <v>3.0635500000000002</v>
      </c>
      <c r="CZ169" s="2260">
        <v>1.7903500000000001</v>
      </c>
      <c r="DA169" s="2260">
        <v>2.4340299999999999</v>
      </c>
      <c r="DB169" s="2260">
        <v>1.1341000000000001</v>
      </c>
      <c r="DC169" s="2260">
        <v>1.25972</v>
      </c>
      <c r="DD169" s="2260">
        <v>1.80372</v>
      </c>
      <c r="DE169" s="2260">
        <v>1.0101</v>
      </c>
      <c r="DF169" s="2260">
        <v>0.79164999999999996</v>
      </c>
      <c r="DG169" s="2260">
        <v>1.1746300000000001</v>
      </c>
      <c r="DH169" s="2260">
        <v>2.54054</v>
      </c>
      <c r="DI169" s="2260">
        <v>1.71153</v>
      </c>
      <c r="DJ169" s="2260">
        <v>1.6273</v>
      </c>
      <c r="DK169" s="2260">
        <v>6.5086399999999998</v>
      </c>
      <c r="DL169" s="2260">
        <v>1.0057400000000001</v>
      </c>
      <c r="DM169" s="2260">
        <v>0.78283999999999998</v>
      </c>
      <c r="DN169" s="2260">
        <v>0.81718000000000002</v>
      </c>
      <c r="DO169" s="2260">
        <v>1.24003</v>
      </c>
      <c r="DP169" s="2260">
        <v>3.1421800000000002</v>
      </c>
      <c r="DQ169" s="2260">
        <v>0.67242999999999997</v>
      </c>
      <c r="DR169" s="2260">
        <v>0.90473000000000003</v>
      </c>
      <c r="DS169" s="2260">
        <v>1.02834</v>
      </c>
      <c r="DT169" s="2260">
        <v>1.07368</v>
      </c>
      <c r="DU169" s="2260">
        <v>0.91581999999999997</v>
      </c>
      <c r="DV169" s="2260">
        <v>0.72165000000000001</v>
      </c>
      <c r="DW169" s="2260">
        <v>0.47316999999999998</v>
      </c>
      <c r="DX169" s="2260">
        <v>1.36012</v>
      </c>
      <c r="DY169" s="2260">
        <v>1.56185</v>
      </c>
      <c r="DZ169" s="2260">
        <v>0.63888</v>
      </c>
      <c r="EA169" s="2260">
        <v>0.64093</v>
      </c>
      <c r="EB169" s="2260">
        <v>0.45362999999999998</v>
      </c>
      <c r="EC169" s="2260">
        <v>0.33460000000000001</v>
      </c>
      <c r="ED169" s="2260">
        <v>0.36337000000000003</v>
      </c>
      <c r="EE169" s="2260">
        <v>0.36659000000000003</v>
      </c>
      <c r="EF169" s="2260">
        <v>0.34282000000000001</v>
      </c>
      <c r="EG169" s="2260">
        <v>0.42995</v>
      </c>
      <c r="EH169" s="2260">
        <v>0.81481000000000003</v>
      </c>
      <c r="EI169" s="2260">
        <v>0.51278999999999997</v>
      </c>
      <c r="EJ169" s="2260">
        <v>0.57735000000000003</v>
      </c>
      <c r="EK169" s="2260">
        <v>0.53503999999999996</v>
      </c>
      <c r="EL169" s="2260">
        <v>0.43502999999999997</v>
      </c>
      <c r="EM169" s="2260">
        <v>0.378</v>
      </c>
      <c r="EN169" s="2260">
        <v>0.52027999999999996</v>
      </c>
      <c r="EO169" s="2260">
        <v>0.46168999999999999</v>
      </c>
      <c r="EP169" s="2260">
        <v>0.27871000000000001</v>
      </c>
      <c r="EQ169" s="2260">
        <v>0.41097</v>
      </c>
      <c r="ER169" s="2260">
        <v>0.52203999999999995</v>
      </c>
      <c r="ES169" s="2260">
        <v>0.23551</v>
      </c>
      <c r="ET169" s="2260">
        <v>0.50992999999999999</v>
      </c>
      <c r="EU169" s="2260">
        <v>0.69208999999999998</v>
      </c>
      <c r="EV169" s="2260">
        <v>0.55640000000000001</v>
      </c>
      <c r="EW169" s="2260">
        <v>0.68201000000000001</v>
      </c>
      <c r="EX169" s="2260">
        <v>0.48187000000000002</v>
      </c>
      <c r="EY169" s="2260">
        <v>0.51312000000000002</v>
      </c>
      <c r="EZ169" s="2260">
        <v>0.63193999999999995</v>
      </c>
      <c r="FA169" s="2260">
        <v>0.86007</v>
      </c>
      <c r="FB169" s="2260">
        <v>0.53717999999999999</v>
      </c>
      <c r="FC169" s="2260">
        <v>0.40427999999999997</v>
      </c>
      <c r="FD169" s="2260">
        <v>0.65871999999999997</v>
      </c>
      <c r="FE169" s="2260">
        <v>0.55879999999999996</v>
      </c>
      <c r="FF169" s="2260">
        <v>0.82010000000000005</v>
      </c>
      <c r="FG169" s="2260">
        <v>0.46378000000000003</v>
      </c>
      <c r="FH169" s="2260">
        <v>0.43789</v>
      </c>
      <c r="FI169" s="2260">
        <v>0.76883000000000001</v>
      </c>
      <c r="FJ169" s="2260">
        <v>0.19864000000000001</v>
      </c>
      <c r="FK169" s="2260">
        <v>0.49786999999999998</v>
      </c>
      <c r="FL169" s="2260">
        <v>0.36512</v>
      </c>
      <c r="FM169" s="2260">
        <v>0.43562000000000001</v>
      </c>
      <c r="FN169" s="2260">
        <v>0.73485</v>
      </c>
      <c r="FO169" s="2260">
        <v>0.50610999999999995</v>
      </c>
      <c r="FP169" s="2260">
        <v>0.58374000000000004</v>
      </c>
      <c r="FQ169" s="2260">
        <v>0.92100000000000004</v>
      </c>
      <c r="FR169" s="2260">
        <v>0.88885000000000003</v>
      </c>
      <c r="FS169" s="2260">
        <v>0.40527000000000002</v>
      </c>
      <c r="FT169" s="2260">
        <v>0.65847999999999995</v>
      </c>
      <c r="FU169" s="2260">
        <v>0.48404000000000003</v>
      </c>
      <c r="FV169" s="2260">
        <v>0.64181999999999995</v>
      </c>
      <c r="FW169" s="2260">
        <v>0.37306</v>
      </c>
      <c r="FX169" s="2260">
        <v>0.68369999999999997</v>
      </c>
      <c r="FY169" s="2260">
        <v>1.1330499999999999</v>
      </c>
      <c r="FZ169" s="2260">
        <v>2.29887</v>
      </c>
      <c r="GA169" s="2260">
        <v>0.89505999999999997</v>
      </c>
      <c r="GB169" s="2260">
        <v>0.56330999999999998</v>
      </c>
      <c r="GC169" s="2260">
        <v>0.55820999999999998</v>
      </c>
      <c r="GD169" s="2260">
        <v>0.32222000000000001</v>
      </c>
      <c r="GE169" s="2260">
        <v>0.32573999999999997</v>
      </c>
      <c r="GF169" s="2260">
        <v>0.64663000000000004</v>
      </c>
      <c r="GG169" s="2260">
        <v>0.87009000000000003</v>
      </c>
      <c r="GH169" s="2260">
        <v>0.55227000000000004</v>
      </c>
      <c r="GI169" s="2260">
        <v>0.56752000000000002</v>
      </c>
      <c r="GJ169" s="2260">
        <v>0.42061999999999999</v>
      </c>
      <c r="GK169" s="2260">
        <v>0.33710000000000001</v>
      </c>
      <c r="GL169" s="2260">
        <v>0.30881999999999998</v>
      </c>
      <c r="GM169" s="2260">
        <v>0.51649</v>
      </c>
      <c r="GN169" s="2260">
        <v>0.82301999999999997</v>
      </c>
      <c r="GO169" s="2260">
        <v>0.60006999999999999</v>
      </c>
      <c r="GP169" s="2260">
        <v>0.75790000000000002</v>
      </c>
      <c r="GQ169" s="2260">
        <v>0.56664000000000003</v>
      </c>
      <c r="GR169" s="2260">
        <v>0.6018</v>
      </c>
      <c r="GS169" s="2260">
        <v>0.87629000000000001</v>
      </c>
      <c r="GT169" s="2260">
        <v>0.98324999999999996</v>
      </c>
      <c r="GU169" s="2260">
        <v>0.60743999999999998</v>
      </c>
      <c r="GV169" s="2260">
        <v>0.47332999999999997</v>
      </c>
      <c r="GW169" s="2260">
        <v>0.56164000000000003</v>
      </c>
      <c r="GX169" s="2260">
        <v>1.0298499999999999</v>
      </c>
      <c r="GY169" s="2260">
        <v>0.58677000000000001</v>
      </c>
      <c r="GZ169" s="2260">
        <v>1.5335700000000001</v>
      </c>
      <c r="HA169" s="2260">
        <v>1.2874699999999999</v>
      </c>
      <c r="HB169" s="2260">
        <v>1.1189199999999999</v>
      </c>
      <c r="HC169" s="2260">
        <v>0.63182000000000005</v>
      </c>
      <c r="HD169" s="2260">
        <v>0.46163999999999999</v>
      </c>
      <c r="HE169" s="2260">
        <v>0.82055999999999996</v>
      </c>
      <c r="HF169" s="2260">
        <v>1.0650200000000001</v>
      </c>
      <c r="HG169" s="2260">
        <v>1.30142</v>
      </c>
      <c r="HH169" s="2260">
        <v>0.65505000000000002</v>
      </c>
      <c r="HI169" s="2260">
        <v>1.4764600000000001</v>
      </c>
      <c r="HJ169" s="2260">
        <v>0.71282000000000001</v>
      </c>
      <c r="HK169" s="2260">
        <v>1.16629</v>
      </c>
      <c r="HL169" s="2260">
        <v>0.99590000000000001</v>
      </c>
      <c r="HM169" s="2260">
        <v>0.89102999999999999</v>
      </c>
      <c r="HN169" s="2260">
        <v>0.56798999999999999</v>
      </c>
      <c r="HO169" s="2260">
        <v>0.75712999999999997</v>
      </c>
      <c r="HP169" s="2260">
        <v>0.43292999999999998</v>
      </c>
      <c r="HQ169" s="2260">
        <v>0.67069000000000001</v>
      </c>
      <c r="HR169" s="2260">
        <v>0.74278</v>
      </c>
      <c r="HS169" s="2260">
        <v>0.62214999999999998</v>
      </c>
      <c r="HT169" s="2260">
        <v>1.1513800000000001</v>
      </c>
      <c r="HU169" s="2260">
        <v>0.91268000000000005</v>
      </c>
      <c r="HV169" s="2260">
        <v>0.43029000000000001</v>
      </c>
      <c r="HW169" s="2260">
        <v>0.46614</v>
      </c>
      <c r="HX169" s="2260">
        <v>1.2210000000000001</v>
      </c>
      <c r="HY169" s="2260">
        <v>0.34234999999999999</v>
      </c>
      <c r="HZ169" s="2260">
        <v>0.41648000000000002</v>
      </c>
      <c r="IA169" s="2260">
        <v>0.35433999999999999</v>
      </c>
      <c r="IB169" s="2260">
        <v>0.57777999999999996</v>
      </c>
      <c r="IC169" s="2260">
        <v>0.54371999999999998</v>
      </c>
      <c r="ID169" s="2260">
        <v>1.13019</v>
      </c>
      <c r="IE169" s="2260">
        <v>1.05636</v>
      </c>
      <c r="IF169" s="2260">
        <v>1.57531</v>
      </c>
      <c r="IG169" s="2260">
        <v>1.32121</v>
      </c>
      <c r="IH169" s="2260">
        <v>0.75402999999999998</v>
      </c>
      <c r="II169" s="2260">
        <v>0.64329999999999998</v>
      </c>
      <c r="IJ169" s="2260">
        <v>0.67845</v>
      </c>
      <c r="IK169" s="2260">
        <v>0.81893000000000005</v>
      </c>
      <c r="IL169" s="2260">
        <v>1.2299500000000001</v>
      </c>
      <c r="IM169" s="2260">
        <v>0.83309</v>
      </c>
      <c r="IN169" s="2260">
        <v>0.74170000000000003</v>
      </c>
      <c r="IO169" s="2260">
        <v>0.80028999999999995</v>
      </c>
      <c r="IP169" s="2260">
        <v>1.65029</v>
      </c>
      <c r="IQ169" s="2260">
        <v>0.78007000000000004</v>
      </c>
      <c r="IR169" s="2260">
        <v>0.74736999999999998</v>
      </c>
      <c r="IS169" s="2260">
        <v>0.77903999999999995</v>
      </c>
      <c r="IT169" s="2260">
        <v>0.30558999999999997</v>
      </c>
      <c r="IU169" s="2260">
        <v>0.52800999999999998</v>
      </c>
      <c r="IV169" s="2260">
        <v>0.23585999999999999</v>
      </c>
      <c r="IW169" s="2260">
        <v>0.16988</v>
      </c>
      <c r="IX169" s="2260">
        <v>0.30574000000000001</v>
      </c>
      <c r="IY169" s="2260">
        <v>0.34708</v>
      </c>
      <c r="IZ169" s="2260">
        <v>0.76127999999999996</v>
      </c>
      <c r="JA169" s="2260">
        <v>0.39156999999999997</v>
      </c>
      <c r="JB169" s="2260">
        <v>0.34514</v>
      </c>
      <c r="JC169" s="2260">
        <v>0.46822999999999998</v>
      </c>
      <c r="JD169" s="2260">
        <v>0.37773000000000001</v>
      </c>
      <c r="JE169" s="2260">
        <v>0.52664999999999995</v>
      </c>
      <c r="JF169" s="2260">
        <v>0.51832</v>
      </c>
      <c r="JG169" s="2260">
        <v>0.58467999999999998</v>
      </c>
      <c r="JH169" s="2260">
        <v>0.42446</v>
      </c>
      <c r="JI169" s="2260">
        <v>0.60448000000000002</v>
      </c>
      <c r="JJ169" s="2260">
        <v>0.83514999999999995</v>
      </c>
      <c r="JK169" s="2260">
        <v>0.55203999999999998</v>
      </c>
      <c r="JL169" s="2260">
        <v>0.33295000000000002</v>
      </c>
      <c r="JM169" s="2260" t="s">
        <v>1513</v>
      </c>
      <c r="JN169" s="2260">
        <v>0</v>
      </c>
    </row>
    <row r="170" spans="1:277" s="2185" customFormat="1" ht="13.8">
      <c r="A170" s="2226" t="s">
        <v>590</v>
      </c>
      <c r="B170" s="152"/>
      <c r="D170" s="2340"/>
      <c r="E170" s="2234">
        <v>9</v>
      </c>
      <c r="F170" s="2187" t="s">
        <v>1027</v>
      </c>
      <c r="G170" s="2389">
        <v>0</v>
      </c>
      <c r="H170" s="2389" t="s">
        <v>1027</v>
      </c>
      <c r="I170" s="2390" t="s">
        <v>1421</v>
      </c>
      <c r="J170" s="2390"/>
      <c r="K170" s="2391" t="s">
        <v>1027</v>
      </c>
      <c r="L170" s="2391" t="s">
        <v>1027</v>
      </c>
      <c r="M170" s="2391" t="s">
        <v>1027</v>
      </c>
      <c r="N170" s="2391" t="s">
        <v>1027</v>
      </c>
      <c r="O170" s="2392" t="s">
        <v>1027</v>
      </c>
      <c r="P170" s="2391" t="s">
        <v>1027</v>
      </c>
      <c r="R170" s="2186"/>
      <c r="T170" s="2331" t="s">
        <v>1517</v>
      </c>
      <c r="U170" s="2260">
        <v>1.4182999999999999</v>
      </c>
      <c r="V170" s="2260">
        <v>1.4182999999999999</v>
      </c>
      <c r="W170" s="2260">
        <v>1.4182999999999999</v>
      </c>
      <c r="X170" s="2260">
        <v>1.4182999999999999</v>
      </c>
      <c r="Y170" s="2260">
        <v>0</v>
      </c>
      <c r="Z170" s="2260">
        <v>1.50908</v>
      </c>
      <c r="AA170" s="2260">
        <v>1.6534500000000001</v>
      </c>
      <c r="AB170" s="2260">
        <v>0</v>
      </c>
      <c r="AC170" s="2260" t="s">
        <v>1513</v>
      </c>
      <c r="AD170" s="2260" t="s">
        <v>1513</v>
      </c>
      <c r="AE170" s="2260" t="s">
        <v>1513</v>
      </c>
      <c r="AF170" s="2260" t="s">
        <v>1513</v>
      </c>
      <c r="AG170" s="2260" t="s">
        <v>1513</v>
      </c>
      <c r="AH170" s="2260" t="s">
        <v>1513</v>
      </c>
      <c r="AI170" s="2260" t="s">
        <v>1513</v>
      </c>
      <c r="AJ170" s="2260" t="s">
        <v>1513</v>
      </c>
      <c r="AK170" s="2260" t="s">
        <v>1513</v>
      </c>
      <c r="AL170" s="2260" t="s">
        <v>1513</v>
      </c>
      <c r="AM170" s="2260" t="s">
        <v>1513</v>
      </c>
      <c r="AN170" s="2260" t="s">
        <v>1513</v>
      </c>
      <c r="AO170" s="2260" t="s">
        <v>1513</v>
      </c>
      <c r="AP170" s="2260" t="s">
        <v>1513</v>
      </c>
      <c r="AQ170" s="2260" t="s">
        <v>1513</v>
      </c>
      <c r="AR170" s="2260">
        <v>1.4182999999999999</v>
      </c>
      <c r="AS170" s="2260">
        <v>1.4182999999999999</v>
      </c>
      <c r="AT170" s="2260">
        <v>1.4182999999999999</v>
      </c>
      <c r="AU170" s="2260">
        <v>1.4182999999999999</v>
      </c>
      <c r="AV170" s="2260">
        <v>0</v>
      </c>
      <c r="AW170" s="2260">
        <v>2.1271499999999999</v>
      </c>
      <c r="AX170" s="2260">
        <v>1.98116</v>
      </c>
      <c r="AY170" s="2260">
        <v>2.1158000000000001</v>
      </c>
      <c r="AZ170" s="2260" t="s">
        <v>1513</v>
      </c>
      <c r="BA170" s="2260" t="s">
        <v>1513</v>
      </c>
      <c r="BB170" s="2260" t="s">
        <v>1513</v>
      </c>
      <c r="BC170" s="2260" t="s">
        <v>1513</v>
      </c>
      <c r="BD170" s="2260" t="s">
        <v>1513</v>
      </c>
      <c r="BE170" s="2260" t="s">
        <v>1513</v>
      </c>
      <c r="BF170" s="2260" t="s">
        <v>1513</v>
      </c>
      <c r="BG170" s="2260" t="s">
        <v>1513</v>
      </c>
      <c r="BH170" s="2260" t="s">
        <v>1513</v>
      </c>
      <c r="BI170" s="2260" t="s">
        <v>1513</v>
      </c>
      <c r="BJ170" s="2260" t="s">
        <v>1513</v>
      </c>
      <c r="BK170" s="2260">
        <v>1.4182999999999999</v>
      </c>
      <c r="BL170" s="2260">
        <v>1.4182999999999999</v>
      </c>
      <c r="BM170" s="2260">
        <v>1.4182999999999999</v>
      </c>
      <c r="BN170" s="2260">
        <v>0</v>
      </c>
      <c r="BO170" s="2260">
        <v>3.5351499999999998</v>
      </c>
      <c r="BP170" s="2260">
        <v>2.7391999999999999</v>
      </c>
      <c r="BQ170" s="2260">
        <v>1.87575</v>
      </c>
      <c r="BR170" s="2260">
        <v>0</v>
      </c>
      <c r="BS170" s="2260" t="s">
        <v>1513</v>
      </c>
      <c r="BT170" s="2260" t="s">
        <v>1513</v>
      </c>
      <c r="BU170" s="2260" t="s">
        <v>1513</v>
      </c>
      <c r="BV170" s="2260" t="s">
        <v>1513</v>
      </c>
      <c r="BW170" s="2260" t="s">
        <v>1513</v>
      </c>
      <c r="BX170" s="2260" t="s">
        <v>1513</v>
      </c>
      <c r="BY170" s="2260" t="s">
        <v>1513</v>
      </c>
      <c r="BZ170" s="2260" t="s">
        <v>1513</v>
      </c>
      <c r="CA170" s="2260" t="s">
        <v>1513</v>
      </c>
      <c r="CB170" s="2260" t="s">
        <v>1513</v>
      </c>
      <c r="CC170" s="2260" t="s">
        <v>1513</v>
      </c>
      <c r="CD170" s="2260" t="s">
        <v>1513</v>
      </c>
      <c r="CE170" s="2260">
        <v>1.4182999999999999</v>
      </c>
      <c r="CF170" s="2260">
        <v>1.4182999999999999</v>
      </c>
      <c r="CG170" s="2260">
        <v>1.4182999999999999</v>
      </c>
      <c r="CH170" s="2260">
        <v>1.4182999999999999</v>
      </c>
      <c r="CI170" s="2260">
        <v>1.33046</v>
      </c>
      <c r="CJ170" s="2260">
        <v>1.6712899999999999</v>
      </c>
      <c r="CK170" s="2260">
        <v>0</v>
      </c>
      <c r="CL170" s="2260">
        <v>2.70357</v>
      </c>
      <c r="CM170" s="2260" t="s">
        <v>1513</v>
      </c>
      <c r="CN170" s="2260" t="s">
        <v>1513</v>
      </c>
      <c r="CO170" s="2260" t="s">
        <v>1513</v>
      </c>
      <c r="CP170" s="2260" t="s">
        <v>1513</v>
      </c>
      <c r="CQ170" s="2260" t="s">
        <v>1513</v>
      </c>
      <c r="CR170" s="2260" t="s">
        <v>1513</v>
      </c>
      <c r="CS170" s="2260" t="s">
        <v>1513</v>
      </c>
      <c r="CT170" s="2260" t="s">
        <v>1513</v>
      </c>
      <c r="CU170" s="2260" t="s">
        <v>1513</v>
      </c>
      <c r="CV170" s="2260" t="s">
        <v>1513</v>
      </c>
      <c r="CW170" s="2260" t="s">
        <v>1513</v>
      </c>
      <c r="CX170" s="2260" t="s">
        <v>1513</v>
      </c>
      <c r="CY170" s="2260" t="s">
        <v>1513</v>
      </c>
      <c r="CZ170" s="2260">
        <v>1.9155800000000001</v>
      </c>
      <c r="DA170" s="2260">
        <v>2.2810000000000001</v>
      </c>
      <c r="DB170" s="2260">
        <v>1.19272</v>
      </c>
      <c r="DC170" s="2260">
        <v>2.57219</v>
      </c>
      <c r="DD170" s="2260">
        <v>0</v>
      </c>
      <c r="DE170" s="2260">
        <v>1.69512</v>
      </c>
      <c r="DF170" s="2260">
        <v>2.1420599999999999</v>
      </c>
      <c r="DG170" s="2260">
        <v>1.6449100000000001</v>
      </c>
      <c r="DH170" s="2260" t="s">
        <v>1513</v>
      </c>
      <c r="DI170" s="2260" t="s">
        <v>1513</v>
      </c>
      <c r="DJ170" s="2260" t="s">
        <v>1513</v>
      </c>
      <c r="DK170" s="2260" t="s">
        <v>1513</v>
      </c>
      <c r="DL170" s="2260" t="s">
        <v>1513</v>
      </c>
      <c r="DM170" s="2260" t="s">
        <v>1513</v>
      </c>
      <c r="DN170" s="2260" t="s">
        <v>1513</v>
      </c>
      <c r="DO170" s="2260" t="s">
        <v>1513</v>
      </c>
      <c r="DP170" s="2260" t="s">
        <v>1513</v>
      </c>
      <c r="DQ170" s="2260" t="s">
        <v>1513</v>
      </c>
      <c r="DR170" s="2260" t="s">
        <v>1513</v>
      </c>
      <c r="DS170" s="2260" t="s">
        <v>1513</v>
      </c>
      <c r="DT170" s="2260">
        <v>2.4613700000000001</v>
      </c>
      <c r="DU170" s="2260">
        <v>2.18357</v>
      </c>
      <c r="DV170" s="2260">
        <v>0</v>
      </c>
      <c r="DW170" s="2260">
        <v>0.95992999999999995</v>
      </c>
      <c r="DX170" s="2260">
        <v>2.0397400000000001</v>
      </c>
      <c r="DY170" s="2260">
        <v>2.1682600000000001</v>
      </c>
      <c r="DZ170" s="2260">
        <v>1.9881200000000001</v>
      </c>
      <c r="EA170" s="2260">
        <v>1.8269899999999999</v>
      </c>
      <c r="EB170" s="2260">
        <v>2.6192099999999998</v>
      </c>
      <c r="EC170" s="2260" t="s">
        <v>1513</v>
      </c>
      <c r="ED170" s="2260" t="s">
        <v>1513</v>
      </c>
      <c r="EE170" s="2260" t="s">
        <v>1513</v>
      </c>
      <c r="EF170" s="2260" t="s">
        <v>1513</v>
      </c>
      <c r="EG170" s="2260" t="s">
        <v>1513</v>
      </c>
      <c r="EH170" s="2260" t="s">
        <v>1513</v>
      </c>
      <c r="EI170" s="2260" t="s">
        <v>1513</v>
      </c>
      <c r="EJ170" s="2260" t="s">
        <v>1513</v>
      </c>
      <c r="EK170" s="2260" t="s">
        <v>1513</v>
      </c>
      <c r="EL170" s="2260" t="s">
        <v>1513</v>
      </c>
      <c r="EM170" s="2260" t="s">
        <v>1513</v>
      </c>
      <c r="EN170" s="2260" t="s">
        <v>1513</v>
      </c>
      <c r="EO170" s="2260" t="s">
        <v>1513</v>
      </c>
      <c r="EP170" s="2260">
        <v>0</v>
      </c>
      <c r="EQ170" s="2260">
        <v>4.3729500000000003</v>
      </c>
      <c r="ER170" s="2260">
        <v>1.1851100000000001</v>
      </c>
      <c r="ES170" s="2260">
        <v>0</v>
      </c>
      <c r="ET170" s="2260">
        <v>1.74394</v>
      </c>
      <c r="EU170" s="2260">
        <v>2.2013699999999998</v>
      </c>
      <c r="EV170" s="2260">
        <v>0</v>
      </c>
      <c r="EW170" s="2260">
        <v>2.0646800000000001</v>
      </c>
      <c r="EX170" s="2260" t="s">
        <v>1513</v>
      </c>
      <c r="EY170" s="2260" t="s">
        <v>1513</v>
      </c>
      <c r="EZ170" s="2260" t="s">
        <v>1513</v>
      </c>
      <c r="FA170" s="2260" t="s">
        <v>1513</v>
      </c>
      <c r="FB170" s="2260" t="s">
        <v>1513</v>
      </c>
      <c r="FC170" s="2260" t="s">
        <v>1513</v>
      </c>
      <c r="FD170" s="2260" t="s">
        <v>1513</v>
      </c>
      <c r="FE170" s="2260" t="s">
        <v>1513</v>
      </c>
      <c r="FF170" s="2260" t="s">
        <v>1513</v>
      </c>
      <c r="FG170" s="2260" t="s">
        <v>1513</v>
      </c>
      <c r="FH170" s="2260" t="s">
        <v>1513</v>
      </c>
      <c r="FI170" s="2260" t="s">
        <v>1513</v>
      </c>
      <c r="FJ170" s="2260" t="s">
        <v>1513</v>
      </c>
      <c r="FK170" s="2260" t="s">
        <v>1513</v>
      </c>
      <c r="FL170" s="2260">
        <v>3.8193600000000001</v>
      </c>
      <c r="FM170" s="2260">
        <v>2.2914300000000001</v>
      </c>
      <c r="FN170" s="2260">
        <v>1.3413999999999999</v>
      </c>
      <c r="FO170" s="2260">
        <v>0</v>
      </c>
      <c r="FP170" s="2260">
        <v>1.0014700000000001</v>
      </c>
      <c r="FQ170" s="2260">
        <v>2.7115999999999998</v>
      </c>
      <c r="FR170" s="2260">
        <v>0</v>
      </c>
      <c r="FS170" s="2260" t="s">
        <v>1513</v>
      </c>
      <c r="FT170" s="2260" t="s">
        <v>1513</v>
      </c>
      <c r="FU170" s="2260" t="s">
        <v>1513</v>
      </c>
      <c r="FV170" s="2260" t="s">
        <v>1513</v>
      </c>
      <c r="FW170" s="2260" t="s">
        <v>1513</v>
      </c>
      <c r="FX170" s="2260" t="s">
        <v>1513</v>
      </c>
      <c r="FY170" s="2260" t="s">
        <v>1513</v>
      </c>
      <c r="FZ170" s="2260" t="s">
        <v>1513</v>
      </c>
      <c r="GA170" s="2260" t="s">
        <v>1513</v>
      </c>
      <c r="GB170" s="2260" t="s">
        <v>1513</v>
      </c>
      <c r="GC170" s="2260" t="s">
        <v>1513</v>
      </c>
      <c r="GD170" s="2260" t="s">
        <v>1513</v>
      </c>
      <c r="GE170" s="2260" t="s">
        <v>1513</v>
      </c>
      <c r="GF170" s="2260">
        <v>3.0934200000000001</v>
      </c>
      <c r="GG170" s="2260">
        <v>1.6303000000000001</v>
      </c>
      <c r="GH170" s="2260">
        <v>0</v>
      </c>
      <c r="GI170" s="2260">
        <v>2.7985199999999999</v>
      </c>
      <c r="GJ170" s="2260">
        <v>1.1227499999999999</v>
      </c>
      <c r="GK170" s="2260">
        <v>0</v>
      </c>
      <c r="GL170" s="2260">
        <v>1.56708</v>
      </c>
      <c r="GM170" s="2260">
        <v>2.90917</v>
      </c>
      <c r="GN170" s="2260">
        <v>3.07084</v>
      </c>
      <c r="GO170" s="2260">
        <v>2.7983699999999998</v>
      </c>
      <c r="GP170" s="2260" t="s">
        <v>1513</v>
      </c>
      <c r="GQ170" s="2260" t="s">
        <v>1513</v>
      </c>
      <c r="GR170" s="2260" t="s">
        <v>1513</v>
      </c>
      <c r="GS170" s="2260" t="s">
        <v>1513</v>
      </c>
      <c r="GT170" s="2260" t="s">
        <v>1513</v>
      </c>
      <c r="GU170" s="2260" t="s">
        <v>1513</v>
      </c>
      <c r="GV170" s="2260" t="s">
        <v>1513</v>
      </c>
      <c r="GW170" s="2260" t="s">
        <v>1513</v>
      </c>
      <c r="GX170" s="2260" t="s">
        <v>1513</v>
      </c>
      <c r="GY170" s="2260" t="s">
        <v>1513</v>
      </c>
      <c r="GZ170" s="2260" t="s">
        <v>1513</v>
      </c>
      <c r="HA170" s="2260" t="s">
        <v>1513</v>
      </c>
      <c r="HB170" s="2260" t="s">
        <v>1513</v>
      </c>
      <c r="HC170" s="2260">
        <v>3.65883</v>
      </c>
      <c r="HD170" s="2260">
        <v>1.80088</v>
      </c>
      <c r="HE170" s="2260">
        <v>0</v>
      </c>
      <c r="HF170" s="2260">
        <v>2.2708900000000001</v>
      </c>
      <c r="HG170" s="2260">
        <v>1.9897</v>
      </c>
      <c r="HH170" s="2260">
        <v>0</v>
      </c>
      <c r="HI170" s="2260">
        <v>2.9558800000000001</v>
      </c>
      <c r="HJ170" s="2260" t="s">
        <v>1513</v>
      </c>
      <c r="HK170" s="2260" t="s">
        <v>1513</v>
      </c>
      <c r="HL170" s="2260" t="s">
        <v>1513</v>
      </c>
      <c r="HM170" s="2260" t="s">
        <v>1513</v>
      </c>
      <c r="HN170" s="2260" t="s">
        <v>1513</v>
      </c>
      <c r="HO170" s="2260" t="s">
        <v>1513</v>
      </c>
      <c r="HP170" s="2260" t="s">
        <v>1513</v>
      </c>
      <c r="HQ170" s="2260" t="s">
        <v>1513</v>
      </c>
      <c r="HR170" s="2260" t="s">
        <v>1513</v>
      </c>
      <c r="HS170" s="2260" t="s">
        <v>1513</v>
      </c>
      <c r="HT170" s="2260" t="s">
        <v>1513</v>
      </c>
      <c r="HU170" s="2260" t="s">
        <v>1513</v>
      </c>
      <c r="HV170" s="2260" t="s">
        <v>1513</v>
      </c>
      <c r="HW170" s="2260" t="s">
        <v>1513</v>
      </c>
      <c r="HX170" s="2260">
        <v>1.0842099999999999</v>
      </c>
      <c r="HY170" s="2260">
        <v>4.0531699999999997</v>
      </c>
      <c r="HZ170" s="2260">
        <v>0</v>
      </c>
      <c r="IA170" s="2260">
        <v>2.3942899999999998</v>
      </c>
      <c r="IB170" s="2260">
        <v>2.0018400000000001</v>
      </c>
      <c r="IC170" s="2260">
        <v>0</v>
      </c>
      <c r="ID170" s="2260">
        <v>0</v>
      </c>
      <c r="IE170" s="2260">
        <v>2.8569399999999998</v>
      </c>
      <c r="IF170" s="2260" t="s">
        <v>1513</v>
      </c>
      <c r="IG170" s="2260" t="s">
        <v>1513</v>
      </c>
      <c r="IH170" s="2260" t="s">
        <v>1513</v>
      </c>
      <c r="II170" s="2260" t="s">
        <v>1513</v>
      </c>
      <c r="IJ170" s="2260" t="s">
        <v>1513</v>
      </c>
      <c r="IK170" s="2260" t="s">
        <v>1513</v>
      </c>
      <c r="IL170" s="2260" t="s">
        <v>1513</v>
      </c>
      <c r="IM170" s="2260" t="s">
        <v>1513</v>
      </c>
      <c r="IN170" s="2260" t="s">
        <v>1513</v>
      </c>
      <c r="IO170" s="2260" t="s">
        <v>1513</v>
      </c>
      <c r="IP170" s="2260" t="s">
        <v>1513</v>
      </c>
      <c r="IQ170" s="2260" t="s">
        <v>1513</v>
      </c>
      <c r="IR170" s="2260">
        <v>3.7248100000000002</v>
      </c>
      <c r="IS170" s="2260">
        <v>0</v>
      </c>
      <c r="IT170" s="2260">
        <v>1.21583</v>
      </c>
      <c r="IU170" s="2260">
        <v>0</v>
      </c>
      <c r="IV170" s="2260">
        <v>0</v>
      </c>
      <c r="IW170" s="2260">
        <v>1.9286799999999999</v>
      </c>
      <c r="IX170" s="2260">
        <v>2.3330500000000001</v>
      </c>
      <c r="IY170" s="2260">
        <v>0</v>
      </c>
      <c r="IZ170" s="2260">
        <v>2.8436900000000001</v>
      </c>
      <c r="JA170" s="2260" t="s">
        <v>1513</v>
      </c>
      <c r="JB170" s="2260" t="s">
        <v>1513</v>
      </c>
      <c r="JC170" s="2260" t="s">
        <v>1513</v>
      </c>
      <c r="JD170" s="2260" t="s">
        <v>1513</v>
      </c>
      <c r="JE170" s="2260" t="s">
        <v>1513</v>
      </c>
      <c r="JF170" s="2260" t="s">
        <v>1513</v>
      </c>
      <c r="JG170" s="2260" t="s">
        <v>1513</v>
      </c>
      <c r="JH170" s="2260" t="s">
        <v>1513</v>
      </c>
      <c r="JI170" s="2260" t="s">
        <v>1513</v>
      </c>
      <c r="JJ170" s="2260" t="s">
        <v>1513</v>
      </c>
      <c r="JK170" s="2260" t="s">
        <v>1513</v>
      </c>
      <c r="JL170" s="2260" t="s">
        <v>1513</v>
      </c>
      <c r="JM170" s="2260" t="s">
        <v>1513</v>
      </c>
      <c r="JN170" s="2260"/>
    </row>
    <row r="171" spans="1:277" s="2185" customFormat="1" ht="13.8">
      <c r="A171" s="2226" t="s">
        <v>590</v>
      </c>
      <c r="B171" s="152"/>
      <c r="D171" s="2340"/>
      <c r="E171" s="2234">
        <v>10</v>
      </c>
      <c r="F171" s="2187" t="s">
        <v>1027</v>
      </c>
      <c r="G171" s="2389">
        <v>0</v>
      </c>
      <c r="H171" s="2389" t="s">
        <v>1027</v>
      </c>
      <c r="I171" s="2390" t="s">
        <v>1421</v>
      </c>
      <c r="J171" s="2390"/>
      <c r="K171" s="2391" t="s">
        <v>1027</v>
      </c>
      <c r="L171" s="2391" t="s">
        <v>1027</v>
      </c>
      <c r="M171" s="2391" t="s">
        <v>1027</v>
      </c>
      <c r="N171" s="2391" t="s">
        <v>1027</v>
      </c>
      <c r="O171" s="2392" t="s">
        <v>1027</v>
      </c>
      <c r="P171" s="2391" t="s">
        <v>1027</v>
      </c>
      <c r="R171" s="2186"/>
      <c r="T171" s="2331" t="s">
        <v>1517</v>
      </c>
      <c r="U171" s="2260">
        <v>1.46462</v>
      </c>
      <c r="V171" s="2260">
        <v>1.46462</v>
      </c>
      <c r="W171" s="2260">
        <v>1.46462</v>
      </c>
      <c r="X171" s="2260">
        <v>1.46462</v>
      </c>
      <c r="Y171" s="2260">
        <v>0</v>
      </c>
      <c r="Z171" s="2260">
        <v>1.6463699999999999</v>
      </c>
      <c r="AA171" s="2260">
        <v>0.90664</v>
      </c>
      <c r="AB171" s="2260">
        <v>0</v>
      </c>
      <c r="AC171" s="2260" t="s">
        <v>1513</v>
      </c>
      <c r="AD171" s="2260" t="s">
        <v>1513</v>
      </c>
      <c r="AE171" s="2260" t="s">
        <v>1513</v>
      </c>
      <c r="AF171" s="2260" t="s">
        <v>1513</v>
      </c>
      <c r="AG171" s="2260" t="s">
        <v>1513</v>
      </c>
      <c r="AH171" s="2260" t="s">
        <v>1513</v>
      </c>
      <c r="AI171" s="2260" t="s">
        <v>1513</v>
      </c>
      <c r="AJ171" s="2260" t="s">
        <v>1513</v>
      </c>
      <c r="AK171" s="2260" t="s">
        <v>1513</v>
      </c>
      <c r="AL171" s="2260" t="s">
        <v>1513</v>
      </c>
      <c r="AM171" s="2260" t="s">
        <v>1513</v>
      </c>
      <c r="AN171" s="2260" t="s">
        <v>1513</v>
      </c>
      <c r="AO171" s="2260" t="s">
        <v>1513</v>
      </c>
      <c r="AP171" s="2260" t="s">
        <v>1513</v>
      </c>
      <c r="AQ171" s="2260" t="s">
        <v>1513</v>
      </c>
      <c r="AR171" s="2260">
        <v>1.46462</v>
      </c>
      <c r="AS171" s="2260">
        <v>1.46462</v>
      </c>
      <c r="AT171" s="2260">
        <v>1.46462</v>
      </c>
      <c r="AU171" s="2260">
        <v>1.46462</v>
      </c>
      <c r="AV171" s="2260">
        <v>0</v>
      </c>
      <c r="AW171" s="2260">
        <v>1.1809499999999999</v>
      </c>
      <c r="AX171" s="2260">
        <v>1.10632</v>
      </c>
      <c r="AY171" s="2260">
        <v>1.3544</v>
      </c>
      <c r="AZ171" s="2260" t="s">
        <v>1513</v>
      </c>
      <c r="BA171" s="2260" t="s">
        <v>1513</v>
      </c>
      <c r="BB171" s="2260" t="s">
        <v>1513</v>
      </c>
      <c r="BC171" s="2260" t="s">
        <v>1513</v>
      </c>
      <c r="BD171" s="2260" t="s">
        <v>1513</v>
      </c>
      <c r="BE171" s="2260" t="s">
        <v>1513</v>
      </c>
      <c r="BF171" s="2260" t="s">
        <v>1513</v>
      </c>
      <c r="BG171" s="2260" t="s">
        <v>1513</v>
      </c>
      <c r="BH171" s="2260" t="s">
        <v>1513</v>
      </c>
      <c r="BI171" s="2260" t="s">
        <v>1513</v>
      </c>
      <c r="BJ171" s="2260" t="s">
        <v>1513</v>
      </c>
      <c r="BK171" s="2260">
        <v>1.46462</v>
      </c>
      <c r="BL171" s="2260">
        <v>1.46462</v>
      </c>
      <c r="BM171" s="2260">
        <v>1.46462</v>
      </c>
      <c r="BN171" s="2260">
        <v>0</v>
      </c>
      <c r="BO171" s="2260">
        <v>1.0416300000000001</v>
      </c>
      <c r="BP171" s="2260">
        <v>1.39873</v>
      </c>
      <c r="BQ171" s="2260">
        <v>1.5500700000000001</v>
      </c>
      <c r="BR171" s="2260">
        <v>0</v>
      </c>
      <c r="BS171" s="2260" t="s">
        <v>1513</v>
      </c>
      <c r="BT171" s="2260" t="s">
        <v>1513</v>
      </c>
      <c r="BU171" s="2260" t="s">
        <v>1513</v>
      </c>
      <c r="BV171" s="2260" t="s">
        <v>1513</v>
      </c>
      <c r="BW171" s="2260" t="s">
        <v>1513</v>
      </c>
      <c r="BX171" s="2260" t="s">
        <v>1513</v>
      </c>
      <c r="BY171" s="2260" t="s">
        <v>1513</v>
      </c>
      <c r="BZ171" s="2260" t="s">
        <v>1513</v>
      </c>
      <c r="CA171" s="2260" t="s">
        <v>1513</v>
      </c>
      <c r="CB171" s="2260" t="s">
        <v>1513</v>
      </c>
      <c r="CC171" s="2260" t="s">
        <v>1513</v>
      </c>
      <c r="CD171" s="2260" t="s">
        <v>1513</v>
      </c>
      <c r="CE171" s="2260">
        <v>1.46462</v>
      </c>
      <c r="CF171" s="2260">
        <v>1.46462</v>
      </c>
      <c r="CG171" s="2260">
        <v>1.46462</v>
      </c>
      <c r="CH171" s="2260">
        <v>1.46462</v>
      </c>
      <c r="CI171" s="2260">
        <v>1.37782</v>
      </c>
      <c r="CJ171" s="2260">
        <v>1.3203</v>
      </c>
      <c r="CK171" s="2260">
        <v>0</v>
      </c>
      <c r="CL171" s="2260">
        <v>1.8624700000000001</v>
      </c>
      <c r="CM171" s="2260" t="s">
        <v>1513</v>
      </c>
      <c r="CN171" s="2260" t="s">
        <v>1513</v>
      </c>
      <c r="CO171" s="2260" t="s">
        <v>1513</v>
      </c>
      <c r="CP171" s="2260" t="s">
        <v>1513</v>
      </c>
      <c r="CQ171" s="2260" t="s">
        <v>1513</v>
      </c>
      <c r="CR171" s="2260" t="s">
        <v>1513</v>
      </c>
      <c r="CS171" s="2260" t="s">
        <v>1513</v>
      </c>
      <c r="CT171" s="2260" t="s">
        <v>1513</v>
      </c>
      <c r="CU171" s="2260" t="s">
        <v>1513</v>
      </c>
      <c r="CV171" s="2260" t="s">
        <v>1513</v>
      </c>
      <c r="CW171" s="2260" t="s">
        <v>1513</v>
      </c>
      <c r="CX171" s="2260" t="s">
        <v>1513</v>
      </c>
      <c r="CY171" s="2260" t="s">
        <v>1513</v>
      </c>
      <c r="CZ171" s="2260">
        <v>2.2779199999999999</v>
      </c>
      <c r="DA171" s="2260">
        <v>1.0959099999999999</v>
      </c>
      <c r="DB171" s="2260">
        <v>0.59355999999999998</v>
      </c>
      <c r="DC171" s="2260">
        <v>0.65161999999999998</v>
      </c>
      <c r="DD171" s="2260">
        <v>0</v>
      </c>
      <c r="DE171" s="2260">
        <v>2.7151999999999998</v>
      </c>
      <c r="DF171" s="2260">
        <v>1.3832199999999999</v>
      </c>
      <c r="DG171" s="2260">
        <v>1.4487000000000001</v>
      </c>
      <c r="DH171" s="2260" t="s">
        <v>1513</v>
      </c>
      <c r="DI171" s="2260" t="s">
        <v>1513</v>
      </c>
      <c r="DJ171" s="2260" t="s">
        <v>1513</v>
      </c>
      <c r="DK171" s="2260" t="s">
        <v>1513</v>
      </c>
      <c r="DL171" s="2260" t="s">
        <v>1513</v>
      </c>
      <c r="DM171" s="2260" t="s">
        <v>1513</v>
      </c>
      <c r="DN171" s="2260" t="s">
        <v>1513</v>
      </c>
      <c r="DO171" s="2260" t="s">
        <v>1513</v>
      </c>
      <c r="DP171" s="2260" t="s">
        <v>1513</v>
      </c>
      <c r="DQ171" s="2260" t="s">
        <v>1513</v>
      </c>
      <c r="DR171" s="2260" t="s">
        <v>1513</v>
      </c>
      <c r="DS171" s="2260" t="s">
        <v>1513</v>
      </c>
      <c r="DT171" s="2260">
        <v>1.23742</v>
      </c>
      <c r="DU171" s="2260">
        <v>0.82977000000000001</v>
      </c>
      <c r="DV171" s="2260">
        <v>0</v>
      </c>
      <c r="DW171" s="2260">
        <v>0.71536</v>
      </c>
      <c r="DX171" s="2260">
        <v>1.1990000000000001</v>
      </c>
      <c r="DY171" s="2260">
        <v>0.78985000000000005</v>
      </c>
      <c r="DZ171" s="2260">
        <v>1.3021199999999999</v>
      </c>
      <c r="EA171" s="2260">
        <v>2.0348299999999999</v>
      </c>
      <c r="EB171" s="2260">
        <v>1.43591</v>
      </c>
      <c r="EC171" s="2260" t="s">
        <v>1513</v>
      </c>
      <c r="ED171" s="2260" t="s">
        <v>1513</v>
      </c>
      <c r="EE171" s="2260" t="s">
        <v>1513</v>
      </c>
      <c r="EF171" s="2260" t="s">
        <v>1513</v>
      </c>
      <c r="EG171" s="2260" t="s">
        <v>1513</v>
      </c>
      <c r="EH171" s="2260" t="s">
        <v>1513</v>
      </c>
      <c r="EI171" s="2260" t="s">
        <v>1513</v>
      </c>
      <c r="EJ171" s="2260" t="s">
        <v>1513</v>
      </c>
      <c r="EK171" s="2260" t="s">
        <v>1513</v>
      </c>
      <c r="EL171" s="2260" t="s">
        <v>1513</v>
      </c>
      <c r="EM171" s="2260" t="s">
        <v>1513</v>
      </c>
      <c r="EN171" s="2260" t="s">
        <v>1513</v>
      </c>
      <c r="EO171" s="2260" t="s">
        <v>1513</v>
      </c>
      <c r="EP171" s="2260">
        <v>0</v>
      </c>
      <c r="EQ171" s="2260">
        <v>1.88266</v>
      </c>
      <c r="ER171" s="2260">
        <v>0.62314999999999998</v>
      </c>
      <c r="ES171" s="2260">
        <v>0</v>
      </c>
      <c r="ET171" s="2260">
        <v>1.7495700000000001</v>
      </c>
      <c r="EU171" s="2260">
        <v>1.0179499999999999</v>
      </c>
      <c r="EV171" s="2260">
        <v>0</v>
      </c>
      <c r="EW171" s="2260">
        <v>1.0835300000000001</v>
      </c>
      <c r="EX171" s="2260" t="s">
        <v>1513</v>
      </c>
      <c r="EY171" s="2260" t="s">
        <v>1513</v>
      </c>
      <c r="EZ171" s="2260" t="s">
        <v>1513</v>
      </c>
      <c r="FA171" s="2260" t="s">
        <v>1513</v>
      </c>
      <c r="FB171" s="2260" t="s">
        <v>1513</v>
      </c>
      <c r="FC171" s="2260" t="s">
        <v>1513</v>
      </c>
      <c r="FD171" s="2260" t="s">
        <v>1513</v>
      </c>
      <c r="FE171" s="2260" t="s">
        <v>1513</v>
      </c>
      <c r="FF171" s="2260" t="s">
        <v>1513</v>
      </c>
      <c r="FG171" s="2260" t="s">
        <v>1513</v>
      </c>
      <c r="FH171" s="2260" t="s">
        <v>1513</v>
      </c>
      <c r="FI171" s="2260" t="s">
        <v>1513</v>
      </c>
      <c r="FJ171" s="2260" t="s">
        <v>1513</v>
      </c>
      <c r="FK171" s="2260" t="s">
        <v>1513</v>
      </c>
      <c r="FL171" s="2260">
        <v>1.0651900000000001</v>
      </c>
      <c r="FM171" s="2260">
        <v>1.07677</v>
      </c>
      <c r="FN171" s="2260">
        <v>1.25891</v>
      </c>
      <c r="FO171" s="2260">
        <v>0</v>
      </c>
      <c r="FP171" s="2260">
        <v>1.8694299999999999</v>
      </c>
      <c r="FQ171" s="2260">
        <v>2.8497400000000002</v>
      </c>
      <c r="FR171" s="2260">
        <v>0</v>
      </c>
      <c r="FS171" s="2260" t="s">
        <v>1513</v>
      </c>
      <c r="FT171" s="2260" t="s">
        <v>1513</v>
      </c>
      <c r="FU171" s="2260" t="s">
        <v>1513</v>
      </c>
      <c r="FV171" s="2260" t="s">
        <v>1513</v>
      </c>
      <c r="FW171" s="2260" t="s">
        <v>1513</v>
      </c>
      <c r="FX171" s="2260" t="s">
        <v>1513</v>
      </c>
      <c r="FY171" s="2260" t="s">
        <v>1513</v>
      </c>
      <c r="FZ171" s="2260" t="s">
        <v>1513</v>
      </c>
      <c r="GA171" s="2260" t="s">
        <v>1513</v>
      </c>
      <c r="GB171" s="2260" t="s">
        <v>1513</v>
      </c>
      <c r="GC171" s="2260" t="s">
        <v>1513</v>
      </c>
      <c r="GD171" s="2260" t="s">
        <v>1513</v>
      </c>
      <c r="GE171" s="2260" t="s">
        <v>1513</v>
      </c>
      <c r="GF171" s="2260">
        <v>0.82179999999999997</v>
      </c>
      <c r="GG171" s="2260">
        <v>0.86224999999999996</v>
      </c>
      <c r="GH171" s="2260">
        <v>0</v>
      </c>
      <c r="GI171" s="2260">
        <v>0.63512000000000002</v>
      </c>
      <c r="GJ171" s="2260">
        <v>1.5615600000000001</v>
      </c>
      <c r="GK171" s="2260">
        <v>0</v>
      </c>
      <c r="GL171" s="2260">
        <v>1.77399</v>
      </c>
      <c r="GM171" s="2260">
        <v>1.1571400000000001</v>
      </c>
      <c r="GN171" s="2260">
        <v>0.91510000000000002</v>
      </c>
      <c r="GO171" s="2260">
        <v>1.0449999999999999</v>
      </c>
      <c r="GP171" s="2260" t="s">
        <v>1513</v>
      </c>
      <c r="GQ171" s="2260" t="s">
        <v>1513</v>
      </c>
      <c r="GR171" s="2260" t="s">
        <v>1513</v>
      </c>
      <c r="GS171" s="2260" t="s">
        <v>1513</v>
      </c>
      <c r="GT171" s="2260" t="s">
        <v>1513</v>
      </c>
      <c r="GU171" s="2260" t="s">
        <v>1513</v>
      </c>
      <c r="GV171" s="2260" t="s">
        <v>1513</v>
      </c>
      <c r="GW171" s="2260" t="s">
        <v>1513</v>
      </c>
      <c r="GX171" s="2260" t="s">
        <v>1513</v>
      </c>
      <c r="GY171" s="2260" t="s">
        <v>1513</v>
      </c>
      <c r="GZ171" s="2260" t="s">
        <v>1513</v>
      </c>
      <c r="HA171" s="2260" t="s">
        <v>1513</v>
      </c>
      <c r="HB171" s="2260" t="s">
        <v>1513</v>
      </c>
      <c r="HC171" s="2260">
        <v>1.1946000000000001</v>
      </c>
      <c r="HD171" s="2260">
        <v>0.87095</v>
      </c>
      <c r="HE171" s="2260">
        <v>0</v>
      </c>
      <c r="HF171" s="2260">
        <v>1.6731499999999999</v>
      </c>
      <c r="HG171" s="2260">
        <v>0.98868</v>
      </c>
      <c r="HH171" s="2260">
        <v>0</v>
      </c>
      <c r="HI171" s="2260">
        <v>1.40638</v>
      </c>
      <c r="HJ171" s="2260" t="s">
        <v>1513</v>
      </c>
      <c r="HK171" s="2260" t="s">
        <v>1513</v>
      </c>
      <c r="HL171" s="2260" t="s">
        <v>1513</v>
      </c>
      <c r="HM171" s="2260" t="s">
        <v>1513</v>
      </c>
      <c r="HN171" s="2260" t="s">
        <v>1513</v>
      </c>
      <c r="HO171" s="2260" t="s">
        <v>1513</v>
      </c>
      <c r="HP171" s="2260" t="s">
        <v>1513</v>
      </c>
      <c r="HQ171" s="2260" t="s">
        <v>1513</v>
      </c>
      <c r="HR171" s="2260" t="s">
        <v>1513</v>
      </c>
      <c r="HS171" s="2260" t="s">
        <v>1513</v>
      </c>
      <c r="HT171" s="2260" t="s">
        <v>1513</v>
      </c>
      <c r="HU171" s="2260" t="s">
        <v>1513</v>
      </c>
      <c r="HV171" s="2260" t="s">
        <v>1513</v>
      </c>
      <c r="HW171" s="2260" t="s">
        <v>1513</v>
      </c>
      <c r="HX171" s="2260">
        <v>1.31724</v>
      </c>
      <c r="HY171" s="2260">
        <v>0.47904999999999998</v>
      </c>
      <c r="HZ171" s="2260">
        <v>0</v>
      </c>
      <c r="IA171" s="2260">
        <v>1.22116</v>
      </c>
      <c r="IB171" s="2260">
        <v>2.1370399999999998</v>
      </c>
      <c r="IC171" s="2260">
        <v>0</v>
      </c>
      <c r="ID171" s="2260">
        <v>0</v>
      </c>
      <c r="IE171" s="2260">
        <v>1.5410600000000001</v>
      </c>
      <c r="IF171" s="2260" t="s">
        <v>1513</v>
      </c>
      <c r="IG171" s="2260" t="s">
        <v>1513</v>
      </c>
      <c r="IH171" s="2260" t="s">
        <v>1513</v>
      </c>
      <c r="II171" s="2260" t="s">
        <v>1513</v>
      </c>
      <c r="IJ171" s="2260" t="s">
        <v>1513</v>
      </c>
      <c r="IK171" s="2260" t="s">
        <v>1513</v>
      </c>
      <c r="IL171" s="2260" t="s">
        <v>1513</v>
      </c>
      <c r="IM171" s="2260" t="s">
        <v>1513</v>
      </c>
      <c r="IN171" s="2260" t="s">
        <v>1513</v>
      </c>
      <c r="IO171" s="2260" t="s">
        <v>1513</v>
      </c>
      <c r="IP171" s="2260" t="s">
        <v>1513</v>
      </c>
      <c r="IQ171" s="2260" t="s">
        <v>1513</v>
      </c>
      <c r="IR171" s="2260">
        <v>0.98155999999999999</v>
      </c>
      <c r="IS171" s="2260">
        <v>0</v>
      </c>
      <c r="IT171" s="2260">
        <v>1.23882</v>
      </c>
      <c r="IU171" s="2260">
        <v>0</v>
      </c>
      <c r="IV171" s="2260">
        <v>0</v>
      </c>
      <c r="IW171" s="2260">
        <v>0.79776000000000002</v>
      </c>
      <c r="IX171" s="2260">
        <v>0.89629999999999999</v>
      </c>
      <c r="IY171" s="2260">
        <v>0</v>
      </c>
      <c r="IZ171" s="2260">
        <v>1.68553</v>
      </c>
      <c r="JA171" s="2260" t="s">
        <v>1513</v>
      </c>
      <c r="JB171" s="2260" t="s">
        <v>1513</v>
      </c>
      <c r="JC171" s="2260" t="s">
        <v>1513</v>
      </c>
      <c r="JD171" s="2260" t="s">
        <v>1513</v>
      </c>
      <c r="JE171" s="2260" t="s">
        <v>1513</v>
      </c>
      <c r="JF171" s="2260" t="s">
        <v>1513</v>
      </c>
      <c r="JG171" s="2260" t="s">
        <v>1513</v>
      </c>
      <c r="JH171" s="2260" t="s">
        <v>1513</v>
      </c>
      <c r="JI171" s="2260" t="s">
        <v>1513</v>
      </c>
      <c r="JJ171" s="2260" t="s">
        <v>1513</v>
      </c>
      <c r="JK171" s="2260" t="s">
        <v>1513</v>
      </c>
      <c r="JL171" s="2260" t="s">
        <v>1513</v>
      </c>
      <c r="JM171" s="2260" t="s">
        <v>1513</v>
      </c>
      <c r="JN171" s="2260"/>
    </row>
    <row r="172" spans="1:277" s="2185" customFormat="1" ht="13.8">
      <c r="A172" s="2226" t="s">
        <v>590</v>
      </c>
      <c r="B172" s="152"/>
      <c r="D172" s="2340"/>
      <c r="E172" s="2234">
        <v>11</v>
      </c>
      <c r="F172" s="2187" t="s">
        <v>1027</v>
      </c>
      <c r="G172" s="2389">
        <v>0</v>
      </c>
      <c r="H172" s="2389" t="s">
        <v>1027</v>
      </c>
      <c r="I172" s="2390" t="s">
        <v>1421</v>
      </c>
      <c r="J172" s="2390"/>
      <c r="K172" s="2391" t="s">
        <v>1027</v>
      </c>
      <c r="L172" s="2391" t="s">
        <v>1027</v>
      </c>
      <c r="M172" s="2391" t="s">
        <v>1027</v>
      </c>
      <c r="N172" s="2391" t="s">
        <v>1027</v>
      </c>
      <c r="O172" s="2392" t="s">
        <v>1027</v>
      </c>
      <c r="P172" s="2391" t="s">
        <v>1027</v>
      </c>
      <c r="R172" s="2186"/>
      <c r="T172" s="2331" t="s">
        <v>1517</v>
      </c>
      <c r="U172" s="2260"/>
      <c r="V172" s="2260"/>
      <c r="W172" s="2260"/>
      <c r="X172" s="2260"/>
      <c r="Y172" s="2260"/>
      <c r="Z172" s="2260"/>
      <c r="AA172" s="2260"/>
      <c r="AB172" s="2260"/>
      <c r="AC172" s="2260"/>
      <c r="AD172" s="2260"/>
      <c r="AE172" s="2260"/>
      <c r="AF172" s="2260"/>
      <c r="AG172" s="2260"/>
      <c r="AH172" s="2260"/>
      <c r="AI172" s="2260"/>
      <c r="AJ172" s="2260"/>
      <c r="AK172" s="2260"/>
      <c r="AL172" s="2260"/>
      <c r="AM172" s="2260"/>
      <c r="AN172" s="2260"/>
      <c r="AO172" s="2260"/>
      <c r="AP172" s="2260"/>
      <c r="AQ172" s="2260"/>
      <c r="AR172" s="2260"/>
      <c r="AS172" s="2260"/>
      <c r="AT172" s="2260"/>
      <c r="AU172" s="2260"/>
      <c r="AV172" s="2260"/>
      <c r="AW172" s="2260"/>
      <c r="AX172" s="2260"/>
      <c r="AY172" s="2260"/>
      <c r="AZ172" s="2260"/>
      <c r="BA172" s="2260"/>
      <c r="BB172" s="2260"/>
      <c r="BC172" s="2260"/>
      <c r="BD172" s="2260"/>
      <c r="BE172" s="2260"/>
      <c r="BF172" s="2260"/>
      <c r="BG172" s="2260"/>
      <c r="BH172" s="2260"/>
      <c r="BI172" s="2260"/>
      <c r="BJ172" s="2260"/>
      <c r="BK172" s="2260"/>
      <c r="BL172" s="2260"/>
      <c r="BM172" s="2260"/>
      <c r="BN172" s="2260"/>
      <c r="BO172" s="2260"/>
      <c r="BP172" s="2260"/>
      <c r="BQ172" s="2260"/>
      <c r="BR172" s="2260"/>
      <c r="BS172" s="2260"/>
      <c r="BT172" s="2260"/>
      <c r="BU172" s="2260"/>
      <c r="BV172" s="2260"/>
      <c r="BW172" s="2260"/>
      <c r="BX172" s="2260"/>
      <c r="BY172" s="2260"/>
      <c r="BZ172" s="2260"/>
      <c r="CA172" s="2260"/>
      <c r="CB172" s="2260"/>
      <c r="CC172" s="2260"/>
      <c r="CD172" s="2260"/>
      <c r="CE172" s="2260"/>
      <c r="CF172" s="2260"/>
      <c r="CG172" s="2260"/>
      <c r="CH172" s="2260"/>
      <c r="CI172" s="2260"/>
      <c r="CJ172" s="2260"/>
      <c r="CK172" s="2260"/>
      <c r="CL172" s="2260"/>
      <c r="CM172" s="2260"/>
      <c r="CN172" s="2260"/>
      <c r="CO172" s="2260"/>
      <c r="CP172" s="2260"/>
      <c r="CQ172" s="2260"/>
      <c r="CR172" s="2260"/>
      <c r="CS172" s="2260"/>
      <c r="CT172" s="2260"/>
      <c r="CU172" s="2260"/>
      <c r="CV172" s="2260"/>
      <c r="CW172" s="2260"/>
      <c r="CX172" s="2260"/>
      <c r="CY172" s="2260"/>
      <c r="CZ172" s="2260"/>
      <c r="DA172" s="2260"/>
      <c r="DB172" s="2260"/>
      <c r="DC172" s="2260"/>
      <c r="DD172" s="2260"/>
      <c r="DE172" s="2260"/>
      <c r="DF172" s="2260"/>
      <c r="DG172" s="2260"/>
      <c r="DH172" s="2260"/>
      <c r="DI172" s="2260"/>
      <c r="DJ172" s="2260"/>
      <c r="DK172" s="2260"/>
      <c r="DL172" s="2260"/>
      <c r="DM172" s="2260"/>
      <c r="DN172" s="2260"/>
      <c r="DO172" s="2260"/>
      <c r="DP172" s="2260"/>
      <c r="DQ172" s="2260"/>
      <c r="DR172" s="2260"/>
      <c r="DS172" s="2260"/>
      <c r="DT172" s="2260"/>
      <c r="DU172" s="2260"/>
      <c r="DV172" s="2260"/>
      <c r="DW172" s="2260"/>
      <c r="DX172" s="2260"/>
      <c r="DY172" s="2260"/>
      <c r="DZ172" s="2260"/>
      <c r="EA172" s="2260"/>
      <c r="EB172" s="2260"/>
      <c r="EC172" s="2260"/>
      <c r="ED172" s="2260"/>
      <c r="EE172" s="2260"/>
      <c r="EF172" s="2260"/>
      <c r="EG172" s="2260"/>
      <c r="EH172" s="2260"/>
      <c r="EI172" s="2260"/>
      <c r="EJ172" s="2260"/>
      <c r="EK172" s="2260"/>
      <c r="EL172" s="2260"/>
      <c r="EM172" s="2260"/>
      <c r="EN172" s="2260"/>
      <c r="EO172" s="2260"/>
      <c r="EP172" s="2260"/>
      <c r="EQ172" s="2260"/>
      <c r="ER172" s="2260"/>
      <c r="ES172" s="2260"/>
      <c r="ET172" s="2260"/>
      <c r="EU172" s="2260"/>
      <c r="EV172" s="2260"/>
      <c r="EW172" s="2260"/>
      <c r="EX172" s="2260"/>
      <c r="EY172" s="2260"/>
      <c r="EZ172" s="2260"/>
    </row>
    <row r="173" spans="1:277" s="2185" customFormat="1" ht="13.8">
      <c r="A173" s="2226" t="s">
        <v>590</v>
      </c>
      <c r="B173" s="152"/>
      <c r="D173" s="2340"/>
      <c r="E173" s="2234">
        <v>12</v>
      </c>
      <c r="F173" s="2187" t="s">
        <v>1027</v>
      </c>
      <c r="G173" s="2389">
        <v>0</v>
      </c>
      <c r="H173" s="2389" t="s">
        <v>1027</v>
      </c>
      <c r="I173" s="2390" t="s">
        <v>1421</v>
      </c>
      <c r="J173" s="2390"/>
      <c r="K173" s="2391" t="s">
        <v>1027</v>
      </c>
      <c r="L173" s="2391" t="s">
        <v>1027</v>
      </c>
      <c r="M173" s="2391" t="s">
        <v>1027</v>
      </c>
      <c r="N173" s="2391" t="s">
        <v>1027</v>
      </c>
      <c r="O173" s="2392" t="s">
        <v>1027</v>
      </c>
      <c r="P173" s="2391" t="s">
        <v>1027</v>
      </c>
      <c r="R173" s="2186"/>
      <c r="T173" s="2331" t="s">
        <v>1517</v>
      </c>
      <c r="U173" s="2260"/>
      <c r="V173" s="2260"/>
      <c r="W173" s="2260"/>
      <c r="X173" s="2260"/>
      <c r="Y173" s="2260"/>
      <c r="Z173" s="2260"/>
      <c r="AA173" s="2260"/>
      <c r="AB173" s="2260"/>
      <c r="AC173" s="2260"/>
      <c r="AD173" s="2260"/>
      <c r="AE173" s="2260"/>
      <c r="AF173" s="2260"/>
      <c r="AG173" s="2260"/>
      <c r="AH173" s="2260"/>
      <c r="AI173" s="2260"/>
      <c r="AJ173" s="2260"/>
      <c r="AK173" s="2260"/>
      <c r="AL173" s="2260"/>
      <c r="AM173" s="2260"/>
      <c r="AN173" s="2260"/>
      <c r="AO173" s="2260"/>
      <c r="AP173" s="2260"/>
      <c r="AQ173" s="2260"/>
      <c r="AR173" s="2260"/>
      <c r="AS173" s="2260"/>
      <c r="AT173" s="2260"/>
      <c r="AU173" s="2260"/>
      <c r="AV173" s="2260"/>
      <c r="AW173" s="2260"/>
      <c r="AX173" s="2260"/>
      <c r="AY173" s="2260"/>
      <c r="AZ173" s="2260"/>
      <c r="BA173" s="2260"/>
      <c r="BB173" s="2260"/>
      <c r="BC173" s="2260"/>
      <c r="BD173" s="2260"/>
      <c r="BE173" s="2260"/>
      <c r="BF173" s="2260"/>
      <c r="BG173" s="2260"/>
      <c r="BH173" s="2260"/>
      <c r="BI173" s="2260"/>
      <c r="BJ173" s="2260"/>
      <c r="BK173" s="2260"/>
      <c r="BL173" s="2260"/>
      <c r="BM173" s="2260"/>
      <c r="BN173" s="2260"/>
      <c r="BO173" s="2260"/>
      <c r="BP173" s="2260"/>
      <c r="BQ173" s="2260"/>
      <c r="BR173" s="2260"/>
      <c r="BS173" s="2260"/>
      <c r="BT173" s="2260"/>
      <c r="BU173" s="2260"/>
      <c r="BV173" s="2260"/>
      <c r="BW173" s="2260"/>
      <c r="BX173" s="2260"/>
      <c r="BY173" s="2260"/>
      <c r="BZ173" s="2260"/>
      <c r="CA173" s="2260"/>
      <c r="CB173" s="2260"/>
      <c r="CC173" s="2260"/>
      <c r="CD173" s="2260"/>
      <c r="CE173" s="2260"/>
      <c r="CF173" s="2260"/>
      <c r="CG173" s="2260"/>
      <c r="CH173" s="2260"/>
      <c r="CI173" s="2260"/>
      <c r="CJ173" s="2260"/>
      <c r="CK173" s="2260"/>
      <c r="CL173" s="2260"/>
      <c r="CM173" s="2260"/>
      <c r="CN173" s="2260"/>
      <c r="CO173" s="2260"/>
      <c r="CP173" s="2260"/>
      <c r="CQ173" s="2260"/>
      <c r="CR173" s="2260"/>
      <c r="CS173" s="2260"/>
      <c r="CT173" s="2260"/>
      <c r="CU173" s="2260"/>
      <c r="CV173" s="2260"/>
      <c r="CW173" s="2260"/>
      <c r="CX173" s="2260"/>
      <c r="CY173" s="2260"/>
      <c r="CZ173" s="2260"/>
      <c r="DA173" s="2260"/>
      <c r="DB173" s="2260"/>
      <c r="DC173" s="2260"/>
      <c r="DD173" s="2260"/>
      <c r="DE173" s="2260"/>
      <c r="DF173" s="2260"/>
      <c r="DG173" s="2260"/>
      <c r="DH173" s="2260"/>
      <c r="DI173" s="2260"/>
      <c r="DJ173" s="2260"/>
      <c r="DK173" s="2260"/>
      <c r="DL173" s="2260"/>
      <c r="DM173" s="2260"/>
      <c r="DN173" s="2260"/>
      <c r="DO173" s="2260"/>
      <c r="DP173" s="2260"/>
      <c r="DQ173" s="2260"/>
      <c r="DR173" s="2260"/>
      <c r="DS173" s="2260"/>
      <c r="DT173" s="2260"/>
      <c r="DU173" s="2260"/>
      <c r="DV173" s="2260"/>
      <c r="DW173" s="2260"/>
      <c r="DX173" s="2260"/>
      <c r="DY173" s="2260"/>
      <c r="DZ173" s="2260"/>
      <c r="EA173" s="2260"/>
      <c r="EB173" s="2260"/>
      <c r="EC173" s="2260"/>
      <c r="ED173" s="2260"/>
      <c r="EE173" s="2260"/>
      <c r="EF173" s="2260"/>
      <c r="EG173" s="2260"/>
      <c r="EH173" s="2260"/>
      <c r="EI173" s="2260"/>
      <c r="EJ173" s="2260"/>
      <c r="EK173" s="2260"/>
      <c r="EL173" s="2260"/>
      <c r="EM173" s="2260"/>
      <c r="EN173" s="2260"/>
      <c r="EO173" s="2260"/>
      <c r="EP173" s="2260"/>
      <c r="EQ173" s="2260"/>
      <c r="ER173" s="2260"/>
      <c r="ES173" s="2260"/>
      <c r="ET173" s="2260"/>
      <c r="EU173" s="2260"/>
      <c r="EV173" s="2260"/>
      <c r="EW173" s="2260"/>
      <c r="EX173" s="2260"/>
      <c r="EY173" s="2260"/>
      <c r="EZ173" s="2260"/>
    </row>
    <row r="174" spans="1:277" s="2185" customFormat="1" ht="13.8">
      <c r="A174" s="2226" t="s">
        <v>590</v>
      </c>
      <c r="B174" s="152"/>
      <c r="D174" s="2340"/>
      <c r="E174" s="2234">
        <v>13</v>
      </c>
      <c r="F174" s="2187" t="s">
        <v>1027</v>
      </c>
      <c r="G174" s="2389">
        <v>0</v>
      </c>
      <c r="H174" s="2389" t="s">
        <v>1027</v>
      </c>
      <c r="I174" s="2390" t="s">
        <v>1421</v>
      </c>
      <c r="J174" s="2390"/>
      <c r="K174" s="2391" t="s">
        <v>1027</v>
      </c>
      <c r="L174" s="2391" t="s">
        <v>1027</v>
      </c>
      <c r="M174" s="2391" t="s">
        <v>1027</v>
      </c>
      <c r="N174" s="2391" t="s">
        <v>1027</v>
      </c>
      <c r="O174" s="2392" t="s">
        <v>1027</v>
      </c>
      <c r="P174" s="2391" t="s">
        <v>1027</v>
      </c>
      <c r="R174" s="2186"/>
      <c r="T174" s="2331" t="s">
        <v>1517</v>
      </c>
      <c r="U174" s="2260"/>
      <c r="V174" s="2260"/>
      <c r="W174" s="2260"/>
      <c r="X174" s="2260"/>
      <c r="Y174" s="2260"/>
      <c r="Z174" s="2260"/>
      <c r="AA174" s="2260"/>
      <c r="AB174" s="2260"/>
      <c r="AC174" s="2260"/>
      <c r="AD174" s="2260"/>
      <c r="AE174" s="2260"/>
      <c r="AF174" s="2260"/>
      <c r="AG174" s="2260"/>
      <c r="AH174" s="2260"/>
      <c r="AI174" s="2260"/>
      <c r="AJ174" s="2260"/>
      <c r="AK174" s="2260"/>
      <c r="AL174" s="2260"/>
      <c r="AM174" s="2260"/>
      <c r="AN174" s="2260"/>
      <c r="AO174" s="2260"/>
      <c r="AP174" s="2260"/>
      <c r="AQ174" s="2260"/>
      <c r="AR174" s="2260"/>
      <c r="AS174" s="2260"/>
      <c r="AT174" s="2260"/>
      <c r="AU174" s="2260"/>
      <c r="AV174" s="2260"/>
      <c r="AW174" s="2260"/>
      <c r="AX174" s="2260"/>
      <c r="AY174" s="2260"/>
      <c r="AZ174" s="2260"/>
      <c r="BA174" s="2260"/>
      <c r="BB174" s="2260"/>
      <c r="BC174" s="2260"/>
      <c r="BD174" s="2260"/>
      <c r="BE174" s="2260"/>
      <c r="BF174" s="2260"/>
      <c r="BG174" s="2260"/>
      <c r="BH174" s="2260"/>
      <c r="BI174" s="2260"/>
      <c r="BJ174" s="2260"/>
      <c r="BK174" s="2260"/>
      <c r="BL174" s="2260"/>
      <c r="BM174" s="2260"/>
      <c r="BN174" s="2260"/>
      <c r="BO174" s="2260"/>
      <c r="BP174" s="2260"/>
      <c r="BQ174" s="2260"/>
      <c r="BR174" s="2260"/>
      <c r="BS174" s="2260"/>
      <c r="BT174" s="2260"/>
      <c r="BU174" s="2260"/>
      <c r="BV174" s="2260"/>
      <c r="BW174" s="2260"/>
      <c r="BX174" s="2260"/>
      <c r="BY174" s="2260"/>
      <c r="BZ174" s="2260"/>
      <c r="CA174" s="2260"/>
      <c r="CB174" s="2260"/>
      <c r="CC174" s="2260"/>
      <c r="CD174" s="2260"/>
      <c r="CE174" s="2260"/>
      <c r="CF174" s="2260"/>
      <c r="CG174" s="2260"/>
      <c r="CH174" s="2260"/>
      <c r="CI174" s="2260"/>
      <c r="CJ174" s="2260"/>
      <c r="CK174" s="2260"/>
      <c r="CL174" s="2260"/>
      <c r="CM174" s="2260"/>
      <c r="CN174" s="2260"/>
      <c r="CO174" s="2260"/>
      <c r="CP174" s="2260"/>
      <c r="CQ174" s="2260"/>
      <c r="CR174" s="2260"/>
      <c r="CS174" s="2260"/>
      <c r="CT174" s="2260"/>
      <c r="CU174" s="2260"/>
      <c r="CV174" s="2260"/>
      <c r="CW174" s="2260"/>
      <c r="CX174" s="2260"/>
      <c r="CY174" s="2260"/>
      <c r="CZ174" s="2260"/>
      <c r="DA174" s="2260"/>
      <c r="DB174" s="2260"/>
      <c r="DC174" s="2260"/>
      <c r="DD174" s="2260"/>
      <c r="DE174" s="2260"/>
      <c r="DF174" s="2260"/>
      <c r="DG174" s="2260"/>
      <c r="DH174" s="2260"/>
      <c r="DI174" s="2260"/>
      <c r="DJ174" s="2260"/>
      <c r="DK174" s="2260"/>
      <c r="DL174" s="2260"/>
      <c r="DM174" s="2260"/>
      <c r="DN174" s="2260"/>
      <c r="DO174" s="2260"/>
      <c r="DP174" s="2260"/>
      <c r="DQ174" s="2260"/>
      <c r="DR174" s="2260"/>
      <c r="DS174" s="2260"/>
      <c r="DT174" s="2260"/>
      <c r="DU174" s="2260"/>
      <c r="DV174" s="2260"/>
      <c r="DW174" s="2260"/>
      <c r="DX174" s="2260"/>
      <c r="DY174" s="2260"/>
      <c r="DZ174" s="2260"/>
      <c r="EA174" s="2260"/>
      <c r="EB174" s="2260"/>
      <c r="EC174" s="2260"/>
      <c r="ED174" s="2260"/>
      <c r="EE174" s="2260"/>
      <c r="EF174" s="2260"/>
      <c r="EG174" s="2260"/>
      <c r="EH174" s="2260"/>
      <c r="EI174" s="2260"/>
      <c r="EJ174" s="2260"/>
      <c r="EK174" s="2260"/>
      <c r="EL174" s="2260"/>
      <c r="EM174" s="2260"/>
      <c r="EN174" s="2260"/>
      <c r="EO174" s="2260"/>
      <c r="EP174" s="2260"/>
      <c r="EQ174" s="2260"/>
      <c r="ER174" s="2260"/>
      <c r="ES174" s="2260"/>
      <c r="ET174" s="2260"/>
      <c r="EU174" s="2260"/>
      <c r="EV174" s="2260"/>
      <c r="EW174" s="2260"/>
      <c r="EX174" s="2260"/>
      <c r="EY174" s="2260"/>
      <c r="EZ174" s="2260"/>
    </row>
    <row r="175" spans="1:277" s="2185" customFormat="1" ht="13.8">
      <c r="A175" s="2226" t="s">
        <v>590</v>
      </c>
      <c r="B175" s="152"/>
      <c r="D175" s="2340"/>
      <c r="E175" s="2234">
        <v>14</v>
      </c>
      <c r="F175" s="2187" t="s">
        <v>1027</v>
      </c>
      <c r="G175" s="2389">
        <v>0</v>
      </c>
      <c r="H175" s="2389" t="s">
        <v>1027</v>
      </c>
      <c r="I175" s="2390" t="s">
        <v>1421</v>
      </c>
      <c r="J175" s="2390"/>
      <c r="K175" s="2391" t="s">
        <v>1027</v>
      </c>
      <c r="L175" s="2391" t="s">
        <v>1027</v>
      </c>
      <c r="M175" s="2391" t="s">
        <v>1027</v>
      </c>
      <c r="N175" s="2391" t="s">
        <v>1027</v>
      </c>
      <c r="O175" s="2392" t="s">
        <v>1027</v>
      </c>
      <c r="P175" s="2391" t="s">
        <v>1027</v>
      </c>
      <c r="R175" s="2186"/>
      <c r="T175" s="2331" t="s">
        <v>1517</v>
      </c>
      <c r="U175" s="2260"/>
      <c r="V175" s="2260"/>
      <c r="W175" s="2260"/>
      <c r="X175" s="2260"/>
      <c r="Y175" s="2260"/>
      <c r="Z175" s="2260"/>
      <c r="AA175" s="2260"/>
      <c r="AB175" s="2260"/>
      <c r="AC175" s="2260"/>
      <c r="AD175" s="2260"/>
      <c r="AE175" s="2260"/>
      <c r="AF175" s="2260"/>
      <c r="AG175" s="2260"/>
      <c r="AH175" s="2260"/>
      <c r="AI175" s="2260"/>
      <c r="AJ175" s="2260"/>
      <c r="AK175" s="2260"/>
      <c r="AL175" s="2260"/>
      <c r="AM175" s="2260"/>
      <c r="AN175" s="2260"/>
      <c r="AO175" s="2260"/>
      <c r="AP175" s="2260"/>
      <c r="AQ175" s="2260"/>
      <c r="AR175" s="2260"/>
      <c r="AS175" s="2260"/>
      <c r="AT175" s="2260"/>
      <c r="AU175" s="2260"/>
      <c r="AV175" s="2260"/>
      <c r="AW175" s="2260"/>
      <c r="AX175" s="2260"/>
      <c r="AY175" s="2260"/>
      <c r="AZ175" s="2260"/>
      <c r="BA175" s="2260"/>
      <c r="BB175" s="2260"/>
      <c r="BC175" s="2260"/>
      <c r="BD175" s="2260"/>
      <c r="BE175" s="2260"/>
      <c r="BF175" s="2260"/>
      <c r="BG175" s="2260"/>
      <c r="BH175" s="2260"/>
      <c r="BI175" s="2260"/>
      <c r="BJ175" s="2260"/>
      <c r="BK175" s="2260"/>
      <c r="BL175" s="2260"/>
      <c r="BM175" s="2260"/>
      <c r="BN175" s="2260"/>
      <c r="BO175" s="2260"/>
      <c r="BP175" s="2260"/>
      <c r="BQ175" s="2260"/>
      <c r="BR175" s="2260"/>
      <c r="BS175" s="2260"/>
      <c r="BT175" s="2260"/>
      <c r="BU175" s="2260"/>
      <c r="BV175" s="2260"/>
      <c r="BW175" s="2260"/>
      <c r="BX175" s="2260"/>
      <c r="BY175" s="2260"/>
      <c r="BZ175" s="2260"/>
      <c r="CA175" s="2260"/>
      <c r="CB175" s="2260"/>
      <c r="CC175" s="2260"/>
      <c r="CD175" s="2260"/>
      <c r="CE175" s="2260"/>
      <c r="CF175" s="2260"/>
      <c r="CG175" s="2260"/>
      <c r="CH175" s="2260"/>
      <c r="CI175" s="2260"/>
      <c r="CJ175" s="2260"/>
      <c r="CK175" s="2260"/>
      <c r="CL175" s="2260"/>
      <c r="CM175" s="2260"/>
      <c r="CN175" s="2260"/>
      <c r="CO175" s="2260"/>
      <c r="CP175" s="2260"/>
      <c r="CQ175" s="2260"/>
      <c r="CR175" s="2260"/>
      <c r="CS175" s="2260"/>
      <c r="CT175" s="2260"/>
      <c r="CU175" s="2260"/>
      <c r="CV175" s="2260"/>
      <c r="CW175" s="2260"/>
      <c r="CX175" s="2260"/>
      <c r="CY175" s="2260"/>
      <c r="CZ175" s="2260"/>
      <c r="DA175" s="2260"/>
      <c r="DB175" s="2260"/>
      <c r="DC175" s="2260"/>
      <c r="DD175" s="2260"/>
      <c r="DE175" s="2260"/>
      <c r="DF175" s="2260"/>
      <c r="DG175" s="2260"/>
      <c r="DH175" s="2260"/>
      <c r="DI175" s="2260"/>
      <c r="DJ175" s="2260"/>
      <c r="DK175" s="2260"/>
      <c r="DL175" s="2260"/>
      <c r="DM175" s="2260"/>
      <c r="DN175" s="2260"/>
      <c r="DO175" s="2260"/>
      <c r="DP175" s="2260"/>
      <c r="DQ175" s="2260"/>
      <c r="DR175" s="2260"/>
      <c r="DS175" s="2260"/>
      <c r="DT175" s="2260"/>
      <c r="DU175" s="2260"/>
      <c r="DV175" s="2260"/>
      <c r="DW175" s="2260"/>
      <c r="DX175" s="2260"/>
      <c r="DY175" s="2260"/>
      <c r="DZ175" s="2260"/>
      <c r="EA175" s="2260"/>
      <c r="EB175" s="2260"/>
      <c r="EC175" s="2260"/>
      <c r="ED175" s="2260"/>
      <c r="EE175" s="2260"/>
      <c r="EF175" s="2260"/>
      <c r="EG175" s="2260"/>
      <c r="EH175" s="2260"/>
      <c r="EI175" s="2260"/>
      <c r="EJ175" s="2260"/>
      <c r="EK175" s="2260"/>
      <c r="EL175" s="2260"/>
      <c r="EM175" s="2260"/>
      <c r="EN175" s="2260"/>
      <c r="EO175" s="2260"/>
      <c r="EP175" s="2260"/>
      <c r="EQ175" s="2260"/>
      <c r="ER175" s="2260"/>
      <c r="ES175" s="2260"/>
      <c r="ET175" s="2260"/>
      <c r="EU175" s="2260"/>
      <c r="EV175" s="2260"/>
      <c r="EW175" s="2260"/>
      <c r="EX175" s="2260"/>
      <c r="EY175" s="2260"/>
      <c r="EZ175" s="2260"/>
    </row>
    <row r="176" spans="1:277" s="2185" customFormat="1" ht="13.8">
      <c r="A176" s="2226" t="s">
        <v>590</v>
      </c>
      <c r="B176" s="152"/>
      <c r="D176" s="2340"/>
      <c r="E176" s="2234">
        <v>15</v>
      </c>
      <c r="F176" s="2187" t="s">
        <v>1027</v>
      </c>
      <c r="G176" s="2389">
        <v>0</v>
      </c>
      <c r="H176" s="2389" t="s">
        <v>1027</v>
      </c>
      <c r="I176" s="2390" t="s">
        <v>1421</v>
      </c>
      <c r="J176" s="2390"/>
      <c r="K176" s="2391" t="s">
        <v>1027</v>
      </c>
      <c r="L176" s="2391" t="s">
        <v>1027</v>
      </c>
      <c r="M176" s="2391" t="s">
        <v>1027</v>
      </c>
      <c r="N176" s="2391" t="s">
        <v>1027</v>
      </c>
      <c r="O176" s="2392" t="s">
        <v>1027</v>
      </c>
      <c r="P176" s="2391" t="s">
        <v>1027</v>
      </c>
      <c r="R176" s="2186"/>
      <c r="T176" s="2331" t="s">
        <v>1517</v>
      </c>
      <c r="U176" s="2260"/>
      <c r="V176" s="2260"/>
      <c r="W176" s="2260"/>
      <c r="X176" s="2260"/>
      <c r="Y176" s="2260"/>
      <c r="Z176" s="2260"/>
      <c r="AA176" s="2260"/>
      <c r="AB176" s="2260"/>
      <c r="AC176" s="2260"/>
      <c r="AD176" s="2260"/>
      <c r="AE176" s="2260"/>
      <c r="AF176" s="2260"/>
      <c r="AG176" s="2260"/>
      <c r="AH176" s="2260"/>
      <c r="AI176" s="2260"/>
      <c r="AJ176" s="2260"/>
      <c r="AK176" s="2260"/>
      <c r="AL176" s="2260"/>
      <c r="AM176" s="2260"/>
      <c r="AN176" s="2260"/>
      <c r="AO176" s="2260"/>
      <c r="AP176" s="2260"/>
      <c r="AQ176" s="2260"/>
      <c r="AR176" s="2260"/>
      <c r="AS176" s="2260"/>
      <c r="AT176" s="2260"/>
      <c r="AU176" s="2260"/>
      <c r="AV176" s="2260"/>
      <c r="AW176" s="2260"/>
      <c r="AX176" s="2260"/>
      <c r="AY176" s="2260"/>
      <c r="AZ176" s="2260"/>
      <c r="BA176" s="2260"/>
      <c r="BB176" s="2260"/>
      <c r="BC176" s="2260"/>
      <c r="BD176" s="2260"/>
      <c r="BE176" s="2260"/>
      <c r="BF176" s="2260"/>
      <c r="BG176" s="2260"/>
      <c r="BH176" s="2260"/>
      <c r="BI176" s="2260"/>
      <c r="BJ176" s="2260"/>
      <c r="BK176" s="2260"/>
      <c r="BL176" s="2260"/>
      <c r="BM176" s="2260"/>
      <c r="BN176" s="2260"/>
      <c r="BO176" s="2260"/>
      <c r="BP176" s="2260"/>
      <c r="BQ176" s="2260"/>
      <c r="BR176" s="2260"/>
      <c r="BS176" s="2260"/>
      <c r="BT176" s="2260"/>
      <c r="BU176" s="2260"/>
      <c r="BV176" s="2260"/>
      <c r="BW176" s="2260"/>
      <c r="BX176" s="2260"/>
      <c r="BY176" s="2260"/>
      <c r="BZ176" s="2260"/>
      <c r="CA176" s="2260"/>
      <c r="CB176" s="2260"/>
      <c r="CC176" s="2260"/>
      <c r="CD176" s="2260"/>
      <c r="CE176" s="2260"/>
      <c r="CF176" s="2260"/>
      <c r="CG176" s="2260"/>
      <c r="CH176" s="2260"/>
      <c r="CI176" s="2260"/>
      <c r="CJ176" s="2260"/>
      <c r="CK176" s="2260"/>
      <c r="CL176" s="2260"/>
      <c r="CM176" s="2260"/>
      <c r="CN176" s="2260"/>
      <c r="CO176" s="2260"/>
      <c r="CP176" s="2260"/>
      <c r="CQ176" s="2260"/>
      <c r="CR176" s="2260"/>
      <c r="CS176" s="2260"/>
      <c r="CT176" s="2260"/>
      <c r="CU176" s="2260"/>
      <c r="CV176" s="2260"/>
      <c r="CW176" s="2260"/>
      <c r="CX176" s="2260"/>
      <c r="CY176" s="2260"/>
      <c r="CZ176" s="2260"/>
      <c r="DA176" s="2260"/>
      <c r="DB176" s="2260"/>
      <c r="DC176" s="2260"/>
      <c r="DD176" s="2260"/>
      <c r="DE176" s="2260"/>
      <c r="DF176" s="2260"/>
      <c r="DG176" s="2260"/>
      <c r="DH176" s="2260"/>
      <c r="DI176" s="2260"/>
      <c r="DJ176" s="2260"/>
      <c r="DK176" s="2260"/>
      <c r="DL176" s="2260"/>
      <c r="DM176" s="2260"/>
      <c r="DN176" s="2260"/>
      <c r="DO176" s="2260"/>
      <c r="DP176" s="2260"/>
      <c r="DQ176" s="2260"/>
      <c r="DR176" s="2260"/>
      <c r="DS176" s="2260"/>
      <c r="DT176" s="2260"/>
      <c r="DU176" s="2260"/>
      <c r="DV176" s="2260"/>
      <c r="DW176" s="2260"/>
      <c r="DX176" s="2260"/>
      <c r="DY176" s="2260"/>
      <c r="DZ176" s="2260"/>
      <c r="EA176" s="2260"/>
      <c r="EB176" s="2260"/>
      <c r="EC176" s="2260"/>
      <c r="ED176" s="2260"/>
      <c r="EE176" s="2260"/>
      <c r="EF176" s="2260"/>
      <c r="EG176" s="2260"/>
      <c r="EH176" s="2260"/>
      <c r="EI176" s="2260"/>
      <c r="EJ176" s="2260"/>
      <c r="EK176" s="2260"/>
      <c r="EL176" s="2260"/>
      <c r="EM176" s="2260"/>
      <c r="EN176" s="2260"/>
      <c r="EO176" s="2260"/>
      <c r="EP176" s="2260"/>
      <c r="EQ176" s="2260"/>
      <c r="ER176" s="2260"/>
      <c r="ES176" s="2260"/>
      <c r="ET176" s="2260"/>
      <c r="EU176" s="2260"/>
      <c r="EV176" s="2260"/>
      <c r="EW176" s="2260"/>
      <c r="EX176" s="2260"/>
      <c r="EY176" s="2260"/>
      <c r="EZ176" s="2260"/>
    </row>
    <row r="177" spans="1:274" s="2185" customFormat="1" ht="13.8">
      <c r="A177" s="2226" t="s">
        <v>590</v>
      </c>
      <c r="B177" s="152"/>
      <c r="D177" s="2340"/>
      <c r="E177" s="2234">
        <v>16</v>
      </c>
      <c r="F177" s="2187" t="s">
        <v>1027</v>
      </c>
      <c r="G177" s="2389">
        <v>0</v>
      </c>
      <c r="H177" s="2389" t="s">
        <v>1027</v>
      </c>
      <c r="I177" s="2390" t="s">
        <v>1421</v>
      </c>
      <c r="J177" s="2390"/>
      <c r="K177" s="2391" t="s">
        <v>1027</v>
      </c>
      <c r="L177" s="2391" t="s">
        <v>1027</v>
      </c>
      <c r="M177" s="2391" t="s">
        <v>1027</v>
      </c>
      <c r="N177" s="2391" t="s">
        <v>1027</v>
      </c>
      <c r="O177" s="2392" t="s">
        <v>1027</v>
      </c>
      <c r="P177" s="2391" t="s">
        <v>1027</v>
      </c>
      <c r="R177" s="2186"/>
      <c r="T177" s="2331" t="s">
        <v>1517</v>
      </c>
      <c r="U177" s="2260"/>
      <c r="V177" s="2260"/>
      <c r="W177" s="2260"/>
      <c r="X177" s="2260"/>
      <c r="Y177" s="2260"/>
      <c r="Z177" s="2260"/>
      <c r="AA177" s="2260"/>
      <c r="AB177" s="2260"/>
      <c r="AC177" s="2260"/>
      <c r="AD177" s="2260"/>
      <c r="AE177" s="2260"/>
      <c r="AF177" s="2260"/>
      <c r="AG177" s="2260"/>
      <c r="AH177" s="2260"/>
      <c r="AI177" s="2260"/>
      <c r="AJ177" s="2260"/>
      <c r="AK177" s="2260"/>
      <c r="AL177" s="2260"/>
      <c r="AM177" s="2260"/>
      <c r="AN177" s="2260"/>
      <c r="AO177" s="2260"/>
      <c r="AP177" s="2260"/>
      <c r="AQ177" s="2260"/>
      <c r="AR177" s="2260"/>
      <c r="AS177" s="2260"/>
      <c r="AT177" s="2260"/>
      <c r="AU177" s="2260"/>
      <c r="AV177" s="2260"/>
      <c r="AW177" s="2260"/>
      <c r="AX177" s="2260"/>
      <c r="AY177" s="2260"/>
      <c r="AZ177" s="2260"/>
      <c r="BA177" s="2260"/>
      <c r="BB177" s="2260"/>
      <c r="BC177" s="2260"/>
      <c r="BD177" s="2260"/>
      <c r="BE177" s="2260"/>
      <c r="BF177" s="2260"/>
      <c r="BG177" s="2260"/>
      <c r="BH177" s="2260"/>
      <c r="BI177" s="2260"/>
      <c r="BJ177" s="2260"/>
      <c r="BK177" s="2260"/>
      <c r="BL177" s="2260"/>
      <c r="BM177" s="2260"/>
      <c r="BN177" s="2260"/>
      <c r="BO177" s="2260"/>
      <c r="BP177" s="2260"/>
      <c r="BQ177" s="2260"/>
      <c r="BR177" s="2260"/>
      <c r="BS177" s="2260"/>
      <c r="BT177" s="2260"/>
      <c r="BU177" s="2260"/>
      <c r="BV177" s="2260"/>
      <c r="BW177" s="2260"/>
      <c r="BX177" s="2260"/>
      <c r="BY177" s="2260"/>
      <c r="BZ177" s="2260"/>
      <c r="CA177" s="2260"/>
      <c r="CB177" s="2260"/>
      <c r="CC177" s="2260"/>
      <c r="CD177" s="2260"/>
      <c r="CE177" s="2260"/>
      <c r="CF177" s="2260"/>
      <c r="CG177" s="2260"/>
      <c r="CH177" s="2260"/>
      <c r="CI177" s="2260"/>
      <c r="CJ177" s="2260"/>
      <c r="CK177" s="2260"/>
      <c r="CL177" s="2260"/>
      <c r="CM177" s="2260"/>
      <c r="CN177" s="2260"/>
      <c r="CO177" s="2260"/>
      <c r="CP177" s="2260"/>
      <c r="CQ177" s="2260"/>
      <c r="CR177" s="2260"/>
      <c r="CS177" s="2260"/>
      <c r="CT177" s="2260"/>
      <c r="CU177" s="2260"/>
      <c r="CV177" s="2260"/>
      <c r="CW177" s="2260"/>
      <c r="CX177" s="2260"/>
      <c r="CY177" s="2260"/>
      <c r="CZ177" s="2260"/>
      <c r="DA177" s="2260"/>
      <c r="DB177" s="2260"/>
      <c r="DC177" s="2260"/>
      <c r="DD177" s="2260"/>
      <c r="DE177" s="2260"/>
      <c r="DF177" s="2260"/>
      <c r="DG177" s="2260"/>
      <c r="DH177" s="2260"/>
      <c r="DI177" s="2260"/>
      <c r="DJ177" s="2260"/>
      <c r="DK177" s="2260"/>
      <c r="DL177" s="2260"/>
      <c r="DM177" s="2260"/>
      <c r="DN177" s="2260"/>
      <c r="DO177" s="2260"/>
      <c r="DP177" s="2260"/>
      <c r="DQ177" s="2260"/>
      <c r="DR177" s="2260"/>
      <c r="DS177" s="2260"/>
      <c r="DT177" s="2260"/>
      <c r="DU177" s="2260"/>
      <c r="DV177" s="2260"/>
      <c r="DW177" s="2260"/>
      <c r="DX177" s="2260"/>
      <c r="DY177" s="2260"/>
      <c r="DZ177" s="2260"/>
      <c r="EA177" s="2260"/>
      <c r="EB177" s="2260"/>
      <c r="EC177" s="2260"/>
      <c r="ED177" s="2260"/>
      <c r="EE177" s="2260"/>
      <c r="EF177" s="2260"/>
      <c r="EG177" s="2260"/>
      <c r="EH177" s="2260"/>
      <c r="EI177" s="2260"/>
      <c r="EJ177" s="2260"/>
      <c r="EK177" s="2260"/>
      <c r="EL177" s="2260"/>
      <c r="EM177" s="2260"/>
      <c r="EN177" s="2260"/>
      <c r="EO177" s="2260"/>
      <c r="EP177" s="2260"/>
      <c r="EQ177" s="2260"/>
      <c r="ER177" s="2260"/>
      <c r="ES177" s="2260"/>
      <c r="ET177" s="2260"/>
      <c r="EU177" s="2260"/>
      <c r="EV177" s="2260"/>
      <c r="EW177" s="2260"/>
      <c r="EX177" s="2260"/>
      <c r="EY177" s="2260"/>
      <c r="EZ177" s="2260"/>
    </row>
    <row r="178" spans="1:274" s="2185" customFormat="1" ht="13.8">
      <c r="A178" s="2226" t="s">
        <v>590</v>
      </c>
      <c r="B178" s="152"/>
      <c r="D178" s="2340"/>
      <c r="E178" s="2234">
        <v>17</v>
      </c>
      <c r="F178" s="2187" t="s">
        <v>1027</v>
      </c>
      <c r="G178" s="2389">
        <v>0</v>
      </c>
      <c r="H178" s="2389" t="s">
        <v>1027</v>
      </c>
      <c r="I178" s="2390" t="s">
        <v>1421</v>
      </c>
      <c r="J178" s="2390"/>
      <c r="K178" s="2391" t="s">
        <v>1027</v>
      </c>
      <c r="L178" s="2391" t="s">
        <v>1027</v>
      </c>
      <c r="M178" s="2391" t="s">
        <v>1027</v>
      </c>
      <c r="N178" s="2391" t="s">
        <v>1027</v>
      </c>
      <c r="O178" s="2392" t="s">
        <v>1027</v>
      </c>
      <c r="P178" s="2391" t="s">
        <v>1027</v>
      </c>
      <c r="R178" s="2186"/>
      <c r="T178" s="2331" t="s">
        <v>1517</v>
      </c>
      <c r="U178" s="2260"/>
      <c r="V178" s="2260"/>
      <c r="W178" s="2260"/>
      <c r="X178" s="2260"/>
      <c r="Y178" s="2260"/>
      <c r="Z178" s="2260"/>
      <c r="AA178" s="2260"/>
      <c r="AB178" s="2260"/>
      <c r="AC178" s="2260"/>
      <c r="AD178" s="2260"/>
      <c r="AE178" s="2260"/>
      <c r="AF178" s="2260"/>
      <c r="AG178" s="2260"/>
      <c r="AH178" s="2260"/>
      <c r="AI178" s="2260"/>
      <c r="AJ178" s="2260"/>
      <c r="AK178" s="2260"/>
      <c r="AL178" s="2260"/>
      <c r="AM178" s="2260"/>
      <c r="AN178" s="2260"/>
      <c r="AO178" s="2260"/>
      <c r="AP178" s="2260"/>
      <c r="AQ178" s="2260"/>
      <c r="AR178" s="2260"/>
      <c r="AS178" s="2260"/>
      <c r="AT178" s="2260"/>
      <c r="AU178" s="2260"/>
      <c r="AV178" s="2260"/>
      <c r="AW178" s="2260"/>
      <c r="AX178" s="2260"/>
      <c r="AY178" s="2260"/>
      <c r="AZ178" s="2260"/>
      <c r="BA178" s="2260"/>
      <c r="BB178" s="2260"/>
      <c r="BC178" s="2260"/>
      <c r="BD178" s="2260"/>
      <c r="BE178" s="2260"/>
      <c r="BF178" s="2260"/>
      <c r="BG178" s="2260"/>
      <c r="BH178" s="2260"/>
      <c r="BI178" s="2260"/>
      <c r="BJ178" s="2260"/>
      <c r="BK178" s="2260"/>
      <c r="BL178" s="2260"/>
      <c r="BM178" s="2260"/>
      <c r="BN178" s="2260"/>
      <c r="BO178" s="2260"/>
      <c r="BP178" s="2260"/>
      <c r="BQ178" s="2260"/>
      <c r="BR178" s="2260"/>
      <c r="BS178" s="2260"/>
      <c r="BT178" s="2260"/>
      <c r="BU178" s="2260"/>
      <c r="BV178" s="2260"/>
      <c r="BW178" s="2260"/>
      <c r="BX178" s="2260"/>
      <c r="BY178" s="2260"/>
      <c r="BZ178" s="2260"/>
      <c r="CA178" s="2260"/>
      <c r="CB178" s="2260"/>
      <c r="CC178" s="2260"/>
      <c r="CD178" s="2260"/>
      <c r="CE178" s="2260"/>
      <c r="CF178" s="2260"/>
      <c r="CG178" s="2260"/>
      <c r="CH178" s="2260"/>
      <c r="CI178" s="2260"/>
      <c r="CJ178" s="2260"/>
      <c r="CK178" s="2260"/>
      <c r="CL178" s="2260"/>
      <c r="CM178" s="2260"/>
      <c r="CN178" s="2260"/>
      <c r="CO178" s="2260"/>
      <c r="CP178" s="2260"/>
      <c r="CQ178" s="2260"/>
      <c r="CR178" s="2260"/>
      <c r="CS178" s="2260"/>
      <c r="CT178" s="2260"/>
      <c r="CU178" s="2260"/>
      <c r="CV178" s="2260"/>
      <c r="CW178" s="2260"/>
      <c r="CX178" s="2260"/>
      <c r="CY178" s="2260"/>
      <c r="CZ178" s="2260"/>
      <c r="DA178" s="2260"/>
      <c r="DB178" s="2260"/>
      <c r="DC178" s="2260"/>
      <c r="DD178" s="2260"/>
      <c r="DE178" s="2260"/>
      <c r="DF178" s="2260"/>
      <c r="DG178" s="2260"/>
      <c r="DH178" s="2260"/>
      <c r="DI178" s="2260"/>
      <c r="DJ178" s="2260"/>
      <c r="DK178" s="2260"/>
      <c r="DL178" s="2260"/>
      <c r="DM178" s="2260"/>
      <c r="DN178" s="2260"/>
      <c r="DO178" s="2260"/>
      <c r="DP178" s="2260"/>
      <c r="DQ178" s="2260"/>
      <c r="DR178" s="2260"/>
      <c r="DS178" s="2260"/>
      <c r="DT178" s="2260"/>
      <c r="DU178" s="2260"/>
      <c r="DV178" s="2260"/>
      <c r="DW178" s="2260"/>
      <c r="DX178" s="2260"/>
      <c r="DY178" s="2260"/>
      <c r="DZ178" s="2260"/>
      <c r="EA178" s="2260"/>
      <c r="EB178" s="2260"/>
      <c r="EC178" s="2260"/>
      <c r="ED178" s="2260"/>
      <c r="EE178" s="2260"/>
      <c r="EF178" s="2260"/>
      <c r="EG178" s="2260"/>
      <c r="EH178" s="2260"/>
      <c r="EI178" s="2260"/>
      <c r="EJ178" s="2260"/>
      <c r="EK178" s="2260"/>
      <c r="EL178" s="2260"/>
      <c r="EM178" s="2260"/>
      <c r="EN178" s="2260"/>
      <c r="EO178" s="2260"/>
      <c r="EP178" s="2260"/>
      <c r="EQ178" s="2260"/>
      <c r="ER178" s="2260"/>
      <c r="ES178" s="2260"/>
      <c r="ET178" s="2260"/>
      <c r="EU178" s="2260"/>
      <c r="EV178" s="2260"/>
      <c r="EW178" s="2260"/>
      <c r="EX178" s="2260"/>
      <c r="EY178" s="2260"/>
      <c r="EZ178" s="2260"/>
    </row>
    <row r="179" spans="1:274" s="2185" customFormat="1" ht="13.8">
      <c r="A179" s="2226" t="s">
        <v>590</v>
      </c>
      <c r="B179" s="152"/>
      <c r="D179" s="2340"/>
      <c r="E179" s="2234">
        <v>18</v>
      </c>
      <c r="F179" s="2187" t="s">
        <v>1027</v>
      </c>
      <c r="G179" s="2389">
        <v>0</v>
      </c>
      <c r="H179" s="2389" t="s">
        <v>1027</v>
      </c>
      <c r="I179" s="2390" t="s">
        <v>1421</v>
      </c>
      <c r="J179" s="2390"/>
      <c r="K179" s="2391" t="s">
        <v>1027</v>
      </c>
      <c r="L179" s="2391" t="s">
        <v>1027</v>
      </c>
      <c r="M179" s="2391" t="s">
        <v>1027</v>
      </c>
      <c r="N179" s="2391" t="s">
        <v>1027</v>
      </c>
      <c r="O179" s="2392" t="s">
        <v>1027</v>
      </c>
      <c r="P179" s="2391" t="s">
        <v>1027</v>
      </c>
      <c r="R179" s="2186"/>
      <c r="T179" s="2331" t="s">
        <v>1517</v>
      </c>
      <c r="U179" s="2260"/>
      <c r="V179" s="2260"/>
      <c r="W179" s="2260"/>
      <c r="X179" s="2260"/>
      <c r="Y179" s="2260"/>
      <c r="Z179" s="2260"/>
      <c r="AA179" s="2260"/>
      <c r="AB179" s="2260"/>
      <c r="AC179" s="2260"/>
      <c r="AD179" s="2260"/>
      <c r="AE179" s="2260"/>
      <c r="AF179" s="2260"/>
      <c r="AG179" s="2260"/>
      <c r="AH179" s="2260"/>
      <c r="AI179" s="2260"/>
      <c r="AJ179" s="2260"/>
      <c r="AK179" s="2260"/>
      <c r="AL179" s="2260"/>
      <c r="AM179" s="2260"/>
      <c r="AN179" s="2260"/>
      <c r="AO179" s="2260"/>
      <c r="AP179" s="2260"/>
      <c r="AQ179" s="2260"/>
      <c r="AR179" s="2260"/>
      <c r="AS179" s="2260"/>
      <c r="AT179" s="2260"/>
      <c r="AU179" s="2260"/>
      <c r="AV179" s="2260"/>
      <c r="AW179" s="2260"/>
      <c r="AX179" s="2260"/>
      <c r="AY179" s="2260"/>
      <c r="AZ179" s="2260"/>
      <c r="BA179" s="2260"/>
      <c r="BB179" s="2260"/>
      <c r="BC179" s="2260"/>
      <c r="BD179" s="2260"/>
      <c r="BE179" s="2260"/>
      <c r="BF179" s="2260"/>
      <c r="BG179" s="2260"/>
      <c r="BH179" s="2260"/>
      <c r="BI179" s="2260"/>
      <c r="BJ179" s="2260"/>
      <c r="BK179" s="2260"/>
      <c r="BL179" s="2260"/>
      <c r="BM179" s="2260"/>
      <c r="BN179" s="2260"/>
      <c r="BO179" s="2260"/>
      <c r="BP179" s="2260"/>
      <c r="BQ179" s="2260"/>
      <c r="BR179" s="2260"/>
      <c r="BS179" s="2260"/>
      <c r="BT179" s="2260"/>
      <c r="BU179" s="2260"/>
      <c r="BV179" s="2260"/>
      <c r="BW179" s="2260"/>
      <c r="BX179" s="2260"/>
      <c r="BY179" s="2260"/>
      <c r="BZ179" s="2260"/>
      <c r="CA179" s="2260"/>
      <c r="CB179" s="2260"/>
      <c r="CC179" s="2260"/>
      <c r="CD179" s="2260"/>
      <c r="CE179" s="2260"/>
      <c r="CF179" s="2260"/>
      <c r="CG179" s="2260"/>
      <c r="CH179" s="2260"/>
      <c r="CI179" s="2260"/>
      <c r="CJ179" s="2260"/>
      <c r="CK179" s="2260"/>
      <c r="CL179" s="2260"/>
      <c r="CM179" s="2260"/>
      <c r="CN179" s="2260"/>
      <c r="CO179" s="2260"/>
      <c r="CP179" s="2260"/>
      <c r="CQ179" s="2260"/>
      <c r="CR179" s="2260"/>
      <c r="CS179" s="2260"/>
      <c r="CT179" s="2260"/>
      <c r="CU179" s="2260"/>
      <c r="CV179" s="2260"/>
      <c r="CW179" s="2260"/>
      <c r="CX179" s="2260"/>
      <c r="CY179" s="2260"/>
      <c r="CZ179" s="2260"/>
      <c r="DA179" s="2260"/>
      <c r="DB179" s="2260"/>
      <c r="DC179" s="2260"/>
      <c r="DD179" s="2260"/>
      <c r="DE179" s="2260"/>
      <c r="DF179" s="2260"/>
      <c r="DG179" s="2260"/>
      <c r="DH179" s="2260"/>
      <c r="DI179" s="2260"/>
      <c r="DJ179" s="2260"/>
      <c r="DK179" s="2260"/>
      <c r="DL179" s="2260"/>
      <c r="DM179" s="2260"/>
      <c r="DN179" s="2260"/>
      <c r="DO179" s="2260"/>
      <c r="DP179" s="2260"/>
      <c r="DQ179" s="2260"/>
      <c r="DR179" s="2260"/>
      <c r="DS179" s="2260"/>
      <c r="DT179" s="2260"/>
      <c r="DU179" s="2260"/>
      <c r="DV179" s="2260"/>
      <c r="DW179" s="2260"/>
      <c r="DX179" s="2260"/>
      <c r="DY179" s="2260"/>
      <c r="DZ179" s="2260"/>
      <c r="EA179" s="2260"/>
      <c r="EB179" s="2260"/>
      <c r="EC179" s="2260"/>
      <c r="ED179" s="2260"/>
      <c r="EE179" s="2260"/>
      <c r="EF179" s="2260"/>
      <c r="EG179" s="2260"/>
      <c r="EH179" s="2260"/>
      <c r="EI179" s="2260"/>
      <c r="EJ179" s="2260"/>
      <c r="EK179" s="2260"/>
      <c r="EL179" s="2260"/>
      <c r="EM179" s="2260"/>
      <c r="EN179" s="2260"/>
      <c r="EO179" s="2260"/>
      <c r="EP179" s="2260"/>
      <c r="EQ179" s="2260"/>
      <c r="ER179" s="2260"/>
      <c r="ES179" s="2260"/>
      <c r="ET179" s="2260"/>
      <c r="EU179" s="2260"/>
      <c r="EV179" s="2260"/>
      <c r="EW179" s="2260"/>
      <c r="EX179" s="2260"/>
      <c r="EY179" s="2260"/>
      <c r="EZ179" s="2260"/>
    </row>
    <row r="180" spans="1:274" s="2185" customFormat="1" ht="13.8">
      <c r="A180" s="2226" t="s">
        <v>590</v>
      </c>
      <c r="B180" s="152"/>
      <c r="D180" s="2340"/>
      <c r="E180" s="2234">
        <v>19</v>
      </c>
      <c r="F180" s="2187" t="s">
        <v>1027</v>
      </c>
      <c r="G180" s="2389">
        <v>0</v>
      </c>
      <c r="H180" s="2389" t="s">
        <v>1027</v>
      </c>
      <c r="I180" s="2390" t="s">
        <v>1421</v>
      </c>
      <c r="J180" s="2390"/>
      <c r="K180" s="2391" t="s">
        <v>1027</v>
      </c>
      <c r="L180" s="2391" t="s">
        <v>1027</v>
      </c>
      <c r="M180" s="2391" t="s">
        <v>1027</v>
      </c>
      <c r="N180" s="2391" t="s">
        <v>1027</v>
      </c>
      <c r="O180" s="2392" t="s">
        <v>1027</v>
      </c>
      <c r="P180" s="2391" t="s">
        <v>1027</v>
      </c>
      <c r="R180" s="2186"/>
      <c r="T180" s="2331" t="s">
        <v>1517</v>
      </c>
      <c r="U180" s="2260"/>
      <c r="V180" s="2260"/>
      <c r="W180" s="2260"/>
      <c r="X180" s="2260"/>
      <c r="Y180" s="2260"/>
      <c r="Z180" s="2260"/>
      <c r="AA180" s="2260"/>
      <c r="AB180" s="2260"/>
      <c r="AC180" s="2260"/>
      <c r="AD180" s="2260"/>
      <c r="AE180" s="2260"/>
      <c r="AF180" s="2260"/>
      <c r="AG180" s="2260"/>
      <c r="AH180" s="2260"/>
      <c r="AI180" s="2260"/>
      <c r="AJ180" s="2260"/>
      <c r="AK180" s="2260"/>
      <c r="AL180" s="2260"/>
      <c r="AM180" s="2260"/>
      <c r="AN180" s="2260"/>
      <c r="AO180" s="2260"/>
      <c r="AP180" s="2260"/>
      <c r="AQ180" s="2260"/>
      <c r="AR180" s="2260"/>
      <c r="AS180" s="2260"/>
      <c r="AT180" s="2260"/>
      <c r="AU180" s="2260"/>
      <c r="AV180" s="2260"/>
      <c r="AW180" s="2260"/>
      <c r="AX180" s="2260"/>
      <c r="AY180" s="2260"/>
      <c r="AZ180" s="2260"/>
      <c r="BA180" s="2260"/>
      <c r="BB180" s="2260"/>
      <c r="BC180" s="2260"/>
      <c r="BD180" s="2260"/>
      <c r="BE180" s="2260"/>
      <c r="BF180" s="2260"/>
      <c r="BG180" s="2260"/>
      <c r="BH180" s="2260"/>
      <c r="BI180" s="2260"/>
      <c r="BJ180" s="2260"/>
      <c r="BK180" s="2260"/>
      <c r="BL180" s="2260"/>
      <c r="BM180" s="2260"/>
      <c r="BN180" s="2260"/>
      <c r="BO180" s="2260"/>
      <c r="BP180" s="2260"/>
      <c r="BQ180" s="2260"/>
      <c r="BR180" s="2260"/>
      <c r="BS180" s="2260"/>
      <c r="BT180" s="2260"/>
      <c r="BU180" s="2260"/>
      <c r="BV180" s="2260"/>
      <c r="BW180" s="2260"/>
      <c r="BX180" s="2260"/>
      <c r="BY180" s="2260"/>
      <c r="BZ180" s="2260"/>
      <c r="CA180" s="2260"/>
      <c r="CB180" s="2260"/>
      <c r="CC180" s="2260"/>
      <c r="CD180" s="2260"/>
      <c r="CE180" s="2260"/>
      <c r="CF180" s="2260"/>
      <c r="CG180" s="2260"/>
      <c r="CH180" s="2260"/>
      <c r="CI180" s="2260"/>
      <c r="CJ180" s="2260"/>
      <c r="CK180" s="2260"/>
      <c r="CL180" s="2260"/>
      <c r="CM180" s="2260"/>
      <c r="CN180" s="2260"/>
      <c r="CO180" s="2260"/>
      <c r="CP180" s="2260"/>
      <c r="CQ180" s="2260"/>
      <c r="CR180" s="2260"/>
      <c r="CS180" s="2260"/>
      <c r="CT180" s="2260"/>
      <c r="CU180" s="2260"/>
      <c r="CV180" s="2260"/>
      <c r="CW180" s="2260"/>
      <c r="CX180" s="2260"/>
      <c r="CY180" s="2260"/>
      <c r="CZ180" s="2260"/>
      <c r="DA180" s="2260"/>
      <c r="DB180" s="2260"/>
      <c r="DC180" s="2260"/>
      <c r="DD180" s="2260"/>
      <c r="DE180" s="2260"/>
      <c r="DF180" s="2260"/>
      <c r="DG180" s="2260"/>
      <c r="DH180" s="2260"/>
      <c r="DI180" s="2260"/>
      <c r="DJ180" s="2260"/>
      <c r="DK180" s="2260"/>
      <c r="DL180" s="2260"/>
      <c r="DM180" s="2260"/>
      <c r="DN180" s="2260"/>
      <c r="DO180" s="2260"/>
      <c r="DP180" s="2260"/>
      <c r="DQ180" s="2260"/>
      <c r="DR180" s="2260"/>
      <c r="DS180" s="2260"/>
      <c r="DT180" s="2260"/>
      <c r="DU180" s="2260"/>
      <c r="DV180" s="2260"/>
      <c r="DW180" s="2260"/>
      <c r="DX180" s="2260"/>
      <c r="DY180" s="2260"/>
      <c r="DZ180" s="2260"/>
      <c r="EA180" s="2260"/>
      <c r="EB180" s="2260"/>
      <c r="EC180" s="2260"/>
      <c r="ED180" s="2260"/>
      <c r="EE180" s="2260"/>
      <c r="EF180" s="2260"/>
      <c r="EG180" s="2260"/>
      <c r="EH180" s="2260"/>
      <c r="EI180" s="2260"/>
      <c r="EJ180" s="2260"/>
      <c r="EK180" s="2260"/>
      <c r="EL180" s="2260"/>
      <c r="EM180" s="2260"/>
      <c r="EN180" s="2260"/>
      <c r="EO180" s="2260"/>
      <c r="EP180" s="2260"/>
      <c r="EQ180" s="2260"/>
      <c r="ER180" s="2260"/>
      <c r="ES180" s="2260"/>
      <c r="ET180" s="2260"/>
      <c r="EU180" s="2260"/>
      <c r="EV180" s="2260"/>
      <c r="EW180" s="2260"/>
      <c r="EX180" s="2260"/>
      <c r="EY180" s="2260"/>
      <c r="EZ180" s="2260"/>
    </row>
    <row r="181" spans="1:274" s="2185" customFormat="1" ht="13.8">
      <c r="A181" s="2226" t="s">
        <v>590</v>
      </c>
      <c r="B181" s="152"/>
      <c r="D181" s="2340"/>
      <c r="E181" s="2234">
        <v>20</v>
      </c>
      <c r="F181" s="2187" t="s">
        <v>1027</v>
      </c>
      <c r="G181" s="2389">
        <v>0</v>
      </c>
      <c r="H181" s="2389" t="s">
        <v>1027</v>
      </c>
      <c r="I181" s="2390" t="s">
        <v>1421</v>
      </c>
      <c r="J181" s="2390"/>
      <c r="K181" s="2391" t="s">
        <v>1027</v>
      </c>
      <c r="L181" s="2391" t="s">
        <v>1027</v>
      </c>
      <c r="M181" s="2391" t="s">
        <v>1027</v>
      </c>
      <c r="N181" s="2391" t="s">
        <v>1027</v>
      </c>
      <c r="O181" s="2392" t="s">
        <v>1027</v>
      </c>
      <c r="P181" s="2391" t="s">
        <v>1027</v>
      </c>
      <c r="R181" s="2186"/>
      <c r="T181" s="2331" t="s">
        <v>1517</v>
      </c>
      <c r="U181" s="2260"/>
      <c r="V181" s="2260"/>
      <c r="W181" s="2260"/>
      <c r="X181" s="2260"/>
      <c r="Y181" s="2260"/>
      <c r="Z181" s="2260"/>
      <c r="AA181" s="2260"/>
      <c r="AB181" s="2260"/>
      <c r="AC181" s="2260"/>
      <c r="AD181" s="2260"/>
      <c r="AE181" s="2260"/>
      <c r="AF181" s="2260"/>
      <c r="AG181" s="2260"/>
      <c r="AH181" s="2260"/>
      <c r="AI181" s="2260"/>
      <c r="AJ181" s="2260"/>
      <c r="AK181" s="2260"/>
      <c r="AL181" s="2260"/>
      <c r="AM181" s="2260"/>
      <c r="AN181" s="2260"/>
      <c r="AO181" s="2260"/>
      <c r="AP181" s="2260"/>
      <c r="AQ181" s="2260"/>
      <c r="AR181" s="2260"/>
      <c r="AS181" s="2260"/>
      <c r="AT181" s="2260"/>
      <c r="AU181" s="2260"/>
      <c r="AV181" s="2260"/>
      <c r="AW181" s="2260"/>
      <c r="AX181" s="2260"/>
      <c r="AY181" s="2260"/>
      <c r="AZ181" s="2260"/>
      <c r="BA181" s="2260"/>
      <c r="BB181" s="2260"/>
      <c r="BC181" s="2260"/>
      <c r="BD181" s="2260"/>
      <c r="BE181" s="2260"/>
      <c r="BF181" s="2260"/>
      <c r="BG181" s="2260"/>
      <c r="BH181" s="2260"/>
      <c r="BI181" s="2260"/>
      <c r="BJ181" s="2260"/>
      <c r="BK181" s="2260"/>
      <c r="BL181" s="2260"/>
      <c r="BM181" s="2260"/>
      <c r="BN181" s="2260"/>
      <c r="BO181" s="2260"/>
      <c r="BP181" s="2260"/>
      <c r="BQ181" s="2260"/>
      <c r="BR181" s="2260"/>
      <c r="BS181" s="2260"/>
      <c r="BT181" s="2260"/>
      <c r="BU181" s="2260"/>
      <c r="BV181" s="2260"/>
      <c r="BW181" s="2260"/>
      <c r="BX181" s="2260"/>
      <c r="BY181" s="2260"/>
      <c r="BZ181" s="2260"/>
      <c r="CA181" s="2260"/>
      <c r="CB181" s="2260"/>
      <c r="CC181" s="2260"/>
      <c r="CD181" s="2260"/>
      <c r="CE181" s="2260"/>
      <c r="CF181" s="2260"/>
      <c r="CG181" s="2260"/>
      <c r="CH181" s="2260"/>
      <c r="CI181" s="2260"/>
      <c r="CJ181" s="2260"/>
      <c r="CK181" s="2260"/>
      <c r="CL181" s="2260"/>
      <c r="CM181" s="2260"/>
      <c r="CN181" s="2260"/>
      <c r="CO181" s="2260"/>
      <c r="CP181" s="2260"/>
      <c r="CQ181" s="2260"/>
      <c r="CR181" s="2260"/>
      <c r="CS181" s="2260"/>
      <c r="CT181" s="2260"/>
      <c r="CU181" s="2260"/>
      <c r="CV181" s="2260"/>
      <c r="CW181" s="2260"/>
      <c r="CX181" s="2260"/>
      <c r="CY181" s="2260"/>
      <c r="CZ181" s="2260"/>
      <c r="DA181" s="2260"/>
      <c r="DB181" s="2260"/>
      <c r="DC181" s="2260"/>
      <c r="DD181" s="2260"/>
      <c r="DE181" s="2260"/>
      <c r="DF181" s="2260"/>
      <c r="DG181" s="2260"/>
      <c r="DH181" s="2260"/>
      <c r="DI181" s="2260"/>
      <c r="DJ181" s="2260"/>
      <c r="DK181" s="2260"/>
      <c r="DL181" s="2260"/>
      <c r="DM181" s="2260"/>
      <c r="DN181" s="2260"/>
      <c r="DO181" s="2260"/>
      <c r="DP181" s="2260"/>
      <c r="DQ181" s="2260"/>
      <c r="DR181" s="2260"/>
      <c r="DS181" s="2260"/>
      <c r="DT181" s="2260"/>
      <c r="DU181" s="2260"/>
      <c r="DV181" s="2260"/>
      <c r="DW181" s="2260"/>
      <c r="DX181" s="2260"/>
      <c r="DY181" s="2260"/>
      <c r="DZ181" s="2260"/>
      <c r="EA181" s="2260"/>
      <c r="EB181" s="2260"/>
      <c r="EC181" s="2260"/>
      <c r="ED181" s="2260"/>
      <c r="EE181" s="2260"/>
      <c r="EF181" s="2260"/>
      <c r="EG181" s="2260"/>
      <c r="EH181" s="2260"/>
      <c r="EI181" s="2260"/>
      <c r="EJ181" s="2260"/>
      <c r="EK181" s="2260"/>
      <c r="EL181" s="2260"/>
      <c r="EM181" s="2260"/>
      <c r="EN181" s="2260"/>
      <c r="EO181" s="2260"/>
      <c r="EP181" s="2260"/>
      <c r="EQ181" s="2260"/>
      <c r="ER181" s="2260"/>
      <c r="ES181" s="2260"/>
      <c r="ET181" s="2260"/>
      <c r="EU181" s="2260"/>
      <c r="EV181" s="2260"/>
      <c r="EW181" s="2260"/>
      <c r="EX181" s="2260"/>
      <c r="EY181" s="2260"/>
      <c r="EZ181" s="2260"/>
    </row>
    <row r="182" spans="1:274" s="2185" customFormat="1" ht="13.8">
      <c r="A182" s="2226" t="s">
        <v>590</v>
      </c>
      <c r="B182" s="152"/>
      <c r="D182" s="2340"/>
      <c r="E182" s="2234">
        <v>21</v>
      </c>
      <c r="F182" s="2187" t="s">
        <v>1027</v>
      </c>
      <c r="G182" s="2389">
        <v>0</v>
      </c>
      <c r="H182" s="2389" t="s">
        <v>1027</v>
      </c>
      <c r="I182" s="2390" t="s">
        <v>1421</v>
      </c>
      <c r="J182" s="2390"/>
      <c r="K182" s="2391" t="s">
        <v>1027</v>
      </c>
      <c r="L182" s="2391" t="s">
        <v>1027</v>
      </c>
      <c r="M182" s="2391" t="s">
        <v>1027</v>
      </c>
      <c r="N182" s="2391" t="s">
        <v>1027</v>
      </c>
      <c r="O182" s="2392" t="s">
        <v>1027</v>
      </c>
      <c r="P182" s="2391" t="s">
        <v>1027</v>
      </c>
      <c r="R182" s="2186"/>
      <c r="T182" s="2331" t="s">
        <v>1517</v>
      </c>
      <c r="U182" s="2260"/>
      <c r="V182" s="2260"/>
      <c r="W182" s="2260"/>
      <c r="X182" s="2260"/>
      <c r="Y182" s="2260"/>
      <c r="Z182" s="2260"/>
      <c r="AA182" s="2260"/>
      <c r="AB182" s="2260"/>
      <c r="AC182" s="2260"/>
      <c r="AD182" s="2260"/>
      <c r="AE182" s="2260"/>
      <c r="AF182" s="2260"/>
      <c r="AG182" s="2260"/>
      <c r="AH182" s="2260"/>
      <c r="AI182" s="2260"/>
      <c r="AJ182" s="2260"/>
      <c r="AK182" s="2260"/>
      <c r="AL182" s="2260"/>
      <c r="AM182" s="2260"/>
      <c r="AN182" s="2260"/>
      <c r="AO182" s="2260"/>
      <c r="AP182" s="2260"/>
      <c r="AQ182" s="2260"/>
      <c r="AR182" s="2260"/>
      <c r="AS182" s="2260"/>
      <c r="AT182" s="2260"/>
      <c r="AU182" s="2260"/>
      <c r="AV182" s="2260"/>
      <c r="AW182" s="2260"/>
      <c r="AX182" s="2260"/>
      <c r="AY182" s="2260"/>
      <c r="AZ182" s="2260"/>
      <c r="BA182" s="2260"/>
      <c r="BB182" s="2260"/>
      <c r="BC182" s="2260"/>
      <c r="BD182" s="2260"/>
      <c r="BE182" s="2260"/>
      <c r="BF182" s="2260"/>
      <c r="BG182" s="2260"/>
      <c r="BH182" s="2260"/>
      <c r="BI182" s="2260"/>
      <c r="BJ182" s="2260"/>
      <c r="BK182" s="2260"/>
      <c r="BL182" s="2260"/>
      <c r="BM182" s="2260"/>
      <c r="BN182" s="2260"/>
      <c r="BO182" s="2260"/>
      <c r="BP182" s="2260"/>
      <c r="BQ182" s="2260"/>
      <c r="BR182" s="2260"/>
      <c r="BS182" s="2260"/>
      <c r="BT182" s="2260"/>
      <c r="BU182" s="2260"/>
      <c r="BV182" s="2260"/>
      <c r="BW182" s="2260"/>
      <c r="BX182" s="2260"/>
      <c r="BY182" s="2260"/>
      <c r="BZ182" s="2260"/>
      <c r="CA182" s="2260"/>
      <c r="CB182" s="2260"/>
      <c r="CC182" s="2260"/>
      <c r="CD182" s="2260"/>
      <c r="CE182" s="2260"/>
      <c r="CF182" s="2260"/>
      <c r="CG182" s="2260"/>
      <c r="CH182" s="2260"/>
      <c r="CI182" s="2260"/>
      <c r="CJ182" s="2260"/>
      <c r="CK182" s="2260"/>
      <c r="CL182" s="2260"/>
      <c r="CM182" s="2260"/>
      <c r="CN182" s="2260"/>
      <c r="CO182" s="2260"/>
      <c r="CP182" s="2260"/>
      <c r="CQ182" s="2260"/>
      <c r="CR182" s="2260"/>
      <c r="CS182" s="2260"/>
      <c r="CT182" s="2260"/>
      <c r="CU182" s="2260"/>
      <c r="CV182" s="2260"/>
      <c r="CW182" s="2260"/>
      <c r="CX182" s="2260"/>
      <c r="CY182" s="2260"/>
      <c r="CZ182" s="2260"/>
      <c r="DA182" s="2260"/>
      <c r="DB182" s="2260"/>
      <c r="DC182" s="2260"/>
      <c r="DD182" s="2260"/>
      <c r="DE182" s="2260"/>
      <c r="DF182" s="2260"/>
      <c r="DG182" s="2260"/>
      <c r="DH182" s="2260"/>
      <c r="DI182" s="2260"/>
      <c r="DJ182" s="2260"/>
      <c r="DK182" s="2260"/>
      <c r="DL182" s="2260"/>
      <c r="DM182" s="2260"/>
      <c r="DN182" s="2260"/>
      <c r="DO182" s="2260"/>
      <c r="DP182" s="2260"/>
      <c r="DQ182" s="2260"/>
      <c r="DR182" s="2260"/>
      <c r="DS182" s="2260"/>
      <c r="DT182" s="2260"/>
      <c r="DU182" s="2260"/>
      <c r="DV182" s="2260"/>
      <c r="DW182" s="2260"/>
      <c r="DX182" s="2260"/>
      <c r="DY182" s="2260"/>
      <c r="DZ182" s="2260"/>
      <c r="EA182" s="2260"/>
      <c r="EB182" s="2260"/>
      <c r="EC182" s="2260"/>
      <c r="ED182" s="2260"/>
      <c r="EE182" s="2260"/>
      <c r="EF182" s="2260"/>
      <c r="EG182" s="2260"/>
      <c r="EH182" s="2260"/>
      <c r="EI182" s="2260"/>
      <c r="EJ182" s="2260"/>
      <c r="EK182" s="2260"/>
      <c r="EL182" s="2260"/>
      <c r="EM182" s="2260"/>
      <c r="EN182" s="2260"/>
      <c r="EO182" s="2260"/>
      <c r="EP182" s="2260"/>
      <c r="EQ182" s="2260"/>
      <c r="ER182" s="2260"/>
      <c r="ES182" s="2260"/>
      <c r="ET182" s="2260"/>
      <c r="EU182" s="2260"/>
      <c r="EV182" s="2260"/>
      <c r="EW182" s="2260"/>
      <c r="EX182" s="2260"/>
      <c r="EY182" s="2260"/>
      <c r="EZ182" s="2260"/>
    </row>
    <row r="183" spans="1:274" s="2185" customFormat="1" ht="13.8">
      <c r="A183" s="2226" t="s">
        <v>590</v>
      </c>
      <c r="B183" s="152"/>
      <c r="D183" s="2340"/>
      <c r="E183" s="2234">
        <v>22</v>
      </c>
      <c r="F183" s="2187" t="s">
        <v>1027</v>
      </c>
      <c r="G183" s="2389">
        <v>0</v>
      </c>
      <c r="H183" s="2389" t="s">
        <v>1027</v>
      </c>
      <c r="I183" s="2390" t="s">
        <v>1421</v>
      </c>
      <c r="J183" s="2390"/>
      <c r="K183" s="2391" t="s">
        <v>1027</v>
      </c>
      <c r="L183" s="2391" t="s">
        <v>1027</v>
      </c>
      <c r="M183" s="2391" t="s">
        <v>1027</v>
      </c>
      <c r="N183" s="2391" t="s">
        <v>1027</v>
      </c>
      <c r="O183" s="2392" t="s">
        <v>1027</v>
      </c>
      <c r="P183" s="2391" t="s">
        <v>1027</v>
      </c>
      <c r="R183" s="2186"/>
      <c r="T183" s="2331" t="s">
        <v>1517</v>
      </c>
      <c r="U183" s="2260"/>
      <c r="V183" s="2260"/>
      <c r="W183" s="2260"/>
      <c r="X183" s="2260"/>
      <c r="Y183" s="2260"/>
      <c r="Z183" s="2260"/>
      <c r="AA183" s="2260"/>
      <c r="AB183" s="2260"/>
      <c r="AC183" s="2260"/>
      <c r="AD183" s="2260"/>
      <c r="AE183" s="2260"/>
      <c r="AF183" s="2260"/>
      <c r="AG183" s="2260"/>
      <c r="AH183" s="2260"/>
      <c r="AI183" s="2260"/>
      <c r="AJ183" s="2260"/>
      <c r="AK183" s="2260"/>
      <c r="AL183" s="2260"/>
      <c r="AM183" s="2260"/>
      <c r="AN183" s="2260"/>
      <c r="AO183" s="2260"/>
      <c r="AP183" s="2260"/>
      <c r="AQ183" s="2260"/>
      <c r="AR183" s="2260"/>
      <c r="AS183" s="2260"/>
      <c r="AT183" s="2260"/>
      <c r="AU183" s="2260"/>
      <c r="AV183" s="2260"/>
      <c r="AW183" s="2260"/>
      <c r="AX183" s="2260"/>
      <c r="AY183" s="2260"/>
      <c r="AZ183" s="2260"/>
      <c r="BA183" s="2260"/>
      <c r="BB183" s="2260"/>
      <c r="BC183" s="2260"/>
      <c r="BD183" s="2260"/>
      <c r="BE183" s="2260"/>
      <c r="BF183" s="2260"/>
      <c r="BG183" s="2260"/>
      <c r="BH183" s="2260"/>
      <c r="BI183" s="2260"/>
      <c r="BJ183" s="2260"/>
      <c r="BK183" s="2260"/>
      <c r="BL183" s="2260"/>
      <c r="BM183" s="2260"/>
      <c r="BN183" s="2260"/>
      <c r="BO183" s="2260"/>
      <c r="BP183" s="2260"/>
      <c r="BQ183" s="2260"/>
      <c r="BR183" s="2260"/>
      <c r="BS183" s="2260"/>
      <c r="BT183" s="2260"/>
      <c r="BU183" s="2260"/>
      <c r="BV183" s="2260"/>
      <c r="BW183" s="2260"/>
      <c r="BX183" s="2260"/>
      <c r="BY183" s="2260"/>
      <c r="BZ183" s="2260"/>
      <c r="CA183" s="2260"/>
      <c r="CB183" s="2260"/>
      <c r="CC183" s="2260"/>
      <c r="CD183" s="2260"/>
      <c r="CE183" s="2260"/>
      <c r="CF183" s="2260"/>
      <c r="CG183" s="2260"/>
      <c r="CH183" s="2260"/>
      <c r="CI183" s="2260"/>
      <c r="CJ183" s="2260"/>
      <c r="CK183" s="2260"/>
      <c r="CL183" s="2260"/>
      <c r="CM183" s="2260"/>
      <c r="CN183" s="2260"/>
      <c r="CO183" s="2260"/>
      <c r="CP183" s="2260"/>
      <c r="CQ183" s="2260"/>
      <c r="CR183" s="2260"/>
      <c r="CS183" s="2260"/>
      <c r="CT183" s="2260"/>
      <c r="CU183" s="2260"/>
      <c r="CV183" s="2260"/>
      <c r="CW183" s="2260"/>
      <c r="CX183" s="2260"/>
      <c r="CY183" s="2260"/>
      <c r="CZ183" s="2260"/>
      <c r="DA183" s="2260"/>
      <c r="DB183" s="2260"/>
      <c r="DC183" s="2260"/>
      <c r="DD183" s="2260"/>
      <c r="DE183" s="2260"/>
      <c r="DF183" s="2260"/>
      <c r="DG183" s="2260"/>
      <c r="DH183" s="2260"/>
      <c r="DI183" s="2260"/>
      <c r="DJ183" s="2260"/>
      <c r="DK183" s="2260"/>
      <c r="DL183" s="2260"/>
      <c r="DM183" s="2260"/>
      <c r="DN183" s="2260"/>
      <c r="DO183" s="2260"/>
      <c r="DP183" s="2260"/>
      <c r="DQ183" s="2260"/>
      <c r="DR183" s="2260"/>
      <c r="DS183" s="2260"/>
      <c r="DT183" s="2260"/>
      <c r="DU183" s="2260"/>
      <c r="DV183" s="2260"/>
      <c r="DW183" s="2260"/>
      <c r="DX183" s="2260"/>
      <c r="DY183" s="2260"/>
      <c r="DZ183" s="2260"/>
      <c r="EA183" s="2260"/>
      <c r="EB183" s="2260"/>
      <c r="EC183" s="2260"/>
      <c r="ED183" s="2260"/>
      <c r="EE183" s="2260"/>
      <c r="EF183" s="2260"/>
      <c r="EG183" s="2260"/>
      <c r="EH183" s="2260"/>
      <c r="EI183" s="2260"/>
      <c r="EJ183" s="2260"/>
      <c r="EK183" s="2260"/>
      <c r="EL183" s="2260"/>
      <c r="EM183" s="2260"/>
      <c r="EN183" s="2260"/>
      <c r="EO183" s="2260"/>
      <c r="EP183" s="2260"/>
      <c r="EQ183" s="2260"/>
      <c r="ER183" s="2260"/>
      <c r="ES183" s="2260"/>
      <c r="ET183" s="2260"/>
      <c r="EU183" s="2260"/>
      <c r="EV183" s="2260"/>
      <c r="EW183" s="2260"/>
      <c r="EX183" s="2260"/>
      <c r="EY183" s="2260"/>
      <c r="EZ183" s="2260"/>
    </row>
    <row r="184" spans="1:274" s="2185" customFormat="1" ht="13.8">
      <c r="A184" s="2226" t="s">
        <v>590</v>
      </c>
      <c r="B184" s="152"/>
      <c r="D184" s="2340"/>
      <c r="E184" s="2234">
        <v>23</v>
      </c>
      <c r="F184" s="2187" t="s">
        <v>1027</v>
      </c>
      <c r="G184" s="2389">
        <v>0</v>
      </c>
      <c r="H184" s="2389" t="s">
        <v>1027</v>
      </c>
      <c r="I184" s="2390" t="s">
        <v>1421</v>
      </c>
      <c r="J184" s="2390"/>
      <c r="K184" s="2391" t="s">
        <v>1027</v>
      </c>
      <c r="L184" s="2391" t="s">
        <v>1027</v>
      </c>
      <c r="M184" s="2391" t="s">
        <v>1027</v>
      </c>
      <c r="N184" s="2391" t="s">
        <v>1027</v>
      </c>
      <c r="O184" s="2392" t="s">
        <v>1027</v>
      </c>
      <c r="P184" s="2391" t="s">
        <v>1027</v>
      </c>
      <c r="R184" s="2186"/>
      <c r="T184" s="2331" t="s">
        <v>1517</v>
      </c>
      <c r="U184" s="2260"/>
      <c r="V184" s="2260"/>
      <c r="W184" s="2260"/>
      <c r="X184" s="2260"/>
      <c r="Y184" s="2260"/>
      <c r="Z184" s="2260"/>
      <c r="AA184" s="2260"/>
      <c r="AB184" s="2260"/>
      <c r="AC184" s="2260"/>
      <c r="AD184" s="2260"/>
      <c r="AE184" s="2260"/>
      <c r="AF184" s="2260"/>
      <c r="AG184" s="2260"/>
      <c r="AH184" s="2260"/>
      <c r="AI184" s="2260"/>
      <c r="AJ184" s="2260"/>
      <c r="AK184" s="2260"/>
      <c r="AL184" s="2260"/>
      <c r="AM184" s="2260"/>
      <c r="AN184" s="2260"/>
      <c r="AO184" s="2260"/>
      <c r="AP184" s="2260"/>
      <c r="AQ184" s="2260"/>
      <c r="AR184" s="2260"/>
      <c r="AS184" s="2260"/>
      <c r="AT184" s="2260"/>
      <c r="AU184" s="2260"/>
      <c r="AV184" s="2260"/>
      <c r="AW184" s="2260"/>
      <c r="AX184" s="2260"/>
      <c r="AY184" s="2260"/>
      <c r="AZ184" s="2260"/>
      <c r="BA184" s="2260"/>
      <c r="BB184" s="2260"/>
      <c r="BC184" s="2260"/>
      <c r="BD184" s="2260"/>
      <c r="BE184" s="2260"/>
      <c r="BF184" s="2260"/>
      <c r="BG184" s="2260"/>
      <c r="BH184" s="2260"/>
      <c r="BI184" s="2260"/>
      <c r="BJ184" s="2260"/>
      <c r="BK184" s="2260"/>
      <c r="BL184" s="2260"/>
      <c r="BM184" s="2260"/>
      <c r="BN184" s="2260"/>
      <c r="BO184" s="2260"/>
      <c r="BP184" s="2260"/>
      <c r="BQ184" s="2260"/>
      <c r="BR184" s="2260"/>
      <c r="BS184" s="2260"/>
      <c r="BT184" s="2260"/>
      <c r="BU184" s="2260"/>
      <c r="BV184" s="2260"/>
      <c r="BW184" s="2260"/>
      <c r="BX184" s="2260"/>
      <c r="BY184" s="2260"/>
      <c r="BZ184" s="2260"/>
      <c r="CA184" s="2260"/>
      <c r="CB184" s="2260"/>
      <c r="CC184" s="2260"/>
      <c r="CD184" s="2260"/>
      <c r="CE184" s="2260"/>
      <c r="CF184" s="2260"/>
      <c r="CG184" s="2260"/>
      <c r="CH184" s="2260"/>
      <c r="CI184" s="2260"/>
      <c r="CJ184" s="2260"/>
      <c r="CK184" s="2260"/>
      <c r="CL184" s="2260"/>
      <c r="CM184" s="2260"/>
      <c r="CN184" s="2260"/>
      <c r="CO184" s="2260"/>
      <c r="CP184" s="2260"/>
      <c r="CQ184" s="2260"/>
      <c r="CR184" s="2260"/>
      <c r="CS184" s="2260"/>
      <c r="CT184" s="2260"/>
      <c r="CU184" s="2260"/>
      <c r="CV184" s="2260"/>
      <c r="CW184" s="2260"/>
      <c r="CX184" s="2260"/>
      <c r="CY184" s="2260"/>
      <c r="CZ184" s="2260"/>
      <c r="DA184" s="2260"/>
      <c r="DB184" s="2260"/>
      <c r="DC184" s="2260"/>
      <c r="DD184" s="2260"/>
      <c r="DE184" s="2260"/>
      <c r="DF184" s="2260"/>
      <c r="DG184" s="2260"/>
      <c r="DH184" s="2260"/>
      <c r="DI184" s="2260"/>
      <c r="DJ184" s="2260"/>
      <c r="DK184" s="2260"/>
      <c r="DL184" s="2260"/>
      <c r="DM184" s="2260"/>
      <c r="DN184" s="2260"/>
      <c r="DO184" s="2260"/>
      <c r="DP184" s="2260"/>
      <c r="DQ184" s="2260"/>
      <c r="DR184" s="2260"/>
      <c r="DS184" s="2260"/>
      <c r="DT184" s="2260"/>
      <c r="DU184" s="2260"/>
      <c r="DV184" s="2260"/>
      <c r="DW184" s="2260"/>
      <c r="DX184" s="2260"/>
      <c r="DY184" s="2260"/>
      <c r="DZ184" s="2260"/>
      <c r="EA184" s="2260"/>
      <c r="EB184" s="2260"/>
      <c r="EC184" s="2260"/>
      <c r="ED184" s="2260"/>
      <c r="EE184" s="2260"/>
      <c r="EF184" s="2260"/>
      <c r="EG184" s="2260"/>
      <c r="EH184" s="2260"/>
      <c r="EI184" s="2260"/>
      <c r="EJ184" s="2260"/>
      <c r="EK184" s="2260"/>
      <c r="EL184" s="2260"/>
      <c r="EM184" s="2260"/>
      <c r="EN184" s="2260"/>
      <c r="EO184" s="2260"/>
      <c r="EP184" s="2260"/>
      <c r="EQ184" s="2260"/>
      <c r="ER184" s="2260"/>
      <c r="ES184" s="2260"/>
      <c r="ET184" s="2260"/>
      <c r="EU184" s="2260"/>
      <c r="EV184" s="2260"/>
      <c r="EW184" s="2260"/>
      <c r="EX184" s="2260"/>
      <c r="EY184" s="2260"/>
      <c r="EZ184" s="2260"/>
    </row>
    <row r="185" spans="1:274" s="2185" customFormat="1" ht="13.8">
      <c r="A185" s="2226" t="s">
        <v>590</v>
      </c>
      <c r="B185" s="152"/>
      <c r="D185" s="2340"/>
      <c r="E185" s="2234">
        <v>24</v>
      </c>
      <c r="F185" s="2187" t="s">
        <v>1027</v>
      </c>
      <c r="G185" s="2389">
        <v>0</v>
      </c>
      <c r="H185" s="2389" t="s">
        <v>1027</v>
      </c>
      <c r="I185" s="2390" t="s">
        <v>1421</v>
      </c>
      <c r="J185" s="2390"/>
      <c r="K185" s="2391" t="s">
        <v>1027</v>
      </c>
      <c r="L185" s="2391" t="s">
        <v>1027</v>
      </c>
      <c r="M185" s="2391" t="s">
        <v>1027</v>
      </c>
      <c r="N185" s="2391" t="s">
        <v>1027</v>
      </c>
      <c r="O185" s="2392" t="s">
        <v>1027</v>
      </c>
      <c r="P185" s="2391" t="s">
        <v>1027</v>
      </c>
      <c r="R185" s="2186"/>
      <c r="T185" s="2331" t="s">
        <v>1517</v>
      </c>
      <c r="U185" s="2260"/>
      <c r="V185" s="2260"/>
      <c r="W185" s="2260"/>
      <c r="X185" s="2260"/>
      <c r="Y185" s="2260"/>
      <c r="Z185" s="2260"/>
      <c r="AA185" s="2260"/>
      <c r="AB185" s="2260"/>
      <c r="AC185" s="2260"/>
      <c r="AD185" s="2260"/>
      <c r="AE185" s="2260"/>
      <c r="AF185" s="2260"/>
      <c r="AG185" s="2260"/>
      <c r="AH185" s="2260"/>
      <c r="AI185" s="2260"/>
      <c r="AJ185" s="2260"/>
      <c r="AK185" s="2260"/>
      <c r="AL185" s="2260"/>
      <c r="AM185" s="2260"/>
      <c r="AN185" s="2260"/>
      <c r="AO185" s="2260"/>
      <c r="AP185" s="2260"/>
      <c r="AQ185" s="2260"/>
      <c r="AR185" s="2260"/>
      <c r="AS185" s="2260"/>
      <c r="AT185" s="2260"/>
      <c r="AU185" s="2260"/>
      <c r="AV185" s="2260"/>
      <c r="AW185" s="2260"/>
      <c r="AX185" s="2260"/>
      <c r="AY185" s="2260"/>
      <c r="AZ185" s="2260"/>
      <c r="BA185" s="2260"/>
      <c r="BB185" s="2260"/>
      <c r="BC185" s="2260"/>
      <c r="BD185" s="2260"/>
      <c r="BE185" s="2260"/>
      <c r="BF185" s="2260"/>
      <c r="BG185" s="2260"/>
      <c r="BH185" s="2260"/>
      <c r="BI185" s="2260"/>
      <c r="BJ185" s="2260"/>
      <c r="BK185" s="2260"/>
      <c r="BL185" s="2260"/>
      <c r="BM185" s="2260"/>
      <c r="BN185" s="2260"/>
      <c r="BO185" s="2260"/>
      <c r="BP185" s="2260"/>
      <c r="BQ185" s="2260"/>
      <c r="BR185" s="2260"/>
      <c r="BS185" s="2260"/>
      <c r="BT185" s="2260"/>
      <c r="BU185" s="2260"/>
      <c r="BV185" s="2260"/>
      <c r="BW185" s="2260"/>
      <c r="BX185" s="2260"/>
      <c r="BY185" s="2260"/>
      <c r="BZ185" s="2260"/>
      <c r="CA185" s="2260"/>
      <c r="CB185" s="2260"/>
      <c r="CC185" s="2260"/>
      <c r="CD185" s="2260"/>
      <c r="CE185" s="2260"/>
      <c r="CF185" s="2260"/>
      <c r="CG185" s="2260"/>
      <c r="CH185" s="2260"/>
      <c r="CI185" s="2260"/>
      <c r="CJ185" s="2260"/>
      <c r="CK185" s="2260"/>
      <c r="CL185" s="2260"/>
      <c r="CM185" s="2260"/>
      <c r="CN185" s="2260"/>
      <c r="CO185" s="2260"/>
      <c r="CP185" s="2260"/>
      <c r="CQ185" s="2260"/>
      <c r="CR185" s="2260"/>
      <c r="CS185" s="2260"/>
      <c r="CT185" s="2260"/>
      <c r="CU185" s="2260"/>
      <c r="CV185" s="2260"/>
      <c r="CW185" s="2260"/>
      <c r="CX185" s="2260"/>
      <c r="CY185" s="2260"/>
      <c r="CZ185" s="2260"/>
      <c r="DA185" s="2260"/>
      <c r="DB185" s="2260"/>
      <c r="DC185" s="2260"/>
      <c r="DD185" s="2260"/>
      <c r="DE185" s="2260"/>
      <c r="DF185" s="2260"/>
      <c r="DG185" s="2260"/>
      <c r="DH185" s="2260"/>
      <c r="DI185" s="2260"/>
      <c r="DJ185" s="2260"/>
      <c r="DK185" s="2260"/>
      <c r="DL185" s="2260"/>
      <c r="DM185" s="2260"/>
      <c r="DN185" s="2260"/>
      <c r="DO185" s="2260"/>
      <c r="DP185" s="2260"/>
      <c r="DQ185" s="2260"/>
      <c r="DR185" s="2260"/>
      <c r="DS185" s="2260"/>
      <c r="DT185" s="2260"/>
      <c r="DU185" s="2260"/>
      <c r="DV185" s="2260"/>
      <c r="DW185" s="2260"/>
      <c r="DX185" s="2260"/>
      <c r="DY185" s="2260"/>
      <c r="DZ185" s="2260"/>
      <c r="EA185" s="2260"/>
      <c r="EB185" s="2260"/>
      <c r="EC185" s="2260"/>
      <c r="ED185" s="2260"/>
      <c r="EE185" s="2260"/>
      <c r="EF185" s="2260"/>
      <c r="EG185" s="2260"/>
      <c r="EH185" s="2260"/>
      <c r="EI185" s="2260"/>
      <c r="EJ185" s="2260"/>
      <c r="EK185" s="2260"/>
      <c r="EL185" s="2260"/>
      <c r="EM185" s="2260"/>
      <c r="EN185" s="2260"/>
      <c r="EO185" s="2260"/>
      <c r="EP185" s="2260"/>
      <c r="EQ185" s="2260"/>
      <c r="ER185" s="2260"/>
      <c r="ES185" s="2260"/>
      <c r="ET185" s="2260"/>
      <c r="EU185" s="2260"/>
      <c r="EV185" s="2260"/>
      <c r="EW185" s="2260"/>
      <c r="EX185" s="2260"/>
      <c r="EY185" s="2260"/>
      <c r="EZ185" s="2260"/>
    </row>
    <row r="186" spans="1:274" s="2185" customFormat="1" ht="13.8">
      <c r="A186" s="2226" t="s">
        <v>590</v>
      </c>
      <c r="B186" s="152"/>
      <c r="D186" s="2340"/>
      <c r="E186" s="2234">
        <v>25</v>
      </c>
      <c r="F186" s="2187" t="s">
        <v>1027</v>
      </c>
      <c r="G186" s="2389">
        <v>0</v>
      </c>
      <c r="H186" s="2389" t="s">
        <v>1027</v>
      </c>
      <c r="I186" s="2390" t="s">
        <v>1421</v>
      </c>
      <c r="J186" s="2390"/>
      <c r="K186" s="2391" t="s">
        <v>1027</v>
      </c>
      <c r="L186" s="2391" t="s">
        <v>1027</v>
      </c>
      <c r="M186" s="2391" t="s">
        <v>1027</v>
      </c>
      <c r="N186" s="2391" t="s">
        <v>1027</v>
      </c>
      <c r="O186" s="2392" t="s">
        <v>1027</v>
      </c>
      <c r="P186" s="2391" t="s">
        <v>1027</v>
      </c>
      <c r="R186" s="2186"/>
      <c r="T186" s="2331" t="s">
        <v>1517</v>
      </c>
      <c r="U186" s="2260"/>
      <c r="V186" s="2260"/>
      <c r="W186" s="2260"/>
      <c r="X186" s="2260"/>
      <c r="Y186" s="2260"/>
      <c r="Z186" s="2260"/>
      <c r="AA186" s="2260"/>
      <c r="AB186" s="2260"/>
      <c r="AC186" s="2260"/>
      <c r="AD186" s="2260"/>
      <c r="AE186" s="2260"/>
      <c r="AF186" s="2260"/>
      <c r="AG186" s="2260"/>
      <c r="AH186" s="2260"/>
      <c r="AI186" s="2260"/>
      <c r="AJ186" s="2260"/>
      <c r="AK186" s="2260"/>
      <c r="AL186" s="2260"/>
      <c r="AM186" s="2260"/>
      <c r="AN186" s="2260"/>
      <c r="AO186" s="2260"/>
      <c r="AP186" s="2260"/>
      <c r="AQ186" s="2260"/>
      <c r="AR186" s="2260"/>
      <c r="AS186" s="2260"/>
      <c r="AT186" s="2260"/>
      <c r="AU186" s="2260"/>
      <c r="AV186" s="2260"/>
      <c r="AW186" s="2260"/>
      <c r="AX186" s="2260"/>
      <c r="AY186" s="2260"/>
      <c r="AZ186" s="2260"/>
      <c r="BA186" s="2260"/>
      <c r="BB186" s="2260"/>
      <c r="BC186" s="2260"/>
      <c r="BD186" s="2260"/>
      <c r="BE186" s="2260"/>
      <c r="BF186" s="2260"/>
      <c r="BG186" s="2260"/>
      <c r="BH186" s="2260"/>
      <c r="BI186" s="2260"/>
      <c r="BJ186" s="2260"/>
      <c r="BK186" s="2260"/>
      <c r="BL186" s="2260"/>
      <c r="BM186" s="2260"/>
      <c r="BN186" s="2260"/>
      <c r="BO186" s="2260"/>
      <c r="BP186" s="2260"/>
      <c r="BQ186" s="2260"/>
      <c r="BR186" s="2260"/>
      <c r="BS186" s="2260"/>
      <c r="BT186" s="2260"/>
      <c r="BU186" s="2260"/>
      <c r="BV186" s="2260"/>
      <c r="BW186" s="2260"/>
      <c r="BX186" s="2260"/>
      <c r="BY186" s="2260"/>
      <c r="BZ186" s="2260"/>
      <c r="CA186" s="2260"/>
      <c r="CB186" s="2260"/>
      <c r="CC186" s="2260"/>
      <c r="CD186" s="2260"/>
      <c r="CE186" s="2260"/>
      <c r="CF186" s="2260"/>
      <c r="CG186" s="2260"/>
      <c r="CH186" s="2260"/>
      <c r="CI186" s="2260"/>
      <c r="CJ186" s="2260"/>
      <c r="CK186" s="2260"/>
      <c r="CL186" s="2260"/>
      <c r="CM186" s="2260"/>
      <c r="CN186" s="2260"/>
      <c r="CO186" s="2260"/>
      <c r="CP186" s="2260"/>
      <c r="CQ186" s="2260"/>
      <c r="CR186" s="2260"/>
      <c r="CS186" s="2260"/>
      <c r="CT186" s="2260"/>
      <c r="CU186" s="2260"/>
      <c r="CV186" s="2260"/>
      <c r="CW186" s="2260"/>
      <c r="CX186" s="2260"/>
      <c r="CY186" s="2260"/>
      <c r="CZ186" s="2260"/>
      <c r="DA186" s="2260"/>
      <c r="DB186" s="2260"/>
      <c r="DC186" s="2260"/>
      <c r="DD186" s="2260"/>
      <c r="DE186" s="2260"/>
      <c r="DF186" s="2260"/>
      <c r="DG186" s="2260"/>
      <c r="DH186" s="2260"/>
      <c r="DI186" s="2260"/>
      <c r="DJ186" s="2260"/>
      <c r="DK186" s="2260"/>
      <c r="DL186" s="2260"/>
      <c r="DM186" s="2260"/>
      <c r="DN186" s="2260"/>
      <c r="DO186" s="2260"/>
      <c r="DP186" s="2260"/>
      <c r="DQ186" s="2260"/>
      <c r="DR186" s="2260"/>
      <c r="DS186" s="2260"/>
      <c r="DT186" s="2260"/>
      <c r="DU186" s="2260"/>
      <c r="DV186" s="2260"/>
      <c r="DW186" s="2260"/>
      <c r="DX186" s="2260"/>
      <c r="DY186" s="2260"/>
      <c r="DZ186" s="2260"/>
      <c r="EA186" s="2260"/>
      <c r="EB186" s="2260"/>
      <c r="EC186" s="2260"/>
      <c r="ED186" s="2260"/>
      <c r="EE186" s="2260"/>
      <c r="EF186" s="2260"/>
      <c r="EG186" s="2260"/>
      <c r="EH186" s="2260"/>
      <c r="EI186" s="2260"/>
      <c r="EJ186" s="2260"/>
      <c r="EK186" s="2260"/>
      <c r="EL186" s="2260"/>
      <c r="EM186" s="2260"/>
      <c r="EN186" s="2260"/>
      <c r="EO186" s="2260"/>
      <c r="EP186" s="2260"/>
      <c r="EQ186" s="2260"/>
      <c r="ER186" s="2260"/>
      <c r="ES186" s="2260"/>
      <c r="ET186" s="2260"/>
      <c r="EU186" s="2260"/>
      <c r="EV186" s="2260"/>
      <c r="EW186" s="2260"/>
      <c r="EX186" s="2260"/>
      <c r="EY186" s="2260"/>
      <c r="EZ186" s="2260"/>
    </row>
    <row r="187" spans="1:274" s="2185" customFormat="1" ht="13.8">
      <c r="A187" s="152"/>
      <c r="B187" s="152"/>
      <c r="D187" s="2340"/>
      <c r="F187" s="2355" t="s">
        <v>1412</v>
      </c>
      <c r="G187" s="2371"/>
      <c r="H187" s="2371"/>
      <c r="I187" s="2371"/>
      <c r="J187" s="2371"/>
      <c r="K187" s="2393">
        <v>143.47399999999999</v>
      </c>
      <c r="L187" s="2393">
        <v>101.63849999999999</v>
      </c>
      <c r="M187" s="2393">
        <v>116.023</v>
      </c>
      <c r="N187" s="2393">
        <v>239.1225</v>
      </c>
      <c r="O187" s="2394">
        <v>75.143500000000003</v>
      </c>
      <c r="P187" s="2393">
        <v>0</v>
      </c>
      <c r="R187" s="2186"/>
    </row>
    <row r="188" spans="1:274" s="2185" customFormat="1" ht="13.8">
      <c r="A188" s="152"/>
      <c r="B188" s="152"/>
      <c r="D188" s="2332"/>
      <c r="E188" s="2187"/>
      <c r="F188" s="2395"/>
      <c r="G188" s="2342"/>
      <c r="H188" s="2342"/>
      <c r="I188" s="2342"/>
      <c r="J188" s="2389"/>
      <c r="K188" s="2389"/>
      <c r="O188" s="2372"/>
      <c r="P188" s="2373"/>
      <c r="R188" s="2186"/>
    </row>
    <row r="189" spans="1:274" s="2185" customFormat="1" ht="13.8">
      <c r="A189" s="152"/>
      <c r="B189" s="152"/>
      <c r="D189" s="2332"/>
      <c r="E189" s="2187"/>
      <c r="F189" s="2395"/>
      <c r="G189" s="2342"/>
      <c r="H189" s="2342"/>
      <c r="I189" s="2342"/>
      <c r="J189" s="2389"/>
      <c r="K189" s="2396"/>
      <c r="O189" s="2372"/>
      <c r="P189" s="2373"/>
      <c r="R189" s="2186"/>
    </row>
    <row r="190" spans="1:274" s="2185" customFormat="1" ht="13.8">
      <c r="A190" s="152"/>
      <c r="B190" s="152"/>
      <c r="D190" s="2340"/>
      <c r="F190" s="2397"/>
      <c r="O190" s="2372"/>
      <c r="P190" s="2373"/>
      <c r="R190" s="2186"/>
    </row>
    <row r="191" spans="1:274" s="2185" customFormat="1" ht="13.8">
      <c r="A191" s="152"/>
      <c r="B191" s="152"/>
      <c r="D191" s="2324">
        <v>4.0199999999999996</v>
      </c>
      <c r="E191" s="2362"/>
      <c r="F191" s="2326" t="s">
        <v>855</v>
      </c>
      <c r="G191" s="2320" t="s">
        <v>1417</v>
      </c>
      <c r="H191" s="2320"/>
      <c r="I191" s="2320"/>
      <c r="J191" s="2320"/>
      <c r="K191" s="2330" t="s">
        <v>463</v>
      </c>
      <c r="L191" s="2330" t="s">
        <v>464</v>
      </c>
      <c r="M191" s="2330" t="s">
        <v>465</v>
      </c>
      <c r="N191" s="2330" t="s">
        <v>466</v>
      </c>
      <c r="O191" s="2328" t="s">
        <v>147</v>
      </c>
      <c r="P191" s="2330" t="s">
        <v>1420</v>
      </c>
      <c r="R191" s="2186"/>
      <c r="T191" s="2398" t="s">
        <v>1416</v>
      </c>
    </row>
    <row r="192" spans="1:274" s="2185" customFormat="1" ht="13.8">
      <c r="A192" s="152"/>
      <c r="B192" s="152"/>
      <c r="D192" s="2324"/>
      <c r="E192" s="2234"/>
      <c r="F192" s="2385">
        <v>0</v>
      </c>
      <c r="G192" s="2386">
        <v>0</v>
      </c>
      <c r="H192" s="2386" t="s">
        <v>114</v>
      </c>
      <c r="I192" s="2399" t="s">
        <v>1422</v>
      </c>
      <c r="J192" s="2399"/>
      <c r="K192" s="2400">
        <v>0</v>
      </c>
      <c r="L192" s="2400">
        <v>0</v>
      </c>
      <c r="M192" s="2400">
        <v>0</v>
      </c>
      <c r="N192" s="2400">
        <v>0</v>
      </c>
      <c r="O192" s="2401">
        <v>0</v>
      </c>
      <c r="P192" s="2400">
        <v>0</v>
      </c>
      <c r="R192" s="2186"/>
      <c r="T192" s="2331" t="s">
        <v>1518</v>
      </c>
      <c r="U192" s="2185">
        <v>589.09031000000004</v>
      </c>
      <c r="V192" s="2185">
        <v>589.09031000000004</v>
      </c>
      <c r="W192" s="2185">
        <v>589.09031000000004</v>
      </c>
      <c r="X192" s="2185">
        <v>589.09031000000004</v>
      </c>
      <c r="Y192" s="2185">
        <v>589.09031000000004</v>
      </c>
      <c r="Z192" s="2185">
        <v>589.09031000000004</v>
      </c>
      <c r="AA192" s="2185">
        <v>586.48602000000005</v>
      </c>
      <c r="AB192" s="2185">
        <v>586.48602000000005</v>
      </c>
      <c r="AC192" s="2185" t="s">
        <v>1513</v>
      </c>
      <c r="AD192" s="2185" t="s">
        <v>1513</v>
      </c>
      <c r="AE192" s="2185" t="s">
        <v>1513</v>
      </c>
      <c r="AF192" s="2185" t="s">
        <v>1513</v>
      </c>
      <c r="AG192" s="2185" t="s">
        <v>1513</v>
      </c>
      <c r="AH192" s="2185" t="s">
        <v>1513</v>
      </c>
      <c r="AI192" s="2185" t="s">
        <v>1513</v>
      </c>
      <c r="AJ192" s="2185" t="s">
        <v>1513</v>
      </c>
      <c r="AK192" s="2185" t="s">
        <v>1513</v>
      </c>
      <c r="AL192" s="2185" t="s">
        <v>1513</v>
      </c>
      <c r="AM192" s="2185" t="s">
        <v>1513</v>
      </c>
      <c r="AN192" s="2185" t="s">
        <v>1513</v>
      </c>
      <c r="AO192" s="2185" t="s">
        <v>1513</v>
      </c>
      <c r="AP192" s="2185" t="s">
        <v>1513</v>
      </c>
      <c r="AQ192" s="2185" t="s">
        <v>1513</v>
      </c>
      <c r="AR192" s="2185">
        <v>589.09031000000004</v>
      </c>
      <c r="AS192" s="2185">
        <v>589.09031000000004</v>
      </c>
      <c r="AT192" s="2185">
        <v>589.09031000000004</v>
      </c>
      <c r="AU192" s="2185">
        <v>589.09031000000004</v>
      </c>
      <c r="AV192" s="2185">
        <v>589.09031000000004</v>
      </c>
      <c r="AW192" s="2185">
        <v>586.48602000000005</v>
      </c>
      <c r="AX192" s="2185">
        <v>585.07258999999999</v>
      </c>
      <c r="AY192" s="2185">
        <v>585.07258999999999</v>
      </c>
      <c r="AZ192" s="2185" t="s">
        <v>1513</v>
      </c>
      <c r="BA192" s="2185" t="s">
        <v>1513</v>
      </c>
      <c r="BB192" s="2185" t="s">
        <v>1513</v>
      </c>
      <c r="BC192" s="2185" t="s">
        <v>1513</v>
      </c>
      <c r="BD192" s="2185" t="s">
        <v>1513</v>
      </c>
      <c r="BE192" s="2185" t="s">
        <v>1513</v>
      </c>
      <c r="BF192" s="2185" t="s">
        <v>1513</v>
      </c>
      <c r="BG192" s="2185" t="s">
        <v>1513</v>
      </c>
      <c r="BH192" s="2185" t="s">
        <v>1513</v>
      </c>
      <c r="BI192" s="2185" t="s">
        <v>1513</v>
      </c>
      <c r="BJ192" s="2185" t="s">
        <v>1513</v>
      </c>
      <c r="BK192" s="2185">
        <v>589.09031000000004</v>
      </c>
      <c r="BL192" s="2185">
        <v>589.09031000000004</v>
      </c>
      <c r="BM192" s="2185">
        <v>589.09031000000004</v>
      </c>
      <c r="BN192" s="2185">
        <v>589.09031000000004</v>
      </c>
      <c r="BO192" s="2185">
        <v>589.09031000000004</v>
      </c>
      <c r="BP192" s="2185">
        <v>586.48602000000005</v>
      </c>
      <c r="BQ192" s="2185">
        <v>585.07258999999999</v>
      </c>
      <c r="BR192" s="2185">
        <v>585.07258999999999</v>
      </c>
      <c r="BS192" s="2185" t="s">
        <v>1513</v>
      </c>
      <c r="BT192" s="2185" t="s">
        <v>1513</v>
      </c>
      <c r="BU192" s="2185" t="s">
        <v>1513</v>
      </c>
      <c r="BV192" s="2185" t="s">
        <v>1513</v>
      </c>
      <c r="BW192" s="2185" t="s">
        <v>1513</v>
      </c>
      <c r="BX192" s="2185" t="s">
        <v>1513</v>
      </c>
      <c r="BY192" s="2185" t="s">
        <v>1513</v>
      </c>
      <c r="BZ192" s="2185" t="s">
        <v>1513</v>
      </c>
      <c r="CA192" s="2185" t="s">
        <v>1513</v>
      </c>
      <c r="CB192" s="2185" t="s">
        <v>1513</v>
      </c>
      <c r="CC192" s="2185" t="s">
        <v>1513</v>
      </c>
      <c r="CD192" s="2185" t="s">
        <v>1513</v>
      </c>
      <c r="CE192" s="2185">
        <v>589.09031000000004</v>
      </c>
      <c r="CF192" s="2185">
        <v>589.09031000000004</v>
      </c>
      <c r="CG192" s="2185">
        <v>589.09031000000004</v>
      </c>
      <c r="CH192" s="2185">
        <v>589.09031000000004</v>
      </c>
      <c r="CI192" s="2185">
        <v>589.09031000000004</v>
      </c>
      <c r="CJ192" s="2185">
        <v>589.15705000000003</v>
      </c>
      <c r="CK192" s="2185">
        <v>586.48602000000005</v>
      </c>
      <c r="CL192" s="2185">
        <v>586.48602000000005</v>
      </c>
      <c r="CM192" s="2185" t="s">
        <v>1513</v>
      </c>
      <c r="CN192" s="2185" t="s">
        <v>1513</v>
      </c>
      <c r="CO192" s="2185" t="s">
        <v>1513</v>
      </c>
      <c r="CP192" s="2185" t="s">
        <v>1513</v>
      </c>
      <c r="CQ192" s="2185" t="s">
        <v>1513</v>
      </c>
      <c r="CR192" s="2185" t="s">
        <v>1513</v>
      </c>
      <c r="CS192" s="2185" t="s">
        <v>1513</v>
      </c>
      <c r="CT192" s="2185" t="s">
        <v>1513</v>
      </c>
      <c r="CU192" s="2185" t="s">
        <v>1513</v>
      </c>
      <c r="CV192" s="2185" t="s">
        <v>1513</v>
      </c>
      <c r="CW192" s="2185" t="s">
        <v>1513</v>
      </c>
      <c r="CX192" s="2185" t="s">
        <v>1513</v>
      </c>
      <c r="CY192" s="2185" t="s">
        <v>1513</v>
      </c>
      <c r="CZ192" s="2185">
        <v>585.07258999999999</v>
      </c>
      <c r="DA192" s="2185">
        <v>584.23117999999999</v>
      </c>
      <c r="DB192" s="2185">
        <v>584.23117999999999</v>
      </c>
      <c r="DC192" s="2185">
        <v>583.89162999999996</v>
      </c>
      <c r="DD192" s="2185">
        <v>583.89162999999996</v>
      </c>
      <c r="DE192" s="2185">
        <v>583.89162999999996</v>
      </c>
      <c r="DF192" s="2185">
        <v>582.23379999999997</v>
      </c>
      <c r="DG192" s="2185">
        <v>582.23379999999997</v>
      </c>
      <c r="DH192" s="2185" t="s">
        <v>1513</v>
      </c>
      <c r="DI192" s="2185" t="s">
        <v>1513</v>
      </c>
      <c r="DJ192" s="2185" t="s">
        <v>1513</v>
      </c>
      <c r="DK192" s="2185" t="s">
        <v>1513</v>
      </c>
      <c r="DL192" s="2185" t="s">
        <v>1513</v>
      </c>
      <c r="DM192" s="2185" t="s">
        <v>1513</v>
      </c>
      <c r="DN192" s="2185" t="s">
        <v>1513</v>
      </c>
      <c r="DO192" s="2185" t="s">
        <v>1513</v>
      </c>
      <c r="DP192" s="2185" t="s">
        <v>1513</v>
      </c>
      <c r="DQ192" s="2185" t="s">
        <v>1513</v>
      </c>
      <c r="DR192" s="2185" t="s">
        <v>1513</v>
      </c>
      <c r="DS192" s="2185" t="s">
        <v>1513</v>
      </c>
      <c r="DT192" s="2185">
        <v>585.07258999999999</v>
      </c>
      <c r="DU192" s="2185">
        <v>584.23117999999999</v>
      </c>
      <c r="DV192" s="2185">
        <v>584.23117999999999</v>
      </c>
      <c r="DW192" s="2185">
        <v>584.23117999999999</v>
      </c>
      <c r="DX192" s="2185">
        <v>583.89162999999996</v>
      </c>
      <c r="DY192" s="2185">
        <v>582.32189000000005</v>
      </c>
      <c r="DZ192" s="2185">
        <v>582.32189000000005</v>
      </c>
      <c r="EA192" s="2185">
        <v>582.23379999999997</v>
      </c>
      <c r="EB192" s="2185">
        <v>582.23379999999997</v>
      </c>
      <c r="EC192" s="2185" t="s">
        <v>1513</v>
      </c>
      <c r="ED192" s="2185" t="s">
        <v>1513</v>
      </c>
      <c r="EE192" s="2185" t="s">
        <v>1513</v>
      </c>
      <c r="EF192" s="2185" t="s">
        <v>1513</v>
      </c>
      <c r="EG192" s="2185" t="s">
        <v>1513</v>
      </c>
      <c r="EH192" s="2185" t="s">
        <v>1513</v>
      </c>
      <c r="EI192" s="2185" t="s">
        <v>1513</v>
      </c>
      <c r="EJ192" s="2185" t="s">
        <v>1513</v>
      </c>
      <c r="EK192" s="2185" t="s">
        <v>1513</v>
      </c>
      <c r="EL192" s="2185" t="s">
        <v>1513</v>
      </c>
      <c r="EM192" s="2185" t="s">
        <v>1513</v>
      </c>
      <c r="EN192" s="2185" t="s">
        <v>1513</v>
      </c>
      <c r="EO192" s="2185" t="s">
        <v>1513</v>
      </c>
      <c r="EP192" s="2185">
        <v>585.07258999999999</v>
      </c>
      <c r="EQ192" s="2185">
        <v>585.07258999999999</v>
      </c>
      <c r="ER192" s="2185">
        <v>584.23117999999999</v>
      </c>
      <c r="ES192" s="2185">
        <v>583.89162999999996</v>
      </c>
      <c r="ET192" s="2185">
        <v>583.89162999999996</v>
      </c>
      <c r="EU192" s="2185">
        <v>583.89162999999996</v>
      </c>
      <c r="EV192" s="2185">
        <v>582.32189000000005</v>
      </c>
      <c r="EW192" s="2185">
        <v>582.32189000000005</v>
      </c>
      <c r="EX192" s="2185" t="s">
        <v>1513</v>
      </c>
      <c r="EY192" s="2185" t="s">
        <v>1513</v>
      </c>
      <c r="EZ192" s="2185" t="s">
        <v>1513</v>
      </c>
      <c r="FA192" s="2185" t="s">
        <v>1513</v>
      </c>
      <c r="FB192" s="2185" t="s">
        <v>1513</v>
      </c>
      <c r="FC192" s="2185" t="s">
        <v>1513</v>
      </c>
      <c r="FD192" s="2185" t="s">
        <v>1513</v>
      </c>
      <c r="FE192" s="2185" t="s">
        <v>1513</v>
      </c>
      <c r="FF192" s="2185" t="s">
        <v>1513</v>
      </c>
      <c r="FG192" s="2185" t="s">
        <v>1513</v>
      </c>
      <c r="FH192" s="2185" t="s">
        <v>1513</v>
      </c>
      <c r="FI192" s="2185" t="s">
        <v>1513</v>
      </c>
      <c r="FJ192" s="2185" t="s">
        <v>1513</v>
      </c>
      <c r="FK192" s="2185" t="s">
        <v>1513</v>
      </c>
      <c r="FL192" s="2185">
        <v>585.07258999999999</v>
      </c>
      <c r="FM192" s="2185">
        <v>584.23117999999999</v>
      </c>
      <c r="FN192" s="2185">
        <v>584.23117999999999</v>
      </c>
      <c r="FO192" s="2185">
        <v>583.89162999999996</v>
      </c>
      <c r="FP192" s="2185">
        <v>583.89162999999996</v>
      </c>
      <c r="FQ192" s="2185">
        <v>582.23379999999997</v>
      </c>
      <c r="FR192" s="2185">
        <v>582.23379999999997</v>
      </c>
      <c r="FS192" s="2185" t="s">
        <v>1513</v>
      </c>
      <c r="FT192" s="2185" t="s">
        <v>1513</v>
      </c>
      <c r="FU192" s="2185" t="s">
        <v>1513</v>
      </c>
      <c r="FV192" s="2185" t="s">
        <v>1513</v>
      </c>
      <c r="FW192" s="2185" t="s">
        <v>1513</v>
      </c>
      <c r="FX192" s="2185" t="s">
        <v>1513</v>
      </c>
      <c r="FY192" s="2185" t="s">
        <v>1513</v>
      </c>
      <c r="FZ192" s="2185" t="s">
        <v>1513</v>
      </c>
      <c r="GA192" s="2185" t="s">
        <v>1513</v>
      </c>
      <c r="GB192" s="2185" t="s">
        <v>1513</v>
      </c>
      <c r="GC192" s="2185" t="s">
        <v>1513</v>
      </c>
      <c r="GD192" s="2185" t="s">
        <v>1513</v>
      </c>
      <c r="GE192" s="2185" t="s">
        <v>1513</v>
      </c>
      <c r="GF192" s="2185">
        <v>585.07258999999999</v>
      </c>
      <c r="GG192" s="2185">
        <v>585.07258999999999</v>
      </c>
      <c r="GH192" s="2185">
        <v>584.23117999999999</v>
      </c>
      <c r="GI192" s="2185">
        <v>584.23117999999999</v>
      </c>
      <c r="GJ192" s="2185">
        <v>584.23117999999999</v>
      </c>
      <c r="GK192" s="2185">
        <v>583.89162999999996</v>
      </c>
      <c r="GL192" s="2185">
        <v>582.32189000000005</v>
      </c>
      <c r="GM192" s="2185">
        <v>582.32189000000005</v>
      </c>
      <c r="GN192" s="2185">
        <v>582.23379999999997</v>
      </c>
      <c r="GO192" s="2185">
        <v>582.23379999999997</v>
      </c>
      <c r="GP192" s="2185" t="s">
        <v>1513</v>
      </c>
      <c r="GQ192" s="2185" t="s">
        <v>1513</v>
      </c>
      <c r="GR192" s="2185" t="s">
        <v>1513</v>
      </c>
      <c r="GS192" s="2185" t="s">
        <v>1513</v>
      </c>
      <c r="GT192" s="2185" t="s">
        <v>1513</v>
      </c>
      <c r="GU192" s="2185" t="s">
        <v>1513</v>
      </c>
      <c r="GV192" s="2185" t="s">
        <v>1513</v>
      </c>
      <c r="GW192" s="2185" t="s">
        <v>1513</v>
      </c>
      <c r="GX192" s="2185" t="s">
        <v>1513</v>
      </c>
      <c r="GY192" s="2185" t="s">
        <v>1513</v>
      </c>
      <c r="GZ192" s="2185" t="s">
        <v>1513</v>
      </c>
      <c r="HA192" s="2185" t="s">
        <v>1513</v>
      </c>
      <c r="HB192" s="2185" t="s">
        <v>1513</v>
      </c>
      <c r="HC192" s="2185">
        <v>585.07258999999999</v>
      </c>
      <c r="HD192" s="2185">
        <v>585.07258999999999</v>
      </c>
      <c r="HE192" s="2185">
        <v>584.23117999999999</v>
      </c>
      <c r="HF192" s="2185">
        <v>583.89162999999996</v>
      </c>
      <c r="HG192" s="2185">
        <v>583.89162999999996</v>
      </c>
      <c r="HH192" s="2185">
        <v>583.89162999999996</v>
      </c>
      <c r="HI192" s="2185">
        <v>582.23379999999997</v>
      </c>
      <c r="HJ192" s="2185" t="s">
        <v>1513</v>
      </c>
      <c r="HK192" s="2185" t="s">
        <v>1513</v>
      </c>
      <c r="HL192" s="2185" t="s">
        <v>1513</v>
      </c>
      <c r="HM192" s="2185" t="s">
        <v>1513</v>
      </c>
      <c r="HN192" s="2185" t="s">
        <v>1513</v>
      </c>
      <c r="HO192" s="2185" t="s">
        <v>1513</v>
      </c>
      <c r="HP192" s="2185" t="s">
        <v>1513</v>
      </c>
      <c r="HQ192" s="2185" t="s">
        <v>1513</v>
      </c>
      <c r="HR192" s="2185" t="s">
        <v>1513</v>
      </c>
      <c r="HS192" s="2185" t="s">
        <v>1513</v>
      </c>
      <c r="HT192" s="2185" t="s">
        <v>1513</v>
      </c>
      <c r="HU192" s="2185" t="s">
        <v>1513</v>
      </c>
      <c r="HV192" s="2185" t="s">
        <v>1513</v>
      </c>
      <c r="HW192" s="2185" t="s">
        <v>1513</v>
      </c>
      <c r="HX192" s="2185">
        <v>584.23117999999999</v>
      </c>
      <c r="HY192" s="2185">
        <v>584.23117999999999</v>
      </c>
      <c r="HZ192" s="2185">
        <v>584.23117999999999</v>
      </c>
      <c r="IA192" s="2185">
        <v>583.89162999999996</v>
      </c>
      <c r="IB192" s="2185">
        <v>583.89162999999996</v>
      </c>
      <c r="IC192" s="2185">
        <v>582.32189000000005</v>
      </c>
      <c r="ID192" s="2185">
        <v>582.23379999999997</v>
      </c>
      <c r="IE192" s="2185">
        <v>582.23379999999997</v>
      </c>
      <c r="IF192" s="2185" t="s">
        <v>1513</v>
      </c>
      <c r="IG192" s="2185" t="s">
        <v>1513</v>
      </c>
      <c r="IH192" s="2185" t="s">
        <v>1513</v>
      </c>
      <c r="II192" s="2185" t="s">
        <v>1513</v>
      </c>
      <c r="IJ192" s="2185" t="s">
        <v>1513</v>
      </c>
      <c r="IK192" s="2185" t="s">
        <v>1513</v>
      </c>
      <c r="IL192" s="2185" t="s">
        <v>1513</v>
      </c>
      <c r="IM192" s="2185" t="s">
        <v>1513</v>
      </c>
      <c r="IN192" s="2185" t="s">
        <v>1513</v>
      </c>
      <c r="IO192" s="2185" t="s">
        <v>1513</v>
      </c>
      <c r="IP192" s="2185" t="s">
        <v>1513</v>
      </c>
      <c r="IQ192" s="2185" t="s">
        <v>1513</v>
      </c>
      <c r="IR192" s="2185">
        <v>585.07258999999999</v>
      </c>
      <c r="IS192" s="2185">
        <v>585.07258999999999</v>
      </c>
      <c r="IT192" s="2185">
        <v>584.23117999999999</v>
      </c>
      <c r="IU192" s="2185">
        <v>584.23117999999999</v>
      </c>
      <c r="IV192" s="2185">
        <v>583.89162999999996</v>
      </c>
      <c r="IW192" s="2185">
        <v>583.89162999999996</v>
      </c>
      <c r="IX192" s="2185">
        <v>582.32189000000005</v>
      </c>
      <c r="IY192" s="2185">
        <v>582.32189000000005</v>
      </c>
      <c r="IZ192" s="2185">
        <v>582.23379999999997</v>
      </c>
      <c r="JA192" s="2185" t="s">
        <v>1513</v>
      </c>
      <c r="JB192" s="2185" t="s">
        <v>1513</v>
      </c>
      <c r="JC192" s="2185" t="s">
        <v>1513</v>
      </c>
      <c r="JD192" s="2185" t="s">
        <v>1513</v>
      </c>
      <c r="JE192" s="2185" t="s">
        <v>1513</v>
      </c>
      <c r="JF192" s="2185" t="s">
        <v>1513</v>
      </c>
      <c r="JG192" s="2185" t="s">
        <v>1513</v>
      </c>
      <c r="JH192" s="2185" t="s">
        <v>1513</v>
      </c>
      <c r="JI192" s="2185" t="s">
        <v>1513</v>
      </c>
      <c r="JJ192" s="2185" t="s">
        <v>1513</v>
      </c>
      <c r="JK192" s="2185" t="s">
        <v>1513</v>
      </c>
      <c r="JL192" s="2185" t="s">
        <v>1513</v>
      </c>
      <c r="JM192" s="2185" t="s">
        <v>1513</v>
      </c>
      <c r="JN192" s="2185" t="s">
        <v>1513</v>
      </c>
    </row>
    <row r="193" spans="1:276" s="2185" customFormat="1" ht="13.8">
      <c r="A193" s="2226" t="s">
        <v>232</v>
      </c>
      <c r="B193" s="152"/>
      <c r="D193" s="2340"/>
      <c r="E193" s="2234">
        <v>1</v>
      </c>
      <c r="F193" s="2187" t="s">
        <v>1494</v>
      </c>
      <c r="G193" s="2389" t="s">
        <v>945</v>
      </c>
      <c r="H193" s="2389" t="s">
        <v>114</v>
      </c>
      <c r="I193" s="686" t="s">
        <v>1422</v>
      </c>
      <c r="J193" s="686"/>
      <c r="K193" s="2391">
        <v>196.55099999999999</v>
      </c>
      <c r="L193" s="2391">
        <v>151.673</v>
      </c>
      <c r="M193" s="2391">
        <v>154.857</v>
      </c>
      <c r="N193" s="2391">
        <v>155.899</v>
      </c>
      <c r="O193" s="2392">
        <v>354.66300000000001</v>
      </c>
      <c r="P193" s="2391">
        <v>345.26799999999997</v>
      </c>
      <c r="R193" s="2186"/>
      <c r="T193" s="2331" t="s">
        <v>1518</v>
      </c>
      <c r="U193" s="2185">
        <v>59.233040000000003</v>
      </c>
      <c r="V193" s="2185">
        <v>59.233040000000003</v>
      </c>
      <c r="W193" s="2185">
        <v>59.233040000000003</v>
      </c>
      <c r="X193" s="2185">
        <v>59.233040000000003</v>
      </c>
      <c r="Y193" s="2185">
        <v>59.233040000000003</v>
      </c>
      <c r="Z193" s="2185">
        <v>59.233040000000003</v>
      </c>
      <c r="AA193" s="2185">
        <v>59.233040000000003</v>
      </c>
      <c r="AB193" s="2185">
        <v>59.233040000000003</v>
      </c>
      <c r="AC193" s="2185">
        <v>59.233040000000003</v>
      </c>
      <c r="AD193" s="2185">
        <v>59.233040000000003</v>
      </c>
      <c r="AE193" s="2185">
        <v>59.233040000000003</v>
      </c>
      <c r="AF193" s="2185">
        <v>59.233040000000003</v>
      </c>
      <c r="AG193" s="2185">
        <v>59.233040000000003</v>
      </c>
      <c r="AH193" s="2185">
        <v>59.233040000000003</v>
      </c>
      <c r="AI193" s="2185">
        <v>59.233040000000003</v>
      </c>
      <c r="AJ193" s="2185">
        <v>59.233040000000003</v>
      </c>
      <c r="AK193" s="2185">
        <v>59.233040000000003</v>
      </c>
      <c r="AL193" s="2185">
        <v>59.233040000000003</v>
      </c>
      <c r="AM193" s="2185">
        <v>59.233040000000003</v>
      </c>
      <c r="AN193" s="2185">
        <v>59.233040000000003</v>
      </c>
      <c r="AO193" s="2185">
        <v>59.233040000000003</v>
      </c>
      <c r="AP193" s="2185">
        <v>59.233040000000003</v>
      </c>
      <c r="AQ193" s="2185">
        <v>59.233040000000003</v>
      </c>
      <c r="AR193" s="2185">
        <v>59.233040000000003</v>
      </c>
      <c r="AS193" s="2185">
        <v>59.233040000000003</v>
      </c>
      <c r="AT193" s="2185">
        <v>59.233040000000003</v>
      </c>
      <c r="AU193" s="2185">
        <v>59.233040000000003</v>
      </c>
      <c r="AV193" s="2185">
        <v>59.233040000000003</v>
      </c>
      <c r="AW193" s="2185">
        <v>59.233040000000003</v>
      </c>
      <c r="AX193" s="2185">
        <v>59.233040000000003</v>
      </c>
      <c r="AY193" s="2185">
        <v>59.233040000000003</v>
      </c>
      <c r="AZ193" s="2185">
        <v>59.233040000000003</v>
      </c>
      <c r="BA193" s="2185">
        <v>59.233040000000003</v>
      </c>
      <c r="BB193" s="2185">
        <v>59.233040000000003</v>
      </c>
      <c r="BC193" s="2185">
        <v>59.233040000000003</v>
      </c>
      <c r="BD193" s="2185">
        <v>59.233040000000003</v>
      </c>
      <c r="BE193" s="2185">
        <v>59.233040000000003</v>
      </c>
      <c r="BF193" s="2185">
        <v>59.233040000000003</v>
      </c>
      <c r="BG193" s="2185">
        <v>59.233040000000003</v>
      </c>
      <c r="BH193" s="2185">
        <v>59.233040000000003</v>
      </c>
      <c r="BI193" s="2185">
        <v>59.233040000000003</v>
      </c>
      <c r="BJ193" s="2185">
        <v>59.233040000000003</v>
      </c>
      <c r="BK193" s="2185">
        <v>59.233040000000003</v>
      </c>
      <c r="BL193" s="2185">
        <v>59.233040000000003</v>
      </c>
      <c r="BM193" s="2185">
        <v>59.233040000000003</v>
      </c>
      <c r="BN193" s="2185">
        <v>59.233040000000003</v>
      </c>
      <c r="BO193" s="2185">
        <v>59.233040000000003</v>
      </c>
      <c r="BP193" s="2185">
        <v>59.267919999999997</v>
      </c>
      <c r="BQ193" s="2185">
        <v>59.267919999999997</v>
      </c>
      <c r="BR193" s="2185">
        <v>59.267919999999997</v>
      </c>
      <c r="BS193" s="2185">
        <v>59.267919999999997</v>
      </c>
      <c r="BT193" s="2185">
        <v>59.267919999999997</v>
      </c>
      <c r="BU193" s="2185">
        <v>59.660400000000003</v>
      </c>
      <c r="BV193" s="2185">
        <v>59.660400000000003</v>
      </c>
      <c r="BW193" s="2185">
        <v>59.660400000000003</v>
      </c>
      <c r="BX193" s="2185">
        <v>59.660400000000003</v>
      </c>
      <c r="BY193" s="2185">
        <v>59.660400000000003</v>
      </c>
      <c r="BZ193" s="2185">
        <v>59.660400000000003</v>
      </c>
      <c r="CA193" s="2185">
        <v>59.660400000000003</v>
      </c>
      <c r="CB193" s="2185">
        <v>59.660400000000003</v>
      </c>
      <c r="CC193" s="2185">
        <v>59.660400000000003</v>
      </c>
      <c r="CD193" s="2185">
        <v>59.660400000000003</v>
      </c>
      <c r="CE193" s="2185">
        <v>59.660400000000003</v>
      </c>
      <c r="CF193" s="2185">
        <v>59.660400000000003</v>
      </c>
      <c r="CG193" s="2185">
        <v>59.660400000000003</v>
      </c>
      <c r="CH193" s="2185">
        <v>59.660400000000003</v>
      </c>
      <c r="CI193" s="2185">
        <v>59.660400000000003</v>
      </c>
      <c r="CJ193" s="2185">
        <v>59.660400000000003</v>
      </c>
      <c r="CK193" s="2185">
        <v>59.660400000000003</v>
      </c>
      <c r="CL193" s="2185">
        <v>59.660400000000003</v>
      </c>
      <c r="CM193" s="2185">
        <v>59.660400000000003</v>
      </c>
      <c r="CN193" s="2185">
        <v>59.660400000000003</v>
      </c>
      <c r="CO193" s="2185">
        <v>59.660400000000003</v>
      </c>
      <c r="CP193" s="2185">
        <v>59.660400000000003</v>
      </c>
      <c r="CQ193" s="2185">
        <v>59.660400000000003</v>
      </c>
      <c r="CR193" s="2185">
        <v>59.660400000000003</v>
      </c>
      <c r="CS193" s="2185">
        <v>59.660400000000003</v>
      </c>
      <c r="CT193" s="2185">
        <v>59.660400000000003</v>
      </c>
      <c r="CU193" s="2185">
        <v>59.660400000000003</v>
      </c>
      <c r="CV193" s="2185">
        <v>59.660400000000003</v>
      </c>
      <c r="CW193" s="2185">
        <v>59.660400000000003</v>
      </c>
      <c r="CX193" s="2185">
        <v>59.660400000000003</v>
      </c>
      <c r="CY193" s="2185">
        <v>59.660400000000003</v>
      </c>
      <c r="CZ193" s="2185">
        <v>59.660400000000003</v>
      </c>
      <c r="DA193" s="2185">
        <v>59.660400000000003</v>
      </c>
      <c r="DB193" s="2185">
        <v>59.660400000000003</v>
      </c>
      <c r="DC193" s="2185">
        <v>59.660400000000003</v>
      </c>
      <c r="DD193" s="2185">
        <v>59.660400000000003</v>
      </c>
      <c r="DE193" s="2185">
        <v>59.660400000000003</v>
      </c>
      <c r="DF193" s="2185">
        <v>59.660400000000003</v>
      </c>
      <c r="DG193" s="2185">
        <v>59.660400000000003</v>
      </c>
      <c r="DH193" s="2185">
        <v>60.646479999999997</v>
      </c>
      <c r="DI193" s="2185">
        <v>60.646479999999997</v>
      </c>
      <c r="DJ193" s="2185">
        <v>60.646479999999997</v>
      </c>
      <c r="DK193" s="2185">
        <v>60.646479999999997</v>
      </c>
      <c r="DL193" s="2185">
        <v>60.646479999999997</v>
      </c>
      <c r="DM193" s="2185">
        <v>60.646479999999997</v>
      </c>
      <c r="DN193" s="2185">
        <v>60.646479999999997</v>
      </c>
      <c r="DO193" s="2185">
        <v>60.646479999999997</v>
      </c>
      <c r="DP193" s="2185">
        <v>60.646479999999997</v>
      </c>
      <c r="DQ193" s="2185">
        <v>60.646479999999997</v>
      </c>
      <c r="DR193" s="2185">
        <v>60.646479999999997</v>
      </c>
      <c r="DS193" s="2185">
        <v>60.646479999999997</v>
      </c>
      <c r="DT193" s="2185">
        <v>60.646479999999997</v>
      </c>
      <c r="DU193" s="2185">
        <v>60.646479999999997</v>
      </c>
      <c r="DV193" s="2185">
        <v>60.646479999999997</v>
      </c>
      <c r="DW193" s="2185">
        <v>60.646479999999997</v>
      </c>
      <c r="DX193" s="2185">
        <v>60.646479999999997</v>
      </c>
      <c r="DY193" s="2185">
        <v>60.646479999999997</v>
      </c>
      <c r="DZ193" s="2185">
        <v>60.646479999999997</v>
      </c>
      <c r="EA193" s="2185">
        <v>60.646479999999997</v>
      </c>
      <c r="EB193" s="2185">
        <v>60.646479999999997</v>
      </c>
      <c r="EC193" s="2185">
        <v>60.646479999999997</v>
      </c>
      <c r="ED193" s="2185">
        <v>60.646479999999997</v>
      </c>
      <c r="EE193" s="2185">
        <v>60.646479999999997</v>
      </c>
      <c r="EF193" s="2185">
        <v>60.646479999999997</v>
      </c>
      <c r="EG193" s="2185">
        <v>60.646479999999997</v>
      </c>
      <c r="EH193" s="2185">
        <v>60.646479999999997</v>
      </c>
      <c r="EI193" s="2185">
        <v>60.646479999999997</v>
      </c>
      <c r="EJ193" s="2185">
        <v>60.646479999999997</v>
      </c>
      <c r="EK193" s="2185">
        <v>60.646479999999997</v>
      </c>
      <c r="EL193" s="2185">
        <v>60.646479999999997</v>
      </c>
      <c r="EM193" s="2185">
        <v>60.646479999999997</v>
      </c>
      <c r="EN193" s="2185">
        <v>60.646479999999997</v>
      </c>
      <c r="EO193" s="2185">
        <v>60.646479999999997</v>
      </c>
      <c r="EP193" s="2185">
        <v>60.646479999999997</v>
      </c>
      <c r="EQ193" s="2185">
        <v>60.646479999999997</v>
      </c>
      <c r="ER193" s="2185">
        <v>60.646479999999997</v>
      </c>
      <c r="ES193" s="2185">
        <v>60.646479999999997</v>
      </c>
      <c r="ET193" s="2185">
        <v>60.646479999999997</v>
      </c>
      <c r="EU193" s="2185">
        <v>60.646479999999997</v>
      </c>
      <c r="EV193" s="2185">
        <v>60.646479999999997</v>
      </c>
      <c r="EW193" s="2185">
        <v>60.646479999999997</v>
      </c>
      <c r="EX193" s="2185">
        <v>60.646479999999997</v>
      </c>
      <c r="EY193" s="2185">
        <v>60.646479999999997</v>
      </c>
      <c r="EZ193" s="2185">
        <v>60.646479999999997</v>
      </c>
      <c r="FA193" s="2185">
        <v>60.646479999999997</v>
      </c>
      <c r="FB193" s="2185">
        <v>60.646479999999997</v>
      </c>
      <c r="FC193" s="2185">
        <v>60.646479999999997</v>
      </c>
      <c r="FD193" s="2185">
        <v>60.646479999999997</v>
      </c>
      <c r="FE193" s="2185">
        <v>60.646479999999997</v>
      </c>
      <c r="FF193" s="2185">
        <v>60.646479999999997</v>
      </c>
      <c r="FG193" s="2185">
        <v>60.646479999999997</v>
      </c>
      <c r="FH193" s="2185">
        <v>60.646479999999997</v>
      </c>
      <c r="FI193" s="2185">
        <v>60.646479999999997</v>
      </c>
      <c r="FJ193" s="2185">
        <v>60.646479999999997</v>
      </c>
      <c r="FK193" s="2185">
        <v>60.646479999999997</v>
      </c>
      <c r="FL193" s="2185">
        <v>60.646479999999997</v>
      </c>
      <c r="FM193" s="2185">
        <v>60.646479999999997</v>
      </c>
      <c r="FN193" s="2185">
        <v>60.646479999999997</v>
      </c>
      <c r="FO193" s="2185">
        <v>60.646479999999997</v>
      </c>
      <c r="FP193" s="2185">
        <v>60.646479999999997</v>
      </c>
      <c r="FQ193" s="2185">
        <v>60.646479999999997</v>
      </c>
      <c r="FR193" s="2185">
        <v>60.646479999999997</v>
      </c>
      <c r="FS193" s="2185">
        <v>60.646479999999997</v>
      </c>
      <c r="FT193" s="2185">
        <v>60.646479999999997</v>
      </c>
      <c r="FU193" s="2185">
        <v>60.646479999999997</v>
      </c>
      <c r="FV193" s="2185">
        <v>60.646479999999997</v>
      </c>
      <c r="FW193" s="2185">
        <v>60.646479999999997</v>
      </c>
      <c r="FX193" s="2185">
        <v>60.646479999999997</v>
      </c>
      <c r="FY193" s="2185">
        <v>60.646479999999997</v>
      </c>
      <c r="FZ193" s="2185">
        <v>60.646479999999997</v>
      </c>
      <c r="GA193" s="2185">
        <v>60.646479999999997</v>
      </c>
      <c r="GB193" s="2185">
        <v>60.646479999999997</v>
      </c>
      <c r="GC193" s="2185">
        <v>60.646479999999997</v>
      </c>
      <c r="GD193" s="2185">
        <v>60.646479999999997</v>
      </c>
      <c r="GE193" s="2185">
        <v>60.646479999999997</v>
      </c>
      <c r="GF193" s="2185">
        <v>60.646479999999997</v>
      </c>
      <c r="GG193" s="2185">
        <v>60.646479999999997</v>
      </c>
      <c r="GH193" s="2185">
        <v>60.646479999999997</v>
      </c>
      <c r="GI193" s="2185">
        <v>60.646479999999997</v>
      </c>
      <c r="GJ193" s="2185">
        <v>60.79992</v>
      </c>
      <c r="GK193" s="2185">
        <v>60.79992</v>
      </c>
      <c r="GL193" s="2185">
        <v>60.79992</v>
      </c>
      <c r="GM193" s="2185">
        <v>60.79992</v>
      </c>
      <c r="GN193" s="2185">
        <v>60.79992</v>
      </c>
      <c r="GO193" s="2185">
        <v>60.79992</v>
      </c>
      <c r="GP193" s="2185">
        <v>60.79992</v>
      </c>
      <c r="GQ193" s="2185">
        <v>60.79992</v>
      </c>
      <c r="GR193" s="2185">
        <v>60.79992</v>
      </c>
      <c r="GS193" s="2185">
        <v>60.79992</v>
      </c>
      <c r="GT193" s="2185">
        <v>60.79992</v>
      </c>
      <c r="GU193" s="2185">
        <v>60.79992</v>
      </c>
      <c r="GV193" s="2185">
        <v>60.79992</v>
      </c>
      <c r="GW193" s="2185">
        <v>60.79992</v>
      </c>
      <c r="GX193" s="2185">
        <v>60.79992</v>
      </c>
      <c r="GY193" s="2185">
        <v>60.79992</v>
      </c>
      <c r="GZ193" s="2185">
        <v>60.79992</v>
      </c>
      <c r="HA193" s="2185">
        <v>60.79992</v>
      </c>
      <c r="HB193" s="2185">
        <v>60.79992</v>
      </c>
      <c r="HC193" s="2185">
        <v>60.79992</v>
      </c>
      <c r="HD193" s="2185">
        <v>60.79992</v>
      </c>
      <c r="HE193" s="2185">
        <v>60.79992</v>
      </c>
      <c r="HF193" s="2185">
        <v>60.79992</v>
      </c>
      <c r="HG193" s="2185">
        <v>60.79992</v>
      </c>
      <c r="HH193" s="2185">
        <v>60.79992</v>
      </c>
      <c r="HI193" s="2185">
        <v>60.79992</v>
      </c>
      <c r="HJ193" s="2185">
        <v>60.79992</v>
      </c>
      <c r="HK193" s="2185">
        <v>60.79992</v>
      </c>
      <c r="HL193" s="2185">
        <v>60.79992</v>
      </c>
      <c r="HM193" s="2185">
        <v>60.79992</v>
      </c>
      <c r="HN193" s="2185">
        <v>60.79992</v>
      </c>
      <c r="HO193" s="2185">
        <v>60.79992</v>
      </c>
      <c r="HP193" s="2185">
        <v>60.79992</v>
      </c>
      <c r="HQ193" s="2185">
        <v>60.79992</v>
      </c>
      <c r="HR193" s="2185">
        <v>60.79992</v>
      </c>
      <c r="HS193" s="2185">
        <v>60.79992</v>
      </c>
      <c r="HT193" s="2185">
        <v>60.79992</v>
      </c>
      <c r="HU193" s="2185">
        <v>60.79992</v>
      </c>
      <c r="HV193" s="2185">
        <v>60.79992</v>
      </c>
      <c r="HW193" s="2185">
        <v>60.79992</v>
      </c>
      <c r="HX193" s="2185">
        <v>60.79992</v>
      </c>
      <c r="HY193" s="2185">
        <v>60.79992</v>
      </c>
      <c r="HZ193" s="2185">
        <v>60.79992</v>
      </c>
      <c r="IA193" s="2185">
        <v>60.79992</v>
      </c>
      <c r="IB193" s="2185">
        <v>60.79992</v>
      </c>
      <c r="IC193" s="2185">
        <v>60.79992</v>
      </c>
      <c r="ID193" s="2185">
        <v>60.79992</v>
      </c>
      <c r="IE193" s="2185">
        <v>60.79992</v>
      </c>
      <c r="IF193" s="2185">
        <v>60.79992</v>
      </c>
      <c r="IG193" s="2185">
        <v>60.79992</v>
      </c>
      <c r="IH193" s="2185">
        <v>60.79992</v>
      </c>
      <c r="II193" s="2185">
        <v>60.79992</v>
      </c>
      <c r="IJ193" s="2185">
        <v>60.79992</v>
      </c>
      <c r="IK193" s="2185">
        <v>60.79992</v>
      </c>
      <c r="IL193" s="2185">
        <v>60.79992</v>
      </c>
      <c r="IM193" s="2185">
        <v>60.79992</v>
      </c>
      <c r="IN193" s="2185">
        <v>60.79992</v>
      </c>
      <c r="IO193" s="2185">
        <v>60.79992</v>
      </c>
      <c r="IP193" s="2185">
        <v>60.79992</v>
      </c>
      <c r="IQ193" s="2185">
        <v>60.79992</v>
      </c>
      <c r="IR193" s="2185">
        <v>60.79992</v>
      </c>
      <c r="IS193" s="2185">
        <v>60.79992</v>
      </c>
      <c r="IT193" s="2185">
        <v>60.79992</v>
      </c>
      <c r="IU193" s="2185">
        <v>60.79992</v>
      </c>
      <c r="IV193" s="2185">
        <v>60.700629999999997</v>
      </c>
      <c r="IW193" s="2185">
        <v>60.700629999999997</v>
      </c>
      <c r="IX193" s="2185">
        <v>60.700629999999997</v>
      </c>
      <c r="IY193" s="2185">
        <v>60.700629999999997</v>
      </c>
      <c r="IZ193" s="2185">
        <v>60.700629999999997</v>
      </c>
      <c r="JA193" s="2185">
        <v>60.700629999999997</v>
      </c>
      <c r="JB193" s="2185">
        <v>60.700629999999997</v>
      </c>
      <c r="JC193" s="2185">
        <v>60.700629999999997</v>
      </c>
      <c r="JD193" s="2185">
        <v>60.700629999999997</v>
      </c>
      <c r="JE193" s="2185">
        <v>60.700629999999997</v>
      </c>
      <c r="JF193" s="2185">
        <v>60.700629999999997</v>
      </c>
      <c r="JG193" s="2185">
        <v>60.700629999999997</v>
      </c>
      <c r="JH193" s="2185">
        <v>60.700629999999997</v>
      </c>
      <c r="JI193" s="2185">
        <v>60.700629999999997</v>
      </c>
      <c r="JJ193" s="2185">
        <v>60.700629999999997</v>
      </c>
      <c r="JK193" s="2185">
        <v>60.700629999999997</v>
      </c>
      <c r="JL193" s="2185">
        <v>60.700629999999997</v>
      </c>
      <c r="JM193" s="2185" t="s">
        <v>1513</v>
      </c>
    </row>
    <row r="194" spans="1:276" s="2185" customFormat="1" ht="13.8">
      <c r="A194" s="2226" t="s">
        <v>232</v>
      </c>
      <c r="B194" s="152"/>
      <c r="D194" s="2340"/>
      <c r="E194" s="2234">
        <v>2</v>
      </c>
      <c r="F194" s="2187" t="s">
        <v>1498</v>
      </c>
      <c r="G194" s="2389" t="s">
        <v>953</v>
      </c>
      <c r="H194" s="2389" t="s">
        <v>114</v>
      </c>
      <c r="I194" s="686" t="s">
        <v>1422</v>
      </c>
      <c r="J194" s="686"/>
      <c r="K194" s="2391">
        <v>127.529</v>
      </c>
      <c r="L194" s="2391">
        <v>114.45099999999999</v>
      </c>
      <c r="M194" s="2391">
        <v>532.95799999999997</v>
      </c>
      <c r="N194" s="2391">
        <v>540.99699999999996</v>
      </c>
      <c r="O194" s="2392">
        <v>526.44299999999998</v>
      </c>
      <c r="P194" s="2391">
        <v>526.04200000000003</v>
      </c>
      <c r="R194" s="2186"/>
      <c r="T194" s="2331" t="s">
        <v>1518</v>
      </c>
      <c r="U194" s="2185">
        <v>139.78224</v>
      </c>
      <c r="V194" s="2185">
        <v>139.78224</v>
      </c>
      <c r="W194" s="2185">
        <v>139.78224</v>
      </c>
      <c r="X194" s="2185">
        <v>139.78224</v>
      </c>
      <c r="Y194" s="2185">
        <v>139.78224</v>
      </c>
      <c r="Z194" s="2185">
        <v>139.78224</v>
      </c>
      <c r="AA194" s="2185">
        <v>139.78224</v>
      </c>
      <c r="AB194" s="2185">
        <v>139.78224</v>
      </c>
      <c r="AC194" s="2185">
        <v>139.78224</v>
      </c>
      <c r="AD194" s="2185">
        <v>139.78224</v>
      </c>
      <c r="AE194" s="2185">
        <v>139.78224</v>
      </c>
      <c r="AF194" s="2185">
        <v>139.78224</v>
      </c>
      <c r="AG194" s="2185">
        <v>139.78224</v>
      </c>
      <c r="AH194" s="2185">
        <v>139.78224</v>
      </c>
      <c r="AI194" s="2185">
        <v>139.78224</v>
      </c>
      <c r="AJ194" s="2185">
        <v>139.78224</v>
      </c>
      <c r="AK194" s="2185">
        <v>139.78224</v>
      </c>
      <c r="AL194" s="2185">
        <v>139.78224</v>
      </c>
      <c r="AM194" s="2185">
        <v>139.78224</v>
      </c>
      <c r="AN194" s="2185">
        <v>139.78224</v>
      </c>
      <c r="AO194" s="2185">
        <v>139.78224</v>
      </c>
      <c r="AP194" s="2185">
        <v>139.78224</v>
      </c>
      <c r="AQ194" s="2185">
        <v>139.78224</v>
      </c>
      <c r="AR194" s="2185">
        <v>139.78224</v>
      </c>
      <c r="AS194" s="2185">
        <v>139.78224</v>
      </c>
      <c r="AT194" s="2185">
        <v>139.78224</v>
      </c>
      <c r="AU194" s="2185">
        <v>139.78224</v>
      </c>
      <c r="AV194" s="2185">
        <v>139.78224</v>
      </c>
      <c r="AW194" s="2185">
        <v>139.78224</v>
      </c>
      <c r="AX194" s="2185">
        <v>139.78224</v>
      </c>
      <c r="AY194" s="2185">
        <v>139.78224</v>
      </c>
      <c r="AZ194" s="2185">
        <v>139.78224</v>
      </c>
      <c r="BA194" s="2185">
        <v>139.78224</v>
      </c>
      <c r="BB194" s="2185">
        <v>139.78224</v>
      </c>
      <c r="BC194" s="2185">
        <v>139.78224</v>
      </c>
      <c r="BD194" s="2185">
        <v>139.78224</v>
      </c>
      <c r="BE194" s="2185">
        <v>139.78224</v>
      </c>
      <c r="BF194" s="2185">
        <v>139.78224</v>
      </c>
      <c r="BG194" s="2185">
        <v>139.78224</v>
      </c>
      <c r="BH194" s="2185">
        <v>139.78224</v>
      </c>
      <c r="BI194" s="2185">
        <v>139.78224</v>
      </c>
      <c r="BJ194" s="2185">
        <v>139.78224</v>
      </c>
      <c r="BK194" s="2185">
        <v>139.73670000000001</v>
      </c>
      <c r="BL194" s="2185">
        <v>139.73670000000001</v>
      </c>
      <c r="BM194" s="2185">
        <v>139.73670000000001</v>
      </c>
      <c r="BN194" s="2185">
        <v>139.73670000000001</v>
      </c>
      <c r="BO194" s="2185">
        <v>139.73670000000001</v>
      </c>
      <c r="BP194" s="2185">
        <v>139.73670000000001</v>
      </c>
      <c r="BQ194" s="2185">
        <v>139.73670000000001</v>
      </c>
      <c r="BR194" s="2185">
        <v>139.73670000000001</v>
      </c>
      <c r="BS194" s="2185">
        <v>139.73670000000001</v>
      </c>
      <c r="BT194" s="2185">
        <v>139.73670000000001</v>
      </c>
      <c r="BU194" s="2185">
        <v>139.73670000000001</v>
      </c>
      <c r="BV194" s="2185">
        <v>139.73670000000001</v>
      </c>
      <c r="BW194" s="2185">
        <v>139.73670000000001</v>
      </c>
      <c r="BX194" s="2185">
        <v>139.73670000000001</v>
      </c>
      <c r="BY194" s="2185">
        <v>139.73670000000001</v>
      </c>
      <c r="BZ194" s="2185">
        <v>139.73670000000001</v>
      </c>
      <c r="CA194" s="2185">
        <v>139.73670000000001</v>
      </c>
      <c r="CB194" s="2185">
        <v>139.73670000000001</v>
      </c>
      <c r="CC194" s="2185">
        <v>139.73670000000001</v>
      </c>
      <c r="CD194" s="2185">
        <v>139.73670000000001</v>
      </c>
      <c r="CE194" s="2185">
        <v>139.73670000000001</v>
      </c>
      <c r="CF194" s="2185">
        <v>139.73670000000001</v>
      </c>
      <c r="CG194" s="2185">
        <v>139.73670000000001</v>
      </c>
      <c r="CH194" s="2185">
        <v>139.73670000000001</v>
      </c>
      <c r="CI194" s="2185">
        <v>139.73670000000001</v>
      </c>
      <c r="CJ194" s="2185">
        <v>139.73670000000001</v>
      </c>
      <c r="CK194" s="2185">
        <v>139.73670000000001</v>
      </c>
      <c r="CL194" s="2185">
        <v>139.73670000000001</v>
      </c>
      <c r="CM194" s="2185">
        <v>139.73670000000001</v>
      </c>
      <c r="CN194" s="2185">
        <v>139.73670000000001</v>
      </c>
      <c r="CO194" s="2185">
        <v>139.73670000000001</v>
      </c>
      <c r="CP194" s="2185">
        <v>139.73670000000001</v>
      </c>
      <c r="CQ194" s="2185">
        <v>139.73670000000001</v>
      </c>
      <c r="CR194" s="2185">
        <v>139.73670000000001</v>
      </c>
      <c r="CS194" s="2185">
        <v>139.73670000000001</v>
      </c>
      <c r="CT194" s="2185">
        <v>139.73670000000001</v>
      </c>
      <c r="CU194" s="2185">
        <v>139.73670000000001</v>
      </c>
      <c r="CV194" s="2185">
        <v>139.73670000000001</v>
      </c>
      <c r="CW194" s="2185">
        <v>139.35541000000001</v>
      </c>
      <c r="CX194" s="2185">
        <v>139.35541000000001</v>
      </c>
      <c r="CY194" s="2185">
        <v>139.35541000000001</v>
      </c>
      <c r="CZ194" s="2185">
        <v>139.35541000000001</v>
      </c>
      <c r="DA194" s="2185">
        <v>139.35541000000001</v>
      </c>
      <c r="DB194" s="2185">
        <v>139.35541000000001</v>
      </c>
      <c r="DC194" s="2185">
        <v>139.35541000000001</v>
      </c>
      <c r="DD194" s="2185">
        <v>139.35541000000001</v>
      </c>
      <c r="DE194" s="2185">
        <v>139.35541000000001</v>
      </c>
      <c r="DF194" s="2185">
        <v>139.35541000000001</v>
      </c>
      <c r="DG194" s="2185">
        <v>139.35541000000001</v>
      </c>
      <c r="DH194" s="2185">
        <v>139.35541000000001</v>
      </c>
      <c r="DI194" s="2185">
        <v>139.35541000000001</v>
      </c>
      <c r="DJ194" s="2185">
        <v>139.35541000000001</v>
      </c>
      <c r="DK194" s="2185">
        <v>139.25020000000001</v>
      </c>
      <c r="DL194" s="2185">
        <v>139.25020000000001</v>
      </c>
      <c r="DM194" s="2185">
        <v>139.25020000000001</v>
      </c>
      <c r="DN194" s="2185">
        <v>139.25020000000001</v>
      </c>
      <c r="DO194" s="2185">
        <v>139.25020000000001</v>
      </c>
      <c r="DP194" s="2185">
        <v>139.25020000000001</v>
      </c>
      <c r="DQ194" s="2185">
        <v>139.25020000000001</v>
      </c>
      <c r="DR194" s="2185">
        <v>139.25020000000001</v>
      </c>
      <c r="DS194" s="2185">
        <v>139.25020000000001</v>
      </c>
      <c r="DT194" s="2185">
        <v>139.25020000000001</v>
      </c>
      <c r="DU194" s="2185">
        <v>139.25020000000001</v>
      </c>
      <c r="DV194" s="2185">
        <v>139.25020000000001</v>
      </c>
      <c r="DW194" s="2185">
        <v>139.25020000000001</v>
      </c>
      <c r="DX194" s="2185">
        <v>139.25020000000001</v>
      </c>
      <c r="DY194" s="2185">
        <v>139.25020000000001</v>
      </c>
      <c r="DZ194" s="2185">
        <v>139.25020000000001</v>
      </c>
      <c r="EA194" s="2185">
        <v>139.25020000000001</v>
      </c>
      <c r="EB194" s="2185">
        <v>139.25020000000001</v>
      </c>
      <c r="EC194" s="2185">
        <v>139.25020000000001</v>
      </c>
      <c r="ED194" s="2185">
        <v>139.25020000000001</v>
      </c>
      <c r="EE194" s="2185">
        <v>139.25020000000001</v>
      </c>
      <c r="EF194" s="2185">
        <v>139.25020000000001</v>
      </c>
      <c r="EG194" s="2185">
        <v>139.25020000000001</v>
      </c>
      <c r="EH194" s="2185">
        <v>139.25020000000001</v>
      </c>
      <c r="EI194" s="2185">
        <v>139.25020000000001</v>
      </c>
      <c r="EJ194" s="2185">
        <v>139.25020000000001</v>
      </c>
      <c r="EK194" s="2185">
        <v>139.25020000000001</v>
      </c>
      <c r="EL194" s="2185">
        <v>139.25020000000001</v>
      </c>
      <c r="EM194" s="2185">
        <v>139.25020000000001</v>
      </c>
      <c r="EN194" s="2185">
        <v>139.25020000000001</v>
      </c>
      <c r="EO194" s="2185">
        <v>139.25020000000001</v>
      </c>
      <c r="EP194" s="2185">
        <v>139.25020000000001</v>
      </c>
      <c r="EQ194" s="2185">
        <v>139.25020000000001</v>
      </c>
      <c r="ER194" s="2185">
        <v>139.25020000000001</v>
      </c>
      <c r="ES194" s="2185">
        <v>139.25020000000001</v>
      </c>
      <c r="ET194" s="2185">
        <v>139.25020000000001</v>
      </c>
      <c r="EU194" s="2185">
        <v>139.25020000000001</v>
      </c>
      <c r="EV194" s="2185">
        <v>139.25020000000001</v>
      </c>
      <c r="EW194" s="2185">
        <v>139.25020000000001</v>
      </c>
      <c r="EX194" s="2185">
        <v>139.25020000000001</v>
      </c>
      <c r="EY194" s="2185">
        <v>139.25020000000001</v>
      </c>
      <c r="EZ194" s="2185">
        <v>139.25020000000001</v>
      </c>
      <c r="FA194" s="2185">
        <v>139.25020000000001</v>
      </c>
      <c r="FB194" s="2185">
        <v>139.25020000000001</v>
      </c>
      <c r="FC194" s="2185">
        <v>139.25020000000001</v>
      </c>
      <c r="FD194" s="2185">
        <v>139.25020000000001</v>
      </c>
      <c r="FE194" s="2185">
        <v>139.25020000000001</v>
      </c>
      <c r="FF194" s="2185">
        <v>139.25020000000001</v>
      </c>
      <c r="FG194" s="2185">
        <v>139.25020000000001</v>
      </c>
      <c r="FH194" s="2185">
        <v>139.25020000000001</v>
      </c>
      <c r="FI194" s="2185">
        <v>139.25020000000001</v>
      </c>
      <c r="FJ194" s="2185">
        <v>139.25020000000001</v>
      </c>
      <c r="FK194" s="2185">
        <v>139.25020000000001</v>
      </c>
      <c r="FL194" s="2185">
        <v>139.25020000000001</v>
      </c>
      <c r="FM194" s="2185">
        <v>139.25020000000001</v>
      </c>
      <c r="FN194" s="2185">
        <v>139.25020000000001</v>
      </c>
      <c r="FO194" s="2185">
        <v>139.25020000000001</v>
      </c>
      <c r="FP194" s="2185">
        <v>139.25020000000001</v>
      </c>
      <c r="FQ194" s="2185">
        <v>139.25020000000001</v>
      </c>
      <c r="FR194" s="2185">
        <v>139.25020000000001</v>
      </c>
      <c r="FS194" s="2185">
        <v>139.25020000000001</v>
      </c>
      <c r="FT194" s="2185">
        <v>139.25020000000001</v>
      </c>
      <c r="FU194" s="2185">
        <v>139.25020000000001</v>
      </c>
      <c r="FV194" s="2185">
        <v>139.25020000000001</v>
      </c>
      <c r="FW194" s="2185">
        <v>139.25020000000001</v>
      </c>
      <c r="FX194" s="2185">
        <v>139.25020000000001</v>
      </c>
      <c r="FY194" s="2185">
        <v>139.25020000000001</v>
      </c>
      <c r="FZ194" s="2185">
        <v>139.25020000000001</v>
      </c>
      <c r="GA194" s="2185">
        <v>139.25020000000001</v>
      </c>
      <c r="GB194" s="2185">
        <v>139.25020000000001</v>
      </c>
      <c r="GC194" s="2185">
        <v>139.25020000000001</v>
      </c>
      <c r="GD194" s="2185">
        <v>139.25020000000001</v>
      </c>
      <c r="GE194" s="2185">
        <v>139.24836999999999</v>
      </c>
      <c r="GF194" s="2185">
        <v>139.24836999999999</v>
      </c>
      <c r="GG194" s="2185">
        <v>139.24836999999999</v>
      </c>
      <c r="GH194" s="2185">
        <v>139.24836999999999</v>
      </c>
      <c r="GI194" s="2185">
        <v>139.24836999999999</v>
      </c>
      <c r="GJ194" s="2185">
        <v>139.24836999999999</v>
      </c>
      <c r="GK194" s="2185">
        <v>139.24836999999999</v>
      </c>
      <c r="GL194" s="2185">
        <v>139.24836999999999</v>
      </c>
      <c r="GM194" s="2185">
        <v>139.24836999999999</v>
      </c>
      <c r="GN194" s="2185">
        <v>139.24836999999999</v>
      </c>
      <c r="GO194" s="2185">
        <v>139.24836999999999</v>
      </c>
      <c r="GP194" s="2185">
        <v>139.24836999999999</v>
      </c>
      <c r="GQ194" s="2185">
        <v>139.24836999999999</v>
      </c>
      <c r="GR194" s="2185">
        <v>139.24836999999999</v>
      </c>
      <c r="GS194" s="2185">
        <v>139.24836999999999</v>
      </c>
      <c r="GT194" s="2185">
        <v>139.24836999999999</v>
      </c>
      <c r="GU194" s="2185">
        <v>139.24836999999999</v>
      </c>
      <c r="GV194" s="2185">
        <v>139.24836999999999</v>
      </c>
      <c r="GW194" s="2185">
        <v>139.24836999999999</v>
      </c>
      <c r="GX194" s="2185">
        <v>139.24836999999999</v>
      </c>
      <c r="GY194" s="2185">
        <v>139.24836999999999</v>
      </c>
      <c r="GZ194" s="2185">
        <v>139.24836999999999</v>
      </c>
      <c r="HA194" s="2185">
        <v>139.24836999999999</v>
      </c>
      <c r="HB194" s="2185">
        <v>139.24836999999999</v>
      </c>
      <c r="HC194" s="2185">
        <v>139.24836999999999</v>
      </c>
      <c r="HD194" s="2185">
        <v>139.24836999999999</v>
      </c>
      <c r="HE194" s="2185">
        <v>139.24836999999999</v>
      </c>
      <c r="HF194" s="2185">
        <v>139.24836999999999</v>
      </c>
      <c r="HG194" s="2185">
        <v>139.24836999999999</v>
      </c>
      <c r="HH194" s="2185">
        <v>139.24836999999999</v>
      </c>
      <c r="HI194" s="2185">
        <v>139.24836999999999</v>
      </c>
      <c r="HJ194" s="2185">
        <v>139.24836999999999</v>
      </c>
      <c r="HK194" s="2185">
        <v>139.24836999999999</v>
      </c>
      <c r="HL194" s="2185">
        <v>139.24836999999999</v>
      </c>
      <c r="HM194" s="2185">
        <v>139.24836999999999</v>
      </c>
      <c r="HN194" s="2185">
        <v>139.24836999999999</v>
      </c>
      <c r="HO194" s="2185">
        <v>139.24836999999999</v>
      </c>
      <c r="HP194" s="2185">
        <v>139.24836999999999</v>
      </c>
      <c r="HQ194" s="2185">
        <v>139.24836999999999</v>
      </c>
      <c r="HR194" s="2185">
        <v>139.24836999999999</v>
      </c>
      <c r="HS194" s="2185">
        <v>139.24836999999999</v>
      </c>
      <c r="HT194" s="2185">
        <v>139.24836999999999</v>
      </c>
      <c r="HU194" s="2185">
        <v>139.24836999999999</v>
      </c>
      <c r="HV194" s="2185">
        <v>139.24836999999999</v>
      </c>
      <c r="HW194" s="2185">
        <v>139.24836999999999</v>
      </c>
      <c r="HX194" s="2185">
        <v>139.24836999999999</v>
      </c>
      <c r="HY194" s="2185">
        <v>139.24836999999999</v>
      </c>
      <c r="HZ194" s="2185">
        <v>139.24836999999999</v>
      </c>
      <c r="IA194" s="2185">
        <v>139.24836999999999</v>
      </c>
      <c r="IB194" s="2185">
        <v>139.24836999999999</v>
      </c>
      <c r="IC194" s="2185">
        <v>139.24836999999999</v>
      </c>
      <c r="ID194" s="2185">
        <v>139.24836999999999</v>
      </c>
      <c r="IE194" s="2185">
        <v>139.24836999999999</v>
      </c>
      <c r="IF194" s="2185">
        <v>139.24836999999999</v>
      </c>
      <c r="IG194" s="2185">
        <v>139.24836999999999</v>
      </c>
      <c r="IH194" s="2185">
        <v>139.24836999999999</v>
      </c>
      <c r="II194" s="2185">
        <v>139.24836999999999</v>
      </c>
      <c r="IJ194" s="2185">
        <v>139.24836999999999</v>
      </c>
      <c r="IK194" s="2185">
        <v>139.24836999999999</v>
      </c>
      <c r="IL194" s="2185">
        <v>139.24836999999999</v>
      </c>
      <c r="IM194" s="2185">
        <v>139.24836999999999</v>
      </c>
      <c r="IN194" s="2185">
        <v>139.24836999999999</v>
      </c>
      <c r="IO194" s="2185">
        <v>139.24836999999999</v>
      </c>
      <c r="IP194" s="2185">
        <v>139.24836999999999</v>
      </c>
      <c r="IQ194" s="2185">
        <v>139.23016000000001</v>
      </c>
      <c r="IR194" s="2185">
        <v>139.23016000000001</v>
      </c>
      <c r="IS194" s="2185">
        <v>139.23016000000001</v>
      </c>
      <c r="IT194" s="2185">
        <v>139.23016000000001</v>
      </c>
      <c r="IU194" s="2185">
        <v>139.23016000000001</v>
      </c>
      <c r="IV194" s="2185">
        <v>139.23016000000001</v>
      </c>
      <c r="IW194" s="2185">
        <v>139.23016000000001</v>
      </c>
      <c r="IX194" s="2185">
        <v>139.23016000000001</v>
      </c>
      <c r="IY194" s="2185">
        <v>139.23016000000001</v>
      </c>
      <c r="IZ194" s="2185">
        <v>139.23016000000001</v>
      </c>
      <c r="JA194" s="2185">
        <v>139.23016000000001</v>
      </c>
      <c r="JB194" s="2185">
        <v>139.23016000000001</v>
      </c>
      <c r="JC194" s="2185">
        <v>139.23016000000001</v>
      </c>
      <c r="JD194" s="2185">
        <v>139.23016000000001</v>
      </c>
      <c r="JE194" s="2185">
        <v>139.23016000000001</v>
      </c>
      <c r="JF194" s="2185">
        <v>139.23016000000001</v>
      </c>
      <c r="JG194" s="2185">
        <v>139.23016000000001</v>
      </c>
      <c r="JH194" s="2185">
        <v>139.23016000000001</v>
      </c>
      <c r="JI194" s="2185">
        <v>139.23016000000001</v>
      </c>
      <c r="JJ194" s="2185">
        <v>139.23016000000001</v>
      </c>
      <c r="JK194" s="2185">
        <v>139.23016000000001</v>
      </c>
      <c r="JL194" s="2185">
        <v>139.23016000000001</v>
      </c>
      <c r="JM194" s="2185" t="s">
        <v>1513</v>
      </c>
      <c r="JN194" s="2185">
        <v>152.55224999999999</v>
      </c>
      <c r="JO194" s="2185">
        <v>152.55224999999999</v>
      </c>
      <c r="JP194" s="2185">
        <v>152.55224999999999</v>
      </c>
    </row>
    <row r="195" spans="1:276" s="2185" customFormat="1" ht="13.8">
      <c r="A195" s="2226" t="s">
        <v>232</v>
      </c>
      <c r="B195" s="152"/>
      <c r="D195" s="2340"/>
      <c r="E195" s="2234">
        <v>3</v>
      </c>
      <c r="F195" s="2187" t="s">
        <v>1500</v>
      </c>
      <c r="G195" s="2389" t="s">
        <v>964</v>
      </c>
      <c r="H195" s="2389" t="s">
        <v>114</v>
      </c>
      <c r="I195" s="686" t="s">
        <v>1422</v>
      </c>
      <c r="J195" s="686"/>
      <c r="K195" s="2391">
        <v>218.994</v>
      </c>
      <c r="L195" s="2391">
        <v>171.47300000000001</v>
      </c>
      <c r="M195" s="2391">
        <v>157.81800000000001</v>
      </c>
      <c r="N195" s="2391">
        <v>148.196</v>
      </c>
      <c r="O195" s="2392">
        <v>134.09800000000001</v>
      </c>
      <c r="P195" s="2391">
        <v>127.242</v>
      </c>
      <c r="R195" s="2186"/>
      <c r="T195" s="2331" t="s">
        <v>1518</v>
      </c>
      <c r="U195" s="2185">
        <v>167.38</v>
      </c>
      <c r="V195" s="2185">
        <v>167.38</v>
      </c>
      <c r="W195" s="2185">
        <v>167.38</v>
      </c>
      <c r="X195" s="2185">
        <v>167.38</v>
      </c>
      <c r="Y195" s="2185">
        <v>167.38</v>
      </c>
      <c r="Z195" s="2185">
        <v>167.3</v>
      </c>
      <c r="AA195" s="2185">
        <v>167.27</v>
      </c>
      <c r="AB195" s="2185">
        <v>167.46</v>
      </c>
      <c r="AC195" s="2185" t="s">
        <v>1513</v>
      </c>
      <c r="AD195" s="2185" t="s">
        <v>1513</v>
      </c>
      <c r="AE195" s="2185" t="s">
        <v>1513</v>
      </c>
      <c r="AF195" s="2185" t="s">
        <v>1513</v>
      </c>
      <c r="AG195" s="2185" t="s">
        <v>1513</v>
      </c>
      <c r="AH195" s="2185" t="s">
        <v>1513</v>
      </c>
      <c r="AI195" s="2185" t="s">
        <v>1513</v>
      </c>
      <c r="AJ195" s="2185" t="s">
        <v>1513</v>
      </c>
      <c r="AK195" s="2185" t="s">
        <v>1513</v>
      </c>
      <c r="AL195" s="2185" t="s">
        <v>1513</v>
      </c>
      <c r="AM195" s="2185" t="s">
        <v>1513</v>
      </c>
      <c r="AN195" s="2185" t="s">
        <v>1513</v>
      </c>
      <c r="AO195" s="2185" t="s">
        <v>1513</v>
      </c>
      <c r="AP195" s="2185" t="s">
        <v>1513</v>
      </c>
      <c r="AQ195" s="2185" t="s">
        <v>1513</v>
      </c>
      <c r="AR195" s="2185">
        <v>167.38</v>
      </c>
      <c r="AS195" s="2185">
        <v>167.38</v>
      </c>
      <c r="AT195" s="2185">
        <v>167.38</v>
      </c>
      <c r="AU195" s="2185">
        <v>167.38</v>
      </c>
      <c r="AV195" s="2185">
        <v>167.38</v>
      </c>
      <c r="AW195" s="2185">
        <v>167.46</v>
      </c>
      <c r="AX195" s="2185">
        <v>167.58</v>
      </c>
      <c r="AY195" s="2185">
        <v>167.58</v>
      </c>
      <c r="AZ195" s="2185" t="s">
        <v>1513</v>
      </c>
      <c r="BA195" s="2185" t="s">
        <v>1513</v>
      </c>
      <c r="BB195" s="2185" t="s">
        <v>1513</v>
      </c>
      <c r="BC195" s="2185" t="s">
        <v>1513</v>
      </c>
      <c r="BD195" s="2185" t="s">
        <v>1513</v>
      </c>
      <c r="BE195" s="2185" t="s">
        <v>1513</v>
      </c>
      <c r="BF195" s="2185" t="s">
        <v>1513</v>
      </c>
      <c r="BG195" s="2185" t="s">
        <v>1513</v>
      </c>
      <c r="BH195" s="2185" t="s">
        <v>1513</v>
      </c>
      <c r="BI195" s="2185" t="s">
        <v>1513</v>
      </c>
      <c r="BJ195" s="2185" t="s">
        <v>1513</v>
      </c>
      <c r="BK195" s="2185">
        <v>167.38</v>
      </c>
      <c r="BL195" s="2185">
        <v>167.38</v>
      </c>
      <c r="BM195" s="2185">
        <v>167.38</v>
      </c>
      <c r="BN195" s="2185">
        <v>167.38</v>
      </c>
      <c r="BO195" s="2185">
        <v>167.38</v>
      </c>
      <c r="BP195" s="2185">
        <v>167.46</v>
      </c>
      <c r="BQ195" s="2185">
        <v>167.58</v>
      </c>
      <c r="BR195" s="2185">
        <v>167.58</v>
      </c>
      <c r="BS195" s="2185" t="s">
        <v>1513</v>
      </c>
      <c r="BT195" s="2185" t="s">
        <v>1513</v>
      </c>
      <c r="BU195" s="2185" t="s">
        <v>1513</v>
      </c>
      <c r="BV195" s="2185" t="s">
        <v>1513</v>
      </c>
      <c r="BW195" s="2185" t="s">
        <v>1513</v>
      </c>
      <c r="BX195" s="2185" t="s">
        <v>1513</v>
      </c>
      <c r="BY195" s="2185" t="s">
        <v>1513</v>
      </c>
      <c r="BZ195" s="2185" t="s">
        <v>1513</v>
      </c>
      <c r="CA195" s="2185" t="s">
        <v>1513</v>
      </c>
      <c r="CB195" s="2185" t="s">
        <v>1513</v>
      </c>
      <c r="CC195" s="2185" t="s">
        <v>1513</v>
      </c>
      <c r="CD195" s="2185" t="s">
        <v>1513</v>
      </c>
      <c r="CE195" s="2185">
        <v>167.38</v>
      </c>
      <c r="CF195" s="2185">
        <v>167.38</v>
      </c>
      <c r="CG195" s="2185">
        <v>167.38</v>
      </c>
      <c r="CH195" s="2185">
        <v>167.38</v>
      </c>
      <c r="CI195" s="2185">
        <v>167.38</v>
      </c>
      <c r="CJ195" s="2185">
        <v>167.27</v>
      </c>
      <c r="CK195" s="2185">
        <v>167.27</v>
      </c>
      <c r="CL195" s="2185">
        <v>167.46</v>
      </c>
      <c r="CM195" s="2185" t="s">
        <v>1513</v>
      </c>
      <c r="CN195" s="2185" t="s">
        <v>1513</v>
      </c>
      <c r="CO195" s="2185" t="s">
        <v>1513</v>
      </c>
      <c r="CP195" s="2185" t="s">
        <v>1513</v>
      </c>
      <c r="CQ195" s="2185" t="s">
        <v>1513</v>
      </c>
      <c r="CR195" s="2185" t="s">
        <v>1513</v>
      </c>
      <c r="CS195" s="2185" t="s">
        <v>1513</v>
      </c>
      <c r="CT195" s="2185" t="s">
        <v>1513</v>
      </c>
      <c r="CU195" s="2185" t="s">
        <v>1513</v>
      </c>
      <c r="CV195" s="2185" t="s">
        <v>1513</v>
      </c>
      <c r="CW195" s="2185" t="s">
        <v>1513</v>
      </c>
      <c r="CX195" s="2185" t="s">
        <v>1513</v>
      </c>
      <c r="CY195" s="2185" t="s">
        <v>1513</v>
      </c>
      <c r="CZ195" s="2185">
        <v>167.58</v>
      </c>
      <c r="DA195" s="2185">
        <v>168</v>
      </c>
      <c r="DB195" s="2185">
        <v>168</v>
      </c>
      <c r="DC195" s="2185">
        <v>169.56</v>
      </c>
      <c r="DD195" s="2185">
        <v>169.56</v>
      </c>
      <c r="DE195" s="2185">
        <v>169.56</v>
      </c>
      <c r="DF195" s="2185">
        <v>174.32079999999999</v>
      </c>
      <c r="DG195" s="2185">
        <v>176.62128000000001</v>
      </c>
      <c r="DH195" s="2185" t="s">
        <v>1513</v>
      </c>
      <c r="DI195" s="2185" t="s">
        <v>1513</v>
      </c>
      <c r="DJ195" s="2185" t="s">
        <v>1513</v>
      </c>
      <c r="DK195" s="2185" t="s">
        <v>1513</v>
      </c>
      <c r="DL195" s="2185" t="s">
        <v>1513</v>
      </c>
      <c r="DM195" s="2185" t="s">
        <v>1513</v>
      </c>
      <c r="DN195" s="2185" t="s">
        <v>1513</v>
      </c>
      <c r="DO195" s="2185" t="s">
        <v>1513</v>
      </c>
      <c r="DP195" s="2185" t="s">
        <v>1513</v>
      </c>
      <c r="DQ195" s="2185" t="s">
        <v>1513</v>
      </c>
      <c r="DR195" s="2185" t="s">
        <v>1513</v>
      </c>
      <c r="DS195" s="2185" t="s">
        <v>1513</v>
      </c>
      <c r="DT195" s="2185">
        <v>167.58</v>
      </c>
      <c r="DU195" s="2185">
        <v>167.94</v>
      </c>
      <c r="DV195" s="2185">
        <v>168</v>
      </c>
      <c r="DW195" s="2185">
        <v>168</v>
      </c>
      <c r="DX195" s="2185">
        <v>169.56</v>
      </c>
      <c r="DY195" s="2185">
        <v>170.35</v>
      </c>
      <c r="DZ195" s="2185">
        <v>170.34599</v>
      </c>
      <c r="EA195" s="2185">
        <v>174.3</v>
      </c>
      <c r="EB195" s="2185">
        <v>176.62128000000001</v>
      </c>
      <c r="EC195" s="2185" t="s">
        <v>1513</v>
      </c>
      <c r="ED195" s="2185" t="s">
        <v>1513</v>
      </c>
      <c r="EE195" s="2185" t="s">
        <v>1513</v>
      </c>
      <c r="EF195" s="2185" t="s">
        <v>1513</v>
      </c>
      <c r="EG195" s="2185" t="s">
        <v>1513</v>
      </c>
      <c r="EH195" s="2185" t="s">
        <v>1513</v>
      </c>
      <c r="EI195" s="2185" t="s">
        <v>1513</v>
      </c>
      <c r="EJ195" s="2185" t="s">
        <v>1513</v>
      </c>
      <c r="EK195" s="2185" t="s">
        <v>1513</v>
      </c>
      <c r="EL195" s="2185" t="s">
        <v>1513</v>
      </c>
      <c r="EM195" s="2185" t="s">
        <v>1513</v>
      </c>
      <c r="EN195" s="2185" t="s">
        <v>1513</v>
      </c>
      <c r="EO195" s="2185" t="s">
        <v>1513</v>
      </c>
      <c r="EP195" s="2185">
        <v>167.58</v>
      </c>
      <c r="EQ195" s="2185">
        <v>167.58</v>
      </c>
      <c r="ER195" s="2185">
        <v>167.94</v>
      </c>
      <c r="ES195" s="2185">
        <v>169.56</v>
      </c>
      <c r="ET195" s="2185">
        <v>169.56</v>
      </c>
      <c r="EU195" s="2185">
        <v>169.56</v>
      </c>
      <c r="EV195" s="2185">
        <v>170.35</v>
      </c>
      <c r="EW195" s="2185">
        <v>174.32079999999999</v>
      </c>
      <c r="EX195" s="2185" t="s">
        <v>1513</v>
      </c>
      <c r="EY195" s="2185" t="s">
        <v>1513</v>
      </c>
      <c r="EZ195" s="2185" t="s">
        <v>1513</v>
      </c>
      <c r="FA195" s="2185" t="s">
        <v>1513</v>
      </c>
      <c r="FB195" s="2185" t="s">
        <v>1513</v>
      </c>
      <c r="FC195" s="2185" t="s">
        <v>1513</v>
      </c>
      <c r="FD195" s="2185" t="s">
        <v>1513</v>
      </c>
      <c r="FE195" s="2185" t="s">
        <v>1513</v>
      </c>
      <c r="FF195" s="2185" t="s">
        <v>1513</v>
      </c>
      <c r="FG195" s="2185" t="s">
        <v>1513</v>
      </c>
      <c r="FH195" s="2185" t="s">
        <v>1513</v>
      </c>
      <c r="FI195" s="2185" t="s">
        <v>1513</v>
      </c>
      <c r="FJ195" s="2185" t="s">
        <v>1513</v>
      </c>
      <c r="FK195" s="2185" t="s">
        <v>1513</v>
      </c>
      <c r="FL195" s="2185">
        <v>167.58</v>
      </c>
      <c r="FM195" s="2185">
        <v>168</v>
      </c>
      <c r="FN195" s="2185">
        <v>168</v>
      </c>
      <c r="FO195" s="2185">
        <v>169.56</v>
      </c>
      <c r="FP195" s="2185">
        <v>169.56</v>
      </c>
      <c r="FQ195" s="2185">
        <v>174.3</v>
      </c>
      <c r="FR195" s="2185">
        <v>176.62128000000001</v>
      </c>
      <c r="FS195" s="2185" t="s">
        <v>1513</v>
      </c>
      <c r="FT195" s="2185" t="s">
        <v>1513</v>
      </c>
      <c r="FU195" s="2185" t="s">
        <v>1513</v>
      </c>
      <c r="FV195" s="2185" t="s">
        <v>1513</v>
      </c>
      <c r="FW195" s="2185" t="s">
        <v>1513</v>
      </c>
      <c r="FX195" s="2185" t="s">
        <v>1513</v>
      </c>
      <c r="FY195" s="2185" t="s">
        <v>1513</v>
      </c>
      <c r="FZ195" s="2185" t="s">
        <v>1513</v>
      </c>
      <c r="GA195" s="2185" t="s">
        <v>1513</v>
      </c>
      <c r="GB195" s="2185" t="s">
        <v>1513</v>
      </c>
      <c r="GC195" s="2185" t="s">
        <v>1513</v>
      </c>
      <c r="GD195" s="2185" t="s">
        <v>1513</v>
      </c>
      <c r="GE195" s="2185" t="s">
        <v>1513</v>
      </c>
      <c r="GF195" s="2185">
        <v>167.58</v>
      </c>
      <c r="GG195" s="2185">
        <v>167.6</v>
      </c>
      <c r="GH195" s="2185">
        <v>167.94</v>
      </c>
      <c r="GI195" s="2185">
        <v>168</v>
      </c>
      <c r="GJ195" s="2185">
        <v>168</v>
      </c>
      <c r="GK195" s="2185">
        <v>169.6</v>
      </c>
      <c r="GL195" s="2185">
        <v>170.35</v>
      </c>
      <c r="GM195" s="2185">
        <v>174.32079999999999</v>
      </c>
      <c r="GN195" s="2185">
        <v>174.3</v>
      </c>
      <c r="GO195" s="2185">
        <v>176.62128000000001</v>
      </c>
      <c r="GP195" s="2185" t="s">
        <v>1513</v>
      </c>
      <c r="GQ195" s="2185" t="s">
        <v>1513</v>
      </c>
      <c r="GR195" s="2185" t="s">
        <v>1513</v>
      </c>
      <c r="GS195" s="2185" t="s">
        <v>1513</v>
      </c>
      <c r="GT195" s="2185" t="s">
        <v>1513</v>
      </c>
      <c r="GU195" s="2185" t="s">
        <v>1513</v>
      </c>
      <c r="GV195" s="2185" t="s">
        <v>1513</v>
      </c>
      <c r="GW195" s="2185" t="s">
        <v>1513</v>
      </c>
      <c r="GX195" s="2185" t="s">
        <v>1513</v>
      </c>
      <c r="GY195" s="2185" t="s">
        <v>1513</v>
      </c>
      <c r="GZ195" s="2185" t="s">
        <v>1513</v>
      </c>
      <c r="HA195" s="2185" t="s">
        <v>1513</v>
      </c>
      <c r="HB195" s="2185" t="s">
        <v>1513</v>
      </c>
      <c r="HC195" s="2185">
        <v>167.58</v>
      </c>
      <c r="HD195" s="2185">
        <v>167.6</v>
      </c>
      <c r="HE195" s="2185">
        <v>168</v>
      </c>
      <c r="HF195" s="2185">
        <v>169.56</v>
      </c>
      <c r="HG195" s="2185">
        <v>169.56</v>
      </c>
      <c r="HH195" s="2185">
        <v>169.6</v>
      </c>
      <c r="HI195" s="2185">
        <v>176.62128000000001</v>
      </c>
      <c r="HJ195" s="2185" t="s">
        <v>1513</v>
      </c>
      <c r="HK195" s="2185" t="s">
        <v>1513</v>
      </c>
      <c r="HL195" s="2185" t="s">
        <v>1513</v>
      </c>
      <c r="HM195" s="2185" t="s">
        <v>1513</v>
      </c>
      <c r="HN195" s="2185" t="s">
        <v>1513</v>
      </c>
      <c r="HO195" s="2185" t="s">
        <v>1513</v>
      </c>
      <c r="HP195" s="2185" t="s">
        <v>1513</v>
      </c>
      <c r="HQ195" s="2185" t="s">
        <v>1513</v>
      </c>
      <c r="HR195" s="2185" t="s">
        <v>1513</v>
      </c>
      <c r="HS195" s="2185" t="s">
        <v>1513</v>
      </c>
      <c r="HT195" s="2185" t="s">
        <v>1513</v>
      </c>
      <c r="HU195" s="2185" t="s">
        <v>1513</v>
      </c>
      <c r="HV195" s="2185" t="s">
        <v>1513</v>
      </c>
      <c r="HW195" s="2185" t="s">
        <v>1513</v>
      </c>
      <c r="HX195" s="2185">
        <v>167.94</v>
      </c>
      <c r="HY195" s="2185">
        <v>168</v>
      </c>
      <c r="HZ195" s="2185">
        <v>168</v>
      </c>
      <c r="IA195" s="2185">
        <v>169.56</v>
      </c>
      <c r="IB195" s="2185">
        <v>169.56</v>
      </c>
      <c r="IC195" s="2185">
        <v>174.32079999999999</v>
      </c>
      <c r="ID195" s="2185">
        <v>174.3</v>
      </c>
      <c r="IE195" s="2185">
        <v>176.62128000000001</v>
      </c>
      <c r="IF195" s="2185" t="s">
        <v>1513</v>
      </c>
      <c r="IG195" s="2185" t="s">
        <v>1513</v>
      </c>
      <c r="IH195" s="2185" t="s">
        <v>1513</v>
      </c>
      <c r="II195" s="2185" t="s">
        <v>1513</v>
      </c>
      <c r="IJ195" s="2185" t="s">
        <v>1513</v>
      </c>
      <c r="IK195" s="2185" t="s">
        <v>1513</v>
      </c>
      <c r="IL195" s="2185" t="s">
        <v>1513</v>
      </c>
      <c r="IM195" s="2185" t="s">
        <v>1513</v>
      </c>
      <c r="IN195" s="2185" t="s">
        <v>1513</v>
      </c>
      <c r="IO195" s="2185" t="s">
        <v>1513</v>
      </c>
      <c r="IP195" s="2185" t="s">
        <v>1513</v>
      </c>
      <c r="IQ195" s="2185" t="s">
        <v>1513</v>
      </c>
      <c r="IR195" s="2185">
        <v>167.58</v>
      </c>
      <c r="IS195" s="2185">
        <v>167.6</v>
      </c>
      <c r="IT195" s="2185">
        <v>167.94</v>
      </c>
      <c r="IU195" s="2185">
        <v>168</v>
      </c>
      <c r="IV195" s="2185">
        <v>169.56</v>
      </c>
      <c r="IW195" s="2185">
        <v>169.6</v>
      </c>
      <c r="IX195" s="2185">
        <v>170.35</v>
      </c>
      <c r="IY195" s="2185">
        <v>174.32079999999999</v>
      </c>
      <c r="IZ195" s="2185">
        <v>174.3</v>
      </c>
      <c r="JA195" s="2185" t="s">
        <v>1513</v>
      </c>
      <c r="JB195" s="2185" t="s">
        <v>1513</v>
      </c>
      <c r="JC195" s="2185" t="s">
        <v>1513</v>
      </c>
      <c r="JD195" s="2185" t="s">
        <v>1513</v>
      </c>
      <c r="JE195" s="2185" t="s">
        <v>1513</v>
      </c>
      <c r="JF195" s="2185" t="s">
        <v>1513</v>
      </c>
      <c r="JG195" s="2185" t="s">
        <v>1513</v>
      </c>
      <c r="JH195" s="2185" t="s">
        <v>1513</v>
      </c>
      <c r="JI195" s="2185" t="s">
        <v>1513</v>
      </c>
      <c r="JJ195" s="2185" t="s">
        <v>1513</v>
      </c>
      <c r="JK195" s="2185" t="s">
        <v>1513</v>
      </c>
      <c r="JL195" s="2185" t="s">
        <v>1513</v>
      </c>
      <c r="JM195" s="2185" t="s">
        <v>1513</v>
      </c>
    </row>
    <row r="196" spans="1:276" s="2185" customFormat="1" ht="13.8">
      <c r="A196" s="2226" t="s">
        <v>232</v>
      </c>
      <c r="B196" s="152"/>
      <c r="D196" s="2340"/>
      <c r="E196" s="2234">
        <v>4</v>
      </c>
      <c r="F196" s="2187" t="s">
        <v>1503</v>
      </c>
      <c r="G196" s="2389" t="s">
        <v>971</v>
      </c>
      <c r="H196" s="2389" t="s">
        <v>114</v>
      </c>
      <c r="I196" s="686" t="s">
        <v>1422</v>
      </c>
      <c r="J196" s="686"/>
      <c r="K196" s="2391">
        <v>18.231999999999999</v>
      </c>
      <c r="L196" s="2391">
        <v>79.908000000000001</v>
      </c>
      <c r="M196" s="2391">
        <v>568.07299999999998</v>
      </c>
      <c r="N196" s="2391">
        <v>528.26</v>
      </c>
      <c r="O196" s="2392">
        <v>437.86900000000003</v>
      </c>
      <c r="P196" s="2391">
        <v>830.76700000000005</v>
      </c>
      <c r="R196" s="2186"/>
      <c r="T196" s="2331" t="s">
        <v>1518</v>
      </c>
      <c r="U196" s="2185">
        <v>120.42487</v>
      </c>
      <c r="V196" s="2185">
        <v>120.42487</v>
      </c>
      <c r="W196" s="2185">
        <v>120.42487</v>
      </c>
      <c r="X196" s="2185">
        <v>120.42487</v>
      </c>
      <c r="Y196" s="2185">
        <v>120.42487</v>
      </c>
      <c r="Z196" s="2185">
        <v>120.42487</v>
      </c>
      <c r="AA196" s="2185">
        <v>120.42487</v>
      </c>
      <c r="AB196" s="2185">
        <v>120.42487</v>
      </c>
      <c r="AC196" s="2185">
        <v>120.42487</v>
      </c>
      <c r="AD196" s="2185">
        <v>120.42487</v>
      </c>
      <c r="AE196" s="2185">
        <v>120.42487</v>
      </c>
      <c r="AF196" s="2185">
        <v>120.42487</v>
      </c>
      <c r="AG196" s="2185">
        <v>120.42487</v>
      </c>
      <c r="AH196" s="2185">
        <v>120.42487</v>
      </c>
      <c r="AI196" s="2185">
        <v>120.42487</v>
      </c>
      <c r="AJ196" s="2185">
        <v>120.42487</v>
      </c>
      <c r="AK196" s="2185">
        <v>120.42487</v>
      </c>
      <c r="AL196" s="2185">
        <v>120.42487</v>
      </c>
      <c r="AM196" s="2185">
        <v>120.42487</v>
      </c>
      <c r="AN196" s="2185">
        <v>120.42487</v>
      </c>
      <c r="AO196" s="2185">
        <v>120.42487</v>
      </c>
      <c r="AP196" s="2185">
        <v>120.42487</v>
      </c>
      <c r="AQ196" s="2185">
        <v>120.42487</v>
      </c>
      <c r="AR196" s="2185">
        <v>120.42487</v>
      </c>
      <c r="AS196" s="2185">
        <v>120.42487</v>
      </c>
      <c r="AT196" s="2185">
        <v>120.42487</v>
      </c>
      <c r="AU196" s="2185">
        <v>120.42487</v>
      </c>
      <c r="AV196" s="2185">
        <v>120.42487</v>
      </c>
      <c r="AW196" s="2185">
        <v>120.42487</v>
      </c>
      <c r="AX196" s="2185">
        <v>120.42487</v>
      </c>
      <c r="AY196" s="2185">
        <v>120.42487</v>
      </c>
      <c r="AZ196" s="2185">
        <v>120.42487</v>
      </c>
      <c r="BA196" s="2185">
        <v>120.42487</v>
      </c>
      <c r="BB196" s="2185">
        <v>120.42487</v>
      </c>
      <c r="BC196" s="2185">
        <v>120.42487</v>
      </c>
      <c r="BD196" s="2185">
        <v>120.42487</v>
      </c>
      <c r="BE196" s="2185">
        <v>120.42487</v>
      </c>
      <c r="BF196" s="2185">
        <v>120.42487</v>
      </c>
      <c r="BG196" s="2185">
        <v>120.42487</v>
      </c>
      <c r="BH196" s="2185">
        <v>121.07129999999999</v>
      </c>
      <c r="BI196" s="2185">
        <v>121.07129999999999</v>
      </c>
      <c r="BJ196" s="2185">
        <v>121.07129999999999</v>
      </c>
      <c r="BK196" s="2185">
        <v>121.07129999999999</v>
      </c>
      <c r="BL196" s="2185">
        <v>121.07129999999999</v>
      </c>
      <c r="BM196" s="2185">
        <v>121.07129999999999</v>
      </c>
      <c r="BN196" s="2185">
        <v>121.07129999999999</v>
      </c>
      <c r="BO196" s="2185">
        <v>121.07129999999999</v>
      </c>
      <c r="BP196" s="2185">
        <v>121.07129999999999</v>
      </c>
      <c r="BQ196" s="2185">
        <v>121.07129999999999</v>
      </c>
      <c r="BR196" s="2185">
        <v>121.07129999999999</v>
      </c>
      <c r="BS196" s="2185">
        <v>121.07129999999999</v>
      </c>
      <c r="BT196" s="2185">
        <v>121.07129999999999</v>
      </c>
      <c r="BU196" s="2185">
        <v>121.07129999999999</v>
      </c>
      <c r="BV196" s="2185">
        <v>121.07129999999999</v>
      </c>
      <c r="BW196" s="2185">
        <v>121.07129999999999</v>
      </c>
      <c r="BX196" s="2185">
        <v>121.07129999999999</v>
      </c>
      <c r="BY196" s="2185">
        <v>121.07129999999999</v>
      </c>
      <c r="BZ196" s="2185">
        <v>121.07129999999999</v>
      </c>
      <c r="CA196" s="2185">
        <v>121.07129999999999</v>
      </c>
      <c r="CB196" s="2185">
        <v>121.07129999999999</v>
      </c>
      <c r="CC196" s="2185">
        <v>121.07129999999999</v>
      </c>
      <c r="CD196" s="2185">
        <v>121.07129999999999</v>
      </c>
      <c r="CE196" s="2185">
        <v>121.07129999999999</v>
      </c>
      <c r="CF196" s="2185">
        <v>121.07129999999999</v>
      </c>
      <c r="CG196" s="2185">
        <v>121.07129999999999</v>
      </c>
      <c r="CH196" s="2185">
        <v>121.07129999999999</v>
      </c>
      <c r="CI196" s="2185">
        <v>121.07129999999999</v>
      </c>
      <c r="CJ196" s="2185">
        <v>121.07129999999999</v>
      </c>
      <c r="CK196" s="2185">
        <v>121.07129999999999</v>
      </c>
      <c r="CL196" s="2185">
        <v>121.07129999999999</v>
      </c>
      <c r="CM196" s="2185">
        <v>121.07129999999999</v>
      </c>
      <c r="CN196" s="2185">
        <v>121.07129999999999</v>
      </c>
      <c r="CO196" s="2185">
        <v>121.07129999999999</v>
      </c>
      <c r="CP196" s="2185">
        <v>121.07129999999999</v>
      </c>
      <c r="CQ196" s="2185">
        <v>121.07129999999999</v>
      </c>
      <c r="CR196" s="2185">
        <v>121.07129999999999</v>
      </c>
      <c r="CS196" s="2185">
        <v>121.07129999999999</v>
      </c>
      <c r="CT196" s="2185">
        <v>121.07129999999999</v>
      </c>
      <c r="CU196" s="2185">
        <v>121.07129999999999</v>
      </c>
      <c r="CV196" s="2185">
        <v>121.07129999999999</v>
      </c>
      <c r="CW196" s="2185">
        <v>121.07129999999999</v>
      </c>
      <c r="CX196" s="2185">
        <v>121.07129999999999</v>
      </c>
      <c r="CY196" s="2185">
        <v>121.07129999999999</v>
      </c>
      <c r="CZ196" s="2185">
        <v>121.07129999999999</v>
      </c>
      <c r="DA196" s="2185">
        <v>121.07129999999999</v>
      </c>
      <c r="DB196" s="2185">
        <v>121.07129999999999</v>
      </c>
      <c r="DC196" s="2185">
        <v>121.07129999999999</v>
      </c>
      <c r="DD196" s="2185">
        <v>121.07129999999999</v>
      </c>
      <c r="DE196" s="2185">
        <v>121.07129999999999</v>
      </c>
      <c r="DF196" s="2185">
        <v>121.07129999999999</v>
      </c>
      <c r="DG196" s="2185">
        <v>121.07129999999999</v>
      </c>
      <c r="DH196" s="2185">
        <v>121.07129999999999</v>
      </c>
      <c r="DI196" s="2185">
        <v>121.07129999999999</v>
      </c>
      <c r="DJ196" s="2185">
        <v>121.07129999999999</v>
      </c>
      <c r="DK196" s="2185">
        <v>121.07129999999999</v>
      </c>
      <c r="DL196" s="2185">
        <v>121.07129999999999</v>
      </c>
      <c r="DM196" s="2185">
        <v>121.07129999999999</v>
      </c>
      <c r="DN196" s="2185">
        <v>121.07129999999999</v>
      </c>
      <c r="DO196" s="2185">
        <v>121.07129999999999</v>
      </c>
      <c r="DP196" s="2185">
        <v>121.07129999999999</v>
      </c>
      <c r="DQ196" s="2185">
        <v>120.8301</v>
      </c>
      <c r="DR196" s="2185">
        <v>120.8301</v>
      </c>
      <c r="DS196" s="2185">
        <v>120.8301</v>
      </c>
      <c r="DT196" s="2185">
        <v>120.8301</v>
      </c>
      <c r="DU196" s="2185">
        <v>120.8301</v>
      </c>
      <c r="DV196" s="2185">
        <v>120.8301</v>
      </c>
      <c r="DW196" s="2185">
        <v>120.8301</v>
      </c>
      <c r="DX196" s="2185">
        <v>120.8301</v>
      </c>
      <c r="DY196" s="2185">
        <v>120.8301</v>
      </c>
      <c r="DZ196" s="2185">
        <v>120.8301</v>
      </c>
      <c r="EA196" s="2185">
        <v>120.8301</v>
      </c>
      <c r="EB196" s="2185">
        <v>120.8301</v>
      </c>
      <c r="EC196" s="2185">
        <v>120.8301</v>
      </c>
      <c r="ED196" s="2185">
        <v>120.8301</v>
      </c>
      <c r="EE196" s="2185">
        <v>120.8301</v>
      </c>
      <c r="EF196" s="2185">
        <v>120.8301</v>
      </c>
      <c r="EG196" s="2185">
        <v>120.8301</v>
      </c>
      <c r="EH196" s="2185">
        <v>120.8301</v>
      </c>
      <c r="EI196" s="2185">
        <v>120.8301</v>
      </c>
      <c r="EJ196" s="2185">
        <v>120.8301</v>
      </c>
      <c r="EK196" s="2185">
        <v>120.8301</v>
      </c>
      <c r="EL196" s="2185">
        <v>120.8301</v>
      </c>
      <c r="EM196" s="2185">
        <v>120.8301</v>
      </c>
      <c r="EN196" s="2185">
        <v>120.8301</v>
      </c>
      <c r="EO196" s="2185">
        <v>120.8301</v>
      </c>
      <c r="EP196" s="2185">
        <v>120.8301</v>
      </c>
      <c r="EQ196" s="2185">
        <v>120.8301</v>
      </c>
      <c r="ER196" s="2185">
        <v>120.8301</v>
      </c>
      <c r="ES196" s="2185">
        <v>120.8301</v>
      </c>
      <c r="ET196" s="2185">
        <v>120.8301</v>
      </c>
      <c r="EU196" s="2185">
        <v>120.8301</v>
      </c>
      <c r="EV196" s="2185">
        <v>120.8301</v>
      </c>
      <c r="EW196" s="2185">
        <v>120.8301</v>
      </c>
      <c r="EX196" s="2185">
        <v>120.8301</v>
      </c>
      <c r="EY196" s="2185">
        <v>120.8301</v>
      </c>
      <c r="EZ196" s="2185">
        <v>120.8301</v>
      </c>
      <c r="FA196" s="2185">
        <v>120.8301</v>
      </c>
      <c r="FB196" s="2185">
        <v>120.8301</v>
      </c>
      <c r="FC196" s="2185">
        <v>120.8301</v>
      </c>
      <c r="FD196" s="2185">
        <v>120.9509</v>
      </c>
      <c r="FE196" s="2185">
        <v>120.9509</v>
      </c>
      <c r="FF196" s="2185">
        <v>120.9509</v>
      </c>
      <c r="FG196" s="2185">
        <v>120.9509</v>
      </c>
      <c r="FH196" s="2185">
        <v>120.9509</v>
      </c>
      <c r="FI196" s="2185">
        <v>120.9509</v>
      </c>
      <c r="FJ196" s="2185">
        <v>120.9509</v>
      </c>
      <c r="FK196" s="2185">
        <v>120.9509</v>
      </c>
      <c r="FL196" s="2185">
        <v>120.9509</v>
      </c>
      <c r="FM196" s="2185">
        <v>120.9509</v>
      </c>
      <c r="FN196" s="2185">
        <v>120.9509</v>
      </c>
      <c r="FO196" s="2185">
        <v>120.9509</v>
      </c>
      <c r="FP196" s="2185">
        <v>120.9509</v>
      </c>
      <c r="FQ196" s="2185">
        <v>120.75022</v>
      </c>
      <c r="FR196" s="2185">
        <v>121.4282</v>
      </c>
      <c r="FS196" s="2185">
        <v>121.4282</v>
      </c>
      <c r="FT196" s="2185">
        <v>121.4282</v>
      </c>
      <c r="FU196" s="2185">
        <v>121.4282</v>
      </c>
      <c r="FV196" s="2185">
        <v>121.4282</v>
      </c>
      <c r="FW196" s="2185">
        <v>121.4282</v>
      </c>
      <c r="FX196" s="2185">
        <v>121.4282</v>
      </c>
      <c r="FY196" s="2185">
        <v>121.4282</v>
      </c>
      <c r="FZ196" s="2185">
        <v>121.4282</v>
      </c>
      <c r="GA196" s="2185">
        <v>121.4282</v>
      </c>
      <c r="GB196" s="2185">
        <v>121.4282</v>
      </c>
      <c r="GC196" s="2185">
        <v>121.4282</v>
      </c>
      <c r="GD196" s="2185">
        <v>121.4282</v>
      </c>
      <c r="GE196" s="2185">
        <v>121.4282</v>
      </c>
      <c r="GF196" s="2185">
        <v>121.4282</v>
      </c>
      <c r="GG196" s="2185">
        <v>121.4282</v>
      </c>
      <c r="GH196" s="2185">
        <v>121.4282</v>
      </c>
      <c r="GI196" s="2185">
        <v>121.4282</v>
      </c>
      <c r="GJ196" s="2185">
        <v>121.4282</v>
      </c>
      <c r="GK196" s="2185">
        <v>121.4282</v>
      </c>
      <c r="GL196" s="2185">
        <v>121.4282</v>
      </c>
      <c r="GM196" s="2185">
        <v>121.4282</v>
      </c>
      <c r="GN196" s="2185">
        <v>121.4282</v>
      </c>
      <c r="GO196" s="2185">
        <v>121.4282</v>
      </c>
      <c r="GP196" s="2185">
        <v>121.4282</v>
      </c>
      <c r="GQ196" s="2185">
        <v>121.4282</v>
      </c>
      <c r="GR196" s="2185">
        <v>121.4282</v>
      </c>
      <c r="GS196" s="2185">
        <v>121.4282</v>
      </c>
      <c r="GT196" s="2185">
        <v>121.4282</v>
      </c>
      <c r="GU196" s="2185">
        <v>121.4282</v>
      </c>
      <c r="GV196" s="2185">
        <v>121.4282</v>
      </c>
      <c r="GW196" s="2185">
        <v>121.4282</v>
      </c>
      <c r="GX196" s="2185">
        <v>121.4282</v>
      </c>
      <c r="GY196" s="2185">
        <v>121.4282</v>
      </c>
      <c r="GZ196" s="2185">
        <v>121.4282</v>
      </c>
      <c r="HA196" s="2185">
        <v>121.4282</v>
      </c>
      <c r="HB196" s="2185">
        <v>121.4282</v>
      </c>
      <c r="HC196" s="2185">
        <v>121.4282</v>
      </c>
      <c r="HD196" s="2185">
        <v>121.4282</v>
      </c>
      <c r="HE196" s="2185">
        <v>121.4282</v>
      </c>
      <c r="HF196" s="2185">
        <v>121.4282</v>
      </c>
      <c r="HG196" s="2185">
        <v>121.4282</v>
      </c>
      <c r="HH196" s="2185">
        <v>121.4282</v>
      </c>
      <c r="HI196" s="2185">
        <v>121.4282</v>
      </c>
      <c r="HJ196" s="2185">
        <v>121.4282</v>
      </c>
      <c r="HK196" s="2185">
        <v>121.4282</v>
      </c>
      <c r="HL196" s="2185">
        <v>121.4282</v>
      </c>
      <c r="HM196" s="2185">
        <v>121.4282</v>
      </c>
      <c r="HN196" s="2185">
        <v>121.4282</v>
      </c>
      <c r="HO196" s="2185">
        <v>121.4282</v>
      </c>
      <c r="HP196" s="2185">
        <v>121.4282</v>
      </c>
      <c r="HQ196" s="2185">
        <v>121.4282</v>
      </c>
      <c r="HR196" s="2185">
        <v>121.4282</v>
      </c>
      <c r="HS196" s="2185">
        <v>121.4282</v>
      </c>
      <c r="HT196" s="2185">
        <v>121.4282</v>
      </c>
      <c r="HU196" s="2185">
        <v>121.4282</v>
      </c>
      <c r="HV196" s="2185">
        <v>121.4282</v>
      </c>
      <c r="HW196" s="2185">
        <v>121.4282</v>
      </c>
      <c r="HX196" s="2185">
        <v>121.4282</v>
      </c>
      <c r="HY196" s="2185">
        <v>121.4282</v>
      </c>
      <c r="HZ196" s="2185">
        <v>121.4282</v>
      </c>
      <c r="IA196" s="2185">
        <v>121.4282</v>
      </c>
      <c r="IB196" s="2185">
        <v>121.4282</v>
      </c>
      <c r="IC196" s="2185">
        <v>121.4282</v>
      </c>
      <c r="ID196" s="2185">
        <v>121.4282</v>
      </c>
      <c r="IE196" s="2185">
        <v>121.4282</v>
      </c>
      <c r="IF196" s="2185">
        <v>121.4282</v>
      </c>
      <c r="IG196" s="2185">
        <v>121.4282</v>
      </c>
      <c r="IH196" s="2185">
        <v>121.4282</v>
      </c>
      <c r="II196" s="2185">
        <v>121.4282</v>
      </c>
      <c r="IJ196" s="2185">
        <v>121.4282</v>
      </c>
      <c r="IK196" s="2185">
        <v>121.4282</v>
      </c>
      <c r="IL196" s="2185">
        <v>121.4282</v>
      </c>
      <c r="IM196" s="2185">
        <v>121.4282</v>
      </c>
      <c r="IN196" s="2185">
        <v>121.92518</v>
      </c>
      <c r="IO196" s="2185">
        <v>121.92518</v>
      </c>
      <c r="IP196" s="2185">
        <v>121.92518</v>
      </c>
      <c r="IQ196" s="2185">
        <v>121.92518</v>
      </c>
      <c r="IR196" s="2185">
        <v>121.92518</v>
      </c>
      <c r="IS196" s="2185">
        <v>121.92518</v>
      </c>
      <c r="IT196" s="2185">
        <v>121.92518</v>
      </c>
      <c r="IU196" s="2185">
        <v>121.92518</v>
      </c>
      <c r="IV196" s="2185">
        <v>121.92518</v>
      </c>
      <c r="IW196" s="2185">
        <v>121.92518</v>
      </c>
      <c r="IX196" s="2185">
        <v>121.92518</v>
      </c>
      <c r="IY196" s="2185">
        <v>121.92518</v>
      </c>
      <c r="IZ196" s="2185">
        <v>121.92518</v>
      </c>
      <c r="JA196" s="2185">
        <v>121.92518</v>
      </c>
      <c r="JB196" s="2185">
        <v>121.92518</v>
      </c>
      <c r="JC196" s="2185">
        <v>121.92518</v>
      </c>
      <c r="JD196" s="2185">
        <v>121.92518</v>
      </c>
      <c r="JE196" s="2185">
        <v>121.92518</v>
      </c>
      <c r="JF196" s="2185">
        <v>121.92518</v>
      </c>
      <c r="JG196" s="2185">
        <v>121.92518</v>
      </c>
      <c r="JH196" s="2185">
        <v>121.92518</v>
      </c>
      <c r="JI196" s="2185">
        <v>121.92518</v>
      </c>
      <c r="JJ196" s="2185">
        <v>121.92518</v>
      </c>
      <c r="JK196" s="2185">
        <v>121.92518</v>
      </c>
      <c r="JL196" s="2185">
        <v>121.92518</v>
      </c>
      <c r="JM196" s="2185" t="s">
        <v>1513</v>
      </c>
    </row>
    <row r="197" spans="1:276" s="2185" customFormat="1" ht="13.8">
      <c r="A197" s="2226" t="s">
        <v>232</v>
      </c>
      <c r="B197" s="152"/>
      <c r="D197" s="2340"/>
      <c r="E197" s="2234">
        <v>5</v>
      </c>
      <c r="F197" s="2187" t="s">
        <v>1504</v>
      </c>
      <c r="G197" s="2389" t="s">
        <v>978</v>
      </c>
      <c r="H197" s="2389" t="s">
        <v>114</v>
      </c>
      <c r="I197" s="686" t="s">
        <v>1422</v>
      </c>
      <c r="J197" s="686"/>
      <c r="K197" s="2391">
        <v>0</v>
      </c>
      <c r="L197" s="2391">
        <v>101</v>
      </c>
      <c r="M197" s="2391">
        <v>98</v>
      </c>
      <c r="N197" s="2391">
        <v>0</v>
      </c>
      <c r="O197" s="2392">
        <v>88</v>
      </c>
      <c r="P197" s="2391">
        <v>84</v>
      </c>
      <c r="R197" s="2186"/>
      <c r="T197" s="2331" t="s">
        <v>1518</v>
      </c>
      <c r="U197" s="2185">
        <v>143.15447</v>
      </c>
      <c r="V197" s="2185">
        <v>143.15447</v>
      </c>
      <c r="W197" s="2185">
        <v>143.15447</v>
      </c>
      <c r="X197" s="2185">
        <v>143.15447</v>
      </c>
      <c r="Y197" s="2185">
        <v>143.15447</v>
      </c>
      <c r="Z197" s="2185">
        <v>143.15447</v>
      </c>
      <c r="AA197" s="2185">
        <v>143.15447</v>
      </c>
      <c r="AB197" s="2185">
        <v>143.15447</v>
      </c>
      <c r="AC197" s="2185">
        <v>143.15447</v>
      </c>
      <c r="AD197" s="2185">
        <v>143.15447</v>
      </c>
      <c r="AE197" s="2185">
        <v>143.15447</v>
      </c>
      <c r="AF197" s="2185">
        <v>143.15447</v>
      </c>
      <c r="AG197" s="2185">
        <v>143.15447</v>
      </c>
      <c r="AH197" s="2185">
        <v>143.15447</v>
      </c>
      <c r="AI197" s="2185">
        <v>143.15447</v>
      </c>
      <c r="AJ197" s="2185">
        <v>143.15447</v>
      </c>
      <c r="AK197" s="2185">
        <v>143.15447</v>
      </c>
      <c r="AL197" s="2185">
        <v>143.15447</v>
      </c>
      <c r="AM197" s="2185">
        <v>143.15447</v>
      </c>
      <c r="AN197" s="2185">
        <v>143.15447</v>
      </c>
      <c r="AO197" s="2185">
        <v>143.15447</v>
      </c>
      <c r="AP197" s="2185">
        <v>143.15447</v>
      </c>
      <c r="AQ197" s="2185">
        <v>143.15447</v>
      </c>
      <c r="AR197" s="2185">
        <v>143.15447</v>
      </c>
      <c r="AS197" s="2185">
        <v>143.15447</v>
      </c>
      <c r="AT197" s="2185">
        <v>143.15447</v>
      </c>
      <c r="AU197" s="2185">
        <v>143.15447</v>
      </c>
      <c r="AV197" s="2185">
        <v>143.15447</v>
      </c>
      <c r="AW197" s="2185">
        <v>143.15447</v>
      </c>
      <c r="AX197" s="2185">
        <v>143.15447</v>
      </c>
      <c r="AY197" s="2185">
        <v>143.15447</v>
      </c>
      <c r="AZ197" s="2185">
        <v>143.15447</v>
      </c>
      <c r="BA197" s="2185">
        <v>143.15447</v>
      </c>
      <c r="BB197" s="2185">
        <v>143.15447</v>
      </c>
      <c r="BC197" s="2185">
        <v>143.15447</v>
      </c>
      <c r="BD197" s="2185">
        <v>143.15447</v>
      </c>
      <c r="BE197" s="2185">
        <v>143.15447</v>
      </c>
      <c r="BF197" s="2185">
        <v>143.15447</v>
      </c>
      <c r="BG197" s="2185">
        <v>143.15447</v>
      </c>
      <c r="BH197" s="2185">
        <v>143.15447</v>
      </c>
      <c r="BI197" s="2185">
        <v>143.15447</v>
      </c>
      <c r="BJ197" s="2185">
        <v>143.15447</v>
      </c>
      <c r="BK197" s="2185">
        <v>143.15447</v>
      </c>
      <c r="BL197" s="2185">
        <v>143.15447</v>
      </c>
      <c r="BM197" s="2185">
        <v>143.15447</v>
      </c>
      <c r="BN197" s="2185">
        <v>143.15447</v>
      </c>
      <c r="BO197" s="2185">
        <v>143.14079000000001</v>
      </c>
      <c r="BP197" s="2185">
        <v>143.14079000000001</v>
      </c>
      <c r="BQ197" s="2185">
        <v>143.14079000000001</v>
      </c>
      <c r="BR197" s="2185">
        <v>143.14079000000001</v>
      </c>
      <c r="BS197" s="2185">
        <v>143.14079000000001</v>
      </c>
      <c r="BT197" s="2185">
        <v>143.14079000000001</v>
      </c>
      <c r="BU197" s="2185">
        <v>143.14079000000001</v>
      </c>
      <c r="BV197" s="2185">
        <v>143.14079000000001</v>
      </c>
      <c r="BW197" s="2185">
        <v>143.14079000000001</v>
      </c>
      <c r="BX197" s="2185">
        <v>143.14079000000001</v>
      </c>
      <c r="BY197" s="2185">
        <v>143.14079000000001</v>
      </c>
      <c r="BZ197" s="2185">
        <v>143.14079000000001</v>
      </c>
      <c r="CA197" s="2185">
        <v>143.14079000000001</v>
      </c>
      <c r="CB197" s="2185">
        <v>143.14079000000001</v>
      </c>
      <c r="CC197" s="2185">
        <v>143.14079000000001</v>
      </c>
      <c r="CD197" s="2185">
        <v>143.14079000000001</v>
      </c>
      <c r="CE197" s="2185">
        <v>143.14079000000001</v>
      </c>
      <c r="CF197" s="2185">
        <v>142.87835999999999</v>
      </c>
      <c r="CG197" s="2185">
        <v>142.87835999999999</v>
      </c>
      <c r="CH197" s="2185">
        <v>142.87835999999999</v>
      </c>
      <c r="CI197" s="2185">
        <v>142.87835999999999</v>
      </c>
      <c r="CJ197" s="2185">
        <v>142.87835999999999</v>
      </c>
      <c r="CK197" s="2185">
        <v>142.87835999999999</v>
      </c>
      <c r="CL197" s="2185">
        <v>142.87835999999999</v>
      </c>
      <c r="CM197" s="2185">
        <v>142.87835999999999</v>
      </c>
      <c r="CN197" s="2185">
        <v>142.87835999999999</v>
      </c>
      <c r="CO197" s="2185">
        <v>142.87835999999999</v>
      </c>
      <c r="CP197" s="2185">
        <v>142.87835999999999</v>
      </c>
      <c r="CQ197" s="2185">
        <v>142.87835999999999</v>
      </c>
      <c r="CR197" s="2185">
        <v>142.87835999999999</v>
      </c>
      <c r="CS197" s="2185">
        <v>142.87835999999999</v>
      </c>
      <c r="CT197" s="2185">
        <v>142.87835999999999</v>
      </c>
      <c r="CU197" s="2185">
        <v>142.87835999999999</v>
      </c>
      <c r="CV197" s="2185">
        <v>142.87835999999999</v>
      </c>
      <c r="CW197" s="2185">
        <v>142.87835999999999</v>
      </c>
      <c r="CX197" s="2185">
        <v>142.87835999999999</v>
      </c>
      <c r="CY197" s="2185">
        <v>142.87835999999999</v>
      </c>
      <c r="CZ197" s="2185">
        <v>142.87835999999999</v>
      </c>
      <c r="DA197" s="2185">
        <v>142.87835999999999</v>
      </c>
      <c r="DB197" s="2185">
        <v>142.87835999999999</v>
      </c>
      <c r="DC197" s="2185">
        <v>142.87835999999999</v>
      </c>
      <c r="DD197" s="2185">
        <v>142.87835999999999</v>
      </c>
      <c r="DE197" s="2185">
        <v>142.87835999999999</v>
      </c>
      <c r="DF197" s="2185">
        <v>142.87835999999999</v>
      </c>
      <c r="DG197" s="2185">
        <v>142.66816</v>
      </c>
      <c r="DH197" s="2185">
        <v>142.66816</v>
      </c>
      <c r="DI197" s="2185">
        <v>142.66816</v>
      </c>
      <c r="DJ197" s="2185">
        <v>142.66816</v>
      </c>
      <c r="DK197" s="2185">
        <v>142.66816</v>
      </c>
      <c r="DL197" s="2185">
        <v>142.66816</v>
      </c>
      <c r="DM197" s="2185">
        <v>142.66816</v>
      </c>
      <c r="DN197" s="2185">
        <v>142.66816</v>
      </c>
      <c r="DO197" s="2185">
        <v>142.66816</v>
      </c>
      <c r="DP197" s="2185">
        <v>142.66816</v>
      </c>
      <c r="DQ197" s="2185">
        <v>142.66816</v>
      </c>
      <c r="DR197" s="2185">
        <v>142.66816</v>
      </c>
      <c r="DS197" s="2185">
        <v>142.66816</v>
      </c>
      <c r="DT197" s="2185">
        <v>142.66816</v>
      </c>
      <c r="DU197" s="2185">
        <v>142.66816</v>
      </c>
      <c r="DV197" s="2185">
        <v>142.66816</v>
      </c>
      <c r="DW197" s="2185">
        <v>142.66816</v>
      </c>
      <c r="DX197" s="2185">
        <v>142.66816</v>
      </c>
      <c r="DY197" s="2185">
        <v>142.66816</v>
      </c>
      <c r="DZ197" s="2185">
        <v>142.66816</v>
      </c>
      <c r="EA197" s="2185">
        <v>142.66816</v>
      </c>
      <c r="EB197" s="2185">
        <v>142.66816</v>
      </c>
      <c r="EC197" s="2185">
        <v>142.66816</v>
      </c>
      <c r="ED197" s="2185">
        <v>142.66816</v>
      </c>
      <c r="EE197" s="2185">
        <v>142.66816</v>
      </c>
      <c r="EF197" s="2185">
        <v>142.66816</v>
      </c>
      <c r="EG197" s="2185">
        <v>142.66816</v>
      </c>
      <c r="EH197" s="2185">
        <v>142.66816</v>
      </c>
      <c r="EI197" s="2185">
        <v>142.66816</v>
      </c>
      <c r="EJ197" s="2185">
        <v>142.66816</v>
      </c>
      <c r="EK197" s="2185">
        <v>142.66816</v>
      </c>
      <c r="EL197" s="2185">
        <v>142.66816</v>
      </c>
      <c r="EM197" s="2185">
        <v>142.66816</v>
      </c>
      <c r="EN197" s="2185">
        <v>142.66816</v>
      </c>
      <c r="EO197" s="2185">
        <v>142.66816</v>
      </c>
      <c r="EP197" s="2185">
        <v>142.66816</v>
      </c>
      <c r="EQ197" s="2185">
        <v>142.66816</v>
      </c>
      <c r="ER197" s="2185">
        <v>142.66816</v>
      </c>
      <c r="ES197" s="2185">
        <v>142.66816</v>
      </c>
      <c r="ET197" s="2185">
        <v>142.66816</v>
      </c>
      <c r="EU197" s="2185">
        <v>142.66816</v>
      </c>
      <c r="EV197" s="2185">
        <v>142.66816</v>
      </c>
      <c r="EW197" s="2185">
        <v>142.66816</v>
      </c>
      <c r="EX197" s="2185">
        <v>142.66816</v>
      </c>
      <c r="EY197" s="2185">
        <v>142.66816</v>
      </c>
      <c r="EZ197" s="2185">
        <v>142.66816</v>
      </c>
      <c r="FA197" s="2185">
        <v>142.66816</v>
      </c>
      <c r="FB197" s="2185">
        <v>142.66816</v>
      </c>
      <c r="FC197" s="2185">
        <v>142.66816</v>
      </c>
      <c r="FD197" s="2185">
        <v>142.66816</v>
      </c>
      <c r="FE197" s="2185">
        <v>142.66816</v>
      </c>
      <c r="FF197" s="2185">
        <v>142.66816</v>
      </c>
      <c r="FG197" s="2185">
        <v>142.66816</v>
      </c>
      <c r="FH197" s="2185">
        <v>142.66816</v>
      </c>
      <c r="FI197" s="2185">
        <v>142.66816</v>
      </c>
      <c r="FJ197" s="2185">
        <v>142.66816</v>
      </c>
      <c r="FK197" s="2185">
        <v>142.66816</v>
      </c>
      <c r="FL197" s="2185">
        <v>142.66816</v>
      </c>
      <c r="FM197" s="2185">
        <v>142.66816</v>
      </c>
      <c r="FN197" s="2185">
        <v>142.66816</v>
      </c>
      <c r="FO197" s="2185">
        <v>142.66816</v>
      </c>
      <c r="FP197" s="2185">
        <v>142.66816</v>
      </c>
      <c r="FQ197" s="2185">
        <v>142.66816</v>
      </c>
      <c r="FR197" s="2185">
        <v>142.66816</v>
      </c>
      <c r="FS197" s="2185">
        <v>142.66816</v>
      </c>
      <c r="FT197" s="2185">
        <v>142.66816</v>
      </c>
      <c r="FU197" s="2185">
        <v>142.66816</v>
      </c>
      <c r="FV197" s="2185">
        <v>142.66816</v>
      </c>
      <c r="FW197" s="2185">
        <v>142.66816</v>
      </c>
      <c r="FX197" s="2185">
        <v>142.66816</v>
      </c>
      <c r="FY197" s="2185">
        <v>142.66816</v>
      </c>
      <c r="FZ197" s="2185">
        <v>142.66816</v>
      </c>
      <c r="GA197" s="2185">
        <v>142.66816</v>
      </c>
      <c r="GB197" s="2185">
        <v>142.66816</v>
      </c>
      <c r="GC197" s="2185">
        <v>142.66816</v>
      </c>
      <c r="GD197" s="2185">
        <v>142.66816</v>
      </c>
      <c r="GE197" s="2185">
        <v>142.66816</v>
      </c>
      <c r="GF197" s="2185">
        <v>142.66816</v>
      </c>
      <c r="GG197" s="2185">
        <v>142.47550000000001</v>
      </c>
      <c r="GH197" s="2185">
        <v>142.47550000000001</v>
      </c>
      <c r="GI197" s="2185">
        <v>142.47550000000001</v>
      </c>
      <c r="GJ197" s="2185">
        <v>142.47550000000001</v>
      </c>
      <c r="GK197" s="2185">
        <v>142.47550000000001</v>
      </c>
      <c r="GL197" s="2185">
        <v>142.47550000000001</v>
      </c>
      <c r="GM197" s="2185">
        <v>142.47550000000001</v>
      </c>
      <c r="GN197" s="2185">
        <v>142.47550000000001</v>
      </c>
      <c r="GO197" s="2185">
        <v>142.47550000000001</v>
      </c>
      <c r="GP197" s="2185">
        <v>142.47550000000001</v>
      </c>
      <c r="GQ197" s="2185">
        <v>142.47550000000001</v>
      </c>
      <c r="GR197" s="2185">
        <v>142.47550000000001</v>
      </c>
      <c r="GS197" s="2185">
        <v>142.47550000000001</v>
      </c>
      <c r="GT197" s="2185">
        <v>142.47550000000001</v>
      </c>
      <c r="GU197" s="2185">
        <v>142.47550000000001</v>
      </c>
      <c r="GV197" s="2185">
        <v>142.47550000000001</v>
      </c>
      <c r="GW197" s="2185">
        <v>142.47550000000001</v>
      </c>
      <c r="GX197" s="2185">
        <v>142.47550000000001</v>
      </c>
      <c r="GY197" s="2185">
        <v>142.47550000000001</v>
      </c>
      <c r="GZ197" s="2185">
        <v>142.47550000000001</v>
      </c>
      <c r="HA197" s="2185">
        <v>142.47550000000001</v>
      </c>
      <c r="HB197" s="2185">
        <v>142.47550000000001</v>
      </c>
      <c r="HC197" s="2185">
        <v>142.47550000000001</v>
      </c>
      <c r="HD197" s="2185">
        <v>142.47550000000001</v>
      </c>
      <c r="HE197" s="2185">
        <v>142.47550000000001</v>
      </c>
      <c r="HF197" s="2185">
        <v>142.47550000000001</v>
      </c>
      <c r="HG197" s="2185">
        <v>142.47550000000001</v>
      </c>
      <c r="HH197" s="2185">
        <v>142.47550000000001</v>
      </c>
      <c r="HI197" s="2185">
        <v>142.47550000000001</v>
      </c>
      <c r="HJ197" s="2185">
        <v>142.47550000000001</v>
      </c>
      <c r="HK197" s="2185">
        <v>142.47550000000001</v>
      </c>
      <c r="HL197" s="2185">
        <v>142.47550000000001</v>
      </c>
      <c r="HM197" s="2185">
        <v>142.47550000000001</v>
      </c>
      <c r="HN197" s="2185">
        <v>142.47550000000001</v>
      </c>
      <c r="HO197" s="2185">
        <v>142.47550000000001</v>
      </c>
      <c r="HP197" s="2185">
        <v>142.47550000000001</v>
      </c>
      <c r="HQ197" s="2185">
        <v>142.47550000000001</v>
      </c>
      <c r="HR197" s="2185">
        <v>142.47550000000001</v>
      </c>
      <c r="HS197" s="2185">
        <v>142.47550000000001</v>
      </c>
      <c r="HT197" s="2185">
        <v>142.47550000000001</v>
      </c>
      <c r="HU197" s="2185">
        <v>142.47550000000001</v>
      </c>
      <c r="HV197" s="2185">
        <v>142.47550000000001</v>
      </c>
      <c r="HW197" s="2185">
        <v>142.47550000000001</v>
      </c>
      <c r="HX197" s="2185">
        <v>142.47550000000001</v>
      </c>
      <c r="HY197" s="2185">
        <v>142.47550000000001</v>
      </c>
      <c r="HZ197" s="2185">
        <v>142.47550000000001</v>
      </c>
      <c r="IA197" s="2185">
        <v>142.47550000000001</v>
      </c>
      <c r="IB197" s="2185">
        <v>142.47550000000001</v>
      </c>
      <c r="IC197" s="2185">
        <v>142.47550000000001</v>
      </c>
      <c r="ID197" s="2185">
        <v>142.47550000000001</v>
      </c>
      <c r="IE197" s="2185">
        <v>142.47550000000001</v>
      </c>
      <c r="IF197" s="2185">
        <v>142.47550000000001</v>
      </c>
      <c r="IG197" s="2185">
        <v>142.47550000000001</v>
      </c>
      <c r="IH197" s="2185">
        <v>142.47550000000001</v>
      </c>
      <c r="II197" s="2185">
        <v>142.47550000000001</v>
      </c>
      <c r="IJ197" s="2185">
        <v>142.47550000000001</v>
      </c>
      <c r="IK197" s="2185">
        <v>142.47550000000001</v>
      </c>
      <c r="IL197" s="2185">
        <v>142.47550000000001</v>
      </c>
      <c r="IM197" s="2185">
        <v>142.47550000000001</v>
      </c>
      <c r="IN197" s="2185">
        <v>142.47550000000001</v>
      </c>
      <c r="IO197" s="2185">
        <v>142.47550000000001</v>
      </c>
      <c r="IP197" s="2185">
        <v>142.47550000000001</v>
      </c>
      <c r="IQ197" s="2185">
        <v>142.47550000000001</v>
      </c>
      <c r="IR197" s="2185">
        <v>142.47550000000001</v>
      </c>
      <c r="IS197" s="2185">
        <v>142.47550000000001</v>
      </c>
      <c r="IT197" s="2185">
        <v>142.47550000000001</v>
      </c>
      <c r="IU197" s="2185">
        <v>142.42330000000001</v>
      </c>
      <c r="IV197" s="2185">
        <v>142.42330000000001</v>
      </c>
      <c r="IW197" s="2185">
        <v>142.42330000000001</v>
      </c>
      <c r="IX197" s="2185">
        <v>142.42330000000001</v>
      </c>
      <c r="IY197" s="2185">
        <v>142.42330000000001</v>
      </c>
      <c r="IZ197" s="2185">
        <v>142.42330000000001</v>
      </c>
      <c r="JA197" s="2185">
        <v>142.42330000000001</v>
      </c>
      <c r="JB197" s="2185">
        <v>142.42330000000001</v>
      </c>
      <c r="JC197" s="2185">
        <v>142.42330000000001</v>
      </c>
      <c r="JD197" s="2185">
        <v>142.42330000000001</v>
      </c>
      <c r="JE197" s="2185">
        <v>142.42330000000001</v>
      </c>
      <c r="JF197" s="2185">
        <v>142.42330000000001</v>
      </c>
      <c r="JG197" s="2185">
        <v>142.42330000000001</v>
      </c>
      <c r="JH197" s="2185">
        <v>142.42330000000001</v>
      </c>
      <c r="JI197" s="2185">
        <v>142.42330000000001</v>
      </c>
      <c r="JJ197" s="2185">
        <v>142.42330000000001</v>
      </c>
      <c r="JK197" s="2185">
        <v>142.42330000000001</v>
      </c>
      <c r="JL197" s="2185">
        <v>142.42330000000001</v>
      </c>
    </row>
    <row r="198" spans="1:276" s="2185" customFormat="1" ht="13.8">
      <c r="A198" s="2226" t="s">
        <v>232</v>
      </c>
      <c r="B198" s="152"/>
      <c r="D198" s="2340"/>
      <c r="E198" s="2234">
        <v>6</v>
      </c>
      <c r="F198" s="2187" t="s">
        <v>1505</v>
      </c>
      <c r="G198" s="2389" t="s">
        <v>985</v>
      </c>
      <c r="H198" s="2389" t="s">
        <v>114</v>
      </c>
      <c r="I198" s="686" t="s">
        <v>1422</v>
      </c>
      <c r="J198" s="686"/>
      <c r="K198" s="2391">
        <v>181.82195999999999</v>
      </c>
      <c r="L198" s="2391">
        <v>247.73062999999999</v>
      </c>
      <c r="M198" s="2391">
        <v>227.85556</v>
      </c>
      <c r="N198" s="2391">
        <v>230.24186</v>
      </c>
      <c r="O198" s="2392">
        <v>183.14435</v>
      </c>
      <c r="P198" s="2391">
        <v>288.85930999999999</v>
      </c>
      <c r="R198" s="2186"/>
      <c r="T198" s="2331" t="s">
        <v>1518</v>
      </c>
      <c r="U198" s="2185">
        <v>114.22931</v>
      </c>
      <c r="V198" s="2185">
        <v>114.22931</v>
      </c>
      <c r="W198" s="2185">
        <v>114.22931</v>
      </c>
      <c r="X198" s="2185">
        <v>114.22931</v>
      </c>
      <c r="Y198" s="2185">
        <v>114.22931</v>
      </c>
      <c r="Z198" s="2185">
        <v>114.22931</v>
      </c>
      <c r="AA198" s="2185">
        <v>114.22931</v>
      </c>
      <c r="AB198" s="2185">
        <v>114.22931</v>
      </c>
      <c r="AC198" s="2185">
        <v>114.22931</v>
      </c>
      <c r="AD198" s="2185">
        <v>114.22931</v>
      </c>
      <c r="AE198" s="2185">
        <v>114.22931</v>
      </c>
      <c r="AF198" s="2185">
        <v>114.22931</v>
      </c>
      <c r="AG198" s="2185">
        <v>114.22931</v>
      </c>
      <c r="AH198" s="2185">
        <v>114.22931</v>
      </c>
      <c r="AI198" s="2185">
        <v>114.22931</v>
      </c>
      <c r="AJ198" s="2185">
        <v>114.22931</v>
      </c>
      <c r="AK198" s="2185">
        <v>114.22931</v>
      </c>
      <c r="AL198" s="2185">
        <v>114.22931</v>
      </c>
      <c r="AM198" s="2185">
        <v>114.22931</v>
      </c>
      <c r="AN198" s="2185">
        <v>114.22931</v>
      </c>
      <c r="AO198" s="2185">
        <v>114.22931</v>
      </c>
      <c r="AP198" s="2185">
        <v>114.22931</v>
      </c>
      <c r="AQ198" s="2185">
        <v>114.22931</v>
      </c>
      <c r="AR198" s="2185">
        <v>114.22931</v>
      </c>
      <c r="AS198" s="2185">
        <v>114.22931</v>
      </c>
      <c r="AT198" s="2185">
        <v>114.22931</v>
      </c>
      <c r="AU198" s="2185">
        <v>114.22931</v>
      </c>
      <c r="AV198" s="2185">
        <v>114.22931</v>
      </c>
      <c r="AW198" s="2185">
        <v>114.22931</v>
      </c>
      <c r="AX198" s="2185">
        <v>114.22931</v>
      </c>
      <c r="AY198" s="2185">
        <v>114.22931</v>
      </c>
      <c r="AZ198" s="2185">
        <v>114.22931</v>
      </c>
      <c r="BA198" s="2185">
        <v>114.22931</v>
      </c>
      <c r="BB198" s="2185">
        <v>114.22931</v>
      </c>
      <c r="BC198" s="2185">
        <v>114.22931</v>
      </c>
      <c r="BD198" s="2185">
        <v>114.16244</v>
      </c>
      <c r="BE198" s="2185">
        <v>114.16244</v>
      </c>
      <c r="BF198" s="2185">
        <v>114.16244</v>
      </c>
      <c r="BG198" s="2185">
        <v>114.16244</v>
      </c>
      <c r="BH198" s="2185">
        <v>114.16244</v>
      </c>
      <c r="BI198" s="2185">
        <v>114.16244</v>
      </c>
      <c r="BJ198" s="2185">
        <v>114.16244</v>
      </c>
      <c r="BK198" s="2185">
        <v>114.16244</v>
      </c>
      <c r="BL198" s="2185">
        <v>114.16244</v>
      </c>
      <c r="BM198" s="2185">
        <v>114.16244</v>
      </c>
      <c r="BN198" s="2185">
        <v>114.16244</v>
      </c>
      <c r="BO198" s="2185">
        <v>114.16244</v>
      </c>
      <c r="BP198" s="2185">
        <v>114.16244</v>
      </c>
      <c r="BQ198" s="2185">
        <v>114.16244</v>
      </c>
      <c r="BR198" s="2185">
        <v>114.16244</v>
      </c>
      <c r="BS198" s="2185">
        <v>114.16244</v>
      </c>
      <c r="BT198" s="2185">
        <v>114.16244</v>
      </c>
      <c r="BU198" s="2185">
        <v>114.16244</v>
      </c>
      <c r="BV198" s="2185">
        <v>114.16244</v>
      </c>
      <c r="BW198" s="2185">
        <v>114.16244</v>
      </c>
      <c r="BX198" s="2185">
        <v>114.12855999999999</v>
      </c>
      <c r="BY198" s="2185">
        <v>114.12855999999999</v>
      </c>
      <c r="BZ198" s="2185">
        <v>114.12855999999999</v>
      </c>
      <c r="CA198" s="2185">
        <v>114.12855999999999</v>
      </c>
      <c r="CB198" s="2185">
        <v>114.12855999999999</v>
      </c>
      <c r="CC198" s="2185">
        <v>114.12855999999999</v>
      </c>
      <c r="CD198" s="2185">
        <v>114.12855999999999</v>
      </c>
      <c r="CE198" s="2185">
        <v>114.12855999999999</v>
      </c>
      <c r="CF198" s="2185">
        <v>114.12855999999999</v>
      </c>
      <c r="CG198" s="2185">
        <v>114.12855999999999</v>
      </c>
      <c r="CH198" s="2185">
        <v>114.12855999999999</v>
      </c>
      <c r="CI198" s="2185">
        <v>114.12855999999999</v>
      </c>
      <c r="CJ198" s="2185">
        <v>114.12855999999999</v>
      </c>
      <c r="CK198" s="2185">
        <v>114.12855999999999</v>
      </c>
      <c r="CL198" s="2185">
        <v>114.12855999999999</v>
      </c>
      <c r="CM198" s="2185">
        <v>114.12855999999999</v>
      </c>
      <c r="CN198" s="2185">
        <v>114.12855999999999</v>
      </c>
      <c r="CO198" s="2185">
        <v>114.12855999999999</v>
      </c>
      <c r="CP198" s="2185">
        <v>114.12855999999999</v>
      </c>
      <c r="CQ198" s="2185">
        <v>114.12855999999999</v>
      </c>
      <c r="CR198" s="2185">
        <v>114.12855999999999</v>
      </c>
      <c r="CS198" s="2185">
        <v>114.12855999999999</v>
      </c>
      <c r="CT198" s="2185">
        <v>114.12855999999999</v>
      </c>
      <c r="CU198" s="2185">
        <v>114.12855999999999</v>
      </c>
      <c r="CV198" s="2185">
        <v>114.12855999999999</v>
      </c>
      <c r="CW198" s="2185">
        <v>114.12855999999999</v>
      </c>
      <c r="CX198" s="2185">
        <v>114.12855999999999</v>
      </c>
      <c r="CY198" s="2185">
        <v>114.12855999999999</v>
      </c>
      <c r="CZ198" s="2185">
        <v>114.12855999999999</v>
      </c>
      <c r="DA198" s="2185">
        <v>114.12855999999999</v>
      </c>
      <c r="DB198" s="2185">
        <v>114.12855999999999</v>
      </c>
      <c r="DC198" s="2185">
        <v>114.12855999999999</v>
      </c>
      <c r="DD198" s="2185">
        <v>114.12855999999999</v>
      </c>
      <c r="DE198" s="2185">
        <v>114.12855999999999</v>
      </c>
      <c r="DF198" s="2185">
        <v>114.12855999999999</v>
      </c>
      <c r="DG198" s="2185">
        <v>113.94525</v>
      </c>
      <c r="DH198" s="2185">
        <v>113.94525</v>
      </c>
      <c r="DI198" s="2185">
        <v>113.94525</v>
      </c>
      <c r="DJ198" s="2185">
        <v>113.94525</v>
      </c>
      <c r="DK198" s="2185">
        <v>113.94525</v>
      </c>
      <c r="DL198" s="2185">
        <v>113.94525</v>
      </c>
      <c r="DM198" s="2185">
        <v>113.94525</v>
      </c>
      <c r="DN198" s="2185">
        <v>113.94525</v>
      </c>
      <c r="DO198" s="2185">
        <v>113.94525</v>
      </c>
      <c r="DP198" s="2185">
        <v>113.94525</v>
      </c>
      <c r="DQ198" s="2185">
        <v>113.94525</v>
      </c>
      <c r="DR198" s="2185">
        <v>113.94525</v>
      </c>
      <c r="DS198" s="2185">
        <v>113.94525</v>
      </c>
      <c r="DT198" s="2185">
        <v>113.94525</v>
      </c>
      <c r="DU198" s="2185">
        <v>113.94525</v>
      </c>
      <c r="DV198" s="2185">
        <v>113.94525</v>
      </c>
      <c r="DW198" s="2185">
        <v>113.94525</v>
      </c>
      <c r="DX198" s="2185">
        <v>113.94525</v>
      </c>
      <c r="DY198" s="2185">
        <v>114.02575</v>
      </c>
      <c r="DZ198" s="2185">
        <v>114.02575</v>
      </c>
      <c r="EA198" s="2185">
        <v>114.02575</v>
      </c>
      <c r="EB198" s="2185">
        <v>113.94525</v>
      </c>
      <c r="EC198" s="2185">
        <v>113.94525</v>
      </c>
      <c r="ED198" s="2185">
        <v>113.94525</v>
      </c>
      <c r="EE198" s="2185">
        <v>113.94525</v>
      </c>
      <c r="EF198" s="2185">
        <v>113.94525</v>
      </c>
      <c r="EG198" s="2185">
        <v>113.94525</v>
      </c>
      <c r="EH198" s="2185">
        <v>113.94525</v>
      </c>
      <c r="EI198" s="2185">
        <v>113.94525</v>
      </c>
      <c r="EJ198" s="2185">
        <v>113.94525</v>
      </c>
      <c r="EK198" s="2185">
        <v>113.94525</v>
      </c>
      <c r="EL198" s="2185">
        <v>113.94525</v>
      </c>
      <c r="EM198" s="2185">
        <v>113.94525</v>
      </c>
      <c r="EN198" s="2185">
        <v>113.94525</v>
      </c>
      <c r="EO198" s="2185">
        <v>113.94525</v>
      </c>
      <c r="EP198" s="2185">
        <v>113.94525</v>
      </c>
      <c r="EQ198" s="2185">
        <v>113.94525</v>
      </c>
      <c r="ER198" s="2185">
        <v>113.94525</v>
      </c>
      <c r="ES198" s="2185">
        <v>113.94525</v>
      </c>
      <c r="ET198" s="2185">
        <v>113.94525</v>
      </c>
      <c r="EU198" s="2185">
        <v>113.94525</v>
      </c>
      <c r="EV198" s="2185">
        <v>113.94525</v>
      </c>
      <c r="EW198" s="2185">
        <v>113.94525</v>
      </c>
      <c r="EX198" s="2185">
        <v>113.94525</v>
      </c>
      <c r="EY198" s="2185">
        <v>113.94525</v>
      </c>
      <c r="EZ198" s="2185">
        <v>113.94525</v>
      </c>
      <c r="FA198" s="2185">
        <v>113.94525</v>
      </c>
      <c r="FB198" s="2185">
        <v>113.94525</v>
      </c>
      <c r="FC198" s="2185">
        <v>113.94525</v>
      </c>
      <c r="FD198" s="2185">
        <v>113.94525</v>
      </c>
      <c r="FE198" s="2185">
        <v>113.94525</v>
      </c>
      <c r="FF198" s="2185">
        <v>113.94525</v>
      </c>
      <c r="FG198" s="2185">
        <v>113.94525</v>
      </c>
      <c r="FH198" s="2185">
        <v>113.94525</v>
      </c>
      <c r="FI198" s="2185">
        <v>113.94525</v>
      </c>
      <c r="FJ198" s="2185">
        <v>113.94525</v>
      </c>
      <c r="FK198" s="2185">
        <v>113.94525</v>
      </c>
      <c r="FL198" s="2185">
        <v>113.94525</v>
      </c>
      <c r="FM198" s="2185">
        <v>113.94525</v>
      </c>
      <c r="FN198" s="2185">
        <v>113.94525</v>
      </c>
      <c r="FO198" s="2185">
        <v>113.94525</v>
      </c>
      <c r="FP198" s="2185">
        <v>113.94525</v>
      </c>
      <c r="FQ198" s="2185">
        <v>113.94525</v>
      </c>
      <c r="FR198" s="2185">
        <v>113.94525</v>
      </c>
      <c r="FS198" s="2185">
        <v>113.94525</v>
      </c>
      <c r="FT198" s="2185">
        <v>113.95025</v>
      </c>
      <c r="FU198" s="2185">
        <v>113.95025</v>
      </c>
      <c r="FV198" s="2185">
        <v>113.95025</v>
      </c>
      <c r="FW198" s="2185">
        <v>113.95025</v>
      </c>
      <c r="FX198" s="2185">
        <v>113.95025</v>
      </c>
      <c r="FY198" s="2185">
        <v>113.94525</v>
      </c>
      <c r="FZ198" s="2185">
        <v>113.94525</v>
      </c>
      <c r="GA198" s="2185">
        <v>113.94525</v>
      </c>
      <c r="GB198" s="2185">
        <v>113.94525</v>
      </c>
      <c r="GC198" s="2185">
        <v>113.94525</v>
      </c>
      <c r="GD198" s="2185">
        <v>113.94525</v>
      </c>
      <c r="GE198" s="2185">
        <v>113.94525</v>
      </c>
      <c r="GF198" s="2185">
        <v>113.94525</v>
      </c>
      <c r="GG198" s="2185">
        <v>113.92906000000001</v>
      </c>
      <c r="GH198" s="2185">
        <v>113.92906000000001</v>
      </c>
      <c r="GI198" s="2185">
        <v>113.92906000000001</v>
      </c>
      <c r="GJ198" s="2185">
        <v>113.92906000000001</v>
      </c>
      <c r="GK198" s="2185">
        <v>113.92906000000001</v>
      </c>
      <c r="GL198" s="2185">
        <v>113.92906000000001</v>
      </c>
      <c r="GM198" s="2185">
        <v>113.92906000000001</v>
      </c>
      <c r="GN198" s="2185">
        <v>113.92906000000001</v>
      </c>
      <c r="GO198" s="2185">
        <v>113.92906000000001</v>
      </c>
      <c r="GP198" s="2185">
        <v>113.92906000000001</v>
      </c>
      <c r="GQ198" s="2185">
        <v>113.92906000000001</v>
      </c>
      <c r="GR198" s="2185">
        <v>113.92906000000001</v>
      </c>
      <c r="GS198" s="2185">
        <v>113.92906000000001</v>
      </c>
      <c r="GT198" s="2185">
        <v>113.92906000000001</v>
      </c>
      <c r="GU198" s="2185">
        <v>113.92906000000001</v>
      </c>
      <c r="GV198" s="2185">
        <v>113.92906000000001</v>
      </c>
      <c r="GW198" s="2185">
        <v>113.92906000000001</v>
      </c>
      <c r="GX198" s="2185">
        <v>113.92906000000001</v>
      </c>
      <c r="GY198" s="2185">
        <v>113.92906000000001</v>
      </c>
      <c r="GZ198" s="2185">
        <v>113.92906000000001</v>
      </c>
      <c r="HA198" s="2185">
        <v>113.92906000000001</v>
      </c>
      <c r="HB198" s="2185">
        <v>113.92906000000001</v>
      </c>
      <c r="HC198" s="2185">
        <v>113.92906000000001</v>
      </c>
      <c r="HD198" s="2185">
        <v>113.92906000000001</v>
      </c>
      <c r="HE198" s="2185">
        <v>113.92906000000001</v>
      </c>
      <c r="HF198" s="2185">
        <v>113.92906000000001</v>
      </c>
      <c r="HG198" s="2185">
        <v>113.92906000000001</v>
      </c>
      <c r="HH198" s="2185">
        <v>113.92906000000001</v>
      </c>
      <c r="HI198" s="2185">
        <v>113.92906000000001</v>
      </c>
      <c r="HJ198" s="2185">
        <v>113.92906000000001</v>
      </c>
      <c r="HK198" s="2185">
        <v>113.92906000000001</v>
      </c>
      <c r="HL198" s="2185">
        <v>113.92906000000001</v>
      </c>
      <c r="HM198" s="2185">
        <v>113.92906000000001</v>
      </c>
      <c r="HN198" s="2185">
        <v>113.92906000000001</v>
      </c>
      <c r="HO198" s="2185">
        <v>113.92906000000001</v>
      </c>
      <c r="HP198" s="2185">
        <v>113.92906000000001</v>
      </c>
      <c r="HQ198" s="2185">
        <v>113.92906000000001</v>
      </c>
      <c r="HR198" s="2185">
        <v>113.92906000000001</v>
      </c>
      <c r="HS198" s="2185">
        <v>113.92906000000001</v>
      </c>
      <c r="HT198" s="2185">
        <v>113.92906000000001</v>
      </c>
      <c r="HU198" s="2185">
        <v>113.92906000000001</v>
      </c>
      <c r="HV198" s="2185">
        <v>113.92906000000001</v>
      </c>
      <c r="HW198" s="2185">
        <v>113.92906000000001</v>
      </c>
      <c r="HX198" s="2185">
        <v>113.92906000000001</v>
      </c>
      <c r="HY198" s="2185">
        <v>113.92906000000001</v>
      </c>
      <c r="HZ198" s="2185">
        <v>113.92906000000001</v>
      </c>
      <c r="IA198" s="2185">
        <v>113.92906000000001</v>
      </c>
      <c r="IB198" s="2185">
        <v>113.92906000000001</v>
      </c>
      <c r="IC198" s="2185">
        <v>113.92906000000001</v>
      </c>
      <c r="ID198" s="2185">
        <v>113.92906000000001</v>
      </c>
      <c r="IE198" s="2185">
        <v>113.92906000000001</v>
      </c>
      <c r="IF198" s="2185">
        <v>113.92906000000001</v>
      </c>
      <c r="IG198" s="2185">
        <v>113.92906000000001</v>
      </c>
      <c r="IH198" s="2185">
        <v>113.92906000000001</v>
      </c>
      <c r="II198" s="2185">
        <v>113.92906000000001</v>
      </c>
      <c r="IJ198" s="2185">
        <v>113.92906000000001</v>
      </c>
      <c r="IK198" s="2185">
        <v>113.92906000000001</v>
      </c>
      <c r="IL198" s="2185">
        <v>113.92906000000001</v>
      </c>
      <c r="IM198" s="2185">
        <v>113.92906000000001</v>
      </c>
      <c r="IN198" s="2185">
        <v>113.92906000000001</v>
      </c>
      <c r="IO198" s="2185">
        <v>113.89063</v>
      </c>
      <c r="IP198" s="2185">
        <v>113.89063</v>
      </c>
      <c r="IQ198" s="2185">
        <v>113.89063</v>
      </c>
      <c r="IR198" s="2185">
        <v>113.89063</v>
      </c>
      <c r="IS198" s="2185">
        <v>113.89063</v>
      </c>
      <c r="IT198" s="2185">
        <v>113.89063</v>
      </c>
      <c r="IU198" s="2185">
        <v>113.89063</v>
      </c>
      <c r="IV198" s="2185">
        <v>113.89063</v>
      </c>
      <c r="IW198" s="2185">
        <v>113.89063</v>
      </c>
      <c r="IX198" s="2185">
        <v>113.89063</v>
      </c>
      <c r="IY198" s="2185">
        <v>113.89063</v>
      </c>
      <c r="IZ198" s="2185">
        <v>113.89063</v>
      </c>
      <c r="JA198" s="2185">
        <v>113.89063</v>
      </c>
      <c r="JB198" s="2185">
        <v>113.89063</v>
      </c>
      <c r="JC198" s="2185">
        <v>113.89063</v>
      </c>
      <c r="JD198" s="2185">
        <v>113.89063</v>
      </c>
      <c r="JE198" s="2185">
        <v>113.89063</v>
      </c>
      <c r="JF198" s="2185">
        <v>113.89063</v>
      </c>
      <c r="JG198" s="2185">
        <v>113.89063</v>
      </c>
      <c r="JH198" s="2185">
        <v>113.89063</v>
      </c>
      <c r="JI198" s="2185">
        <v>113.89063</v>
      </c>
      <c r="JJ198" s="2185">
        <v>113.89063</v>
      </c>
      <c r="JK198" s="2185">
        <v>113.89063</v>
      </c>
      <c r="JL198" s="2185" t="s">
        <v>1513</v>
      </c>
      <c r="JM198" s="2185" t="s">
        <v>1513</v>
      </c>
      <c r="JN198" s="2185" t="s">
        <v>1513</v>
      </c>
    </row>
    <row r="199" spans="1:276" s="2185" customFormat="1" ht="13.8">
      <c r="A199" s="2226" t="s">
        <v>232</v>
      </c>
      <c r="B199" s="152"/>
      <c r="D199" s="2340"/>
      <c r="E199" s="2234">
        <v>7</v>
      </c>
      <c r="F199" s="2187" t="s">
        <v>1508</v>
      </c>
      <c r="G199" s="2389" t="s">
        <v>996</v>
      </c>
      <c r="H199" s="2389" t="s">
        <v>114</v>
      </c>
      <c r="I199" s="686" t="s">
        <v>1422</v>
      </c>
      <c r="J199" s="686"/>
      <c r="K199" s="2391">
        <v>10.85</v>
      </c>
      <c r="L199" s="2391">
        <v>127.512</v>
      </c>
      <c r="M199" s="2391">
        <v>147.42400000000001</v>
      </c>
      <c r="N199" s="2391">
        <v>83.078000000000003</v>
      </c>
      <c r="O199" s="2392">
        <v>208.73599999999999</v>
      </c>
      <c r="P199" s="2391">
        <v>205.226</v>
      </c>
      <c r="R199" s="2186"/>
      <c r="T199" s="2331" t="s">
        <v>1518</v>
      </c>
      <c r="U199" s="2185">
        <v>57.156590000000001</v>
      </c>
      <c r="V199" s="2185">
        <v>57.156590000000001</v>
      </c>
      <c r="W199" s="2185">
        <v>57.156590000000001</v>
      </c>
      <c r="X199" s="2185">
        <v>57.156590000000001</v>
      </c>
      <c r="Y199" s="2185">
        <v>57.156590000000001</v>
      </c>
      <c r="Z199" s="2185">
        <v>57.156590000000001</v>
      </c>
      <c r="AA199" s="2185">
        <v>57.156590000000001</v>
      </c>
      <c r="AB199" s="2185">
        <v>57.156590000000001</v>
      </c>
      <c r="AC199" s="2185">
        <v>57.156590000000001</v>
      </c>
      <c r="AD199" s="2185">
        <v>57.156590000000001</v>
      </c>
      <c r="AE199" s="2185">
        <v>57.156590000000001</v>
      </c>
      <c r="AF199" s="2185">
        <v>57.156590000000001</v>
      </c>
      <c r="AG199" s="2185">
        <v>57.156590000000001</v>
      </c>
      <c r="AH199" s="2185">
        <v>57.156590000000001</v>
      </c>
      <c r="AI199" s="2185">
        <v>57.156590000000001</v>
      </c>
      <c r="AJ199" s="2185">
        <v>57.156590000000001</v>
      </c>
      <c r="AK199" s="2185">
        <v>57.156590000000001</v>
      </c>
      <c r="AL199" s="2185">
        <v>57.156590000000001</v>
      </c>
      <c r="AM199" s="2185">
        <v>57.156590000000001</v>
      </c>
      <c r="AN199" s="2185">
        <v>57.156590000000001</v>
      </c>
      <c r="AO199" s="2185">
        <v>57.156590000000001</v>
      </c>
      <c r="AP199" s="2185">
        <v>57.156590000000001</v>
      </c>
      <c r="AQ199" s="2185">
        <v>57.156590000000001</v>
      </c>
      <c r="AR199" s="2185">
        <v>57.156590000000001</v>
      </c>
      <c r="AS199" s="2185">
        <v>57.156590000000001</v>
      </c>
      <c r="AT199" s="2185">
        <v>57.156590000000001</v>
      </c>
      <c r="AU199" s="2185">
        <v>57.156590000000001</v>
      </c>
      <c r="AV199" s="2185">
        <v>57.156590000000001</v>
      </c>
      <c r="AW199" s="2185">
        <v>57.156590000000001</v>
      </c>
      <c r="AX199" s="2185">
        <v>57.156590000000001</v>
      </c>
      <c r="AY199" s="2185">
        <v>57.156590000000001</v>
      </c>
      <c r="AZ199" s="2185">
        <v>57.156590000000001</v>
      </c>
      <c r="BA199" s="2185">
        <v>57.156590000000001</v>
      </c>
      <c r="BB199" s="2185">
        <v>57.156590000000001</v>
      </c>
      <c r="BC199" s="2185">
        <v>57.156590000000001</v>
      </c>
      <c r="BD199" s="2185">
        <v>57.156590000000001</v>
      </c>
      <c r="BE199" s="2185">
        <v>57.156590000000001</v>
      </c>
      <c r="BF199" s="2185">
        <v>57.156590000000001</v>
      </c>
      <c r="BG199" s="2185">
        <v>57.156590000000001</v>
      </c>
      <c r="BH199" s="2185">
        <v>57.156590000000001</v>
      </c>
      <c r="BI199" s="2185">
        <v>57.156590000000001</v>
      </c>
      <c r="BJ199" s="2185">
        <v>57.317050000000002</v>
      </c>
      <c r="BK199" s="2185">
        <v>57.317050000000002</v>
      </c>
      <c r="BL199" s="2185">
        <v>57.317050000000002</v>
      </c>
      <c r="BM199" s="2185">
        <v>57.317050000000002</v>
      </c>
      <c r="BN199" s="2185">
        <v>57.317050000000002</v>
      </c>
      <c r="BO199" s="2185">
        <v>57.317050000000002</v>
      </c>
      <c r="BP199" s="2185">
        <v>57.317050000000002</v>
      </c>
      <c r="BQ199" s="2185">
        <v>57.317050000000002</v>
      </c>
      <c r="BR199" s="2185">
        <v>57.317050000000002</v>
      </c>
      <c r="BS199" s="2185">
        <v>57.317050000000002</v>
      </c>
      <c r="BT199" s="2185">
        <v>57.317050000000002</v>
      </c>
      <c r="BU199" s="2185">
        <v>57.317050000000002</v>
      </c>
      <c r="BV199" s="2185">
        <v>57.317050000000002</v>
      </c>
      <c r="BW199" s="2185">
        <v>57.317050000000002</v>
      </c>
      <c r="BX199" s="2185">
        <v>57.317050000000002</v>
      </c>
      <c r="BY199" s="2185">
        <v>57.317050000000002</v>
      </c>
      <c r="BZ199" s="2185">
        <v>57.317050000000002</v>
      </c>
      <c r="CA199" s="2185">
        <v>57.317050000000002</v>
      </c>
      <c r="CB199" s="2185">
        <v>57.317050000000002</v>
      </c>
      <c r="CC199" s="2185">
        <v>57.317050000000002</v>
      </c>
      <c r="CD199" s="2185">
        <v>57.317050000000002</v>
      </c>
      <c r="CE199" s="2185">
        <v>57.317050000000002</v>
      </c>
      <c r="CF199" s="2185">
        <v>57.317050000000002</v>
      </c>
      <c r="CG199" s="2185">
        <v>57.317050000000002</v>
      </c>
      <c r="CH199" s="2185">
        <v>57.317050000000002</v>
      </c>
      <c r="CI199" s="2185">
        <v>57.317050000000002</v>
      </c>
      <c r="CJ199" s="2185">
        <v>57.317050000000002</v>
      </c>
      <c r="CK199" s="2185">
        <v>57.317050000000002</v>
      </c>
      <c r="CL199" s="2185">
        <v>57.317050000000002</v>
      </c>
      <c r="CM199" s="2185">
        <v>57.317050000000002</v>
      </c>
      <c r="CN199" s="2185">
        <v>57.317050000000002</v>
      </c>
      <c r="CO199" s="2185">
        <v>57.317050000000002</v>
      </c>
      <c r="CP199" s="2185">
        <v>57.317050000000002</v>
      </c>
      <c r="CQ199" s="2185">
        <v>57.317050000000002</v>
      </c>
      <c r="CR199" s="2185">
        <v>57.317050000000002</v>
      </c>
      <c r="CS199" s="2185">
        <v>57.317050000000002</v>
      </c>
      <c r="CT199" s="2185">
        <v>57.317050000000002</v>
      </c>
      <c r="CU199" s="2185">
        <v>57.317050000000002</v>
      </c>
      <c r="CV199" s="2185">
        <v>57.317050000000002</v>
      </c>
      <c r="CW199" s="2185">
        <v>57.317050000000002</v>
      </c>
      <c r="CX199" s="2185">
        <v>57.317050000000002</v>
      </c>
      <c r="CY199" s="2185">
        <v>57.317050000000002</v>
      </c>
      <c r="CZ199" s="2185">
        <v>57.317050000000002</v>
      </c>
      <c r="DA199" s="2185">
        <v>57.317050000000002</v>
      </c>
      <c r="DB199" s="2185">
        <v>57.317050000000002</v>
      </c>
      <c r="DC199" s="2185">
        <v>57.317050000000002</v>
      </c>
      <c r="DD199" s="2185">
        <v>57.317050000000002</v>
      </c>
      <c r="DE199" s="2185">
        <v>57.317050000000002</v>
      </c>
      <c r="DF199" s="2185">
        <v>57.317050000000002</v>
      </c>
      <c r="DG199" s="2185">
        <v>57.317050000000002</v>
      </c>
      <c r="DH199" s="2185">
        <v>57.317050000000002</v>
      </c>
      <c r="DI199" s="2185">
        <v>57.317050000000002</v>
      </c>
      <c r="DJ199" s="2185">
        <v>57.317050000000002</v>
      </c>
      <c r="DK199" s="2185">
        <v>57.317050000000002</v>
      </c>
      <c r="DL199" s="2185">
        <v>57.317050000000002</v>
      </c>
      <c r="DM199" s="2185">
        <v>57.317050000000002</v>
      </c>
      <c r="DN199" s="2185">
        <v>57.317050000000002</v>
      </c>
      <c r="DO199" s="2185">
        <v>57.317050000000002</v>
      </c>
      <c r="DP199" s="2185">
        <v>57.317050000000002</v>
      </c>
      <c r="DQ199" s="2185">
        <v>57.317050000000002</v>
      </c>
      <c r="DR199" s="2185">
        <v>57.279879999999999</v>
      </c>
      <c r="DS199" s="2185">
        <v>57.279879999999999</v>
      </c>
      <c r="DT199" s="2185">
        <v>57.279879999999999</v>
      </c>
      <c r="DU199" s="2185">
        <v>57.279879999999999</v>
      </c>
      <c r="DV199" s="2185">
        <v>57.279879999999999</v>
      </c>
      <c r="DW199" s="2185">
        <v>57.279879999999999</v>
      </c>
      <c r="DX199" s="2185">
        <v>57.279879999999999</v>
      </c>
      <c r="DY199" s="2185">
        <v>57.279879999999999</v>
      </c>
      <c r="DZ199" s="2185">
        <v>57.279879999999999</v>
      </c>
      <c r="EA199" s="2185">
        <v>57.279879999999999</v>
      </c>
      <c r="EB199" s="2185">
        <v>57.279879999999999</v>
      </c>
      <c r="EC199" s="2185">
        <v>57.279879999999999</v>
      </c>
      <c r="ED199" s="2185">
        <v>57.279879999999999</v>
      </c>
      <c r="EE199" s="2185">
        <v>57.279879999999999</v>
      </c>
      <c r="EF199" s="2185">
        <v>57.0608</v>
      </c>
      <c r="EG199" s="2185">
        <v>57.0608</v>
      </c>
      <c r="EH199" s="2185">
        <v>57.0608</v>
      </c>
      <c r="EI199" s="2185">
        <v>57.0608</v>
      </c>
      <c r="EJ199" s="2185">
        <v>57.0608</v>
      </c>
      <c r="EK199" s="2185">
        <v>57.0608</v>
      </c>
      <c r="EL199" s="2185">
        <v>57.0608</v>
      </c>
      <c r="EM199" s="2185">
        <v>57.0608</v>
      </c>
      <c r="EN199" s="2185">
        <v>57.0608</v>
      </c>
      <c r="EO199" s="2185">
        <v>57.0608</v>
      </c>
      <c r="EP199" s="2185">
        <v>57.0608</v>
      </c>
      <c r="EQ199" s="2185">
        <v>57.0608</v>
      </c>
      <c r="ER199" s="2185">
        <v>57.0608</v>
      </c>
      <c r="ES199" s="2185">
        <v>57.0608</v>
      </c>
      <c r="ET199" s="2185">
        <v>57.0608</v>
      </c>
      <c r="EU199" s="2185">
        <v>57.0608</v>
      </c>
      <c r="EV199" s="2185">
        <v>57.0608</v>
      </c>
      <c r="EW199" s="2185">
        <v>57.0608</v>
      </c>
      <c r="EX199" s="2185">
        <v>57.0608</v>
      </c>
      <c r="EY199" s="2185">
        <v>57.0608</v>
      </c>
      <c r="EZ199" s="2185">
        <v>57.0608</v>
      </c>
      <c r="FA199" s="2185">
        <v>57.0608</v>
      </c>
      <c r="FB199" s="2185">
        <v>57.0608</v>
      </c>
      <c r="FC199" s="2185">
        <v>57.0608</v>
      </c>
      <c r="FD199" s="2185">
        <v>57.0608</v>
      </c>
      <c r="FE199" s="2185">
        <v>57.0608</v>
      </c>
      <c r="FF199" s="2185">
        <v>57.0608</v>
      </c>
      <c r="FG199" s="2185">
        <v>57.0608</v>
      </c>
      <c r="FH199" s="2185">
        <v>57.0608</v>
      </c>
      <c r="FI199" s="2185">
        <v>57.0608</v>
      </c>
      <c r="FJ199" s="2185">
        <v>57.0608</v>
      </c>
      <c r="FK199" s="2185">
        <v>57.0608</v>
      </c>
      <c r="FL199" s="2185">
        <v>57.0608</v>
      </c>
      <c r="FM199" s="2185">
        <v>57.0608</v>
      </c>
      <c r="FN199" s="2185">
        <v>57.0608</v>
      </c>
      <c r="FO199" s="2185">
        <v>57.0608</v>
      </c>
      <c r="FP199" s="2185">
        <v>57.0608</v>
      </c>
      <c r="FQ199" s="2185">
        <v>57.0608</v>
      </c>
      <c r="FR199" s="2185">
        <v>57.042000000000002</v>
      </c>
      <c r="FS199" s="2185">
        <v>57.042000000000002</v>
      </c>
      <c r="FT199" s="2185">
        <v>57.042000000000002</v>
      </c>
      <c r="FU199" s="2185">
        <v>57.042000000000002</v>
      </c>
      <c r="FV199" s="2185">
        <v>57.042000000000002</v>
      </c>
      <c r="FW199" s="2185">
        <v>57.042000000000002</v>
      </c>
      <c r="FX199" s="2185">
        <v>57.042000000000002</v>
      </c>
      <c r="FY199" s="2185">
        <v>57.429560000000002</v>
      </c>
      <c r="FZ199" s="2185">
        <v>57.429560000000002</v>
      </c>
      <c r="GA199" s="2185">
        <v>57.429560000000002</v>
      </c>
      <c r="GB199" s="2185">
        <v>57.429560000000002</v>
      </c>
      <c r="GC199" s="2185">
        <v>57.429560000000002</v>
      </c>
      <c r="GD199" s="2185">
        <v>57.429560000000002</v>
      </c>
      <c r="GE199" s="2185">
        <v>57.429560000000002</v>
      </c>
      <c r="GF199" s="2185">
        <v>57.429560000000002</v>
      </c>
      <c r="GG199" s="2185">
        <v>57.429560000000002</v>
      </c>
      <c r="GH199" s="2185">
        <v>57.429560000000002</v>
      </c>
      <c r="GI199" s="2185">
        <v>57.429560000000002</v>
      </c>
      <c r="GJ199" s="2185">
        <v>57.429560000000002</v>
      </c>
      <c r="GK199" s="2185">
        <v>57.429560000000002</v>
      </c>
      <c r="GL199" s="2185">
        <v>57.429560000000002</v>
      </c>
      <c r="GM199" s="2185">
        <v>57.429560000000002</v>
      </c>
      <c r="GN199" s="2185">
        <v>57.429560000000002</v>
      </c>
      <c r="GO199" s="2185">
        <v>57.429560000000002</v>
      </c>
      <c r="GP199" s="2185">
        <v>57.429560000000002</v>
      </c>
      <c r="GQ199" s="2185">
        <v>57.429560000000002</v>
      </c>
      <c r="GR199" s="2185">
        <v>57.429560000000002</v>
      </c>
      <c r="GS199" s="2185">
        <v>57.429560000000002</v>
      </c>
      <c r="GT199" s="2185">
        <v>57.429560000000002</v>
      </c>
      <c r="GU199" s="2185">
        <v>57.429560000000002</v>
      </c>
      <c r="GV199" s="2185">
        <v>57.429560000000002</v>
      </c>
      <c r="GW199" s="2185">
        <v>57.429560000000002</v>
      </c>
      <c r="GX199" s="2185">
        <v>57.429560000000002</v>
      </c>
      <c r="GY199" s="2185">
        <v>57.429560000000002</v>
      </c>
      <c r="GZ199" s="2185">
        <v>57.429560000000002</v>
      </c>
      <c r="HA199" s="2185">
        <v>57.429560000000002</v>
      </c>
      <c r="HB199" s="2185">
        <v>57.429560000000002</v>
      </c>
      <c r="HC199" s="2185">
        <v>57.429560000000002</v>
      </c>
      <c r="HD199" s="2185">
        <v>57.429560000000002</v>
      </c>
      <c r="HE199" s="2185">
        <v>57.429560000000002</v>
      </c>
      <c r="HF199" s="2185">
        <v>57.429560000000002</v>
      </c>
      <c r="HG199" s="2185">
        <v>57.429560000000002</v>
      </c>
      <c r="HH199" s="2185">
        <v>57.429560000000002</v>
      </c>
      <c r="HI199" s="2185">
        <v>57.429560000000002</v>
      </c>
      <c r="HJ199" s="2185">
        <v>57.429560000000002</v>
      </c>
      <c r="HK199" s="2185">
        <v>57.429560000000002</v>
      </c>
      <c r="HL199" s="2185">
        <v>57.429560000000002</v>
      </c>
      <c r="HM199" s="2185">
        <v>57.429560000000002</v>
      </c>
      <c r="HN199" s="2185">
        <v>57.429560000000002</v>
      </c>
      <c r="HO199" s="2185">
        <v>57.429560000000002</v>
      </c>
      <c r="HP199" s="2185">
        <v>57.429560000000002</v>
      </c>
      <c r="HQ199" s="2185">
        <v>57.429560000000002</v>
      </c>
      <c r="HR199" s="2185">
        <v>57.429560000000002</v>
      </c>
      <c r="HS199" s="2185">
        <v>57.429560000000002</v>
      </c>
      <c r="HT199" s="2185">
        <v>57.429560000000002</v>
      </c>
      <c r="HU199" s="2185">
        <v>57.429560000000002</v>
      </c>
      <c r="HV199" s="2185">
        <v>57.429560000000002</v>
      </c>
      <c r="HW199" s="2185">
        <v>57.429560000000002</v>
      </c>
      <c r="HX199" s="2185">
        <v>57.429560000000002</v>
      </c>
      <c r="HY199" s="2185">
        <v>57.429560000000002</v>
      </c>
      <c r="HZ199" s="2185">
        <v>57.429560000000002</v>
      </c>
      <c r="IA199" s="2185">
        <v>57.429560000000002</v>
      </c>
      <c r="IB199" s="2185">
        <v>57.429560000000002</v>
      </c>
      <c r="IC199" s="2185">
        <v>57.429560000000002</v>
      </c>
      <c r="ID199" s="2185">
        <v>57.429560000000002</v>
      </c>
      <c r="IE199" s="2185">
        <v>57.429560000000002</v>
      </c>
      <c r="IF199" s="2185">
        <v>57.429560000000002</v>
      </c>
      <c r="IG199" s="2185">
        <v>57.429560000000002</v>
      </c>
      <c r="IH199" s="2185">
        <v>57.429560000000002</v>
      </c>
      <c r="II199" s="2185">
        <v>57.429560000000002</v>
      </c>
      <c r="IJ199" s="2185">
        <v>57.429560000000002</v>
      </c>
      <c r="IK199" s="2185">
        <v>57.429560000000002</v>
      </c>
      <c r="IL199" s="2185">
        <v>57.429560000000002</v>
      </c>
      <c r="IM199" s="2185">
        <v>57.429560000000002</v>
      </c>
      <c r="IN199" s="2185">
        <v>57.429560000000002</v>
      </c>
      <c r="IO199" s="2185">
        <v>57.429560000000002</v>
      </c>
      <c r="IP199" s="2185">
        <v>57.429560000000002</v>
      </c>
      <c r="IQ199" s="2185">
        <v>57.429560000000002</v>
      </c>
      <c r="IR199" s="2185">
        <v>57.429560000000002</v>
      </c>
      <c r="IS199" s="2185">
        <v>57.429560000000002</v>
      </c>
      <c r="IT199" s="2185">
        <v>57.429560000000002</v>
      </c>
      <c r="IU199" s="2185">
        <v>57.929609999999997</v>
      </c>
      <c r="IV199" s="2185">
        <v>57.929609999999997</v>
      </c>
      <c r="IW199" s="2185">
        <v>57.929609999999997</v>
      </c>
      <c r="IX199" s="2185">
        <v>57.929609999999997</v>
      </c>
      <c r="IY199" s="2185">
        <v>57.929609999999997</v>
      </c>
      <c r="IZ199" s="2185">
        <v>57.929609999999997</v>
      </c>
      <c r="JA199" s="2185">
        <v>57.929609999999997</v>
      </c>
      <c r="JB199" s="2185">
        <v>57.929609999999997</v>
      </c>
      <c r="JC199" s="2185">
        <v>57.929609999999997</v>
      </c>
      <c r="JD199" s="2185">
        <v>57.929609999999997</v>
      </c>
      <c r="JE199" s="2185">
        <v>57.929609999999997</v>
      </c>
      <c r="JF199" s="2185">
        <v>57.929609999999997</v>
      </c>
      <c r="JG199" s="2185">
        <v>57.929609999999997</v>
      </c>
      <c r="JH199" s="2185">
        <v>57.929609999999997</v>
      </c>
      <c r="JI199" s="2185">
        <v>57.929609999999997</v>
      </c>
      <c r="JJ199" s="2185">
        <v>57.929609999999997</v>
      </c>
      <c r="JK199" s="2185">
        <v>57.929609999999997</v>
      </c>
      <c r="JL199" s="2185">
        <v>57.929609999999997</v>
      </c>
      <c r="JM199" s="2185" t="s">
        <v>1513</v>
      </c>
      <c r="JN199" s="2185" t="s">
        <v>1513</v>
      </c>
    </row>
    <row r="200" spans="1:276" s="2185" customFormat="1" ht="13.8">
      <c r="A200" s="2226" t="s">
        <v>232</v>
      </c>
      <c r="B200" s="152"/>
      <c r="D200" s="2340"/>
      <c r="E200" s="2234">
        <v>8</v>
      </c>
      <c r="F200" s="2187" t="s">
        <v>1510</v>
      </c>
      <c r="G200" s="2389" t="s">
        <v>1004</v>
      </c>
      <c r="H200" s="2389" t="s">
        <v>114</v>
      </c>
      <c r="I200" s="686" t="s">
        <v>1422</v>
      </c>
      <c r="J200" s="686"/>
      <c r="K200" s="2391">
        <v>812.08600000000001</v>
      </c>
      <c r="L200" s="2391">
        <v>701.8</v>
      </c>
      <c r="M200" s="2391">
        <v>798.5</v>
      </c>
      <c r="N200" s="2391">
        <v>2064.3000000000002</v>
      </c>
      <c r="O200" s="2392">
        <v>1711.5</v>
      </c>
      <c r="P200" s="2391">
        <v>2117</v>
      </c>
      <c r="R200" s="2186"/>
      <c r="T200" s="2331" t="s">
        <v>1518</v>
      </c>
      <c r="U200" s="2185">
        <v>74.794529999999995</v>
      </c>
      <c r="V200" s="2185">
        <v>74.794529999999995</v>
      </c>
      <c r="W200" s="2185">
        <v>74.794529999999995</v>
      </c>
      <c r="X200" s="2185">
        <v>74.794529999999995</v>
      </c>
      <c r="Y200" s="2185">
        <v>74.794529999999995</v>
      </c>
      <c r="Z200" s="2185">
        <v>74.794529999999995</v>
      </c>
      <c r="AA200" s="2185">
        <v>74.611450000000005</v>
      </c>
      <c r="AB200" s="2185">
        <v>74.611450000000005</v>
      </c>
      <c r="AC200" s="2185" t="s">
        <v>1513</v>
      </c>
      <c r="AD200" s="2185" t="s">
        <v>1513</v>
      </c>
      <c r="AE200" s="2185" t="s">
        <v>1513</v>
      </c>
      <c r="AF200" s="2185" t="s">
        <v>1513</v>
      </c>
      <c r="AG200" s="2185" t="s">
        <v>1513</v>
      </c>
      <c r="AH200" s="2185" t="s">
        <v>1513</v>
      </c>
      <c r="AI200" s="2185" t="s">
        <v>1513</v>
      </c>
      <c r="AJ200" s="2185" t="s">
        <v>1513</v>
      </c>
      <c r="AK200" s="2185" t="s">
        <v>1513</v>
      </c>
      <c r="AL200" s="2185" t="s">
        <v>1513</v>
      </c>
      <c r="AM200" s="2185" t="s">
        <v>1513</v>
      </c>
      <c r="AN200" s="2185" t="s">
        <v>1513</v>
      </c>
      <c r="AO200" s="2185" t="s">
        <v>1513</v>
      </c>
      <c r="AP200" s="2185" t="s">
        <v>1513</v>
      </c>
      <c r="AQ200" s="2185" t="s">
        <v>1513</v>
      </c>
      <c r="AR200" s="2185">
        <v>74.794529999999995</v>
      </c>
      <c r="AS200" s="2185">
        <v>74.794529999999995</v>
      </c>
      <c r="AT200" s="2185">
        <v>74.794529999999995</v>
      </c>
      <c r="AU200" s="2185">
        <v>74.794529999999995</v>
      </c>
      <c r="AV200" s="2185">
        <v>74.794529999999995</v>
      </c>
      <c r="AW200" s="2185">
        <v>74.611450000000005</v>
      </c>
      <c r="AX200" s="2185">
        <v>74.611450000000005</v>
      </c>
      <c r="AY200" s="2185">
        <v>74.568849999999998</v>
      </c>
      <c r="AZ200" s="2185" t="s">
        <v>1513</v>
      </c>
      <c r="BA200" s="2185" t="s">
        <v>1513</v>
      </c>
      <c r="BB200" s="2185" t="s">
        <v>1513</v>
      </c>
      <c r="BC200" s="2185" t="s">
        <v>1513</v>
      </c>
      <c r="BD200" s="2185" t="s">
        <v>1513</v>
      </c>
      <c r="BE200" s="2185" t="s">
        <v>1513</v>
      </c>
      <c r="BF200" s="2185" t="s">
        <v>1513</v>
      </c>
      <c r="BG200" s="2185" t="s">
        <v>1513</v>
      </c>
      <c r="BH200" s="2185" t="s">
        <v>1513</v>
      </c>
      <c r="BI200" s="2185" t="s">
        <v>1513</v>
      </c>
      <c r="BJ200" s="2185" t="s">
        <v>1513</v>
      </c>
      <c r="BK200" s="2185">
        <v>74.794529999999995</v>
      </c>
      <c r="BL200" s="2185">
        <v>74.794529999999995</v>
      </c>
      <c r="BM200" s="2185">
        <v>74.794529999999995</v>
      </c>
      <c r="BN200" s="2185">
        <v>74.794529999999995</v>
      </c>
      <c r="BO200" s="2185">
        <v>74.794529999999995</v>
      </c>
      <c r="BP200" s="2185">
        <v>74.611450000000005</v>
      </c>
      <c r="BQ200" s="2185">
        <v>74.611450000000005</v>
      </c>
      <c r="BR200" s="2185">
        <v>74.568849999999998</v>
      </c>
      <c r="BS200" s="2185" t="s">
        <v>1513</v>
      </c>
      <c r="BT200" s="2185" t="s">
        <v>1513</v>
      </c>
      <c r="BU200" s="2185" t="s">
        <v>1513</v>
      </c>
      <c r="BV200" s="2185" t="s">
        <v>1513</v>
      </c>
      <c r="BW200" s="2185" t="s">
        <v>1513</v>
      </c>
      <c r="BX200" s="2185" t="s">
        <v>1513</v>
      </c>
      <c r="BY200" s="2185" t="s">
        <v>1513</v>
      </c>
      <c r="BZ200" s="2185" t="s">
        <v>1513</v>
      </c>
      <c r="CA200" s="2185" t="s">
        <v>1513</v>
      </c>
      <c r="CB200" s="2185" t="s">
        <v>1513</v>
      </c>
      <c r="CC200" s="2185" t="s">
        <v>1513</v>
      </c>
      <c r="CD200" s="2185" t="s">
        <v>1513</v>
      </c>
      <c r="CE200" s="2185">
        <v>74.794529999999995</v>
      </c>
      <c r="CF200" s="2185">
        <v>74.794529999999995</v>
      </c>
      <c r="CG200" s="2185">
        <v>74.794529999999995</v>
      </c>
      <c r="CH200" s="2185">
        <v>74.794529999999995</v>
      </c>
      <c r="CI200" s="2185">
        <v>74.794529999999995</v>
      </c>
      <c r="CJ200" s="2185">
        <v>74.794529999999995</v>
      </c>
      <c r="CK200" s="2185">
        <v>74.611450000000005</v>
      </c>
      <c r="CL200" s="2185">
        <v>74.611450000000005</v>
      </c>
      <c r="CM200" s="2185" t="s">
        <v>1513</v>
      </c>
      <c r="CN200" s="2185" t="s">
        <v>1513</v>
      </c>
      <c r="CO200" s="2185" t="s">
        <v>1513</v>
      </c>
      <c r="CP200" s="2185" t="s">
        <v>1513</v>
      </c>
      <c r="CQ200" s="2185" t="s">
        <v>1513</v>
      </c>
      <c r="CR200" s="2185" t="s">
        <v>1513</v>
      </c>
      <c r="CS200" s="2185" t="s">
        <v>1513</v>
      </c>
      <c r="CT200" s="2185" t="s">
        <v>1513</v>
      </c>
      <c r="CU200" s="2185" t="s">
        <v>1513</v>
      </c>
      <c r="CV200" s="2185" t="s">
        <v>1513</v>
      </c>
      <c r="CW200" s="2185" t="s">
        <v>1513</v>
      </c>
      <c r="CX200" s="2185" t="s">
        <v>1513</v>
      </c>
      <c r="CY200" s="2185" t="s">
        <v>1513</v>
      </c>
      <c r="CZ200" s="2185">
        <v>74.465360000000004</v>
      </c>
      <c r="DA200" s="2185">
        <v>73.484579999999994</v>
      </c>
      <c r="DB200" s="2185">
        <v>73.484579999999994</v>
      </c>
      <c r="DC200" s="2185">
        <v>73.366720000000001</v>
      </c>
      <c r="DD200" s="2185">
        <v>73.366720000000001</v>
      </c>
      <c r="DE200" s="2185">
        <v>73.366720000000001</v>
      </c>
      <c r="DF200" s="2185">
        <v>73.111270000000005</v>
      </c>
      <c r="DG200" s="2185">
        <v>73.097880000000004</v>
      </c>
      <c r="DH200" s="2185" t="s">
        <v>1513</v>
      </c>
      <c r="DI200" s="2185" t="s">
        <v>1513</v>
      </c>
      <c r="DJ200" s="2185" t="s">
        <v>1513</v>
      </c>
      <c r="DK200" s="2185" t="s">
        <v>1513</v>
      </c>
      <c r="DL200" s="2185" t="s">
        <v>1513</v>
      </c>
      <c r="DM200" s="2185" t="s">
        <v>1513</v>
      </c>
      <c r="DN200" s="2185" t="s">
        <v>1513</v>
      </c>
      <c r="DO200" s="2185" t="s">
        <v>1513</v>
      </c>
      <c r="DP200" s="2185" t="s">
        <v>1513</v>
      </c>
      <c r="DQ200" s="2185" t="s">
        <v>1513</v>
      </c>
      <c r="DR200" s="2185" t="s">
        <v>1513</v>
      </c>
      <c r="DS200" s="2185" t="s">
        <v>1513</v>
      </c>
      <c r="DT200" s="2185">
        <v>73.484579999999994</v>
      </c>
      <c r="DU200" s="2185">
        <v>73.484579999999994</v>
      </c>
      <c r="DV200" s="2185">
        <v>73.484579999999994</v>
      </c>
      <c r="DW200" s="2185">
        <v>73.484579999999994</v>
      </c>
      <c r="DX200" s="2185">
        <v>73.366720000000001</v>
      </c>
      <c r="DY200" s="2185">
        <v>73.111270000000005</v>
      </c>
      <c r="DZ200" s="2185">
        <v>73.111270000000005</v>
      </c>
      <c r="EA200" s="2185">
        <v>73.111270000000005</v>
      </c>
      <c r="EB200" s="2185">
        <v>73.097880000000004</v>
      </c>
      <c r="EC200" s="2185" t="s">
        <v>1513</v>
      </c>
      <c r="ED200" s="2185" t="s">
        <v>1513</v>
      </c>
      <c r="EE200" s="2185" t="s">
        <v>1513</v>
      </c>
      <c r="EF200" s="2185" t="s">
        <v>1513</v>
      </c>
      <c r="EG200" s="2185" t="s">
        <v>1513</v>
      </c>
      <c r="EH200" s="2185" t="s">
        <v>1513</v>
      </c>
      <c r="EI200" s="2185" t="s">
        <v>1513</v>
      </c>
      <c r="EJ200" s="2185" t="s">
        <v>1513</v>
      </c>
      <c r="EK200" s="2185" t="s">
        <v>1513</v>
      </c>
      <c r="EL200" s="2185" t="s">
        <v>1513</v>
      </c>
      <c r="EM200" s="2185" t="s">
        <v>1513</v>
      </c>
      <c r="EN200" s="2185" t="s">
        <v>1513</v>
      </c>
      <c r="EO200" s="2185" t="s">
        <v>1513</v>
      </c>
      <c r="EP200" s="2185">
        <v>74.465360000000004</v>
      </c>
      <c r="EQ200" s="2185">
        <v>73.484579999999994</v>
      </c>
      <c r="ER200" s="2185">
        <v>73.484579999999994</v>
      </c>
      <c r="ES200" s="2185">
        <v>73.366720000000001</v>
      </c>
      <c r="ET200" s="2185">
        <v>73.366720000000001</v>
      </c>
      <c r="EU200" s="2185">
        <v>73.366720000000001</v>
      </c>
      <c r="EV200" s="2185">
        <v>73.111270000000005</v>
      </c>
      <c r="EW200" s="2185">
        <v>73.111270000000005</v>
      </c>
      <c r="EX200" s="2185" t="s">
        <v>1513</v>
      </c>
      <c r="EY200" s="2185" t="s">
        <v>1513</v>
      </c>
      <c r="EZ200" s="2185" t="s">
        <v>1513</v>
      </c>
      <c r="FA200" s="2185" t="s">
        <v>1513</v>
      </c>
      <c r="FB200" s="2185" t="s">
        <v>1513</v>
      </c>
      <c r="FC200" s="2185" t="s">
        <v>1513</v>
      </c>
      <c r="FD200" s="2185" t="s">
        <v>1513</v>
      </c>
      <c r="FE200" s="2185" t="s">
        <v>1513</v>
      </c>
      <c r="FF200" s="2185" t="s">
        <v>1513</v>
      </c>
      <c r="FG200" s="2185" t="s">
        <v>1513</v>
      </c>
      <c r="FH200" s="2185" t="s">
        <v>1513</v>
      </c>
      <c r="FI200" s="2185" t="s">
        <v>1513</v>
      </c>
      <c r="FJ200" s="2185" t="s">
        <v>1513</v>
      </c>
      <c r="FK200" s="2185" t="s">
        <v>1513</v>
      </c>
      <c r="FL200" s="2185">
        <v>74.465360000000004</v>
      </c>
      <c r="FM200" s="2185">
        <v>73.484579999999994</v>
      </c>
      <c r="FN200" s="2185">
        <v>73.484579999999994</v>
      </c>
      <c r="FO200" s="2185">
        <v>73.366720000000001</v>
      </c>
      <c r="FP200" s="2185">
        <v>73.366720000000001</v>
      </c>
      <c r="FQ200" s="2185">
        <v>73.111270000000005</v>
      </c>
      <c r="FR200" s="2185">
        <v>73.097880000000004</v>
      </c>
      <c r="FS200" s="2185" t="s">
        <v>1513</v>
      </c>
      <c r="FT200" s="2185" t="s">
        <v>1513</v>
      </c>
      <c r="FU200" s="2185" t="s">
        <v>1513</v>
      </c>
      <c r="FV200" s="2185" t="s">
        <v>1513</v>
      </c>
      <c r="FW200" s="2185" t="s">
        <v>1513</v>
      </c>
      <c r="FX200" s="2185" t="s">
        <v>1513</v>
      </c>
      <c r="FY200" s="2185" t="s">
        <v>1513</v>
      </c>
      <c r="FZ200" s="2185" t="s">
        <v>1513</v>
      </c>
      <c r="GA200" s="2185" t="s">
        <v>1513</v>
      </c>
      <c r="GB200" s="2185" t="s">
        <v>1513</v>
      </c>
      <c r="GC200" s="2185" t="s">
        <v>1513</v>
      </c>
      <c r="GD200" s="2185" t="s">
        <v>1513</v>
      </c>
      <c r="GE200" s="2185" t="s">
        <v>1513</v>
      </c>
      <c r="GF200" s="2185">
        <v>74.465360000000004</v>
      </c>
      <c r="GG200" s="2185">
        <v>73.484579999999994</v>
      </c>
      <c r="GH200" s="2185">
        <v>73.484579999999994</v>
      </c>
      <c r="GI200" s="2185">
        <v>73.484579999999994</v>
      </c>
      <c r="GJ200" s="2185">
        <v>73.484579999999994</v>
      </c>
      <c r="GK200" s="2185">
        <v>73.366720000000001</v>
      </c>
      <c r="GL200" s="2185">
        <v>73.111270000000005</v>
      </c>
      <c r="GM200" s="2185">
        <v>73.111270000000005</v>
      </c>
      <c r="GN200" s="2185">
        <v>73.111270000000005</v>
      </c>
      <c r="GO200" s="2185">
        <v>73.097880000000004</v>
      </c>
      <c r="GP200" s="2185" t="s">
        <v>1513</v>
      </c>
      <c r="GQ200" s="2185" t="s">
        <v>1513</v>
      </c>
      <c r="GR200" s="2185" t="s">
        <v>1513</v>
      </c>
      <c r="GS200" s="2185" t="s">
        <v>1513</v>
      </c>
      <c r="GT200" s="2185" t="s">
        <v>1513</v>
      </c>
      <c r="GU200" s="2185" t="s">
        <v>1513</v>
      </c>
      <c r="GV200" s="2185" t="s">
        <v>1513</v>
      </c>
      <c r="GW200" s="2185" t="s">
        <v>1513</v>
      </c>
      <c r="GX200" s="2185" t="s">
        <v>1513</v>
      </c>
      <c r="GY200" s="2185" t="s">
        <v>1513</v>
      </c>
      <c r="GZ200" s="2185" t="s">
        <v>1513</v>
      </c>
      <c r="HA200" s="2185" t="s">
        <v>1513</v>
      </c>
      <c r="HB200" s="2185" t="s">
        <v>1513</v>
      </c>
      <c r="HC200" s="2185">
        <v>74.465360000000004</v>
      </c>
      <c r="HD200" s="2185">
        <v>73.484579999999994</v>
      </c>
      <c r="HE200" s="2185">
        <v>73.484579999999994</v>
      </c>
      <c r="HF200" s="2185">
        <v>73.366720000000001</v>
      </c>
      <c r="HG200" s="2185">
        <v>73.366720000000001</v>
      </c>
      <c r="HH200" s="2185">
        <v>73.366720000000001</v>
      </c>
      <c r="HI200" s="2185">
        <v>73.097880000000004</v>
      </c>
      <c r="HJ200" s="2185" t="s">
        <v>1513</v>
      </c>
      <c r="HK200" s="2185" t="s">
        <v>1513</v>
      </c>
      <c r="HL200" s="2185" t="s">
        <v>1513</v>
      </c>
      <c r="HM200" s="2185" t="s">
        <v>1513</v>
      </c>
      <c r="HN200" s="2185" t="s">
        <v>1513</v>
      </c>
      <c r="HO200" s="2185" t="s">
        <v>1513</v>
      </c>
      <c r="HP200" s="2185" t="s">
        <v>1513</v>
      </c>
      <c r="HQ200" s="2185" t="s">
        <v>1513</v>
      </c>
      <c r="HR200" s="2185" t="s">
        <v>1513</v>
      </c>
      <c r="HS200" s="2185" t="s">
        <v>1513</v>
      </c>
      <c r="HT200" s="2185" t="s">
        <v>1513</v>
      </c>
      <c r="HU200" s="2185" t="s">
        <v>1513</v>
      </c>
      <c r="HV200" s="2185" t="s">
        <v>1513</v>
      </c>
      <c r="HW200" s="2185" t="s">
        <v>1513</v>
      </c>
      <c r="HX200" s="2185">
        <v>73.484579999999994</v>
      </c>
      <c r="HY200" s="2185">
        <v>73.484579999999994</v>
      </c>
      <c r="HZ200" s="2185">
        <v>73.484579999999994</v>
      </c>
      <c r="IA200" s="2185">
        <v>73.366720000000001</v>
      </c>
      <c r="IB200" s="2185">
        <v>73.366720000000001</v>
      </c>
      <c r="IC200" s="2185">
        <v>73.111270000000005</v>
      </c>
      <c r="ID200" s="2185">
        <v>73.111270000000005</v>
      </c>
      <c r="IE200" s="2185">
        <v>73.097880000000004</v>
      </c>
      <c r="IF200" s="2185" t="s">
        <v>1513</v>
      </c>
      <c r="IG200" s="2185" t="s">
        <v>1513</v>
      </c>
      <c r="IH200" s="2185" t="s">
        <v>1513</v>
      </c>
      <c r="II200" s="2185" t="s">
        <v>1513</v>
      </c>
      <c r="IJ200" s="2185" t="s">
        <v>1513</v>
      </c>
      <c r="IK200" s="2185" t="s">
        <v>1513</v>
      </c>
      <c r="IL200" s="2185" t="s">
        <v>1513</v>
      </c>
      <c r="IM200" s="2185" t="s">
        <v>1513</v>
      </c>
      <c r="IN200" s="2185" t="s">
        <v>1513</v>
      </c>
      <c r="IO200" s="2185" t="s">
        <v>1513</v>
      </c>
      <c r="IP200" s="2185" t="s">
        <v>1513</v>
      </c>
      <c r="IQ200" s="2185" t="s">
        <v>1513</v>
      </c>
      <c r="IR200" s="2185">
        <v>74.465360000000004</v>
      </c>
      <c r="IS200" s="2185">
        <v>73.484579999999994</v>
      </c>
      <c r="IT200" s="2185">
        <v>73.484579999999994</v>
      </c>
      <c r="IU200" s="2185">
        <v>73.484579999999994</v>
      </c>
      <c r="IV200" s="2185">
        <v>73.366720000000001</v>
      </c>
      <c r="IW200" s="2185">
        <v>73.366720000000001</v>
      </c>
      <c r="IX200" s="2185">
        <v>73.111270000000005</v>
      </c>
      <c r="IY200" s="2185">
        <v>73.111270000000005</v>
      </c>
      <c r="IZ200" s="2185">
        <v>73.111270000000005</v>
      </c>
      <c r="JA200" s="2185" t="s">
        <v>1513</v>
      </c>
      <c r="JB200" s="2185" t="s">
        <v>1513</v>
      </c>
      <c r="JC200" s="2185" t="s">
        <v>1513</v>
      </c>
      <c r="JD200" s="2185" t="s">
        <v>1513</v>
      </c>
      <c r="JE200" s="2185" t="s">
        <v>1513</v>
      </c>
      <c r="JF200" s="2185" t="s">
        <v>1513</v>
      </c>
      <c r="JG200" s="2185" t="s">
        <v>1513</v>
      </c>
      <c r="JH200" s="2185" t="s">
        <v>1513</v>
      </c>
      <c r="JI200" s="2185" t="s">
        <v>1513</v>
      </c>
      <c r="JJ200" s="2185" t="s">
        <v>1513</v>
      </c>
      <c r="JK200" s="2185" t="s">
        <v>1513</v>
      </c>
      <c r="JL200" s="2185" t="s">
        <v>1513</v>
      </c>
      <c r="JM200" s="2185" t="s">
        <v>1513</v>
      </c>
      <c r="JN200" s="2185" t="s">
        <v>1513</v>
      </c>
    </row>
    <row r="201" spans="1:276" s="2185" customFormat="1" ht="13.8">
      <c r="A201" s="2226" t="s">
        <v>590</v>
      </c>
      <c r="B201" s="152"/>
      <c r="D201" s="2340"/>
      <c r="E201" s="2234">
        <v>9</v>
      </c>
      <c r="F201" s="2187" t="s">
        <v>1027</v>
      </c>
      <c r="G201" s="2389">
        <v>0</v>
      </c>
      <c r="H201" s="2389" t="s">
        <v>1027</v>
      </c>
      <c r="I201" s="686" t="s">
        <v>1422</v>
      </c>
      <c r="J201" s="686"/>
      <c r="K201" s="2391" t="s">
        <v>1027</v>
      </c>
      <c r="L201" s="2391" t="s">
        <v>1027</v>
      </c>
      <c r="M201" s="2391" t="s">
        <v>1027</v>
      </c>
      <c r="N201" s="2391" t="s">
        <v>1027</v>
      </c>
      <c r="O201" s="2392" t="s">
        <v>1027</v>
      </c>
      <c r="P201" s="2391" t="s">
        <v>1027</v>
      </c>
      <c r="R201" s="2186"/>
      <c r="T201" s="2331" t="s">
        <v>1518</v>
      </c>
      <c r="U201" s="2185">
        <v>351.27960000000002</v>
      </c>
      <c r="V201" s="2185">
        <v>351.27960000000002</v>
      </c>
      <c r="W201" s="2185">
        <v>351.27960000000002</v>
      </c>
      <c r="X201" s="2185">
        <v>351.27960000000002</v>
      </c>
      <c r="Y201" s="2185">
        <v>351.27960000000002</v>
      </c>
      <c r="Z201" s="2185">
        <v>351.27960000000002</v>
      </c>
      <c r="AA201" s="2185">
        <v>351.25490000000002</v>
      </c>
      <c r="AB201" s="2185">
        <v>350.89688000000001</v>
      </c>
      <c r="AC201" s="2185" t="s">
        <v>1513</v>
      </c>
      <c r="AD201" s="2185" t="s">
        <v>1513</v>
      </c>
      <c r="AE201" s="2185" t="s">
        <v>1513</v>
      </c>
      <c r="AF201" s="2185" t="s">
        <v>1513</v>
      </c>
      <c r="AG201" s="2185" t="s">
        <v>1513</v>
      </c>
      <c r="AH201" s="2185" t="s">
        <v>1513</v>
      </c>
      <c r="AI201" s="2185" t="s">
        <v>1513</v>
      </c>
      <c r="AJ201" s="2185" t="s">
        <v>1513</v>
      </c>
      <c r="AK201" s="2185" t="s">
        <v>1513</v>
      </c>
      <c r="AL201" s="2185" t="s">
        <v>1513</v>
      </c>
      <c r="AM201" s="2185" t="s">
        <v>1513</v>
      </c>
      <c r="AN201" s="2185" t="s">
        <v>1513</v>
      </c>
      <c r="AO201" s="2185" t="s">
        <v>1513</v>
      </c>
      <c r="AP201" s="2185" t="s">
        <v>1513</v>
      </c>
      <c r="AQ201" s="2185" t="s">
        <v>1513</v>
      </c>
      <c r="AR201" s="2185">
        <v>351.27960000000002</v>
      </c>
      <c r="AS201" s="2185">
        <v>351.27960000000002</v>
      </c>
      <c r="AT201" s="2185">
        <v>351.27960000000002</v>
      </c>
      <c r="AU201" s="2185">
        <v>351.27960000000002</v>
      </c>
      <c r="AV201" s="2185">
        <v>351.27960000000002</v>
      </c>
      <c r="AW201" s="2185">
        <v>350.89688000000001</v>
      </c>
      <c r="AX201" s="2185">
        <v>350.7</v>
      </c>
      <c r="AY201" s="2185">
        <v>350.53726999999998</v>
      </c>
      <c r="AZ201" s="2185" t="s">
        <v>1513</v>
      </c>
      <c r="BA201" s="2185" t="s">
        <v>1513</v>
      </c>
      <c r="BB201" s="2185" t="s">
        <v>1513</v>
      </c>
      <c r="BC201" s="2185" t="s">
        <v>1513</v>
      </c>
      <c r="BD201" s="2185" t="s">
        <v>1513</v>
      </c>
      <c r="BE201" s="2185" t="s">
        <v>1513</v>
      </c>
      <c r="BF201" s="2185" t="s">
        <v>1513</v>
      </c>
      <c r="BG201" s="2185" t="s">
        <v>1513</v>
      </c>
      <c r="BH201" s="2185" t="s">
        <v>1513</v>
      </c>
      <c r="BI201" s="2185" t="s">
        <v>1513</v>
      </c>
      <c r="BJ201" s="2185" t="s">
        <v>1513</v>
      </c>
      <c r="BK201" s="2185">
        <v>351.27960000000002</v>
      </c>
      <c r="BL201" s="2185">
        <v>351.27960000000002</v>
      </c>
      <c r="BM201" s="2185">
        <v>351.27960000000002</v>
      </c>
      <c r="BN201" s="2185">
        <v>351.27960000000002</v>
      </c>
      <c r="BO201" s="2185">
        <v>351.27960000000002</v>
      </c>
      <c r="BP201" s="2185">
        <v>350.89688000000001</v>
      </c>
      <c r="BQ201" s="2185">
        <v>350.7</v>
      </c>
      <c r="BR201" s="2185">
        <v>350.53726999999998</v>
      </c>
      <c r="BS201" s="2185" t="s">
        <v>1513</v>
      </c>
      <c r="BT201" s="2185" t="s">
        <v>1513</v>
      </c>
      <c r="BU201" s="2185" t="s">
        <v>1513</v>
      </c>
      <c r="BV201" s="2185" t="s">
        <v>1513</v>
      </c>
      <c r="BW201" s="2185" t="s">
        <v>1513</v>
      </c>
      <c r="BX201" s="2185" t="s">
        <v>1513</v>
      </c>
      <c r="BY201" s="2185" t="s">
        <v>1513</v>
      </c>
      <c r="BZ201" s="2185" t="s">
        <v>1513</v>
      </c>
      <c r="CA201" s="2185" t="s">
        <v>1513</v>
      </c>
      <c r="CB201" s="2185" t="s">
        <v>1513</v>
      </c>
      <c r="CC201" s="2185" t="s">
        <v>1513</v>
      </c>
      <c r="CD201" s="2185" t="s">
        <v>1513</v>
      </c>
      <c r="CE201" s="2185">
        <v>351.27960000000002</v>
      </c>
      <c r="CF201" s="2185">
        <v>351.27960000000002</v>
      </c>
      <c r="CG201" s="2185">
        <v>351.27960000000002</v>
      </c>
      <c r="CH201" s="2185">
        <v>351.27960000000002</v>
      </c>
      <c r="CI201" s="2185">
        <v>351.27960000000002</v>
      </c>
      <c r="CJ201" s="2185">
        <v>351.3</v>
      </c>
      <c r="CK201" s="2185">
        <v>351.25490000000002</v>
      </c>
      <c r="CL201" s="2185">
        <v>350.89688000000001</v>
      </c>
      <c r="CM201" s="2185" t="s">
        <v>1513</v>
      </c>
      <c r="CN201" s="2185" t="s">
        <v>1513</v>
      </c>
      <c r="CO201" s="2185" t="s">
        <v>1513</v>
      </c>
      <c r="CP201" s="2185" t="s">
        <v>1513</v>
      </c>
      <c r="CQ201" s="2185" t="s">
        <v>1513</v>
      </c>
      <c r="CR201" s="2185" t="s">
        <v>1513</v>
      </c>
      <c r="CS201" s="2185" t="s">
        <v>1513</v>
      </c>
      <c r="CT201" s="2185" t="s">
        <v>1513</v>
      </c>
      <c r="CU201" s="2185" t="s">
        <v>1513</v>
      </c>
      <c r="CV201" s="2185" t="s">
        <v>1513</v>
      </c>
      <c r="CW201" s="2185" t="s">
        <v>1513</v>
      </c>
      <c r="CX201" s="2185" t="s">
        <v>1513</v>
      </c>
      <c r="CY201" s="2185" t="s">
        <v>1513</v>
      </c>
      <c r="CZ201" s="2185">
        <v>350.53726999999998</v>
      </c>
      <c r="DA201" s="2185">
        <v>350.52830999999998</v>
      </c>
      <c r="DB201" s="2185">
        <v>350.52830999999998</v>
      </c>
      <c r="DC201" s="2185">
        <v>350.46285</v>
      </c>
      <c r="DD201" s="2185">
        <v>350.46285</v>
      </c>
      <c r="DE201" s="2185">
        <v>350.46285</v>
      </c>
      <c r="DF201" s="2185">
        <v>351.3</v>
      </c>
      <c r="DG201" s="2185">
        <v>353.45600000000002</v>
      </c>
      <c r="DH201" s="2185" t="s">
        <v>1513</v>
      </c>
      <c r="DI201" s="2185" t="s">
        <v>1513</v>
      </c>
      <c r="DJ201" s="2185" t="s">
        <v>1513</v>
      </c>
      <c r="DK201" s="2185" t="s">
        <v>1513</v>
      </c>
      <c r="DL201" s="2185" t="s">
        <v>1513</v>
      </c>
      <c r="DM201" s="2185" t="s">
        <v>1513</v>
      </c>
      <c r="DN201" s="2185" t="s">
        <v>1513</v>
      </c>
      <c r="DO201" s="2185" t="s">
        <v>1513</v>
      </c>
      <c r="DP201" s="2185" t="s">
        <v>1513</v>
      </c>
      <c r="DQ201" s="2185" t="s">
        <v>1513</v>
      </c>
      <c r="DR201" s="2185" t="s">
        <v>1513</v>
      </c>
      <c r="DS201" s="2185" t="s">
        <v>1513</v>
      </c>
      <c r="DT201" s="2185">
        <v>350.53726999999998</v>
      </c>
      <c r="DU201" s="2185">
        <v>350.52830999999998</v>
      </c>
      <c r="DV201" s="2185">
        <v>350.52830999999998</v>
      </c>
      <c r="DW201" s="2185">
        <v>350.52830999999998</v>
      </c>
      <c r="DX201" s="2185">
        <v>350.46285</v>
      </c>
      <c r="DY201" s="2185">
        <v>351.50143000000003</v>
      </c>
      <c r="DZ201" s="2185">
        <v>351.35849999999999</v>
      </c>
      <c r="EA201" s="2185">
        <v>351.3</v>
      </c>
      <c r="EB201" s="2185">
        <v>353.45600000000002</v>
      </c>
      <c r="EC201" s="2185" t="s">
        <v>1513</v>
      </c>
      <c r="ED201" s="2185" t="s">
        <v>1513</v>
      </c>
      <c r="EE201" s="2185" t="s">
        <v>1513</v>
      </c>
      <c r="EF201" s="2185" t="s">
        <v>1513</v>
      </c>
      <c r="EG201" s="2185" t="s">
        <v>1513</v>
      </c>
      <c r="EH201" s="2185" t="s">
        <v>1513</v>
      </c>
      <c r="EI201" s="2185" t="s">
        <v>1513</v>
      </c>
      <c r="EJ201" s="2185" t="s">
        <v>1513</v>
      </c>
      <c r="EK201" s="2185" t="s">
        <v>1513</v>
      </c>
      <c r="EL201" s="2185" t="s">
        <v>1513</v>
      </c>
      <c r="EM201" s="2185" t="s">
        <v>1513</v>
      </c>
      <c r="EN201" s="2185" t="s">
        <v>1513</v>
      </c>
      <c r="EO201" s="2185" t="s">
        <v>1513</v>
      </c>
      <c r="EP201" s="2185">
        <v>350.53726999999998</v>
      </c>
      <c r="EQ201" s="2185">
        <v>350.53726999999998</v>
      </c>
      <c r="ER201" s="2185">
        <v>350.52830999999998</v>
      </c>
      <c r="ES201" s="2185">
        <v>350.46285</v>
      </c>
      <c r="ET201" s="2185">
        <v>350.46285</v>
      </c>
      <c r="EU201" s="2185">
        <v>350.46285</v>
      </c>
      <c r="EV201" s="2185">
        <v>351.50143000000003</v>
      </c>
      <c r="EW201" s="2185">
        <v>351.35849999999999</v>
      </c>
      <c r="EX201" s="2185" t="s">
        <v>1513</v>
      </c>
      <c r="EY201" s="2185" t="s">
        <v>1513</v>
      </c>
      <c r="EZ201" s="2185" t="s">
        <v>1513</v>
      </c>
      <c r="FA201" s="2185" t="s">
        <v>1513</v>
      </c>
      <c r="FB201" s="2185" t="s">
        <v>1513</v>
      </c>
      <c r="FC201" s="2185" t="s">
        <v>1513</v>
      </c>
      <c r="FD201" s="2185" t="s">
        <v>1513</v>
      </c>
      <c r="FE201" s="2185" t="s">
        <v>1513</v>
      </c>
      <c r="FF201" s="2185" t="s">
        <v>1513</v>
      </c>
      <c r="FG201" s="2185" t="s">
        <v>1513</v>
      </c>
      <c r="FH201" s="2185" t="s">
        <v>1513</v>
      </c>
      <c r="FI201" s="2185" t="s">
        <v>1513</v>
      </c>
      <c r="FJ201" s="2185" t="s">
        <v>1513</v>
      </c>
      <c r="FK201" s="2185" t="s">
        <v>1513</v>
      </c>
      <c r="FL201" s="2185">
        <v>350.53726999999998</v>
      </c>
      <c r="FM201" s="2185">
        <v>350.52830999999998</v>
      </c>
      <c r="FN201" s="2185">
        <v>350.52830999999998</v>
      </c>
      <c r="FO201" s="2185">
        <v>350.46285</v>
      </c>
      <c r="FP201" s="2185">
        <v>350.46285</v>
      </c>
      <c r="FQ201" s="2185">
        <v>351.3</v>
      </c>
      <c r="FR201" s="2185">
        <v>353.45600000000002</v>
      </c>
      <c r="FS201" s="2185" t="s">
        <v>1513</v>
      </c>
      <c r="FT201" s="2185" t="s">
        <v>1513</v>
      </c>
      <c r="FU201" s="2185" t="s">
        <v>1513</v>
      </c>
      <c r="FV201" s="2185" t="s">
        <v>1513</v>
      </c>
      <c r="FW201" s="2185" t="s">
        <v>1513</v>
      </c>
      <c r="FX201" s="2185" t="s">
        <v>1513</v>
      </c>
      <c r="FY201" s="2185" t="s">
        <v>1513</v>
      </c>
      <c r="FZ201" s="2185" t="s">
        <v>1513</v>
      </c>
      <c r="GA201" s="2185" t="s">
        <v>1513</v>
      </c>
      <c r="GB201" s="2185" t="s">
        <v>1513</v>
      </c>
      <c r="GC201" s="2185" t="s">
        <v>1513</v>
      </c>
      <c r="GD201" s="2185" t="s">
        <v>1513</v>
      </c>
      <c r="GE201" s="2185" t="s">
        <v>1513</v>
      </c>
      <c r="GF201" s="2185">
        <v>350.53726999999998</v>
      </c>
      <c r="GG201" s="2185">
        <v>350.53726999999998</v>
      </c>
      <c r="GH201" s="2185">
        <v>350.52830999999998</v>
      </c>
      <c r="GI201" s="2185">
        <v>350.52830999999998</v>
      </c>
      <c r="GJ201" s="2185">
        <v>350.52830999999998</v>
      </c>
      <c r="GK201" s="2185">
        <v>350.46285</v>
      </c>
      <c r="GL201" s="2185">
        <v>351.50143000000003</v>
      </c>
      <c r="GM201" s="2185">
        <v>351.35849999999999</v>
      </c>
      <c r="GN201" s="2185">
        <v>351.3</v>
      </c>
      <c r="GO201" s="2185">
        <v>353.45600000000002</v>
      </c>
      <c r="GP201" s="2185" t="s">
        <v>1513</v>
      </c>
      <c r="GQ201" s="2185" t="s">
        <v>1513</v>
      </c>
      <c r="GR201" s="2185" t="s">
        <v>1513</v>
      </c>
      <c r="GS201" s="2185" t="s">
        <v>1513</v>
      </c>
      <c r="GT201" s="2185" t="s">
        <v>1513</v>
      </c>
      <c r="GU201" s="2185" t="s">
        <v>1513</v>
      </c>
      <c r="GV201" s="2185" t="s">
        <v>1513</v>
      </c>
      <c r="GW201" s="2185" t="s">
        <v>1513</v>
      </c>
      <c r="GX201" s="2185" t="s">
        <v>1513</v>
      </c>
      <c r="GY201" s="2185" t="s">
        <v>1513</v>
      </c>
      <c r="GZ201" s="2185" t="s">
        <v>1513</v>
      </c>
      <c r="HA201" s="2185" t="s">
        <v>1513</v>
      </c>
      <c r="HB201" s="2185" t="s">
        <v>1513</v>
      </c>
      <c r="HC201" s="2185">
        <v>350.53726999999998</v>
      </c>
      <c r="HD201" s="2185">
        <v>350.53726999999998</v>
      </c>
      <c r="HE201" s="2185">
        <v>350.52830999999998</v>
      </c>
      <c r="HF201" s="2185">
        <v>350.46285</v>
      </c>
      <c r="HG201" s="2185">
        <v>350.46285</v>
      </c>
      <c r="HH201" s="2185">
        <v>350.46285</v>
      </c>
      <c r="HI201" s="2185">
        <v>353.45600000000002</v>
      </c>
      <c r="HJ201" s="2185" t="s">
        <v>1513</v>
      </c>
      <c r="HK201" s="2185" t="s">
        <v>1513</v>
      </c>
      <c r="HL201" s="2185" t="s">
        <v>1513</v>
      </c>
      <c r="HM201" s="2185" t="s">
        <v>1513</v>
      </c>
      <c r="HN201" s="2185" t="s">
        <v>1513</v>
      </c>
      <c r="HO201" s="2185" t="s">
        <v>1513</v>
      </c>
      <c r="HP201" s="2185" t="s">
        <v>1513</v>
      </c>
      <c r="HQ201" s="2185" t="s">
        <v>1513</v>
      </c>
      <c r="HR201" s="2185" t="s">
        <v>1513</v>
      </c>
      <c r="HS201" s="2185" t="s">
        <v>1513</v>
      </c>
      <c r="HT201" s="2185" t="s">
        <v>1513</v>
      </c>
      <c r="HU201" s="2185" t="s">
        <v>1513</v>
      </c>
      <c r="HV201" s="2185" t="s">
        <v>1513</v>
      </c>
      <c r="HW201" s="2185" t="s">
        <v>1513</v>
      </c>
      <c r="HX201" s="2185">
        <v>350.52830999999998</v>
      </c>
      <c r="HY201" s="2185">
        <v>350.52830999999998</v>
      </c>
      <c r="HZ201" s="2185">
        <v>350.52830999999998</v>
      </c>
      <c r="IA201" s="2185">
        <v>350.46285</v>
      </c>
      <c r="IB201" s="2185">
        <v>350.46285</v>
      </c>
      <c r="IC201" s="2185">
        <v>351.35849999999999</v>
      </c>
      <c r="ID201" s="2185">
        <v>351.3</v>
      </c>
      <c r="IE201" s="2185">
        <v>353.45600000000002</v>
      </c>
      <c r="IF201" s="2185" t="s">
        <v>1513</v>
      </c>
      <c r="IG201" s="2185" t="s">
        <v>1513</v>
      </c>
      <c r="IH201" s="2185" t="s">
        <v>1513</v>
      </c>
      <c r="II201" s="2185" t="s">
        <v>1513</v>
      </c>
      <c r="IJ201" s="2185" t="s">
        <v>1513</v>
      </c>
      <c r="IK201" s="2185" t="s">
        <v>1513</v>
      </c>
      <c r="IL201" s="2185" t="s">
        <v>1513</v>
      </c>
      <c r="IM201" s="2185" t="s">
        <v>1513</v>
      </c>
      <c r="IN201" s="2185" t="s">
        <v>1513</v>
      </c>
      <c r="IO201" s="2185" t="s">
        <v>1513</v>
      </c>
      <c r="IP201" s="2185" t="s">
        <v>1513</v>
      </c>
      <c r="IQ201" s="2185" t="s">
        <v>1513</v>
      </c>
      <c r="IR201" s="2185">
        <v>350.53726999999998</v>
      </c>
      <c r="IS201" s="2185">
        <v>350.53726999999998</v>
      </c>
      <c r="IT201" s="2185">
        <v>350.52830999999998</v>
      </c>
      <c r="IU201" s="2185">
        <v>350.52830999999998</v>
      </c>
      <c r="IV201" s="2185">
        <v>350.46285</v>
      </c>
      <c r="IW201" s="2185">
        <v>350.46285</v>
      </c>
      <c r="IX201" s="2185">
        <v>351.50143000000003</v>
      </c>
      <c r="IY201" s="2185">
        <v>351.35849999999999</v>
      </c>
      <c r="IZ201" s="2185">
        <v>351.3</v>
      </c>
      <c r="JA201" s="2185" t="s">
        <v>1513</v>
      </c>
      <c r="JB201" s="2185" t="s">
        <v>1513</v>
      </c>
      <c r="JC201" s="2185" t="s">
        <v>1513</v>
      </c>
      <c r="JD201" s="2185" t="s">
        <v>1513</v>
      </c>
      <c r="JE201" s="2185" t="s">
        <v>1513</v>
      </c>
      <c r="JF201" s="2185" t="s">
        <v>1513</v>
      </c>
      <c r="JG201" s="2185" t="s">
        <v>1513</v>
      </c>
      <c r="JH201" s="2185" t="s">
        <v>1513</v>
      </c>
      <c r="JI201" s="2185" t="s">
        <v>1513</v>
      </c>
      <c r="JJ201" s="2185" t="s">
        <v>1513</v>
      </c>
      <c r="JK201" s="2185" t="s">
        <v>1513</v>
      </c>
      <c r="JL201" s="2185" t="s">
        <v>1513</v>
      </c>
      <c r="JM201" s="2185" t="s">
        <v>1513</v>
      </c>
    </row>
    <row r="202" spans="1:276" s="2185" customFormat="1" ht="13.8">
      <c r="A202" s="2226" t="s">
        <v>590</v>
      </c>
      <c r="B202" s="152"/>
      <c r="D202" s="2340"/>
      <c r="E202" s="2234">
        <v>10</v>
      </c>
      <c r="F202" s="2187" t="s">
        <v>1027</v>
      </c>
      <c r="G202" s="2389">
        <v>0</v>
      </c>
      <c r="H202" s="2389" t="s">
        <v>1027</v>
      </c>
      <c r="I202" s="686" t="s">
        <v>1422</v>
      </c>
      <c r="J202" s="686"/>
      <c r="K202" s="2391" t="s">
        <v>1027</v>
      </c>
      <c r="L202" s="2391" t="s">
        <v>1027</v>
      </c>
      <c r="M202" s="2391" t="s">
        <v>1027</v>
      </c>
      <c r="N202" s="2391" t="s">
        <v>1027</v>
      </c>
      <c r="O202" s="2392" t="s">
        <v>1027</v>
      </c>
      <c r="P202" s="2391" t="s">
        <v>1027</v>
      </c>
      <c r="R202" s="2186"/>
      <c r="T202" s="2331" t="s">
        <v>1518</v>
      </c>
      <c r="U202" s="2185">
        <v>97.6</v>
      </c>
      <c r="V202" s="2185">
        <v>97.6</v>
      </c>
      <c r="W202" s="2185">
        <v>97.6</v>
      </c>
      <c r="X202" s="2185">
        <v>97.6</v>
      </c>
      <c r="Y202" s="2185">
        <v>97.6</v>
      </c>
      <c r="Z202" s="2185">
        <v>97.6</v>
      </c>
      <c r="AA202" s="2185">
        <v>103.51297</v>
      </c>
      <c r="AB202" s="2185">
        <v>105.9</v>
      </c>
      <c r="AC202" s="2185" t="s">
        <v>1513</v>
      </c>
      <c r="AD202" s="2185" t="s">
        <v>1513</v>
      </c>
      <c r="AE202" s="2185" t="s">
        <v>1513</v>
      </c>
      <c r="AF202" s="2185" t="s">
        <v>1513</v>
      </c>
      <c r="AG202" s="2185" t="s">
        <v>1513</v>
      </c>
      <c r="AH202" s="2185" t="s">
        <v>1513</v>
      </c>
      <c r="AI202" s="2185" t="s">
        <v>1513</v>
      </c>
      <c r="AJ202" s="2185" t="s">
        <v>1513</v>
      </c>
      <c r="AK202" s="2185" t="s">
        <v>1513</v>
      </c>
      <c r="AL202" s="2185" t="s">
        <v>1513</v>
      </c>
      <c r="AM202" s="2185" t="s">
        <v>1513</v>
      </c>
      <c r="AN202" s="2185" t="s">
        <v>1513</v>
      </c>
      <c r="AO202" s="2185" t="s">
        <v>1513</v>
      </c>
      <c r="AP202" s="2185" t="s">
        <v>1513</v>
      </c>
      <c r="AQ202" s="2185" t="s">
        <v>1513</v>
      </c>
      <c r="AR202" s="2185">
        <v>97.6</v>
      </c>
      <c r="AS202" s="2185">
        <v>97.6</v>
      </c>
      <c r="AT202" s="2185">
        <v>97.6</v>
      </c>
      <c r="AU202" s="2185">
        <v>97.6</v>
      </c>
      <c r="AV202" s="2185">
        <v>97.6</v>
      </c>
      <c r="AW202" s="2185">
        <v>105.9</v>
      </c>
      <c r="AX202" s="2185">
        <v>105.9</v>
      </c>
      <c r="AY202" s="2185">
        <v>105.9</v>
      </c>
      <c r="AZ202" s="2185" t="s">
        <v>1513</v>
      </c>
      <c r="BA202" s="2185" t="s">
        <v>1513</v>
      </c>
      <c r="BB202" s="2185" t="s">
        <v>1513</v>
      </c>
      <c r="BC202" s="2185" t="s">
        <v>1513</v>
      </c>
      <c r="BD202" s="2185" t="s">
        <v>1513</v>
      </c>
      <c r="BE202" s="2185" t="s">
        <v>1513</v>
      </c>
      <c r="BF202" s="2185" t="s">
        <v>1513</v>
      </c>
      <c r="BG202" s="2185" t="s">
        <v>1513</v>
      </c>
      <c r="BH202" s="2185" t="s">
        <v>1513</v>
      </c>
      <c r="BI202" s="2185" t="s">
        <v>1513</v>
      </c>
      <c r="BJ202" s="2185" t="s">
        <v>1513</v>
      </c>
      <c r="BK202" s="2185">
        <v>97.6</v>
      </c>
      <c r="BL202" s="2185">
        <v>97.6</v>
      </c>
      <c r="BM202" s="2185">
        <v>97.6</v>
      </c>
      <c r="BN202" s="2185">
        <v>97.6</v>
      </c>
      <c r="BO202" s="2185">
        <v>97.6</v>
      </c>
      <c r="BP202" s="2185">
        <v>105.9</v>
      </c>
      <c r="BQ202" s="2185">
        <v>105.9</v>
      </c>
      <c r="BR202" s="2185">
        <v>105.9</v>
      </c>
      <c r="BS202" s="2185" t="s">
        <v>1513</v>
      </c>
      <c r="BT202" s="2185" t="s">
        <v>1513</v>
      </c>
      <c r="BU202" s="2185" t="s">
        <v>1513</v>
      </c>
      <c r="BV202" s="2185" t="s">
        <v>1513</v>
      </c>
      <c r="BW202" s="2185" t="s">
        <v>1513</v>
      </c>
      <c r="BX202" s="2185" t="s">
        <v>1513</v>
      </c>
      <c r="BY202" s="2185" t="s">
        <v>1513</v>
      </c>
      <c r="BZ202" s="2185" t="s">
        <v>1513</v>
      </c>
      <c r="CA202" s="2185" t="s">
        <v>1513</v>
      </c>
      <c r="CB202" s="2185" t="s">
        <v>1513</v>
      </c>
      <c r="CC202" s="2185" t="s">
        <v>1513</v>
      </c>
      <c r="CD202" s="2185" t="s">
        <v>1513</v>
      </c>
      <c r="CE202" s="2185">
        <v>97.6</v>
      </c>
      <c r="CF202" s="2185">
        <v>97.6</v>
      </c>
      <c r="CG202" s="2185">
        <v>97.6</v>
      </c>
      <c r="CH202" s="2185">
        <v>97.6</v>
      </c>
      <c r="CI202" s="2185">
        <v>97.6</v>
      </c>
      <c r="CJ202" s="2185">
        <v>103.51297</v>
      </c>
      <c r="CK202" s="2185">
        <v>105.9</v>
      </c>
      <c r="CL202" s="2185">
        <v>105.9</v>
      </c>
      <c r="CM202" s="2185" t="s">
        <v>1513</v>
      </c>
      <c r="CN202" s="2185" t="s">
        <v>1513</v>
      </c>
      <c r="CO202" s="2185" t="s">
        <v>1513</v>
      </c>
      <c r="CP202" s="2185" t="s">
        <v>1513</v>
      </c>
      <c r="CQ202" s="2185" t="s">
        <v>1513</v>
      </c>
      <c r="CR202" s="2185" t="s">
        <v>1513</v>
      </c>
      <c r="CS202" s="2185" t="s">
        <v>1513</v>
      </c>
      <c r="CT202" s="2185" t="s">
        <v>1513</v>
      </c>
      <c r="CU202" s="2185" t="s">
        <v>1513</v>
      </c>
      <c r="CV202" s="2185" t="s">
        <v>1513</v>
      </c>
      <c r="CW202" s="2185" t="s">
        <v>1513</v>
      </c>
      <c r="CX202" s="2185" t="s">
        <v>1513</v>
      </c>
      <c r="CY202" s="2185" t="s">
        <v>1513</v>
      </c>
      <c r="CZ202" s="2185">
        <v>105.9</v>
      </c>
      <c r="DA202" s="2185">
        <v>108.6</v>
      </c>
      <c r="DB202" s="2185">
        <v>108.6</v>
      </c>
      <c r="DC202" s="2185">
        <v>109.2</v>
      </c>
      <c r="DD202" s="2185">
        <v>109.2</v>
      </c>
      <c r="DE202" s="2185">
        <v>109.2</v>
      </c>
      <c r="DF202" s="2185">
        <v>108.5</v>
      </c>
      <c r="DG202" s="2185">
        <v>108.5</v>
      </c>
      <c r="DH202" s="2185" t="s">
        <v>1513</v>
      </c>
      <c r="DI202" s="2185" t="s">
        <v>1513</v>
      </c>
      <c r="DJ202" s="2185" t="s">
        <v>1513</v>
      </c>
      <c r="DK202" s="2185" t="s">
        <v>1513</v>
      </c>
      <c r="DL202" s="2185" t="s">
        <v>1513</v>
      </c>
      <c r="DM202" s="2185" t="s">
        <v>1513</v>
      </c>
      <c r="DN202" s="2185" t="s">
        <v>1513</v>
      </c>
      <c r="DO202" s="2185" t="s">
        <v>1513</v>
      </c>
      <c r="DP202" s="2185" t="s">
        <v>1513</v>
      </c>
      <c r="DQ202" s="2185" t="s">
        <v>1513</v>
      </c>
      <c r="DR202" s="2185" t="s">
        <v>1513</v>
      </c>
      <c r="DS202" s="2185" t="s">
        <v>1513</v>
      </c>
      <c r="DT202" s="2185">
        <v>105.9</v>
      </c>
      <c r="DU202" s="2185">
        <v>108.6</v>
      </c>
      <c r="DV202" s="2185">
        <v>108.6</v>
      </c>
      <c r="DW202" s="2185">
        <v>108.6</v>
      </c>
      <c r="DX202" s="2185">
        <v>109.2</v>
      </c>
      <c r="DY202" s="2185">
        <v>109.1828</v>
      </c>
      <c r="DZ202" s="2185">
        <v>108.6</v>
      </c>
      <c r="EA202" s="2185">
        <v>108.5</v>
      </c>
      <c r="EB202" s="2185">
        <v>108.5</v>
      </c>
      <c r="EC202" s="2185" t="s">
        <v>1513</v>
      </c>
      <c r="ED202" s="2185" t="s">
        <v>1513</v>
      </c>
      <c r="EE202" s="2185" t="s">
        <v>1513</v>
      </c>
      <c r="EF202" s="2185" t="s">
        <v>1513</v>
      </c>
      <c r="EG202" s="2185" t="s">
        <v>1513</v>
      </c>
      <c r="EH202" s="2185" t="s">
        <v>1513</v>
      </c>
      <c r="EI202" s="2185" t="s">
        <v>1513</v>
      </c>
      <c r="EJ202" s="2185" t="s">
        <v>1513</v>
      </c>
      <c r="EK202" s="2185" t="s">
        <v>1513</v>
      </c>
      <c r="EL202" s="2185" t="s">
        <v>1513</v>
      </c>
      <c r="EM202" s="2185" t="s">
        <v>1513</v>
      </c>
      <c r="EN202" s="2185" t="s">
        <v>1513</v>
      </c>
      <c r="EO202" s="2185" t="s">
        <v>1513</v>
      </c>
      <c r="EP202" s="2185">
        <v>105.9</v>
      </c>
      <c r="EQ202" s="2185">
        <v>105.9</v>
      </c>
      <c r="ER202" s="2185">
        <v>108.6</v>
      </c>
      <c r="ES202" s="2185">
        <v>109.2</v>
      </c>
      <c r="ET202" s="2185">
        <v>109.2</v>
      </c>
      <c r="EU202" s="2185">
        <v>109.2</v>
      </c>
      <c r="EV202" s="2185">
        <v>109.1828</v>
      </c>
      <c r="EW202" s="2185">
        <v>108.6</v>
      </c>
      <c r="EX202" s="2185" t="s">
        <v>1513</v>
      </c>
      <c r="EY202" s="2185" t="s">
        <v>1513</v>
      </c>
      <c r="EZ202" s="2185" t="s">
        <v>1513</v>
      </c>
      <c r="FA202" s="2185" t="s">
        <v>1513</v>
      </c>
      <c r="FB202" s="2185" t="s">
        <v>1513</v>
      </c>
      <c r="FC202" s="2185" t="s">
        <v>1513</v>
      </c>
      <c r="FD202" s="2185" t="s">
        <v>1513</v>
      </c>
      <c r="FE202" s="2185" t="s">
        <v>1513</v>
      </c>
      <c r="FF202" s="2185" t="s">
        <v>1513</v>
      </c>
      <c r="FG202" s="2185" t="s">
        <v>1513</v>
      </c>
      <c r="FH202" s="2185" t="s">
        <v>1513</v>
      </c>
      <c r="FI202" s="2185" t="s">
        <v>1513</v>
      </c>
      <c r="FJ202" s="2185" t="s">
        <v>1513</v>
      </c>
      <c r="FK202" s="2185" t="s">
        <v>1513</v>
      </c>
      <c r="FL202" s="2185">
        <v>105.9</v>
      </c>
      <c r="FM202" s="2185">
        <v>108.6</v>
      </c>
      <c r="FN202" s="2185">
        <v>108.6</v>
      </c>
      <c r="FO202" s="2185">
        <v>109.2</v>
      </c>
      <c r="FP202" s="2185">
        <v>109.2</v>
      </c>
      <c r="FQ202" s="2185">
        <v>108.5</v>
      </c>
      <c r="FR202" s="2185">
        <v>108.5</v>
      </c>
      <c r="FS202" s="2185" t="s">
        <v>1513</v>
      </c>
      <c r="FT202" s="2185" t="s">
        <v>1513</v>
      </c>
      <c r="FU202" s="2185" t="s">
        <v>1513</v>
      </c>
      <c r="FV202" s="2185" t="s">
        <v>1513</v>
      </c>
      <c r="FW202" s="2185" t="s">
        <v>1513</v>
      </c>
      <c r="FX202" s="2185" t="s">
        <v>1513</v>
      </c>
      <c r="FY202" s="2185" t="s">
        <v>1513</v>
      </c>
      <c r="FZ202" s="2185" t="s">
        <v>1513</v>
      </c>
      <c r="GA202" s="2185" t="s">
        <v>1513</v>
      </c>
      <c r="GB202" s="2185" t="s">
        <v>1513</v>
      </c>
      <c r="GC202" s="2185" t="s">
        <v>1513</v>
      </c>
      <c r="GD202" s="2185" t="s">
        <v>1513</v>
      </c>
      <c r="GE202" s="2185" t="s">
        <v>1513</v>
      </c>
      <c r="GF202" s="2185">
        <v>105.9</v>
      </c>
      <c r="GG202" s="2185">
        <v>105.9</v>
      </c>
      <c r="GH202" s="2185">
        <v>108.6</v>
      </c>
      <c r="GI202" s="2185">
        <v>108.6</v>
      </c>
      <c r="GJ202" s="2185">
        <v>108.6</v>
      </c>
      <c r="GK202" s="2185">
        <v>109.2</v>
      </c>
      <c r="GL202" s="2185">
        <v>109.1828</v>
      </c>
      <c r="GM202" s="2185">
        <v>108.6</v>
      </c>
      <c r="GN202" s="2185">
        <v>108.5</v>
      </c>
      <c r="GO202" s="2185">
        <v>108.5</v>
      </c>
      <c r="GP202" s="2185" t="s">
        <v>1513</v>
      </c>
      <c r="GQ202" s="2185" t="s">
        <v>1513</v>
      </c>
      <c r="GR202" s="2185" t="s">
        <v>1513</v>
      </c>
      <c r="GS202" s="2185" t="s">
        <v>1513</v>
      </c>
      <c r="GT202" s="2185" t="s">
        <v>1513</v>
      </c>
      <c r="GU202" s="2185" t="s">
        <v>1513</v>
      </c>
      <c r="GV202" s="2185" t="s">
        <v>1513</v>
      </c>
      <c r="GW202" s="2185" t="s">
        <v>1513</v>
      </c>
      <c r="GX202" s="2185" t="s">
        <v>1513</v>
      </c>
      <c r="GY202" s="2185" t="s">
        <v>1513</v>
      </c>
      <c r="GZ202" s="2185" t="s">
        <v>1513</v>
      </c>
      <c r="HA202" s="2185" t="s">
        <v>1513</v>
      </c>
      <c r="HB202" s="2185" t="s">
        <v>1513</v>
      </c>
      <c r="HC202" s="2185">
        <v>105.9</v>
      </c>
      <c r="HD202" s="2185">
        <v>105.9</v>
      </c>
      <c r="HE202" s="2185">
        <v>108.6</v>
      </c>
      <c r="HF202" s="2185">
        <v>109.2</v>
      </c>
      <c r="HG202" s="2185">
        <v>109.2</v>
      </c>
      <c r="HH202" s="2185">
        <v>109.2</v>
      </c>
      <c r="HI202" s="2185">
        <v>108.5</v>
      </c>
      <c r="HJ202" s="2185" t="s">
        <v>1513</v>
      </c>
      <c r="HK202" s="2185" t="s">
        <v>1513</v>
      </c>
      <c r="HL202" s="2185" t="s">
        <v>1513</v>
      </c>
      <c r="HM202" s="2185" t="s">
        <v>1513</v>
      </c>
      <c r="HN202" s="2185" t="s">
        <v>1513</v>
      </c>
      <c r="HO202" s="2185" t="s">
        <v>1513</v>
      </c>
      <c r="HP202" s="2185" t="s">
        <v>1513</v>
      </c>
      <c r="HQ202" s="2185" t="s">
        <v>1513</v>
      </c>
      <c r="HR202" s="2185" t="s">
        <v>1513</v>
      </c>
      <c r="HS202" s="2185" t="s">
        <v>1513</v>
      </c>
      <c r="HT202" s="2185" t="s">
        <v>1513</v>
      </c>
      <c r="HU202" s="2185" t="s">
        <v>1513</v>
      </c>
      <c r="HV202" s="2185" t="s">
        <v>1513</v>
      </c>
      <c r="HW202" s="2185" t="s">
        <v>1513</v>
      </c>
      <c r="HX202" s="2185">
        <v>108.6</v>
      </c>
      <c r="HY202" s="2185">
        <v>108.6</v>
      </c>
      <c r="HZ202" s="2185">
        <v>108.6</v>
      </c>
      <c r="IA202" s="2185">
        <v>109.2</v>
      </c>
      <c r="IB202" s="2185">
        <v>109.2</v>
      </c>
      <c r="IC202" s="2185">
        <v>108.6</v>
      </c>
      <c r="ID202" s="2185">
        <v>108.5</v>
      </c>
      <c r="IE202" s="2185">
        <v>108.5</v>
      </c>
      <c r="IF202" s="2185" t="s">
        <v>1513</v>
      </c>
      <c r="IG202" s="2185" t="s">
        <v>1513</v>
      </c>
      <c r="IH202" s="2185" t="s">
        <v>1513</v>
      </c>
      <c r="II202" s="2185" t="s">
        <v>1513</v>
      </c>
      <c r="IJ202" s="2185" t="s">
        <v>1513</v>
      </c>
      <c r="IK202" s="2185" t="s">
        <v>1513</v>
      </c>
      <c r="IL202" s="2185" t="s">
        <v>1513</v>
      </c>
      <c r="IM202" s="2185" t="s">
        <v>1513</v>
      </c>
      <c r="IN202" s="2185" t="s">
        <v>1513</v>
      </c>
      <c r="IO202" s="2185" t="s">
        <v>1513</v>
      </c>
      <c r="IP202" s="2185" t="s">
        <v>1513</v>
      </c>
      <c r="IQ202" s="2185" t="s">
        <v>1513</v>
      </c>
      <c r="IR202" s="2185">
        <v>105.9</v>
      </c>
      <c r="IS202" s="2185">
        <v>105.9</v>
      </c>
      <c r="IT202" s="2185">
        <v>108.6</v>
      </c>
      <c r="IU202" s="2185">
        <v>108.6</v>
      </c>
      <c r="IV202" s="2185">
        <v>109.2</v>
      </c>
      <c r="IW202" s="2185">
        <v>109.2</v>
      </c>
      <c r="IX202" s="2185">
        <v>109.1828</v>
      </c>
      <c r="IY202" s="2185">
        <v>108.6</v>
      </c>
      <c r="IZ202" s="2185">
        <v>108.5</v>
      </c>
      <c r="JA202" s="2185" t="s">
        <v>1513</v>
      </c>
      <c r="JB202" s="2185" t="s">
        <v>1513</v>
      </c>
      <c r="JC202" s="2185" t="s">
        <v>1513</v>
      </c>
      <c r="JD202" s="2185" t="s">
        <v>1513</v>
      </c>
      <c r="JE202" s="2185" t="s">
        <v>1513</v>
      </c>
      <c r="JF202" s="2185" t="s">
        <v>1513</v>
      </c>
      <c r="JG202" s="2185" t="s">
        <v>1513</v>
      </c>
      <c r="JH202" s="2185" t="s">
        <v>1513</v>
      </c>
      <c r="JI202" s="2185" t="s">
        <v>1513</v>
      </c>
      <c r="JJ202" s="2185" t="s">
        <v>1513</v>
      </c>
      <c r="JK202" s="2185" t="s">
        <v>1513</v>
      </c>
      <c r="JL202" s="2185" t="s">
        <v>1513</v>
      </c>
      <c r="JM202" s="2185" t="s">
        <v>1513</v>
      </c>
      <c r="JN202" s="2185" t="s">
        <v>1513</v>
      </c>
    </row>
    <row r="203" spans="1:276" s="2185" customFormat="1" ht="13.8">
      <c r="A203" s="2226" t="s">
        <v>590</v>
      </c>
      <c r="B203" s="152"/>
      <c r="D203" s="2340"/>
      <c r="E203" s="2234">
        <v>11</v>
      </c>
      <c r="F203" s="2187" t="s">
        <v>1027</v>
      </c>
      <c r="G203" s="2389">
        <v>0</v>
      </c>
      <c r="H203" s="2389" t="s">
        <v>1027</v>
      </c>
      <c r="I203" s="686" t="s">
        <v>1422</v>
      </c>
      <c r="J203" s="686"/>
      <c r="K203" s="2391" t="s">
        <v>1027</v>
      </c>
      <c r="L203" s="2391" t="s">
        <v>1027</v>
      </c>
      <c r="M203" s="2391" t="s">
        <v>1027</v>
      </c>
      <c r="N203" s="2391" t="s">
        <v>1027</v>
      </c>
      <c r="O203" s="2392" t="s">
        <v>1027</v>
      </c>
      <c r="P203" s="2391" t="s">
        <v>1027</v>
      </c>
      <c r="R203" s="2402"/>
      <c r="T203" s="2331" t="s">
        <v>1518</v>
      </c>
    </row>
    <row r="204" spans="1:276" s="2185" customFormat="1" ht="13.8">
      <c r="A204" s="2226" t="s">
        <v>590</v>
      </c>
      <c r="B204" s="152"/>
      <c r="D204" s="2340"/>
      <c r="E204" s="2234">
        <v>12</v>
      </c>
      <c r="F204" s="2187" t="s">
        <v>1027</v>
      </c>
      <c r="G204" s="2389">
        <v>0</v>
      </c>
      <c r="H204" s="2389" t="s">
        <v>1027</v>
      </c>
      <c r="I204" s="686" t="s">
        <v>1422</v>
      </c>
      <c r="J204" s="686"/>
      <c r="K204" s="2391" t="s">
        <v>1027</v>
      </c>
      <c r="L204" s="2391" t="s">
        <v>1027</v>
      </c>
      <c r="M204" s="2391" t="s">
        <v>1027</v>
      </c>
      <c r="N204" s="2391" t="s">
        <v>1027</v>
      </c>
      <c r="O204" s="2392" t="s">
        <v>1027</v>
      </c>
      <c r="P204" s="2391" t="s">
        <v>1027</v>
      </c>
      <c r="R204" s="2402"/>
      <c r="T204" s="2331" t="s">
        <v>1518</v>
      </c>
    </row>
    <row r="205" spans="1:276" s="2185" customFormat="1" ht="13.8">
      <c r="A205" s="2226" t="s">
        <v>590</v>
      </c>
      <c r="B205" s="152"/>
      <c r="D205" s="2340"/>
      <c r="E205" s="2234">
        <v>13</v>
      </c>
      <c r="F205" s="2187" t="s">
        <v>1027</v>
      </c>
      <c r="G205" s="2389">
        <v>0</v>
      </c>
      <c r="H205" s="2389" t="s">
        <v>1027</v>
      </c>
      <c r="I205" s="686" t="s">
        <v>1422</v>
      </c>
      <c r="J205" s="686"/>
      <c r="K205" s="2391" t="s">
        <v>1027</v>
      </c>
      <c r="L205" s="2391" t="s">
        <v>1027</v>
      </c>
      <c r="M205" s="2391" t="s">
        <v>1027</v>
      </c>
      <c r="N205" s="2391" t="s">
        <v>1027</v>
      </c>
      <c r="O205" s="2392" t="s">
        <v>1027</v>
      </c>
      <c r="P205" s="2391" t="s">
        <v>1027</v>
      </c>
      <c r="R205" s="2402"/>
      <c r="T205" s="2331" t="s">
        <v>1518</v>
      </c>
    </row>
    <row r="206" spans="1:276" s="2185" customFormat="1" ht="13.8">
      <c r="A206" s="2226" t="s">
        <v>590</v>
      </c>
      <c r="B206" s="152"/>
      <c r="D206" s="2340"/>
      <c r="E206" s="2234">
        <v>14</v>
      </c>
      <c r="F206" s="2187" t="s">
        <v>1027</v>
      </c>
      <c r="G206" s="2389">
        <v>0</v>
      </c>
      <c r="H206" s="2389" t="s">
        <v>1027</v>
      </c>
      <c r="I206" s="686" t="s">
        <v>1422</v>
      </c>
      <c r="J206" s="686"/>
      <c r="K206" s="2391" t="s">
        <v>1027</v>
      </c>
      <c r="L206" s="2391" t="s">
        <v>1027</v>
      </c>
      <c r="M206" s="2391" t="s">
        <v>1027</v>
      </c>
      <c r="N206" s="2391" t="s">
        <v>1027</v>
      </c>
      <c r="O206" s="2392" t="s">
        <v>1027</v>
      </c>
      <c r="P206" s="2391" t="s">
        <v>1027</v>
      </c>
      <c r="R206" s="2402"/>
      <c r="T206" s="2331" t="s">
        <v>1518</v>
      </c>
    </row>
    <row r="207" spans="1:276" s="2185" customFormat="1" ht="13.8">
      <c r="A207" s="2226" t="s">
        <v>590</v>
      </c>
      <c r="B207" s="152"/>
      <c r="D207" s="2340"/>
      <c r="E207" s="2234">
        <v>15</v>
      </c>
      <c r="F207" s="2187" t="s">
        <v>1027</v>
      </c>
      <c r="G207" s="2389">
        <v>0</v>
      </c>
      <c r="H207" s="2389" t="s">
        <v>1027</v>
      </c>
      <c r="I207" s="686" t="s">
        <v>1422</v>
      </c>
      <c r="J207" s="686"/>
      <c r="K207" s="2391" t="s">
        <v>1027</v>
      </c>
      <c r="L207" s="2391" t="s">
        <v>1027</v>
      </c>
      <c r="M207" s="2391" t="s">
        <v>1027</v>
      </c>
      <c r="N207" s="2391" t="s">
        <v>1027</v>
      </c>
      <c r="O207" s="2392" t="s">
        <v>1027</v>
      </c>
      <c r="P207" s="2391" t="s">
        <v>1027</v>
      </c>
      <c r="R207" s="2402"/>
      <c r="T207" s="2331" t="s">
        <v>1518</v>
      </c>
    </row>
    <row r="208" spans="1:276" s="2185" customFormat="1" ht="13.8">
      <c r="A208" s="2226" t="s">
        <v>590</v>
      </c>
      <c r="B208" s="152"/>
      <c r="D208" s="2340"/>
      <c r="E208" s="2234">
        <v>16</v>
      </c>
      <c r="F208" s="2187" t="s">
        <v>1027</v>
      </c>
      <c r="G208" s="2389">
        <v>0</v>
      </c>
      <c r="H208" s="2389" t="s">
        <v>1027</v>
      </c>
      <c r="I208" s="686" t="s">
        <v>1422</v>
      </c>
      <c r="J208" s="686"/>
      <c r="K208" s="2391" t="s">
        <v>1027</v>
      </c>
      <c r="L208" s="2391" t="s">
        <v>1027</v>
      </c>
      <c r="M208" s="2391" t="s">
        <v>1027</v>
      </c>
      <c r="N208" s="2391" t="s">
        <v>1027</v>
      </c>
      <c r="O208" s="2392" t="s">
        <v>1027</v>
      </c>
      <c r="P208" s="2391" t="s">
        <v>1027</v>
      </c>
      <c r="R208" s="2402"/>
      <c r="T208" s="2331" t="s">
        <v>1518</v>
      </c>
    </row>
    <row r="209" spans="1:272" s="2185" customFormat="1" ht="13.8">
      <c r="A209" s="2226" t="s">
        <v>590</v>
      </c>
      <c r="B209" s="152"/>
      <c r="D209" s="2340"/>
      <c r="E209" s="2234">
        <v>17</v>
      </c>
      <c r="F209" s="2187" t="s">
        <v>1027</v>
      </c>
      <c r="G209" s="2389">
        <v>0</v>
      </c>
      <c r="H209" s="2389" t="s">
        <v>1027</v>
      </c>
      <c r="I209" s="686" t="s">
        <v>1422</v>
      </c>
      <c r="J209" s="686"/>
      <c r="K209" s="2391" t="s">
        <v>1027</v>
      </c>
      <c r="L209" s="2391" t="s">
        <v>1027</v>
      </c>
      <c r="M209" s="2391" t="s">
        <v>1027</v>
      </c>
      <c r="N209" s="2391" t="s">
        <v>1027</v>
      </c>
      <c r="O209" s="2392" t="s">
        <v>1027</v>
      </c>
      <c r="P209" s="2391" t="s">
        <v>1027</v>
      </c>
      <c r="R209" s="2402"/>
      <c r="T209" s="2331" t="s">
        <v>1518</v>
      </c>
    </row>
    <row r="210" spans="1:272" s="2185" customFormat="1" ht="13.8">
      <c r="A210" s="2226" t="s">
        <v>590</v>
      </c>
      <c r="B210" s="152"/>
      <c r="D210" s="2340"/>
      <c r="E210" s="2234">
        <v>18</v>
      </c>
      <c r="F210" s="2187" t="s">
        <v>1027</v>
      </c>
      <c r="G210" s="2389">
        <v>0</v>
      </c>
      <c r="H210" s="2389" t="s">
        <v>1027</v>
      </c>
      <c r="I210" s="686" t="s">
        <v>1422</v>
      </c>
      <c r="J210" s="686"/>
      <c r="K210" s="2391" t="s">
        <v>1027</v>
      </c>
      <c r="L210" s="2391" t="s">
        <v>1027</v>
      </c>
      <c r="M210" s="2391" t="s">
        <v>1027</v>
      </c>
      <c r="N210" s="2391" t="s">
        <v>1027</v>
      </c>
      <c r="O210" s="2392" t="s">
        <v>1027</v>
      </c>
      <c r="P210" s="2391" t="s">
        <v>1027</v>
      </c>
      <c r="R210" s="2402"/>
      <c r="T210" s="2331" t="s">
        <v>1518</v>
      </c>
    </row>
    <row r="211" spans="1:272" s="2185" customFormat="1" ht="13.8">
      <c r="A211" s="2226" t="s">
        <v>590</v>
      </c>
      <c r="B211" s="152"/>
      <c r="D211" s="2340"/>
      <c r="E211" s="2234">
        <v>19</v>
      </c>
      <c r="F211" s="2187" t="s">
        <v>1027</v>
      </c>
      <c r="G211" s="2389">
        <v>0</v>
      </c>
      <c r="H211" s="2389" t="s">
        <v>1027</v>
      </c>
      <c r="I211" s="686" t="s">
        <v>1422</v>
      </c>
      <c r="J211" s="686"/>
      <c r="K211" s="2391" t="s">
        <v>1027</v>
      </c>
      <c r="L211" s="2391" t="s">
        <v>1027</v>
      </c>
      <c r="M211" s="2391" t="s">
        <v>1027</v>
      </c>
      <c r="N211" s="2391" t="s">
        <v>1027</v>
      </c>
      <c r="O211" s="2392" t="s">
        <v>1027</v>
      </c>
      <c r="P211" s="2391" t="s">
        <v>1027</v>
      </c>
      <c r="R211" s="2402"/>
      <c r="T211" s="2331" t="s">
        <v>1518</v>
      </c>
    </row>
    <row r="212" spans="1:272" s="2185" customFormat="1" ht="13.8">
      <c r="A212" s="2226" t="s">
        <v>590</v>
      </c>
      <c r="B212" s="152"/>
      <c r="D212" s="2340"/>
      <c r="E212" s="2234">
        <v>20</v>
      </c>
      <c r="F212" s="2187" t="s">
        <v>1027</v>
      </c>
      <c r="G212" s="2389">
        <v>0</v>
      </c>
      <c r="H212" s="2389" t="s">
        <v>1027</v>
      </c>
      <c r="I212" s="686" t="s">
        <v>1422</v>
      </c>
      <c r="J212" s="686"/>
      <c r="K212" s="2391" t="s">
        <v>1027</v>
      </c>
      <c r="L212" s="2391" t="s">
        <v>1027</v>
      </c>
      <c r="M212" s="2391" t="s">
        <v>1027</v>
      </c>
      <c r="N212" s="2391" t="s">
        <v>1027</v>
      </c>
      <c r="O212" s="2392" t="s">
        <v>1027</v>
      </c>
      <c r="P212" s="2391" t="s">
        <v>1027</v>
      </c>
      <c r="R212" s="2402"/>
      <c r="T212" s="2331" t="s">
        <v>1518</v>
      </c>
    </row>
    <row r="213" spans="1:272" s="2185" customFormat="1" ht="13.8">
      <c r="A213" s="2226" t="s">
        <v>590</v>
      </c>
      <c r="B213" s="152"/>
      <c r="D213" s="2340"/>
      <c r="E213" s="2234">
        <v>21</v>
      </c>
      <c r="F213" s="2187" t="s">
        <v>1027</v>
      </c>
      <c r="G213" s="2389">
        <v>0</v>
      </c>
      <c r="H213" s="2389" t="s">
        <v>1027</v>
      </c>
      <c r="I213" s="686" t="s">
        <v>1422</v>
      </c>
      <c r="J213" s="686"/>
      <c r="K213" s="2391" t="s">
        <v>1027</v>
      </c>
      <c r="L213" s="2391" t="s">
        <v>1027</v>
      </c>
      <c r="M213" s="2391" t="s">
        <v>1027</v>
      </c>
      <c r="N213" s="2391" t="s">
        <v>1027</v>
      </c>
      <c r="O213" s="2392" t="s">
        <v>1027</v>
      </c>
      <c r="P213" s="2391" t="s">
        <v>1027</v>
      </c>
      <c r="R213" s="2402"/>
      <c r="T213" s="2331" t="s">
        <v>1518</v>
      </c>
    </row>
    <row r="214" spans="1:272" s="2185" customFormat="1" ht="13.8">
      <c r="A214" s="2226" t="s">
        <v>590</v>
      </c>
      <c r="B214" s="152"/>
      <c r="D214" s="2340"/>
      <c r="E214" s="2234">
        <v>22</v>
      </c>
      <c r="F214" s="2187" t="s">
        <v>1027</v>
      </c>
      <c r="G214" s="2389">
        <v>0</v>
      </c>
      <c r="H214" s="2389" t="s">
        <v>1027</v>
      </c>
      <c r="I214" s="686" t="s">
        <v>1422</v>
      </c>
      <c r="J214" s="686"/>
      <c r="K214" s="2391" t="s">
        <v>1027</v>
      </c>
      <c r="L214" s="2391" t="s">
        <v>1027</v>
      </c>
      <c r="M214" s="2391" t="s">
        <v>1027</v>
      </c>
      <c r="N214" s="2391" t="s">
        <v>1027</v>
      </c>
      <c r="O214" s="2392" t="s">
        <v>1027</v>
      </c>
      <c r="P214" s="2391" t="s">
        <v>1027</v>
      </c>
      <c r="R214" s="2402"/>
      <c r="T214" s="2331" t="s">
        <v>1518</v>
      </c>
    </row>
    <row r="215" spans="1:272" s="2185" customFormat="1" ht="13.8">
      <c r="A215" s="2226" t="s">
        <v>590</v>
      </c>
      <c r="B215" s="152"/>
      <c r="D215" s="2340"/>
      <c r="E215" s="2234">
        <v>23</v>
      </c>
      <c r="F215" s="2187" t="s">
        <v>1027</v>
      </c>
      <c r="G215" s="2389">
        <v>0</v>
      </c>
      <c r="H215" s="2389" t="s">
        <v>1027</v>
      </c>
      <c r="I215" s="686" t="s">
        <v>1422</v>
      </c>
      <c r="J215" s="686"/>
      <c r="K215" s="2391" t="s">
        <v>1027</v>
      </c>
      <c r="L215" s="2391" t="s">
        <v>1027</v>
      </c>
      <c r="M215" s="2391" t="s">
        <v>1027</v>
      </c>
      <c r="N215" s="2391" t="s">
        <v>1027</v>
      </c>
      <c r="O215" s="2392" t="s">
        <v>1027</v>
      </c>
      <c r="P215" s="2391" t="s">
        <v>1027</v>
      </c>
      <c r="R215" s="2402"/>
      <c r="T215" s="2331" t="s">
        <v>1518</v>
      </c>
    </row>
    <row r="216" spans="1:272" s="2185" customFormat="1" ht="13.8">
      <c r="A216" s="2226" t="s">
        <v>590</v>
      </c>
      <c r="B216" s="152"/>
      <c r="D216" s="2340"/>
      <c r="E216" s="2234">
        <v>24</v>
      </c>
      <c r="F216" s="2187" t="s">
        <v>1027</v>
      </c>
      <c r="G216" s="2389">
        <v>0</v>
      </c>
      <c r="H216" s="2389" t="s">
        <v>1027</v>
      </c>
      <c r="I216" s="686" t="s">
        <v>1422</v>
      </c>
      <c r="J216" s="686"/>
      <c r="K216" s="2391" t="s">
        <v>1027</v>
      </c>
      <c r="L216" s="2391" t="s">
        <v>1027</v>
      </c>
      <c r="M216" s="2391" t="s">
        <v>1027</v>
      </c>
      <c r="N216" s="2391" t="s">
        <v>1027</v>
      </c>
      <c r="O216" s="2392" t="s">
        <v>1027</v>
      </c>
      <c r="P216" s="2391" t="s">
        <v>1027</v>
      </c>
      <c r="R216" s="2402"/>
      <c r="T216" s="2331" t="s">
        <v>1518</v>
      </c>
    </row>
    <row r="217" spans="1:272" s="2185" customFormat="1" ht="13.8">
      <c r="A217" s="2226" t="s">
        <v>590</v>
      </c>
      <c r="B217" s="152"/>
      <c r="D217" s="2340"/>
      <c r="E217" s="2234">
        <v>25</v>
      </c>
      <c r="F217" s="2187" t="s">
        <v>1027</v>
      </c>
      <c r="G217" s="2389">
        <v>0</v>
      </c>
      <c r="H217" s="2389" t="s">
        <v>1027</v>
      </c>
      <c r="I217" s="686" t="s">
        <v>1422</v>
      </c>
      <c r="J217" s="686"/>
      <c r="K217" s="2391" t="s">
        <v>1027</v>
      </c>
      <c r="L217" s="2391" t="s">
        <v>1027</v>
      </c>
      <c r="M217" s="2391" t="s">
        <v>1027</v>
      </c>
      <c r="N217" s="2391" t="s">
        <v>1027</v>
      </c>
      <c r="O217" s="2392" t="s">
        <v>1027</v>
      </c>
      <c r="P217" s="2391" t="s">
        <v>1027</v>
      </c>
      <c r="R217" s="2402"/>
      <c r="T217" s="2331" t="s">
        <v>1518</v>
      </c>
    </row>
    <row r="218" spans="1:272" s="2185" customFormat="1" ht="13.8">
      <c r="A218" s="152"/>
      <c r="B218" s="152"/>
      <c r="D218" s="2340"/>
      <c r="F218" s="2355" t="s">
        <v>1412</v>
      </c>
      <c r="G218" s="2371"/>
      <c r="H218" s="2371"/>
      <c r="I218" s="2371"/>
      <c r="J218" s="2371"/>
      <c r="K218" s="2393">
        <v>154.67547999999999</v>
      </c>
      <c r="L218" s="2393">
        <v>139.5925</v>
      </c>
      <c r="M218" s="2393">
        <v>192.83678</v>
      </c>
      <c r="N218" s="2393">
        <v>193.07042999999999</v>
      </c>
      <c r="O218" s="2394">
        <v>281.6995</v>
      </c>
      <c r="P218" s="2393">
        <v>317.06365499999998</v>
      </c>
      <c r="R218" s="2186"/>
      <c r="T218" s="226"/>
    </row>
    <row r="219" spans="1:272" s="2185" customFormat="1" ht="13.8">
      <c r="A219" s="152"/>
      <c r="B219" s="152"/>
      <c r="D219" s="2324"/>
      <c r="E219" s="2187"/>
      <c r="F219" s="2261"/>
      <c r="G219" s="2389"/>
      <c r="H219" s="2389"/>
      <c r="I219" s="2389"/>
      <c r="J219" s="2389"/>
      <c r="K219" s="2389"/>
      <c r="O219" s="2372"/>
      <c r="P219" s="2373"/>
      <c r="R219" s="2186"/>
      <c r="T219" s="686"/>
      <c r="W219" s="2186"/>
    </row>
    <row r="220" spans="1:272" s="2185" customFormat="1" ht="13.8">
      <c r="A220" s="152"/>
      <c r="B220" s="152"/>
      <c r="D220" s="2324"/>
      <c r="E220" s="2187"/>
      <c r="F220" s="2261"/>
      <c r="G220" s="2389"/>
      <c r="H220" s="2389"/>
      <c r="I220" s="2389"/>
      <c r="J220" s="2389"/>
      <c r="K220" s="2389"/>
      <c r="O220" s="2372"/>
      <c r="P220" s="2373"/>
      <c r="R220" s="2186"/>
      <c r="T220" s="686"/>
      <c r="W220" s="2186"/>
    </row>
    <row r="221" spans="1:272" s="2185" customFormat="1" ht="13.8">
      <c r="A221" s="152"/>
      <c r="B221" s="152"/>
      <c r="D221" s="2340"/>
      <c r="F221" s="2398"/>
      <c r="O221" s="2372"/>
      <c r="P221" s="2373"/>
      <c r="R221" s="2186"/>
      <c r="T221" s="2233"/>
    </row>
    <row r="222" spans="1:272" s="2185" customFormat="1" ht="13.8">
      <c r="A222" s="152"/>
      <c r="B222" s="152"/>
      <c r="D222" s="2324">
        <v>4.0299999999999994</v>
      </c>
      <c r="E222" s="2362"/>
      <c r="F222" s="2326" t="s">
        <v>813</v>
      </c>
      <c r="G222" s="2320" t="s">
        <v>1417</v>
      </c>
      <c r="H222" s="2320"/>
      <c r="I222" s="2320"/>
      <c r="J222" s="2320"/>
      <c r="K222" s="2330" t="s">
        <v>463</v>
      </c>
      <c r="L222" s="2330" t="s">
        <v>464</v>
      </c>
      <c r="M222" s="2330" t="s">
        <v>465</v>
      </c>
      <c r="N222" s="2330" t="s">
        <v>466</v>
      </c>
      <c r="O222" s="2328" t="s">
        <v>147</v>
      </c>
      <c r="P222" s="2330" t="s">
        <v>1420</v>
      </c>
      <c r="R222" s="2186"/>
      <c r="S222" s="2403" t="s">
        <v>1423</v>
      </c>
      <c r="T222" s="2398" t="s">
        <v>1416</v>
      </c>
      <c r="W222" s="2186"/>
    </row>
    <row r="223" spans="1:272" s="2185" customFormat="1" ht="13.8">
      <c r="A223" s="152"/>
      <c r="B223" s="152"/>
      <c r="D223" s="2324"/>
      <c r="E223" s="2234"/>
      <c r="F223" s="2385">
        <v>0</v>
      </c>
      <c r="G223" s="2386">
        <v>0</v>
      </c>
      <c r="H223" s="2386" t="s">
        <v>114</v>
      </c>
      <c r="I223" s="2338" t="s">
        <v>1424</v>
      </c>
      <c r="J223" s="2338"/>
      <c r="K223" s="2400">
        <v>0</v>
      </c>
      <c r="L223" s="2400">
        <v>0</v>
      </c>
      <c r="M223" s="2400">
        <v>0</v>
      </c>
      <c r="N223" s="2400">
        <v>0</v>
      </c>
      <c r="O223" s="2401">
        <v>0</v>
      </c>
      <c r="P223" s="2400">
        <v>0</v>
      </c>
      <c r="R223" s="2186"/>
      <c r="S223" s="2164">
        <v>0.63514196111899257</v>
      </c>
      <c r="T223" s="2331" t="s">
        <v>1425</v>
      </c>
      <c r="U223" s="2165">
        <v>4.0823961270047031E-3</v>
      </c>
      <c r="V223" s="2165">
        <v>4.0823961270047031E-3</v>
      </c>
      <c r="W223" s="2165">
        <v>4.0823961270047031E-3</v>
      </c>
      <c r="X223" s="2165">
        <v>4.0823961270047031E-3</v>
      </c>
      <c r="Y223" s="2165">
        <v>0</v>
      </c>
      <c r="Z223" s="2165">
        <v>1.2343777985416192E-2</v>
      </c>
      <c r="AA223" s="2165">
        <v>9.8852313649351771E-3</v>
      </c>
      <c r="AB223" s="2165">
        <v>0</v>
      </c>
      <c r="AC223" s="2165" t="s">
        <v>1027</v>
      </c>
      <c r="AD223" s="2165" t="s">
        <v>1027</v>
      </c>
      <c r="AE223" s="2165" t="s">
        <v>1027</v>
      </c>
      <c r="AF223" s="2165" t="s">
        <v>1027</v>
      </c>
      <c r="AG223" s="2165" t="s">
        <v>1027</v>
      </c>
      <c r="AH223" s="2165" t="s">
        <v>1027</v>
      </c>
      <c r="AI223" s="2165" t="s">
        <v>1027</v>
      </c>
      <c r="AJ223" s="2165" t="s">
        <v>1027</v>
      </c>
      <c r="AK223" s="2165" t="s">
        <v>1027</v>
      </c>
      <c r="AL223" s="2165" t="s">
        <v>1027</v>
      </c>
      <c r="AM223" s="2165" t="s">
        <v>1027</v>
      </c>
      <c r="AN223" s="2165" t="s">
        <v>1027</v>
      </c>
      <c r="AO223" s="2165" t="s">
        <v>1027</v>
      </c>
      <c r="AP223" s="2165" t="s">
        <v>1027</v>
      </c>
      <c r="AQ223" s="2165" t="s">
        <v>1027</v>
      </c>
      <c r="AR223" s="2165">
        <v>4.0823961270047031E-3</v>
      </c>
      <c r="AS223" s="2165">
        <v>4.0823961270047031E-3</v>
      </c>
      <c r="AT223" s="2165">
        <v>4.0823961270047031E-3</v>
      </c>
      <c r="AU223" s="2165">
        <v>4.0823961270047031E-3</v>
      </c>
      <c r="AV223" s="2165">
        <v>0</v>
      </c>
      <c r="AW223" s="2165">
        <v>1.3944424455334841E-2</v>
      </c>
      <c r="AX223" s="2165">
        <v>7.9954352330879139E-3</v>
      </c>
      <c r="AY223" s="2165">
        <v>8.6397655374694619E-3</v>
      </c>
      <c r="AZ223" s="2165" t="s">
        <v>1027</v>
      </c>
      <c r="BA223" s="2165" t="s">
        <v>1027</v>
      </c>
      <c r="BB223" s="2165" t="s">
        <v>1027</v>
      </c>
      <c r="BC223" s="2165" t="s">
        <v>1027</v>
      </c>
      <c r="BD223" s="2165" t="s">
        <v>1027</v>
      </c>
      <c r="BE223" s="2165" t="s">
        <v>1027</v>
      </c>
      <c r="BF223" s="2165" t="s">
        <v>1027</v>
      </c>
      <c r="BG223" s="2165" t="s">
        <v>1027</v>
      </c>
      <c r="BH223" s="2165" t="s">
        <v>1027</v>
      </c>
      <c r="BI223" s="2165" t="s">
        <v>1027</v>
      </c>
      <c r="BJ223" s="2165" t="s">
        <v>1027</v>
      </c>
      <c r="BK223" s="2165">
        <v>4.0823961270047031E-3</v>
      </c>
      <c r="BL223" s="2165">
        <v>4.0823961270047031E-3</v>
      </c>
      <c r="BM223" s="2165">
        <v>4.0823961270047031E-3</v>
      </c>
      <c r="BN223" s="2165">
        <v>0</v>
      </c>
      <c r="BO223" s="2165">
        <v>6.2856406516006002E-3</v>
      </c>
      <c r="BP223" s="2165">
        <v>3.9317475973255078E-2</v>
      </c>
      <c r="BQ223" s="2165">
        <v>6.507705308840395E-3</v>
      </c>
      <c r="BR223" s="2165">
        <v>0</v>
      </c>
      <c r="BS223" s="2165" t="s">
        <v>1027</v>
      </c>
      <c r="BT223" s="2165" t="s">
        <v>1027</v>
      </c>
      <c r="BU223" s="2165" t="s">
        <v>1027</v>
      </c>
      <c r="BV223" s="2165" t="s">
        <v>1027</v>
      </c>
      <c r="BW223" s="2165" t="s">
        <v>1027</v>
      </c>
      <c r="BX223" s="2165" t="s">
        <v>1027</v>
      </c>
      <c r="BY223" s="2165" t="s">
        <v>1027</v>
      </c>
      <c r="BZ223" s="2165" t="s">
        <v>1027</v>
      </c>
      <c r="CA223" s="2165" t="s">
        <v>1027</v>
      </c>
      <c r="CB223" s="2165" t="s">
        <v>1027</v>
      </c>
      <c r="CC223" s="2165" t="s">
        <v>1027</v>
      </c>
      <c r="CD223" s="2165" t="s">
        <v>1027</v>
      </c>
      <c r="CE223" s="2165">
        <v>4.0823961270047031E-3</v>
      </c>
      <c r="CF223" s="2165">
        <v>4.0823961270047031E-3</v>
      </c>
      <c r="CG223" s="2165">
        <v>4.0823961270047031E-3</v>
      </c>
      <c r="CH223" s="2165">
        <v>4.0823961270047031E-3</v>
      </c>
      <c r="CI223" s="2165">
        <v>7.1488868998710901E-3</v>
      </c>
      <c r="CJ223" s="2165">
        <v>7.6595026742020652E-3</v>
      </c>
      <c r="CK223" s="2165">
        <v>0</v>
      </c>
      <c r="CL223" s="2165">
        <v>9.4885296669134575E-3</v>
      </c>
      <c r="CM223" s="2165" t="s">
        <v>1027</v>
      </c>
      <c r="CN223" s="2165" t="s">
        <v>1027</v>
      </c>
      <c r="CO223" s="2165" t="s">
        <v>1027</v>
      </c>
      <c r="CP223" s="2165" t="s">
        <v>1027</v>
      </c>
      <c r="CQ223" s="2165" t="s">
        <v>1027</v>
      </c>
      <c r="CR223" s="2165" t="s">
        <v>1027</v>
      </c>
      <c r="CS223" s="2165" t="s">
        <v>1027</v>
      </c>
      <c r="CT223" s="2165" t="s">
        <v>1027</v>
      </c>
      <c r="CU223" s="2165" t="s">
        <v>1027</v>
      </c>
      <c r="CV223" s="2165" t="s">
        <v>1027</v>
      </c>
      <c r="CW223" s="2165" t="s">
        <v>1027</v>
      </c>
      <c r="CX223" s="2165" t="s">
        <v>1027</v>
      </c>
      <c r="CY223" s="2165" t="s">
        <v>1027</v>
      </c>
      <c r="CZ223" s="2165">
        <v>6.1480405363033667E-3</v>
      </c>
      <c r="DA223" s="2165">
        <v>7.0362044011413423E-3</v>
      </c>
      <c r="DB223" s="2165">
        <v>7.4334272949964772E-3</v>
      </c>
      <c r="DC223" s="2165">
        <v>9.4979268670112634E-3</v>
      </c>
      <c r="DD223" s="2165">
        <v>0</v>
      </c>
      <c r="DE223" s="2165">
        <v>7.7522433400869272E-3</v>
      </c>
      <c r="DF223" s="2165">
        <v>7.3808837618152701E-3</v>
      </c>
      <c r="DG223" s="2165">
        <v>1.4758847734363756E-2</v>
      </c>
      <c r="DH223" s="2165" t="s">
        <v>1027</v>
      </c>
      <c r="DI223" s="2165" t="s">
        <v>1027</v>
      </c>
      <c r="DJ223" s="2165" t="s">
        <v>1027</v>
      </c>
      <c r="DK223" s="2165" t="s">
        <v>1027</v>
      </c>
      <c r="DL223" s="2165" t="s">
        <v>1027</v>
      </c>
      <c r="DM223" s="2165" t="s">
        <v>1027</v>
      </c>
      <c r="DN223" s="2165" t="s">
        <v>1027</v>
      </c>
      <c r="DO223" s="2165" t="s">
        <v>1027</v>
      </c>
      <c r="DP223" s="2165" t="s">
        <v>1027</v>
      </c>
      <c r="DQ223" s="2165" t="s">
        <v>1027</v>
      </c>
      <c r="DR223" s="2165" t="s">
        <v>1027</v>
      </c>
      <c r="DS223" s="2165" t="s">
        <v>1027</v>
      </c>
      <c r="DT223" s="2165">
        <v>1.2596573700367675E-2</v>
      </c>
      <c r="DU223" s="2165">
        <v>1.1077669630710227E-2</v>
      </c>
      <c r="DV223" s="2165">
        <v>0</v>
      </c>
      <c r="DW223" s="2165">
        <v>3.815715552874121E-3</v>
      </c>
      <c r="DX223" s="2165">
        <v>7.7262967444832195E-3</v>
      </c>
      <c r="DY223" s="2165">
        <v>6.7055524909084216E-3</v>
      </c>
      <c r="DZ223" s="2165">
        <v>8.2204878130203891E-3</v>
      </c>
      <c r="EA223" s="2165">
        <v>1.2117142632392693E-2</v>
      </c>
      <c r="EB223" s="2165">
        <v>1.6607452195320851E-2</v>
      </c>
      <c r="EC223" s="2165" t="s">
        <v>1027</v>
      </c>
      <c r="ED223" s="2165" t="s">
        <v>1027</v>
      </c>
      <c r="EE223" s="2165" t="s">
        <v>1027</v>
      </c>
      <c r="EF223" s="2165" t="s">
        <v>1027</v>
      </c>
      <c r="EG223" s="2165" t="s">
        <v>1027</v>
      </c>
      <c r="EH223" s="2165" t="s">
        <v>1027</v>
      </c>
      <c r="EI223" s="2165" t="s">
        <v>1027</v>
      </c>
      <c r="EJ223" s="2165" t="s">
        <v>1027</v>
      </c>
      <c r="EK223" s="2165" t="s">
        <v>1027</v>
      </c>
      <c r="EL223" s="2165" t="s">
        <v>1027</v>
      </c>
      <c r="EM223" s="2165" t="s">
        <v>1027</v>
      </c>
      <c r="EN223" s="2165" t="s">
        <v>1027</v>
      </c>
      <c r="EO223" s="2165" t="s">
        <v>1027</v>
      </c>
      <c r="EP223" s="2165">
        <v>0</v>
      </c>
      <c r="EQ223" s="2165">
        <v>2.4226686127955508E-2</v>
      </c>
      <c r="ER223" s="2165">
        <v>6.4797294796898721E-3</v>
      </c>
      <c r="ES223" s="2165">
        <v>0</v>
      </c>
      <c r="ET223" s="2165">
        <v>8.3568418338176905E-3</v>
      </c>
      <c r="EU223" s="2165">
        <v>1.114467080132661E-2</v>
      </c>
      <c r="EV223" s="2165">
        <v>0</v>
      </c>
      <c r="EW223" s="2165">
        <v>1.0908743272556694E-2</v>
      </c>
      <c r="EX223" s="2165" t="s">
        <v>1027</v>
      </c>
      <c r="EY223" s="2165" t="s">
        <v>1027</v>
      </c>
      <c r="EZ223" s="2165" t="s">
        <v>1027</v>
      </c>
      <c r="FA223" s="2165" t="s">
        <v>1027</v>
      </c>
      <c r="FB223" s="2165" t="s">
        <v>1027</v>
      </c>
      <c r="FC223" s="2165" t="s">
        <v>1027</v>
      </c>
      <c r="FD223" s="2165" t="s">
        <v>1027</v>
      </c>
      <c r="FE223" s="2165" t="s">
        <v>1027</v>
      </c>
      <c r="FF223" s="2165" t="s">
        <v>1027</v>
      </c>
      <c r="FG223" s="2165" t="s">
        <v>1027</v>
      </c>
      <c r="FH223" s="2165" t="s">
        <v>1027</v>
      </c>
      <c r="FI223" s="2165" t="s">
        <v>1027</v>
      </c>
      <c r="FJ223" s="2165" t="s">
        <v>1027</v>
      </c>
      <c r="FK223" s="2165" t="s">
        <v>1027</v>
      </c>
      <c r="FL223" s="2165">
        <v>1.1195568057631961E-2</v>
      </c>
      <c r="FM223" s="2165">
        <v>9.0915722779465486E-3</v>
      </c>
      <c r="FN223" s="2165">
        <v>3.9622671285705771E-3</v>
      </c>
      <c r="FO223" s="2165">
        <v>0</v>
      </c>
      <c r="FP223" s="2165">
        <v>6.4817336052582228E-3</v>
      </c>
      <c r="FQ223" s="2165">
        <v>9.6841852877658438E-3</v>
      </c>
      <c r="FR223" s="2165">
        <v>0</v>
      </c>
      <c r="FS223" s="2165" t="s">
        <v>1027</v>
      </c>
      <c r="FT223" s="2165" t="s">
        <v>1027</v>
      </c>
      <c r="FU223" s="2165" t="s">
        <v>1027</v>
      </c>
      <c r="FV223" s="2165" t="s">
        <v>1027</v>
      </c>
      <c r="FW223" s="2165" t="s">
        <v>1027</v>
      </c>
      <c r="FX223" s="2165" t="s">
        <v>1027</v>
      </c>
      <c r="FY223" s="2165" t="s">
        <v>1027</v>
      </c>
      <c r="FZ223" s="2165" t="s">
        <v>1027</v>
      </c>
      <c r="GA223" s="2165" t="s">
        <v>1027</v>
      </c>
      <c r="GB223" s="2165" t="s">
        <v>1027</v>
      </c>
      <c r="GC223" s="2165" t="s">
        <v>1027</v>
      </c>
      <c r="GD223" s="2165" t="s">
        <v>1027</v>
      </c>
      <c r="GE223" s="2165" t="s">
        <v>1027</v>
      </c>
      <c r="GF223" s="2165">
        <v>6.6002579269693693E-3</v>
      </c>
      <c r="GG223" s="2165">
        <v>5.8244567567248369E-3</v>
      </c>
      <c r="GH223" s="2165">
        <v>0</v>
      </c>
      <c r="GI223" s="2165">
        <v>5.8204527871997518E-3</v>
      </c>
      <c r="GJ223" s="2165">
        <v>6.0675125213276023E-3</v>
      </c>
      <c r="GK223" s="2165">
        <v>0</v>
      </c>
      <c r="GL223" s="2165">
        <v>8.4339092937069562E-3</v>
      </c>
      <c r="GM223" s="2165">
        <v>1.5023306096221111E-2</v>
      </c>
      <c r="GN223" s="2165">
        <v>1.0846999950878839E-2</v>
      </c>
      <c r="GO223" s="2165">
        <v>1.4218429091543637E-2</v>
      </c>
      <c r="GP223" s="2165" t="s">
        <v>1027</v>
      </c>
      <c r="GQ223" s="2165" t="s">
        <v>1027</v>
      </c>
      <c r="GR223" s="2165" t="s">
        <v>1027</v>
      </c>
      <c r="GS223" s="2165" t="s">
        <v>1027</v>
      </c>
      <c r="GT223" s="2165" t="s">
        <v>1027</v>
      </c>
      <c r="GU223" s="2165" t="s">
        <v>1027</v>
      </c>
      <c r="GV223" s="2165" t="s">
        <v>1027</v>
      </c>
      <c r="GW223" s="2165" t="s">
        <v>1027</v>
      </c>
      <c r="GX223" s="2165" t="s">
        <v>1027</v>
      </c>
      <c r="GY223" s="2165" t="s">
        <v>1027</v>
      </c>
      <c r="GZ223" s="2165" t="s">
        <v>1027</v>
      </c>
      <c r="HA223" s="2165" t="s">
        <v>1027</v>
      </c>
      <c r="HB223" s="2165" t="s">
        <v>1027</v>
      </c>
      <c r="HC223" s="2165">
        <v>8.3768238057434878E-3</v>
      </c>
      <c r="HD223" s="2165">
        <v>6.4717268672593265E-3</v>
      </c>
      <c r="HE223" s="2165">
        <v>0</v>
      </c>
      <c r="HF223" s="2165">
        <v>5.276475704918052E-3</v>
      </c>
      <c r="HG223" s="2165">
        <v>7.2533322664686938E-3</v>
      </c>
      <c r="HH223" s="2165">
        <v>0</v>
      </c>
      <c r="HI223" s="2165">
        <v>1.4773223402694933E-2</v>
      </c>
      <c r="HJ223" s="2165" t="s">
        <v>1027</v>
      </c>
      <c r="HK223" s="2165" t="s">
        <v>1027</v>
      </c>
      <c r="HL223" s="2165" t="s">
        <v>1027</v>
      </c>
      <c r="HM223" s="2165" t="s">
        <v>1027</v>
      </c>
      <c r="HN223" s="2165" t="s">
        <v>1027</v>
      </c>
      <c r="HO223" s="2165" t="s">
        <v>1027</v>
      </c>
      <c r="HP223" s="2165" t="s">
        <v>1027</v>
      </c>
      <c r="HQ223" s="2165" t="s">
        <v>1027</v>
      </c>
      <c r="HR223" s="2165" t="s">
        <v>1027</v>
      </c>
      <c r="HS223" s="2165" t="s">
        <v>1027</v>
      </c>
      <c r="HT223" s="2165" t="s">
        <v>1027</v>
      </c>
      <c r="HU223" s="2165" t="s">
        <v>1027</v>
      </c>
      <c r="HV223" s="2165" t="s">
        <v>1027</v>
      </c>
      <c r="HW223" s="2165" t="s">
        <v>1027</v>
      </c>
      <c r="HX223" s="2165">
        <v>6.4819203932251612E-3</v>
      </c>
      <c r="HY223" s="2165">
        <v>5.2565150665187018E-3</v>
      </c>
      <c r="HZ223" s="2165">
        <v>0</v>
      </c>
      <c r="IA223" s="2165">
        <v>6.4061545119254411E-3</v>
      </c>
      <c r="IB223" s="2165">
        <v>8.1780757843711513E-3</v>
      </c>
      <c r="IC223" s="2165">
        <v>0</v>
      </c>
      <c r="ID223" s="2165">
        <v>0</v>
      </c>
      <c r="IE223" s="2165">
        <v>1.1403202630970584E-2</v>
      </c>
      <c r="IF223" s="2165" t="s">
        <v>1027</v>
      </c>
      <c r="IG223" s="2165" t="s">
        <v>1027</v>
      </c>
      <c r="IH223" s="2165" t="s">
        <v>1027</v>
      </c>
      <c r="II223" s="2165" t="s">
        <v>1027</v>
      </c>
      <c r="IJ223" s="2165" t="s">
        <v>1027</v>
      </c>
      <c r="IK223" s="2165" t="s">
        <v>1027</v>
      </c>
      <c r="IL223" s="2165" t="s">
        <v>1027</v>
      </c>
      <c r="IM223" s="2165" t="s">
        <v>1027</v>
      </c>
      <c r="IN223" s="2165" t="s">
        <v>1027</v>
      </c>
      <c r="IO223" s="2165" t="s">
        <v>1027</v>
      </c>
      <c r="IP223" s="2165" t="s">
        <v>1027</v>
      </c>
      <c r="IQ223" s="2165" t="s">
        <v>1027</v>
      </c>
      <c r="IR223" s="2165">
        <v>8.5123454510148897E-3</v>
      </c>
      <c r="IS223" s="2165">
        <v>0</v>
      </c>
      <c r="IT223" s="2165">
        <v>8.8825283169583664E-3</v>
      </c>
      <c r="IU223" s="2165">
        <v>0</v>
      </c>
      <c r="IV223" s="2165">
        <v>0</v>
      </c>
      <c r="IW223" s="2165">
        <v>1.3823113032122074E-2</v>
      </c>
      <c r="IX223" s="2165">
        <v>7.5333077380965348E-3</v>
      </c>
      <c r="IY223" s="2165">
        <v>0</v>
      </c>
      <c r="IZ223" s="2165">
        <v>1.281911149782098E-2</v>
      </c>
      <c r="JA223" s="2165" t="s">
        <v>1027</v>
      </c>
      <c r="JB223" s="2165" t="s">
        <v>1027</v>
      </c>
      <c r="JC223" s="2165" t="s">
        <v>1027</v>
      </c>
      <c r="JD223" s="2165" t="s">
        <v>1027</v>
      </c>
      <c r="JE223" s="2165" t="s">
        <v>1027</v>
      </c>
      <c r="JF223" s="2165" t="s">
        <v>1027</v>
      </c>
      <c r="JG223" s="2165" t="s">
        <v>1027</v>
      </c>
      <c r="JH223" s="2165" t="s">
        <v>1027</v>
      </c>
      <c r="JI223" s="2165" t="s">
        <v>1027</v>
      </c>
      <c r="JJ223" s="2165" t="s">
        <v>1027</v>
      </c>
      <c r="JK223" s="2165" t="s">
        <v>1027</v>
      </c>
      <c r="JL223" s="2165" t="s">
        <v>1027</v>
      </c>
    </row>
    <row r="224" spans="1:272" s="2185" customFormat="1" ht="13.8">
      <c r="A224" s="2226" t="s">
        <v>232</v>
      </c>
      <c r="B224" s="152"/>
      <c r="D224" s="2340"/>
      <c r="E224" s="2234">
        <v>1</v>
      </c>
      <c r="F224" s="2187" t="s">
        <v>1494</v>
      </c>
      <c r="G224" s="2389" t="s">
        <v>945</v>
      </c>
      <c r="H224" s="2389" t="s">
        <v>114</v>
      </c>
      <c r="I224" s="2185" t="s">
        <v>1424</v>
      </c>
      <c r="K224" s="2391">
        <v>726.97500000000002</v>
      </c>
      <c r="L224" s="2391">
        <v>710.83600000000001</v>
      </c>
      <c r="M224" s="2391">
        <v>528.41800000000001</v>
      </c>
      <c r="N224" s="2391">
        <v>610.18200000000002</v>
      </c>
      <c r="O224" s="2392">
        <v>439.81299999999999</v>
      </c>
      <c r="P224" s="2391">
        <v>437.11900000000003</v>
      </c>
      <c r="R224" s="2186"/>
      <c r="S224" s="2164">
        <v>1.4831054680081528</v>
      </c>
      <c r="T224" s="2331" t="s">
        <v>1425</v>
      </c>
      <c r="U224" s="2165">
        <v>4.0761034719811774E-3</v>
      </c>
      <c r="V224" s="2165">
        <v>6.3456138668553895E-3</v>
      </c>
      <c r="W224" s="2165">
        <v>2.2511085029571329E-3</v>
      </c>
      <c r="X224" s="2165">
        <v>3.4902817751714245E-3</v>
      </c>
      <c r="Y224" s="2165">
        <v>3.2275905474377134E-3</v>
      </c>
      <c r="Z224" s="2165">
        <v>4.0435203055591944E-3</v>
      </c>
      <c r="AA224" s="2165">
        <v>6.4295197410094099E-3</v>
      </c>
      <c r="AB224" s="2165">
        <v>3.0275332821006651E-3</v>
      </c>
      <c r="AC224" s="2165">
        <v>3.5399162359385909E-3</v>
      </c>
      <c r="AD224" s="2165">
        <v>4.3693519697790284E-3</v>
      </c>
      <c r="AE224" s="2165">
        <v>2.7248306012995446E-3</v>
      </c>
      <c r="AF224" s="2165">
        <v>2.9436274079466455E-3</v>
      </c>
      <c r="AG224" s="2165">
        <v>4.0837005833230912E-3</v>
      </c>
      <c r="AH224" s="2165">
        <v>2.7324277126414579E-3</v>
      </c>
      <c r="AI224" s="2165">
        <v>3.6587688222654113E-3</v>
      </c>
      <c r="AJ224" s="2165">
        <v>5.4035720604581495E-3</v>
      </c>
      <c r="AK224" s="2165">
        <v>3.213746922325783E-3</v>
      </c>
      <c r="AL224" s="2165">
        <v>4.8881502620834591E-3</v>
      </c>
      <c r="AM224" s="2165">
        <v>3.1448664461591028E-3</v>
      </c>
      <c r="AN224" s="2165">
        <v>1.07993781848779E-2</v>
      </c>
      <c r="AO224" s="2165">
        <v>5.0833116112223844E-3</v>
      </c>
      <c r="AP224" s="2165">
        <v>4.4262458924951347E-3</v>
      </c>
      <c r="AQ224" s="2165">
        <v>3.223201105329053E-3</v>
      </c>
      <c r="AR224" s="2165">
        <v>3.5532533869610606E-3</v>
      </c>
      <c r="AS224" s="2165">
        <v>4.7650770583444642E-3</v>
      </c>
      <c r="AT224" s="2165">
        <v>3.0989461287146496E-3</v>
      </c>
      <c r="AU224" s="2165">
        <v>4.7821283526896475E-3</v>
      </c>
      <c r="AV224" s="2165">
        <v>6.3584445437883993E-3</v>
      </c>
      <c r="AW224" s="2165">
        <v>6.9510192284576305E-3</v>
      </c>
      <c r="AX224" s="2165">
        <v>3.690845514597934E-3</v>
      </c>
      <c r="AY224" s="2165">
        <v>5.4498300272955765E-3</v>
      </c>
      <c r="AZ224" s="2165">
        <v>7.2297488023576034E-3</v>
      </c>
      <c r="BA224" s="2165">
        <v>4.9479142046398427E-3</v>
      </c>
      <c r="BB224" s="2165">
        <v>7.5319450090692618E-3</v>
      </c>
      <c r="BC224" s="2165">
        <v>4.3065491826858792E-3</v>
      </c>
      <c r="BD224" s="2165">
        <v>3.3602867588764648E-3</v>
      </c>
      <c r="BE224" s="2165">
        <v>4.6605745712190363E-3</v>
      </c>
      <c r="BF224" s="2165">
        <v>4.4419465892684218E-3</v>
      </c>
      <c r="BG224" s="2165">
        <v>5.8409968490558649E-3</v>
      </c>
      <c r="BH224" s="2165">
        <v>4.166087035208728E-3</v>
      </c>
      <c r="BI224" s="2165">
        <v>3.2443041923899229E-3</v>
      </c>
      <c r="BJ224" s="2165">
        <v>5.9137602932417448E-3</v>
      </c>
      <c r="BK224" s="2165">
        <v>7.4791028790688443E-3</v>
      </c>
      <c r="BL224" s="2165">
        <v>1.241570582904406E-2</v>
      </c>
      <c r="BM224" s="2165">
        <v>6.6115127638223534E-3</v>
      </c>
      <c r="BN224" s="2165">
        <v>4.7848295478334392E-3</v>
      </c>
      <c r="BO224" s="2165">
        <v>5.1494908922452738E-3</v>
      </c>
      <c r="BP224" s="2165">
        <v>5.1073160657569899E-3</v>
      </c>
      <c r="BQ224" s="2165">
        <v>6.3968838454259921E-3</v>
      </c>
      <c r="BR224" s="2165">
        <v>4.2712820021353877E-3</v>
      </c>
      <c r="BS224" s="2165">
        <v>4.1455816232457629E-3</v>
      </c>
      <c r="BT224" s="2165">
        <v>4.2743190582696343E-3</v>
      </c>
      <c r="BU224" s="2165">
        <v>6.6474579453037527E-3</v>
      </c>
      <c r="BV224" s="2165">
        <v>5.5790775790976925E-3</v>
      </c>
      <c r="BW224" s="2165">
        <v>5.4024109794771737E-3</v>
      </c>
      <c r="BX224" s="2165">
        <v>5.4149821322015948E-3</v>
      </c>
      <c r="BY224" s="2165">
        <v>8.4962554726418175E-3</v>
      </c>
      <c r="BZ224" s="2165">
        <v>5.7031129526453053E-3</v>
      </c>
      <c r="CA224" s="2165">
        <v>5.5926544240400668E-3</v>
      </c>
      <c r="CB224" s="2165">
        <v>5.1918860751855502E-3</v>
      </c>
      <c r="CC224" s="2165">
        <v>4.0107005651990263E-3</v>
      </c>
      <c r="CD224" s="2165">
        <v>2.441150243712747E-3</v>
      </c>
      <c r="CE224" s="2165">
        <v>5.1727779230444308E-3</v>
      </c>
      <c r="CF224" s="2165">
        <v>5.7295961810514178E-3</v>
      </c>
      <c r="CG224" s="2165">
        <v>2.6672633773826521E-3</v>
      </c>
      <c r="CH224" s="2165">
        <v>3.8150934288070479E-3</v>
      </c>
      <c r="CI224" s="2165">
        <v>5.316256679472481E-3</v>
      </c>
      <c r="CJ224" s="2165">
        <v>3.9805297986604173E-3</v>
      </c>
      <c r="CK224" s="2165">
        <v>5.223900610790407E-3</v>
      </c>
      <c r="CL224" s="2165">
        <v>9.0815683434908243E-3</v>
      </c>
      <c r="CM224" s="2165">
        <v>7.0827550603080099E-3</v>
      </c>
      <c r="CN224" s="2165">
        <v>3.0053435779847266E-3</v>
      </c>
      <c r="CO224" s="2165">
        <v>5.6657347252113627E-3</v>
      </c>
      <c r="CP224" s="2165">
        <v>4.9315794061052217E-3</v>
      </c>
      <c r="CQ224" s="2165">
        <v>5.7347922575108441E-3</v>
      </c>
      <c r="CR224" s="2165">
        <v>6.1925498320493993E-3</v>
      </c>
      <c r="CS224" s="2165">
        <v>6.315914744118376E-3</v>
      </c>
      <c r="CT224" s="2165">
        <v>5.404422363913081E-3</v>
      </c>
      <c r="CU224" s="2165">
        <v>6.9094407680806696E-3</v>
      </c>
      <c r="CV224" s="2165">
        <v>9.2178396390235392E-3</v>
      </c>
      <c r="CW224" s="2165">
        <v>9.6219602952712334E-3</v>
      </c>
      <c r="CX224" s="2165">
        <v>8.8350061347225294E-3</v>
      </c>
      <c r="CY224" s="2165">
        <v>1.3371851345280955E-2</v>
      </c>
      <c r="CZ224" s="2165">
        <v>8.0777198946034561E-3</v>
      </c>
      <c r="DA224" s="2165">
        <v>6.0535966906021411E-3</v>
      </c>
      <c r="DB224" s="2165">
        <v>4.4520318335110054E-3</v>
      </c>
      <c r="DC224" s="2165">
        <v>8.9778144296719428E-3</v>
      </c>
      <c r="DD224" s="2165">
        <v>1.4075165436369852E-2</v>
      </c>
      <c r="DE224" s="2165">
        <v>7.5596207869876838E-3</v>
      </c>
      <c r="DF224" s="2165">
        <v>6.5857754892692634E-3</v>
      </c>
      <c r="DG224" s="2165">
        <v>5.4062661329793297E-3</v>
      </c>
      <c r="DH224" s="2165">
        <v>5.6789775762748308E-3</v>
      </c>
      <c r="DI224" s="2165">
        <v>4.0795442703352282E-3</v>
      </c>
      <c r="DJ224" s="2165">
        <v>4.0968577236469451E-3</v>
      </c>
      <c r="DK224" s="2165">
        <v>6.0048002785981977E-3</v>
      </c>
      <c r="DL224" s="2165">
        <v>6.2610393876116142E-3</v>
      </c>
      <c r="DM224" s="2165">
        <v>5.803139770024575E-3</v>
      </c>
      <c r="DN224" s="2165">
        <v>5.4657747654933975E-3</v>
      </c>
      <c r="DO224" s="2165">
        <v>6.5342621698736688E-3</v>
      </c>
      <c r="DP224" s="2165">
        <v>5.9277966338689399E-3</v>
      </c>
      <c r="DQ224" s="2165">
        <v>8.0243733849021427E-3</v>
      </c>
      <c r="DR224" s="2165">
        <v>5.6586961023953903E-3</v>
      </c>
      <c r="DS224" s="2165">
        <v>7.2309225531308656E-3</v>
      </c>
      <c r="DT224" s="2165">
        <v>6.4626998961852368E-3</v>
      </c>
      <c r="DU224" s="2165">
        <v>1.2663059752190071E-2</v>
      </c>
      <c r="DV224" s="2165">
        <v>1.0747202475724891E-2</v>
      </c>
      <c r="DW224" s="2165">
        <v>8.4455025254557246E-3</v>
      </c>
      <c r="DX224" s="2165">
        <v>1.2114305727224399E-2</v>
      </c>
      <c r="DY224" s="2165">
        <v>1.482856053640706E-2</v>
      </c>
      <c r="DZ224" s="2165">
        <v>7.1164888712419916E-3</v>
      </c>
      <c r="EA224" s="2165">
        <v>5.3066558850571382E-3</v>
      </c>
      <c r="EB224" s="2165">
        <v>4.5661347534102555E-3</v>
      </c>
      <c r="EC224" s="2165">
        <v>3.3673842241132546E-3</v>
      </c>
      <c r="ED224" s="2165">
        <v>2.4632921811785285E-3</v>
      </c>
      <c r="EE224" s="2165">
        <v>4.4881417684917574E-3</v>
      </c>
      <c r="EF224" s="2165">
        <v>4.6931000776961832E-3</v>
      </c>
      <c r="EG224" s="2165">
        <v>7.5867552411945432E-3</v>
      </c>
      <c r="EH224" s="2165">
        <v>7.3445317848620396E-3</v>
      </c>
      <c r="EI224" s="2165">
        <v>6.6229730068422775E-3</v>
      </c>
      <c r="EJ224" s="2165">
        <v>7.7747298771503309E-3</v>
      </c>
      <c r="EK224" s="2165">
        <v>5.0062262475909563E-3</v>
      </c>
      <c r="EL224" s="2165">
        <v>6.4219720583948156E-3</v>
      </c>
      <c r="EM224" s="2165">
        <v>3.6049907595626326E-3</v>
      </c>
      <c r="EN224" s="2165">
        <v>4.8663995008448972E-3</v>
      </c>
      <c r="EO224" s="2165">
        <v>4.0961981635207851E-3</v>
      </c>
      <c r="EP224" s="2165">
        <v>3.4203139242376477E-3</v>
      </c>
      <c r="EQ224" s="2165">
        <v>3.6320327247352196E-3</v>
      </c>
      <c r="ER224" s="2165">
        <v>3.5403538671988882E-3</v>
      </c>
      <c r="ES224" s="2165">
        <v>1.1179544138423202E-3</v>
      </c>
      <c r="ET224" s="2165">
        <v>4.2909332907697202E-3</v>
      </c>
      <c r="EU224" s="2165">
        <v>1.0385433746525766E-2</v>
      </c>
      <c r="EV224" s="2165">
        <v>5.5543207124304659E-3</v>
      </c>
      <c r="EW224" s="2165">
        <v>1.2523892565570171E-2</v>
      </c>
      <c r="EX224" s="2165">
        <v>7.3949881345133309E-3</v>
      </c>
      <c r="EY224" s="2165">
        <v>8.7711603377475487E-3</v>
      </c>
      <c r="EZ224" s="2165">
        <v>5.072017370175483E-3</v>
      </c>
      <c r="FA224" s="2165">
        <v>5.0388744738359094E-3</v>
      </c>
      <c r="FB224" s="2165">
        <v>5.3937178217103457E-3</v>
      </c>
      <c r="FC224" s="2165">
        <v>9.7021294558233238E-3</v>
      </c>
      <c r="FD224" s="2165">
        <v>1.1824923721871411E-2</v>
      </c>
      <c r="FE224" s="2165">
        <v>1.3172405059617641E-2</v>
      </c>
      <c r="FF224" s="2165">
        <v>1.1864497329441049E-2</v>
      </c>
      <c r="FG224" s="2165">
        <v>8.4887037137192471E-3</v>
      </c>
      <c r="FH224" s="2165">
        <v>8.9284654278368666E-3</v>
      </c>
      <c r="FI224" s="2165">
        <v>6.9267004449392617E-3</v>
      </c>
      <c r="FJ224" s="2165">
        <v>3.0751990882240819E-3</v>
      </c>
      <c r="FK224" s="2165">
        <v>5.0784480814055491E-3</v>
      </c>
      <c r="FL224" s="2165">
        <v>5.9894655056649624E-3</v>
      </c>
      <c r="FM224" s="2165">
        <v>4.6556700405365652E-3</v>
      </c>
      <c r="FN224" s="2165">
        <v>6.6851365487329197E-3</v>
      </c>
      <c r="FO224" s="2165">
        <v>6.6139040551075681E-3</v>
      </c>
      <c r="FP224" s="2165">
        <v>5.2352585014002464E-3</v>
      </c>
      <c r="FQ224" s="2165">
        <v>4.8185813916982491E-3</v>
      </c>
      <c r="FR224" s="2165">
        <v>4.6474255389595568E-3</v>
      </c>
      <c r="FS224" s="2165">
        <v>5.8944888474978278E-3</v>
      </c>
      <c r="FT224" s="2165">
        <v>5.4182864364098297E-3</v>
      </c>
      <c r="FU224" s="2165">
        <v>4.294725761495144E-3</v>
      </c>
      <c r="FV224" s="2165">
        <v>4.7376203862120282E-3</v>
      </c>
      <c r="FW224" s="2165">
        <v>3.1540165233002806E-3</v>
      </c>
      <c r="FX224" s="2165">
        <v>5.0271672815965576E-3</v>
      </c>
      <c r="FY224" s="2165">
        <v>8.0835689062250613E-3</v>
      </c>
      <c r="FZ224" s="2165">
        <v>9.0893980986200672E-3</v>
      </c>
      <c r="GA224" s="2165">
        <v>9.1311152765997296E-3</v>
      </c>
      <c r="GB224" s="2165">
        <v>9.9237416582133049E-3</v>
      </c>
      <c r="GC224" s="2165">
        <v>9.7682503584709292E-3</v>
      </c>
      <c r="GD224" s="2165">
        <v>8.7672029769905856E-3</v>
      </c>
      <c r="GE224" s="2165">
        <v>7.4136207080773694E-3</v>
      </c>
      <c r="GF224" s="2165">
        <v>9.0053041825345834E-3</v>
      </c>
      <c r="GG224" s="2165">
        <v>1.0839870673450464E-2</v>
      </c>
      <c r="GH224" s="2165">
        <v>1.3928590744260838E-2</v>
      </c>
      <c r="GI224" s="2165">
        <v>3.4827907571882165E-2</v>
      </c>
      <c r="GJ224" s="2165">
        <v>1.0489323012267121E-2</v>
      </c>
      <c r="GK224" s="2165">
        <v>9.3773149701512765E-3</v>
      </c>
      <c r="GL224" s="2165">
        <v>4.2092160647579794E-3</v>
      </c>
      <c r="GM224" s="2165">
        <v>7.015634231097672E-3</v>
      </c>
      <c r="GN224" s="2165">
        <v>4.5411243962163112E-3</v>
      </c>
      <c r="GO224" s="2165">
        <v>3.6159587052088226E-3</v>
      </c>
      <c r="GP224" s="2165">
        <v>4.051979015761863E-3</v>
      </c>
      <c r="GQ224" s="2165">
        <v>3.5715507520404635E-3</v>
      </c>
      <c r="GR224" s="2165">
        <v>5.4458953235464787E-3</v>
      </c>
      <c r="GS224" s="2165">
        <v>8.4116886995903948E-3</v>
      </c>
      <c r="GT224" s="2165">
        <v>5.7889878802472108E-3</v>
      </c>
      <c r="GU224" s="2165">
        <v>4.315795152362043E-3</v>
      </c>
      <c r="GV224" s="2165">
        <v>4.3907952510463828E-3</v>
      </c>
      <c r="GW224" s="2165">
        <v>4.230926619640289E-3</v>
      </c>
      <c r="GX224" s="2165">
        <v>6.8324103058030336E-3</v>
      </c>
      <c r="GY224" s="2165">
        <v>1.5231105567244168E-2</v>
      </c>
      <c r="GZ224" s="2165">
        <v>5.202802898424866E-3</v>
      </c>
      <c r="HA224" s="2165">
        <v>7.6524771743120721E-3</v>
      </c>
      <c r="HB224" s="2165">
        <v>1.0109881723528584E-2</v>
      </c>
      <c r="HC224" s="2165">
        <v>3.3842149792302359E-3</v>
      </c>
      <c r="HD224" s="2165">
        <v>4.2574069176406814E-3</v>
      </c>
      <c r="HE224" s="2165">
        <v>5.7440865053769805E-3</v>
      </c>
      <c r="HF224" s="2165">
        <v>8.5493533544123094E-3</v>
      </c>
      <c r="HG224" s="2165">
        <v>6.60264026663193E-3</v>
      </c>
      <c r="HH224" s="2165">
        <v>4.3967163114688309E-3</v>
      </c>
      <c r="HI224" s="2165">
        <v>4.6305981981555238E-3</v>
      </c>
      <c r="HJ224" s="2165">
        <v>5.5542836240573996E-3</v>
      </c>
      <c r="HK224" s="2165">
        <v>7.6358653103490923E-3</v>
      </c>
      <c r="HL224" s="2165">
        <v>8.6699127235693729E-3</v>
      </c>
      <c r="HM224" s="2165">
        <v>5.3671123251477961E-3</v>
      </c>
      <c r="HN224" s="2165">
        <v>3.8008273695096964E-3</v>
      </c>
      <c r="HO224" s="2165">
        <v>6.9593841570844174E-3</v>
      </c>
      <c r="HP224" s="2165">
        <v>3.99490657224549E-3</v>
      </c>
      <c r="HQ224" s="2165">
        <v>7.1195817362917583E-3</v>
      </c>
      <c r="HR224" s="2165">
        <v>4.3993478938788074E-3</v>
      </c>
      <c r="HS224" s="2165">
        <v>1.0600507369088644E-2</v>
      </c>
      <c r="HT224" s="2165">
        <v>5.1611910015671074E-3</v>
      </c>
      <c r="HU224" s="2165">
        <v>3.8292813543175713E-3</v>
      </c>
      <c r="HV224" s="2165">
        <v>2.6118455419020287E-3</v>
      </c>
      <c r="HW224" s="2165">
        <v>2.420562395476836E-3</v>
      </c>
      <c r="HX224" s="2165">
        <v>5.0759935210441063E-3</v>
      </c>
      <c r="HY224" s="2165">
        <v>3.9610249487170377E-3</v>
      </c>
      <c r="HZ224" s="2165">
        <v>2.9810894488019064E-3</v>
      </c>
      <c r="IA224" s="2165">
        <v>5.9759947052561912E-3</v>
      </c>
      <c r="IB224" s="2165">
        <v>3.0750040460579553E-3</v>
      </c>
      <c r="IC224" s="2165">
        <v>1.830923461741397E-3</v>
      </c>
      <c r="ID224" s="2165">
        <v>2.1564173110754092E-3</v>
      </c>
      <c r="IE224" s="2165">
        <v>2.9981947344667561E-3</v>
      </c>
      <c r="IF224" s="2165">
        <v>3.7259917447259798E-3</v>
      </c>
      <c r="IG224" s="2165">
        <v>2.6575692862753765E-3</v>
      </c>
      <c r="IH224" s="2165">
        <v>3.5883270899040656E-3</v>
      </c>
      <c r="II224" s="2165">
        <v>3.1304317505680928E-3</v>
      </c>
      <c r="IJ224" s="2165">
        <v>3.0977014443440056E-3</v>
      </c>
      <c r="IK224" s="2165">
        <v>3.4093794860256396E-3</v>
      </c>
      <c r="IL224" s="2165">
        <v>4.9144801506317776E-3</v>
      </c>
      <c r="IM224" s="2165">
        <v>5.1978686814061594E-3</v>
      </c>
      <c r="IN224" s="2165">
        <v>4.4352032042147427E-3</v>
      </c>
      <c r="IO224" s="2165">
        <v>2.8929314380676816E-3</v>
      </c>
      <c r="IP224" s="2165">
        <v>5.7557641523212529E-3</v>
      </c>
      <c r="IQ224" s="2165">
        <v>5.746718087786957E-3</v>
      </c>
      <c r="IR224" s="2165">
        <v>4.4690848277431951E-3</v>
      </c>
      <c r="IS224" s="2165">
        <v>5.4363558373103117E-3</v>
      </c>
      <c r="IT224" s="2165">
        <v>5.2616845548480989E-3</v>
      </c>
      <c r="IU224" s="2165">
        <v>1.2022055292178016E-2</v>
      </c>
      <c r="IV224" s="2165">
        <v>4.4401516096290927E-3</v>
      </c>
      <c r="IW224" s="2165">
        <v>3.2976593488403664E-3</v>
      </c>
      <c r="IX224" s="2165">
        <v>2.4648838076309918E-3</v>
      </c>
      <c r="IY224" s="2165">
        <v>3.3645449808346307E-3</v>
      </c>
      <c r="IZ224" s="2165">
        <v>4.0320833572897018E-3</v>
      </c>
      <c r="JA224" s="2165">
        <v>3.1348933281252597E-3</v>
      </c>
      <c r="JB224" s="2165">
        <v>4.7976437806329193E-3</v>
      </c>
      <c r="JC224" s="2165">
        <v>5.290225159112847E-3</v>
      </c>
      <c r="JD224" s="2165">
        <v>5.049535729695063E-3</v>
      </c>
      <c r="JE224" s="2165">
        <v>3.2958471765449551E-3</v>
      </c>
      <c r="JF224" s="2165">
        <v>2.921715969010536E-3</v>
      </c>
      <c r="JG224" s="2165">
        <v>5.1877550529541459E-3</v>
      </c>
      <c r="JH224" s="2165">
        <v>3.97953036072278E-3</v>
      </c>
      <c r="JI224" s="2165">
        <v>3.1060633143346291E-3</v>
      </c>
      <c r="JJ224" s="2165">
        <v>1.7703275896807002E-3</v>
      </c>
      <c r="JK224" s="2165">
        <v>3.6398304268011718E-3</v>
      </c>
      <c r="JL224" s="2165">
        <v>3.8609154468413264E-3</v>
      </c>
    </row>
    <row r="225" spans="1:272" s="2185" customFormat="1" ht="13.8">
      <c r="A225" s="2226" t="s">
        <v>232</v>
      </c>
      <c r="B225" s="152"/>
      <c r="D225" s="2340"/>
      <c r="E225" s="2234">
        <v>2</v>
      </c>
      <c r="F225" s="2187" t="s">
        <v>1498</v>
      </c>
      <c r="G225" s="2389" t="s">
        <v>953</v>
      </c>
      <c r="H225" s="2389" t="s">
        <v>114</v>
      </c>
      <c r="I225" s="2185" t="s">
        <v>1424</v>
      </c>
      <c r="K225" s="2391">
        <v>2290.6219999999998</v>
      </c>
      <c r="L225" s="2391">
        <v>2328.2759999999998</v>
      </c>
      <c r="M225" s="2391">
        <v>2257.8490000000002</v>
      </c>
      <c r="N225" s="2391">
        <v>2291.6680000000001</v>
      </c>
      <c r="O225" s="2392">
        <v>2469.605</v>
      </c>
      <c r="P225" s="2391">
        <v>2342.511</v>
      </c>
      <c r="R225" s="2186"/>
      <c r="S225" s="2164">
        <v>2.4450925835971966</v>
      </c>
      <c r="T225" s="2331" t="s">
        <v>1425</v>
      </c>
      <c r="U225" s="2165">
        <v>4.9668684662658143E-3</v>
      </c>
      <c r="V225" s="2165">
        <v>6.8022947693498117E-3</v>
      </c>
      <c r="W225" s="2165">
        <v>4.6258380177624852E-3</v>
      </c>
      <c r="X225" s="2165">
        <v>5.6743260087976843E-3</v>
      </c>
      <c r="Y225" s="2165">
        <v>6.7917784119069782E-3</v>
      </c>
      <c r="Z225" s="2165">
        <v>4.7078226819086601E-3</v>
      </c>
      <c r="AA225" s="2165">
        <v>1.2867514499696099E-2</v>
      </c>
      <c r="AB225" s="2165">
        <v>9.4358911403909385E-3</v>
      </c>
      <c r="AC225" s="2165">
        <v>8.6853666102360352E-3</v>
      </c>
      <c r="AD225" s="2165">
        <v>8.8207199999084281E-3</v>
      </c>
      <c r="AE225" s="2165">
        <v>5.2797122152284876E-3</v>
      </c>
      <c r="AF225" s="2165">
        <v>6.1211638903483018E-3</v>
      </c>
      <c r="AG225" s="2165">
        <v>6.3669032632471759E-3</v>
      </c>
      <c r="AH225" s="2165">
        <v>6.5659986561955224E-3</v>
      </c>
      <c r="AI225" s="2165">
        <v>5.6548671705361139E-3</v>
      </c>
      <c r="AJ225" s="2165">
        <v>9.377156926373479E-3</v>
      </c>
      <c r="AK225" s="2165">
        <v>1.6688600783618862E-2</v>
      </c>
      <c r="AL225" s="2165">
        <v>1.4354541750082129E-2</v>
      </c>
      <c r="AM225" s="2165">
        <v>7.3764020379126849E-3</v>
      </c>
      <c r="AN225" s="2165">
        <v>5.5122882563621812E-3</v>
      </c>
      <c r="AO225" s="2165">
        <v>8.0485188962489077E-3</v>
      </c>
      <c r="AP225" s="2165">
        <v>7.1992693778551546E-3</v>
      </c>
      <c r="AQ225" s="2165">
        <v>6.5790904481141527E-3</v>
      </c>
      <c r="AR225" s="2165">
        <v>6.2665328585376793E-3</v>
      </c>
      <c r="AS225" s="2165">
        <v>7.7466207438083691E-3</v>
      </c>
      <c r="AT225" s="2165">
        <v>6.5451805608495043E-3</v>
      </c>
      <c r="AU225" s="2165">
        <v>6.3224054786931447E-3</v>
      </c>
      <c r="AV225" s="2165">
        <v>7.2674468516172007E-3</v>
      </c>
      <c r="AW225" s="2165">
        <v>6.1549306979198498E-3</v>
      </c>
      <c r="AX225" s="2165">
        <v>6.6173642660183433E-3</v>
      </c>
      <c r="AY225" s="2165">
        <v>1.4192861696879375E-2</v>
      </c>
      <c r="AZ225" s="2165">
        <v>1.2369167928629559E-2</v>
      </c>
      <c r="BA225" s="2165">
        <v>1.0613150855215941E-2</v>
      </c>
      <c r="BB225" s="2165">
        <v>9.4101367956329774E-3</v>
      </c>
      <c r="BC225" s="2165">
        <v>8.4087220236276072E-3</v>
      </c>
      <c r="BD225" s="2165">
        <v>6.2784084730649614E-3</v>
      </c>
      <c r="BE225" s="2165">
        <v>7.0071133500221481E-3</v>
      </c>
      <c r="BF225" s="2165">
        <v>9.1224750726558688E-3</v>
      </c>
      <c r="BG225" s="2165">
        <v>1.1372260166956832E-2</v>
      </c>
      <c r="BH225" s="2165">
        <v>9.8385889366202732E-3</v>
      </c>
      <c r="BI225" s="2165">
        <v>2.0280974178121625E-2</v>
      </c>
      <c r="BJ225" s="2165">
        <v>1.0233488889575672E-2</v>
      </c>
      <c r="BK225" s="2165">
        <v>9.1197230219405481E-3</v>
      </c>
      <c r="BL225" s="2165">
        <v>1.0798594785764943E-2</v>
      </c>
      <c r="BM225" s="2165">
        <v>8.211013999901243E-3</v>
      </c>
      <c r="BN225" s="2165">
        <v>6.4820480231750138E-3</v>
      </c>
      <c r="BO225" s="2165">
        <v>8.1219178640972618E-3</v>
      </c>
      <c r="BP225" s="2165">
        <v>4.2019025782060113E-3</v>
      </c>
      <c r="BQ225" s="2165">
        <v>4.8706603204455232E-3</v>
      </c>
      <c r="BR225" s="2165">
        <v>5.9950607106078781E-3</v>
      </c>
      <c r="BS225" s="2165">
        <v>7.2902108036042067E-3</v>
      </c>
      <c r="BT225" s="2165">
        <v>6.9701803463227624E-3</v>
      </c>
      <c r="BU225" s="2165">
        <v>1.1708663507868727E-2</v>
      </c>
      <c r="BV225" s="2165">
        <v>5.5543747633942974E-3</v>
      </c>
      <c r="BW225" s="2165">
        <v>9.8908876479836712E-3</v>
      </c>
      <c r="BX225" s="2165">
        <v>7.9291267075864823E-3</v>
      </c>
      <c r="BY225" s="2165">
        <v>6.5276337569156843E-3</v>
      </c>
      <c r="BZ225" s="2165">
        <v>6.7497658095546833E-3</v>
      </c>
      <c r="CA225" s="2165">
        <v>1.1697141838901304E-2</v>
      </c>
      <c r="CB225" s="2165">
        <v>9.057391508458407E-3</v>
      </c>
      <c r="CC225" s="2165">
        <v>6.3377766900177251E-3</v>
      </c>
      <c r="CD225" s="2165">
        <v>9.0546005451681618E-3</v>
      </c>
      <c r="CE225" s="2165">
        <v>9.4726725334146281E-3</v>
      </c>
      <c r="CF225" s="2165">
        <v>9.1124235794891369E-3</v>
      </c>
      <c r="CG225" s="2165">
        <v>5.6955688806161874E-3</v>
      </c>
      <c r="CH225" s="2165">
        <v>8.4355076368627553E-3</v>
      </c>
      <c r="CI225" s="2165">
        <v>1.1692418670256274E-2</v>
      </c>
      <c r="CJ225" s="2165">
        <v>1.0867510110085611E-2</v>
      </c>
      <c r="CK225" s="2165">
        <v>1.0624410051189128E-2</v>
      </c>
      <c r="CL225" s="2165">
        <v>1.6845109409339136E-2</v>
      </c>
      <c r="CM225" s="2165">
        <v>9.0610412296841126E-3</v>
      </c>
      <c r="CN225" s="2165">
        <v>1.0515133103901836E-2</v>
      </c>
      <c r="CO225" s="2165">
        <v>1.4145031333930169E-2</v>
      </c>
      <c r="CP225" s="2165">
        <v>9.0329169072977961E-3</v>
      </c>
      <c r="CQ225" s="2165">
        <v>8.779941132143523E-3</v>
      </c>
      <c r="CR225" s="2165">
        <v>1.2046799444956121E-2</v>
      </c>
      <c r="CS225" s="2165">
        <v>1.0814338681248375E-2</v>
      </c>
      <c r="CT225" s="2165">
        <v>8.7735004476275739E-3</v>
      </c>
      <c r="CU225" s="2165">
        <v>7.9029345905549508E-3</v>
      </c>
      <c r="CV225" s="2165">
        <v>9.0301975071688384E-3</v>
      </c>
      <c r="CW225" s="2165">
        <v>1.0237133958416111E-2</v>
      </c>
      <c r="CX225" s="2165">
        <v>7.4263352962041437E-3</v>
      </c>
      <c r="CY225" s="2165">
        <v>1.2059381117676019E-2</v>
      </c>
      <c r="CZ225" s="2165">
        <v>9.4024336765971255E-3</v>
      </c>
      <c r="DA225" s="2165">
        <v>1.4021773535738583E-2</v>
      </c>
      <c r="DB225" s="2165">
        <v>1.0124831178064776E-2</v>
      </c>
      <c r="DC225" s="2165">
        <v>1.3265290525857589E-2</v>
      </c>
      <c r="DD225" s="2165">
        <v>1.4315052426023503E-2</v>
      </c>
      <c r="DE225" s="2165">
        <v>8.612008676232949E-3</v>
      </c>
      <c r="DF225" s="2165">
        <v>1.0146717662414397E-2</v>
      </c>
      <c r="DG225" s="2165">
        <v>1.7582525142009198E-2</v>
      </c>
      <c r="DH225" s="2165">
        <v>2.4941909323793025E-2</v>
      </c>
      <c r="DI225" s="2165">
        <v>1.3832042832065149E-2</v>
      </c>
      <c r="DJ225" s="2165">
        <v>1.1723046848342664E-2</v>
      </c>
      <c r="DK225" s="2165">
        <v>1.0967883708605086E-2</v>
      </c>
      <c r="DL225" s="2165">
        <v>1.4816136709318908E-2</v>
      </c>
      <c r="DM225" s="2165">
        <v>1.1697290201378524E-2</v>
      </c>
      <c r="DN225" s="2165">
        <v>9.5388013805366156E-3</v>
      </c>
      <c r="DO225" s="2165">
        <v>1.1722137562459514E-2</v>
      </c>
      <c r="DP225" s="2165">
        <v>6.2931327926279458E-3</v>
      </c>
      <c r="DQ225" s="2165">
        <v>8.3324117308269576E-3</v>
      </c>
      <c r="DR225" s="2165">
        <v>1.0093773653466923E-2</v>
      </c>
      <c r="DS225" s="2165">
        <v>1.1865763927089511E-2</v>
      </c>
      <c r="DT225" s="2165">
        <v>8.6586590180839952E-3</v>
      </c>
      <c r="DU225" s="2165">
        <v>1.0277184521099431E-2</v>
      </c>
      <c r="DV225" s="2165">
        <v>1.3994091211359121E-2</v>
      </c>
      <c r="DW225" s="2165">
        <v>9.7426790051288979E-3</v>
      </c>
      <c r="DX225" s="2165">
        <v>1.1282712699874039E-2</v>
      </c>
      <c r="DY225" s="2165">
        <v>1.3899585063432583E-2</v>
      </c>
      <c r="DZ225" s="2165">
        <v>1.3906766381664083E-2</v>
      </c>
      <c r="EA225" s="2165">
        <v>1.1180953420533686E-2</v>
      </c>
      <c r="EB225" s="2165">
        <v>1.2408887024937846E-2</v>
      </c>
      <c r="EC225" s="2165">
        <v>1.1353664124001257E-2</v>
      </c>
      <c r="ED225" s="2165">
        <v>8.1922323989480801E-3</v>
      </c>
      <c r="EE225" s="2165">
        <v>1.2303249833752482E-2</v>
      </c>
      <c r="EF225" s="2165">
        <v>1.4289746082949969E-2</v>
      </c>
      <c r="EG225" s="2165">
        <v>1.4886657254352238E-2</v>
      </c>
      <c r="EH225" s="2165">
        <v>1.0010039482887636E-2</v>
      </c>
      <c r="EI225" s="2165">
        <v>1.0283719520690095E-2</v>
      </c>
      <c r="EJ225" s="2165">
        <v>6.9660223109194817E-3</v>
      </c>
      <c r="EK225" s="2165">
        <v>7.2306538877502501E-3</v>
      </c>
      <c r="EL225" s="2165">
        <v>6.2868850457665406E-3</v>
      </c>
      <c r="EM225" s="2165">
        <v>5.9257365519044137E-3</v>
      </c>
      <c r="EN225" s="2165">
        <v>8.6640450067576192E-3</v>
      </c>
      <c r="EO225" s="2165">
        <v>6.6742453511736428E-3</v>
      </c>
      <c r="EP225" s="2165">
        <v>5.2711593951032028E-3</v>
      </c>
      <c r="EQ225" s="2165">
        <v>6.1377290660982889E-3</v>
      </c>
      <c r="ER225" s="2165">
        <v>4.3673186824866317E-3</v>
      </c>
      <c r="ES225" s="2165">
        <v>2.8859563576928435E-3</v>
      </c>
      <c r="ET225" s="2165">
        <v>5.3556835106879554E-3</v>
      </c>
      <c r="EU225" s="2165">
        <v>1.360974705960925E-2</v>
      </c>
      <c r="EV225" s="2165">
        <v>1.1695063992726761E-2</v>
      </c>
      <c r="EW225" s="2165">
        <v>1.2280269615411682E-2</v>
      </c>
      <c r="EX225" s="2165">
        <v>8.7859119771461734E-3</v>
      </c>
      <c r="EY225" s="2165">
        <v>9.8412785044473903E-3</v>
      </c>
      <c r="EZ225" s="2165">
        <v>9.2356061248026929E-3</v>
      </c>
      <c r="FA225" s="2165">
        <v>1.1036608924080539E-2</v>
      </c>
      <c r="FB225" s="2165">
        <v>8.0647640003389566E-3</v>
      </c>
      <c r="FC225" s="2165">
        <v>9.1604177229188902E-3</v>
      </c>
      <c r="FD225" s="2165">
        <v>8.1287495457816224E-3</v>
      </c>
      <c r="FE225" s="2165">
        <v>5.8532052377662652E-3</v>
      </c>
      <c r="FF225" s="2165">
        <v>7.5876372170381083E-3</v>
      </c>
      <c r="FG225" s="2165">
        <v>7.2416413046444451E-3</v>
      </c>
      <c r="FH225" s="2165">
        <v>7.5761471078677088E-3</v>
      </c>
      <c r="FI225" s="2165">
        <v>6.8148555621464092E-3</v>
      </c>
      <c r="FJ225" s="2165">
        <v>3.2178768863527661E-3</v>
      </c>
      <c r="FK225" s="2165">
        <v>5.7048392031034782E-3</v>
      </c>
      <c r="FL225" s="2165">
        <v>1.4831648356698949E-2</v>
      </c>
      <c r="FM225" s="2165">
        <v>9.2666294195627736E-3</v>
      </c>
      <c r="FN225" s="2165">
        <v>8.8929854319778363E-3</v>
      </c>
      <c r="FO225" s="2165">
        <v>7.8142796204242436E-3</v>
      </c>
      <c r="FP225" s="2165">
        <v>6.9984100561435456E-3</v>
      </c>
      <c r="FQ225" s="2165">
        <v>9.0746727832347815E-3</v>
      </c>
      <c r="FR225" s="2165">
        <v>9.974779210370972E-3</v>
      </c>
      <c r="FS225" s="2165">
        <v>6.1057003867857991E-3</v>
      </c>
      <c r="FT225" s="2165">
        <v>6.2968670781083256E-3</v>
      </c>
      <c r="FU225" s="2165">
        <v>1.3423032785590252E-2</v>
      </c>
      <c r="FV225" s="2165">
        <v>9.450902045383059E-3</v>
      </c>
      <c r="FW225" s="2165">
        <v>8.8868813114810607E-3</v>
      </c>
      <c r="FX225" s="2165">
        <v>1.3514594593041876E-2</v>
      </c>
      <c r="FY225" s="2165">
        <v>1.2810825406354892E-2</v>
      </c>
      <c r="FZ225" s="2165">
        <v>1.1904183979628035E-2</v>
      </c>
      <c r="GA225" s="2165">
        <v>1.861124795511963E-2</v>
      </c>
      <c r="GB225" s="2165">
        <v>9.5265213263607523E-3</v>
      </c>
      <c r="GC225" s="2165">
        <v>2.343249776301937E-2</v>
      </c>
      <c r="GD225" s="2165">
        <v>1.8472648513251685E-2</v>
      </c>
      <c r="GE225" s="2165">
        <v>1.0092685465546203E-2</v>
      </c>
      <c r="GF225" s="2165">
        <v>8.5614646692094131E-3</v>
      </c>
      <c r="GG225" s="2165">
        <v>9.6289816534297669E-3</v>
      </c>
      <c r="GH225" s="2165">
        <v>1.0452258794842626E-2</v>
      </c>
      <c r="GI225" s="2165">
        <v>8.4938875765655283E-3</v>
      </c>
      <c r="GJ225" s="2165">
        <v>8.3506902091564882E-3</v>
      </c>
      <c r="GK225" s="2165">
        <v>6.9203682599659876E-3</v>
      </c>
      <c r="GL225" s="2165">
        <v>6.7931854426734051E-3</v>
      </c>
      <c r="GM225" s="2165">
        <v>1.3145791221829024E-2</v>
      </c>
      <c r="GN225" s="2165">
        <v>1.0720628184013932E-2</v>
      </c>
      <c r="GO225" s="2165">
        <v>1.0216277576534649E-2</v>
      </c>
      <c r="GP225" s="2165">
        <v>9.3506301007329571E-3</v>
      </c>
      <c r="GQ225" s="2165">
        <v>7.9137730660689236E-3</v>
      </c>
      <c r="GR225" s="2165">
        <v>7.4289559008841547E-3</v>
      </c>
      <c r="GS225" s="2165">
        <v>6.848123249126723E-3</v>
      </c>
      <c r="GT225" s="2165">
        <v>1.1010685439262233E-2</v>
      </c>
      <c r="GU225" s="2165">
        <v>8.5842297471776519E-3</v>
      </c>
      <c r="GV225" s="2165">
        <v>7.4817392835549888E-3</v>
      </c>
      <c r="GW225" s="2165">
        <v>7.2507850540728053E-3</v>
      </c>
      <c r="GX225" s="2165">
        <v>1.0255272646997592E-2</v>
      </c>
      <c r="GY225" s="2165">
        <v>1.1891701138045637E-2</v>
      </c>
      <c r="GZ225" s="2165">
        <v>6.9572807207725308E-3</v>
      </c>
      <c r="HA225" s="2165">
        <v>7.2188995820920568E-3</v>
      </c>
      <c r="HB225" s="2165">
        <v>9.3023710080053362E-3</v>
      </c>
      <c r="HC225" s="2165">
        <v>7.6703231786483389E-3</v>
      </c>
      <c r="HD225" s="2165">
        <v>9.4389614758147618E-3</v>
      </c>
      <c r="HE225" s="2165">
        <v>9.3025146362575029E-3</v>
      </c>
      <c r="HF225" s="2165">
        <v>1.0779587581527885E-2</v>
      </c>
      <c r="HG225" s="2165">
        <v>2.7245417666289382E-2</v>
      </c>
      <c r="HH225" s="2165">
        <v>1.3960378853985867E-2</v>
      </c>
      <c r="HI225" s="2165">
        <v>1.250678912794455E-2</v>
      </c>
      <c r="HJ225" s="2165">
        <v>4.9447616514290259E-3</v>
      </c>
      <c r="HK225" s="2165">
        <v>9.8302766488397673E-3</v>
      </c>
      <c r="HL225" s="2165">
        <v>6.88101411887263E-3</v>
      </c>
      <c r="HM225" s="2165">
        <v>1.1125372598616415E-2</v>
      </c>
      <c r="HN225" s="2165">
        <v>7.0015900365655989E-3</v>
      </c>
      <c r="HO225" s="2165">
        <v>1.5001037355051266E-2</v>
      </c>
      <c r="HP225" s="2165">
        <v>8.4201344690785253E-3</v>
      </c>
      <c r="HQ225" s="2165">
        <v>7.067802660813912E-3</v>
      </c>
      <c r="HR225" s="2165">
        <v>5.5741406524184092E-3</v>
      </c>
      <c r="HS225" s="2165">
        <v>4.8572202317341308E-3</v>
      </c>
      <c r="HT225" s="2165">
        <v>6.7420537849024733E-3</v>
      </c>
      <c r="HU225" s="2165">
        <v>6.6568822313683102E-3</v>
      </c>
      <c r="HV225" s="2165">
        <v>8.9947192918667564E-3</v>
      </c>
      <c r="HW225" s="2165">
        <v>7.7832867989765337E-3</v>
      </c>
      <c r="HX225" s="2165">
        <v>1.0612188853628952E-2</v>
      </c>
      <c r="HY225" s="2165">
        <v>7.9298594303114645E-3</v>
      </c>
      <c r="HZ225" s="2165">
        <v>6.7446390934414535E-3</v>
      </c>
      <c r="IA225" s="2165">
        <v>4.8767536740286438E-3</v>
      </c>
      <c r="IB225" s="2165">
        <v>9.2123879080236275E-3</v>
      </c>
      <c r="IC225" s="2165">
        <v>1.3475202618170683E-2</v>
      </c>
      <c r="ID225" s="2165">
        <v>8.9965146450188254E-3</v>
      </c>
      <c r="IE225" s="2165">
        <v>7.3725099977830985E-3</v>
      </c>
      <c r="IF225" s="2165">
        <v>1.0073511093882104E-2</v>
      </c>
      <c r="IG225" s="2165">
        <v>9.6534702704239913E-3</v>
      </c>
      <c r="IH225" s="2165">
        <v>8.2275289829245399E-3</v>
      </c>
      <c r="II225" s="2165">
        <v>1.0197031390744467E-2</v>
      </c>
      <c r="IJ225" s="2165">
        <v>1.2838067691564361E-2</v>
      </c>
      <c r="IK225" s="2165">
        <v>1.833486453019163E-2</v>
      </c>
      <c r="IL225" s="2165">
        <v>1.4648501810110955E-2</v>
      </c>
      <c r="IM225" s="2165">
        <v>2.1329441773716991E-2</v>
      </c>
      <c r="IN225" s="2165">
        <v>9.3148666659437374E-3</v>
      </c>
      <c r="IO225" s="2165">
        <v>1.8889197769424521E-2</v>
      </c>
      <c r="IP225" s="2165">
        <v>1.8627291651600663E-2</v>
      </c>
      <c r="IQ225" s="2165">
        <v>2.0718427674003965E-2</v>
      </c>
      <c r="IR225" s="2165">
        <v>1.4776324325131854E-2</v>
      </c>
      <c r="IS225" s="2165">
        <v>1.1704647901000759E-2</v>
      </c>
      <c r="IT225" s="2165">
        <v>1.1226949678144447E-2</v>
      </c>
      <c r="IU225" s="2165">
        <v>9.4477374729728097E-3</v>
      </c>
      <c r="IV225" s="2165">
        <v>7.3037336163371486E-3</v>
      </c>
      <c r="IW225" s="2165">
        <v>5.7615390228668842E-3</v>
      </c>
      <c r="IX225" s="2165">
        <v>7.3104850270947043E-3</v>
      </c>
      <c r="IY225" s="2165">
        <v>1.0103198904605152E-2</v>
      </c>
      <c r="IZ225" s="2165">
        <v>8.1225217294873461E-3</v>
      </c>
      <c r="JA225" s="2165">
        <v>6.5958410160557165E-3</v>
      </c>
      <c r="JB225" s="2165">
        <v>8.2332735953187155E-3</v>
      </c>
      <c r="JC225" s="2165">
        <v>6.3379227604134043E-3</v>
      </c>
      <c r="JD225" s="2165">
        <v>9.0149289493023626E-3</v>
      </c>
      <c r="JE225" s="2165">
        <v>1.5035319933554626E-2</v>
      </c>
      <c r="JF225" s="2165">
        <v>7.836448654515658E-3</v>
      </c>
      <c r="JG225" s="2165">
        <v>9.2477807969192881E-3</v>
      </c>
      <c r="JH225" s="2165">
        <v>1.4424820024626849E-2</v>
      </c>
      <c r="JI225" s="2165">
        <v>1.0014855976607367E-2</v>
      </c>
      <c r="JJ225" s="2165">
        <v>6.7839468115241689E-3</v>
      </c>
      <c r="JK225" s="2165">
        <v>9.6091967430045316E-3</v>
      </c>
      <c r="JL225" s="2165">
        <v>1.2929023424235093E-2</v>
      </c>
    </row>
    <row r="226" spans="1:272" s="2185" customFormat="1" ht="13.8">
      <c r="A226" s="2226" t="s">
        <v>232</v>
      </c>
      <c r="B226" s="152"/>
      <c r="D226" s="2340"/>
      <c r="E226" s="2234">
        <v>3</v>
      </c>
      <c r="F226" s="2187" t="s">
        <v>1500</v>
      </c>
      <c r="G226" s="2389" t="s">
        <v>964</v>
      </c>
      <c r="H226" s="2389" t="s">
        <v>114</v>
      </c>
      <c r="I226" s="2185" t="s">
        <v>1424</v>
      </c>
      <c r="K226" s="2391">
        <v>997.15800000000002</v>
      </c>
      <c r="L226" s="2391">
        <v>1057.163</v>
      </c>
      <c r="M226" s="2391">
        <v>719.34299999999996</v>
      </c>
      <c r="N226" s="2391">
        <v>582.322</v>
      </c>
      <c r="O226" s="2392">
        <v>556.19000000000005</v>
      </c>
      <c r="P226" s="2391">
        <v>518.53700000000003</v>
      </c>
      <c r="R226" s="2186"/>
      <c r="S226" s="2164">
        <v>0.14934898017329185</v>
      </c>
      <c r="T226" s="2331" t="s">
        <v>1425</v>
      </c>
      <c r="U226" s="2165">
        <v>0</v>
      </c>
      <c r="V226" s="2165">
        <v>0</v>
      </c>
      <c r="W226" s="2165">
        <v>0</v>
      </c>
      <c r="X226" s="2165">
        <v>0</v>
      </c>
      <c r="Y226" s="2165">
        <v>0</v>
      </c>
      <c r="Z226" s="2165">
        <v>0</v>
      </c>
      <c r="AA226" s="2165">
        <v>0</v>
      </c>
      <c r="AB226" s="2165">
        <v>0</v>
      </c>
      <c r="AC226" s="2165" t="s">
        <v>1027</v>
      </c>
      <c r="AD226" s="2165" t="s">
        <v>1027</v>
      </c>
      <c r="AE226" s="2165" t="s">
        <v>1027</v>
      </c>
      <c r="AF226" s="2165" t="s">
        <v>1027</v>
      </c>
      <c r="AG226" s="2165" t="s">
        <v>1027</v>
      </c>
      <c r="AH226" s="2165" t="s">
        <v>1027</v>
      </c>
      <c r="AI226" s="2165" t="s">
        <v>1027</v>
      </c>
      <c r="AJ226" s="2165" t="s">
        <v>1027</v>
      </c>
      <c r="AK226" s="2165" t="s">
        <v>1027</v>
      </c>
      <c r="AL226" s="2165" t="s">
        <v>1027</v>
      </c>
      <c r="AM226" s="2165" t="s">
        <v>1027</v>
      </c>
      <c r="AN226" s="2165" t="s">
        <v>1027</v>
      </c>
      <c r="AO226" s="2165" t="s">
        <v>1027</v>
      </c>
      <c r="AP226" s="2165" t="s">
        <v>1027</v>
      </c>
      <c r="AQ226" s="2165" t="s">
        <v>1027</v>
      </c>
      <c r="AR226" s="2165">
        <v>0</v>
      </c>
      <c r="AS226" s="2165">
        <v>0</v>
      </c>
      <c r="AT226" s="2165">
        <v>0</v>
      </c>
      <c r="AU226" s="2165">
        <v>0</v>
      </c>
      <c r="AV226" s="2165">
        <v>0</v>
      </c>
      <c r="AW226" s="2165">
        <v>0</v>
      </c>
      <c r="AX226" s="2165">
        <v>0</v>
      </c>
      <c r="AY226" s="2165">
        <v>5.9672992003819065E-7</v>
      </c>
      <c r="AZ226" s="2165" t="s">
        <v>1027</v>
      </c>
      <c r="BA226" s="2165" t="s">
        <v>1027</v>
      </c>
      <c r="BB226" s="2165" t="s">
        <v>1027</v>
      </c>
      <c r="BC226" s="2165" t="s">
        <v>1027</v>
      </c>
      <c r="BD226" s="2165" t="s">
        <v>1027</v>
      </c>
      <c r="BE226" s="2165" t="s">
        <v>1027</v>
      </c>
      <c r="BF226" s="2165" t="s">
        <v>1027</v>
      </c>
      <c r="BG226" s="2165" t="s">
        <v>1027</v>
      </c>
      <c r="BH226" s="2165" t="s">
        <v>1027</v>
      </c>
      <c r="BI226" s="2165" t="s">
        <v>1027</v>
      </c>
      <c r="BJ226" s="2165" t="s">
        <v>1027</v>
      </c>
      <c r="BK226" s="2165">
        <v>0</v>
      </c>
      <c r="BL226" s="2165">
        <v>1.7923288325964871E-7</v>
      </c>
      <c r="BM226" s="2165">
        <v>0</v>
      </c>
      <c r="BN226" s="2165">
        <v>0</v>
      </c>
      <c r="BO226" s="2165">
        <v>0</v>
      </c>
      <c r="BP226" s="2165">
        <v>0</v>
      </c>
      <c r="BQ226" s="2165">
        <v>0</v>
      </c>
      <c r="BR226" s="2165">
        <v>0</v>
      </c>
      <c r="BS226" s="2165" t="s">
        <v>1027</v>
      </c>
      <c r="BT226" s="2165" t="s">
        <v>1027</v>
      </c>
      <c r="BU226" s="2165" t="s">
        <v>1027</v>
      </c>
      <c r="BV226" s="2165" t="s">
        <v>1027</v>
      </c>
      <c r="BW226" s="2165" t="s">
        <v>1027</v>
      </c>
      <c r="BX226" s="2165" t="s">
        <v>1027</v>
      </c>
      <c r="BY226" s="2165" t="s">
        <v>1027</v>
      </c>
      <c r="BZ226" s="2165" t="s">
        <v>1027</v>
      </c>
      <c r="CA226" s="2165" t="s">
        <v>1027</v>
      </c>
      <c r="CB226" s="2165" t="s">
        <v>1027</v>
      </c>
      <c r="CC226" s="2165" t="s">
        <v>1027</v>
      </c>
      <c r="CD226" s="2165" t="s">
        <v>1027</v>
      </c>
      <c r="CE226" s="2165">
        <v>0</v>
      </c>
      <c r="CF226" s="2165">
        <v>0</v>
      </c>
      <c r="CG226" s="2165">
        <v>0</v>
      </c>
      <c r="CH226" s="2165">
        <v>0</v>
      </c>
      <c r="CI226" s="2165">
        <v>0</v>
      </c>
      <c r="CJ226" s="2165">
        <v>0</v>
      </c>
      <c r="CK226" s="2165">
        <v>0</v>
      </c>
      <c r="CL226" s="2165">
        <v>0</v>
      </c>
      <c r="CM226" s="2165" t="s">
        <v>1027</v>
      </c>
      <c r="CN226" s="2165" t="s">
        <v>1027</v>
      </c>
      <c r="CO226" s="2165" t="s">
        <v>1027</v>
      </c>
      <c r="CP226" s="2165" t="s">
        <v>1027</v>
      </c>
      <c r="CQ226" s="2165" t="s">
        <v>1027</v>
      </c>
      <c r="CR226" s="2165" t="s">
        <v>1027</v>
      </c>
      <c r="CS226" s="2165" t="s">
        <v>1027</v>
      </c>
      <c r="CT226" s="2165" t="s">
        <v>1027</v>
      </c>
      <c r="CU226" s="2165" t="s">
        <v>1027</v>
      </c>
      <c r="CV226" s="2165" t="s">
        <v>1027</v>
      </c>
      <c r="CW226" s="2165" t="s">
        <v>1027</v>
      </c>
      <c r="CX226" s="2165" t="s">
        <v>1027</v>
      </c>
      <c r="CY226" s="2165" t="s">
        <v>1027</v>
      </c>
      <c r="CZ226" s="2165">
        <v>0</v>
      </c>
      <c r="DA226" s="2165">
        <v>3.6309523809523807E-6</v>
      </c>
      <c r="DB226" s="2165">
        <v>0</v>
      </c>
      <c r="DC226" s="2165">
        <v>0</v>
      </c>
      <c r="DD226" s="2165">
        <v>0</v>
      </c>
      <c r="DE226" s="2165">
        <v>0</v>
      </c>
      <c r="DF226" s="2165">
        <v>0</v>
      </c>
      <c r="DG226" s="2165">
        <v>1.4154579787894187E-6</v>
      </c>
      <c r="DH226" s="2165" t="s">
        <v>1027</v>
      </c>
      <c r="DI226" s="2165" t="s">
        <v>1027</v>
      </c>
      <c r="DJ226" s="2165" t="s">
        <v>1027</v>
      </c>
      <c r="DK226" s="2165" t="s">
        <v>1027</v>
      </c>
      <c r="DL226" s="2165" t="s">
        <v>1027</v>
      </c>
      <c r="DM226" s="2165" t="s">
        <v>1027</v>
      </c>
      <c r="DN226" s="2165" t="s">
        <v>1027</v>
      </c>
      <c r="DO226" s="2165" t="s">
        <v>1027</v>
      </c>
      <c r="DP226" s="2165" t="s">
        <v>1027</v>
      </c>
      <c r="DQ226" s="2165" t="s">
        <v>1027</v>
      </c>
      <c r="DR226" s="2165" t="s">
        <v>1027</v>
      </c>
      <c r="DS226" s="2165" t="s">
        <v>1027</v>
      </c>
      <c r="DT226" s="2165">
        <v>0</v>
      </c>
      <c r="DU226" s="2165">
        <v>1.7863522686673811E-6</v>
      </c>
      <c r="DV226" s="2165">
        <v>0</v>
      </c>
      <c r="DW226" s="2165">
        <v>5.9523809523809528E-8</v>
      </c>
      <c r="DX226" s="2165">
        <v>0</v>
      </c>
      <c r="DY226" s="2165">
        <v>0</v>
      </c>
      <c r="DZ226" s="2165">
        <v>0</v>
      </c>
      <c r="EA226" s="2165">
        <v>0</v>
      </c>
      <c r="EB226" s="2165">
        <v>5.6618319151576755E-8</v>
      </c>
      <c r="EC226" s="2165" t="s">
        <v>1027</v>
      </c>
      <c r="ED226" s="2165" t="s">
        <v>1027</v>
      </c>
      <c r="EE226" s="2165" t="s">
        <v>1027</v>
      </c>
      <c r="EF226" s="2165" t="s">
        <v>1027</v>
      </c>
      <c r="EG226" s="2165" t="s">
        <v>1027</v>
      </c>
      <c r="EH226" s="2165" t="s">
        <v>1027</v>
      </c>
      <c r="EI226" s="2165" t="s">
        <v>1027</v>
      </c>
      <c r="EJ226" s="2165" t="s">
        <v>1027</v>
      </c>
      <c r="EK226" s="2165" t="s">
        <v>1027</v>
      </c>
      <c r="EL226" s="2165" t="s">
        <v>1027</v>
      </c>
      <c r="EM226" s="2165" t="s">
        <v>1027</v>
      </c>
      <c r="EN226" s="2165" t="s">
        <v>1027</v>
      </c>
      <c r="EO226" s="2165" t="s">
        <v>1027</v>
      </c>
      <c r="EP226" s="2165">
        <v>0</v>
      </c>
      <c r="EQ226" s="2165">
        <v>2.0885547201336672E-6</v>
      </c>
      <c r="ER226" s="2165">
        <v>0</v>
      </c>
      <c r="ES226" s="2165">
        <v>0</v>
      </c>
      <c r="ET226" s="2165">
        <v>2.9488086812927579E-7</v>
      </c>
      <c r="EU226" s="2165">
        <v>0</v>
      </c>
      <c r="EV226" s="2165">
        <v>1.1740534194305841E-6</v>
      </c>
      <c r="EW226" s="2165">
        <v>2.294620033868592E-7</v>
      </c>
      <c r="EX226" s="2165" t="s">
        <v>1027</v>
      </c>
      <c r="EY226" s="2165" t="s">
        <v>1027</v>
      </c>
      <c r="EZ226" s="2165" t="s">
        <v>1027</v>
      </c>
      <c r="FA226" s="2165" t="s">
        <v>1027</v>
      </c>
      <c r="FB226" s="2165" t="s">
        <v>1027</v>
      </c>
      <c r="FC226" s="2165" t="s">
        <v>1027</v>
      </c>
      <c r="FD226" s="2165" t="s">
        <v>1027</v>
      </c>
      <c r="FE226" s="2165" t="s">
        <v>1027</v>
      </c>
      <c r="FF226" s="2165" t="s">
        <v>1027</v>
      </c>
      <c r="FG226" s="2165" t="s">
        <v>1027</v>
      </c>
      <c r="FH226" s="2165" t="s">
        <v>1027</v>
      </c>
      <c r="FI226" s="2165" t="s">
        <v>1027</v>
      </c>
      <c r="FJ226" s="2165" t="s">
        <v>1027</v>
      </c>
      <c r="FK226" s="2165" t="s">
        <v>1027</v>
      </c>
      <c r="FL226" s="2165">
        <v>0</v>
      </c>
      <c r="FM226" s="2165">
        <v>0</v>
      </c>
      <c r="FN226" s="2165">
        <v>1.3690476190476191E-6</v>
      </c>
      <c r="FO226" s="2165">
        <v>0</v>
      </c>
      <c r="FP226" s="2165">
        <v>0</v>
      </c>
      <c r="FQ226" s="2165">
        <v>0</v>
      </c>
      <c r="FR226" s="2165">
        <v>0</v>
      </c>
      <c r="FS226" s="2165" t="s">
        <v>1027</v>
      </c>
      <c r="FT226" s="2165" t="s">
        <v>1027</v>
      </c>
      <c r="FU226" s="2165" t="s">
        <v>1027</v>
      </c>
      <c r="FV226" s="2165" t="s">
        <v>1027</v>
      </c>
      <c r="FW226" s="2165" t="s">
        <v>1027</v>
      </c>
      <c r="FX226" s="2165" t="s">
        <v>1027</v>
      </c>
      <c r="FY226" s="2165" t="s">
        <v>1027</v>
      </c>
      <c r="FZ226" s="2165" t="s">
        <v>1027</v>
      </c>
      <c r="GA226" s="2165" t="s">
        <v>1027</v>
      </c>
      <c r="GB226" s="2165" t="s">
        <v>1027</v>
      </c>
      <c r="GC226" s="2165" t="s">
        <v>1027</v>
      </c>
      <c r="GD226" s="2165" t="s">
        <v>1027</v>
      </c>
      <c r="GE226" s="2165" t="s">
        <v>1027</v>
      </c>
      <c r="GF226" s="2165">
        <v>0</v>
      </c>
      <c r="GG226" s="2165">
        <v>0</v>
      </c>
      <c r="GH226" s="2165">
        <v>0</v>
      </c>
      <c r="GI226" s="2165">
        <v>0</v>
      </c>
      <c r="GJ226" s="2165">
        <v>0</v>
      </c>
      <c r="GK226" s="2165">
        <v>0</v>
      </c>
      <c r="GL226" s="2165">
        <v>5.8702670971529207E-7</v>
      </c>
      <c r="GM226" s="2165">
        <v>0</v>
      </c>
      <c r="GN226" s="2165">
        <v>2.2948938611589215E-7</v>
      </c>
      <c r="GO226" s="2165">
        <v>0</v>
      </c>
      <c r="GP226" s="2165" t="s">
        <v>1027</v>
      </c>
      <c r="GQ226" s="2165" t="s">
        <v>1027</v>
      </c>
      <c r="GR226" s="2165" t="s">
        <v>1027</v>
      </c>
      <c r="GS226" s="2165" t="s">
        <v>1027</v>
      </c>
      <c r="GT226" s="2165" t="s">
        <v>1027</v>
      </c>
      <c r="GU226" s="2165" t="s">
        <v>1027</v>
      </c>
      <c r="GV226" s="2165" t="s">
        <v>1027</v>
      </c>
      <c r="GW226" s="2165" t="s">
        <v>1027</v>
      </c>
      <c r="GX226" s="2165" t="s">
        <v>1027</v>
      </c>
      <c r="GY226" s="2165" t="s">
        <v>1027</v>
      </c>
      <c r="GZ226" s="2165" t="s">
        <v>1027</v>
      </c>
      <c r="HA226" s="2165" t="s">
        <v>1027</v>
      </c>
      <c r="HB226" s="2165" t="s">
        <v>1027</v>
      </c>
      <c r="HC226" s="2165">
        <v>0</v>
      </c>
      <c r="HD226" s="2165">
        <v>0</v>
      </c>
      <c r="HE226" s="2165">
        <v>0</v>
      </c>
      <c r="HF226" s="2165">
        <v>0</v>
      </c>
      <c r="HG226" s="2165">
        <v>0</v>
      </c>
      <c r="HH226" s="2165">
        <v>0</v>
      </c>
      <c r="HI226" s="2165">
        <v>1.569975033585987E-2</v>
      </c>
      <c r="HJ226" s="2165" t="s">
        <v>1027</v>
      </c>
      <c r="HK226" s="2165" t="s">
        <v>1027</v>
      </c>
      <c r="HL226" s="2165" t="s">
        <v>1027</v>
      </c>
      <c r="HM226" s="2165" t="s">
        <v>1027</v>
      </c>
      <c r="HN226" s="2165" t="s">
        <v>1027</v>
      </c>
      <c r="HO226" s="2165" t="s">
        <v>1027</v>
      </c>
      <c r="HP226" s="2165" t="s">
        <v>1027</v>
      </c>
      <c r="HQ226" s="2165" t="s">
        <v>1027</v>
      </c>
      <c r="HR226" s="2165" t="s">
        <v>1027</v>
      </c>
      <c r="HS226" s="2165" t="s">
        <v>1027</v>
      </c>
      <c r="HT226" s="2165" t="s">
        <v>1027</v>
      </c>
      <c r="HU226" s="2165" t="s">
        <v>1027</v>
      </c>
      <c r="HV226" s="2165" t="s">
        <v>1027</v>
      </c>
      <c r="HW226" s="2165" t="s">
        <v>1027</v>
      </c>
      <c r="HX226" s="2165">
        <v>7.1405263784684999E-3</v>
      </c>
      <c r="HY226" s="2165">
        <v>3.3808511904761904E-2</v>
      </c>
      <c r="HZ226" s="2165">
        <v>0</v>
      </c>
      <c r="IA226" s="2165">
        <v>1.0055378627034678E-2</v>
      </c>
      <c r="IB226" s="2165">
        <v>8.6068058504364248E-3</v>
      </c>
      <c r="IC226" s="2165">
        <v>0</v>
      </c>
      <c r="ID226" s="2165">
        <v>0</v>
      </c>
      <c r="IE226" s="2165">
        <v>1.4075087667805374E-2</v>
      </c>
      <c r="IF226" s="2165" t="s">
        <v>1027</v>
      </c>
      <c r="IG226" s="2165" t="s">
        <v>1027</v>
      </c>
      <c r="IH226" s="2165" t="s">
        <v>1027</v>
      </c>
      <c r="II226" s="2165" t="s">
        <v>1027</v>
      </c>
      <c r="IJ226" s="2165" t="s">
        <v>1027</v>
      </c>
      <c r="IK226" s="2165" t="s">
        <v>1027</v>
      </c>
      <c r="IL226" s="2165" t="s">
        <v>1027</v>
      </c>
      <c r="IM226" s="2165" t="s">
        <v>1027</v>
      </c>
      <c r="IN226" s="2165" t="s">
        <v>1027</v>
      </c>
      <c r="IO226" s="2165" t="s">
        <v>1027</v>
      </c>
      <c r="IP226" s="2165" t="s">
        <v>1027</v>
      </c>
      <c r="IQ226" s="2165" t="s">
        <v>1027</v>
      </c>
      <c r="IR226" s="2165">
        <v>1.0603711660102636E-2</v>
      </c>
      <c r="IS226" s="2165">
        <v>0</v>
      </c>
      <c r="IT226" s="2165">
        <v>7.8651899487912347E-3</v>
      </c>
      <c r="IU226" s="2165">
        <v>0</v>
      </c>
      <c r="IV226" s="2165">
        <v>0</v>
      </c>
      <c r="IW226" s="2165">
        <v>7.3905660377358504E-3</v>
      </c>
      <c r="IX226" s="2165">
        <v>1.1699794540651601E-2</v>
      </c>
      <c r="IY226" s="2165">
        <v>0</v>
      </c>
      <c r="IZ226" s="2165">
        <v>2.2389959839357428E-2</v>
      </c>
      <c r="JA226" s="2165" t="s">
        <v>1027</v>
      </c>
      <c r="JB226" s="2165" t="s">
        <v>1027</v>
      </c>
      <c r="JC226" s="2165" t="s">
        <v>1027</v>
      </c>
      <c r="JD226" s="2165" t="s">
        <v>1027</v>
      </c>
      <c r="JE226" s="2165" t="s">
        <v>1027</v>
      </c>
      <c r="JF226" s="2165" t="s">
        <v>1027</v>
      </c>
      <c r="JG226" s="2165" t="s">
        <v>1027</v>
      </c>
      <c r="JH226" s="2165" t="s">
        <v>1027</v>
      </c>
      <c r="JI226" s="2165" t="s">
        <v>1027</v>
      </c>
      <c r="JJ226" s="2165" t="s">
        <v>1027</v>
      </c>
      <c r="JK226" s="2165" t="s">
        <v>1027</v>
      </c>
      <c r="JL226" s="2165" t="s">
        <v>1027</v>
      </c>
    </row>
    <row r="227" spans="1:272" s="2185" customFormat="1" ht="13.8">
      <c r="A227" s="2226" t="s">
        <v>232</v>
      </c>
      <c r="B227" s="152"/>
      <c r="D227" s="2340"/>
      <c r="E227" s="2234">
        <v>4</v>
      </c>
      <c r="F227" s="2187" t="s">
        <v>1503</v>
      </c>
      <c r="G227" s="2389" t="s">
        <v>971</v>
      </c>
      <c r="H227" s="2389" t="s">
        <v>114</v>
      </c>
      <c r="I227" s="2185" t="s">
        <v>1424</v>
      </c>
      <c r="K227" s="2391">
        <v>1033.6189999999999</v>
      </c>
      <c r="L227" s="2391">
        <v>938.84199999999998</v>
      </c>
      <c r="M227" s="2391">
        <v>905.63300000000004</v>
      </c>
      <c r="N227" s="2391">
        <v>1032.4570000000001</v>
      </c>
      <c r="O227" s="2392">
        <v>1256.405</v>
      </c>
      <c r="P227" s="2391">
        <v>772.61300000000006</v>
      </c>
      <c r="R227" s="2186"/>
      <c r="S227" s="2164">
        <v>1.9090333116014482</v>
      </c>
      <c r="T227" s="2331" t="s">
        <v>1425</v>
      </c>
      <c r="U227" s="2165">
        <v>7.1006927389666271E-3</v>
      </c>
      <c r="V227" s="2165">
        <v>7.7085406029502044E-3</v>
      </c>
      <c r="W227" s="2165">
        <v>6.5158467681966361E-3</v>
      </c>
      <c r="X227" s="2165">
        <v>1.1858513943174696E-2</v>
      </c>
      <c r="Y227" s="2165">
        <v>8.6658179493986579E-3</v>
      </c>
      <c r="Z227" s="2165">
        <v>9.0971242069848197E-3</v>
      </c>
      <c r="AA227" s="2165">
        <v>1.1333788444197615E-2</v>
      </c>
      <c r="AB227" s="2165">
        <v>5.7205791461514546E-3</v>
      </c>
      <c r="AC227" s="2165">
        <v>1.1371820455359428E-2</v>
      </c>
      <c r="AD227" s="2165">
        <v>6.0383706455319399E-3</v>
      </c>
      <c r="AE227" s="2165">
        <v>5.8551858930800593E-3</v>
      </c>
      <c r="AF227" s="2165">
        <v>4.7295047941509089E-3</v>
      </c>
      <c r="AG227" s="2165">
        <v>6.2884020551568784E-3</v>
      </c>
      <c r="AH227" s="2165">
        <v>1.1468063033823495E-2</v>
      </c>
      <c r="AI227" s="2165">
        <v>9.3190052852039611E-3</v>
      </c>
      <c r="AJ227" s="2165">
        <v>9.2152891674286211E-3</v>
      </c>
      <c r="AK227" s="2165">
        <v>6.5091205828164897E-3</v>
      </c>
      <c r="AL227" s="2165">
        <v>5.9226968648585631E-3</v>
      </c>
      <c r="AM227" s="2165">
        <v>4.9708170745793624E-3</v>
      </c>
      <c r="AN227" s="2165">
        <v>9.9058441997902924E-3</v>
      </c>
      <c r="AO227" s="2165">
        <v>7.3377700137853587E-3</v>
      </c>
      <c r="AP227" s="2165">
        <v>6.125312819519755E-3</v>
      </c>
      <c r="AQ227" s="2165">
        <v>9.2686004145157066E-3</v>
      </c>
      <c r="AR227" s="2165">
        <v>1.7029123635342102E-2</v>
      </c>
      <c r="AS227" s="2165">
        <v>1.2208690779570697E-2</v>
      </c>
      <c r="AT227" s="2165">
        <v>6.4031624032477681E-3</v>
      </c>
      <c r="AU227" s="2165">
        <v>1.1218529860152641E-2</v>
      </c>
      <c r="AV227" s="2165">
        <v>1.0067604806216523E-2</v>
      </c>
      <c r="AW227" s="2165">
        <v>8.5418402361571999E-3</v>
      </c>
      <c r="AX227" s="2165">
        <v>1.0704018198234301E-2</v>
      </c>
      <c r="AY227" s="2165">
        <v>9.8216423235499457E-3</v>
      </c>
      <c r="AZ227" s="2165">
        <v>2.3573120734944535E-2</v>
      </c>
      <c r="BA227" s="2165">
        <v>1.0910786119179535E-2</v>
      </c>
      <c r="BB227" s="2165">
        <v>9.0310249037428899E-3</v>
      </c>
      <c r="BC227" s="2165">
        <v>1.1025463427944741E-2</v>
      </c>
      <c r="BD227" s="2165">
        <v>8.8625381119365118E-3</v>
      </c>
      <c r="BE227" s="2165">
        <v>6.6913919026858823E-3</v>
      </c>
      <c r="BF227" s="2165">
        <v>1.3769331866415964E-2</v>
      </c>
      <c r="BG227" s="2165">
        <v>1.3951187989656954E-2</v>
      </c>
      <c r="BH227" s="2165">
        <v>2.2472377846772935E-2</v>
      </c>
      <c r="BI227" s="2165">
        <v>2.7334719293507215E-2</v>
      </c>
      <c r="BJ227" s="2165">
        <v>1.4790292992641528E-2</v>
      </c>
      <c r="BK227" s="2165">
        <v>1.6372088182748514E-2</v>
      </c>
      <c r="BL227" s="2165">
        <v>3.1664729791453468E-2</v>
      </c>
      <c r="BM227" s="2165">
        <v>7.9921500801593773E-3</v>
      </c>
      <c r="BN227" s="2165">
        <v>6.4647030303631005E-3</v>
      </c>
      <c r="BO227" s="2165">
        <v>5.2783772867723401E-3</v>
      </c>
      <c r="BP227" s="2165">
        <v>5.9702836262598979E-3</v>
      </c>
      <c r="BQ227" s="2165">
        <v>6.6616943899999431E-3</v>
      </c>
      <c r="BR227" s="2165">
        <v>6.3481601337393757E-3</v>
      </c>
      <c r="BS227" s="2165">
        <v>3.3538914672593752E-3</v>
      </c>
      <c r="BT227" s="2165">
        <v>4.2588127822200637E-3</v>
      </c>
      <c r="BU227" s="2165">
        <v>5.5569734528331657E-3</v>
      </c>
      <c r="BV227" s="2165">
        <v>3.0724870386293038E-3</v>
      </c>
      <c r="BW227" s="2165">
        <v>8.4975547466658082E-3</v>
      </c>
      <c r="BX227" s="2165">
        <v>8.1486694204159042E-3</v>
      </c>
      <c r="BY227" s="2165">
        <v>5.9682187273119233E-3</v>
      </c>
      <c r="BZ227" s="2165">
        <v>6.7057180355707758E-3</v>
      </c>
      <c r="CA227" s="2165">
        <v>8.459395414107224E-3</v>
      </c>
      <c r="CB227" s="2165">
        <v>6.4879950904962623E-3</v>
      </c>
      <c r="CC227" s="2165">
        <v>5.1631559254753196E-3</v>
      </c>
      <c r="CD227" s="2165">
        <v>5.2018108337814166E-3</v>
      </c>
      <c r="CE227" s="2165">
        <v>6.36112769913266E-3</v>
      </c>
      <c r="CF227" s="2165">
        <v>6.2663075394416351E-3</v>
      </c>
      <c r="CG227" s="2165">
        <v>5.8099648719390981E-3</v>
      </c>
      <c r="CH227" s="2165">
        <v>6.9988510902253467E-3</v>
      </c>
      <c r="CI227" s="2165">
        <v>8.1234776532506051E-3</v>
      </c>
      <c r="CJ227" s="2165">
        <v>6.6711929251606289E-3</v>
      </c>
      <c r="CK227" s="2165">
        <v>9.2693313774610507E-3</v>
      </c>
      <c r="CL227" s="2165">
        <v>1.4891886020881911E-2</v>
      </c>
      <c r="CM227" s="2165">
        <v>4.2595561458413349E-3</v>
      </c>
      <c r="CN227" s="2165">
        <v>6.4053165366193309E-3</v>
      </c>
      <c r="CO227" s="2165">
        <v>4.9693858081973187E-3</v>
      </c>
      <c r="CP227" s="2165">
        <v>8.4973069587920506E-3</v>
      </c>
      <c r="CQ227" s="2165">
        <v>6.2701069535059098E-3</v>
      </c>
      <c r="CR227" s="2165">
        <v>7.4749341916705283E-3</v>
      </c>
      <c r="CS227" s="2165">
        <v>8.5941920174310519E-3</v>
      </c>
      <c r="CT227" s="2165">
        <v>7.1356299965392297E-3</v>
      </c>
      <c r="CU227" s="2165">
        <v>7.7721144482631316E-3</v>
      </c>
      <c r="CV227" s="2165">
        <v>4.5950609269083589E-3</v>
      </c>
      <c r="CW227" s="2165">
        <v>9.5659334623482209E-3</v>
      </c>
      <c r="CX227" s="2165">
        <v>5.8762068301901442E-3</v>
      </c>
      <c r="CY227" s="2165">
        <v>1.1141038379863766E-2</v>
      </c>
      <c r="CZ227" s="2165">
        <v>9.7236917419735308E-3</v>
      </c>
      <c r="DA227" s="2165">
        <v>9.5581694423038325E-3</v>
      </c>
      <c r="DB227" s="2165">
        <v>7.4849283025787286E-3</v>
      </c>
      <c r="DC227" s="2165">
        <v>1.2031753190062387E-2</v>
      </c>
      <c r="DD227" s="2165">
        <v>7.6203030776079879E-3</v>
      </c>
      <c r="DE227" s="2165">
        <v>6.6545911376189072E-3</v>
      </c>
      <c r="DF227" s="2165">
        <v>6.6909333591032728E-3</v>
      </c>
      <c r="DG227" s="2165">
        <v>8.1694010058535761E-3</v>
      </c>
      <c r="DH227" s="2165">
        <v>9.5698154723704142E-3</v>
      </c>
      <c r="DI227" s="2165">
        <v>9.1120686735832526E-3</v>
      </c>
      <c r="DJ227" s="2165">
        <v>9.143537733550396E-3</v>
      </c>
      <c r="DK227" s="2165">
        <v>7.6780376521933778E-3</v>
      </c>
      <c r="DL227" s="2165">
        <v>5.8945431328481642E-3</v>
      </c>
      <c r="DM227" s="2165">
        <v>6.0801362502921827E-3</v>
      </c>
      <c r="DN227" s="2165">
        <v>6.8007033871776389E-3</v>
      </c>
      <c r="DO227" s="2165">
        <v>5.9064369507885019E-3</v>
      </c>
      <c r="DP227" s="2165">
        <v>4.3917922744696721E-3</v>
      </c>
      <c r="DQ227" s="2165">
        <v>4.9970164718890408E-3</v>
      </c>
      <c r="DR227" s="2165">
        <v>6.3801155506781832E-3</v>
      </c>
      <c r="DS227" s="2165">
        <v>1.4831983090306139E-2</v>
      </c>
      <c r="DT227" s="2165">
        <v>6.8608732426771136E-3</v>
      </c>
      <c r="DU227" s="2165">
        <v>6.1818205894061161E-3</v>
      </c>
      <c r="DV227" s="2165">
        <v>7.9360192534807146E-3</v>
      </c>
      <c r="DW227" s="2165">
        <v>6.7166211068268589E-3</v>
      </c>
      <c r="DX227" s="2165">
        <v>8.5631808630465423E-3</v>
      </c>
      <c r="DY227" s="2165">
        <v>1.4149702764460181E-2</v>
      </c>
      <c r="DZ227" s="2165">
        <v>1.7613657524077196E-2</v>
      </c>
      <c r="EA227" s="2165">
        <v>8.5807261601206983E-3</v>
      </c>
      <c r="EB227" s="2165">
        <v>5.7040422874763824E-3</v>
      </c>
      <c r="EC227" s="2165">
        <v>5.2925554145862655E-3</v>
      </c>
      <c r="ED227" s="2165">
        <v>4.4230700793924695E-3</v>
      </c>
      <c r="EE227" s="2165">
        <v>6.0605759657568767E-3</v>
      </c>
      <c r="EF227" s="2165">
        <v>7.0436091669211559E-3</v>
      </c>
      <c r="EG227" s="2165">
        <v>1.2027714948510347E-2</v>
      </c>
      <c r="EH227" s="2165">
        <v>7.1456532767911309E-3</v>
      </c>
      <c r="EI227" s="2165">
        <v>5.9584490950516473E-3</v>
      </c>
      <c r="EJ227" s="2165">
        <v>5.6364266850726765E-3</v>
      </c>
      <c r="EK227" s="2165">
        <v>7.5667404065708791E-3</v>
      </c>
      <c r="EL227" s="2165">
        <v>9.1682453295991641E-3</v>
      </c>
      <c r="EM227" s="2165">
        <v>1.0476032048305843E-2</v>
      </c>
      <c r="EN227" s="2165">
        <v>1.2792425066270739E-2</v>
      </c>
      <c r="EO227" s="2165">
        <v>5.3284736170871325E-3</v>
      </c>
      <c r="EP227" s="2165">
        <v>4.028962981905998E-3</v>
      </c>
      <c r="EQ227" s="2165">
        <v>2.616401045765914E-3</v>
      </c>
      <c r="ER227" s="2165">
        <v>2.6988308376803462E-3</v>
      </c>
      <c r="ES227" s="2165">
        <v>1.6103603324006187E-3</v>
      </c>
      <c r="ET227" s="2165">
        <v>4.3305434655768714E-3</v>
      </c>
      <c r="EU227" s="2165">
        <v>1.3309266482441047E-2</v>
      </c>
      <c r="EV227" s="2165">
        <v>1.2130586666732876E-2</v>
      </c>
      <c r="EW227" s="2165">
        <v>1.3589577431451269E-2</v>
      </c>
      <c r="EX227" s="2165">
        <v>9.4171899220475697E-3</v>
      </c>
      <c r="EY227" s="2165">
        <v>4.1362210243970667E-3</v>
      </c>
      <c r="EZ227" s="2165">
        <v>4.7631343514571286E-3</v>
      </c>
      <c r="FA227" s="2165">
        <v>7.354624385811151E-3</v>
      </c>
      <c r="FB227" s="2165">
        <v>6.5147674296388066E-3</v>
      </c>
      <c r="FC227" s="2165">
        <v>4.5453078330647744E-3</v>
      </c>
      <c r="FD227" s="2165">
        <v>6.6302111021910547E-3</v>
      </c>
      <c r="FE227" s="2165">
        <v>4.8627996980592954E-3</v>
      </c>
      <c r="FF227" s="2165">
        <v>9.0425122921780638E-3</v>
      </c>
      <c r="FG227" s="2165">
        <v>4.7732592316386234E-3</v>
      </c>
      <c r="FH227" s="2165">
        <v>6.6303764585464017E-3</v>
      </c>
      <c r="FI227" s="2165">
        <v>5.9805259820307254E-3</v>
      </c>
      <c r="FJ227" s="2165">
        <v>3.1807121732868458E-3</v>
      </c>
      <c r="FK227" s="2165">
        <v>8.6879882663130244E-3</v>
      </c>
      <c r="FL227" s="2165">
        <v>6.9176831259626839E-3</v>
      </c>
      <c r="FM227" s="2165">
        <v>1.1612150054278224E-2</v>
      </c>
      <c r="FN227" s="2165">
        <v>7.0412043234072659E-3</v>
      </c>
      <c r="FO227" s="2165">
        <v>7.2689000247207749E-3</v>
      </c>
      <c r="FP227" s="2165">
        <v>1.5265119978437531E-2</v>
      </c>
      <c r="FQ227" s="2165">
        <v>2.3779087110565925E-2</v>
      </c>
      <c r="FR227" s="2165">
        <v>9.0097687357631913E-3</v>
      </c>
      <c r="FS227" s="2165">
        <v>7.096045234961895E-3</v>
      </c>
      <c r="FT227" s="2165">
        <v>4.9509092616048002E-3</v>
      </c>
      <c r="FU227" s="2165">
        <v>6.4225608219507496E-3</v>
      </c>
      <c r="FV227" s="2165">
        <v>4.3799545739786972E-3</v>
      </c>
      <c r="FW227" s="2165">
        <v>2.8679499490233736E-3</v>
      </c>
      <c r="FX227" s="2165">
        <v>3.8063645841740221E-3</v>
      </c>
      <c r="FY227" s="2165">
        <v>4.9757799259150673E-3</v>
      </c>
      <c r="FZ227" s="2165">
        <v>4.2621895078737886E-3</v>
      </c>
      <c r="GA227" s="2165">
        <v>8.0354481084295073E-3</v>
      </c>
      <c r="GB227" s="2165">
        <v>5.6394643089496509E-3</v>
      </c>
      <c r="GC227" s="2165">
        <v>5.4064871257253257E-3</v>
      </c>
      <c r="GD227" s="2165">
        <v>5.4409107604329147E-3</v>
      </c>
      <c r="GE227" s="2165">
        <v>2.5587137090066392E-3</v>
      </c>
      <c r="GF227" s="2165">
        <v>3.8306587761327269E-3</v>
      </c>
      <c r="GG227" s="2165">
        <v>5.3957812106248792E-3</v>
      </c>
      <c r="GH227" s="2165">
        <v>4.5949787611115041E-3</v>
      </c>
      <c r="GI227" s="2165">
        <v>3.6380346575177755E-3</v>
      </c>
      <c r="GJ227" s="2165">
        <v>4.4052370042543653E-3</v>
      </c>
      <c r="GK227" s="2165">
        <v>7.1359041804127873E-3</v>
      </c>
      <c r="GL227" s="2165">
        <v>4.3332603135021351E-3</v>
      </c>
      <c r="GM227" s="2165">
        <v>9.32946383130113E-3</v>
      </c>
      <c r="GN227" s="2165">
        <v>6.9905507946259595E-3</v>
      </c>
      <c r="GO227" s="2165">
        <v>8.2411663847442359E-3</v>
      </c>
      <c r="GP227" s="2165">
        <v>3.9865533706338399E-3</v>
      </c>
      <c r="GQ227" s="2165">
        <v>3.0982918300691271E-3</v>
      </c>
      <c r="GR227" s="2165">
        <v>3.9984945836304912E-3</v>
      </c>
      <c r="GS227" s="2165">
        <v>4.5318138620188712E-3</v>
      </c>
      <c r="GT227" s="2165">
        <v>5.6629349689775524E-3</v>
      </c>
      <c r="GU227" s="2165">
        <v>6.134159939783345E-3</v>
      </c>
      <c r="GV227" s="2165">
        <v>5.6822056161583553E-3</v>
      </c>
      <c r="GW227" s="2165">
        <v>4.591849339774451E-3</v>
      </c>
      <c r="GX227" s="2165">
        <v>5.8897356627208505E-3</v>
      </c>
      <c r="GY227" s="2165">
        <v>6.2293602309842358E-3</v>
      </c>
      <c r="GZ227" s="2165">
        <v>7.3001164474150153E-3</v>
      </c>
      <c r="HA227" s="2165">
        <v>8.8742977331460072E-3</v>
      </c>
      <c r="HB227" s="2165">
        <v>3.9751062767956705E-3</v>
      </c>
      <c r="HC227" s="2165">
        <v>3.8692824236874132E-3</v>
      </c>
      <c r="HD227" s="2165">
        <v>4.9303209633347108E-3</v>
      </c>
      <c r="HE227" s="2165">
        <v>5.4395931093436283E-3</v>
      </c>
      <c r="HF227" s="2165">
        <v>4.7521910067019023E-3</v>
      </c>
      <c r="HG227" s="2165">
        <v>1.0302219747966287E-2</v>
      </c>
      <c r="HH227" s="2165">
        <v>7.6193997769875531E-3</v>
      </c>
      <c r="HI227" s="2165">
        <v>9.2048634501705525E-3</v>
      </c>
      <c r="HJ227" s="2165">
        <v>6.1887601067956207E-3</v>
      </c>
      <c r="HK227" s="2165">
        <v>8.1768485409484774E-3</v>
      </c>
      <c r="HL227" s="2165">
        <v>7.0919275753078773E-3</v>
      </c>
      <c r="HM227" s="2165">
        <v>8.6428029073971277E-3</v>
      </c>
      <c r="HN227" s="2165">
        <v>1.6976946047129085E-2</v>
      </c>
      <c r="HO227" s="2165">
        <v>1.1298693384238586E-2</v>
      </c>
      <c r="HP227" s="2165">
        <v>9.7820769804707643E-3</v>
      </c>
      <c r="HQ227" s="2165">
        <v>9.9829364183937497E-3</v>
      </c>
      <c r="HR227" s="2165">
        <v>6.150218812434014E-3</v>
      </c>
      <c r="HS227" s="2165">
        <v>6.1037716115366937E-3</v>
      </c>
      <c r="HT227" s="2165">
        <v>8.858897686039981E-3</v>
      </c>
      <c r="HU227" s="2165">
        <v>6.2449249844764229E-3</v>
      </c>
      <c r="HV227" s="2165">
        <v>5.1625569678213131E-3</v>
      </c>
      <c r="HW227" s="2165">
        <v>5.5452522560657247E-3</v>
      </c>
      <c r="HX227" s="2165">
        <v>5.8306884232822362E-3</v>
      </c>
      <c r="HY227" s="2165">
        <v>4.0759065851260247E-3</v>
      </c>
      <c r="HZ227" s="2165">
        <v>6.6275379195277536E-3</v>
      </c>
      <c r="IA227" s="2165">
        <v>6.8560680303257401E-3</v>
      </c>
      <c r="IB227" s="2165">
        <v>6.0745362279931679E-3</v>
      </c>
      <c r="IC227" s="2165">
        <v>6.8881857756270789E-3</v>
      </c>
      <c r="ID227" s="2165">
        <v>9.6144882325522405E-3</v>
      </c>
      <c r="IE227" s="2165">
        <v>5.5048991914563496E-3</v>
      </c>
      <c r="IF227" s="2165">
        <v>6.6086790383123517E-3</v>
      </c>
      <c r="IG227" s="2165">
        <v>2.5423254235836484E-3</v>
      </c>
      <c r="IH227" s="2165">
        <v>2.434936859806865E-3</v>
      </c>
      <c r="II227" s="2165">
        <v>3.3750809120122014E-3</v>
      </c>
      <c r="IJ227" s="2165">
        <v>4.1440950289965599E-3</v>
      </c>
      <c r="IK227" s="2165">
        <v>5.7275822255456309E-3</v>
      </c>
      <c r="IL227" s="2165">
        <v>6.5129846279529799E-3</v>
      </c>
      <c r="IM227" s="2165">
        <v>1.2373567260323383E-2</v>
      </c>
      <c r="IN227" s="2165">
        <v>1.0544007398635787E-2</v>
      </c>
      <c r="IO227" s="2165">
        <v>1.0481920141516297E-2</v>
      </c>
      <c r="IP227" s="2165">
        <v>9.2587109569983832E-3</v>
      </c>
      <c r="IQ227" s="2165">
        <v>8.4281196058107119E-3</v>
      </c>
      <c r="IR227" s="2165">
        <v>9.8037173289389438E-3</v>
      </c>
      <c r="IS227" s="2165">
        <v>1.071501391263068E-2</v>
      </c>
      <c r="IT227" s="2165">
        <v>9.8280765302130382E-3</v>
      </c>
      <c r="IU227" s="2165">
        <v>7.1166595776196518E-3</v>
      </c>
      <c r="IV227" s="2165">
        <v>4.3637417635963302E-3</v>
      </c>
      <c r="IW227" s="2165">
        <v>3.7609130451970629E-3</v>
      </c>
      <c r="IX227" s="2165">
        <v>4.6115986869980433E-3</v>
      </c>
      <c r="IY227" s="2165">
        <v>5.427426885898385E-3</v>
      </c>
      <c r="IZ227" s="2165">
        <v>3.5201096278881855E-3</v>
      </c>
      <c r="JA227" s="2165">
        <v>2.3316758687582009E-3</v>
      </c>
      <c r="JB227" s="2165">
        <v>6.8218066194366085E-3</v>
      </c>
      <c r="JC227" s="2165">
        <v>4.7490600382956178E-3</v>
      </c>
      <c r="JD227" s="2165">
        <v>5.1745668942215217E-3</v>
      </c>
      <c r="JE227" s="2165">
        <v>4.3852303519256643E-3</v>
      </c>
      <c r="JF227" s="2165">
        <v>4.1358150957825123E-3</v>
      </c>
      <c r="JG227" s="2165">
        <v>5.1315077000501459E-3</v>
      </c>
      <c r="JH227" s="2165">
        <v>5.6811890702150288E-3</v>
      </c>
      <c r="JI227" s="2165">
        <v>2.9222019602513608E-3</v>
      </c>
      <c r="JJ227" s="2165">
        <v>2.3970438263859854E-3</v>
      </c>
      <c r="JK227" s="2165">
        <v>4.9475424190474852E-3</v>
      </c>
      <c r="JL227" s="2165">
        <v>4.3028847691674518E-3</v>
      </c>
    </row>
    <row r="228" spans="1:272" s="2185" customFormat="1" ht="13.8">
      <c r="A228" s="2226" t="s">
        <v>232</v>
      </c>
      <c r="B228" s="152"/>
      <c r="D228" s="2340"/>
      <c r="E228" s="2234">
        <v>5</v>
      </c>
      <c r="F228" s="2187" t="s">
        <v>1504</v>
      </c>
      <c r="G228" s="2389" t="s">
        <v>978</v>
      </c>
      <c r="H228" s="2389" t="s">
        <v>114</v>
      </c>
      <c r="I228" s="2185" t="s">
        <v>1424</v>
      </c>
      <c r="K228" s="2391">
        <v>941</v>
      </c>
      <c r="L228" s="2391">
        <v>786</v>
      </c>
      <c r="M228" s="2391">
        <v>966</v>
      </c>
      <c r="N228" s="2391">
        <v>1053</v>
      </c>
      <c r="O228" s="2392">
        <v>1106</v>
      </c>
      <c r="P228" s="2391">
        <v>969</v>
      </c>
      <c r="R228" s="2186"/>
      <c r="S228" s="2164">
        <v>3.3491455985901211</v>
      </c>
      <c r="T228" s="2331" t="s">
        <v>1425</v>
      </c>
      <c r="U228" s="2165">
        <v>1.1108001028539311E-2</v>
      </c>
      <c r="V228" s="2165">
        <v>1.040533348347418E-2</v>
      </c>
      <c r="W228" s="2165">
        <v>1.3230882696153324E-2</v>
      </c>
      <c r="X228" s="2165">
        <v>1.009336278496927E-2</v>
      </c>
      <c r="Y228" s="2165">
        <v>1.4256837386914988E-2</v>
      </c>
      <c r="Z228" s="2165">
        <v>1.3448619522673655E-2</v>
      </c>
      <c r="AA228" s="2165">
        <v>2.3152961971777759E-2</v>
      </c>
      <c r="AB228" s="2165">
        <v>9.352512708824251E-2</v>
      </c>
      <c r="AC228" s="2165">
        <v>1.0532399023236928E-2</v>
      </c>
      <c r="AD228" s="2165">
        <v>8.3065516571015907E-3</v>
      </c>
      <c r="AE228" s="2165">
        <v>9.3837796332870357E-3</v>
      </c>
      <c r="AF228" s="2165">
        <v>6.8237478019373054E-3</v>
      </c>
      <c r="AG228" s="2165">
        <v>8.2036558131925608E-3</v>
      </c>
      <c r="AH228" s="2165">
        <v>1.6574334004380024E-2</v>
      </c>
      <c r="AI228" s="2165">
        <v>1.33158259047028E-2</v>
      </c>
      <c r="AJ228" s="2165">
        <v>1.1510503304577216E-2</v>
      </c>
      <c r="AK228" s="2165">
        <v>1.3145171086868612E-2</v>
      </c>
      <c r="AL228" s="2165">
        <v>1.814284946882902E-2</v>
      </c>
      <c r="AM228" s="2165">
        <v>1.371085373722525E-2</v>
      </c>
      <c r="AN228" s="2165">
        <v>1.6597944863335389E-2</v>
      </c>
      <c r="AO228" s="2165">
        <v>1.4451242772929132E-2</v>
      </c>
      <c r="AP228" s="2165">
        <v>1.2353927893414714E-2</v>
      </c>
      <c r="AQ228" s="2165">
        <v>9.1091811523594055E-3</v>
      </c>
      <c r="AR228" s="2165">
        <v>2.0342012373068055E-2</v>
      </c>
      <c r="AS228" s="2165">
        <v>1.9198841642877097E-2</v>
      </c>
      <c r="AT228" s="2165">
        <v>7.412622183575546E-3</v>
      </c>
      <c r="AU228" s="2165">
        <v>8.9655600694829862E-3</v>
      </c>
      <c r="AV228" s="2165">
        <v>1.0386752156603981E-2</v>
      </c>
      <c r="AW228" s="2165">
        <v>1.0793445709379524E-2</v>
      </c>
      <c r="AX228" s="2165">
        <v>1.2106921984343206E-2</v>
      </c>
      <c r="AY228" s="2165">
        <v>1.4610720852796284E-2</v>
      </c>
      <c r="AZ228" s="2165">
        <v>1.5936421684911408E-2</v>
      </c>
      <c r="BA228" s="2165">
        <v>1.8516571644601805E-2</v>
      </c>
      <c r="BB228" s="2165">
        <v>1.7322756320497713E-2</v>
      </c>
      <c r="BC228" s="2165">
        <v>1.405761203265256E-2</v>
      </c>
      <c r="BD228" s="2165">
        <v>2.1642705253981941E-2</v>
      </c>
      <c r="BE228" s="2165">
        <v>2.7396350250187787E-2</v>
      </c>
      <c r="BF228" s="2165">
        <v>2.1074926965256483E-2</v>
      </c>
      <c r="BG228" s="2165">
        <v>2.1034411290125971E-2</v>
      </c>
      <c r="BH228" s="2165">
        <v>2.8173832085019772E-2</v>
      </c>
      <c r="BI228" s="2165">
        <v>1.3271188807446948E-2</v>
      </c>
      <c r="BJ228" s="2165">
        <v>1.1716853829293628E-2</v>
      </c>
      <c r="BK228" s="2165">
        <v>1.7241515406399812E-2</v>
      </c>
      <c r="BL228" s="2165">
        <v>2.9909509636688255E-2</v>
      </c>
      <c r="BM228" s="2165">
        <v>2.1902354847878659E-2</v>
      </c>
      <c r="BN228" s="2165">
        <v>1.2622588732297357E-2</v>
      </c>
      <c r="BO228" s="2165">
        <v>2.3792379516698211E-2</v>
      </c>
      <c r="BP228" s="2165">
        <v>1.0172502191723267E-2</v>
      </c>
      <c r="BQ228" s="2165">
        <v>1.3519137347222968E-2</v>
      </c>
      <c r="BR228" s="2165">
        <v>1.4730881393067621E-2</v>
      </c>
      <c r="BS228" s="2165">
        <v>1.7150666836476168E-2</v>
      </c>
      <c r="BT228" s="2165">
        <v>1.5680715469014804E-2</v>
      </c>
      <c r="BU228" s="2165">
        <v>1.9477606627712477E-2</v>
      </c>
      <c r="BV228" s="2165">
        <v>1.3537441004761813E-2</v>
      </c>
      <c r="BW228" s="2165">
        <v>1.793877202997133E-2</v>
      </c>
      <c r="BX228" s="2165">
        <v>1.5495513193688533E-2</v>
      </c>
      <c r="BY228" s="2165">
        <v>2.1420169610632998E-2</v>
      </c>
      <c r="BZ228" s="2165">
        <v>1.6357811075375511E-2</v>
      </c>
      <c r="CA228" s="2165">
        <v>1.5777752798486019E-2</v>
      </c>
      <c r="CB228" s="2165">
        <v>1.4219706346457915E-2</v>
      </c>
      <c r="CC228" s="2165">
        <v>1.3737034705481224E-2</v>
      </c>
      <c r="CD228" s="2165">
        <v>1.0885087332548605E-2</v>
      </c>
      <c r="CE228" s="2165">
        <v>1.8468041150254935E-2</v>
      </c>
      <c r="CF228" s="2165">
        <v>2.1069110815661662E-2</v>
      </c>
      <c r="CG228" s="2165">
        <v>1.5366147819725815E-2</v>
      </c>
      <c r="CH228" s="2165">
        <v>1.9830014846195045E-2</v>
      </c>
      <c r="CI228" s="2165">
        <v>3.7615423357322979E-2</v>
      </c>
      <c r="CJ228" s="2165">
        <v>2.5005606167372026E-2</v>
      </c>
      <c r="CK228" s="2165">
        <v>1.5167167372301869E-2</v>
      </c>
      <c r="CL228" s="2165">
        <v>2.0032284805060755E-2</v>
      </c>
      <c r="CM228" s="2165">
        <v>1.4451593649311206E-2</v>
      </c>
      <c r="CN228" s="2165">
        <v>1.3319021858873521E-2</v>
      </c>
      <c r="CO228" s="2165">
        <v>1.4281658888021952E-2</v>
      </c>
      <c r="CP228" s="2165">
        <v>1.3758206631151144E-2</v>
      </c>
      <c r="CQ228" s="2165">
        <v>1.364636324213128E-2</v>
      </c>
      <c r="CR228" s="2165">
        <v>8.8590742502923474E-3</v>
      </c>
      <c r="CS228" s="2165">
        <v>1.1795418144497182E-2</v>
      </c>
      <c r="CT228" s="2165">
        <v>1.8148094644983331E-2</v>
      </c>
      <c r="CU228" s="2165">
        <v>1.06053848882364E-2</v>
      </c>
      <c r="CV228" s="2165">
        <v>2.1902687012924842E-2</v>
      </c>
      <c r="CW228" s="2165">
        <v>2.8265861954182566E-2</v>
      </c>
      <c r="CX228" s="2165">
        <v>3.455141842333577E-2</v>
      </c>
      <c r="CY228" s="2165">
        <v>3.1232581337019831E-2</v>
      </c>
      <c r="CZ228" s="2165">
        <v>2.6856691244216413E-2</v>
      </c>
      <c r="DA228" s="2165">
        <v>9.5771536011471592E-2</v>
      </c>
      <c r="DB228" s="2165">
        <v>1.5742411936979121E-2</v>
      </c>
      <c r="DC228" s="2165">
        <v>9.9709991072125977E-3</v>
      </c>
      <c r="DD228" s="2165">
        <v>1.1838671720476075E-2</v>
      </c>
      <c r="DE228" s="2165">
        <v>1.1472066168732621E-2</v>
      </c>
      <c r="DF228" s="2165">
        <v>1.489266814092771E-2</v>
      </c>
      <c r="DG228" s="2165">
        <v>5.3695933276212441E-3</v>
      </c>
      <c r="DH228" s="2165">
        <v>8.8045573728574057E-3</v>
      </c>
      <c r="DI228" s="2165">
        <v>6.3360318097604963E-3</v>
      </c>
      <c r="DJ228" s="2165">
        <v>3.3791702367227555E-3</v>
      </c>
      <c r="DK228" s="2165">
        <v>5.922274458435575E-3</v>
      </c>
      <c r="DL228" s="2165">
        <v>8.3118055212880008E-3</v>
      </c>
      <c r="DM228" s="2165">
        <v>5.1953428151032439E-3</v>
      </c>
      <c r="DN228" s="2165">
        <v>8.0386541748348056E-3</v>
      </c>
      <c r="DO228" s="2165">
        <v>5.9055923900609639E-3</v>
      </c>
      <c r="DP228" s="2165">
        <v>1.0635519516057401E-2</v>
      </c>
      <c r="DQ228" s="2165">
        <v>5.7511781185094132E-3</v>
      </c>
      <c r="DR228" s="2165">
        <v>8.9258177858325231E-3</v>
      </c>
      <c r="DS228" s="2165">
        <v>1.7949835478357611E-2</v>
      </c>
      <c r="DT228" s="2165">
        <v>9.9840777367563999E-3</v>
      </c>
      <c r="DU228" s="2165">
        <v>1.2081952973950179E-2</v>
      </c>
      <c r="DV228" s="2165">
        <v>1.546946424486024E-2</v>
      </c>
      <c r="DW228" s="2165">
        <v>1.3861116593919766E-2</v>
      </c>
      <c r="DX228" s="2165">
        <v>1.4545431860900147E-2</v>
      </c>
      <c r="DY228" s="2165">
        <v>1.52596066284166E-2</v>
      </c>
      <c r="DZ228" s="2165">
        <v>1.5404137825847057E-2</v>
      </c>
      <c r="EA228" s="2165">
        <v>1.7498368241379157E-2</v>
      </c>
      <c r="EB228" s="2165">
        <v>9.441349772787426E-3</v>
      </c>
      <c r="EC228" s="2165">
        <v>1.0029778192975925E-2</v>
      </c>
      <c r="ED228" s="2165">
        <v>2.0793567394434751E-2</v>
      </c>
      <c r="EE228" s="2165">
        <v>4.1972714865040665E-2</v>
      </c>
      <c r="EF228" s="2165">
        <v>4.5658751048587153E-2</v>
      </c>
      <c r="EG228" s="2165">
        <v>1.6673026413181469E-2</v>
      </c>
      <c r="EH228" s="2165">
        <v>1.4109244837811043E-2</v>
      </c>
      <c r="EI228" s="2165">
        <v>9.7668603842651375E-3</v>
      </c>
      <c r="EJ228" s="2165">
        <v>1.4603188265692922E-2</v>
      </c>
      <c r="EK228" s="2165">
        <v>1.9066833132213943E-2</v>
      </c>
      <c r="EL228" s="2165">
        <v>1.081818115548697E-2</v>
      </c>
      <c r="EM228" s="2165">
        <v>7.021468560329089E-3</v>
      </c>
      <c r="EN228" s="2165">
        <v>1.2620895930808949E-2</v>
      </c>
      <c r="EO228" s="2165">
        <v>1.3633946074583144E-2</v>
      </c>
      <c r="EP228" s="2165">
        <v>9.1419837474598399E-3</v>
      </c>
      <c r="EQ228" s="2165">
        <v>5.9322276252809312E-3</v>
      </c>
      <c r="ER228" s="2165">
        <v>7.4669779157451807E-3</v>
      </c>
      <c r="ES228" s="2165">
        <v>5.0490592995662102E-3</v>
      </c>
      <c r="ET228" s="2165">
        <v>1.2391762815192962E-2</v>
      </c>
      <c r="EU228" s="2165">
        <v>1.9569117594283127E-2</v>
      </c>
      <c r="EV228" s="2165">
        <v>1.5322970451150419E-2</v>
      </c>
      <c r="EW228" s="2165">
        <v>3.4174969383498045E-2</v>
      </c>
      <c r="EX228" s="2165">
        <v>2.3870357618686607E-2</v>
      </c>
      <c r="EY228" s="2165">
        <v>2.3917670207564183E-2</v>
      </c>
      <c r="EZ228" s="2165">
        <v>1.2779165302194967E-2</v>
      </c>
      <c r="FA228" s="2165">
        <v>8.8305617735590057E-3</v>
      </c>
      <c r="FB228" s="2165">
        <v>2.1123634032989561E-2</v>
      </c>
      <c r="FC228" s="2165">
        <v>9.1515864506838806E-3</v>
      </c>
      <c r="FD228" s="2165">
        <v>1.1383829440289971E-2</v>
      </c>
      <c r="FE228" s="2165">
        <v>1.3207221569269555E-2</v>
      </c>
      <c r="FF228" s="2165">
        <v>7.6316257250391394E-3</v>
      </c>
      <c r="FG228" s="2165">
        <v>1.3616212615344589E-2</v>
      </c>
      <c r="FH228" s="2165">
        <v>8.6751662038677731E-3</v>
      </c>
      <c r="FI228" s="2165">
        <v>9.8941487715268773E-3</v>
      </c>
      <c r="FJ228" s="2165">
        <v>3.3475584180801101E-3</v>
      </c>
      <c r="FK228" s="2165">
        <v>1.405141834029401E-2</v>
      </c>
      <c r="FL228" s="2165">
        <v>1.418515525818795E-2</v>
      </c>
      <c r="FM228" s="2165">
        <v>6.6374305240917099E-3</v>
      </c>
      <c r="FN228" s="2165">
        <v>1.2522345560495068E-2</v>
      </c>
      <c r="FO228" s="2165">
        <v>1.4378891548051087E-2</v>
      </c>
      <c r="FP228" s="2165">
        <v>1.0553931585015186E-2</v>
      </c>
      <c r="FQ228" s="2165">
        <v>6.0029511840623724E-3</v>
      </c>
      <c r="FR228" s="2165">
        <v>9.1997401522526129E-3</v>
      </c>
      <c r="FS228" s="2165">
        <v>8.98462558148924E-3</v>
      </c>
      <c r="FT228" s="2165">
        <v>1.1123294784204128E-2</v>
      </c>
      <c r="FU228" s="2165">
        <v>8.0877891745432199E-3</v>
      </c>
      <c r="FV228" s="2165">
        <v>6.7841345959743227E-3</v>
      </c>
      <c r="FW228" s="2165">
        <v>3.5422760060829267E-3</v>
      </c>
      <c r="FX228" s="2165">
        <v>7.1149021617717637E-3</v>
      </c>
      <c r="FY228" s="2165">
        <v>1.4175272184066858E-2</v>
      </c>
      <c r="FZ228" s="2165">
        <v>6.2912425589563923E-3</v>
      </c>
      <c r="GA228" s="2165">
        <v>1.4727252387638558E-2</v>
      </c>
      <c r="GB228" s="2165">
        <v>8.1583024551518703E-3</v>
      </c>
      <c r="GC228" s="2165">
        <v>8.8433887420991484E-3</v>
      </c>
      <c r="GD228" s="2165">
        <v>1.1755881620678362E-2</v>
      </c>
      <c r="GE228" s="2165">
        <v>1.2347394120734437E-2</v>
      </c>
      <c r="GF228" s="2165">
        <v>1.0064263813313356E-2</v>
      </c>
      <c r="GG228" s="2165">
        <v>2.1490150938231485E-2</v>
      </c>
      <c r="GH228" s="2165">
        <v>5.0850848040540297E-2</v>
      </c>
      <c r="GI228" s="2165">
        <v>2.1705486206400396E-2</v>
      </c>
      <c r="GJ228" s="2165">
        <v>1.9243308498654153E-2</v>
      </c>
      <c r="GK228" s="2165">
        <v>1.6450407263003113E-2</v>
      </c>
      <c r="GL228" s="2165">
        <v>1.4597246544142678E-2</v>
      </c>
      <c r="GM228" s="2165">
        <v>1.2116609522338928E-2</v>
      </c>
      <c r="GN228" s="2165">
        <v>8.1282044983172538E-3</v>
      </c>
      <c r="GO228" s="2165">
        <v>1.1878322939733496E-2</v>
      </c>
      <c r="GP228" s="2165">
        <v>1.2130576836017419E-2</v>
      </c>
      <c r="GQ228" s="2165">
        <v>6.5427389270435966E-3</v>
      </c>
      <c r="GR228" s="2165">
        <v>5.2439191299556761E-3</v>
      </c>
      <c r="GS228" s="2165">
        <v>8.9820355078592453E-3</v>
      </c>
      <c r="GT228" s="2165">
        <v>8.7347649244957897E-3</v>
      </c>
      <c r="GU228" s="2165">
        <v>7.5853743275159577E-3</v>
      </c>
      <c r="GV228" s="2165">
        <v>3.9274120813753933E-3</v>
      </c>
      <c r="GW228" s="2165">
        <v>4.3249541149180028E-3</v>
      </c>
      <c r="GX228" s="2165">
        <v>8.8717007485497497E-3</v>
      </c>
      <c r="GY228" s="2165">
        <v>1.1021824804966468E-2</v>
      </c>
      <c r="GZ228" s="2165">
        <v>8.9437131296257934E-3</v>
      </c>
      <c r="HA228" s="2165">
        <v>5.5901540966692507E-3</v>
      </c>
      <c r="HB228" s="2165">
        <v>7.7598604672382268E-3</v>
      </c>
      <c r="HC228" s="2165">
        <v>4.6210752024032197E-3</v>
      </c>
      <c r="HD228" s="2165">
        <v>7.2246105470765145E-3</v>
      </c>
      <c r="HE228" s="2165">
        <v>6.9894824022375774E-3</v>
      </c>
      <c r="HF228" s="2165">
        <v>8.3172194517653914E-3</v>
      </c>
      <c r="HG228" s="2165">
        <v>1.2562791497485532E-2</v>
      </c>
      <c r="HH228" s="2165">
        <v>9.3347979126235728E-3</v>
      </c>
      <c r="HI228" s="2165">
        <v>1.1329456643422903E-2</v>
      </c>
      <c r="HJ228" s="2165">
        <v>7.1514751659057163E-3</v>
      </c>
      <c r="HK228" s="2165">
        <v>1.07287217802359E-2</v>
      </c>
      <c r="HL228" s="2165">
        <v>6.0496015104351273E-3</v>
      </c>
      <c r="HM228" s="2165">
        <v>5.483890212703236E-3</v>
      </c>
      <c r="HN228" s="2165">
        <v>5.32133594898772E-3</v>
      </c>
      <c r="HO228" s="2165">
        <v>5.6623770402630625E-3</v>
      </c>
      <c r="HP228" s="2165">
        <v>6.6939228147997369E-3</v>
      </c>
      <c r="HQ228" s="2165">
        <v>7.438401690115142E-3</v>
      </c>
      <c r="HR228" s="2165">
        <v>1.0111492853157208E-2</v>
      </c>
      <c r="HS228" s="2165">
        <v>1.2812237893532571E-2</v>
      </c>
      <c r="HT228" s="2165">
        <v>1.211464427217311E-2</v>
      </c>
      <c r="HU228" s="2165">
        <v>9.8760839582945834E-3</v>
      </c>
      <c r="HV228" s="2165">
        <v>1.6932384866169974E-2</v>
      </c>
      <c r="HW228" s="2165">
        <v>7.6380149569575118E-3</v>
      </c>
      <c r="HX228" s="2165">
        <v>6.0842039508547082E-3</v>
      </c>
      <c r="HY228" s="2165">
        <v>6.5125582994971067E-3</v>
      </c>
      <c r="HZ228" s="2165">
        <v>5.9763959417584072E-3</v>
      </c>
      <c r="IA228" s="2165">
        <v>8.6041459759748171E-3</v>
      </c>
      <c r="IB228" s="2165">
        <v>8.6974953588511705E-3</v>
      </c>
      <c r="IC228" s="2165">
        <v>7.5937266407206843E-3</v>
      </c>
      <c r="ID228" s="2165">
        <v>7.9188351681517156E-3</v>
      </c>
      <c r="IE228" s="2165">
        <v>8.4300107737821598E-3</v>
      </c>
      <c r="IF228" s="2165">
        <v>8.9030745636969159E-3</v>
      </c>
      <c r="IG228" s="2165">
        <v>1.1769813055577975E-2</v>
      </c>
      <c r="IH228" s="2165">
        <v>6.1873795845601518E-3</v>
      </c>
      <c r="II228" s="2165">
        <v>6.179799333920568E-3</v>
      </c>
      <c r="IJ228" s="2165">
        <v>7.7209765889573985E-3</v>
      </c>
      <c r="IK228" s="2165">
        <v>1.3771911662005044E-2</v>
      </c>
      <c r="IL228" s="2165">
        <v>7.0085734038483807E-3</v>
      </c>
      <c r="IM228" s="2165">
        <v>7.6406820821825509E-3</v>
      </c>
      <c r="IN228" s="2165">
        <v>6.7384216935543299E-3</v>
      </c>
      <c r="IO228" s="2165">
        <v>6.235247463599004E-3</v>
      </c>
      <c r="IP228" s="2165">
        <v>1.1318928517534594E-2</v>
      </c>
      <c r="IQ228" s="2165">
        <v>8.7669108022080978E-3</v>
      </c>
      <c r="IR228" s="2165">
        <v>9.9631164656379511E-3</v>
      </c>
      <c r="IS228" s="2165">
        <v>1.2502851367428083E-2</v>
      </c>
      <c r="IT228" s="2165">
        <v>1.484683331520156E-2</v>
      </c>
      <c r="IU228" s="2165">
        <v>9.9376295872936529E-3</v>
      </c>
      <c r="IV228" s="2165">
        <v>6.183749428639836E-3</v>
      </c>
      <c r="IW228" s="2165">
        <v>6.5087664729015548E-3</v>
      </c>
      <c r="IX228" s="2165">
        <v>5.632364929053041E-3</v>
      </c>
      <c r="IY228" s="2165">
        <v>7.5488350571851649E-3</v>
      </c>
      <c r="IZ228" s="2165">
        <v>5.8543791640834047E-3</v>
      </c>
      <c r="JA228" s="2165">
        <v>4.0864802318160021E-3</v>
      </c>
      <c r="JB228" s="2165">
        <v>1.1862665729554082E-2</v>
      </c>
      <c r="JC228" s="2165">
        <v>4.8532087095299707E-3</v>
      </c>
      <c r="JD228" s="2165">
        <v>3.9699964823171488E-3</v>
      </c>
      <c r="JE228" s="2165">
        <v>6.9094733797068313E-3</v>
      </c>
      <c r="JF228" s="2165">
        <v>4.0018732889913373E-3</v>
      </c>
      <c r="JG228" s="2165">
        <v>6.0536443124123646E-3</v>
      </c>
      <c r="JH228" s="2165">
        <v>5.1838428122364805E-3</v>
      </c>
      <c r="JI228" s="2165">
        <v>9.7229877414720754E-3</v>
      </c>
      <c r="JJ228" s="2165">
        <v>4.6598414725680416E-3</v>
      </c>
      <c r="JK228" s="2165">
        <v>6.6708888222643337E-3</v>
      </c>
      <c r="JL228" s="2165">
        <v>7.9414674424760565E-3</v>
      </c>
    </row>
    <row r="229" spans="1:272" s="2185" customFormat="1" ht="13.8">
      <c r="A229" s="2226" t="s">
        <v>232</v>
      </c>
      <c r="B229" s="152"/>
      <c r="D229" s="2340"/>
      <c r="E229" s="2234">
        <v>6</v>
      </c>
      <c r="F229" s="2187" t="s">
        <v>1505</v>
      </c>
      <c r="G229" s="2389" t="s">
        <v>985</v>
      </c>
      <c r="H229" s="2389" t="s">
        <v>114</v>
      </c>
      <c r="I229" s="2185" t="s">
        <v>1424</v>
      </c>
      <c r="K229" s="2391">
        <v>11.300700000000001</v>
      </c>
      <c r="L229" s="2391">
        <v>56.403469999999999</v>
      </c>
      <c r="M229" s="2391">
        <v>39.020090000000003</v>
      </c>
      <c r="N229" s="2391">
        <v>44.908920000000002</v>
      </c>
      <c r="O229" s="2392">
        <v>126.50624999999999</v>
      </c>
      <c r="P229" s="2391">
        <v>112.30537</v>
      </c>
      <c r="R229" s="2186"/>
      <c r="S229" s="2164">
        <v>0.50079198695709326</v>
      </c>
      <c r="T229" s="2331" t="s">
        <v>1425</v>
      </c>
      <c r="U229" s="2165">
        <v>6.4134152609343436E-4</v>
      </c>
      <c r="V229" s="2165">
        <v>2.1177576928373288E-3</v>
      </c>
      <c r="W229" s="2165">
        <v>3.2960017004392307E-3</v>
      </c>
      <c r="X229" s="2165">
        <v>1.7536654996865516E-3</v>
      </c>
      <c r="Y229" s="2165">
        <v>3.0304831570811376E-3</v>
      </c>
      <c r="Z229" s="2165">
        <v>2.156276703413511E-3</v>
      </c>
      <c r="AA229" s="2165">
        <v>2.1987351582531665E-3</v>
      </c>
      <c r="AB229" s="2165">
        <v>2.5516218210545087E-3</v>
      </c>
      <c r="AC229" s="2165">
        <v>1.4237151568192088E-3</v>
      </c>
      <c r="AD229" s="2165">
        <v>2.0476355849475061E-3</v>
      </c>
      <c r="AE229" s="2165">
        <v>1.8208986817831606E-3</v>
      </c>
      <c r="AF229" s="2165">
        <v>1.3747785047462863E-3</v>
      </c>
      <c r="AG229" s="2165">
        <v>1.3013297550339752E-3</v>
      </c>
      <c r="AH229" s="2165">
        <v>2.4252094317999471E-3</v>
      </c>
      <c r="AI229" s="2165">
        <v>2.0509622267699946E-3</v>
      </c>
      <c r="AJ229" s="2165">
        <v>1.4440251805775595E-3</v>
      </c>
      <c r="AK229" s="2165">
        <v>2.0463224368596818E-3</v>
      </c>
      <c r="AL229" s="2165">
        <v>2.6924788392751389E-3</v>
      </c>
      <c r="AM229" s="2165">
        <v>4.2374413362034668E-3</v>
      </c>
      <c r="AN229" s="2165">
        <v>2.5415543523811886E-3</v>
      </c>
      <c r="AO229" s="2165">
        <v>1.5053054246760311E-3</v>
      </c>
      <c r="AP229" s="2165">
        <v>1.3574449499870042E-3</v>
      </c>
      <c r="AQ229" s="2165">
        <v>1.0964786533333695E-3</v>
      </c>
      <c r="AR229" s="2165">
        <v>1.7916592510276042E-3</v>
      </c>
      <c r="AS229" s="2165">
        <v>1.1336845158217274E-3</v>
      </c>
      <c r="AT229" s="2165">
        <v>8.3349886294507077E-4</v>
      </c>
      <c r="AU229" s="2165">
        <v>1.9537892682709892E-3</v>
      </c>
      <c r="AV229" s="2165">
        <v>2.4234585676828481E-3</v>
      </c>
      <c r="AW229" s="2165">
        <v>2.2573015629701347E-3</v>
      </c>
      <c r="AX229" s="2165">
        <v>2.3067634742781869E-3</v>
      </c>
      <c r="AY229" s="2165">
        <v>4.3038866294473812E-3</v>
      </c>
      <c r="AZ229" s="2165">
        <v>1.6600818126275996E-3</v>
      </c>
      <c r="BA229" s="2165">
        <v>2.1028753478419858E-3</v>
      </c>
      <c r="BB229" s="2165">
        <v>1.2453021032868008E-3</v>
      </c>
      <c r="BC229" s="2165">
        <v>9.69628548049533E-4</v>
      </c>
      <c r="BD229" s="2165">
        <v>1.4769305911821787E-3</v>
      </c>
      <c r="BE229" s="2165">
        <v>1.7165890988314544E-3</v>
      </c>
      <c r="BF229" s="2165">
        <v>2.4649087738489121E-3</v>
      </c>
      <c r="BG229" s="2165">
        <v>1.5755619799296512E-3</v>
      </c>
      <c r="BH229" s="2165">
        <v>7.217785464291057E-4</v>
      </c>
      <c r="BI229" s="2165">
        <v>1.7458456564172944E-3</v>
      </c>
      <c r="BJ229" s="2165">
        <v>1.4940991100050069E-3</v>
      </c>
      <c r="BK229" s="2165">
        <v>2.0273743273181615E-3</v>
      </c>
      <c r="BL229" s="2165">
        <v>1.1441591472641966E-3</v>
      </c>
      <c r="BM229" s="2165">
        <v>1.7879786031202555E-3</v>
      </c>
      <c r="BN229" s="2165">
        <v>1.716151126412505E-3</v>
      </c>
      <c r="BO229" s="2165">
        <v>1.4602000447783E-3</v>
      </c>
      <c r="BP229" s="2165">
        <v>1.816709593803356E-3</v>
      </c>
      <c r="BQ229" s="2165">
        <v>1.5360568677403881E-3</v>
      </c>
      <c r="BR229" s="2165">
        <v>8.0201509358069083E-4</v>
      </c>
      <c r="BS229" s="2165">
        <v>1.9170928722266271E-3</v>
      </c>
      <c r="BT229" s="2165">
        <v>2.0782667224001168E-3</v>
      </c>
      <c r="BU229" s="2165">
        <v>2.5351595498484441E-3</v>
      </c>
      <c r="BV229" s="2165">
        <v>2.2367251435761186E-3</v>
      </c>
      <c r="BW229" s="2165">
        <v>1.8362431636885126E-3</v>
      </c>
      <c r="BX229" s="2165">
        <v>2.5855053283770513E-3</v>
      </c>
      <c r="BY229" s="2165">
        <v>2.063900569673358E-3</v>
      </c>
      <c r="BZ229" s="2165">
        <v>1.8341596529387562E-3</v>
      </c>
      <c r="CA229" s="2165">
        <v>1.6364878344211126E-3</v>
      </c>
      <c r="CB229" s="2165">
        <v>1.2640131444749676E-3</v>
      </c>
      <c r="CC229" s="2165">
        <v>1.4688698429210008E-3</v>
      </c>
      <c r="CD229" s="2165">
        <v>2.7642511217174739E-3</v>
      </c>
      <c r="CE229" s="2165">
        <v>1.2690075122300676E-3</v>
      </c>
      <c r="CF229" s="2165">
        <v>1.7481163347719448E-3</v>
      </c>
      <c r="CG229" s="2165">
        <v>1.1713982897882879E-3</v>
      </c>
      <c r="CH229" s="2165">
        <v>2.51830041490053E-3</v>
      </c>
      <c r="CI229" s="2165">
        <v>2.4354114342632553E-3</v>
      </c>
      <c r="CJ229" s="2165">
        <v>1.2133685030285145E-3</v>
      </c>
      <c r="CK229" s="2165">
        <v>1.4876206271243588E-3</v>
      </c>
      <c r="CL229" s="2165">
        <v>1.8176870013956192E-3</v>
      </c>
      <c r="CM229" s="2165">
        <v>2.131455965097606E-3</v>
      </c>
      <c r="CN229" s="2165">
        <v>1.3292027867520628E-3</v>
      </c>
      <c r="CO229" s="2165">
        <v>1.1506322343855036E-3</v>
      </c>
      <c r="CP229" s="2165">
        <v>1.5988110250405333E-3</v>
      </c>
      <c r="CQ229" s="2165">
        <v>2.1689575335043219E-3</v>
      </c>
      <c r="CR229" s="2165">
        <v>5.9935041675808409E-3</v>
      </c>
      <c r="CS229" s="2165">
        <v>2.8428466984951007E-3</v>
      </c>
      <c r="CT229" s="2165">
        <v>3.65377430504687E-3</v>
      </c>
      <c r="CU229" s="2165">
        <v>3.5002632119427429E-3</v>
      </c>
      <c r="CV229" s="2165">
        <v>1.2237953409733725E-3</v>
      </c>
      <c r="CW229" s="2165">
        <v>1.7024660610805921E-3</v>
      </c>
      <c r="CX229" s="2165">
        <v>1.6676807277687549E-3</v>
      </c>
      <c r="CY229" s="2165">
        <v>3.6826890657342915E-3</v>
      </c>
      <c r="CZ229" s="2165">
        <v>5.943385249055977E-3</v>
      </c>
      <c r="DA229" s="2165">
        <v>5.611391224072222E-3</v>
      </c>
      <c r="DB229" s="2165">
        <v>4.2947181669513749E-3</v>
      </c>
      <c r="DC229" s="2165">
        <v>1.3726625482701263E-3</v>
      </c>
      <c r="DD229" s="2165">
        <v>1.4900740007584429E-3</v>
      </c>
      <c r="DE229" s="2165">
        <v>1.4719365599636059E-3</v>
      </c>
      <c r="DF229" s="2165">
        <v>1.1588685601570719E-3</v>
      </c>
      <c r="DG229" s="2165">
        <v>2.1842068888347694E-3</v>
      </c>
      <c r="DH229" s="2165">
        <v>2.6166952988386965E-3</v>
      </c>
      <c r="DI229" s="2165">
        <v>2.1096096590248387E-3</v>
      </c>
      <c r="DJ229" s="2165">
        <v>9.9135330345056063E-4</v>
      </c>
      <c r="DK229" s="2165">
        <v>2.9514174570681971E-3</v>
      </c>
      <c r="DL229" s="2165">
        <v>3.2117179083814376E-3</v>
      </c>
      <c r="DM229" s="2165">
        <v>2.0828424177400991E-3</v>
      </c>
      <c r="DN229" s="2165">
        <v>2.0375575111731292E-3</v>
      </c>
      <c r="DO229" s="2165">
        <v>8.3548897387122326E-4</v>
      </c>
      <c r="DP229" s="2165">
        <v>1.7842779756067058E-3</v>
      </c>
      <c r="DQ229" s="2165">
        <v>1.1132539531046707E-3</v>
      </c>
      <c r="DR229" s="2165">
        <v>1.9547984668075238E-3</v>
      </c>
      <c r="DS229" s="2165">
        <v>1.8974024805772948E-3</v>
      </c>
      <c r="DT229" s="2165">
        <v>2.098990523957778E-3</v>
      </c>
      <c r="DU229" s="2165">
        <v>2.2858346442699456E-3</v>
      </c>
      <c r="DV229" s="2165">
        <v>2.3961507829418074E-3</v>
      </c>
      <c r="DW229" s="2165">
        <v>1.7970911468446469E-3</v>
      </c>
      <c r="DX229" s="2165">
        <v>1.7653215030902999E-3</v>
      </c>
      <c r="DY229" s="2165">
        <v>2.8274315231427991E-3</v>
      </c>
      <c r="DZ229" s="2165">
        <v>1.6294565043422208E-3</v>
      </c>
      <c r="EA229" s="2165">
        <v>3.2837319640519791E-3</v>
      </c>
      <c r="EB229" s="2165">
        <v>2.4412601666151065E-3</v>
      </c>
      <c r="EC229" s="2165">
        <v>1.2695570899181844E-3</v>
      </c>
      <c r="ED229" s="2165">
        <v>2.1468205124829686E-3</v>
      </c>
      <c r="EE229" s="2165">
        <v>3.6303400097854014E-3</v>
      </c>
      <c r="EF229" s="2165">
        <v>2.8475079040153057E-3</v>
      </c>
      <c r="EG229" s="2165">
        <v>3.1718742115182511E-3</v>
      </c>
      <c r="EH229" s="2165">
        <v>6.76614426665438E-3</v>
      </c>
      <c r="EI229" s="2165">
        <v>3.0684034656995353E-3</v>
      </c>
      <c r="EJ229" s="2165">
        <v>2.2801301502256566E-3</v>
      </c>
      <c r="EK229" s="2165">
        <v>4.0085040841983319E-3</v>
      </c>
      <c r="EL229" s="2165">
        <v>3.941103293028889E-3</v>
      </c>
      <c r="EM229" s="2165">
        <v>2.9522073100897144E-3</v>
      </c>
      <c r="EN229" s="2165">
        <v>6.9814230957411559E-3</v>
      </c>
      <c r="EO229" s="2165">
        <v>3.2502451835420961E-3</v>
      </c>
      <c r="EP229" s="2165">
        <v>1.1671394814614913E-3</v>
      </c>
      <c r="EQ229" s="2165">
        <v>1.4134858627279331E-3</v>
      </c>
      <c r="ER229" s="2165">
        <v>1.9977138143099427E-3</v>
      </c>
      <c r="ES229" s="2165">
        <v>1.6070876144464118E-3</v>
      </c>
      <c r="ET229" s="2165">
        <v>1.3054515216737862E-3</v>
      </c>
      <c r="EU229" s="2165">
        <v>2.2566978439206545E-3</v>
      </c>
      <c r="EV229" s="2165">
        <v>2.3341912014761472E-3</v>
      </c>
      <c r="EW229" s="2165">
        <v>9.2509341108997518E-3</v>
      </c>
      <c r="EX229" s="2165">
        <v>3.2279537760459519E-3</v>
      </c>
      <c r="EY229" s="2165">
        <v>2.5303380351528477E-3</v>
      </c>
      <c r="EZ229" s="2165">
        <v>1.7762916839447014E-3</v>
      </c>
      <c r="FA229" s="2165">
        <v>1.9937645492023579E-3</v>
      </c>
      <c r="FB229" s="2165">
        <v>1.6312220123260953E-3</v>
      </c>
      <c r="FC229" s="2165">
        <v>1.7937562118649087E-3</v>
      </c>
      <c r="FD229" s="2165">
        <v>2.0675719259907717E-3</v>
      </c>
      <c r="FE229" s="2165">
        <v>1.7435566642751673E-3</v>
      </c>
      <c r="FF229" s="2165">
        <v>2.0760847863337873E-3</v>
      </c>
      <c r="FG229" s="2165">
        <v>3.3002692082381669E-3</v>
      </c>
      <c r="FH229" s="2165">
        <v>3.7584717221648112E-3</v>
      </c>
      <c r="FI229" s="2165">
        <v>4.5525372931298144E-3</v>
      </c>
      <c r="FJ229" s="2165">
        <v>1.1888165588297887E-3</v>
      </c>
      <c r="FK229" s="2165">
        <v>7.4377826192842617E-4</v>
      </c>
      <c r="FL229" s="2165">
        <v>2.9504520811530098E-3</v>
      </c>
      <c r="FM229" s="2165">
        <v>2.7381571412586308E-3</v>
      </c>
      <c r="FN229" s="2165">
        <v>1.9274168953949376E-3</v>
      </c>
      <c r="FO229" s="2165">
        <v>2.0400148316845152E-3</v>
      </c>
      <c r="FP229" s="2165">
        <v>2.0570405523705464E-3</v>
      </c>
      <c r="FQ229" s="2165">
        <v>2.6417073111867323E-3</v>
      </c>
      <c r="FR229" s="2165">
        <v>2.9027976155214896E-3</v>
      </c>
      <c r="FS229" s="2165">
        <v>2.5453452425616687E-3</v>
      </c>
      <c r="FT229" s="2165">
        <v>2.1156601236065739E-3</v>
      </c>
      <c r="FU229" s="2165">
        <v>2.3825309729465271E-3</v>
      </c>
      <c r="FV229" s="2165">
        <v>1.3213661224964405E-3</v>
      </c>
      <c r="FW229" s="2165">
        <v>1.6334321337601277E-3</v>
      </c>
      <c r="FX229" s="2165">
        <v>9.3558373061928342E-4</v>
      </c>
      <c r="FY229" s="2165">
        <v>2.480050726116271E-3</v>
      </c>
      <c r="FZ229" s="2165">
        <v>2.6849737044764917E-3</v>
      </c>
      <c r="GA229" s="2165">
        <v>3.0001250600617401E-3</v>
      </c>
      <c r="GB229" s="2165">
        <v>3.454027263093459E-3</v>
      </c>
      <c r="GC229" s="2165">
        <v>3.9767344404439851E-3</v>
      </c>
      <c r="GD229" s="2165">
        <v>4.9311401747769218E-3</v>
      </c>
      <c r="GE229" s="2165">
        <v>3.7710216090622471E-3</v>
      </c>
      <c r="GF229" s="2165">
        <v>1.5280145508478852E-3</v>
      </c>
      <c r="GG229" s="2165">
        <v>1.7237042068107996E-3</v>
      </c>
      <c r="GH229" s="2165">
        <v>1.1742394784965311E-3</v>
      </c>
      <c r="GI229" s="2165">
        <v>1.5180499163251235E-3</v>
      </c>
      <c r="GJ229" s="2165">
        <v>7.3730091339294817E-4</v>
      </c>
      <c r="GK229" s="2165">
        <v>1.4829403490206974E-3</v>
      </c>
      <c r="GL229" s="2165">
        <v>2.2088306530397071E-3</v>
      </c>
      <c r="GM229" s="2165">
        <v>1.9754398043835349E-3</v>
      </c>
      <c r="GN229" s="2165">
        <v>1.3903388652552738E-3</v>
      </c>
      <c r="GO229" s="2165">
        <v>8.3464218874446951E-4</v>
      </c>
      <c r="GP229" s="2165">
        <v>8.9134413994111769E-4</v>
      </c>
      <c r="GQ229" s="2165">
        <v>1.2262016381070816E-3</v>
      </c>
      <c r="GR229" s="2165">
        <v>1.4233418585214341E-3</v>
      </c>
      <c r="GS229" s="2165">
        <v>1.1599323298199773E-3</v>
      </c>
      <c r="GT229" s="2165">
        <v>2.6230357733136741E-3</v>
      </c>
      <c r="GU229" s="2165">
        <v>9.9509291132569692E-4</v>
      </c>
      <c r="GV229" s="2165">
        <v>2.0193267635140672E-3</v>
      </c>
      <c r="GW229" s="2165">
        <v>1.8391269093241003E-3</v>
      </c>
      <c r="GX229" s="2165">
        <v>2.060404957260246E-3</v>
      </c>
      <c r="GY229" s="2165">
        <v>1.6442688107845354E-3</v>
      </c>
      <c r="GZ229" s="2165">
        <v>2.0565429048567591E-3</v>
      </c>
      <c r="HA229" s="2165">
        <v>1.3556681675421529E-3</v>
      </c>
      <c r="HB229" s="2165">
        <v>7.9619721254612296E-4</v>
      </c>
      <c r="HC229" s="2165">
        <v>1.5499118486538902E-3</v>
      </c>
      <c r="HD229" s="2165">
        <v>4.6247199792572675E-3</v>
      </c>
      <c r="HE229" s="2165">
        <v>2.7016812040755889E-3</v>
      </c>
      <c r="HF229" s="2165">
        <v>1.7911145760352975E-3</v>
      </c>
      <c r="HG229" s="2165">
        <v>2.9237492172760836E-3</v>
      </c>
      <c r="HH229" s="2165">
        <v>9.8306788452393089E-4</v>
      </c>
      <c r="HI229" s="2165">
        <v>1.5572848577878196E-3</v>
      </c>
      <c r="HJ229" s="2165">
        <v>1.2284837599818694E-3</v>
      </c>
      <c r="HK229" s="2165">
        <v>1.3542637848499759E-3</v>
      </c>
      <c r="HL229" s="2165">
        <v>6.5768996953016192E-4</v>
      </c>
      <c r="HM229" s="2165">
        <v>1.0333623396875213E-3</v>
      </c>
      <c r="HN229" s="2165">
        <v>1.428257197944054E-3</v>
      </c>
      <c r="HO229" s="2165">
        <v>1.0878699429276429E-3</v>
      </c>
      <c r="HP229" s="2165">
        <v>1.199869462628762E-3</v>
      </c>
      <c r="HQ229" s="2165">
        <v>8.9485509667156025E-4</v>
      </c>
      <c r="HR229" s="2165">
        <v>2.5028732792142759E-3</v>
      </c>
      <c r="HS229" s="2165">
        <v>2.9366519832604602E-3</v>
      </c>
      <c r="HT229" s="2165">
        <v>2.4659204596263677E-3</v>
      </c>
      <c r="HU229" s="2165">
        <v>3.1370398386504724E-4</v>
      </c>
      <c r="HV229" s="2165">
        <v>2.4804909300577043E-4</v>
      </c>
      <c r="HW229" s="2165">
        <v>1.1523837728495256E-3</v>
      </c>
      <c r="HX229" s="2165">
        <v>7.6556411507301128E-4</v>
      </c>
      <c r="HY229" s="2165">
        <v>8.2419709247140275E-4</v>
      </c>
      <c r="HZ229" s="2165">
        <v>1.3781382906169857E-3</v>
      </c>
      <c r="IA229" s="2165">
        <v>1.2072424717626915E-3</v>
      </c>
      <c r="IB229" s="2165">
        <v>1.7423122774821455E-3</v>
      </c>
      <c r="IC229" s="2165">
        <v>1.4972474976972512E-3</v>
      </c>
      <c r="ID229" s="2165">
        <v>5.730759123264951E-4</v>
      </c>
      <c r="IE229" s="2165">
        <v>7.258903040190096E-4</v>
      </c>
      <c r="IF229" s="2165">
        <v>1.4155299797961995E-3</v>
      </c>
      <c r="IG229" s="2165">
        <v>5.2286923108116573E-4</v>
      </c>
      <c r="IH229" s="2165">
        <v>8.5140700713233302E-4</v>
      </c>
      <c r="II229" s="2165">
        <v>9.0284252323331719E-4</v>
      </c>
      <c r="IJ229" s="2165">
        <v>1.0094000600022505E-3</v>
      </c>
      <c r="IK229" s="2165">
        <v>1.0015004073587546E-3</v>
      </c>
      <c r="IL229" s="2165">
        <v>2.1025364380255571E-3</v>
      </c>
      <c r="IM229" s="2165">
        <v>1.732481598636906E-3</v>
      </c>
      <c r="IN229" s="2165">
        <v>2.0870882284116095E-3</v>
      </c>
      <c r="IO229" s="2165">
        <v>1.5197035963362396E-3</v>
      </c>
      <c r="IP229" s="2165">
        <v>2.8363176145394927E-3</v>
      </c>
      <c r="IQ229" s="2165">
        <v>1.5173329008716519E-3</v>
      </c>
      <c r="IR229" s="2165">
        <v>5.8363010196712411E-4</v>
      </c>
      <c r="IS229" s="2165">
        <v>8.6512823750294478E-4</v>
      </c>
      <c r="IT229" s="2165">
        <v>1.0760323303154965E-3</v>
      </c>
      <c r="IU229" s="2165">
        <v>6.7872133115779582E-4</v>
      </c>
      <c r="IV229" s="2165">
        <v>1.3582328941371207E-3</v>
      </c>
      <c r="IW229" s="2165">
        <v>2.468859817528448E-3</v>
      </c>
      <c r="IX229" s="2165">
        <v>8.4484562075036376E-4</v>
      </c>
      <c r="IY229" s="2165">
        <v>2.4664891220638608E-3</v>
      </c>
      <c r="IZ229" s="2165">
        <v>7.7091504366952758E-4</v>
      </c>
      <c r="JA229" s="2165">
        <v>4.6851966663104765E-4</v>
      </c>
      <c r="JB229" s="2165">
        <v>4.6500752520202936E-4</v>
      </c>
      <c r="JC229" s="2165">
        <v>7.7872955834909334E-4</v>
      </c>
      <c r="JD229" s="2165">
        <v>1.2213471819411308E-3</v>
      </c>
      <c r="JE229" s="2165">
        <v>8.822499269694091E-4</v>
      </c>
      <c r="JF229" s="2165">
        <v>8.5318695664428237E-4</v>
      </c>
      <c r="JG229" s="2165">
        <v>1.7229687815406762E-3</v>
      </c>
      <c r="JH229" s="2165">
        <v>7.8698309070728641E-4</v>
      </c>
      <c r="JI229" s="2165">
        <v>2.2231855245686145E-4</v>
      </c>
      <c r="JJ229" s="2165">
        <v>1.5505226373758753E-3</v>
      </c>
      <c r="JK229" s="2165">
        <v>9.4757575754915045E-4</v>
      </c>
      <c r="JL229" s="2165" t="s">
        <v>1027</v>
      </c>
    </row>
    <row r="230" spans="1:272" s="2185" customFormat="1" ht="13.8">
      <c r="A230" s="2226" t="s">
        <v>232</v>
      </c>
      <c r="B230" s="152"/>
      <c r="D230" s="2340"/>
      <c r="E230" s="2234">
        <v>7</v>
      </c>
      <c r="F230" s="2187" t="s">
        <v>1508</v>
      </c>
      <c r="G230" s="2389" t="s">
        <v>996</v>
      </c>
      <c r="H230" s="2389" t="s">
        <v>114</v>
      </c>
      <c r="I230" s="2185" t="s">
        <v>1424</v>
      </c>
      <c r="K230" s="2391">
        <v>89.185000000000002</v>
      </c>
      <c r="L230" s="2391">
        <v>220.93299999999999</v>
      </c>
      <c r="M230" s="2391">
        <v>90.494</v>
      </c>
      <c r="N230" s="2391">
        <v>104.848</v>
      </c>
      <c r="O230" s="2392">
        <v>129.30500000000001</v>
      </c>
      <c r="P230" s="2391">
        <v>188.87200000000001</v>
      </c>
      <c r="R230" s="2186"/>
      <c r="S230" s="2164">
        <v>1.695172531938631</v>
      </c>
      <c r="T230" s="2331" t="s">
        <v>1425</v>
      </c>
      <c r="U230" s="2165">
        <v>6.2313024622357629E-3</v>
      </c>
      <c r="V230" s="2165">
        <v>1.0398101076358824E-2</v>
      </c>
      <c r="W230" s="2165">
        <v>2.839742538874345E-3</v>
      </c>
      <c r="X230" s="2165">
        <v>3.4699410864084089E-3</v>
      </c>
      <c r="Y230" s="2165">
        <v>5.0942507241947075E-3</v>
      </c>
      <c r="Z230" s="2165">
        <v>4.4215373940257804E-3</v>
      </c>
      <c r="AA230" s="2165">
        <v>1.1829782007639015E-2</v>
      </c>
      <c r="AB230" s="2165">
        <v>3.1298228253295026E-3</v>
      </c>
      <c r="AC230" s="2165">
        <v>5.5505410662182609E-3</v>
      </c>
      <c r="AD230" s="2165">
        <v>6.4181575562852859E-3</v>
      </c>
      <c r="AE230" s="2165">
        <v>3.7509235592956122E-3</v>
      </c>
      <c r="AF230" s="2165">
        <v>5.0835782890476843E-3</v>
      </c>
      <c r="AG230" s="2165">
        <v>4.91631848575991E-3</v>
      </c>
      <c r="AH230" s="2165">
        <v>4.8227159807819183E-3</v>
      </c>
      <c r="AI230" s="2165">
        <v>7.8095981583226007E-3</v>
      </c>
      <c r="AJ230" s="2165">
        <v>6.9474053648057033E-3</v>
      </c>
      <c r="AK230" s="2165">
        <v>5.956443517711605E-3</v>
      </c>
      <c r="AL230" s="2165">
        <v>5.9193524316268698E-3</v>
      </c>
      <c r="AM230" s="2165">
        <v>6.8027151374845836E-3</v>
      </c>
      <c r="AN230" s="2165">
        <v>1.2067899781984895E-2</v>
      </c>
      <c r="AO230" s="2165">
        <v>6.2181806157435215E-3</v>
      </c>
      <c r="AP230" s="2165">
        <v>5.1010740843706734E-3</v>
      </c>
      <c r="AQ230" s="2165">
        <v>6.905240498077299E-3</v>
      </c>
      <c r="AR230" s="2165">
        <v>4.5714763599437967E-3</v>
      </c>
      <c r="AS230" s="2165">
        <v>3.3072301899046111E-3</v>
      </c>
      <c r="AT230" s="2165">
        <v>4.0263073776794587E-3</v>
      </c>
      <c r="AU230" s="2165">
        <v>3.1097026607080653E-3</v>
      </c>
      <c r="AV230" s="2165">
        <v>5.5131000642270646E-3</v>
      </c>
      <c r="AW230" s="2165">
        <v>9.0783932351457628E-3</v>
      </c>
      <c r="AX230" s="2165">
        <v>4.8484347999067116E-3</v>
      </c>
      <c r="AY230" s="2165">
        <v>8.2767358934464075E-3</v>
      </c>
      <c r="AZ230" s="2165">
        <v>6.6772702850187524E-3</v>
      </c>
      <c r="BA230" s="2165">
        <v>7.1727512085658016E-3</v>
      </c>
      <c r="BB230" s="2165">
        <v>8.9027354501029551E-3</v>
      </c>
      <c r="BC230" s="2165">
        <v>9.5953939869400894E-3</v>
      </c>
      <c r="BD230" s="2165">
        <v>1.5693028572908215E-2</v>
      </c>
      <c r="BE230" s="2165">
        <v>1.2784702516367753E-2</v>
      </c>
      <c r="BF230" s="2165">
        <v>1.2229560930769311E-2</v>
      </c>
      <c r="BG230" s="2165">
        <v>1.5341538044869367E-2</v>
      </c>
      <c r="BH230" s="2165">
        <v>1.436684728742565E-2</v>
      </c>
      <c r="BI230" s="2165">
        <v>2.5448509087053654E-2</v>
      </c>
      <c r="BJ230" s="2165">
        <v>2.2642302770292607E-2</v>
      </c>
      <c r="BK230" s="2165">
        <v>5.8643981153949825E-3</v>
      </c>
      <c r="BL230" s="2165">
        <v>6.52964519283529E-3</v>
      </c>
      <c r="BM230" s="2165">
        <v>4.6593465644166965E-3</v>
      </c>
      <c r="BN230" s="2165">
        <v>7.3672668080440283E-3</v>
      </c>
      <c r="BO230" s="2165">
        <v>2.4418563062823364E-3</v>
      </c>
      <c r="BP230" s="2165">
        <v>5.6770193162418514E-3</v>
      </c>
      <c r="BQ230" s="2165">
        <v>1.1464128038690057E-2</v>
      </c>
      <c r="BR230" s="2165">
        <v>2.7517117506919843E-3</v>
      </c>
      <c r="BS230" s="2165">
        <v>3.2379545004496916E-3</v>
      </c>
      <c r="BT230" s="2165">
        <v>3.1091970015902771E-3</v>
      </c>
      <c r="BU230" s="2165">
        <v>6.0538705324157472E-3</v>
      </c>
      <c r="BV230" s="2165">
        <v>5.0478871470182075E-3</v>
      </c>
      <c r="BW230" s="2165">
        <v>7.649905220174451E-3</v>
      </c>
      <c r="BX230" s="2165">
        <v>4.8095636464193471E-3</v>
      </c>
      <c r="BY230" s="2165">
        <v>6.3970493945518826E-3</v>
      </c>
      <c r="BZ230" s="2165">
        <v>5.1222105813191711E-3</v>
      </c>
      <c r="CA230" s="2165">
        <v>4.7687380980005077E-3</v>
      </c>
      <c r="CB230" s="2165">
        <v>3.9168100940296128E-3</v>
      </c>
      <c r="CC230" s="2165">
        <v>4.6199167612429454E-3</v>
      </c>
      <c r="CD230" s="2165">
        <v>3.6278908282962926E-3</v>
      </c>
      <c r="CE230" s="2165">
        <v>6.5467430720876248E-3</v>
      </c>
      <c r="CF230" s="2165">
        <v>6.4628238892266779E-3</v>
      </c>
      <c r="CG230" s="2165">
        <v>4.1886314805105983E-3</v>
      </c>
      <c r="CH230" s="2165">
        <v>4.8065976877735336E-3</v>
      </c>
      <c r="CI230" s="2165">
        <v>5.116453132183181E-3</v>
      </c>
      <c r="CJ230" s="2165">
        <v>3.8273079301883121E-3</v>
      </c>
      <c r="CK230" s="2165">
        <v>6.5214451895203958E-3</v>
      </c>
      <c r="CL230" s="2165">
        <v>1.1006149130145393E-2</v>
      </c>
      <c r="CM230" s="2165">
        <v>2.570264868830479E-3</v>
      </c>
      <c r="CN230" s="2165">
        <v>3.674299357695485E-3</v>
      </c>
      <c r="CO230" s="2165">
        <v>9.683157105957128E-3</v>
      </c>
      <c r="CP230" s="2165">
        <v>4.4799933004228236E-3</v>
      </c>
      <c r="CQ230" s="2165">
        <v>3.7828185505011163E-3</v>
      </c>
      <c r="CR230" s="2165">
        <v>4.4328868984010858E-3</v>
      </c>
      <c r="CS230" s="2165">
        <v>7.3447604159669767E-3</v>
      </c>
      <c r="CT230" s="2165">
        <v>9.9466040209675831E-3</v>
      </c>
      <c r="CU230" s="2165">
        <v>2.9588054514319909E-3</v>
      </c>
      <c r="CV230" s="2165">
        <v>2.7224011005451258E-3</v>
      </c>
      <c r="CW230" s="2165">
        <v>3.5561844163298703E-3</v>
      </c>
      <c r="CX230" s="2165">
        <v>6.4270579173212857E-3</v>
      </c>
      <c r="CY230" s="2165">
        <v>1.1001264021787582E-2</v>
      </c>
      <c r="CZ230" s="2165">
        <v>6.6597984369397931E-3</v>
      </c>
      <c r="DA230" s="2165">
        <v>8.4524587361003399E-3</v>
      </c>
      <c r="DB230" s="2165">
        <v>3.6266695512068396E-3</v>
      </c>
      <c r="DC230" s="2165">
        <v>5.0787680105657922E-3</v>
      </c>
      <c r="DD230" s="2165">
        <v>4.696508281567177E-3</v>
      </c>
      <c r="DE230" s="2165">
        <v>6.3632025723584862E-3</v>
      </c>
      <c r="DF230" s="2165">
        <v>7.8561265801362773E-3</v>
      </c>
      <c r="DG230" s="2165">
        <v>7.3170199792208426E-3</v>
      </c>
      <c r="DH230" s="2165">
        <v>4.6642316727745058E-3</v>
      </c>
      <c r="DI230" s="2165">
        <v>5.666027822436779E-3</v>
      </c>
      <c r="DJ230" s="2165">
        <v>4.9278530559405962E-3</v>
      </c>
      <c r="DK230" s="2165">
        <v>4.6455635801214475E-3</v>
      </c>
      <c r="DL230" s="2165">
        <v>5.2712063862323686E-3</v>
      </c>
      <c r="DM230" s="2165">
        <v>4.3772315567531823E-3</v>
      </c>
      <c r="DN230" s="2165">
        <v>1.0729093698995324E-2</v>
      </c>
      <c r="DO230" s="2165">
        <v>6.4310706849009152E-3</v>
      </c>
      <c r="DP230" s="2165">
        <v>4.5112231002816788E-3</v>
      </c>
      <c r="DQ230" s="2165">
        <v>5.0881892909701385E-3</v>
      </c>
      <c r="DR230" s="2165">
        <v>7.3528436162924923E-3</v>
      </c>
      <c r="DS230" s="2165">
        <v>8.7872041631372137E-3</v>
      </c>
      <c r="DT230" s="2165">
        <v>1.0228024220721135E-2</v>
      </c>
      <c r="DU230" s="2165">
        <v>1.135162992659901E-2</v>
      </c>
      <c r="DV230" s="2165">
        <v>7.3064049715187949E-3</v>
      </c>
      <c r="DW230" s="2165">
        <v>7.7692201869137998E-3</v>
      </c>
      <c r="DX230" s="2165">
        <v>1.0357738179619092E-2</v>
      </c>
      <c r="DY230" s="2165">
        <v>8.2166722416317922E-3</v>
      </c>
      <c r="DZ230" s="2165">
        <v>8.4888445995347766E-3</v>
      </c>
      <c r="EA230" s="2165">
        <v>4.7322026512625383E-3</v>
      </c>
      <c r="EB230" s="2165">
        <v>9.3235181358620172E-3</v>
      </c>
      <c r="EC230" s="2165">
        <v>1.1363501459849427E-2</v>
      </c>
      <c r="ED230" s="2165">
        <v>7.0396446361270307E-3</v>
      </c>
      <c r="EE230" s="2165">
        <v>3.8432343084517638E-3</v>
      </c>
      <c r="EF230" s="2165">
        <v>2.9245997252053948E-3</v>
      </c>
      <c r="EG230" s="2165">
        <v>5.8388596023890311E-3</v>
      </c>
      <c r="EH230" s="2165">
        <v>3.3231220031965905E-3</v>
      </c>
      <c r="EI230" s="2165">
        <v>3.6001948798474611E-3</v>
      </c>
      <c r="EJ230" s="2165">
        <v>4.358508818663601E-3</v>
      </c>
      <c r="EK230" s="2165">
        <v>6.6036578526764431E-3</v>
      </c>
      <c r="EL230" s="2165">
        <v>8.2149216274570291E-3</v>
      </c>
      <c r="EM230" s="2165">
        <v>3.2654642066006784E-3</v>
      </c>
      <c r="EN230" s="2165">
        <v>6.3039775117068103E-3</v>
      </c>
      <c r="EO230" s="2165">
        <v>4.0293861985811631E-3</v>
      </c>
      <c r="EP230" s="2165">
        <v>2.7258643411939548E-3</v>
      </c>
      <c r="EQ230" s="2165">
        <v>3.8627218686033142E-3</v>
      </c>
      <c r="ER230" s="2165">
        <v>2.6755671143762444E-3</v>
      </c>
      <c r="ES230" s="2165">
        <v>2.1760998794268572E-3</v>
      </c>
      <c r="ET230" s="2165">
        <v>5.0893082466421779E-3</v>
      </c>
      <c r="EU230" s="2165">
        <v>2.1324797409079436E-2</v>
      </c>
      <c r="EV230" s="2165">
        <v>6.0929745113983674E-3</v>
      </c>
      <c r="EW230" s="2165">
        <v>1.35625508229818E-2</v>
      </c>
      <c r="EX230" s="2165">
        <v>1.2028222527549559E-2</v>
      </c>
      <c r="EY230" s="2165">
        <v>5.0511033844600839E-3</v>
      </c>
      <c r="EZ230" s="2165">
        <v>6.603132097692286E-3</v>
      </c>
      <c r="FA230" s="2165">
        <v>5.9981633625886778E-3</v>
      </c>
      <c r="FB230" s="2165">
        <v>6.9436460757647984E-3</v>
      </c>
      <c r="FC230" s="2165">
        <v>5.1087611810559964E-3</v>
      </c>
      <c r="FD230" s="2165">
        <v>6.8774009477609848E-3</v>
      </c>
      <c r="FE230" s="2165">
        <v>4.2598421333034237E-3</v>
      </c>
      <c r="FF230" s="2165">
        <v>6.6609651459495827E-3</v>
      </c>
      <c r="FG230" s="2165">
        <v>9.3715825926029769E-3</v>
      </c>
      <c r="FH230" s="2165">
        <v>1.242656955387937E-2</v>
      </c>
      <c r="FI230" s="2165">
        <v>8.831807475534869E-3</v>
      </c>
      <c r="FJ230" s="2165">
        <v>2.7349774275860135E-3</v>
      </c>
      <c r="FK230" s="2165">
        <v>5.0411140397610974E-3</v>
      </c>
      <c r="FL230" s="2165">
        <v>5.1390797184757316E-3</v>
      </c>
      <c r="FM230" s="2165">
        <v>4.4848652665227268E-3</v>
      </c>
      <c r="FN230" s="2165">
        <v>5.6173415023974427E-3</v>
      </c>
      <c r="FO230" s="2165">
        <v>4.5943975548888207E-3</v>
      </c>
      <c r="FP230" s="2165">
        <v>5.5104379889521354E-3</v>
      </c>
      <c r="FQ230" s="2165">
        <v>7.5897989512940583E-3</v>
      </c>
      <c r="FR230" s="2165">
        <v>9.6996949616072348E-3</v>
      </c>
      <c r="FS230" s="2165">
        <v>1.6714526138634691E-2</v>
      </c>
      <c r="FT230" s="2165">
        <v>2.4395708425370779E-2</v>
      </c>
      <c r="FU230" s="2165">
        <v>5.9100312050769602E-3</v>
      </c>
      <c r="FV230" s="2165">
        <v>3.3151011535359908E-3</v>
      </c>
      <c r="FW230" s="2165">
        <v>3.6651940675291889E-3</v>
      </c>
      <c r="FX230" s="2165">
        <v>6.0243329476526069E-3</v>
      </c>
      <c r="FY230" s="2165">
        <v>5.6951507202910841E-3</v>
      </c>
      <c r="FZ230" s="2165">
        <v>5.2835160150974513E-3</v>
      </c>
      <c r="GA230" s="2165">
        <v>3.6831206786191641E-3</v>
      </c>
      <c r="GB230" s="2165">
        <v>5.7691544215209027E-3</v>
      </c>
      <c r="GC230" s="2165">
        <v>7.2891033816034805E-3</v>
      </c>
      <c r="GD230" s="2165">
        <v>7.2577606375532041E-3</v>
      </c>
      <c r="GE230" s="2165">
        <v>3.2497201789461732E-3</v>
      </c>
      <c r="GF230" s="2165">
        <v>2.6975655045938015E-3</v>
      </c>
      <c r="GG230" s="2165">
        <v>4.1563961137783398E-3</v>
      </c>
      <c r="GH230" s="2165">
        <v>3.8279938066737755E-3</v>
      </c>
      <c r="GI230" s="2165">
        <v>4.0646315242533638E-3</v>
      </c>
      <c r="GJ230" s="2165">
        <v>3.8854555040992826E-3</v>
      </c>
      <c r="GK230" s="2165">
        <v>3.0400720465209902E-3</v>
      </c>
      <c r="GL230" s="2165">
        <v>4.7668831173353927E-3</v>
      </c>
      <c r="GM230" s="2165">
        <v>5.6265449360921446E-3</v>
      </c>
      <c r="GN230" s="2165">
        <v>5.5985105928027298E-3</v>
      </c>
      <c r="GO230" s="2165">
        <v>5.6678128824250093E-3</v>
      </c>
      <c r="GP230" s="2165">
        <v>5.316425896350241E-3</v>
      </c>
      <c r="GQ230" s="2165">
        <v>3.8286903120971147E-3</v>
      </c>
      <c r="GR230" s="2165">
        <v>5.544879675205591E-3</v>
      </c>
      <c r="GS230" s="2165">
        <v>9.8391838628051481E-3</v>
      </c>
      <c r="GT230" s="2165">
        <v>7.533750911551472E-3</v>
      </c>
      <c r="GU230" s="2165">
        <v>6.8694588640414453E-3</v>
      </c>
      <c r="GV230" s="2165">
        <v>6.0064886445238301E-3</v>
      </c>
      <c r="GW230" s="2165">
        <v>5.6328134849022004E-3</v>
      </c>
      <c r="GX230" s="2165">
        <v>6.5713545428521475E-3</v>
      </c>
      <c r="GY230" s="2165">
        <v>6.7392123498769621E-3</v>
      </c>
      <c r="GZ230" s="2165">
        <v>8.8736532197007945E-3</v>
      </c>
      <c r="HA230" s="2165">
        <v>6.6718254501688676E-3</v>
      </c>
      <c r="HB230" s="2165">
        <v>6.7050835841333282E-3</v>
      </c>
      <c r="HC230" s="2165">
        <v>9.3175013007238787E-3</v>
      </c>
      <c r="HD230" s="2165">
        <v>7.5415865975640419E-3</v>
      </c>
      <c r="HE230" s="2165">
        <v>8.8292509989629023E-3</v>
      </c>
      <c r="HF230" s="2165">
        <v>7.5645712765342443E-3</v>
      </c>
      <c r="HG230" s="2165">
        <v>1.5188867893119849E-2</v>
      </c>
      <c r="HH230" s="2165">
        <v>6.2140472606789952E-3</v>
      </c>
      <c r="HI230" s="2165">
        <v>7.2232836190978993E-3</v>
      </c>
      <c r="HJ230" s="2165">
        <v>4.442311590059196E-3</v>
      </c>
      <c r="HK230" s="2165">
        <v>5.7870894361718942E-3</v>
      </c>
      <c r="HL230" s="2165">
        <v>3.525188073876937E-3</v>
      </c>
      <c r="HM230" s="2165">
        <v>4.5694238298186508E-3</v>
      </c>
      <c r="HN230" s="2165">
        <v>4.6509149643493694E-3</v>
      </c>
      <c r="HO230" s="2165">
        <v>5.7599257246616544E-3</v>
      </c>
      <c r="HP230" s="2165">
        <v>4.8457623565285888E-3</v>
      </c>
      <c r="HQ230" s="2165">
        <v>3.7823727014450396E-3</v>
      </c>
      <c r="HR230" s="2165">
        <v>4.5086537316322813E-3</v>
      </c>
      <c r="HS230" s="2165">
        <v>5.1102602910417559E-3</v>
      </c>
      <c r="HT230" s="2165">
        <v>8.0200858233982642E-3</v>
      </c>
      <c r="HU230" s="2165">
        <v>5.0968525616424711E-3</v>
      </c>
      <c r="HV230" s="2165">
        <v>8.609155285187629E-3</v>
      </c>
      <c r="HW230" s="2165">
        <v>4.9537206971462088E-3</v>
      </c>
      <c r="HX230" s="2165">
        <v>9.3928980128003756E-3</v>
      </c>
      <c r="HY230" s="2165">
        <v>6.5057089067024022E-3</v>
      </c>
      <c r="HZ230" s="2165">
        <v>4.386417029836203E-3</v>
      </c>
      <c r="IA230" s="2165">
        <v>6.3160853051982286E-3</v>
      </c>
      <c r="IB230" s="2165">
        <v>7.2915411505851688E-3</v>
      </c>
      <c r="IC230" s="2165">
        <v>4.7170829795666197E-3</v>
      </c>
      <c r="ID230" s="2165">
        <v>8.3296824840726619E-3</v>
      </c>
      <c r="IE230" s="2165">
        <v>8.1416260197710016E-3</v>
      </c>
      <c r="IF230" s="2165">
        <v>1.1242294038122528E-2</v>
      </c>
      <c r="IG230" s="2165">
        <v>5.9812403229277744E-3</v>
      </c>
      <c r="IH230" s="2165">
        <v>5.8287056352164281E-3</v>
      </c>
      <c r="II230" s="2165">
        <v>7.2880586234684713E-3</v>
      </c>
      <c r="IJ230" s="2165">
        <v>6.1847940328987371E-3</v>
      </c>
      <c r="IK230" s="2165">
        <v>1.0568076788329913E-2</v>
      </c>
      <c r="IL230" s="2165">
        <v>1.3569841036567229E-2</v>
      </c>
      <c r="IM230" s="2165">
        <v>8.5765936566465067E-3</v>
      </c>
      <c r="IN230" s="2165">
        <v>4.7106403044007298E-3</v>
      </c>
      <c r="IO230" s="2165">
        <v>7.222064734607056E-3</v>
      </c>
      <c r="IP230" s="2165">
        <v>4.4694753015694358E-3</v>
      </c>
      <c r="IQ230" s="2165">
        <v>6.510236191954108E-3</v>
      </c>
      <c r="IR230" s="2165">
        <v>5.1539660063563081E-3</v>
      </c>
      <c r="IS230" s="2165">
        <v>5.3686638031007023E-3</v>
      </c>
      <c r="IT230" s="2165">
        <v>1.4589350849980394E-2</v>
      </c>
      <c r="IU230" s="2165">
        <v>6.7590650101045048E-3</v>
      </c>
      <c r="IV230" s="2165">
        <v>8.8291635313961208E-3</v>
      </c>
      <c r="IW230" s="2165">
        <v>4.8389761298237646E-3</v>
      </c>
      <c r="IX230" s="2165">
        <v>4.0626891843394079E-3</v>
      </c>
      <c r="IY230" s="2165">
        <v>5.2620758192571983E-3</v>
      </c>
      <c r="IZ230" s="2165">
        <v>6.2867676823648569E-3</v>
      </c>
      <c r="JA230" s="2165">
        <v>5.1911276461208697E-3</v>
      </c>
      <c r="JB230" s="2165">
        <v>6.2061526048595881E-3</v>
      </c>
      <c r="JC230" s="2165">
        <v>6.8603948826860741E-3</v>
      </c>
      <c r="JD230" s="2165">
        <v>6.3727340819315029E-3</v>
      </c>
      <c r="JE230" s="2165">
        <v>8.7994723251200915E-3</v>
      </c>
      <c r="JF230" s="2165">
        <v>7.6259791840476744E-3</v>
      </c>
      <c r="JG230" s="2165">
        <v>1.1032872480929873E-2</v>
      </c>
      <c r="JH230" s="2165">
        <v>9.6884822804779811E-3</v>
      </c>
      <c r="JI230" s="2165">
        <v>5.1534957683989253E-3</v>
      </c>
      <c r="JJ230" s="2165">
        <v>4.21045472255035E-3</v>
      </c>
      <c r="JK230" s="2165">
        <v>1.3025981013854573E-2</v>
      </c>
      <c r="JL230" s="2165">
        <v>8.8516045593954457E-3</v>
      </c>
    </row>
    <row r="231" spans="1:272" s="2185" customFormat="1" ht="13.8">
      <c r="A231" s="2226" t="s">
        <v>232</v>
      </c>
      <c r="B231" s="152"/>
      <c r="D231" s="2340"/>
      <c r="E231" s="2234">
        <v>8</v>
      </c>
      <c r="F231" s="2187" t="s">
        <v>1510</v>
      </c>
      <c r="G231" s="2389" t="s">
        <v>1004</v>
      </c>
      <c r="H231" s="2389" t="s">
        <v>114</v>
      </c>
      <c r="I231" s="2185" t="s">
        <v>1424</v>
      </c>
      <c r="K231" s="2391">
        <v>751.303</v>
      </c>
      <c r="L231" s="2391">
        <v>573.79999999999995</v>
      </c>
      <c r="M231" s="2391">
        <v>436</v>
      </c>
      <c r="N231" s="2391">
        <v>314.5</v>
      </c>
      <c r="O231" s="2392">
        <v>283.7</v>
      </c>
      <c r="P231" s="2391">
        <v>231</v>
      </c>
      <c r="R231" s="2186"/>
      <c r="S231" s="2164">
        <v>0.95098698889574951</v>
      </c>
      <c r="T231" s="2331" t="s">
        <v>1425</v>
      </c>
      <c r="U231" s="2165">
        <v>5.4073473020018982E-3</v>
      </c>
      <c r="V231" s="2165">
        <v>5.7748875485947974E-3</v>
      </c>
      <c r="W231" s="2165">
        <v>4.2064573438726069E-3</v>
      </c>
      <c r="X231" s="2165">
        <v>4.7119755950067481E-3</v>
      </c>
      <c r="Y231" s="2165">
        <v>6.6887244294469121E-3</v>
      </c>
      <c r="Z231" s="2165">
        <v>3.9825104857266974E-3</v>
      </c>
      <c r="AA231" s="2165">
        <v>1.6443990835186821E-2</v>
      </c>
      <c r="AB231" s="2165">
        <v>6.5468503828835919E-3</v>
      </c>
      <c r="AC231" s="2165" t="s">
        <v>1027</v>
      </c>
      <c r="AD231" s="2165" t="s">
        <v>1027</v>
      </c>
      <c r="AE231" s="2165" t="s">
        <v>1027</v>
      </c>
      <c r="AF231" s="2165" t="s">
        <v>1027</v>
      </c>
      <c r="AG231" s="2165" t="s">
        <v>1027</v>
      </c>
      <c r="AH231" s="2165" t="s">
        <v>1027</v>
      </c>
      <c r="AI231" s="2165" t="s">
        <v>1027</v>
      </c>
      <c r="AJ231" s="2165" t="s">
        <v>1027</v>
      </c>
      <c r="AK231" s="2165" t="s">
        <v>1027</v>
      </c>
      <c r="AL231" s="2165" t="s">
        <v>1027</v>
      </c>
      <c r="AM231" s="2165" t="s">
        <v>1027</v>
      </c>
      <c r="AN231" s="2165" t="s">
        <v>1027</v>
      </c>
      <c r="AO231" s="2165" t="s">
        <v>1027</v>
      </c>
      <c r="AP231" s="2165" t="s">
        <v>1027</v>
      </c>
      <c r="AQ231" s="2165" t="s">
        <v>1027</v>
      </c>
      <c r="AR231" s="2165">
        <v>4.3671642832704477E-3</v>
      </c>
      <c r="AS231" s="2165">
        <v>9.5398687577821547E-3</v>
      </c>
      <c r="AT231" s="2165">
        <v>5.4286055410736594E-3</v>
      </c>
      <c r="AU231" s="2165">
        <v>5.2888894415139718E-3</v>
      </c>
      <c r="AV231" s="2165">
        <v>5.2711073924791027E-3</v>
      </c>
      <c r="AW231" s="2165">
        <v>7.7982668879910521E-3</v>
      </c>
      <c r="AX231" s="2165">
        <v>1.557294490322866E-2</v>
      </c>
      <c r="AY231" s="2165">
        <v>1.4627689712259207E-2</v>
      </c>
      <c r="AZ231" s="2165" t="s">
        <v>1027</v>
      </c>
      <c r="BA231" s="2165" t="s">
        <v>1027</v>
      </c>
      <c r="BB231" s="2165" t="s">
        <v>1027</v>
      </c>
      <c r="BC231" s="2165" t="s">
        <v>1027</v>
      </c>
      <c r="BD231" s="2165" t="s">
        <v>1027</v>
      </c>
      <c r="BE231" s="2165" t="s">
        <v>1027</v>
      </c>
      <c r="BF231" s="2165" t="s">
        <v>1027</v>
      </c>
      <c r="BG231" s="2165" t="s">
        <v>1027</v>
      </c>
      <c r="BH231" s="2165" t="s">
        <v>1027</v>
      </c>
      <c r="BI231" s="2165" t="s">
        <v>1027</v>
      </c>
      <c r="BJ231" s="2165" t="s">
        <v>1027</v>
      </c>
      <c r="BK231" s="2165">
        <v>8.5252223658601779E-3</v>
      </c>
      <c r="BL231" s="2165">
        <v>8.5091784118437545E-3</v>
      </c>
      <c r="BM231" s="2165">
        <v>7.4752792751020701E-3</v>
      </c>
      <c r="BN231" s="2165">
        <v>8.5618560608643444E-3</v>
      </c>
      <c r="BO231" s="2165">
        <v>5.5553527778034037E-3</v>
      </c>
      <c r="BP231" s="2165">
        <v>5.6680308451316783E-3</v>
      </c>
      <c r="BQ231" s="2165">
        <v>6.9317778973602574E-3</v>
      </c>
      <c r="BR231" s="2165">
        <v>3.7597468648101723E-3</v>
      </c>
      <c r="BS231" s="2165" t="s">
        <v>1027</v>
      </c>
      <c r="BT231" s="2165" t="s">
        <v>1027</v>
      </c>
      <c r="BU231" s="2165" t="s">
        <v>1027</v>
      </c>
      <c r="BV231" s="2165" t="s">
        <v>1027</v>
      </c>
      <c r="BW231" s="2165" t="s">
        <v>1027</v>
      </c>
      <c r="BX231" s="2165" t="s">
        <v>1027</v>
      </c>
      <c r="BY231" s="2165" t="s">
        <v>1027</v>
      </c>
      <c r="BZ231" s="2165" t="s">
        <v>1027</v>
      </c>
      <c r="CA231" s="2165" t="s">
        <v>1027</v>
      </c>
      <c r="CB231" s="2165" t="s">
        <v>1027</v>
      </c>
      <c r="CC231" s="2165" t="s">
        <v>1027</v>
      </c>
      <c r="CD231" s="2165" t="s">
        <v>1027</v>
      </c>
      <c r="CE231" s="2165">
        <v>1.1687352002880425E-2</v>
      </c>
      <c r="CF231" s="2165">
        <v>1.0608797194126362E-2</v>
      </c>
      <c r="CG231" s="2165">
        <v>7.6752939018401483E-3</v>
      </c>
      <c r="CH231" s="2165">
        <v>9.0044017924840233E-3</v>
      </c>
      <c r="CI231" s="2165">
        <v>1.1764496681776062E-2</v>
      </c>
      <c r="CJ231" s="2165">
        <v>1.299252766211647E-2</v>
      </c>
      <c r="CK231" s="2165">
        <v>9.4754893518354082E-3</v>
      </c>
      <c r="CL231" s="2165">
        <v>2.7756999763441134E-2</v>
      </c>
      <c r="CM231" s="2165" t="s">
        <v>1027</v>
      </c>
      <c r="CN231" s="2165" t="s">
        <v>1027</v>
      </c>
      <c r="CO231" s="2165" t="s">
        <v>1027</v>
      </c>
      <c r="CP231" s="2165" t="s">
        <v>1027</v>
      </c>
      <c r="CQ231" s="2165" t="s">
        <v>1027</v>
      </c>
      <c r="CR231" s="2165" t="s">
        <v>1027</v>
      </c>
      <c r="CS231" s="2165" t="s">
        <v>1027</v>
      </c>
      <c r="CT231" s="2165" t="s">
        <v>1027</v>
      </c>
      <c r="CU231" s="2165" t="s">
        <v>1027</v>
      </c>
      <c r="CV231" s="2165" t="s">
        <v>1027</v>
      </c>
      <c r="CW231" s="2165" t="s">
        <v>1027</v>
      </c>
      <c r="CX231" s="2165" t="s">
        <v>1027</v>
      </c>
      <c r="CY231" s="2165" t="s">
        <v>1027</v>
      </c>
      <c r="CZ231" s="2165">
        <v>2.4042722683406084E-2</v>
      </c>
      <c r="DA231" s="2165">
        <v>3.3123003492705548E-2</v>
      </c>
      <c r="DB231" s="2165">
        <v>1.5433169788818283E-2</v>
      </c>
      <c r="DC231" s="2165">
        <v>1.7170182884010624E-2</v>
      </c>
      <c r="DD231" s="2165">
        <v>2.4584988943215671E-2</v>
      </c>
      <c r="DE231" s="2165">
        <v>1.3767822794858485E-2</v>
      </c>
      <c r="DF231" s="2165">
        <v>1.0828015981667395E-2</v>
      </c>
      <c r="DG231" s="2165">
        <v>1.6069275880504334E-2</v>
      </c>
      <c r="DH231" s="2165" t="s">
        <v>1027</v>
      </c>
      <c r="DI231" s="2165" t="s">
        <v>1027</v>
      </c>
      <c r="DJ231" s="2165" t="s">
        <v>1027</v>
      </c>
      <c r="DK231" s="2165" t="s">
        <v>1027</v>
      </c>
      <c r="DL231" s="2165" t="s">
        <v>1027</v>
      </c>
      <c r="DM231" s="2165" t="s">
        <v>1027</v>
      </c>
      <c r="DN231" s="2165" t="s">
        <v>1027</v>
      </c>
      <c r="DO231" s="2165" t="s">
        <v>1027</v>
      </c>
      <c r="DP231" s="2165" t="s">
        <v>1027</v>
      </c>
      <c r="DQ231" s="2165" t="s">
        <v>1027</v>
      </c>
      <c r="DR231" s="2165" t="s">
        <v>1027</v>
      </c>
      <c r="DS231" s="2165" t="s">
        <v>1027</v>
      </c>
      <c r="DT231" s="2165">
        <v>1.4610956475494588E-2</v>
      </c>
      <c r="DU231" s="2165">
        <v>1.2462750688647878E-2</v>
      </c>
      <c r="DV231" s="2165">
        <v>9.8204276325727126E-3</v>
      </c>
      <c r="DW231" s="2165">
        <v>6.4390379587118823E-3</v>
      </c>
      <c r="DX231" s="2165">
        <v>1.8538650766996262E-2</v>
      </c>
      <c r="DY231" s="2165">
        <v>2.1362643543191083E-2</v>
      </c>
      <c r="DZ231" s="2165">
        <v>8.7384612522802569E-3</v>
      </c>
      <c r="EA231" s="2165">
        <v>8.7665007050212636E-3</v>
      </c>
      <c r="EB231" s="2165">
        <v>6.2057887314926228E-3</v>
      </c>
      <c r="EC231" s="2165" t="s">
        <v>1027</v>
      </c>
      <c r="ED231" s="2165" t="s">
        <v>1027</v>
      </c>
      <c r="EE231" s="2165" t="s">
        <v>1027</v>
      </c>
      <c r="EF231" s="2165" t="s">
        <v>1027</v>
      </c>
      <c r="EG231" s="2165" t="s">
        <v>1027</v>
      </c>
      <c r="EH231" s="2165" t="s">
        <v>1027</v>
      </c>
      <c r="EI231" s="2165" t="s">
        <v>1027</v>
      </c>
      <c r="EJ231" s="2165" t="s">
        <v>1027</v>
      </c>
      <c r="EK231" s="2165" t="s">
        <v>1027</v>
      </c>
      <c r="EL231" s="2165" t="s">
        <v>1027</v>
      </c>
      <c r="EM231" s="2165" t="s">
        <v>1027</v>
      </c>
      <c r="EN231" s="2165" t="s">
        <v>1027</v>
      </c>
      <c r="EO231" s="2165" t="s">
        <v>1027</v>
      </c>
      <c r="EP231" s="2165">
        <v>3.7428141084660037E-3</v>
      </c>
      <c r="EQ231" s="2165">
        <v>5.5926018764753099E-3</v>
      </c>
      <c r="ER231" s="2165">
        <v>7.1040754400447008E-3</v>
      </c>
      <c r="ES231" s="2165">
        <v>3.2100385569915077E-3</v>
      </c>
      <c r="ET231" s="2165">
        <v>6.9504265694309356E-3</v>
      </c>
      <c r="EU231" s="2165">
        <v>9.4332961866088593E-3</v>
      </c>
      <c r="EV231" s="2165">
        <v>7.6103178073640351E-3</v>
      </c>
      <c r="EW231" s="2165">
        <v>9.3283839823873928E-3</v>
      </c>
      <c r="EX231" s="2165" t="s">
        <v>1027</v>
      </c>
      <c r="EY231" s="2165" t="s">
        <v>1027</v>
      </c>
      <c r="EZ231" s="2165" t="s">
        <v>1027</v>
      </c>
      <c r="FA231" s="2165" t="s">
        <v>1027</v>
      </c>
      <c r="FB231" s="2165" t="s">
        <v>1027</v>
      </c>
      <c r="FC231" s="2165" t="s">
        <v>1027</v>
      </c>
      <c r="FD231" s="2165" t="s">
        <v>1027</v>
      </c>
      <c r="FE231" s="2165" t="s">
        <v>1027</v>
      </c>
      <c r="FF231" s="2165" t="s">
        <v>1027</v>
      </c>
      <c r="FG231" s="2165" t="s">
        <v>1027</v>
      </c>
      <c r="FH231" s="2165" t="s">
        <v>1027</v>
      </c>
      <c r="FI231" s="2165" t="s">
        <v>1027</v>
      </c>
      <c r="FJ231" s="2165" t="s">
        <v>1027</v>
      </c>
      <c r="FK231" s="2165" t="s">
        <v>1027</v>
      </c>
      <c r="FL231" s="2165">
        <v>4.9032194298127343E-3</v>
      </c>
      <c r="FM231" s="2165">
        <v>5.9280464010272637E-3</v>
      </c>
      <c r="FN231" s="2165">
        <v>1.0000057154847997E-2</v>
      </c>
      <c r="FO231" s="2165">
        <v>6.8983593651181343E-3</v>
      </c>
      <c r="FP231" s="2165">
        <v>7.956468545956533E-3</v>
      </c>
      <c r="FQ231" s="2165">
        <v>1.259723706071581E-2</v>
      </c>
      <c r="FR231" s="2165">
        <v>1.2159723373646405E-2</v>
      </c>
      <c r="FS231" s="2165" t="s">
        <v>1027</v>
      </c>
      <c r="FT231" s="2165" t="s">
        <v>1027</v>
      </c>
      <c r="FU231" s="2165" t="s">
        <v>1027</v>
      </c>
      <c r="FV231" s="2165" t="s">
        <v>1027</v>
      </c>
      <c r="FW231" s="2165" t="s">
        <v>1027</v>
      </c>
      <c r="FX231" s="2165" t="s">
        <v>1027</v>
      </c>
      <c r="FY231" s="2165" t="s">
        <v>1027</v>
      </c>
      <c r="FZ231" s="2165" t="s">
        <v>1027</v>
      </c>
      <c r="GA231" s="2165" t="s">
        <v>1027</v>
      </c>
      <c r="GB231" s="2165" t="s">
        <v>1027</v>
      </c>
      <c r="GC231" s="2165" t="s">
        <v>1027</v>
      </c>
      <c r="GD231" s="2165" t="s">
        <v>1027</v>
      </c>
      <c r="GE231" s="2165" t="s">
        <v>1027</v>
      </c>
      <c r="GF231" s="2165">
        <v>8.6836349142742335E-3</v>
      </c>
      <c r="GG231" s="2165">
        <v>1.1840443260341151E-2</v>
      </c>
      <c r="GH231" s="2165">
        <v>7.5154542626493896E-3</v>
      </c>
      <c r="GI231" s="2165">
        <v>7.7229807940659128E-3</v>
      </c>
      <c r="GJ231" s="2165">
        <v>5.723921943896257E-3</v>
      </c>
      <c r="GK231" s="2165">
        <v>4.5947263282316558E-3</v>
      </c>
      <c r="GL231" s="2165">
        <v>4.223972583159887E-3</v>
      </c>
      <c r="GM231" s="2165">
        <v>7.0644375347330172E-3</v>
      </c>
      <c r="GN231" s="2165">
        <v>1.1257087997513925E-2</v>
      </c>
      <c r="GO231" s="2165">
        <v>8.2091300048647096E-3</v>
      </c>
      <c r="GP231" s="2165" t="s">
        <v>1027</v>
      </c>
      <c r="GQ231" s="2165" t="s">
        <v>1027</v>
      </c>
      <c r="GR231" s="2165" t="s">
        <v>1027</v>
      </c>
      <c r="GS231" s="2165" t="s">
        <v>1027</v>
      </c>
      <c r="GT231" s="2165" t="s">
        <v>1027</v>
      </c>
      <c r="GU231" s="2165" t="s">
        <v>1027</v>
      </c>
      <c r="GV231" s="2165" t="s">
        <v>1027</v>
      </c>
      <c r="GW231" s="2165" t="s">
        <v>1027</v>
      </c>
      <c r="GX231" s="2165" t="s">
        <v>1027</v>
      </c>
      <c r="GY231" s="2165" t="s">
        <v>1027</v>
      </c>
      <c r="GZ231" s="2165" t="s">
        <v>1027</v>
      </c>
      <c r="HA231" s="2165" t="s">
        <v>1027</v>
      </c>
      <c r="HB231" s="2165" t="s">
        <v>1027</v>
      </c>
      <c r="HC231" s="2165">
        <v>8.4847504933837688E-3</v>
      </c>
      <c r="HD231" s="2165">
        <v>6.2821342926638489E-3</v>
      </c>
      <c r="HE231" s="2165">
        <v>1.1166424302894567E-2</v>
      </c>
      <c r="HF231" s="2165">
        <v>1.4516391083041468E-2</v>
      </c>
      <c r="HG231" s="2165">
        <v>1.7738560480828364E-2</v>
      </c>
      <c r="HH231" s="2165">
        <v>8.9284351269894573E-3</v>
      </c>
      <c r="HI231" s="2165">
        <v>2.0198396998654406E-2</v>
      </c>
      <c r="HJ231" s="2165" t="s">
        <v>1027</v>
      </c>
      <c r="HK231" s="2165" t="s">
        <v>1027</v>
      </c>
      <c r="HL231" s="2165" t="s">
        <v>1027</v>
      </c>
      <c r="HM231" s="2165" t="s">
        <v>1027</v>
      </c>
      <c r="HN231" s="2165" t="s">
        <v>1027</v>
      </c>
      <c r="HO231" s="2165" t="s">
        <v>1027</v>
      </c>
      <c r="HP231" s="2165" t="s">
        <v>1027</v>
      </c>
      <c r="HQ231" s="2165" t="s">
        <v>1027</v>
      </c>
      <c r="HR231" s="2165" t="s">
        <v>1027</v>
      </c>
      <c r="HS231" s="2165" t="s">
        <v>1027</v>
      </c>
      <c r="HT231" s="2165" t="s">
        <v>1027</v>
      </c>
      <c r="HU231" s="2165" t="s">
        <v>1027</v>
      </c>
      <c r="HV231" s="2165" t="s">
        <v>1027</v>
      </c>
      <c r="HW231" s="2165" t="s">
        <v>1027</v>
      </c>
      <c r="HX231" s="2165">
        <v>1.6615730810463913E-2</v>
      </c>
      <c r="HY231" s="2165">
        <v>4.658800526586666E-3</v>
      </c>
      <c r="HZ231" s="2165">
        <v>5.6675835937281E-3</v>
      </c>
      <c r="IA231" s="2165">
        <v>4.8297102555491097E-3</v>
      </c>
      <c r="IB231" s="2165">
        <v>7.8752328031020061E-3</v>
      </c>
      <c r="IC231" s="2165">
        <v>7.4368835338245384E-3</v>
      </c>
      <c r="ID231" s="2165">
        <v>1.545849224066276E-2</v>
      </c>
      <c r="IE231" s="2165">
        <v>1.4451308300596405E-2</v>
      </c>
      <c r="IF231" s="2165" t="s">
        <v>1027</v>
      </c>
      <c r="IG231" s="2165" t="s">
        <v>1027</v>
      </c>
      <c r="IH231" s="2165" t="s">
        <v>1027</v>
      </c>
      <c r="II231" s="2165" t="s">
        <v>1027</v>
      </c>
      <c r="IJ231" s="2165" t="s">
        <v>1027</v>
      </c>
      <c r="IK231" s="2165" t="s">
        <v>1027</v>
      </c>
      <c r="IL231" s="2165" t="s">
        <v>1027</v>
      </c>
      <c r="IM231" s="2165" t="s">
        <v>1027</v>
      </c>
      <c r="IN231" s="2165" t="s">
        <v>1027</v>
      </c>
      <c r="IO231" s="2165" t="s">
        <v>1027</v>
      </c>
      <c r="IP231" s="2165" t="s">
        <v>1027</v>
      </c>
      <c r="IQ231" s="2165" t="s">
        <v>1027</v>
      </c>
      <c r="IR231" s="2165">
        <v>1.0036478706340774E-2</v>
      </c>
      <c r="IS231" s="2165">
        <v>1.0601407805555942E-2</v>
      </c>
      <c r="IT231" s="2165">
        <v>4.1585595236442799E-3</v>
      </c>
      <c r="IU231" s="2165">
        <v>7.1853169739828412E-3</v>
      </c>
      <c r="IV231" s="2165">
        <v>3.2148091123604815E-3</v>
      </c>
      <c r="IW231" s="2165">
        <v>2.3154912745179286E-3</v>
      </c>
      <c r="IX231" s="2165">
        <v>4.1818450151392527E-3</v>
      </c>
      <c r="IY231" s="2165">
        <v>4.7472845157798512E-3</v>
      </c>
      <c r="IZ231" s="2165">
        <v>1.0412621747645744E-2</v>
      </c>
      <c r="JA231" s="2165" t="s">
        <v>1027</v>
      </c>
      <c r="JB231" s="2165" t="s">
        <v>1027</v>
      </c>
      <c r="JC231" s="2165" t="s">
        <v>1027</v>
      </c>
      <c r="JD231" s="2165" t="s">
        <v>1027</v>
      </c>
      <c r="JE231" s="2165" t="s">
        <v>1027</v>
      </c>
      <c r="JF231" s="2165" t="s">
        <v>1027</v>
      </c>
      <c r="JG231" s="2165" t="s">
        <v>1027</v>
      </c>
      <c r="JH231" s="2165" t="s">
        <v>1027</v>
      </c>
      <c r="JI231" s="2165" t="s">
        <v>1027</v>
      </c>
      <c r="JJ231" s="2165" t="s">
        <v>1027</v>
      </c>
      <c r="JK231" s="2165" t="s">
        <v>1027</v>
      </c>
      <c r="JL231" s="2165" t="s">
        <v>1027</v>
      </c>
    </row>
    <row r="232" spans="1:272" s="2185" customFormat="1" ht="13.8">
      <c r="A232" s="2226" t="s">
        <v>590</v>
      </c>
      <c r="B232" s="152"/>
      <c r="D232" s="2340"/>
      <c r="E232" s="2234">
        <v>9</v>
      </c>
      <c r="F232" s="2187" t="s">
        <v>1027</v>
      </c>
      <c r="G232" s="2389">
        <v>0</v>
      </c>
      <c r="H232" s="2389" t="s">
        <v>1027</v>
      </c>
      <c r="I232" s="2185" t="s">
        <v>1424</v>
      </c>
      <c r="K232" s="2391" t="s">
        <v>1027</v>
      </c>
      <c r="L232" s="2391" t="s">
        <v>1027</v>
      </c>
      <c r="M232" s="2391" t="s">
        <v>1027</v>
      </c>
      <c r="N232" s="2391" t="s">
        <v>1027</v>
      </c>
      <c r="O232" s="2392" t="s">
        <v>1027</v>
      </c>
      <c r="P232" s="2391" t="s">
        <v>1027</v>
      </c>
      <c r="R232" s="2186"/>
      <c r="S232" s="2164">
        <v>0.43592341908547411</v>
      </c>
      <c r="T232" s="2331" t="s">
        <v>1425</v>
      </c>
      <c r="U232" s="2165">
        <v>4.0375245246236898E-3</v>
      </c>
      <c r="V232" s="2165">
        <v>4.0375245246236898E-3</v>
      </c>
      <c r="W232" s="2165">
        <v>4.0375245246236898E-3</v>
      </c>
      <c r="X232" s="2165">
        <v>4.0375245246236898E-3</v>
      </c>
      <c r="Y232" s="2165">
        <v>0</v>
      </c>
      <c r="Z232" s="2165">
        <v>4.2959511454693068E-3</v>
      </c>
      <c r="AA232" s="2165">
        <v>4.7072652936656538E-3</v>
      </c>
      <c r="AB232" s="2165">
        <v>0</v>
      </c>
      <c r="AC232" s="2165" t="s">
        <v>1027</v>
      </c>
      <c r="AD232" s="2165" t="s">
        <v>1027</v>
      </c>
      <c r="AE232" s="2165" t="s">
        <v>1027</v>
      </c>
      <c r="AF232" s="2165" t="s">
        <v>1027</v>
      </c>
      <c r="AG232" s="2165" t="s">
        <v>1027</v>
      </c>
      <c r="AH232" s="2165" t="s">
        <v>1027</v>
      </c>
      <c r="AI232" s="2165" t="s">
        <v>1027</v>
      </c>
      <c r="AJ232" s="2165" t="s">
        <v>1027</v>
      </c>
      <c r="AK232" s="2165" t="s">
        <v>1027</v>
      </c>
      <c r="AL232" s="2165" t="s">
        <v>1027</v>
      </c>
      <c r="AM232" s="2165" t="s">
        <v>1027</v>
      </c>
      <c r="AN232" s="2165" t="s">
        <v>1027</v>
      </c>
      <c r="AO232" s="2165" t="s">
        <v>1027</v>
      </c>
      <c r="AP232" s="2165" t="s">
        <v>1027</v>
      </c>
      <c r="AQ232" s="2165" t="s">
        <v>1027</v>
      </c>
      <c r="AR232" s="2165">
        <v>4.0375245246236898E-3</v>
      </c>
      <c r="AS232" s="2165">
        <v>4.0375245246236898E-3</v>
      </c>
      <c r="AT232" s="2165">
        <v>4.0375245246236898E-3</v>
      </c>
      <c r="AU232" s="2165">
        <v>4.0375245246236898E-3</v>
      </c>
      <c r="AV232" s="2165">
        <v>0</v>
      </c>
      <c r="AW232" s="2165">
        <v>6.0620373712071754E-3</v>
      </c>
      <c r="AX232" s="2165">
        <v>5.6491588252067298E-3</v>
      </c>
      <c r="AY232" s="2165">
        <v>6.0358774403646157E-3</v>
      </c>
      <c r="AZ232" s="2165" t="s">
        <v>1027</v>
      </c>
      <c r="BA232" s="2165" t="s">
        <v>1027</v>
      </c>
      <c r="BB232" s="2165" t="s">
        <v>1027</v>
      </c>
      <c r="BC232" s="2165" t="s">
        <v>1027</v>
      </c>
      <c r="BD232" s="2165" t="s">
        <v>1027</v>
      </c>
      <c r="BE232" s="2165" t="s">
        <v>1027</v>
      </c>
      <c r="BF232" s="2165" t="s">
        <v>1027</v>
      </c>
      <c r="BG232" s="2165" t="s">
        <v>1027</v>
      </c>
      <c r="BH232" s="2165" t="s">
        <v>1027</v>
      </c>
      <c r="BI232" s="2165" t="s">
        <v>1027</v>
      </c>
      <c r="BJ232" s="2165" t="s">
        <v>1027</v>
      </c>
      <c r="BK232" s="2165">
        <v>4.0375245246236898E-3</v>
      </c>
      <c r="BL232" s="2165">
        <v>4.0375245246236898E-3</v>
      </c>
      <c r="BM232" s="2165">
        <v>4.0375245246236898E-3</v>
      </c>
      <c r="BN232" s="2165">
        <v>0</v>
      </c>
      <c r="BO232" s="2165">
        <v>1.0063635918510496E-2</v>
      </c>
      <c r="BP232" s="2165">
        <v>7.8062820051292559E-3</v>
      </c>
      <c r="BQ232" s="2165">
        <v>5.3485885372112916E-3</v>
      </c>
      <c r="BR232" s="2165">
        <v>0</v>
      </c>
      <c r="BS232" s="2165" t="s">
        <v>1027</v>
      </c>
      <c r="BT232" s="2165" t="s">
        <v>1027</v>
      </c>
      <c r="BU232" s="2165" t="s">
        <v>1027</v>
      </c>
      <c r="BV232" s="2165" t="s">
        <v>1027</v>
      </c>
      <c r="BW232" s="2165" t="s">
        <v>1027</v>
      </c>
      <c r="BX232" s="2165" t="s">
        <v>1027</v>
      </c>
      <c r="BY232" s="2165" t="s">
        <v>1027</v>
      </c>
      <c r="BZ232" s="2165" t="s">
        <v>1027</v>
      </c>
      <c r="CA232" s="2165" t="s">
        <v>1027</v>
      </c>
      <c r="CB232" s="2165" t="s">
        <v>1027</v>
      </c>
      <c r="CC232" s="2165" t="s">
        <v>1027</v>
      </c>
      <c r="CD232" s="2165" t="s">
        <v>1027</v>
      </c>
      <c r="CE232" s="2165">
        <v>4.0375245246236898E-3</v>
      </c>
      <c r="CF232" s="2165">
        <v>4.0375245246236898E-3</v>
      </c>
      <c r="CG232" s="2165">
        <v>4.0375245246236898E-3</v>
      </c>
      <c r="CH232" s="2165">
        <v>4.0375245246236898E-3</v>
      </c>
      <c r="CI232" s="2165">
        <v>3.7874673052463049E-3</v>
      </c>
      <c r="CJ232" s="2165">
        <v>4.7574437802448046E-3</v>
      </c>
      <c r="CK232" s="2165">
        <v>0</v>
      </c>
      <c r="CL232" s="2165">
        <v>7.7047422023245118E-3</v>
      </c>
      <c r="CM232" s="2165" t="s">
        <v>1027</v>
      </c>
      <c r="CN232" s="2165" t="s">
        <v>1027</v>
      </c>
      <c r="CO232" s="2165" t="s">
        <v>1027</v>
      </c>
      <c r="CP232" s="2165" t="s">
        <v>1027</v>
      </c>
      <c r="CQ232" s="2165" t="s">
        <v>1027</v>
      </c>
      <c r="CR232" s="2165" t="s">
        <v>1027</v>
      </c>
      <c r="CS232" s="2165" t="s">
        <v>1027</v>
      </c>
      <c r="CT232" s="2165" t="s">
        <v>1027</v>
      </c>
      <c r="CU232" s="2165" t="s">
        <v>1027</v>
      </c>
      <c r="CV232" s="2165" t="s">
        <v>1027</v>
      </c>
      <c r="CW232" s="2165" t="s">
        <v>1027</v>
      </c>
      <c r="CX232" s="2165" t="s">
        <v>1027</v>
      </c>
      <c r="CY232" s="2165" t="s">
        <v>1027</v>
      </c>
      <c r="CZ232" s="2165">
        <v>5.4646970919811182E-3</v>
      </c>
      <c r="DA232" s="2165">
        <v>6.5073203359808521E-3</v>
      </c>
      <c r="DB232" s="2165">
        <v>3.4026352964187118E-3</v>
      </c>
      <c r="DC232" s="2165">
        <v>7.3394084422928139E-3</v>
      </c>
      <c r="DD232" s="2165">
        <v>0</v>
      </c>
      <c r="DE232" s="2165">
        <v>4.8368036726289245E-3</v>
      </c>
      <c r="DF232" s="2165">
        <v>6.0975234842015362E-3</v>
      </c>
      <c r="DG232" s="2165">
        <v>4.6537900049794037E-3</v>
      </c>
      <c r="DH232" s="2165" t="s">
        <v>1027</v>
      </c>
      <c r="DI232" s="2165" t="s">
        <v>1027</v>
      </c>
      <c r="DJ232" s="2165" t="s">
        <v>1027</v>
      </c>
      <c r="DK232" s="2165" t="s">
        <v>1027</v>
      </c>
      <c r="DL232" s="2165" t="s">
        <v>1027</v>
      </c>
      <c r="DM232" s="2165" t="s">
        <v>1027</v>
      </c>
      <c r="DN232" s="2165" t="s">
        <v>1027</v>
      </c>
      <c r="DO232" s="2165" t="s">
        <v>1027</v>
      </c>
      <c r="DP232" s="2165" t="s">
        <v>1027</v>
      </c>
      <c r="DQ232" s="2165" t="s">
        <v>1027</v>
      </c>
      <c r="DR232" s="2165" t="s">
        <v>1027</v>
      </c>
      <c r="DS232" s="2165" t="s">
        <v>1027</v>
      </c>
      <c r="DT232" s="2165">
        <v>7.0217069928113496E-3</v>
      </c>
      <c r="DU232" s="2165">
        <v>6.2293684638481846E-3</v>
      </c>
      <c r="DV232" s="2165">
        <v>0</v>
      </c>
      <c r="DW232" s="2165">
        <v>2.7385234590609816E-3</v>
      </c>
      <c r="DX232" s="2165">
        <v>5.8201318627637711E-3</v>
      </c>
      <c r="DY232" s="2165">
        <v>6.1685666541954039E-3</v>
      </c>
      <c r="DZ232" s="2165">
        <v>5.658380258340129E-3</v>
      </c>
      <c r="EA232" s="2165">
        <v>5.200654711073156E-3</v>
      </c>
      <c r="EB232" s="2165">
        <v>7.4102858630211389E-3</v>
      </c>
      <c r="EC232" s="2165" t="s">
        <v>1027</v>
      </c>
      <c r="ED232" s="2165" t="s">
        <v>1027</v>
      </c>
      <c r="EE232" s="2165" t="s">
        <v>1027</v>
      </c>
      <c r="EF232" s="2165" t="s">
        <v>1027</v>
      </c>
      <c r="EG232" s="2165" t="s">
        <v>1027</v>
      </c>
      <c r="EH232" s="2165" t="s">
        <v>1027</v>
      </c>
      <c r="EI232" s="2165" t="s">
        <v>1027</v>
      </c>
      <c r="EJ232" s="2165" t="s">
        <v>1027</v>
      </c>
      <c r="EK232" s="2165" t="s">
        <v>1027</v>
      </c>
      <c r="EL232" s="2165" t="s">
        <v>1027</v>
      </c>
      <c r="EM232" s="2165" t="s">
        <v>1027</v>
      </c>
      <c r="EN232" s="2165" t="s">
        <v>1027</v>
      </c>
      <c r="EO232" s="2165" t="s">
        <v>1027</v>
      </c>
      <c r="EP232" s="2165">
        <v>0</v>
      </c>
      <c r="EQ232" s="2165">
        <v>1.2474993029985088E-2</v>
      </c>
      <c r="ER232" s="2165">
        <v>3.3809252097212923E-3</v>
      </c>
      <c r="ES232" s="2165">
        <v>0</v>
      </c>
      <c r="ET232" s="2165">
        <v>4.9761051706336346E-3</v>
      </c>
      <c r="EU232" s="2165">
        <v>6.2813219717867382E-3</v>
      </c>
      <c r="EV232" s="2165">
        <v>0</v>
      </c>
      <c r="EW232" s="2165">
        <v>5.8762773634336444E-3</v>
      </c>
      <c r="EX232" s="2165" t="s">
        <v>1027</v>
      </c>
      <c r="EY232" s="2165" t="s">
        <v>1027</v>
      </c>
      <c r="EZ232" s="2165" t="s">
        <v>1027</v>
      </c>
      <c r="FA232" s="2165" t="s">
        <v>1027</v>
      </c>
      <c r="FB232" s="2165" t="s">
        <v>1027</v>
      </c>
      <c r="FC232" s="2165" t="s">
        <v>1027</v>
      </c>
      <c r="FD232" s="2165" t="s">
        <v>1027</v>
      </c>
      <c r="FE232" s="2165" t="s">
        <v>1027</v>
      </c>
      <c r="FF232" s="2165" t="s">
        <v>1027</v>
      </c>
      <c r="FG232" s="2165" t="s">
        <v>1027</v>
      </c>
      <c r="FH232" s="2165" t="s">
        <v>1027</v>
      </c>
      <c r="FI232" s="2165" t="s">
        <v>1027</v>
      </c>
      <c r="FJ232" s="2165" t="s">
        <v>1027</v>
      </c>
      <c r="FK232" s="2165" t="s">
        <v>1027</v>
      </c>
      <c r="FL232" s="2165">
        <v>1.0895731572280461E-2</v>
      </c>
      <c r="FM232" s="2165">
        <v>6.5370754219537938E-3</v>
      </c>
      <c r="FN232" s="2165">
        <v>3.8267950454558149E-3</v>
      </c>
      <c r="FO232" s="2165">
        <v>0</v>
      </c>
      <c r="FP232" s="2165">
        <v>2.8575639329532364E-3</v>
      </c>
      <c r="FQ232" s="2165">
        <v>7.7187588955308847E-3</v>
      </c>
      <c r="FR232" s="2165">
        <v>0</v>
      </c>
      <c r="FS232" s="2165" t="s">
        <v>1027</v>
      </c>
      <c r="FT232" s="2165" t="s">
        <v>1027</v>
      </c>
      <c r="FU232" s="2165" t="s">
        <v>1027</v>
      </c>
      <c r="FV232" s="2165" t="s">
        <v>1027</v>
      </c>
      <c r="FW232" s="2165" t="s">
        <v>1027</v>
      </c>
      <c r="FX232" s="2165" t="s">
        <v>1027</v>
      </c>
      <c r="FY232" s="2165" t="s">
        <v>1027</v>
      </c>
      <c r="FZ232" s="2165" t="s">
        <v>1027</v>
      </c>
      <c r="GA232" s="2165" t="s">
        <v>1027</v>
      </c>
      <c r="GB232" s="2165" t="s">
        <v>1027</v>
      </c>
      <c r="GC232" s="2165" t="s">
        <v>1027</v>
      </c>
      <c r="GD232" s="2165" t="s">
        <v>1027</v>
      </c>
      <c r="GE232" s="2165" t="s">
        <v>1027</v>
      </c>
      <c r="GF232" s="2165">
        <v>8.8247962905627711E-3</v>
      </c>
      <c r="GG232" s="2165">
        <v>4.6508606631186465E-3</v>
      </c>
      <c r="GH232" s="2165">
        <v>0</v>
      </c>
      <c r="GI232" s="2165">
        <v>7.98372034487029E-3</v>
      </c>
      <c r="GJ232" s="2165">
        <v>3.2030223179405964E-3</v>
      </c>
      <c r="GK232" s="2165">
        <v>0</v>
      </c>
      <c r="GL232" s="2165">
        <v>4.4582464429803311E-3</v>
      </c>
      <c r="GM232" s="2165">
        <v>8.2797769230002968E-3</v>
      </c>
      <c r="GN232" s="2165">
        <v>8.7413606604042123E-3</v>
      </c>
      <c r="GO232" s="2165">
        <v>7.9171664931420027E-3</v>
      </c>
      <c r="GP232" s="2165" t="s">
        <v>1027</v>
      </c>
      <c r="GQ232" s="2165" t="s">
        <v>1027</v>
      </c>
      <c r="GR232" s="2165" t="s">
        <v>1027</v>
      </c>
      <c r="GS232" s="2165" t="s">
        <v>1027</v>
      </c>
      <c r="GT232" s="2165" t="s">
        <v>1027</v>
      </c>
      <c r="GU232" s="2165" t="s">
        <v>1027</v>
      </c>
      <c r="GV232" s="2165" t="s">
        <v>1027</v>
      </c>
      <c r="GW232" s="2165" t="s">
        <v>1027</v>
      </c>
      <c r="GX232" s="2165" t="s">
        <v>1027</v>
      </c>
      <c r="GY232" s="2165" t="s">
        <v>1027</v>
      </c>
      <c r="GZ232" s="2165" t="s">
        <v>1027</v>
      </c>
      <c r="HA232" s="2165" t="s">
        <v>1027</v>
      </c>
      <c r="HB232" s="2165" t="s">
        <v>1027</v>
      </c>
      <c r="HC232" s="2165">
        <v>1.0437777415223209E-2</v>
      </c>
      <c r="HD232" s="2165">
        <v>5.1374850953794446E-3</v>
      </c>
      <c r="HE232" s="2165">
        <v>0</v>
      </c>
      <c r="HF232" s="2165">
        <v>6.4796882180236798E-3</v>
      </c>
      <c r="HG232" s="2165">
        <v>5.6773492539936828E-3</v>
      </c>
      <c r="HH232" s="2165">
        <v>0</v>
      </c>
      <c r="HI232" s="2165">
        <v>8.3627948033135665E-3</v>
      </c>
      <c r="HJ232" s="2165" t="s">
        <v>1027</v>
      </c>
      <c r="HK232" s="2165" t="s">
        <v>1027</v>
      </c>
      <c r="HL232" s="2165" t="s">
        <v>1027</v>
      </c>
      <c r="HM232" s="2165" t="s">
        <v>1027</v>
      </c>
      <c r="HN232" s="2165" t="s">
        <v>1027</v>
      </c>
      <c r="HO232" s="2165" t="s">
        <v>1027</v>
      </c>
      <c r="HP232" s="2165" t="s">
        <v>1027</v>
      </c>
      <c r="HQ232" s="2165" t="s">
        <v>1027</v>
      </c>
      <c r="HR232" s="2165" t="s">
        <v>1027</v>
      </c>
      <c r="HS232" s="2165" t="s">
        <v>1027</v>
      </c>
      <c r="HT232" s="2165" t="s">
        <v>1027</v>
      </c>
      <c r="HU232" s="2165" t="s">
        <v>1027</v>
      </c>
      <c r="HV232" s="2165" t="s">
        <v>1027</v>
      </c>
      <c r="HW232" s="2165" t="s">
        <v>1027</v>
      </c>
      <c r="HX232" s="2165">
        <v>3.0930739945084604E-3</v>
      </c>
      <c r="HY232" s="2165">
        <v>1.1563031813322012E-2</v>
      </c>
      <c r="HZ232" s="2165">
        <v>0</v>
      </c>
      <c r="IA232" s="2165">
        <v>6.8317940118332076E-3</v>
      </c>
      <c r="IB232" s="2165">
        <v>5.7119891594786722E-3</v>
      </c>
      <c r="IC232" s="2165">
        <v>0</v>
      </c>
      <c r="ID232" s="2165">
        <v>0</v>
      </c>
      <c r="IE232" s="2165">
        <v>8.0828731157484932E-3</v>
      </c>
      <c r="IF232" s="2165" t="s">
        <v>1027</v>
      </c>
      <c r="IG232" s="2165" t="s">
        <v>1027</v>
      </c>
      <c r="IH232" s="2165" t="s">
        <v>1027</v>
      </c>
      <c r="II232" s="2165" t="s">
        <v>1027</v>
      </c>
      <c r="IJ232" s="2165" t="s">
        <v>1027</v>
      </c>
      <c r="IK232" s="2165" t="s">
        <v>1027</v>
      </c>
      <c r="IL232" s="2165" t="s">
        <v>1027</v>
      </c>
      <c r="IM232" s="2165" t="s">
        <v>1027</v>
      </c>
      <c r="IN232" s="2165" t="s">
        <v>1027</v>
      </c>
      <c r="IO232" s="2165" t="s">
        <v>1027</v>
      </c>
      <c r="IP232" s="2165" t="s">
        <v>1027</v>
      </c>
      <c r="IQ232" s="2165" t="s">
        <v>1027</v>
      </c>
      <c r="IR232" s="2165">
        <v>1.0626002764270974E-2</v>
      </c>
      <c r="IS232" s="2165">
        <v>0</v>
      </c>
      <c r="IT232" s="2165">
        <v>3.4685643507652779E-3</v>
      </c>
      <c r="IU232" s="2165">
        <v>0</v>
      </c>
      <c r="IV232" s="2165">
        <v>0</v>
      </c>
      <c r="IW232" s="2165">
        <v>5.5032366483351945E-3</v>
      </c>
      <c r="IX232" s="2165">
        <v>6.637384092576807E-3</v>
      </c>
      <c r="IY232" s="2165">
        <v>0</v>
      </c>
      <c r="IZ232" s="2165">
        <v>8.0947623114147448E-3</v>
      </c>
      <c r="JA232" s="2165" t="s">
        <v>1027</v>
      </c>
      <c r="JB232" s="2165" t="s">
        <v>1027</v>
      </c>
      <c r="JC232" s="2165" t="s">
        <v>1027</v>
      </c>
      <c r="JD232" s="2165" t="s">
        <v>1027</v>
      </c>
      <c r="JE232" s="2165" t="s">
        <v>1027</v>
      </c>
      <c r="JF232" s="2165" t="s">
        <v>1027</v>
      </c>
      <c r="JG232" s="2165" t="s">
        <v>1027</v>
      </c>
      <c r="JH232" s="2165" t="s">
        <v>1027</v>
      </c>
      <c r="JI232" s="2165" t="s">
        <v>1027</v>
      </c>
      <c r="JJ232" s="2165" t="s">
        <v>1027</v>
      </c>
      <c r="JK232" s="2165" t="s">
        <v>1027</v>
      </c>
      <c r="JL232" s="2165" t="s">
        <v>1027</v>
      </c>
    </row>
    <row r="233" spans="1:272" s="2185" customFormat="1" ht="13.8">
      <c r="A233" s="2226" t="s">
        <v>590</v>
      </c>
      <c r="B233" s="152"/>
      <c r="D233" s="2340"/>
      <c r="E233" s="2234">
        <v>10</v>
      </c>
      <c r="F233" s="2187" t="s">
        <v>1027</v>
      </c>
      <c r="G233" s="2389">
        <v>0</v>
      </c>
      <c r="H233" s="2389" t="s">
        <v>1027</v>
      </c>
      <c r="I233" s="2185" t="s">
        <v>1424</v>
      </c>
      <c r="K233" s="2391" t="s">
        <v>1027</v>
      </c>
      <c r="L233" s="2391" t="s">
        <v>1027</v>
      </c>
      <c r="M233" s="2391" t="s">
        <v>1027</v>
      </c>
      <c r="N233" s="2391" t="s">
        <v>1027</v>
      </c>
      <c r="O233" s="2392" t="s">
        <v>1027</v>
      </c>
      <c r="P233" s="2391" t="s">
        <v>1027</v>
      </c>
      <c r="R233" s="2186"/>
      <c r="S233" s="2164">
        <v>0.9351399282042876</v>
      </c>
      <c r="T233" s="2331" t="s">
        <v>1425</v>
      </c>
      <c r="U233" s="2165">
        <v>1.5006352459016395E-2</v>
      </c>
      <c r="V233" s="2165">
        <v>1.5006352459016395E-2</v>
      </c>
      <c r="W233" s="2165">
        <v>1.5006352459016395E-2</v>
      </c>
      <c r="X233" s="2165">
        <v>1.5006352459016395E-2</v>
      </c>
      <c r="Y233" s="2165">
        <v>0</v>
      </c>
      <c r="Z233" s="2165">
        <v>1.6868545081967213E-2</v>
      </c>
      <c r="AA233" s="2165">
        <v>8.758709174318929E-3</v>
      </c>
      <c r="AB233" s="2165">
        <v>0</v>
      </c>
      <c r="AC233" s="2165" t="s">
        <v>1027</v>
      </c>
      <c r="AD233" s="2165" t="s">
        <v>1027</v>
      </c>
      <c r="AE233" s="2165" t="s">
        <v>1027</v>
      </c>
      <c r="AF233" s="2165" t="s">
        <v>1027</v>
      </c>
      <c r="AG233" s="2165" t="s">
        <v>1027</v>
      </c>
      <c r="AH233" s="2165" t="s">
        <v>1027</v>
      </c>
      <c r="AI233" s="2165" t="s">
        <v>1027</v>
      </c>
      <c r="AJ233" s="2165" t="s">
        <v>1027</v>
      </c>
      <c r="AK233" s="2165" t="s">
        <v>1027</v>
      </c>
      <c r="AL233" s="2165" t="s">
        <v>1027</v>
      </c>
      <c r="AM233" s="2165" t="s">
        <v>1027</v>
      </c>
      <c r="AN233" s="2165" t="s">
        <v>1027</v>
      </c>
      <c r="AO233" s="2165" t="s">
        <v>1027</v>
      </c>
      <c r="AP233" s="2165" t="s">
        <v>1027</v>
      </c>
      <c r="AQ233" s="2165" t="s">
        <v>1027</v>
      </c>
      <c r="AR233" s="2165">
        <v>1.5006352459016395E-2</v>
      </c>
      <c r="AS233" s="2165">
        <v>1.5006352459016395E-2</v>
      </c>
      <c r="AT233" s="2165">
        <v>1.5006352459016395E-2</v>
      </c>
      <c r="AU233" s="2165">
        <v>1.5006352459016395E-2</v>
      </c>
      <c r="AV233" s="2165">
        <v>0</v>
      </c>
      <c r="AW233" s="2165">
        <v>1.1151558073654391E-2</v>
      </c>
      <c r="AX233" s="2165">
        <v>1.0446836638338054E-2</v>
      </c>
      <c r="AY233" s="2165">
        <v>1.2789423984891407E-2</v>
      </c>
      <c r="AZ233" s="2165" t="s">
        <v>1027</v>
      </c>
      <c r="BA233" s="2165" t="s">
        <v>1027</v>
      </c>
      <c r="BB233" s="2165" t="s">
        <v>1027</v>
      </c>
      <c r="BC233" s="2165" t="s">
        <v>1027</v>
      </c>
      <c r="BD233" s="2165" t="s">
        <v>1027</v>
      </c>
      <c r="BE233" s="2165" t="s">
        <v>1027</v>
      </c>
      <c r="BF233" s="2165" t="s">
        <v>1027</v>
      </c>
      <c r="BG233" s="2165" t="s">
        <v>1027</v>
      </c>
      <c r="BH233" s="2165" t="s">
        <v>1027</v>
      </c>
      <c r="BI233" s="2165" t="s">
        <v>1027</v>
      </c>
      <c r="BJ233" s="2165" t="s">
        <v>1027</v>
      </c>
      <c r="BK233" s="2165">
        <v>1.5006352459016395E-2</v>
      </c>
      <c r="BL233" s="2165">
        <v>1.5006352459016395E-2</v>
      </c>
      <c r="BM233" s="2165">
        <v>1.5006352459016395E-2</v>
      </c>
      <c r="BN233" s="2165">
        <v>0</v>
      </c>
      <c r="BO233" s="2165">
        <v>1.0672438524590166E-2</v>
      </c>
      <c r="BP233" s="2165">
        <v>1.3208026440037771E-2</v>
      </c>
      <c r="BQ233" s="2165">
        <v>1.4637110481586403E-2</v>
      </c>
      <c r="BR233" s="2165">
        <v>0</v>
      </c>
      <c r="BS233" s="2165" t="s">
        <v>1027</v>
      </c>
      <c r="BT233" s="2165" t="s">
        <v>1027</v>
      </c>
      <c r="BU233" s="2165" t="s">
        <v>1027</v>
      </c>
      <c r="BV233" s="2165" t="s">
        <v>1027</v>
      </c>
      <c r="BW233" s="2165" t="s">
        <v>1027</v>
      </c>
      <c r="BX233" s="2165" t="s">
        <v>1027</v>
      </c>
      <c r="BY233" s="2165" t="s">
        <v>1027</v>
      </c>
      <c r="BZ233" s="2165" t="s">
        <v>1027</v>
      </c>
      <c r="CA233" s="2165" t="s">
        <v>1027</v>
      </c>
      <c r="CB233" s="2165" t="s">
        <v>1027</v>
      </c>
      <c r="CC233" s="2165" t="s">
        <v>1027</v>
      </c>
      <c r="CD233" s="2165" t="s">
        <v>1027</v>
      </c>
      <c r="CE233" s="2165">
        <v>1.5006352459016395E-2</v>
      </c>
      <c r="CF233" s="2165">
        <v>1.5006352459016395E-2</v>
      </c>
      <c r="CG233" s="2165">
        <v>1.5006352459016395E-2</v>
      </c>
      <c r="CH233" s="2165">
        <v>1.5006352459016395E-2</v>
      </c>
      <c r="CI233" s="2165">
        <v>1.4117008196721313E-2</v>
      </c>
      <c r="CJ233" s="2165">
        <v>1.2754923368540194E-2</v>
      </c>
      <c r="CK233" s="2165">
        <v>0</v>
      </c>
      <c r="CL233" s="2165">
        <v>1.7587063267233239E-2</v>
      </c>
      <c r="CM233" s="2165" t="s">
        <v>1027</v>
      </c>
      <c r="CN233" s="2165" t="s">
        <v>1027</v>
      </c>
      <c r="CO233" s="2165" t="s">
        <v>1027</v>
      </c>
      <c r="CP233" s="2165" t="s">
        <v>1027</v>
      </c>
      <c r="CQ233" s="2165" t="s">
        <v>1027</v>
      </c>
      <c r="CR233" s="2165" t="s">
        <v>1027</v>
      </c>
      <c r="CS233" s="2165" t="s">
        <v>1027</v>
      </c>
      <c r="CT233" s="2165" t="s">
        <v>1027</v>
      </c>
      <c r="CU233" s="2165" t="s">
        <v>1027</v>
      </c>
      <c r="CV233" s="2165" t="s">
        <v>1027</v>
      </c>
      <c r="CW233" s="2165" t="s">
        <v>1027</v>
      </c>
      <c r="CX233" s="2165" t="s">
        <v>1027</v>
      </c>
      <c r="CY233" s="2165" t="s">
        <v>1027</v>
      </c>
      <c r="CZ233" s="2165">
        <v>2.1510103871576959E-2</v>
      </c>
      <c r="DA233" s="2165">
        <v>1.0091252302025783E-2</v>
      </c>
      <c r="DB233" s="2165">
        <v>5.4655616942909761E-3</v>
      </c>
      <c r="DC233" s="2165">
        <v>5.967216117216117E-3</v>
      </c>
      <c r="DD233" s="2165">
        <v>0</v>
      </c>
      <c r="DE233" s="2165">
        <v>2.4864468864468862E-2</v>
      </c>
      <c r="DF233" s="2165">
        <v>1.2748571428571427E-2</v>
      </c>
      <c r="DG233" s="2165">
        <v>1.3352073732718895E-2</v>
      </c>
      <c r="DH233" s="2165" t="s">
        <v>1027</v>
      </c>
      <c r="DI233" s="2165" t="s">
        <v>1027</v>
      </c>
      <c r="DJ233" s="2165" t="s">
        <v>1027</v>
      </c>
      <c r="DK233" s="2165" t="s">
        <v>1027</v>
      </c>
      <c r="DL233" s="2165" t="s">
        <v>1027</v>
      </c>
      <c r="DM233" s="2165" t="s">
        <v>1027</v>
      </c>
      <c r="DN233" s="2165" t="s">
        <v>1027</v>
      </c>
      <c r="DO233" s="2165" t="s">
        <v>1027</v>
      </c>
      <c r="DP233" s="2165" t="s">
        <v>1027</v>
      </c>
      <c r="DQ233" s="2165" t="s">
        <v>1027</v>
      </c>
      <c r="DR233" s="2165" t="s">
        <v>1027</v>
      </c>
      <c r="DS233" s="2165" t="s">
        <v>1027</v>
      </c>
      <c r="DT233" s="2165">
        <v>1.1684796978281396E-2</v>
      </c>
      <c r="DU233" s="2165">
        <v>7.6406077348066303E-3</v>
      </c>
      <c r="DV233" s="2165">
        <v>0</v>
      </c>
      <c r="DW233" s="2165">
        <v>6.5871086556169431E-3</v>
      </c>
      <c r="DX233" s="2165">
        <v>1.0979853479853479E-2</v>
      </c>
      <c r="DY233" s="2165">
        <v>7.2341980605003719E-3</v>
      </c>
      <c r="DZ233" s="2165">
        <v>1.1990055248618785E-2</v>
      </c>
      <c r="EA233" s="2165">
        <v>1.8754193548387095E-2</v>
      </c>
      <c r="EB233" s="2165">
        <v>1.3234193548387096E-2</v>
      </c>
      <c r="EC233" s="2165" t="s">
        <v>1027</v>
      </c>
      <c r="ED233" s="2165" t="s">
        <v>1027</v>
      </c>
      <c r="EE233" s="2165" t="s">
        <v>1027</v>
      </c>
      <c r="EF233" s="2165" t="s">
        <v>1027</v>
      </c>
      <c r="EG233" s="2165" t="s">
        <v>1027</v>
      </c>
      <c r="EH233" s="2165" t="s">
        <v>1027</v>
      </c>
      <c r="EI233" s="2165" t="s">
        <v>1027</v>
      </c>
      <c r="EJ233" s="2165" t="s">
        <v>1027</v>
      </c>
      <c r="EK233" s="2165" t="s">
        <v>1027</v>
      </c>
      <c r="EL233" s="2165" t="s">
        <v>1027</v>
      </c>
      <c r="EM233" s="2165" t="s">
        <v>1027</v>
      </c>
      <c r="EN233" s="2165" t="s">
        <v>1027</v>
      </c>
      <c r="EO233" s="2165" t="s">
        <v>1027</v>
      </c>
      <c r="EP233" s="2165">
        <v>0</v>
      </c>
      <c r="EQ233" s="2165">
        <v>1.7777714825306892E-2</v>
      </c>
      <c r="ER233" s="2165">
        <v>5.7380294659300189E-3</v>
      </c>
      <c r="ES233" s="2165">
        <v>0</v>
      </c>
      <c r="ET233" s="2165">
        <v>1.6021703296703296E-2</v>
      </c>
      <c r="EU233" s="2165">
        <v>9.321886446886446E-3</v>
      </c>
      <c r="EV233" s="2165">
        <v>0</v>
      </c>
      <c r="EW233" s="2165">
        <v>9.9772559852670372E-3</v>
      </c>
      <c r="EX233" s="2165" t="s">
        <v>1027</v>
      </c>
      <c r="EY233" s="2165" t="s">
        <v>1027</v>
      </c>
      <c r="EZ233" s="2165" t="s">
        <v>1027</v>
      </c>
      <c r="FA233" s="2165" t="s">
        <v>1027</v>
      </c>
      <c r="FB233" s="2165" t="s">
        <v>1027</v>
      </c>
      <c r="FC233" s="2165" t="s">
        <v>1027</v>
      </c>
      <c r="FD233" s="2165" t="s">
        <v>1027</v>
      </c>
      <c r="FE233" s="2165" t="s">
        <v>1027</v>
      </c>
      <c r="FF233" s="2165" t="s">
        <v>1027</v>
      </c>
      <c r="FG233" s="2165" t="s">
        <v>1027</v>
      </c>
      <c r="FH233" s="2165" t="s">
        <v>1027</v>
      </c>
      <c r="FI233" s="2165" t="s">
        <v>1027</v>
      </c>
      <c r="FJ233" s="2165" t="s">
        <v>1027</v>
      </c>
      <c r="FK233" s="2165" t="s">
        <v>1027</v>
      </c>
      <c r="FL233" s="2165">
        <v>1.0058451369216242E-2</v>
      </c>
      <c r="FM233" s="2165">
        <v>9.9150092081031309E-3</v>
      </c>
      <c r="FN233" s="2165">
        <v>1.1592173112338858E-2</v>
      </c>
      <c r="FO233" s="2165">
        <v>0</v>
      </c>
      <c r="FP233" s="2165">
        <v>1.7119322344322344E-2</v>
      </c>
      <c r="FQ233" s="2165">
        <v>2.626488479262673E-2</v>
      </c>
      <c r="FR233" s="2165">
        <v>0</v>
      </c>
      <c r="FS233" s="2165" t="s">
        <v>1027</v>
      </c>
      <c r="FT233" s="2165" t="s">
        <v>1027</v>
      </c>
      <c r="FU233" s="2165" t="s">
        <v>1027</v>
      </c>
      <c r="FV233" s="2165" t="s">
        <v>1027</v>
      </c>
      <c r="FW233" s="2165" t="s">
        <v>1027</v>
      </c>
      <c r="FX233" s="2165" t="s">
        <v>1027</v>
      </c>
      <c r="FY233" s="2165" t="s">
        <v>1027</v>
      </c>
      <c r="FZ233" s="2165" t="s">
        <v>1027</v>
      </c>
      <c r="GA233" s="2165" t="s">
        <v>1027</v>
      </c>
      <c r="GB233" s="2165" t="s">
        <v>1027</v>
      </c>
      <c r="GC233" s="2165" t="s">
        <v>1027</v>
      </c>
      <c r="GD233" s="2165" t="s">
        <v>1027</v>
      </c>
      <c r="GE233" s="2165" t="s">
        <v>1027</v>
      </c>
      <c r="GF233" s="2165">
        <v>7.7601510859301222E-3</v>
      </c>
      <c r="GG233" s="2165">
        <v>8.1421152030217176E-3</v>
      </c>
      <c r="GH233" s="2165">
        <v>0</v>
      </c>
      <c r="GI233" s="2165">
        <v>5.8482504604051569E-3</v>
      </c>
      <c r="GJ233" s="2165">
        <v>1.437900552486188E-2</v>
      </c>
      <c r="GK233" s="2165">
        <v>0</v>
      </c>
      <c r="GL233" s="2165">
        <v>1.6247888861615566E-2</v>
      </c>
      <c r="GM233" s="2165">
        <v>1.0655064456721916E-2</v>
      </c>
      <c r="GN233" s="2165">
        <v>8.4341013824884795E-3</v>
      </c>
      <c r="GO233" s="2165">
        <v>9.6313364055299541E-3</v>
      </c>
      <c r="GP233" s="2165" t="s">
        <v>1027</v>
      </c>
      <c r="GQ233" s="2165" t="s">
        <v>1027</v>
      </c>
      <c r="GR233" s="2165" t="s">
        <v>1027</v>
      </c>
      <c r="GS233" s="2165" t="s">
        <v>1027</v>
      </c>
      <c r="GT233" s="2165" t="s">
        <v>1027</v>
      </c>
      <c r="GU233" s="2165" t="s">
        <v>1027</v>
      </c>
      <c r="GV233" s="2165" t="s">
        <v>1027</v>
      </c>
      <c r="GW233" s="2165" t="s">
        <v>1027</v>
      </c>
      <c r="GX233" s="2165" t="s">
        <v>1027</v>
      </c>
      <c r="GY233" s="2165" t="s">
        <v>1027</v>
      </c>
      <c r="GZ233" s="2165" t="s">
        <v>1027</v>
      </c>
      <c r="HA233" s="2165" t="s">
        <v>1027</v>
      </c>
      <c r="HB233" s="2165" t="s">
        <v>1027</v>
      </c>
      <c r="HC233" s="2165">
        <v>1.1280453257790368E-2</v>
      </c>
      <c r="HD233" s="2165">
        <v>8.2242681775259677E-3</v>
      </c>
      <c r="HE233" s="2165">
        <v>0</v>
      </c>
      <c r="HF233" s="2165">
        <v>1.5321886446886446E-2</v>
      </c>
      <c r="HG233" s="2165">
        <v>9.0538461538461536E-3</v>
      </c>
      <c r="HH233" s="2165">
        <v>0</v>
      </c>
      <c r="HI233" s="2165">
        <v>1.2962027649769585E-2</v>
      </c>
      <c r="HJ233" s="2165" t="s">
        <v>1027</v>
      </c>
      <c r="HK233" s="2165" t="s">
        <v>1027</v>
      </c>
      <c r="HL233" s="2165" t="s">
        <v>1027</v>
      </c>
      <c r="HM233" s="2165" t="s">
        <v>1027</v>
      </c>
      <c r="HN233" s="2165" t="s">
        <v>1027</v>
      </c>
      <c r="HO233" s="2165" t="s">
        <v>1027</v>
      </c>
      <c r="HP233" s="2165" t="s">
        <v>1027</v>
      </c>
      <c r="HQ233" s="2165" t="s">
        <v>1027</v>
      </c>
      <c r="HR233" s="2165" t="s">
        <v>1027</v>
      </c>
      <c r="HS233" s="2165" t="s">
        <v>1027</v>
      </c>
      <c r="HT233" s="2165" t="s">
        <v>1027</v>
      </c>
      <c r="HU233" s="2165" t="s">
        <v>1027</v>
      </c>
      <c r="HV233" s="2165" t="s">
        <v>1027</v>
      </c>
      <c r="HW233" s="2165" t="s">
        <v>1027</v>
      </c>
      <c r="HX233" s="2165">
        <v>1.2129281767955802E-2</v>
      </c>
      <c r="HY233" s="2165">
        <v>4.4111418047882139E-3</v>
      </c>
      <c r="HZ233" s="2165">
        <v>0</v>
      </c>
      <c r="IA233" s="2165">
        <v>1.1182783882783882E-2</v>
      </c>
      <c r="IB233" s="2165">
        <v>1.9569963369963368E-2</v>
      </c>
      <c r="IC233" s="2165">
        <v>0</v>
      </c>
      <c r="ID233" s="2165">
        <v>0</v>
      </c>
      <c r="IE233" s="2165">
        <v>1.4203317972350232E-2</v>
      </c>
      <c r="IF233" s="2165" t="s">
        <v>1027</v>
      </c>
      <c r="IG233" s="2165" t="s">
        <v>1027</v>
      </c>
      <c r="IH233" s="2165" t="s">
        <v>1027</v>
      </c>
      <c r="II233" s="2165" t="s">
        <v>1027</v>
      </c>
      <c r="IJ233" s="2165" t="s">
        <v>1027</v>
      </c>
      <c r="IK233" s="2165" t="s">
        <v>1027</v>
      </c>
      <c r="IL233" s="2165" t="s">
        <v>1027</v>
      </c>
      <c r="IM233" s="2165" t="s">
        <v>1027</v>
      </c>
      <c r="IN233" s="2165" t="s">
        <v>1027</v>
      </c>
      <c r="IO233" s="2165" t="s">
        <v>1027</v>
      </c>
      <c r="IP233" s="2165" t="s">
        <v>1027</v>
      </c>
      <c r="IQ233" s="2165" t="s">
        <v>1027</v>
      </c>
      <c r="IR233" s="2165">
        <v>9.2687440982058538E-3</v>
      </c>
      <c r="IS233" s="2165">
        <v>0</v>
      </c>
      <c r="IT233" s="2165">
        <v>1.1407182320441989E-2</v>
      </c>
      <c r="IU233" s="2165">
        <v>0</v>
      </c>
      <c r="IV233" s="2165">
        <v>0</v>
      </c>
      <c r="IW233" s="2165">
        <v>7.3054945054945057E-3</v>
      </c>
      <c r="IX233" s="2165">
        <v>8.2091684770861338E-3</v>
      </c>
      <c r="IY233" s="2165">
        <v>0</v>
      </c>
      <c r="IZ233" s="2165">
        <v>1.553483870967742E-2</v>
      </c>
      <c r="JA233" s="2165" t="s">
        <v>1027</v>
      </c>
      <c r="JB233" s="2165" t="s">
        <v>1027</v>
      </c>
      <c r="JC233" s="2165" t="s">
        <v>1027</v>
      </c>
      <c r="JD233" s="2165" t="s">
        <v>1027</v>
      </c>
      <c r="JE233" s="2165" t="s">
        <v>1027</v>
      </c>
      <c r="JF233" s="2165" t="s">
        <v>1027</v>
      </c>
      <c r="JG233" s="2165" t="s">
        <v>1027</v>
      </c>
      <c r="JH233" s="2165" t="s">
        <v>1027</v>
      </c>
      <c r="JI233" s="2165" t="s">
        <v>1027</v>
      </c>
      <c r="JJ233" s="2165" t="s">
        <v>1027</v>
      </c>
      <c r="JK233" s="2165" t="s">
        <v>1027</v>
      </c>
      <c r="JL233" s="2165" t="s">
        <v>1027</v>
      </c>
    </row>
    <row r="234" spans="1:272" s="2185" customFormat="1" ht="13.8">
      <c r="A234" s="2226" t="s">
        <v>590</v>
      </c>
      <c r="B234" s="152"/>
      <c r="D234" s="2340"/>
      <c r="E234" s="2234">
        <v>11</v>
      </c>
      <c r="F234" s="2187" t="s">
        <v>1027</v>
      </c>
      <c r="G234" s="2389">
        <v>0</v>
      </c>
      <c r="H234" s="2389" t="s">
        <v>1027</v>
      </c>
      <c r="I234" s="2185" t="s">
        <v>1424</v>
      </c>
      <c r="K234" s="2391" t="s">
        <v>1027</v>
      </c>
      <c r="L234" s="2391" t="s">
        <v>1027</v>
      </c>
      <c r="M234" s="2391" t="s">
        <v>1027</v>
      </c>
      <c r="N234" s="2391" t="s">
        <v>1027</v>
      </c>
      <c r="O234" s="2392" t="s">
        <v>1027</v>
      </c>
      <c r="P234" s="2391" t="s">
        <v>1027</v>
      </c>
      <c r="R234" s="2186"/>
      <c r="S234" s="2164" t="s">
        <v>1027</v>
      </c>
      <c r="T234" s="2331" t="s">
        <v>1425</v>
      </c>
      <c r="U234" s="2165" t="s">
        <v>1027</v>
      </c>
      <c r="V234" s="2165" t="s">
        <v>1027</v>
      </c>
      <c r="W234" s="2165" t="s">
        <v>1027</v>
      </c>
      <c r="X234" s="2165" t="s">
        <v>1027</v>
      </c>
      <c r="Y234" s="2165" t="s">
        <v>1027</v>
      </c>
      <c r="Z234" s="2165" t="s">
        <v>1027</v>
      </c>
      <c r="AA234" s="2165" t="s">
        <v>1027</v>
      </c>
      <c r="AB234" s="2165" t="s">
        <v>1027</v>
      </c>
      <c r="AC234" s="2165" t="s">
        <v>1027</v>
      </c>
      <c r="AD234" s="2165" t="s">
        <v>1027</v>
      </c>
      <c r="AE234" s="2165" t="s">
        <v>1027</v>
      </c>
      <c r="AF234" s="2165" t="s">
        <v>1027</v>
      </c>
      <c r="AG234" s="2165" t="s">
        <v>1027</v>
      </c>
      <c r="AH234" s="2165" t="s">
        <v>1027</v>
      </c>
      <c r="AI234" s="2165" t="s">
        <v>1027</v>
      </c>
      <c r="AJ234" s="2165" t="s">
        <v>1027</v>
      </c>
      <c r="AK234" s="2165" t="s">
        <v>1027</v>
      </c>
      <c r="AL234" s="2165" t="s">
        <v>1027</v>
      </c>
      <c r="AM234" s="2165" t="s">
        <v>1027</v>
      </c>
      <c r="AN234" s="2165" t="s">
        <v>1027</v>
      </c>
      <c r="AO234" s="2165" t="s">
        <v>1027</v>
      </c>
      <c r="AP234" s="2165" t="s">
        <v>1027</v>
      </c>
      <c r="AQ234" s="2165" t="s">
        <v>1027</v>
      </c>
      <c r="AR234" s="2165" t="s">
        <v>1027</v>
      </c>
      <c r="AS234" s="2165" t="s">
        <v>1027</v>
      </c>
      <c r="AT234" s="2165" t="s">
        <v>1027</v>
      </c>
      <c r="AU234" s="2165" t="s">
        <v>1027</v>
      </c>
      <c r="AV234" s="2165" t="s">
        <v>1027</v>
      </c>
      <c r="AW234" s="2165" t="s">
        <v>1027</v>
      </c>
      <c r="AX234" s="2165" t="s">
        <v>1027</v>
      </c>
      <c r="AY234" s="2165" t="s">
        <v>1027</v>
      </c>
      <c r="AZ234" s="2165" t="s">
        <v>1027</v>
      </c>
      <c r="BA234" s="2165" t="s">
        <v>1027</v>
      </c>
      <c r="BB234" s="2165" t="s">
        <v>1027</v>
      </c>
      <c r="BC234" s="2165" t="s">
        <v>1027</v>
      </c>
      <c r="BD234" s="2165" t="s">
        <v>1027</v>
      </c>
      <c r="BE234" s="2165" t="s">
        <v>1027</v>
      </c>
      <c r="BF234" s="2165" t="s">
        <v>1027</v>
      </c>
      <c r="BG234" s="2165" t="s">
        <v>1027</v>
      </c>
      <c r="BH234" s="2165" t="s">
        <v>1027</v>
      </c>
      <c r="BI234" s="2165" t="s">
        <v>1027</v>
      </c>
      <c r="BJ234" s="2165" t="s">
        <v>1027</v>
      </c>
      <c r="BK234" s="2165" t="s">
        <v>1027</v>
      </c>
      <c r="BL234" s="2165" t="s">
        <v>1027</v>
      </c>
      <c r="BM234" s="2165" t="s">
        <v>1027</v>
      </c>
      <c r="BN234" s="2165" t="s">
        <v>1027</v>
      </c>
      <c r="BO234" s="2165" t="s">
        <v>1027</v>
      </c>
      <c r="BP234" s="2165" t="s">
        <v>1027</v>
      </c>
      <c r="BQ234" s="2165" t="s">
        <v>1027</v>
      </c>
      <c r="BR234" s="2165" t="s">
        <v>1027</v>
      </c>
      <c r="BS234" s="2165" t="s">
        <v>1027</v>
      </c>
      <c r="BT234" s="2165" t="s">
        <v>1027</v>
      </c>
      <c r="BU234" s="2165" t="s">
        <v>1027</v>
      </c>
      <c r="BV234" s="2165" t="s">
        <v>1027</v>
      </c>
      <c r="BW234" s="2165" t="s">
        <v>1027</v>
      </c>
      <c r="BX234" s="2165" t="s">
        <v>1027</v>
      </c>
      <c r="BY234" s="2165" t="s">
        <v>1027</v>
      </c>
      <c r="BZ234" s="2165" t="s">
        <v>1027</v>
      </c>
      <c r="CA234" s="2165" t="s">
        <v>1027</v>
      </c>
      <c r="CB234" s="2165" t="s">
        <v>1027</v>
      </c>
      <c r="CC234" s="2165" t="s">
        <v>1027</v>
      </c>
      <c r="CD234" s="2165" t="s">
        <v>1027</v>
      </c>
      <c r="CE234" s="2165" t="s">
        <v>1027</v>
      </c>
      <c r="CF234" s="2165" t="s">
        <v>1027</v>
      </c>
      <c r="CG234" s="2165" t="s">
        <v>1027</v>
      </c>
      <c r="CH234" s="2165" t="s">
        <v>1027</v>
      </c>
      <c r="CI234" s="2165" t="s">
        <v>1027</v>
      </c>
      <c r="CJ234" s="2165" t="s">
        <v>1027</v>
      </c>
      <c r="CK234" s="2165" t="s">
        <v>1027</v>
      </c>
      <c r="CL234" s="2165" t="s">
        <v>1027</v>
      </c>
      <c r="CM234" s="2165" t="s">
        <v>1027</v>
      </c>
      <c r="CN234" s="2165" t="s">
        <v>1027</v>
      </c>
      <c r="CO234" s="2165" t="s">
        <v>1027</v>
      </c>
      <c r="CP234" s="2165" t="s">
        <v>1027</v>
      </c>
      <c r="CQ234" s="2165" t="s">
        <v>1027</v>
      </c>
      <c r="CR234" s="2165" t="s">
        <v>1027</v>
      </c>
      <c r="CS234" s="2165" t="s">
        <v>1027</v>
      </c>
      <c r="CT234" s="2165" t="s">
        <v>1027</v>
      </c>
      <c r="CU234" s="2165" t="s">
        <v>1027</v>
      </c>
      <c r="CV234" s="2165" t="s">
        <v>1027</v>
      </c>
      <c r="CW234" s="2165" t="s">
        <v>1027</v>
      </c>
      <c r="CX234" s="2165" t="s">
        <v>1027</v>
      </c>
      <c r="CY234" s="2165" t="s">
        <v>1027</v>
      </c>
      <c r="CZ234" s="2165" t="s">
        <v>1027</v>
      </c>
      <c r="DA234" s="2165" t="s">
        <v>1027</v>
      </c>
      <c r="DB234" s="2165" t="s">
        <v>1027</v>
      </c>
      <c r="DC234" s="2165" t="s">
        <v>1027</v>
      </c>
      <c r="DD234" s="2165" t="s">
        <v>1027</v>
      </c>
      <c r="DE234" s="2165" t="s">
        <v>1027</v>
      </c>
      <c r="DF234" s="2165" t="s">
        <v>1027</v>
      </c>
      <c r="DG234" s="2165" t="s">
        <v>1027</v>
      </c>
      <c r="DH234" s="2165" t="s">
        <v>1027</v>
      </c>
      <c r="DI234" s="2165" t="s">
        <v>1027</v>
      </c>
      <c r="DJ234" s="2165" t="s">
        <v>1027</v>
      </c>
      <c r="DK234" s="2165" t="s">
        <v>1027</v>
      </c>
      <c r="DL234" s="2165" t="s">
        <v>1027</v>
      </c>
      <c r="DM234" s="2165" t="s">
        <v>1027</v>
      </c>
      <c r="DN234" s="2165" t="s">
        <v>1027</v>
      </c>
      <c r="DO234" s="2165" t="s">
        <v>1027</v>
      </c>
      <c r="DP234" s="2165" t="s">
        <v>1027</v>
      </c>
      <c r="DQ234" s="2165" t="s">
        <v>1027</v>
      </c>
      <c r="DR234" s="2165" t="s">
        <v>1027</v>
      </c>
      <c r="DS234" s="2165" t="s">
        <v>1027</v>
      </c>
      <c r="DT234" s="2165" t="s">
        <v>1027</v>
      </c>
      <c r="DU234" s="2165" t="s">
        <v>1027</v>
      </c>
      <c r="DV234" s="2165" t="s">
        <v>1027</v>
      </c>
      <c r="DW234" s="2165" t="s">
        <v>1027</v>
      </c>
      <c r="DX234" s="2165" t="s">
        <v>1027</v>
      </c>
      <c r="DY234" s="2165" t="s">
        <v>1027</v>
      </c>
      <c r="DZ234" s="2165" t="s">
        <v>1027</v>
      </c>
      <c r="EA234" s="2165" t="s">
        <v>1027</v>
      </c>
      <c r="EB234" s="2165" t="s">
        <v>1027</v>
      </c>
      <c r="EC234" s="2165" t="s">
        <v>1027</v>
      </c>
      <c r="ED234" s="2165" t="s">
        <v>1027</v>
      </c>
      <c r="EE234" s="2165" t="s">
        <v>1027</v>
      </c>
      <c r="EF234" s="2165" t="s">
        <v>1027</v>
      </c>
      <c r="EG234" s="2165" t="s">
        <v>1027</v>
      </c>
      <c r="EH234" s="2165" t="s">
        <v>1027</v>
      </c>
      <c r="EI234" s="2165" t="s">
        <v>1027</v>
      </c>
      <c r="EJ234" s="2165" t="s">
        <v>1027</v>
      </c>
      <c r="EK234" s="2165" t="s">
        <v>1027</v>
      </c>
      <c r="EL234" s="2165" t="s">
        <v>1027</v>
      </c>
      <c r="EM234" s="2165" t="s">
        <v>1027</v>
      </c>
      <c r="EN234" s="2165" t="s">
        <v>1027</v>
      </c>
      <c r="EO234" s="2165" t="s">
        <v>1027</v>
      </c>
      <c r="EP234" s="2165" t="s">
        <v>1027</v>
      </c>
      <c r="EQ234" s="2165" t="s">
        <v>1027</v>
      </c>
      <c r="ER234" s="2165" t="s">
        <v>1027</v>
      </c>
      <c r="ES234" s="2165" t="s">
        <v>1027</v>
      </c>
      <c r="ET234" s="2165" t="s">
        <v>1027</v>
      </c>
      <c r="EU234" s="2165" t="s">
        <v>1027</v>
      </c>
      <c r="EV234" s="2165" t="s">
        <v>1027</v>
      </c>
      <c r="EW234" s="2165" t="s">
        <v>1027</v>
      </c>
      <c r="EX234" s="2165" t="s">
        <v>1027</v>
      </c>
      <c r="EY234" s="2165" t="s">
        <v>1027</v>
      </c>
      <c r="EZ234" s="2165" t="s">
        <v>1027</v>
      </c>
      <c r="FA234" s="2165" t="s">
        <v>1027</v>
      </c>
      <c r="FB234" s="2165" t="s">
        <v>1027</v>
      </c>
      <c r="FC234" s="2165" t="s">
        <v>1027</v>
      </c>
      <c r="FD234" s="2165" t="s">
        <v>1027</v>
      </c>
      <c r="FE234" s="2165" t="s">
        <v>1027</v>
      </c>
      <c r="FF234" s="2165" t="s">
        <v>1027</v>
      </c>
      <c r="FG234" s="2165" t="s">
        <v>1027</v>
      </c>
      <c r="FH234" s="2165" t="s">
        <v>1027</v>
      </c>
      <c r="FI234" s="2165" t="s">
        <v>1027</v>
      </c>
      <c r="FJ234" s="2165" t="s">
        <v>1027</v>
      </c>
      <c r="FK234" s="2165" t="s">
        <v>1027</v>
      </c>
      <c r="FL234" s="2165" t="s">
        <v>1027</v>
      </c>
      <c r="FM234" s="2165" t="s">
        <v>1027</v>
      </c>
      <c r="FN234" s="2165" t="s">
        <v>1027</v>
      </c>
      <c r="FO234" s="2165" t="s">
        <v>1027</v>
      </c>
      <c r="FP234" s="2165" t="s">
        <v>1027</v>
      </c>
      <c r="FQ234" s="2165" t="s">
        <v>1027</v>
      </c>
      <c r="FR234" s="2165" t="s">
        <v>1027</v>
      </c>
      <c r="FS234" s="2165" t="s">
        <v>1027</v>
      </c>
      <c r="FT234" s="2165" t="s">
        <v>1027</v>
      </c>
      <c r="FU234" s="2165" t="s">
        <v>1027</v>
      </c>
      <c r="FV234" s="2165" t="s">
        <v>1027</v>
      </c>
      <c r="FW234" s="2165" t="s">
        <v>1027</v>
      </c>
      <c r="FX234" s="2165" t="s">
        <v>1027</v>
      </c>
      <c r="FY234" s="2165" t="s">
        <v>1027</v>
      </c>
      <c r="FZ234" s="2165" t="s">
        <v>1027</v>
      </c>
      <c r="GA234" s="2165" t="s">
        <v>1027</v>
      </c>
      <c r="GB234" s="2165" t="s">
        <v>1027</v>
      </c>
      <c r="GC234" s="2165" t="s">
        <v>1027</v>
      </c>
      <c r="GD234" s="2165" t="s">
        <v>1027</v>
      </c>
      <c r="GE234" s="2165" t="s">
        <v>1027</v>
      </c>
      <c r="GF234" s="2165" t="s">
        <v>1027</v>
      </c>
      <c r="GG234" s="2165" t="s">
        <v>1027</v>
      </c>
      <c r="GH234" s="2165" t="s">
        <v>1027</v>
      </c>
      <c r="GI234" s="2165" t="s">
        <v>1027</v>
      </c>
      <c r="GJ234" s="2165" t="s">
        <v>1027</v>
      </c>
      <c r="GK234" s="2165" t="s">
        <v>1027</v>
      </c>
      <c r="GL234" s="2165" t="s">
        <v>1027</v>
      </c>
      <c r="GM234" s="2165" t="s">
        <v>1027</v>
      </c>
      <c r="GN234" s="2165" t="s">
        <v>1027</v>
      </c>
      <c r="GO234" s="2165" t="s">
        <v>1027</v>
      </c>
      <c r="GP234" s="2165" t="s">
        <v>1027</v>
      </c>
      <c r="GQ234" s="2165" t="s">
        <v>1027</v>
      </c>
      <c r="GR234" s="2165" t="s">
        <v>1027</v>
      </c>
      <c r="GS234" s="2165" t="s">
        <v>1027</v>
      </c>
      <c r="GT234" s="2165" t="s">
        <v>1027</v>
      </c>
      <c r="GU234" s="2165" t="s">
        <v>1027</v>
      </c>
      <c r="GV234" s="2165" t="s">
        <v>1027</v>
      </c>
      <c r="GW234" s="2165" t="s">
        <v>1027</v>
      </c>
      <c r="GX234" s="2165" t="s">
        <v>1027</v>
      </c>
      <c r="GY234" s="2165" t="s">
        <v>1027</v>
      </c>
      <c r="GZ234" s="2165" t="s">
        <v>1027</v>
      </c>
      <c r="HA234" s="2165" t="s">
        <v>1027</v>
      </c>
      <c r="HB234" s="2165" t="s">
        <v>1027</v>
      </c>
      <c r="HC234" s="2165" t="s">
        <v>1027</v>
      </c>
      <c r="HD234" s="2165" t="s">
        <v>1027</v>
      </c>
      <c r="HE234" s="2165" t="s">
        <v>1027</v>
      </c>
      <c r="HF234" s="2165" t="s">
        <v>1027</v>
      </c>
      <c r="HG234" s="2165" t="s">
        <v>1027</v>
      </c>
      <c r="HH234" s="2165" t="s">
        <v>1027</v>
      </c>
      <c r="HI234" s="2165" t="s">
        <v>1027</v>
      </c>
      <c r="HJ234" s="2165" t="s">
        <v>1027</v>
      </c>
      <c r="HK234" s="2165" t="s">
        <v>1027</v>
      </c>
      <c r="HL234" s="2165" t="s">
        <v>1027</v>
      </c>
      <c r="HM234" s="2165" t="s">
        <v>1027</v>
      </c>
      <c r="HN234" s="2165" t="s">
        <v>1027</v>
      </c>
      <c r="HO234" s="2165" t="s">
        <v>1027</v>
      </c>
      <c r="HP234" s="2165" t="s">
        <v>1027</v>
      </c>
      <c r="HQ234" s="2165" t="s">
        <v>1027</v>
      </c>
      <c r="HR234" s="2165" t="s">
        <v>1027</v>
      </c>
      <c r="HS234" s="2165" t="s">
        <v>1027</v>
      </c>
      <c r="HT234" s="2165" t="s">
        <v>1027</v>
      </c>
      <c r="HU234" s="2165" t="s">
        <v>1027</v>
      </c>
      <c r="HV234" s="2165" t="s">
        <v>1027</v>
      </c>
      <c r="HW234" s="2165" t="s">
        <v>1027</v>
      </c>
      <c r="HX234" s="2165" t="s">
        <v>1027</v>
      </c>
      <c r="HY234" s="2165" t="s">
        <v>1027</v>
      </c>
      <c r="HZ234" s="2165" t="s">
        <v>1027</v>
      </c>
      <c r="IA234" s="2165" t="s">
        <v>1027</v>
      </c>
      <c r="IB234" s="2165" t="s">
        <v>1027</v>
      </c>
      <c r="IC234" s="2165" t="s">
        <v>1027</v>
      </c>
      <c r="ID234" s="2165" t="s">
        <v>1027</v>
      </c>
      <c r="IE234" s="2165" t="s">
        <v>1027</v>
      </c>
      <c r="IF234" s="2165" t="s">
        <v>1027</v>
      </c>
      <c r="IG234" s="2165" t="s">
        <v>1027</v>
      </c>
      <c r="IH234" s="2165" t="s">
        <v>1027</v>
      </c>
      <c r="II234" s="2165" t="s">
        <v>1027</v>
      </c>
      <c r="IJ234" s="2165" t="s">
        <v>1027</v>
      </c>
      <c r="IK234" s="2165" t="s">
        <v>1027</v>
      </c>
      <c r="IL234" s="2165" t="s">
        <v>1027</v>
      </c>
      <c r="IM234" s="2165" t="s">
        <v>1027</v>
      </c>
      <c r="IN234" s="2165" t="s">
        <v>1027</v>
      </c>
      <c r="IO234" s="2165" t="s">
        <v>1027</v>
      </c>
      <c r="IP234" s="2165" t="s">
        <v>1027</v>
      </c>
      <c r="IQ234" s="2165" t="s">
        <v>1027</v>
      </c>
      <c r="IR234" s="2165" t="s">
        <v>1027</v>
      </c>
      <c r="IS234" s="2165" t="s">
        <v>1027</v>
      </c>
      <c r="IT234" s="2165" t="s">
        <v>1027</v>
      </c>
      <c r="IU234" s="2165" t="s">
        <v>1027</v>
      </c>
      <c r="IV234" s="2165" t="s">
        <v>1027</v>
      </c>
      <c r="IW234" s="2165" t="s">
        <v>1027</v>
      </c>
      <c r="IX234" s="2165" t="s">
        <v>1027</v>
      </c>
      <c r="IY234" s="2165" t="s">
        <v>1027</v>
      </c>
      <c r="IZ234" s="2165" t="s">
        <v>1027</v>
      </c>
      <c r="JA234" s="2165" t="s">
        <v>1027</v>
      </c>
      <c r="JB234" s="2165" t="s">
        <v>1027</v>
      </c>
      <c r="JC234" s="2165" t="s">
        <v>1027</v>
      </c>
      <c r="JD234" s="2165" t="s">
        <v>1027</v>
      </c>
      <c r="JE234" s="2165" t="s">
        <v>1027</v>
      </c>
      <c r="JF234" s="2165" t="s">
        <v>1027</v>
      </c>
      <c r="JG234" s="2165" t="s">
        <v>1027</v>
      </c>
      <c r="JH234" s="2165" t="s">
        <v>1027</v>
      </c>
      <c r="JI234" s="2165" t="s">
        <v>1027</v>
      </c>
      <c r="JJ234" s="2165" t="s">
        <v>1027</v>
      </c>
      <c r="JK234" s="2165" t="s">
        <v>1027</v>
      </c>
      <c r="JL234" s="2165" t="s">
        <v>1027</v>
      </c>
    </row>
    <row r="235" spans="1:272" s="2185" customFormat="1" ht="13.8">
      <c r="A235" s="2226" t="s">
        <v>590</v>
      </c>
      <c r="B235" s="152"/>
      <c r="D235" s="2340"/>
      <c r="E235" s="2234">
        <v>12</v>
      </c>
      <c r="F235" s="2187" t="s">
        <v>1027</v>
      </c>
      <c r="G235" s="2389">
        <v>0</v>
      </c>
      <c r="H235" s="2389" t="s">
        <v>1027</v>
      </c>
      <c r="I235" s="2185" t="s">
        <v>1424</v>
      </c>
      <c r="K235" s="2391" t="s">
        <v>1027</v>
      </c>
      <c r="L235" s="2391" t="s">
        <v>1027</v>
      </c>
      <c r="M235" s="2391" t="s">
        <v>1027</v>
      </c>
      <c r="N235" s="2391" t="s">
        <v>1027</v>
      </c>
      <c r="O235" s="2392" t="s">
        <v>1027</v>
      </c>
      <c r="P235" s="2391" t="s">
        <v>1027</v>
      </c>
      <c r="R235" s="2186"/>
      <c r="S235" s="2164" t="s">
        <v>1027</v>
      </c>
      <c r="T235" s="2331" t="s">
        <v>1425</v>
      </c>
      <c r="U235" s="2165" t="s">
        <v>1027</v>
      </c>
      <c r="V235" s="2165" t="s">
        <v>1027</v>
      </c>
      <c r="W235" s="2165" t="s">
        <v>1027</v>
      </c>
      <c r="X235" s="2165" t="s">
        <v>1027</v>
      </c>
      <c r="Y235" s="2165" t="s">
        <v>1027</v>
      </c>
      <c r="Z235" s="2165" t="s">
        <v>1027</v>
      </c>
      <c r="AA235" s="2165" t="s">
        <v>1027</v>
      </c>
      <c r="AB235" s="2165" t="s">
        <v>1027</v>
      </c>
      <c r="AC235" s="2165" t="s">
        <v>1027</v>
      </c>
      <c r="AD235" s="2165" t="s">
        <v>1027</v>
      </c>
      <c r="AE235" s="2165" t="s">
        <v>1027</v>
      </c>
      <c r="AF235" s="2165" t="s">
        <v>1027</v>
      </c>
      <c r="AG235" s="2165" t="s">
        <v>1027</v>
      </c>
      <c r="AH235" s="2165" t="s">
        <v>1027</v>
      </c>
      <c r="AI235" s="2165" t="s">
        <v>1027</v>
      </c>
      <c r="AJ235" s="2165" t="s">
        <v>1027</v>
      </c>
      <c r="AK235" s="2165" t="s">
        <v>1027</v>
      </c>
      <c r="AL235" s="2165" t="s">
        <v>1027</v>
      </c>
      <c r="AM235" s="2165" t="s">
        <v>1027</v>
      </c>
      <c r="AN235" s="2165" t="s">
        <v>1027</v>
      </c>
      <c r="AO235" s="2165" t="s">
        <v>1027</v>
      </c>
      <c r="AP235" s="2165" t="s">
        <v>1027</v>
      </c>
      <c r="AQ235" s="2165" t="s">
        <v>1027</v>
      </c>
      <c r="AR235" s="2165" t="s">
        <v>1027</v>
      </c>
      <c r="AS235" s="2165" t="s">
        <v>1027</v>
      </c>
      <c r="AT235" s="2165" t="s">
        <v>1027</v>
      </c>
      <c r="AU235" s="2165" t="s">
        <v>1027</v>
      </c>
      <c r="AV235" s="2165" t="s">
        <v>1027</v>
      </c>
      <c r="AW235" s="2165" t="s">
        <v>1027</v>
      </c>
      <c r="AX235" s="2165" t="s">
        <v>1027</v>
      </c>
      <c r="AY235" s="2165" t="s">
        <v>1027</v>
      </c>
      <c r="AZ235" s="2165" t="s">
        <v>1027</v>
      </c>
      <c r="BA235" s="2165" t="s">
        <v>1027</v>
      </c>
      <c r="BB235" s="2165" t="s">
        <v>1027</v>
      </c>
      <c r="BC235" s="2165" t="s">
        <v>1027</v>
      </c>
      <c r="BD235" s="2165" t="s">
        <v>1027</v>
      </c>
      <c r="BE235" s="2165" t="s">
        <v>1027</v>
      </c>
      <c r="BF235" s="2165" t="s">
        <v>1027</v>
      </c>
      <c r="BG235" s="2165" t="s">
        <v>1027</v>
      </c>
      <c r="BH235" s="2165" t="s">
        <v>1027</v>
      </c>
      <c r="BI235" s="2165" t="s">
        <v>1027</v>
      </c>
      <c r="BJ235" s="2165" t="s">
        <v>1027</v>
      </c>
      <c r="BK235" s="2165" t="s">
        <v>1027</v>
      </c>
      <c r="BL235" s="2165" t="s">
        <v>1027</v>
      </c>
      <c r="BM235" s="2165" t="s">
        <v>1027</v>
      </c>
      <c r="BN235" s="2165" t="s">
        <v>1027</v>
      </c>
      <c r="BO235" s="2165" t="s">
        <v>1027</v>
      </c>
      <c r="BP235" s="2165" t="s">
        <v>1027</v>
      </c>
      <c r="BQ235" s="2165" t="s">
        <v>1027</v>
      </c>
      <c r="BR235" s="2165" t="s">
        <v>1027</v>
      </c>
      <c r="BS235" s="2165" t="s">
        <v>1027</v>
      </c>
      <c r="BT235" s="2165" t="s">
        <v>1027</v>
      </c>
      <c r="BU235" s="2165" t="s">
        <v>1027</v>
      </c>
      <c r="BV235" s="2165" t="s">
        <v>1027</v>
      </c>
      <c r="BW235" s="2165" t="s">
        <v>1027</v>
      </c>
      <c r="BX235" s="2165" t="s">
        <v>1027</v>
      </c>
      <c r="BY235" s="2165" t="s">
        <v>1027</v>
      </c>
      <c r="BZ235" s="2165" t="s">
        <v>1027</v>
      </c>
      <c r="CA235" s="2165" t="s">
        <v>1027</v>
      </c>
      <c r="CB235" s="2165" t="s">
        <v>1027</v>
      </c>
      <c r="CC235" s="2165" t="s">
        <v>1027</v>
      </c>
      <c r="CD235" s="2165" t="s">
        <v>1027</v>
      </c>
      <c r="CE235" s="2165" t="s">
        <v>1027</v>
      </c>
      <c r="CF235" s="2165" t="s">
        <v>1027</v>
      </c>
      <c r="CG235" s="2165" t="s">
        <v>1027</v>
      </c>
      <c r="CH235" s="2165" t="s">
        <v>1027</v>
      </c>
      <c r="CI235" s="2165" t="s">
        <v>1027</v>
      </c>
      <c r="CJ235" s="2165" t="s">
        <v>1027</v>
      </c>
      <c r="CK235" s="2165" t="s">
        <v>1027</v>
      </c>
      <c r="CL235" s="2165" t="s">
        <v>1027</v>
      </c>
      <c r="CM235" s="2165" t="s">
        <v>1027</v>
      </c>
      <c r="CN235" s="2165" t="s">
        <v>1027</v>
      </c>
      <c r="CO235" s="2165" t="s">
        <v>1027</v>
      </c>
      <c r="CP235" s="2165" t="s">
        <v>1027</v>
      </c>
      <c r="CQ235" s="2165" t="s">
        <v>1027</v>
      </c>
      <c r="CR235" s="2165" t="s">
        <v>1027</v>
      </c>
      <c r="CS235" s="2165" t="s">
        <v>1027</v>
      </c>
      <c r="CT235" s="2165" t="s">
        <v>1027</v>
      </c>
      <c r="CU235" s="2165" t="s">
        <v>1027</v>
      </c>
      <c r="CV235" s="2165" t="s">
        <v>1027</v>
      </c>
      <c r="CW235" s="2165" t="s">
        <v>1027</v>
      </c>
      <c r="CX235" s="2165" t="s">
        <v>1027</v>
      </c>
      <c r="CY235" s="2165" t="s">
        <v>1027</v>
      </c>
      <c r="CZ235" s="2165" t="s">
        <v>1027</v>
      </c>
      <c r="DA235" s="2165" t="s">
        <v>1027</v>
      </c>
      <c r="DB235" s="2165" t="s">
        <v>1027</v>
      </c>
      <c r="DC235" s="2165" t="s">
        <v>1027</v>
      </c>
      <c r="DD235" s="2165" t="s">
        <v>1027</v>
      </c>
      <c r="DE235" s="2165" t="s">
        <v>1027</v>
      </c>
      <c r="DF235" s="2165" t="s">
        <v>1027</v>
      </c>
      <c r="DG235" s="2165" t="s">
        <v>1027</v>
      </c>
      <c r="DH235" s="2165" t="s">
        <v>1027</v>
      </c>
      <c r="DI235" s="2165" t="s">
        <v>1027</v>
      </c>
      <c r="DJ235" s="2165" t="s">
        <v>1027</v>
      </c>
      <c r="DK235" s="2165" t="s">
        <v>1027</v>
      </c>
      <c r="DL235" s="2165" t="s">
        <v>1027</v>
      </c>
      <c r="DM235" s="2165" t="s">
        <v>1027</v>
      </c>
      <c r="DN235" s="2165" t="s">
        <v>1027</v>
      </c>
      <c r="DO235" s="2165" t="s">
        <v>1027</v>
      </c>
      <c r="DP235" s="2165" t="s">
        <v>1027</v>
      </c>
      <c r="DQ235" s="2165" t="s">
        <v>1027</v>
      </c>
      <c r="DR235" s="2165" t="s">
        <v>1027</v>
      </c>
      <c r="DS235" s="2165" t="s">
        <v>1027</v>
      </c>
      <c r="DT235" s="2165" t="s">
        <v>1027</v>
      </c>
      <c r="DU235" s="2165" t="s">
        <v>1027</v>
      </c>
      <c r="DV235" s="2165" t="s">
        <v>1027</v>
      </c>
      <c r="DW235" s="2165" t="s">
        <v>1027</v>
      </c>
      <c r="DX235" s="2165" t="s">
        <v>1027</v>
      </c>
      <c r="DY235" s="2165" t="s">
        <v>1027</v>
      </c>
      <c r="DZ235" s="2165" t="s">
        <v>1027</v>
      </c>
      <c r="EA235" s="2165" t="s">
        <v>1027</v>
      </c>
      <c r="EB235" s="2165" t="s">
        <v>1027</v>
      </c>
      <c r="EC235" s="2165" t="s">
        <v>1027</v>
      </c>
      <c r="ED235" s="2165" t="s">
        <v>1027</v>
      </c>
      <c r="EE235" s="2165" t="s">
        <v>1027</v>
      </c>
      <c r="EF235" s="2165" t="s">
        <v>1027</v>
      </c>
      <c r="EG235" s="2165" t="s">
        <v>1027</v>
      </c>
      <c r="EH235" s="2165" t="s">
        <v>1027</v>
      </c>
      <c r="EI235" s="2165" t="s">
        <v>1027</v>
      </c>
      <c r="EJ235" s="2165" t="s">
        <v>1027</v>
      </c>
      <c r="EK235" s="2165" t="s">
        <v>1027</v>
      </c>
      <c r="EL235" s="2165" t="s">
        <v>1027</v>
      </c>
      <c r="EM235" s="2165" t="s">
        <v>1027</v>
      </c>
      <c r="EN235" s="2165" t="s">
        <v>1027</v>
      </c>
      <c r="EO235" s="2165" t="s">
        <v>1027</v>
      </c>
      <c r="EP235" s="2165" t="s">
        <v>1027</v>
      </c>
      <c r="EQ235" s="2165" t="s">
        <v>1027</v>
      </c>
      <c r="ER235" s="2165" t="s">
        <v>1027</v>
      </c>
      <c r="ES235" s="2165" t="s">
        <v>1027</v>
      </c>
      <c r="ET235" s="2165" t="s">
        <v>1027</v>
      </c>
      <c r="EU235" s="2165" t="s">
        <v>1027</v>
      </c>
      <c r="EV235" s="2165" t="s">
        <v>1027</v>
      </c>
      <c r="EW235" s="2165" t="s">
        <v>1027</v>
      </c>
      <c r="EX235" s="2165" t="s">
        <v>1027</v>
      </c>
      <c r="EY235" s="2165" t="s">
        <v>1027</v>
      </c>
      <c r="EZ235" s="2165" t="s">
        <v>1027</v>
      </c>
      <c r="FA235" s="2165" t="s">
        <v>1027</v>
      </c>
      <c r="FB235" s="2165" t="s">
        <v>1027</v>
      </c>
      <c r="FC235" s="2165" t="s">
        <v>1027</v>
      </c>
      <c r="FD235" s="2165" t="s">
        <v>1027</v>
      </c>
      <c r="FE235" s="2165" t="s">
        <v>1027</v>
      </c>
      <c r="FF235" s="2165" t="s">
        <v>1027</v>
      </c>
      <c r="FG235" s="2165" t="s">
        <v>1027</v>
      </c>
      <c r="FH235" s="2165" t="s">
        <v>1027</v>
      </c>
      <c r="FI235" s="2165" t="s">
        <v>1027</v>
      </c>
      <c r="FJ235" s="2165" t="s">
        <v>1027</v>
      </c>
      <c r="FK235" s="2165" t="s">
        <v>1027</v>
      </c>
      <c r="FL235" s="2165" t="s">
        <v>1027</v>
      </c>
      <c r="FM235" s="2165" t="s">
        <v>1027</v>
      </c>
      <c r="FN235" s="2165" t="s">
        <v>1027</v>
      </c>
      <c r="FO235" s="2165" t="s">
        <v>1027</v>
      </c>
      <c r="FP235" s="2165" t="s">
        <v>1027</v>
      </c>
      <c r="FQ235" s="2165" t="s">
        <v>1027</v>
      </c>
      <c r="FR235" s="2165" t="s">
        <v>1027</v>
      </c>
      <c r="FS235" s="2165" t="s">
        <v>1027</v>
      </c>
      <c r="FT235" s="2165" t="s">
        <v>1027</v>
      </c>
      <c r="FU235" s="2165" t="s">
        <v>1027</v>
      </c>
      <c r="FV235" s="2165" t="s">
        <v>1027</v>
      </c>
      <c r="FW235" s="2165" t="s">
        <v>1027</v>
      </c>
      <c r="FX235" s="2165" t="s">
        <v>1027</v>
      </c>
      <c r="FY235" s="2165" t="s">
        <v>1027</v>
      </c>
      <c r="FZ235" s="2165" t="s">
        <v>1027</v>
      </c>
      <c r="GA235" s="2165" t="s">
        <v>1027</v>
      </c>
      <c r="GB235" s="2165" t="s">
        <v>1027</v>
      </c>
      <c r="GC235" s="2165" t="s">
        <v>1027</v>
      </c>
      <c r="GD235" s="2165" t="s">
        <v>1027</v>
      </c>
      <c r="GE235" s="2165" t="s">
        <v>1027</v>
      </c>
      <c r="GF235" s="2165" t="s">
        <v>1027</v>
      </c>
      <c r="GG235" s="2165" t="s">
        <v>1027</v>
      </c>
      <c r="GH235" s="2165" t="s">
        <v>1027</v>
      </c>
      <c r="GI235" s="2165" t="s">
        <v>1027</v>
      </c>
      <c r="GJ235" s="2165" t="s">
        <v>1027</v>
      </c>
      <c r="GK235" s="2165" t="s">
        <v>1027</v>
      </c>
      <c r="GL235" s="2165" t="s">
        <v>1027</v>
      </c>
      <c r="GM235" s="2165" t="s">
        <v>1027</v>
      </c>
      <c r="GN235" s="2165" t="s">
        <v>1027</v>
      </c>
      <c r="GO235" s="2165" t="s">
        <v>1027</v>
      </c>
      <c r="GP235" s="2165" t="s">
        <v>1027</v>
      </c>
      <c r="GQ235" s="2165" t="s">
        <v>1027</v>
      </c>
      <c r="GR235" s="2165" t="s">
        <v>1027</v>
      </c>
      <c r="GS235" s="2165" t="s">
        <v>1027</v>
      </c>
      <c r="GT235" s="2165" t="s">
        <v>1027</v>
      </c>
      <c r="GU235" s="2165" t="s">
        <v>1027</v>
      </c>
      <c r="GV235" s="2165" t="s">
        <v>1027</v>
      </c>
      <c r="GW235" s="2165" t="s">
        <v>1027</v>
      </c>
      <c r="GX235" s="2165" t="s">
        <v>1027</v>
      </c>
      <c r="GY235" s="2165" t="s">
        <v>1027</v>
      </c>
      <c r="GZ235" s="2165" t="s">
        <v>1027</v>
      </c>
      <c r="HA235" s="2165" t="s">
        <v>1027</v>
      </c>
      <c r="HB235" s="2165" t="s">
        <v>1027</v>
      </c>
      <c r="HC235" s="2165" t="s">
        <v>1027</v>
      </c>
      <c r="HD235" s="2165" t="s">
        <v>1027</v>
      </c>
      <c r="HE235" s="2165" t="s">
        <v>1027</v>
      </c>
      <c r="HF235" s="2165" t="s">
        <v>1027</v>
      </c>
      <c r="HG235" s="2165" t="s">
        <v>1027</v>
      </c>
      <c r="HH235" s="2165" t="s">
        <v>1027</v>
      </c>
      <c r="HI235" s="2165" t="s">
        <v>1027</v>
      </c>
      <c r="HJ235" s="2165" t="s">
        <v>1027</v>
      </c>
      <c r="HK235" s="2165" t="s">
        <v>1027</v>
      </c>
      <c r="HL235" s="2165" t="s">
        <v>1027</v>
      </c>
      <c r="HM235" s="2165" t="s">
        <v>1027</v>
      </c>
      <c r="HN235" s="2165" t="s">
        <v>1027</v>
      </c>
      <c r="HO235" s="2165" t="s">
        <v>1027</v>
      </c>
      <c r="HP235" s="2165" t="s">
        <v>1027</v>
      </c>
      <c r="HQ235" s="2165" t="s">
        <v>1027</v>
      </c>
      <c r="HR235" s="2165" t="s">
        <v>1027</v>
      </c>
      <c r="HS235" s="2165" t="s">
        <v>1027</v>
      </c>
      <c r="HT235" s="2165" t="s">
        <v>1027</v>
      </c>
      <c r="HU235" s="2165" t="s">
        <v>1027</v>
      </c>
      <c r="HV235" s="2165" t="s">
        <v>1027</v>
      </c>
      <c r="HW235" s="2165" t="s">
        <v>1027</v>
      </c>
      <c r="HX235" s="2165" t="s">
        <v>1027</v>
      </c>
      <c r="HY235" s="2165" t="s">
        <v>1027</v>
      </c>
      <c r="HZ235" s="2165" t="s">
        <v>1027</v>
      </c>
      <c r="IA235" s="2165" t="s">
        <v>1027</v>
      </c>
      <c r="IB235" s="2165" t="s">
        <v>1027</v>
      </c>
      <c r="IC235" s="2165" t="s">
        <v>1027</v>
      </c>
      <c r="ID235" s="2165" t="s">
        <v>1027</v>
      </c>
      <c r="IE235" s="2165" t="s">
        <v>1027</v>
      </c>
      <c r="IF235" s="2165" t="s">
        <v>1027</v>
      </c>
      <c r="IG235" s="2165" t="s">
        <v>1027</v>
      </c>
      <c r="IH235" s="2165" t="s">
        <v>1027</v>
      </c>
      <c r="II235" s="2165" t="s">
        <v>1027</v>
      </c>
      <c r="IJ235" s="2165" t="s">
        <v>1027</v>
      </c>
      <c r="IK235" s="2165" t="s">
        <v>1027</v>
      </c>
      <c r="IL235" s="2165" t="s">
        <v>1027</v>
      </c>
      <c r="IM235" s="2165" t="s">
        <v>1027</v>
      </c>
      <c r="IN235" s="2165" t="s">
        <v>1027</v>
      </c>
      <c r="IO235" s="2165" t="s">
        <v>1027</v>
      </c>
      <c r="IP235" s="2165" t="s">
        <v>1027</v>
      </c>
      <c r="IQ235" s="2165" t="s">
        <v>1027</v>
      </c>
      <c r="IR235" s="2165" t="s">
        <v>1027</v>
      </c>
      <c r="IS235" s="2165" t="s">
        <v>1027</v>
      </c>
      <c r="IT235" s="2165" t="s">
        <v>1027</v>
      </c>
      <c r="IU235" s="2165" t="s">
        <v>1027</v>
      </c>
      <c r="IV235" s="2165" t="s">
        <v>1027</v>
      </c>
      <c r="IW235" s="2165" t="s">
        <v>1027</v>
      </c>
      <c r="IX235" s="2165" t="s">
        <v>1027</v>
      </c>
      <c r="IY235" s="2165" t="s">
        <v>1027</v>
      </c>
      <c r="IZ235" s="2165" t="s">
        <v>1027</v>
      </c>
      <c r="JA235" s="2165" t="s">
        <v>1027</v>
      </c>
      <c r="JB235" s="2165" t="s">
        <v>1027</v>
      </c>
      <c r="JC235" s="2165" t="s">
        <v>1027</v>
      </c>
      <c r="JD235" s="2165" t="s">
        <v>1027</v>
      </c>
      <c r="JE235" s="2165" t="s">
        <v>1027</v>
      </c>
      <c r="JF235" s="2165" t="s">
        <v>1027</v>
      </c>
      <c r="JG235" s="2165" t="s">
        <v>1027</v>
      </c>
      <c r="JH235" s="2165" t="s">
        <v>1027</v>
      </c>
      <c r="JI235" s="2165" t="s">
        <v>1027</v>
      </c>
      <c r="JJ235" s="2165" t="s">
        <v>1027</v>
      </c>
      <c r="JK235" s="2165" t="s">
        <v>1027</v>
      </c>
      <c r="JL235" s="2165" t="s">
        <v>1027</v>
      </c>
    </row>
    <row r="236" spans="1:272" s="2185" customFormat="1" ht="13.8">
      <c r="A236" s="2226" t="s">
        <v>590</v>
      </c>
      <c r="B236" s="152"/>
      <c r="D236" s="2340"/>
      <c r="E236" s="2234">
        <v>13</v>
      </c>
      <c r="F236" s="2187" t="s">
        <v>1027</v>
      </c>
      <c r="G236" s="2389">
        <v>0</v>
      </c>
      <c r="H236" s="2389" t="s">
        <v>1027</v>
      </c>
      <c r="I236" s="2185" t="s">
        <v>1424</v>
      </c>
      <c r="K236" s="2391" t="s">
        <v>1027</v>
      </c>
      <c r="L236" s="2391" t="s">
        <v>1027</v>
      </c>
      <c r="M236" s="2391" t="s">
        <v>1027</v>
      </c>
      <c r="N236" s="2391" t="s">
        <v>1027</v>
      </c>
      <c r="O236" s="2392" t="s">
        <v>1027</v>
      </c>
      <c r="P236" s="2391" t="s">
        <v>1027</v>
      </c>
      <c r="R236" s="2186"/>
      <c r="S236" s="2164" t="s">
        <v>1027</v>
      </c>
      <c r="T236" s="2331" t="s">
        <v>1425</v>
      </c>
      <c r="U236" s="2165" t="s">
        <v>1027</v>
      </c>
      <c r="V236" s="2165" t="s">
        <v>1027</v>
      </c>
      <c r="W236" s="2165" t="s">
        <v>1027</v>
      </c>
      <c r="X236" s="2165" t="s">
        <v>1027</v>
      </c>
      <c r="Y236" s="2165" t="s">
        <v>1027</v>
      </c>
      <c r="Z236" s="2165" t="s">
        <v>1027</v>
      </c>
      <c r="AA236" s="2165" t="s">
        <v>1027</v>
      </c>
      <c r="AB236" s="2165" t="s">
        <v>1027</v>
      </c>
      <c r="AC236" s="2165" t="s">
        <v>1027</v>
      </c>
      <c r="AD236" s="2165" t="s">
        <v>1027</v>
      </c>
      <c r="AE236" s="2165" t="s">
        <v>1027</v>
      </c>
      <c r="AF236" s="2165" t="s">
        <v>1027</v>
      </c>
      <c r="AG236" s="2165" t="s">
        <v>1027</v>
      </c>
      <c r="AH236" s="2165" t="s">
        <v>1027</v>
      </c>
      <c r="AI236" s="2165" t="s">
        <v>1027</v>
      </c>
      <c r="AJ236" s="2165" t="s">
        <v>1027</v>
      </c>
      <c r="AK236" s="2165" t="s">
        <v>1027</v>
      </c>
      <c r="AL236" s="2165" t="s">
        <v>1027</v>
      </c>
      <c r="AM236" s="2165" t="s">
        <v>1027</v>
      </c>
      <c r="AN236" s="2165" t="s">
        <v>1027</v>
      </c>
      <c r="AO236" s="2165" t="s">
        <v>1027</v>
      </c>
      <c r="AP236" s="2165" t="s">
        <v>1027</v>
      </c>
      <c r="AQ236" s="2165" t="s">
        <v>1027</v>
      </c>
      <c r="AR236" s="2165" t="s">
        <v>1027</v>
      </c>
      <c r="AS236" s="2165" t="s">
        <v>1027</v>
      </c>
      <c r="AT236" s="2165" t="s">
        <v>1027</v>
      </c>
      <c r="AU236" s="2165" t="s">
        <v>1027</v>
      </c>
      <c r="AV236" s="2165" t="s">
        <v>1027</v>
      </c>
      <c r="AW236" s="2165" t="s">
        <v>1027</v>
      </c>
      <c r="AX236" s="2165" t="s">
        <v>1027</v>
      </c>
      <c r="AY236" s="2165" t="s">
        <v>1027</v>
      </c>
      <c r="AZ236" s="2165" t="s">
        <v>1027</v>
      </c>
      <c r="BA236" s="2165" t="s">
        <v>1027</v>
      </c>
      <c r="BB236" s="2165" t="s">
        <v>1027</v>
      </c>
      <c r="BC236" s="2165" t="s">
        <v>1027</v>
      </c>
      <c r="BD236" s="2165" t="s">
        <v>1027</v>
      </c>
      <c r="BE236" s="2165" t="s">
        <v>1027</v>
      </c>
      <c r="BF236" s="2165" t="s">
        <v>1027</v>
      </c>
      <c r="BG236" s="2165" t="s">
        <v>1027</v>
      </c>
      <c r="BH236" s="2165" t="s">
        <v>1027</v>
      </c>
      <c r="BI236" s="2165" t="s">
        <v>1027</v>
      </c>
      <c r="BJ236" s="2165" t="s">
        <v>1027</v>
      </c>
      <c r="BK236" s="2165" t="s">
        <v>1027</v>
      </c>
      <c r="BL236" s="2165" t="s">
        <v>1027</v>
      </c>
      <c r="BM236" s="2165" t="s">
        <v>1027</v>
      </c>
      <c r="BN236" s="2165" t="s">
        <v>1027</v>
      </c>
      <c r="BO236" s="2165" t="s">
        <v>1027</v>
      </c>
      <c r="BP236" s="2165" t="s">
        <v>1027</v>
      </c>
      <c r="BQ236" s="2165" t="s">
        <v>1027</v>
      </c>
      <c r="BR236" s="2165" t="s">
        <v>1027</v>
      </c>
      <c r="BS236" s="2165" t="s">
        <v>1027</v>
      </c>
      <c r="BT236" s="2165" t="s">
        <v>1027</v>
      </c>
      <c r="BU236" s="2165" t="s">
        <v>1027</v>
      </c>
      <c r="BV236" s="2165" t="s">
        <v>1027</v>
      </c>
      <c r="BW236" s="2165" t="s">
        <v>1027</v>
      </c>
      <c r="BX236" s="2165" t="s">
        <v>1027</v>
      </c>
      <c r="BY236" s="2165" t="s">
        <v>1027</v>
      </c>
      <c r="BZ236" s="2165" t="s">
        <v>1027</v>
      </c>
      <c r="CA236" s="2165" t="s">
        <v>1027</v>
      </c>
      <c r="CB236" s="2165" t="s">
        <v>1027</v>
      </c>
      <c r="CC236" s="2165" t="s">
        <v>1027</v>
      </c>
      <c r="CD236" s="2165" t="s">
        <v>1027</v>
      </c>
      <c r="CE236" s="2165" t="s">
        <v>1027</v>
      </c>
      <c r="CF236" s="2165" t="s">
        <v>1027</v>
      </c>
      <c r="CG236" s="2165" t="s">
        <v>1027</v>
      </c>
      <c r="CH236" s="2165" t="s">
        <v>1027</v>
      </c>
      <c r="CI236" s="2165" t="s">
        <v>1027</v>
      </c>
      <c r="CJ236" s="2165" t="s">
        <v>1027</v>
      </c>
      <c r="CK236" s="2165" t="s">
        <v>1027</v>
      </c>
      <c r="CL236" s="2165" t="s">
        <v>1027</v>
      </c>
      <c r="CM236" s="2165" t="s">
        <v>1027</v>
      </c>
      <c r="CN236" s="2165" t="s">
        <v>1027</v>
      </c>
      <c r="CO236" s="2165" t="s">
        <v>1027</v>
      </c>
      <c r="CP236" s="2165" t="s">
        <v>1027</v>
      </c>
      <c r="CQ236" s="2165" t="s">
        <v>1027</v>
      </c>
      <c r="CR236" s="2165" t="s">
        <v>1027</v>
      </c>
      <c r="CS236" s="2165" t="s">
        <v>1027</v>
      </c>
      <c r="CT236" s="2165" t="s">
        <v>1027</v>
      </c>
      <c r="CU236" s="2165" t="s">
        <v>1027</v>
      </c>
      <c r="CV236" s="2165" t="s">
        <v>1027</v>
      </c>
      <c r="CW236" s="2165" t="s">
        <v>1027</v>
      </c>
      <c r="CX236" s="2165" t="s">
        <v>1027</v>
      </c>
      <c r="CY236" s="2165" t="s">
        <v>1027</v>
      </c>
      <c r="CZ236" s="2165" t="s">
        <v>1027</v>
      </c>
      <c r="DA236" s="2165" t="s">
        <v>1027</v>
      </c>
      <c r="DB236" s="2165" t="s">
        <v>1027</v>
      </c>
      <c r="DC236" s="2165" t="s">
        <v>1027</v>
      </c>
      <c r="DD236" s="2165" t="s">
        <v>1027</v>
      </c>
      <c r="DE236" s="2165" t="s">
        <v>1027</v>
      </c>
      <c r="DF236" s="2165" t="s">
        <v>1027</v>
      </c>
      <c r="DG236" s="2165" t="s">
        <v>1027</v>
      </c>
      <c r="DH236" s="2165" t="s">
        <v>1027</v>
      </c>
      <c r="DI236" s="2165" t="s">
        <v>1027</v>
      </c>
      <c r="DJ236" s="2165" t="s">
        <v>1027</v>
      </c>
      <c r="DK236" s="2165" t="s">
        <v>1027</v>
      </c>
      <c r="DL236" s="2165" t="s">
        <v>1027</v>
      </c>
      <c r="DM236" s="2165" t="s">
        <v>1027</v>
      </c>
      <c r="DN236" s="2165" t="s">
        <v>1027</v>
      </c>
      <c r="DO236" s="2165" t="s">
        <v>1027</v>
      </c>
      <c r="DP236" s="2165" t="s">
        <v>1027</v>
      </c>
      <c r="DQ236" s="2165" t="s">
        <v>1027</v>
      </c>
      <c r="DR236" s="2165" t="s">
        <v>1027</v>
      </c>
      <c r="DS236" s="2165" t="s">
        <v>1027</v>
      </c>
      <c r="DT236" s="2165" t="s">
        <v>1027</v>
      </c>
      <c r="DU236" s="2165" t="s">
        <v>1027</v>
      </c>
      <c r="DV236" s="2165" t="s">
        <v>1027</v>
      </c>
      <c r="DW236" s="2165" t="s">
        <v>1027</v>
      </c>
      <c r="DX236" s="2165" t="s">
        <v>1027</v>
      </c>
      <c r="DY236" s="2165" t="s">
        <v>1027</v>
      </c>
      <c r="DZ236" s="2165" t="s">
        <v>1027</v>
      </c>
      <c r="EA236" s="2165" t="s">
        <v>1027</v>
      </c>
      <c r="EB236" s="2165" t="s">
        <v>1027</v>
      </c>
      <c r="EC236" s="2165" t="s">
        <v>1027</v>
      </c>
      <c r="ED236" s="2165" t="s">
        <v>1027</v>
      </c>
      <c r="EE236" s="2165" t="s">
        <v>1027</v>
      </c>
      <c r="EF236" s="2165" t="s">
        <v>1027</v>
      </c>
      <c r="EG236" s="2165" t="s">
        <v>1027</v>
      </c>
      <c r="EH236" s="2165" t="s">
        <v>1027</v>
      </c>
      <c r="EI236" s="2165" t="s">
        <v>1027</v>
      </c>
      <c r="EJ236" s="2165" t="s">
        <v>1027</v>
      </c>
      <c r="EK236" s="2165" t="s">
        <v>1027</v>
      </c>
      <c r="EL236" s="2165" t="s">
        <v>1027</v>
      </c>
      <c r="EM236" s="2165" t="s">
        <v>1027</v>
      </c>
      <c r="EN236" s="2165" t="s">
        <v>1027</v>
      </c>
      <c r="EO236" s="2165" t="s">
        <v>1027</v>
      </c>
      <c r="EP236" s="2165" t="s">
        <v>1027</v>
      </c>
      <c r="EQ236" s="2165" t="s">
        <v>1027</v>
      </c>
      <c r="ER236" s="2165" t="s">
        <v>1027</v>
      </c>
      <c r="ES236" s="2165" t="s">
        <v>1027</v>
      </c>
      <c r="ET236" s="2165" t="s">
        <v>1027</v>
      </c>
      <c r="EU236" s="2165" t="s">
        <v>1027</v>
      </c>
      <c r="EV236" s="2165" t="s">
        <v>1027</v>
      </c>
      <c r="EW236" s="2165" t="s">
        <v>1027</v>
      </c>
      <c r="EX236" s="2165" t="s">
        <v>1027</v>
      </c>
      <c r="EY236" s="2165" t="s">
        <v>1027</v>
      </c>
      <c r="EZ236" s="2165" t="s">
        <v>1027</v>
      </c>
      <c r="FA236" s="2165" t="s">
        <v>1027</v>
      </c>
      <c r="FB236" s="2165" t="s">
        <v>1027</v>
      </c>
      <c r="FC236" s="2165" t="s">
        <v>1027</v>
      </c>
      <c r="FD236" s="2165" t="s">
        <v>1027</v>
      </c>
      <c r="FE236" s="2165" t="s">
        <v>1027</v>
      </c>
      <c r="FF236" s="2165" t="s">
        <v>1027</v>
      </c>
      <c r="FG236" s="2165" t="s">
        <v>1027</v>
      </c>
      <c r="FH236" s="2165" t="s">
        <v>1027</v>
      </c>
      <c r="FI236" s="2165" t="s">
        <v>1027</v>
      </c>
      <c r="FJ236" s="2165" t="s">
        <v>1027</v>
      </c>
      <c r="FK236" s="2165" t="s">
        <v>1027</v>
      </c>
      <c r="FL236" s="2165" t="s">
        <v>1027</v>
      </c>
      <c r="FM236" s="2165" t="s">
        <v>1027</v>
      </c>
      <c r="FN236" s="2165" t="s">
        <v>1027</v>
      </c>
      <c r="FO236" s="2165" t="s">
        <v>1027</v>
      </c>
      <c r="FP236" s="2165" t="s">
        <v>1027</v>
      </c>
      <c r="FQ236" s="2165" t="s">
        <v>1027</v>
      </c>
      <c r="FR236" s="2165" t="s">
        <v>1027</v>
      </c>
      <c r="FS236" s="2165" t="s">
        <v>1027</v>
      </c>
      <c r="FT236" s="2165" t="s">
        <v>1027</v>
      </c>
      <c r="FU236" s="2165" t="s">
        <v>1027</v>
      </c>
      <c r="FV236" s="2165" t="s">
        <v>1027</v>
      </c>
      <c r="FW236" s="2165" t="s">
        <v>1027</v>
      </c>
      <c r="FX236" s="2165" t="s">
        <v>1027</v>
      </c>
      <c r="FY236" s="2165" t="s">
        <v>1027</v>
      </c>
      <c r="FZ236" s="2165" t="s">
        <v>1027</v>
      </c>
      <c r="GA236" s="2165" t="s">
        <v>1027</v>
      </c>
      <c r="GB236" s="2165" t="s">
        <v>1027</v>
      </c>
      <c r="GC236" s="2165" t="s">
        <v>1027</v>
      </c>
      <c r="GD236" s="2165" t="s">
        <v>1027</v>
      </c>
      <c r="GE236" s="2165" t="s">
        <v>1027</v>
      </c>
      <c r="GF236" s="2165" t="s">
        <v>1027</v>
      </c>
      <c r="GG236" s="2165" t="s">
        <v>1027</v>
      </c>
      <c r="GH236" s="2165" t="s">
        <v>1027</v>
      </c>
      <c r="GI236" s="2165" t="s">
        <v>1027</v>
      </c>
      <c r="GJ236" s="2165" t="s">
        <v>1027</v>
      </c>
      <c r="GK236" s="2165" t="s">
        <v>1027</v>
      </c>
      <c r="GL236" s="2165" t="s">
        <v>1027</v>
      </c>
      <c r="GM236" s="2165" t="s">
        <v>1027</v>
      </c>
      <c r="GN236" s="2165" t="s">
        <v>1027</v>
      </c>
      <c r="GO236" s="2165" t="s">
        <v>1027</v>
      </c>
      <c r="GP236" s="2165" t="s">
        <v>1027</v>
      </c>
      <c r="GQ236" s="2165" t="s">
        <v>1027</v>
      </c>
      <c r="GR236" s="2165" t="s">
        <v>1027</v>
      </c>
      <c r="GS236" s="2165" t="s">
        <v>1027</v>
      </c>
      <c r="GT236" s="2165" t="s">
        <v>1027</v>
      </c>
      <c r="GU236" s="2165" t="s">
        <v>1027</v>
      </c>
      <c r="GV236" s="2165" t="s">
        <v>1027</v>
      </c>
      <c r="GW236" s="2165" t="s">
        <v>1027</v>
      </c>
      <c r="GX236" s="2165" t="s">
        <v>1027</v>
      </c>
      <c r="GY236" s="2165" t="s">
        <v>1027</v>
      </c>
      <c r="GZ236" s="2165" t="s">
        <v>1027</v>
      </c>
      <c r="HA236" s="2165" t="s">
        <v>1027</v>
      </c>
      <c r="HB236" s="2165" t="s">
        <v>1027</v>
      </c>
      <c r="HC236" s="2165" t="s">
        <v>1027</v>
      </c>
      <c r="HD236" s="2165" t="s">
        <v>1027</v>
      </c>
      <c r="HE236" s="2165" t="s">
        <v>1027</v>
      </c>
      <c r="HF236" s="2165" t="s">
        <v>1027</v>
      </c>
      <c r="HG236" s="2165" t="s">
        <v>1027</v>
      </c>
      <c r="HH236" s="2165" t="s">
        <v>1027</v>
      </c>
      <c r="HI236" s="2165" t="s">
        <v>1027</v>
      </c>
      <c r="HJ236" s="2165" t="s">
        <v>1027</v>
      </c>
      <c r="HK236" s="2165" t="s">
        <v>1027</v>
      </c>
      <c r="HL236" s="2165" t="s">
        <v>1027</v>
      </c>
      <c r="HM236" s="2165" t="s">
        <v>1027</v>
      </c>
      <c r="HN236" s="2165" t="s">
        <v>1027</v>
      </c>
      <c r="HO236" s="2165" t="s">
        <v>1027</v>
      </c>
      <c r="HP236" s="2165" t="s">
        <v>1027</v>
      </c>
      <c r="HQ236" s="2165" t="s">
        <v>1027</v>
      </c>
      <c r="HR236" s="2165" t="s">
        <v>1027</v>
      </c>
      <c r="HS236" s="2165" t="s">
        <v>1027</v>
      </c>
      <c r="HT236" s="2165" t="s">
        <v>1027</v>
      </c>
      <c r="HU236" s="2165" t="s">
        <v>1027</v>
      </c>
      <c r="HV236" s="2165" t="s">
        <v>1027</v>
      </c>
      <c r="HW236" s="2165" t="s">
        <v>1027</v>
      </c>
      <c r="HX236" s="2165" t="s">
        <v>1027</v>
      </c>
      <c r="HY236" s="2165" t="s">
        <v>1027</v>
      </c>
      <c r="HZ236" s="2165" t="s">
        <v>1027</v>
      </c>
      <c r="IA236" s="2165" t="s">
        <v>1027</v>
      </c>
      <c r="IB236" s="2165" t="s">
        <v>1027</v>
      </c>
      <c r="IC236" s="2165" t="s">
        <v>1027</v>
      </c>
      <c r="ID236" s="2165" t="s">
        <v>1027</v>
      </c>
      <c r="IE236" s="2165" t="s">
        <v>1027</v>
      </c>
      <c r="IF236" s="2165" t="s">
        <v>1027</v>
      </c>
      <c r="IG236" s="2165" t="s">
        <v>1027</v>
      </c>
      <c r="IH236" s="2165" t="s">
        <v>1027</v>
      </c>
      <c r="II236" s="2165" t="s">
        <v>1027</v>
      </c>
      <c r="IJ236" s="2165" t="s">
        <v>1027</v>
      </c>
      <c r="IK236" s="2165" t="s">
        <v>1027</v>
      </c>
      <c r="IL236" s="2165" t="s">
        <v>1027</v>
      </c>
      <c r="IM236" s="2165" t="s">
        <v>1027</v>
      </c>
      <c r="IN236" s="2165" t="s">
        <v>1027</v>
      </c>
      <c r="IO236" s="2165" t="s">
        <v>1027</v>
      </c>
      <c r="IP236" s="2165" t="s">
        <v>1027</v>
      </c>
      <c r="IQ236" s="2165" t="s">
        <v>1027</v>
      </c>
      <c r="IR236" s="2165" t="s">
        <v>1027</v>
      </c>
      <c r="IS236" s="2165" t="s">
        <v>1027</v>
      </c>
      <c r="IT236" s="2165" t="s">
        <v>1027</v>
      </c>
      <c r="IU236" s="2165" t="s">
        <v>1027</v>
      </c>
      <c r="IV236" s="2165" t="s">
        <v>1027</v>
      </c>
      <c r="IW236" s="2165" t="s">
        <v>1027</v>
      </c>
      <c r="IX236" s="2165" t="s">
        <v>1027</v>
      </c>
      <c r="IY236" s="2165" t="s">
        <v>1027</v>
      </c>
      <c r="IZ236" s="2165" t="s">
        <v>1027</v>
      </c>
      <c r="JA236" s="2165" t="s">
        <v>1027</v>
      </c>
      <c r="JB236" s="2165" t="s">
        <v>1027</v>
      </c>
      <c r="JC236" s="2165" t="s">
        <v>1027</v>
      </c>
      <c r="JD236" s="2165" t="s">
        <v>1027</v>
      </c>
      <c r="JE236" s="2165" t="s">
        <v>1027</v>
      </c>
      <c r="JF236" s="2165" t="s">
        <v>1027</v>
      </c>
      <c r="JG236" s="2165" t="s">
        <v>1027</v>
      </c>
      <c r="JH236" s="2165" t="s">
        <v>1027</v>
      </c>
      <c r="JI236" s="2165" t="s">
        <v>1027</v>
      </c>
      <c r="JJ236" s="2165" t="s">
        <v>1027</v>
      </c>
      <c r="JK236" s="2165" t="s">
        <v>1027</v>
      </c>
      <c r="JL236" s="2165" t="s">
        <v>1027</v>
      </c>
    </row>
    <row r="237" spans="1:272" s="2185" customFormat="1" ht="13.8">
      <c r="A237" s="2226" t="s">
        <v>590</v>
      </c>
      <c r="B237" s="152"/>
      <c r="D237" s="2340"/>
      <c r="E237" s="2234">
        <v>14</v>
      </c>
      <c r="F237" s="2187" t="s">
        <v>1027</v>
      </c>
      <c r="G237" s="2389">
        <v>0</v>
      </c>
      <c r="H237" s="2389" t="s">
        <v>1027</v>
      </c>
      <c r="I237" s="2185" t="s">
        <v>1424</v>
      </c>
      <c r="K237" s="2391" t="s">
        <v>1027</v>
      </c>
      <c r="L237" s="2391" t="s">
        <v>1027</v>
      </c>
      <c r="M237" s="2391" t="s">
        <v>1027</v>
      </c>
      <c r="N237" s="2391" t="s">
        <v>1027</v>
      </c>
      <c r="O237" s="2392" t="s">
        <v>1027</v>
      </c>
      <c r="P237" s="2391" t="s">
        <v>1027</v>
      </c>
      <c r="R237" s="2186"/>
      <c r="S237" s="2164" t="s">
        <v>1027</v>
      </c>
      <c r="T237" s="2331" t="s">
        <v>1425</v>
      </c>
      <c r="U237" s="2165" t="s">
        <v>1027</v>
      </c>
      <c r="V237" s="2165" t="s">
        <v>1027</v>
      </c>
      <c r="W237" s="2165" t="s">
        <v>1027</v>
      </c>
      <c r="X237" s="2165" t="s">
        <v>1027</v>
      </c>
      <c r="Y237" s="2165" t="s">
        <v>1027</v>
      </c>
      <c r="Z237" s="2165" t="s">
        <v>1027</v>
      </c>
      <c r="AA237" s="2165" t="s">
        <v>1027</v>
      </c>
      <c r="AB237" s="2165" t="s">
        <v>1027</v>
      </c>
      <c r="AC237" s="2165" t="s">
        <v>1027</v>
      </c>
      <c r="AD237" s="2165" t="s">
        <v>1027</v>
      </c>
      <c r="AE237" s="2165" t="s">
        <v>1027</v>
      </c>
      <c r="AF237" s="2165" t="s">
        <v>1027</v>
      </c>
      <c r="AG237" s="2165" t="s">
        <v>1027</v>
      </c>
      <c r="AH237" s="2165" t="s">
        <v>1027</v>
      </c>
      <c r="AI237" s="2165" t="s">
        <v>1027</v>
      </c>
      <c r="AJ237" s="2165" t="s">
        <v>1027</v>
      </c>
      <c r="AK237" s="2165" t="s">
        <v>1027</v>
      </c>
      <c r="AL237" s="2165" t="s">
        <v>1027</v>
      </c>
      <c r="AM237" s="2165" t="s">
        <v>1027</v>
      </c>
      <c r="AN237" s="2165" t="s">
        <v>1027</v>
      </c>
      <c r="AO237" s="2165" t="s">
        <v>1027</v>
      </c>
      <c r="AP237" s="2165" t="s">
        <v>1027</v>
      </c>
      <c r="AQ237" s="2165" t="s">
        <v>1027</v>
      </c>
      <c r="AR237" s="2165" t="s">
        <v>1027</v>
      </c>
      <c r="AS237" s="2165" t="s">
        <v>1027</v>
      </c>
      <c r="AT237" s="2165" t="s">
        <v>1027</v>
      </c>
      <c r="AU237" s="2165" t="s">
        <v>1027</v>
      </c>
      <c r="AV237" s="2165" t="s">
        <v>1027</v>
      </c>
      <c r="AW237" s="2165" t="s">
        <v>1027</v>
      </c>
      <c r="AX237" s="2165" t="s">
        <v>1027</v>
      </c>
      <c r="AY237" s="2165" t="s">
        <v>1027</v>
      </c>
      <c r="AZ237" s="2165" t="s">
        <v>1027</v>
      </c>
      <c r="BA237" s="2165" t="s">
        <v>1027</v>
      </c>
      <c r="BB237" s="2165" t="s">
        <v>1027</v>
      </c>
      <c r="BC237" s="2165" t="s">
        <v>1027</v>
      </c>
      <c r="BD237" s="2165" t="s">
        <v>1027</v>
      </c>
      <c r="BE237" s="2165" t="s">
        <v>1027</v>
      </c>
      <c r="BF237" s="2165" t="s">
        <v>1027</v>
      </c>
      <c r="BG237" s="2165" t="s">
        <v>1027</v>
      </c>
      <c r="BH237" s="2165" t="s">
        <v>1027</v>
      </c>
      <c r="BI237" s="2165" t="s">
        <v>1027</v>
      </c>
      <c r="BJ237" s="2165" t="s">
        <v>1027</v>
      </c>
      <c r="BK237" s="2165" t="s">
        <v>1027</v>
      </c>
      <c r="BL237" s="2165" t="s">
        <v>1027</v>
      </c>
      <c r="BM237" s="2165" t="s">
        <v>1027</v>
      </c>
      <c r="BN237" s="2165" t="s">
        <v>1027</v>
      </c>
      <c r="BO237" s="2165" t="s">
        <v>1027</v>
      </c>
      <c r="BP237" s="2165" t="s">
        <v>1027</v>
      </c>
      <c r="BQ237" s="2165" t="s">
        <v>1027</v>
      </c>
      <c r="BR237" s="2165" t="s">
        <v>1027</v>
      </c>
      <c r="BS237" s="2165" t="s">
        <v>1027</v>
      </c>
      <c r="BT237" s="2165" t="s">
        <v>1027</v>
      </c>
      <c r="BU237" s="2165" t="s">
        <v>1027</v>
      </c>
      <c r="BV237" s="2165" t="s">
        <v>1027</v>
      </c>
      <c r="BW237" s="2165" t="s">
        <v>1027</v>
      </c>
      <c r="BX237" s="2165" t="s">
        <v>1027</v>
      </c>
      <c r="BY237" s="2165" t="s">
        <v>1027</v>
      </c>
      <c r="BZ237" s="2165" t="s">
        <v>1027</v>
      </c>
      <c r="CA237" s="2165" t="s">
        <v>1027</v>
      </c>
      <c r="CB237" s="2165" t="s">
        <v>1027</v>
      </c>
      <c r="CC237" s="2165" t="s">
        <v>1027</v>
      </c>
      <c r="CD237" s="2165" t="s">
        <v>1027</v>
      </c>
      <c r="CE237" s="2165" t="s">
        <v>1027</v>
      </c>
      <c r="CF237" s="2165" t="s">
        <v>1027</v>
      </c>
      <c r="CG237" s="2165" t="s">
        <v>1027</v>
      </c>
      <c r="CH237" s="2165" t="s">
        <v>1027</v>
      </c>
      <c r="CI237" s="2165" t="s">
        <v>1027</v>
      </c>
      <c r="CJ237" s="2165" t="s">
        <v>1027</v>
      </c>
      <c r="CK237" s="2165" t="s">
        <v>1027</v>
      </c>
      <c r="CL237" s="2165" t="s">
        <v>1027</v>
      </c>
      <c r="CM237" s="2165" t="s">
        <v>1027</v>
      </c>
      <c r="CN237" s="2165" t="s">
        <v>1027</v>
      </c>
      <c r="CO237" s="2165" t="s">
        <v>1027</v>
      </c>
      <c r="CP237" s="2165" t="s">
        <v>1027</v>
      </c>
      <c r="CQ237" s="2165" t="s">
        <v>1027</v>
      </c>
      <c r="CR237" s="2165" t="s">
        <v>1027</v>
      </c>
      <c r="CS237" s="2165" t="s">
        <v>1027</v>
      </c>
      <c r="CT237" s="2165" t="s">
        <v>1027</v>
      </c>
      <c r="CU237" s="2165" t="s">
        <v>1027</v>
      </c>
      <c r="CV237" s="2165" t="s">
        <v>1027</v>
      </c>
      <c r="CW237" s="2165" t="s">
        <v>1027</v>
      </c>
      <c r="CX237" s="2165" t="s">
        <v>1027</v>
      </c>
      <c r="CY237" s="2165" t="s">
        <v>1027</v>
      </c>
      <c r="CZ237" s="2165" t="s">
        <v>1027</v>
      </c>
      <c r="DA237" s="2165" t="s">
        <v>1027</v>
      </c>
      <c r="DB237" s="2165" t="s">
        <v>1027</v>
      </c>
      <c r="DC237" s="2165" t="s">
        <v>1027</v>
      </c>
      <c r="DD237" s="2165" t="s">
        <v>1027</v>
      </c>
      <c r="DE237" s="2165" t="s">
        <v>1027</v>
      </c>
      <c r="DF237" s="2165" t="s">
        <v>1027</v>
      </c>
      <c r="DG237" s="2165" t="s">
        <v>1027</v>
      </c>
      <c r="DH237" s="2165" t="s">
        <v>1027</v>
      </c>
      <c r="DI237" s="2165" t="s">
        <v>1027</v>
      </c>
      <c r="DJ237" s="2165" t="s">
        <v>1027</v>
      </c>
      <c r="DK237" s="2165" t="s">
        <v>1027</v>
      </c>
      <c r="DL237" s="2165" t="s">
        <v>1027</v>
      </c>
      <c r="DM237" s="2165" t="s">
        <v>1027</v>
      </c>
      <c r="DN237" s="2165" t="s">
        <v>1027</v>
      </c>
      <c r="DO237" s="2165" t="s">
        <v>1027</v>
      </c>
      <c r="DP237" s="2165" t="s">
        <v>1027</v>
      </c>
      <c r="DQ237" s="2165" t="s">
        <v>1027</v>
      </c>
      <c r="DR237" s="2165" t="s">
        <v>1027</v>
      </c>
      <c r="DS237" s="2165" t="s">
        <v>1027</v>
      </c>
      <c r="DT237" s="2165" t="s">
        <v>1027</v>
      </c>
      <c r="DU237" s="2165" t="s">
        <v>1027</v>
      </c>
      <c r="DV237" s="2165" t="s">
        <v>1027</v>
      </c>
      <c r="DW237" s="2165" t="s">
        <v>1027</v>
      </c>
      <c r="DX237" s="2165" t="s">
        <v>1027</v>
      </c>
      <c r="DY237" s="2165" t="s">
        <v>1027</v>
      </c>
      <c r="DZ237" s="2165" t="s">
        <v>1027</v>
      </c>
      <c r="EA237" s="2165" t="s">
        <v>1027</v>
      </c>
      <c r="EB237" s="2165" t="s">
        <v>1027</v>
      </c>
      <c r="EC237" s="2165" t="s">
        <v>1027</v>
      </c>
      <c r="ED237" s="2165" t="s">
        <v>1027</v>
      </c>
      <c r="EE237" s="2165" t="s">
        <v>1027</v>
      </c>
      <c r="EF237" s="2165" t="s">
        <v>1027</v>
      </c>
      <c r="EG237" s="2165" t="s">
        <v>1027</v>
      </c>
      <c r="EH237" s="2165" t="s">
        <v>1027</v>
      </c>
      <c r="EI237" s="2165" t="s">
        <v>1027</v>
      </c>
      <c r="EJ237" s="2165" t="s">
        <v>1027</v>
      </c>
      <c r="EK237" s="2165" t="s">
        <v>1027</v>
      </c>
      <c r="EL237" s="2165" t="s">
        <v>1027</v>
      </c>
      <c r="EM237" s="2165" t="s">
        <v>1027</v>
      </c>
      <c r="EN237" s="2165" t="s">
        <v>1027</v>
      </c>
      <c r="EO237" s="2165" t="s">
        <v>1027</v>
      </c>
      <c r="EP237" s="2165" t="s">
        <v>1027</v>
      </c>
      <c r="EQ237" s="2165" t="s">
        <v>1027</v>
      </c>
      <c r="ER237" s="2165" t="s">
        <v>1027</v>
      </c>
      <c r="ES237" s="2165" t="s">
        <v>1027</v>
      </c>
      <c r="ET237" s="2165" t="s">
        <v>1027</v>
      </c>
      <c r="EU237" s="2165" t="s">
        <v>1027</v>
      </c>
      <c r="EV237" s="2165" t="s">
        <v>1027</v>
      </c>
      <c r="EW237" s="2165" t="s">
        <v>1027</v>
      </c>
      <c r="EX237" s="2165" t="s">
        <v>1027</v>
      </c>
      <c r="EY237" s="2165" t="s">
        <v>1027</v>
      </c>
      <c r="EZ237" s="2165" t="s">
        <v>1027</v>
      </c>
      <c r="FA237" s="2165" t="s">
        <v>1027</v>
      </c>
      <c r="FB237" s="2165" t="s">
        <v>1027</v>
      </c>
      <c r="FC237" s="2165" t="s">
        <v>1027</v>
      </c>
      <c r="FD237" s="2165" t="s">
        <v>1027</v>
      </c>
      <c r="FE237" s="2165" t="s">
        <v>1027</v>
      </c>
      <c r="FF237" s="2165" t="s">
        <v>1027</v>
      </c>
      <c r="FG237" s="2165" t="s">
        <v>1027</v>
      </c>
      <c r="FH237" s="2165" t="s">
        <v>1027</v>
      </c>
      <c r="FI237" s="2165" t="s">
        <v>1027</v>
      </c>
      <c r="FJ237" s="2165" t="s">
        <v>1027</v>
      </c>
      <c r="FK237" s="2165" t="s">
        <v>1027</v>
      </c>
      <c r="FL237" s="2165" t="s">
        <v>1027</v>
      </c>
      <c r="FM237" s="2165" t="s">
        <v>1027</v>
      </c>
      <c r="FN237" s="2165" t="s">
        <v>1027</v>
      </c>
      <c r="FO237" s="2165" t="s">
        <v>1027</v>
      </c>
      <c r="FP237" s="2165" t="s">
        <v>1027</v>
      </c>
      <c r="FQ237" s="2165" t="s">
        <v>1027</v>
      </c>
      <c r="FR237" s="2165" t="s">
        <v>1027</v>
      </c>
      <c r="FS237" s="2165" t="s">
        <v>1027</v>
      </c>
      <c r="FT237" s="2165" t="s">
        <v>1027</v>
      </c>
      <c r="FU237" s="2165" t="s">
        <v>1027</v>
      </c>
      <c r="FV237" s="2165" t="s">
        <v>1027</v>
      </c>
      <c r="FW237" s="2165" t="s">
        <v>1027</v>
      </c>
      <c r="FX237" s="2165" t="s">
        <v>1027</v>
      </c>
      <c r="FY237" s="2165" t="s">
        <v>1027</v>
      </c>
      <c r="FZ237" s="2165" t="s">
        <v>1027</v>
      </c>
      <c r="GA237" s="2165" t="s">
        <v>1027</v>
      </c>
      <c r="GB237" s="2165" t="s">
        <v>1027</v>
      </c>
      <c r="GC237" s="2165" t="s">
        <v>1027</v>
      </c>
      <c r="GD237" s="2165" t="s">
        <v>1027</v>
      </c>
      <c r="GE237" s="2165" t="s">
        <v>1027</v>
      </c>
      <c r="GF237" s="2165" t="s">
        <v>1027</v>
      </c>
      <c r="GG237" s="2165" t="s">
        <v>1027</v>
      </c>
      <c r="GH237" s="2165" t="s">
        <v>1027</v>
      </c>
      <c r="GI237" s="2165" t="s">
        <v>1027</v>
      </c>
      <c r="GJ237" s="2165" t="s">
        <v>1027</v>
      </c>
      <c r="GK237" s="2165" t="s">
        <v>1027</v>
      </c>
      <c r="GL237" s="2165" t="s">
        <v>1027</v>
      </c>
      <c r="GM237" s="2165" t="s">
        <v>1027</v>
      </c>
      <c r="GN237" s="2165" t="s">
        <v>1027</v>
      </c>
      <c r="GO237" s="2165" t="s">
        <v>1027</v>
      </c>
      <c r="GP237" s="2165" t="s">
        <v>1027</v>
      </c>
      <c r="GQ237" s="2165" t="s">
        <v>1027</v>
      </c>
      <c r="GR237" s="2165" t="s">
        <v>1027</v>
      </c>
      <c r="GS237" s="2165" t="s">
        <v>1027</v>
      </c>
      <c r="GT237" s="2165" t="s">
        <v>1027</v>
      </c>
      <c r="GU237" s="2165" t="s">
        <v>1027</v>
      </c>
      <c r="GV237" s="2165" t="s">
        <v>1027</v>
      </c>
      <c r="GW237" s="2165" t="s">
        <v>1027</v>
      </c>
      <c r="GX237" s="2165" t="s">
        <v>1027</v>
      </c>
      <c r="GY237" s="2165" t="s">
        <v>1027</v>
      </c>
      <c r="GZ237" s="2165" t="s">
        <v>1027</v>
      </c>
      <c r="HA237" s="2165" t="s">
        <v>1027</v>
      </c>
      <c r="HB237" s="2165" t="s">
        <v>1027</v>
      </c>
      <c r="HC237" s="2165" t="s">
        <v>1027</v>
      </c>
      <c r="HD237" s="2165" t="s">
        <v>1027</v>
      </c>
      <c r="HE237" s="2165" t="s">
        <v>1027</v>
      </c>
      <c r="HF237" s="2165" t="s">
        <v>1027</v>
      </c>
      <c r="HG237" s="2165" t="s">
        <v>1027</v>
      </c>
      <c r="HH237" s="2165" t="s">
        <v>1027</v>
      </c>
      <c r="HI237" s="2165" t="s">
        <v>1027</v>
      </c>
      <c r="HJ237" s="2165" t="s">
        <v>1027</v>
      </c>
      <c r="HK237" s="2165" t="s">
        <v>1027</v>
      </c>
      <c r="HL237" s="2165" t="s">
        <v>1027</v>
      </c>
      <c r="HM237" s="2165" t="s">
        <v>1027</v>
      </c>
      <c r="HN237" s="2165" t="s">
        <v>1027</v>
      </c>
      <c r="HO237" s="2165" t="s">
        <v>1027</v>
      </c>
      <c r="HP237" s="2165" t="s">
        <v>1027</v>
      </c>
      <c r="HQ237" s="2165" t="s">
        <v>1027</v>
      </c>
      <c r="HR237" s="2165" t="s">
        <v>1027</v>
      </c>
      <c r="HS237" s="2165" t="s">
        <v>1027</v>
      </c>
      <c r="HT237" s="2165" t="s">
        <v>1027</v>
      </c>
      <c r="HU237" s="2165" t="s">
        <v>1027</v>
      </c>
      <c r="HV237" s="2165" t="s">
        <v>1027</v>
      </c>
      <c r="HW237" s="2165" t="s">
        <v>1027</v>
      </c>
      <c r="HX237" s="2165" t="s">
        <v>1027</v>
      </c>
      <c r="HY237" s="2165" t="s">
        <v>1027</v>
      </c>
      <c r="HZ237" s="2165" t="s">
        <v>1027</v>
      </c>
      <c r="IA237" s="2165" t="s">
        <v>1027</v>
      </c>
      <c r="IB237" s="2165" t="s">
        <v>1027</v>
      </c>
      <c r="IC237" s="2165" t="s">
        <v>1027</v>
      </c>
      <c r="ID237" s="2165" t="s">
        <v>1027</v>
      </c>
      <c r="IE237" s="2165" t="s">
        <v>1027</v>
      </c>
      <c r="IF237" s="2165" t="s">
        <v>1027</v>
      </c>
      <c r="IG237" s="2165" t="s">
        <v>1027</v>
      </c>
      <c r="IH237" s="2165" t="s">
        <v>1027</v>
      </c>
      <c r="II237" s="2165" t="s">
        <v>1027</v>
      </c>
      <c r="IJ237" s="2165" t="s">
        <v>1027</v>
      </c>
      <c r="IK237" s="2165" t="s">
        <v>1027</v>
      </c>
      <c r="IL237" s="2165" t="s">
        <v>1027</v>
      </c>
      <c r="IM237" s="2165" t="s">
        <v>1027</v>
      </c>
      <c r="IN237" s="2165" t="s">
        <v>1027</v>
      </c>
      <c r="IO237" s="2165" t="s">
        <v>1027</v>
      </c>
      <c r="IP237" s="2165" t="s">
        <v>1027</v>
      </c>
      <c r="IQ237" s="2165" t="s">
        <v>1027</v>
      </c>
      <c r="IR237" s="2165" t="s">
        <v>1027</v>
      </c>
      <c r="IS237" s="2165" t="s">
        <v>1027</v>
      </c>
      <c r="IT237" s="2165" t="s">
        <v>1027</v>
      </c>
      <c r="IU237" s="2165" t="s">
        <v>1027</v>
      </c>
      <c r="IV237" s="2165" t="s">
        <v>1027</v>
      </c>
      <c r="IW237" s="2165" t="s">
        <v>1027</v>
      </c>
      <c r="IX237" s="2165" t="s">
        <v>1027</v>
      </c>
      <c r="IY237" s="2165" t="s">
        <v>1027</v>
      </c>
      <c r="IZ237" s="2165" t="s">
        <v>1027</v>
      </c>
      <c r="JA237" s="2165" t="s">
        <v>1027</v>
      </c>
      <c r="JB237" s="2165" t="s">
        <v>1027</v>
      </c>
      <c r="JC237" s="2165" t="s">
        <v>1027</v>
      </c>
      <c r="JD237" s="2165" t="s">
        <v>1027</v>
      </c>
      <c r="JE237" s="2165" t="s">
        <v>1027</v>
      </c>
      <c r="JF237" s="2165" t="s">
        <v>1027</v>
      </c>
      <c r="JG237" s="2165" t="s">
        <v>1027</v>
      </c>
      <c r="JH237" s="2165" t="s">
        <v>1027</v>
      </c>
      <c r="JI237" s="2165" t="s">
        <v>1027</v>
      </c>
      <c r="JJ237" s="2165" t="s">
        <v>1027</v>
      </c>
      <c r="JK237" s="2165" t="s">
        <v>1027</v>
      </c>
      <c r="JL237" s="2165" t="s">
        <v>1027</v>
      </c>
    </row>
    <row r="238" spans="1:272" s="2185" customFormat="1" ht="13.8">
      <c r="A238" s="2226" t="s">
        <v>590</v>
      </c>
      <c r="B238" s="152"/>
      <c r="D238" s="2340"/>
      <c r="E238" s="2234">
        <v>15</v>
      </c>
      <c r="F238" s="2187" t="s">
        <v>1027</v>
      </c>
      <c r="G238" s="2389">
        <v>0</v>
      </c>
      <c r="H238" s="2389" t="s">
        <v>1027</v>
      </c>
      <c r="I238" s="2185" t="s">
        <v>1424</v>
      </c>
      <c r="K238" s="2391" t="s">
        <v>1027</v>
      </c>
      <c r="L238" s="2391" t="s">
        <v>1027</v>
      </c>
      <c r="M238" s="2391" t="s">
        <v>1027</v>
      </c>
      <c r="N238" s="2391" t="s">
        <v>1027</v>
      </c>
      <c r="O238" s="2392" t="s">
        <v>1027</v>
      </c>
      <c r="P238" s="2391" t="s">
        <v>1027</v>
      </c>
      <c r="R238" s="2186"/>
      <c r="S238" s="2164" t="s">
        <v>1027</v>
      </c>
      <c r="T238" s="2331" t="s">
        <v>1425</v>
      </c>
      <c r="U238" s="2165" t="s">
        <v>1027</v>
      </c>
      <c r="V238" s="2165" t="s">
        <v>1027</v>
      </c>
      <c r="W238" s="2165" t="s">
        <v>1027</v>
      </c>
      <c r="X238" s="2165" t="s">
        <v>1027</v>
      </c>
      <c r="Y238" s="2165" t="s">
        <v>1027</v>
      </c>
      <c r="Z238" s="2165" t="s">
        <v>1027</v>
      </c>
      <c r="AA238" s="2165" t="s">
        <v>1027</v>
      </c>
      <c r="AB238" s="2165" t="s">
        <v>1027</v>
      </c>
      <c r="AC238" s="2165" t="s">
        <v>1027</v>
      </c>
      <c r="AD238" s="2165" t="s">
        <v>1027</v>
      </c>
      <c r="AE238" s="2165" t="s">
        <v>1027</v>
      </c>
      <c r="AF238" s="2165" t="s">
        <v>1027</v>
      </c>
      <c r="AG238" s="2165" t="s">
        <v>1027</v>
      </c>
      <c r="AH238" s="2165" t="s">
        <v>1027</v>
      </c>
      <c r="AI238" s="2165" t="s">
        <v>1027</v>
      </c>
      <c r="AJ238" s="2165" t="s">
        <v>1027</v>
      </c>
      <c r="AK238" s="2165" t="s">
        <v>1027</v>
      </c>
      <c r="AL238" s="2165" t="s">
        <v>1027</v>
      </c>
      <c r="AM238" s="2165" t="s">
        <v>1027</v>
      </c>
      <c r="AN238" s="2165" t="s">
        <v>1027</v>
      </c>
      <c r="AO238" s="2165" t="s">
        <v>1027</v>
      </c>
      <c r="AP238" s="2165" t="s">
        <v>1027</v>
      </c>
      <c r="AQ238" s="2165" t="s">
        <v>1027</v>
      </c>
      <c r="AR238" s="2165" t="s">
        <v>1027</v>
      </c>
      <c r="AS238" s="2165" t="s">
        <v>1027</v>
      </c>
      <c r="AT238" s="2165" t="s">
        <v>1027</v>
      </c>
      <c r="AU238" s="2165" t="s">
        <v>1027</v>
      </c>
      <c r="AV238" s="2165" t="s">
        <v>1027</v>
      </c>
      <c r="AW238" s="2165" t="s">
        <v>1027</v>
      </c>
      <c r="AX238" s="2165" t="s">
        <v>1027</v>
      </c>
      <c r="AY238" s="2165" t="s">
        <v>1027</v>
      </c>
      <c r="AZ238" s="2165" t="s">
        <v>1027</v>
      </c>
      <c r="BA238" s="2165" t="s">
        <v>1027</v>
      </c>
      <c r="BB238" s="2165" t="s">
        <v>1027</v>
      </c>
      <c r="BC238" s="2165" t="s">
        <v>1027</v>
      </c>
      <c r="BD238" s="2165" t="s">
        <v>1027</v>
      </c>
      <c r="BE238" s="2165" t="s">
        <v>1027</v>
      </c>
      <c r="BF238" s="2165" t="s">
        <v>1027</v>
      </c>
      <c r="BG238" s="2165" t="s">
        <v>1027</v>
      </c>
      <c r="BH238" s="2165" t="s">
        <v>1027</v>
      </c>
      <c r="BI238" s="2165" t="s">
        <v>1027</v>
      </c>
      <c r="BJ238" s="2165" t="s">
        <v>1027</v>
      </c>
      <c r="BK238" s="2165" t="s">
        <v>1027</v>
      </c>
      <c r="BL238" s="2165" t="s">
        <v>1027</v>
      </c>
      <c r="BM238" s="2165" t="s">
        <v>1027</v>
      </c>
      <c r="BN238" s="2165" t="s">
        <v>1027</v>
      </c>
      <c r="BO238" s="2165" t="s">
        <v>1027</v>
      </c>
      <c r="BP238" s="2165" t="s">
        <v>1027</v>
      </c>
      <c r="BQ238" s="2165" t="s">
        <v>1027</v>
      </c>
      <c r="BR238" s="2165" t="s">
        <v>1027</v>
      </c>
      <c r="BS238" s="2165" t="s">
        <v>1027</v>
      </c>
      <c r="BT238" s="2165" t="s">
        <v>1027</v>
      </c>
      <c r="BU238" s="2165" t="s">
        <v>1027</v>
      </c>
      <c r="BV238" s="2165" t="s">
        <v>1027</v>
      </c>
      <c r="BW238" s="2165" t="s">
        <v>1027</v>
      </c>
      <c r="BX238" s="2165" t="s">
        <v>1027</v>
      </c>
      <c r="BY238" s="2165" t="s">
        <v>1027</v>
      </c>
      <c r="BZ238" s="2165" t="s">
        <v>1027</v>
      </c>
      <c r="CA238" s="2165" t="s">
        <v>1027</v>
      </c>
      <c r="CB238" s="2165" t="s">
        <v>1027</v>
      </c>
      <c r="CC238" s="2165" t="s">
        <v>1027</v>
      </c>
      <c r="CD238" s="2165" t="s">
        <v>1027</v>
      </c>
      <c r="CE238" s="2165" t="s">
        <v>1027</v>
      </c>
      <c r="CF238" s="2165" t="s">
        <v>1027</v>
      </c>
      <c r="CG238" s="2165" t="s">
        <v>1027</v>
      </c>
      <c r="CH238" s="2165" t="s">
        <v>1027</v>
      </c>
      <c r="CI238" s="2165" t="s">
        <v>1027</v>
      </c>
      <c r="CJ238" s="2165" t="s">
        <v>1027</v>
      </c>
      <c r="CK238" s="2165" t="s">
        <v>1027</v>
      </c>
      <c r="CL238" s="2165" t="s">
        <v>1027</v>
      </c>
      <c r="CM238" s="2165" t="s">
        <v>1027</v>
      </c>
      <c r="CN238" s="2165" t="s">
        <v>1027</v>
      </c>
      <c r="CO238" s="2165" t="s">
        <v>1027</v>
      </c>
      <c r="CP238" s="2165" t="s">
        <v>1027</v>
      </c>
      <c r="CQ238" s="2165" t="s">
        <v>1027</v>
      </c>
      <c r="CR238" s="2165" t="s">
        <v>1027</v>
      </c>
      <c r="CS238" s="2165" t="s">
        <v>1027</v>
      </c>
      <c r="CT238" s="2165" t="s">
        <v>1027</v>
      </c>
      <c r="CU238" s="2165" t="s">
        <v>1027</v>
      </c>
      <c r="CV238" s="2165" t="s">
        <v>1027</v>
      </c>
      <c r="CW238" s="2165" t="s">
        <v>1027</v>
      </c>
      <c r="CX238" s="2165" t="s">
        <v>1027</v>
      </c>
      <c r="CY238" s="2165" t="s">
        <v>1027</v>
      </c>
      <c r="CZ238" s="2165" t="s">
        <v>1027</v>
      </c>
      <c r="DA238" s="2165" t="s">
        <v>1027</v>
      </c>
      <c r="DB238" s="2165" t="s">
        <v>1027</v>
      </c>
      <c r="DC238" s="2165" t="s">
        <v>1027</v>
      </c>
      <c r="DD238" s="2165" t="s">
        <v>1027</v>
      </c>
      <c r="DE238" s="2165" t="s">
        <v>1027</v>
      </c>
      <c r="DF238" s="2165" t="s">
        <v>1027</v>
      </c>
      <c r="DG238" s="2165" t="s">
        <v>1027</v>
      </c>
      <c r="DH238" s="2165" t="s">
        <v>1027</v>
      </c>
      <c r="DI238" s="2165" t="s">
        <v>1027</v>
      </c>
      <c r="DJ238" s="2165" t="s">
        <v>1027</v>
      </c>
      <c r="DK238" s="2165" t="s">
        <v>1027</v>
      </c>
      <c r="DL238" s="2165" t="s">
        <v>1027</v>
      </c>
      <c r="DM238" s="2165" t="s">
        <v>1027</v>
      </c>
      <c r="DN238" s="2165" t="s">
        <v>1027</v>
      </c>
      <c r="DO238" s="2165" t="s">
        <v>1027</v>
      </c>
      <c r="DP238" s="2165" t="s">
        <v>1027</v>
      </c>
      <c r="DQ238" s="2165" t="s">
        <v>1027</v>
      </c>
      <c r="DR238" s="2165" t="s">
        <v>1027</v>
      </c>
      <c r="DS238" s="2165" t="s">
        <v>1027</v>
      </c>
      <c r="DT238" s="2165" t="s">
        <v>1027</v>
      </c>
      <c r="DU238" s="2165" t="s">
        <v>1027</v>
      </c>
      <c r="DV238" s="2165" t="s">
        <v>1027</v>
      </c>
      <c r="DW238" s="2165" t="s">
        <v>1027</v>
      </c>
      <c r="DX238" s="2165" t="s">
        <v>1027</v>
      </c>
      <c r="DY238" s="2165" t="s">
        <v>1027</v>
      </c>
      <c r="DZ238" s="2165" t="s">
        <v>1027</v>
      </c>
      <c r="EA238" s="2165" t="s">
        <v>1027</v>
      </c>
      <c r="EB238" s="2165" t="s">
        <v>1027</v>
      </c>
      <c r="EC238" s="2165" t="s">
        <v>1027</v>
      </c>
      <c r="ED238" s="2165" t="s">
        <v>1027</v>
      </c>
      <c r="EE238" s="2165" t="s">
        <v>1027</v>
      </c>
      <c r="EF238" s="2165" t="s">
        <v>1027</v>
      </c>
      <c r="EG238" s="2165" t="s">
        <v>1027</v>
      </c>
      <c r="EH238" s="2165" t="s">
        <v>1027</v>
      </c>
      <c r="EI238" s="2165" t="s">
        <v>1027</v>
      </c>
      <c r="EJ238" s="2165" t="s">
        <v>1027</v>
      </c>
      <c r="EK238" s="2165" t="s">
        <v>1027</v>
      </c>
      <c r="EL238" s="2165" t="s">
        <v>1027</v>
      </c>
      <c r="EM238" s="2165" t="s">
        <v>1027</v>
      </c>
      <c r="EN238" s="2165" t="s">
        <v>1027</v>
      </c>
      <c r="EO238" s="2165" t="s">
        <v>1027</v>
      </c>
      <c r="EP238" s="2165" t="s">
        <v>1027</v>
      </c>
      <c r="EQ238" s="2165" t="s">
        <v>1027</v>
      </c>
      <c r="ER238" s="2165" t="s">
        <v>1027</v>
      </c>
      <c r="ES238" s="2165" t="s">
        <v>1027</v>
      </c>
      <c r="ET238" s="2165" t="s">
        <v>1027</v>
      </c>
      <c r="EU238" s="2165" t="s">
        <v>1027</v>
      </c>
      <c r="EV238" s="2165" t="s">
        <v>1027</v>
      </c>
      <c r="EW238" s="2165" t="s">
        <v>1027</v>
      </c>
      <c r="EX238" s="2165" t="s">
        <v>1027</v>
      </c>
      <c r="EY238" s="2165" t="s">
        <v>1027</v>
      </c>
      <c r="EZ238" s="2165" t="s">
        <v>1027</v>
      </c>
      <c r="FA238" s="2165" t="s">
        <v>1027</v>
      </c>
      <c r="FB238" s="2165" t="s">
        <v>1027</v>
      </c>
      <c r="FC238" s="2165" t="s">
        <v>1027</v>
      </c>
      <c r="FD238" s="2165" t="s">
        <v>1027</v>
      </c>
      <c r="FE238" s="2165" t="s">
        <v>1027</v>
      </c>
      <c r="FF238" s="2165" t="s">
        <v>1027</v>
      </c>
      <c r="FG238" s="2165" t="s">
        <v>1027</v>
      </c>
      <c r="FH238" s="2165" t="s">
        <v>1027</v>
      </c>
      <c r="FI238" s="2165" t="s">
        <v>1027</v>
      </c>
      <c r="FJ238" s="2165" t="s">
        <v>1027</v>
      </c>
      <c r="FK238" s="2165" t="s">
        <v>1027</v>
      </c>
      <c r="FL238" s="2165" t="s">
        <v>1027</v>
      </c>
      <c r="FM238" s="2165" t="s">
        <v>1027</v>
      </c>
      <c r="FN238" s="2165" t="s">
        <v>1027</v>
      </c>
      <c r="FO238" s="2165" t="s">
        <v>1027</v>
      </c>
      <c r="FP238" s="2165" t="s">
        <v>1027</v>
      </c>
      <c r="FQ238" s="2165" t="s">
        <v>1027</v>
      </c>
      <c r="FR238" s="2165" t="s">
        <v>1027</v>
      </c>
      <c r="FS238" s="2165" t="s">
        <v>1027</v>
      </c>
      <c r="FT238" s="2165" t="s">
        <v>1027</v>
      </c>
      <c r="FU238" s="2165" t="s">
        <v>1027</v>
      </c>
      <c r="FV238" s="2165" t="s">
        <v>1027</v>
      </c>
      <c r="FW238" s="2165" t="s">
        <v>1027</v>
      </c>
      <c r="FX238" s="2165" t="s">
        <v>1027</v>
      </c>
      <c r="FY238" s="2165" t="s">
        <v>1027</v>
      </c>
      <c r="FZ238" s="2165" t="s">
        <v>1027</v>
      </c>
      <c r="GA238" s="2165" t="s">
        <v>1027</v>
      </c>
      <c r="GB238" s="2165" t="s">
        <v>1027</v>
      </c>
      <c r="GC238" s="2165" t="s">
        <v>1027</v>
      </c>
      <c r="GD238" s="2165" t="s">
        <v>1027</v>
      </c>
      <c r="GE238" s="2165" t="s">
        <v>1027</v>
      </c>
      <c r="GF238" s="2165" t="s">
        <v>1027</v>
      </c>
      <c r="GG238" s="2165" t="s">
        <v>1027</v>
      </c>
      <c r="GH238" s="2165" t="s">
        <v>1027</v>
      </c>
      <c r="GI238" s="2165" t="s">
        <v>1027</v>
      </c>
      <c r="GJ238" s="2165" t="s">
        <v>1027</v>
      </c>
      <c r="GK238" s="2165" t="s">
        <v>1027</v>
      </c>
      <c r="GL238" s="2165" t="s">
        <v>1027</v>
      </c>
      <c r="GM238" s="2165" t="s">
        <v>1027</v>
      </c>
      <c r="GN238" s="2165" t="s">
        <v>1027</v>
      </c>
      <c r="GO238" s="2165" t="s">
        <v>1027</v>
      </c>
      <c r="GP238" s="2165" t="s">
        <v>1027</v>
      </c>
      <c r="GQ238" s="2165" t="s">
        <v>1027</v>
      </c>
      <c r="GR238" s="2165" t="s">
        <v>1027</v>
      </c>
      <c r="GS238" s="2165" t="s">
        <v>1027</v>
      </c>
      <c r="GT238" s="2165" t="s">
        <v>1027</v>
      </c>
      <c r="GU238" s="2165" t="s">
        <v>1027</v>
      </c>
      <c r="GV238" s="2165" t="s">
        <v>1027</v>
      </c>
      <c r="GW238" s="2165" t="s">
        <v>1027</v>
      </c>
      <c r="GX238" s="2165" t="s">
        <v>1027</v>
      </c>
      <c r="GY238" s="2165" t="s">
        <v>1027</v>
      </c>
      <c r="GZ238" s="2165" t="s">
        <v>1027</v>
      </c>
      <c r="HA238" s="2165" t="s">
        <v>1027</v>
      </c>
      <c r="HB238" s="2165" t="s">
        <v>1027</v>
      </c>
      <c r="HC238" s="2165" t="s">
        <v>1027</v>
      </c>
      <c r="HD238" s="2165" t="s">
        <v>1027</v>
      </c>
      <c r="HE238" s="2165" t="s">
        <v>1027</v>
      </c>
      <c r="HF238" s="2165" t="s">
        <v>1027</v>
      </c>
      <c r="HG238" s="2165" t="s">
        <v>1027</v>
      </c>
      <c r="HH238" s="2165" t="s">
        <v>1027</v>
      </c>
      <c r="HI238" s="2165" t="s">
        <v>1027</v>
      </c>
      <c r="HJ238" s="2165" t="s">
        <v>1027</v>
      </c>
      <c r="HK238" s="2165" t="s">
        <v>1027</v>
      </c>
      <c r="HL238" s="2165" t="s">
        <v>1027</v>
      </c>
      <c r="HM238" s="2165" t="s">
        <v>1027</v>
      </c>
      <c r="HN238" s="2165" t="s">
        <v>1027</v>
      </c>
      <c r="HO238" s="2165" t="s">
        <v>1027</v>
      </c>
      <c r="HP238" s="2165" t="s">
        <v>1027</v>
      </c>
      <c r="HQ238" s="2165" t="s">
        <v>1027</v>
      </c>
      <c r="HR238" s="2165" t="s">
        <v>1027</v>
      </c>
      <c r="HS238" s="2165" t="s">
        <v>1027</v>
      </c>
      <c r="HT238" s="2165" t="s">
        <v>1027</v>
      </c>
      <c r="HU238" s="2165" t="s">
        <v>1027</v>
      </c>
      <c r="HV238" s="2165" t="s">
        <v>1027</v>
      </c>
      <c r="HW238" s="2165" t="s">
        <v>1027</v>
      </c>
      <c r="HX238" s="2165" t="s">
        <v>1027</v>
      </c>
      <c r="HY238" s="2165" t="s">
        <v>1027</v>
      </c>
      <c r="HZ238" s="2165" t="s">
        <v>1027</v>
      </c>
      <c r="IA238" s="2165" t="s">
        <v>1027</v>
      </c>
      <c r="IB238" s="2165" t="s">
        <v>1027</v>
      </c>
      <c r="IC238" s="2165" t="s">
        <v>1027</v>
      </c>
      <c r="ID238" s="2165" t="s">
        <v>1027</v>
      </c>
      <c r="IE238" s="2165" t="s">
        <v>1027</v>
      </c>
      <c r="IF238" s="2165" t="s">
        <v>1027</v>
      </c>
      <c r="IG238" s="2165" t="s">
        <v>1027</v>
      </c>
      <c r="IH238" s="2165" t="s">
        <v>1027</v>
      </c>
      <c r="II238" s="2165" t="s">
        <v>1027</v>
      </c>
      <c r="IJ238" s="2165" t="s">
        <v>1027</v>
      </c>
      <c r="IK238" s="2165" t="s">
        <v>1027</v>
      </c>
      <c r="IL238" s="2165" t="s">
        <v>1027</v>
      </c>
      <c r="IM238" s="2165" t="s">
        <v>1027</v>
      </c>
      <c r="IN238" s="2165" t="s">
        <v>1027</v>
      </c>
      <c r="IO238" s="2165" t="s">
        <v>1027</v>
      </c>
      <c r="IP238" s="2165" t="s">
        <v>1027</v>
      </c>
      <c r="IQ238" s="2165" t="s">
        <v>1027</v>
      </c>
      <c r="IR238" s="2165" t="s">
        <v>1027</v>
      </c>
      <c r="IS238" s="2165" t="s">
        <v>1027</v>
      </c>
      <c r="IT238" s="2165" t="s">
        <v>1027</v>
      </c>
      <c r="IU238" s="2165" t="s">
        <v>1027</v>
      </c>
      <c r="IV238" s="2165" t="s">
        <v>1027</v>
      </c>
      <c r="IW238" s="2165" t="s">
        <v>1027</v>
      </c>
      <c r="IX238" s="2165" t="s">
        <v>1027</v>
      </c>
      <c r="IY238" s="2165" t="s">
        <v>1027</v>
      </c>
      <c r="IZ238" s="2165" t="s">
        <v>1027</v>
      </c>
      <c r="JA238" s="2165" t="s">
        <v>1027</v>
      </c>
      <c r="JB238" s="2165" t="s">
        <v>1027</v>
      </c>
      <c r="JC238" s="2165" t="s">
        <v>1027</v>
      </c>
      <c r="JD238" s="2165" t="s">
        <v>1027</v>
      </c>
      <c r="JE238" s="2165" t="s">
        <v>1027</v>
      </c>
      <c r="JF238" s="2165" t="s">
        <v>1027</v>
      </c>
      <c r="JG238" s="2165" t="s">
        <v>1027</v>
      </c>
      <c r="JH238" s="2165" t="s">
        <v>1027</v>
      </c>
      <c r="JI238" s="2165" t="s">
        <v>1027</v>
      </c>
      <c r="JJ238" s="2165" t="s">
        <v>1027</v>
      </c>
      <c r="JK238" s="2165" t="s">
        <v>1027</v>
      </c>
      <c r="JL238" s="2165" t="s">
        <v>1027</v>
      </c>
    </row>
    <row r="239" spans="1:272" s="2185" customFormat="1" ht="13.8">
      <c r="A239" s="2226" t="s">
        <v>590</v>
      </c>
      <c r="B239" s="152"/>
      <c r="D239" s="2340"/>
      <c r="E239" s="2234">
        <v>16</v>
      </c>
      <c r="F239" s="2187" t="s">
        <v>1027</v>
      </c>
      <c r="G239" s="2389">
        <v>0</v>
      </c>
      <c r="H239" s="2389" t="s">
        <v>1027</v>
      </c>
      <c r="I239" s="2185" t="s">
        <v>1424</v>
      </c>
      <c r="K239" s="2391" t="s">
        <v>1027</v>
      </c>
      <c r="L239" s="2391" t="s">
        <v>1027</v>
      </c>
      <c r="M239" s="2391" t="s">
        <v>1027</v>
      </c>
      <c r="N239" s="2391" t="s">
        <v>1027</v>
      </c>
      <c r="O239" s="2392" t="s">
        <v>1027</v>
      </c>
      <c r="P239" s="2391" t="s">
        <v>1027</v>
      </c>
      <c r="R239" s="2186"/>
      <c r="S239" s="2164" t="s">
        <v>1027</v>
      </c>
      <c r="T239" s="2331" t="s">
        <v>1425</v>
      </c>
      <c r="U239" s="2165" t="s">
        <v>1027</v>
      </c>
      <c r="V239" s="2165" t="s">
        <v>1027</v>
      </c>
      <c r="W239" s="2165" t="s">
        <v>1027</v>
      </c>
      <c r="X239" s="2165" t="s">
        <v>1027</v>
      </c>
      <c r="Y239" s="2165" t="s">
        <v>1027</v>
      </c>
      <c r="Z239" s="2165" t="s">
        <v>1027</v>
      </c>
      <c r="AA239" s="2165" t="s">
        <v>1027</v>
      </c>
      <c r="AB239" s="2165" t="s">
        <v>1027</v>
      </c>
      <c r="AC239" s="2165" t="s">
        <v>1027</v>
      </c>
      <c r="AD239" s="2165" t="s">
        <v>1027</v>
      </c>
      <c r="AE239" s="2165" t="s">
        <v>1027</v>
      </c>
      <c r="AF239" s="2165" t="s">
        <v>1027</v>
      </c>
      <c r="AG239" s="2165" t="s">
        <v>1027</v>
      </c>
      <c r="AH239" s="2165" t="s">
        <v>1027</v>
      </c>
      <c r="AI239" s="2165" t="s">
        <v>1027</v>
      </c>
      <c r="AJ239" s="2165" t="s">
        <v>1027</v>
      </c>
      <c r="AK239" s="2165" t="s">
        <v>1027</v>
      </c>
      <c r="AL239" s="2165" t="s">
        <v>1027</v>
      </c>
      <c r="AM239" s="2165" t="s">
        <v>1027</v>
      </c>
      <c r="AN239" s="2165" t="s">
        <v>1027</v>
      </c>
      <c r="AO239" s="2165" t="s">
        <v>1027</v>
      </c>
      <c r="AP239" s="2165" t="s">
        <v>1027</v>
      </c>
      <c r="AQ239" s="2165" t="s">
        <v>1027</v>
      </c>
      <c r="AR239" s="2165" t="s">
        <v>1027</v>
      </c>
      <c r="AS239" s="2165" t="s">
        <v>1027</v>
      </c>
      <c r="AT239" s="2165" t="s">
        <v>1027</v>
      </c>
      <c r="AU239" s="2165" t="s">
        <v>1027</v>
      </c>
      <c r="AV239" s="2165" t="s">
        <v>1027</v>
      </c>
      <c r="AW239" s="2165" t="s">
        <v>1027</v>
      </c>
      <c r="AX239" s="2165" t="s">
        <v>1027</v>
      </c>
      <c r="AY239" s="2165" t="s">
        <v>1027</v>
      </c>
      <c r="AZ239" s="2165" t="s">
        <v>1027</v>
      </c>
      <c r="BA239" s="2165" t="s">
        <v>1027</v>
      </c>
      <c r="BB239" s="2165" t="s">
        <v>1027</v>
      </c>
      <c r="BC239" s="2165" t="s">
        <v>1027</v>
      </c>
      <c r="BD239" s="2165" t="s">
        <v>1027</v>
      </c>
      <c r="BE239" s="2165" t="s">
        <v>1027</v>
      </c>
      <c r="BF239" s="2165" t="s">
        <v>1027</v>
      </c>
      <c r="BG239" s="2165" t="s">
        <v>1027</v>
      </c>
      <c r="BH239" s="2165" t="s">
        <v>1027</v>
      </c>
      <c r="BI239" s="2165" t="s">
        <v>1027</v>
      </c>
      <c r="BJ239" s="2165" t="s">
        <v>1027</v>
      </c>
      <c r="BK239" s="2165" t="s">
        <v>1027</v>
      </c>
      <c r="BL239" s="2165" t="s">
        <v>1027</v>
      </c>
      <c r="BM239" s="2165" t="s">
        <v>1027</v>
      </c>
      <c r="BN239" s="2165" t="s">
        <v>1027</v>
      </c>
      <c r="BO239" s="2165" t="s">
        <v>1027</v>
      </c>
      <c r="BP239" s="2165" t="s">
        <v>1027</v>
      </c>
      <c r="BQ239" s="2165" t="s">
        <v>1027</v>
      </c>
      <c r="BR239" s="2165" t="s">
        <v>1027</v>
      </c>
      <c r="BS239" s="2165" t="s">
        <v>1027</v>
      </c>
      <c r="BT239" s="2165" t="s">
        <v>1027</v>
      </c>
      <c r="BU239" s="2165" t="s">
        <v>1027</v>
      </c>
      <c r="BV239" s="2165" t="s">
        <v>1027</v>
      </c>
      <c r="BW239" s="2165" t="s">
        <v>1027</v>
      </c>
      <c r="BX239" s="2165" t="s">
        <v>1027</v>
      </c>
      <c r="BY239" s="2165" t="s">
        <v>1027</v>
      </c>
      <c r="BZ239" s="2165" t="s">
        <v>1027</v>
      </c>
      <c r="CA239" s="2165" t="s">
        <v>1027</v>
      </c>
      <c r="CB239" s="2165" t="s">
        <v>1027</v>
      </c>
      <c r="CC239" s="2165" t="s">
        <v>1027</v>
      </c>
      <c r="CD239" s="2165" t="s">
        <v>1027</v>
      </c>
      <c r="CE239" s="2165" t="s">
        <v>1027</v>
      </c>
      <c r="CF239" s="2165" t="s">
        <v>1027</v>
      </c>
      <c r="CG239" s="2165" t="s">
        <v>1027</v>
      </c>
      <c r="CH239" s="2165" t="s">
        <v>1027</v>
      </c>
      <c r="CI239" s="2165" t="s">
        <v>1027</v>
      </c>
      <c r="CJ239" s="2165" t="s">
        <v>1027</v>
      </c>
      <c r="CK239" s="2165" t="s">
        <v>1027</v>
      </c>
      <c r="CL239" s="2165" t="s">
        <v>1027</v>
      </c>
      <c r="CM239" s="2165" t="s">
        <v>1027</v>
      </c>
      <c r="CN239" s="2165" t="s">
        <v>1027</v>
      </c>
      <c r="CO239" s="2165" t="s">
        <v>1027</v>
      </c>
      <c r="CP239" s="2165" t="s">
        <v>1027</v>
      </c>
      <c r="CQ239" s="2165" t="s">
        <v>1027</v>
      </c>
      <c r="CR239" s="2165" t="s">
        <v>1027</v>
      </c>
      <c r="CS239" s="2165" t="s">
        <v>1027</v>
      </c>
      <c r="CT239" s="2165" t="s">
        <v>1027</v>
      </c>
      <c r="CU239" s="2165" t="s">
        <v>1027</v>
      </c>
      <c r="CV239" s="2165" t="s">
        <v>1027</v>
      </c>
      <c r="CW239" s="2165" t="s">
        <v>1027</v>
      </c>
      <c r="CX239" s="2165" t="s">
        <v>1027</v>
      </c>
      <c r="CY239" s="2165" t="s">
        <v>1027</v>
      </c>
      <c r="CZ239" s="2165" t="s">
        <v>1027</v>
      </c>
      <c r="DA239" s="2165" t="s">
        <v>1027</v>
      </c>
      <c r="DB239" s="2165" t="s">
        <v>1027</v>
      </c>
      <c r="DC239" s="2165" t="s">
        <v>1027</v>
      </c>
      <c r="DD239" s="2165" t="s">
        <v>1027</v>
      </c>
      <c r="DE239" s="2165" t="s">
        <v>1027</v>
      </c>
      <c r="DF239" s="2165" t="s">
        <v>1027</v>
      </c>
      <c r="DG239" s="2165" t="s">
        <v>1027</v>
      </c>
      <c r="DH239" s="2165" t="s">
        <v>1027</v>
      </c>
      <c r="DI239" s="2165" t="s">
        <v>1027</v>
      </c>
      <c r="DJ239" s="2165" t="s">
        <v>1027</v>
      </c>
      <c r="DK239" s="2165" t="s">
        <v>1027</v>
      </c>
      <c r="DL239" s="2165" t="s">
        <v>1027</v>
      </c>
      <c r="DM239" s="2165" t="s">
        <v>1027</v>
      </c>
      <c r="DN239" s="2165" t="s">
        <v>1027</v>
      </c>
      <c r="DO239" s="2165" t="s">
        <v>1027</v>
      </c>
      <c r="DP239" s="2165" t="s">
        <v>1027</v>
      </c>
      <c r="DQ239" s="2165" t="s">
        <v>1027</v>
      </c>
      <c r="DR239" s="2165" t="s">
        <v>1027</v>
      </c>
      <c r="DS239" s="2165" t="s">
        <v>1027</v>
      </c>
      <c r="DT239" s="2165" t="s">
        <v>1027</v>
      </c>
      <c r="DU239" s="2165" t="s">
        <v>1027</v>
      </c>
      <c r="DV239" s="2165" t="s">
        <v>1027</v>
      </c>
      <c r="DW239" s="2165" t="s">
        <v>1027</v>
      </c>
      <c r="DX239" s="2165" t="s">
        <v>1027</v>
      </c>
      <c r="DY239" s="2165" t="s">
        <v>1027</v>
      </c>
      <c r="DZ239" s="2165" t="s">
        <v>1027</v>
      </c>
      <c r="EA239" s="2165" t="s">
        <v>1027</v>
      </c>
      <c r="EB239" s="2165" t="s">
        <v>1027</v>
      </c>
      <c r="EC239" s="2165" t="s">
        <v>1027</v>
      </c>
      <c r="ED239" s="2165" t="s">
        <v>1027</v>
      </c>
      <c r="EE239" s="2165" t="s">
        <v>1027</v>
      </c>
      <c r="EF239" s="2165" t="s">
        <v>1027</v>
      </c>
      <c r="EG239" s="2165" t="s">
        <v>1027</v>
      </c>
      <c r="EH239" s="2165" t="s">
        <v>1027</v>
      </c>
      <c r="EI239" s="2165" t="s">
        <v>1027</v>
      </c>
      <c r="EJ239" s="2165" t="s">
        <v>1027</v>
      </c>
      <c r="EK239" s="2165" t="s">
        <v>1027</v>
      </c>
      <c r="EL239" s="2165" t="s">
        <v>1027</v>
      </c>
      <c r="EM239" s="2165" t="s">
        <v>1027</v>
      </c>
      <c r="EN239" s="2165" t="s">
        <v>1027</v>
      </c>
      <c r="EO239" s="2165" t="s">
        <v>1027</v>
      </c>
      <c r="EP239" s="2165" t="s">
        <v>1027</v>
      </c>
      <c r="EQ239" s="2165" t="s">
        <v>1027</v>
      </c>
      <c r="ER239" s="2165" t="s">
        <v>1027</v>
      </c>
      <c r="ES239" s="2165" t="s">
        <v>1027</v>
      </c>
      <c r="ET239" s="2165" t="s">
        <v>1027</v>
      </c>
      <c r="EU239" s="2165" t="s">
        <v>1027</v>
      </c>
      <c r="EV239" s="2165" t="s">
        <v>1027</v>
      </c>
      <c r="EW239" s="2165" t="s">
        <v>1027</v>
      </c>
      <c r="EX239" s="2165" t="s">
        <v>1027</v>
      </c>
      <c r="EY239" s="2165" t="s">
        <v>1027</v>
      </c>
      <c r="EZ239" s="2165" t="s">
        <v>1027</v>
      </c>
      <c r="FA239" s="2165" t="s">
        <v>1027</v>
      </c>
      <c r="FB239" s="2165" t="s">
        <v>1027</v>
      </c>
      <c r="FC239" s="2165" t="s">
        <v>1027</v>
      </c>
      <c r="FD239" s="2165" t="s">
        <v>1027</v>
      </c>
      <c r="FE239" s="2165" t="s">
        <v>1027</v>
      </c>
      <c r="FF239" s="2165" t="s">
        <v>1027</v>
      </c>
      <c r="FG239" s="2165" t="s">
        <v>1027</v>
      </c>
      <c r="FH239" s="2165" t="s">
        <v>1027</v>
      </c>
      <c r="FI239" s="2165" t="s">
        <v>1027</v>
      </c>
      <c r="FJ239" s="2165" t="s">
        <v>1027</v>
      </c>
      <c r="FK239" s="2165" t="s">
        <v>1027</v>
      </c>
      <c r="FL239" s="2165" t="s">
        <v>1027</v>
      </c>
      <c r="FM239" s="2165" t="s">
        <v>1027</v>
      </c>
      <c r="FN239" s="2165" t="s">
        <v>1027</v>
      </c>
      <c r="FO239" s="2165" t="s">
        <v>1027</v>
      </c>
      <c r="FP239" s="2165" t="s">
        <v>1027</v>
      </c>
      <c r="FQ239" s="2165" t="s">
        <v>1027</v>
      </c>
      <c r="FR239" s="2165" t="s">
        <v>1027</v>
      </c>
      <c r="FS239" s="2165" t="s">
        <v>1027</v>
      </c>
      <c r="FT239" s="2165" t="s">
        <v>1027</v>
      </c>
      <c r="FU239" s="2165" t="s">
        <v>1027</v>
      </c>
      <c r="FV239" s="2165" t="s">
        <v>1027</v>
      </c>
      <c r="FW239" s="2165" t="s">
        <v>1027</v>
      </c>
      <c r="FX239" s="2165" t="s">
        <v>1027</v>
      </c>
      <c r="FY239" s="2165" t="s">
        <v>1027</v>
      </c>
      <c r="FZ239" s="2165" t="s">
        <v>1027</v>
      </c>
      <c r="GA239" s="2165" t="s">
        <v>1027</v>
      </c>
      <c r="GB239" s="2165" t="s">
        <v>1027</v>
      </c>
      <c r="GC239" s="2165" t="s">
        <v>1027</v>
      </c>
      <c r="GD239" s="2165" t="s">
        <v>1027</v>
      </c>
      <c r="GE239" s="2165" t="s">
        <v>1027</v>
      </c>
      <c r="GF239" s="2165" t="s">
        <v>1027</v>
      </c>
      <c r="GG239" s="2165" t="s">
        <v>1027</v>
      </c>
      <c r="GH239" s="2165" t="s">
        <v>1027</v>
      </c>
      <c r="GI239" s="2165" t="s">
        <v>1027</v>
      </c>
      <c r="GJ239" s="2165" t="s">
        <v>1027</v>
      </c>
      <c r="GK239" s="2165" t="s">
        <v>1027</v>
      </c>
      <c r="GL239" s="2165" t="s">
        <v>1027</v>
      </c>
      <c r="GM239" s="2165" t="s">
        <v>1027</v>
      </c>
      <c r="GN239" s="2165" t="s">
        <v>1027</v>
      </c>
      <c r="GO239" s="2165" t="s">
        <v>1027</v>
      </c>
      <c r="GP239" s="2165" t="s">
        <v>1027</v>
      </c>
      <c r="GQ239" s="2165" t="s">
        <v>1027</v>
      </c>
      <c r="GR239" s="2165" t="s">
        <v>1027</v>
      </c>
      <c r="GS239" s="2165" t="s">
        <v>1027</v>
      </c>
      <c r="GT239" s="2165" t="s">
        <v>1027</v>
      </c>
      <c r="GU239" s="2165" t="s">
        <v>1027</v>
      </c>
      <c r="GV239" s="2165" t="s">
        <v>1027</v>
      </c>
      <c r="GW239" s="2165" t="s">
        <v>1027</v>
      </c>
      <c r="GX239" s="2165" t="s">
        <v>1027</v>
      </c>
      <c r="GY239" s="2165" t="s">
        <v>1027</v>
      </c>
      <c r="GZ239" s="2165" t="s">
        <v>1027</v>
      </c>
      <c r="HA239" s="2165" t="s">
        <v>1027</v>
      </c>
      <c r="HB239" s="2165" t="s">
        <v>1027</v>
      </c>
      <c r="HC239" s="2165" t="s">
        <v>1027</v>
      </c>
      <c r="HD239" s="2165" t="s">
        <v>1027</v>
      </c>
      <c r="HE239" s="2165" t="s">
        <v>1027</v>
      </c>
      <c r="HF239" s="2165" t="s">
        <v>1027</v>
      </c>
      <c r="HG239" s="2165" t="s">
        <v>1027</v>
      </c>
      <c r="HH239" s="2165" t="s">
        <v>1027</v>
      </c>
      <c r="HI239" s="2165" t="s">
        <v>1027</v>
      </c>
      <c r="HJ239" s="2165" t="s">
        <v>1027</v>
      </c>
      <c r="HK239" s="2165" t="s">
        <v>1027</v>
      </c>
      <c r="HL239" s="2165" t="s">
        <v>1027</v>
      </c>
      <c r="HM239" s="2165" t="s">
        <v>1027</v>
      </c>
      <c r="HN239" s="2165" t="s">
        <v>1027</v>
      </c>
      <c r="HO239" s="2165" t="s">
        <v>1027</v>
      </c>
      <c r="HP239" s="2165" t="s">
        <v>1027</v>
      </c>
      <c r="HQ239" s="2165" t="s">
        <v>1027</v>
      </c>
      <c r="HR239" s="2165" t="s">
        <v>1027</v>
      </c>
      <c r="HS239" s="2165" t="s">
        <v>1027</v>
      </c>
      <c r="HT239" s="2165" t="s">
        <v>1027</v>
      </c>
      <c r="HU239" s="2165" t="s">
        <v>1027</v>
      </c>
      <c r="HV239" s="2165" t="s">
        <v>1027</v>
      </c>
      <c r="HW239" s="2165" t="s">
        <v>1027</v>
      </c>
      <c r="HX239" s="2165" t="s">
        <v>1027</v>
      </c>
      <c r="HY239" s="2165" t="s">
        <v>1027</v>
      </c>
      <c r="HZ239" s="2165" t="s">
        <v>1027</v>
      </c>
      <c r="IA239" s="2165" t="s">
        <v>1027</v>
      </c>
      <c r="IB239" s="2165" t="s">
        <v>1027</v>
      </c>
      <c r="IC239" s="2165" t="s">
        <v>1027</v>
      </c>
      <c r="ID239" s="2165" t="s">
        <v>1027</v>
      </c>
      <c r="IE239" s="2165" t="s">
        <v>1027</v>
      </c>
      <c r="IF239" s="2165" t="s">
        <v>1027</v>
      </c>
      <c r="IG239" s="2165" t="s">
        <v>1027</v>
      </c>
      <c r="IH239" s="2165" t="s">
        <v>1027</v>
      </c>
      <c r="II239" s="2165" t="s">
        <v>1027</v>
      </c>
      <c r="IJ239" s="2165" t="s">
        <v>1027</v>
      </c>
      <c r="IK239" s="2165" t="s">
        <v>1027</v>
      </c>
      <c r="IL239" s="2165" t="s">
        <v>1027</v>
      </c>
      <c r="IM239" s="2165" t="s">
        <v>1027</v>
      </c>
      <c r="IN239" s="2165" t="s">
        <v>1027</v>
      </c>
      <c r="IO239" s="2165" t="s">
        <v>1027</v>
      </c>
      <c r="IP239" s="2165" t="s">
        <v>1027</v>
      </c>
      <c r="IQ239" s="2165" t="s">
        <v>1027</v>
      </c>
      <c r="IR239" s="2165" t="s">
        <v>1027</v>
      </c>
      <c r="IS239" s="2165" t="s">
        <v>1027</v>
      </c>
      <c r="IT239" s="2165" t="s">
        <v>1027</v>
      </c>
      <c r="IU239" s="2165" t="s">
        <v>1027</v>
      </c>
      <c r="IV239" s="2165" t="s">
        <v>1027</v>
      </c>
      <c r="IW239" s="2165" t="s">
        <v>1027</v>
      </c>
      <c r="IX239" s="2165" t="s">
        <v>1027</v>
      </c>
      <c r="IY239" s="2165" t="s">
        <v>1027</v>
      </c>
      <c r="IZ239" s="2165" t="s">
        <v>1027</v>
      </c>
      <c r="JA239" s="2165" t="s">
        <v>1027</v>
      </c>
      <c r="JB239" s="2165" t="s">
        <v>1027</v>
      </c>
      <c r="JC239" s="2165" t="s">
        <v>1027</v>
      </c>
      <c r="JD239" s="2165" t="s">
        <v>1027</v>
      </c>
      <c r="JE239" s="2165" t="s">
        <v>1027</v>
      </c>
      <c r="JF239" s="2165" t="s">
        <v>1027</v>
      </c>
      <c r="JG239" s="2165" t="s">
        <v>1027</v>
      </c>
      <c r="JH239" s="2165" t="s">
        <v>1027</v>
      </c>
      <c r="JI239" s="2165" t="s">
        <v>1027</v>
      </c>
      <c r="JJ239" s="2165" t="s">
        <v>1027</v>
      </c>
      <c r="JK239" s="2165" t="s">
        <v>1027</v>
      </c>
      <c r="JL239" s="2165" t="s">
        <v>1027</v>
      </c>
    </row>
    <row r="240" spans="1:272" s="2185" customFormat="1" ht="13.8">
      <c r="A240" s="2226" t="s">
        <v>590</v>
      </c>
      <c r="B240" s="152"/>
      <c r="D240" s="2340"/>
      <c r="E240" s="2234">
        <v>17</v>
      </c>
      <c r="F240" s="2187" t="s">
        <v>1027</v>
      </c>
      <c r="G240" s="2389">
        <v>0</v>
      </c>
      <c r="H240" s="2389" t="s">
        <v>1027</v>
      </c>
      <c r="I240" s="2185" t="s">
        <v>1424</v>
      </c>
      <c r="K240" s="2391" t="s">
        <v>1027</v>
      </c>
      <c r="L240" s="2391" t="s">
        <v>1027</v>
      </c>
      <c r="M240" s="2391" t="s">
        <v>1027</v>
      </c>
      <c r="N240" s="2391" t="s">
        <v>1027</v>
      </c>
      <c r="O240" s="2392" t="s">
        <v>1027</v>
      </c>
      <c r="P240" s="2391" t="s">
        <v>1027</v>
      </c>
      <c r="R240" s="2186"/>
      <c r="S240" s="2164" t="s">
        <v>1027</v>
      </c>
      <c r="T240" s="2331" t="s">
        <v>1425</v>
      </c>
      <c r="U240" s="2165" t="s">
        <v>1027</v>
      </c>
      <c r="V240" s="2165" t="s">
        <v>1027</v>
      </c>
      <c r="W240" s="2165" t="s">
        <v>1027</v>
      </c>
      <c r="X240" s="2165" t="s">
        <v>1027</v>
      </c>
      <c r="Y240" s="2165" t="s">
        <v>1027</v>
      </c>
      <c r="Z240" s="2165" t="s">
        <v>1027</v>
      </c>
      <c r="AA240" s="2165" t="s">
        <v>1027</v>
      </c>
      <c r="AB240" s="2165" t="s">
        <v>1027</v>
      </c>
      <c r="AC240" s="2165" t="s">
        <v>1027</v>
      </c>
      <c r="AD240" s="2165" t="s">
        <v>1027</v>
      </c>
      <c r="AE240" s="2165" t="s">
        <v>1027</v>
      </c>
      <c r="AF240" s="2165" t="s">
        <v>1027</v>
      </c>
      <c r="AG240" s="2165" t="s">
        <v>1027</v>
      </c>
      <c r="AH240" s="2165" t="s">
        <v>1027</v>
      </c>
      <c r="AI240" s="2165" t="s">
        <v>1027</v>
      </c>
      <c r="AJ240" s="2165" t="s">
        <v>1027</v>
      </c>
      <c r="AK240" s="2165" t="s">
        <v>1027</v>
      </c>
      <c r="AL240" s="2165" t="s">
        <v>1027</v>
      </c>
      <c r="AM240" s="2165" t="s">
        <v>1027</v>
      </c>
      <c r="AN240" s="2165" t="s">
        <v>1027</v>
      </c>
      <c r="AO240" s="2165" t="s">
        <v>1027</v>
      </c>
      <c r="AP240" s="2165" t="s">
        <v>1027</v>
      </c>
      <c r="AQ240" s="2165" t="s">
        <v>1027</v>
      </c>
      <c r="AR240" s="2165" t="s">
        <v>1027</v>
      </c>
      <c r="AS240" s="2165" t="s">
        <v>1027</v>
      </c>
      <c r="AT240" s="2165" t="s">
        <v>1027</v>
      </c>
      <c r="AU240" s="2165" t="s">
        <v>1027</v>
      </c>
      <c r="AV240" s="2165" t="s">
        <v>1027</v>
      </c>
      <c r="AW240" s="2165" t="s">
        <v>1027</v>
      </c>
      <c r="AX240" s="2165" t="s">
        <v>1027</v>
      </c>
      <c r="AY240" s="2165" t="s">
        <v>1027</v>
      </c>
      <c r="AZ240" s="2165" t="s">
        <v>1027</v>
      </c>
      <c r="BA240" s="2165" t="s">
        <v>1027</v>
      </c>
      <c r="BB240" s="2165" t="s">
        <v>1027</v>
      </c>
      <c r="BC240" s="2165" t="s">
        <v>1027</v>
      </c>
      <c r="BD240" s="2165" t="s">
        <v>1027</v>
      </c>
      <c r="BE240" s="2165" t="s">
        <v>1027</v>
      </c>
      <c r="BF240" s="2165" t="s">
        <v>1027</v>
      </c>
      <c r="BG240" s="2165" t="s">
        <v>1027</v>
      </c>
      <c r="BH240" s="2165" t="s">
        <v>1027</v>
      </c>
      <c r="BI240" s="2165" t="s">
        <v>1027</v>
      </c>
      <c r="BJ240" s="2165" t="s">
        <v>1027</v>
      </c>
      <c r="BK240" s="2165" t="s">
        <v>1027</v>
      </c>
      <c r="BL240" s="2165" t="s">
        <v>1027</v>
      </c>
      <c r="BM240" s="2165" t="s">
        <v>1027</v>
      </c>
      <c r="BN240" s="2165" t="s">
        <v>1027</v>
      </c>
      <c r="BO240" s="2165" t="s">
        <v>1027</v>
      </c>
      <c r="BP240" s="2165" t="s">
        <v>1027</v>
      </c>
      <c r="BQ240" s="2165" t="s">
        <v>1027</v>
      </c>
      <c r="BR240" s="2165" t="s">
        <v>1027</v>
      </c>
      <c r="BS240" s="2165" t="s">
        <v>1027</v>
      </c>
      <c r="BT240" s="2165" t="s">
        <v>1027</v>
      </c>
      <c r="BU240" s="2165" t="s">
        <v>1027</v>
      </c>
      <c r="BV240" s="2165" t="s">
        <v>1027</v>
      </c>
      <c r="BW240" s="2165" t="s">
        <v>1027</v>
      </c>
      <c r="BX240" s="2165" t="s">
        <v>1027</v>
      </c>
      <c r="BY240" s="2165" t="s">
        <v>1027</v>
      </c>
      <c r="BZ240" s="2165" t="s">
        <v>1027</v>
      </c>
      <c r="CA240" s="2165" t="s">
        <v>1027</v>
      </c>
      <c r="CB240" s="2165" t="s">
        <v>1027</v>
      </c>
      <c r="CC240" s="2165" t="s">
        <v>1027</v>
      </c>
      <c r="CD240" s="2165" t="s">
        <v>1027</v>
      </c>
      <c r="CE240" s="2165" t="s">
        <v>1027</v>
      </c>
      <c r="CF240" s="2165" t="s">
        <v>1027</v>
      </c>
      <c r="CG240" s="2165" t="s">
        <v>1027</v>
      </c>
      <c r="CH240" s="2165" t="s">
        <v>1027</v>
      </c>
      <c r="CI240" s="2165" t="s">
        <v>1027</v>
      </c>
      <c r="CJ240" s="2165" t="s">
        <v>1027</v>
      </c>
      <c r="CK240" s="2165" t="s">
        <v>1027</v>
      </c>
      <c r="CL240" s="2165" t="s">
        <v>1027</v>
      </c>
      <c r="CM240" s="2165" t="s">
        <v>1027</v>
      </c>
      <c r="CN240" s="2165" t="s">
        <v>1027</v>
      </c>
      <c r="CO240" s="2165" t="s">
        <v>1027</v>
      </c>
      <c r="CP240" s="2165" t="s">
        <v>1027</v>
      </c>
      <c r="CQ240" s="2165" t="s">
        <v>1027</v>
      </c>
      <c r="CR240" s="2165" t="s">
        <v>1027</v>
      </c>
      <c r="CS240" s="2165" t="s">
        <v>1027</v>
      </c>
      <c r="CT240" s="2165" t="s">
        <v>1027</v>
      </c>
      <c r="CU240" s="2165" t="s">
        <v>1027</v>
      </c>
      <c r="CV240" s="2165" t="s">
        <v>1027</v>
      </c>
      <c r="CW240" s="2165" t="s">
        <v>1027</v>
      </c>
      <c r="CX240" s="2165" t="s">
        <v>1027</v>
      </c>
      <c r="CY240" s="2165" t="s">
        <v>1027</v>
      </c>
      <c r="CZ240" s="2165" t="s">
        <v>1027</v>
      </c>
      <c r="DA240" s="2165" t="s">
        <v>1027</v>
      </c>
      <c r="DB240" s="2165" t="s">
        <v>1027</v>
      </c>
      <c r="DC240" s="2165" t="s">
        <v>1027</v>
      </c>
      <c r="DD240" s="2165" t="s">
        <v>1027</v>
      </c>
      <c r="DE240" s="2165" t="s">
        <v>1027</v>
      </c>
      <c r="DF240" s="2165" t="s">
        <v>1027</v>
      </c>
      <c r="DG240" s="2165" t="s">
        <v>1027</v>
      </c>
      <c r="DH240" s="2165" t="s">
        <v>1027</v>
      </c>
      <c r="DI240" s="2165" t="s">
        <v>1027</v>
      </c>
      <c r="DJ240" s="2165" t="s">
        <v>1027</v>
      </c>
      <c r="DK240" s="2165" t="s">
        <v>1027</v>
      </c>
      <c r="DL240" s="2165" t="s">
        <v>1027</v>
      </c>
      <c r="DM240" s="2165" t="s">
        <v>1027</v>
      </c>
      <c r="DN240" s="2165" t="s">
        <v>1027</v>
      </c>
      <c r="DO240" s="2165" t="s">
        <v>1027</v>
      </c>
      <c r="DP240" s="2165" t="s">
        <v>1027</v>
      </c>
      <c r="DQ240" s="2165" t="s">
        <v>1027</v>
      </c>
      <c r="DR240" s="2165" t="s">
        <v>1027</v>
      </c>
      <c r="DS240" s="2165" t="s">
        <v>1027</v>
      </c>
      <c r="DT240" s="2165" t="s">
        <v>1027</v>
      </c>
      <c r="DU240" s="2165" t="s">
        <v>1027</v>
      </c>
      <c r="DV240" s="2165" t="s">
        <v>1027</v>
      </c>
      <c r="DW240" s="2165" t="s">
        <v>1027</v>
      </c>
      <c r="DX240" s="2165" t="s">
        <v>1027</v>
      </c>
      <c r="DY240" s="2165" t="s">
        <v>1027</v>
      </c>
      <c r="DZ240" s="2165" t="s">
        <v>1027</v>
      </c>
      <c r="EA240" s="2165" t="s">
        <v>1027</v>
      </c>
      <c r="EB240" s="2165" t="s">
        <v>1027</v>
      </c>
      <c r="EC240" s="2165" t="s">
        <v>1027</v>
      </c>
      <c r="ED240" s="2165" t="s">
        <v>1027</v>
      </c>
      <c r="EE240" s="2165" t="s">
        <v>1027</v>
      </c>
      <c r="EF240" s="2165" t="s">
        <v>1027</v>
      </c>
      <c r="EG240" s="2165" t="s">
        <v>1027</v>
      </c>
      <c r="EH240" s="2165" t="s">
        <v>1027</v>
      </c>
      <c r="EI240" s="2165" t="s">
        <v>1027</v>
      </c>
      <c r="EJ240" s="2165" t="s">
        <v>1027</v>
      </c>
      <c r="EK240" s="2165" t="s">
        <v>1027</v>
      </c>
      <c r="EL240" s="2165" t="s">
        <v>1027</v>
      </c>
      <c r="EM240" s="2165" t="s">
        <v>1027</v>
      </c>
      <c r="EN240" s="2165" t="s">
        <v>1027</v>
      </c>
      <c r="EO240" s="2165" t="s">
        <v>1027</v>
      </c>
      <c r="EP240" s="2165" t="s">
        <v>1027</v>
      </c>
      <c r="EQ240" s="2165" t="s">
        <v>1027</v>
      </c>
      <c r="ER240" s="2165" t="s">
        <v>1027</v>
      </c>
      <c r="ES240" s="2165" t="s">
        <v>1027</v>
      </c>
      <c r="ET240" s="2165" t="s">
        <v>1027</v>
      </c>
      <c r="EU240" s="2165" t="s">
        <v>1027</v>
      </c>
      <c r="EV240" s="2165" t="s">
        <v>1027</v>
      </c>
      <c r="EW240" s="2165" t="s">
        <v>1027</v>
      </c>
      <c r="EX240" s="2165" t="s">
        <v>1027</v>
      </c>
      <c r="EY240" s="2165" t="s">
        <v>1027</v>
      </c>
      <c r="EZ240" s="2165" t="s">
        <v>1027</v>
      </c>
      <c r="FA240" s="2165" t="s">
        <v>1027</v>
      </c>
      <c r="FB240" s="2165" t="s">
        <v>1027</v>
      </c>
      <c r="FC240" s="2165" t="s">
        <v>1027</v>
      </c>
      <c r="FD240" s="2165" t="s">
        <v>1027</v>
      </c>
      <c r="FE240" s="2165" t="s">
        <v>1027</v>
      </c>
      <c r="FF240" s="2165" t="s">
        <v>1027</v>
      </c>
      <c r="FG240" s="2165" t="s">
        <v>1027</v>
      </c>
      <c r="FH240" s="2165" t="s">
        <v>1027</v>
      </c>
      <c r="FI240" s="2165" t="s">
        <v>1027</v>
      </c>
      <c r="FJ240" s="2165" t="s">
        <v>1027</v>
      </c>
      <c r="FK240" s="2165" t="s">
        <v>1027</v>
      </c>
      <c r="FL240" s="2165" t="s">
        <v>1027</v>
      </c>
      <c r="FM240" s="2165" t="s">
        <v>1027</v>
      </c>
      <c r="FN240" s="2165" t="s">
        <v>1027</v>
      </c>
      <c r="FO240" s="2165" t="s">
        <v>1027</v>
      </c>
      <c r="FP240" s="2165" t="s">
        <v>1027</v>
      </c>
      <c r="FQ240" s="2165" t="s">
        <v>1027</v>
      </c>
      <c r="FR240" s="2165" t="s">
        <v>1027</v>
      </c>
      <c r="FS240" s="2165" t="s">
        <v>1027</v>
      </c>
      <c r="FT240" s="2165" t="s">
        <v>1027</v>
      </c>
      <c r="FU240" s="2165" t="s">
        <v>1027</v>
      </c>
      <c r="FV240" s="2165" t="s">
        <v>1027</v>
      </c>
      <c r="FW240" s="2165" t="s">
        <v>1027</v>
      </c>
      <c r="FX240" s="2165" t="s">
        <v>1027</v>
      </c>
      <c r="FY240" s="2165" t="s">
        <v>1027</v>
      </c>
      <c r="FZ240" s="2165" t="s">
        <v>1027</v>
      </c>
      <c r="GA240" s="2165" t="s">
        <v>1027</v>
      </c>
      <c r="GB240" s="2165" t="s">
        <v>1027</v>
      </c>
      <c r="GC240" s="2165" t="s">
        <v>1027</v>
      </c>
      <c r="GD240" s="2165" t="s">
        <v>1027</v>
      </c>
      <c r="GE240" s="2165" t="s">
        <v>1027</v>
      </c>
      <c r="GF240" s="2165" t="s">
        <v>1027</v>
      </c>
      <c r="GG240" s="2165" t="s">
        <v>1027</v>
      </c>
      <c r="GH240" s="2165" t="s">
        <v>1027</v>
      </c>
      <c r="GI240" s="2165" t="s">
        <v>1027</v>
      </c>
      <c r="GJ240" s="2165" t="s">
        <v>1027</v>
      </c>
      <c r="GK240" s="2165" t="s">
        <v>1027</v>
      </c>
      <c r="GL240" s="2165" t="s">
        <v>1027</v>
      </c>
      <c r="GM240" s="2165" t="s">
        <v>1027</v>
      </c>
      <c r="GN240" s="2165" t="s">
        <v>1027</v>
      </c>
      <c r="GO240" s="2165" t="s">
        <v>1027</v>
      </c>
      <c r="GP240" s="2165" t="s">
        <v>1027</v>
      </c>
      <c r="GQ240" s="2165" t="s">
        <v>1027</v>
      </c>
      <c r="GR240" s="2165" t="s">
        <v>1027</v>
      </c>
      <c r="GS240" s="2165" t="s">
        <v>1027</v>
      </c>
      <c r="GT240" s="2165" t="s">
        <v>1027</v>
      </c>
      <c r="GU240" s="2165" t="s">
        <v>1027</v>
      </c>
      <c r="GV240" s="2165" t="s">
        <v>1027</v>
      </c>
      <c r="GW240" s="2165" t="s">
        <v>1027</v>
      </c>
      <c r="GX240" s="2165" t="s">
        <v>1027</v>
      </c>
      <c r="GY240" s="2165" t="s">
        <v>1027</v>
      </c>
      <c r="GZ240" s="2165" t="s">
        <v>1027</v>
      </c>
      <c r="HA240" s="2165" t="s">
        <v>1027</v>
      </c>
      <c r="HB240" s="2165" t="s">
        <v>1027</v>
      </c>
      <c r="HC240" s="2165" t="s">
        <v>1027</v>
      </c>
      <c r="HD240" s="2165" t="s">
        <v>1027</v>
      </c>
      <c r="HE240" s="2165" t="s">
        <v>1027</v>
      </c>
      <c r="HF240" s="2165" t="s">
        <v>1027</v>
      </c>
      <c r="HG240" s="2165" t="s">
        <v>1027</v>
      </c>
      <c r="HH240" s="2165" t="s">
        <v>1027</v>
      </c>
      <c r="HI240" s="2165" t="s">
        <v>1027</v>
      </c>
      <c r="HJ240" s="2165" t="s">
        <v>1027</v>
      </c>
      <c r="HK240" s="2165" t="s">
        <v>1027</v>
      </c>
      <c r="HL240" s="2165" t="s">
        <v>1027</v>
      </c>
      <c r="HM240" s="2165" t="s">
        <v>1027</v>
      </c>
      <c r="HN240" s="2165" t="s">
        <v>1027</v>
      </c>
      <c r="HO240" s="2165" t="s">
        <v>1027</v>
      </c>
      <c r="HP240" s="2165" t="s">
        <v>1027</v>
      </c>
      <c r="HQ240" s="2165" t="s">
        <v>1027</v>
      </c>
      <c r="HR240" s="2165" t="s">
        <v>1027</v>
      </c>
      <c r="HS240" s="2165" t="s">
        <v>1027</v>
      </c>
      <c r="HT240" s="2165" t="s">
        <v>1027</v>
      </c>
      <c r="HU240" s="2165" t="s">
        <v>1027</v>
      </c>
      <c r="HV240" s="2165" t="s">
        <v>1027</v>
      </c>
      <c r="HW240" s="2165" t="s">
        <v>1027</v>
      </c>
      <c r="HX240" s="2165" t="s">
        <v>1027</v>
      </c>
      <c r="HY240" s="2165" t="s">
        <v>1027</v>
      </c>
      <c r="HZ240" s="2165" t="s">
        <v>1027</v>
      </c>
      <c r="IA240" s="2165" t="s">
        <v>1027</v>
      </c>
      <c r="IB240" s="2165" t="s">
        <v>1027</v>
      </c>
      <c r="IC240" s="2165" t="s">
        <v>1027</v>
      </c>
      <c r="ID240" s="2165" t="s">
        <v>1027</v>
      </c>
      <c r="IE240" s="2165" t="s">
        <v>1027</v>
      </c>
      <c r="IF240" s="2165" t="s">
        <v>1027</v>
      </c>
      <c r="IG240" s="2165" t="s">
        <v>1027</v>
      </c>
      <c r="IH240" s="2165" t="s">
        <v>1027</v>
      </c>
      <c r="II240" s="2165" t="s">
        <v>1027</v>
      </c>
      <c r="IJ240" s="2165" t="s">
        <v>1027</v>
      </c>
      <c r="IK240" s="2165" t="s">
        <v>1027</v>
      </c>
      <c r="IL240" s="2165" t="s">
        <v>1027</v>
      </c>
      <c r="IM240" s="2165" t="s">
        <v>1027</v>
      </c>
      <c r="IN240" s="2165" t="s">
        <v>1027</v>
      </c>
      <c r="IO240" s="2165" t="s">
        <v>1027</v>
      </c>
      <c r="IP240" s="2165" t="s">
        <v>1027</v>
      </c>
      <c r="IQ240" s="2165" t="s">
        <v>1027</v>
      </c>
      <c r="IR240" s="2165" t="s">
        <v>1027</v>
      </c>
      <c r="IS240" s="2165" t="s">
        <v>1027</v>
      </c>
      <c r="IT240" s="2165" t="s">
        <v>1027</v>
      </c>
      <c r="IU240" s="2165" t="s">
        <v>1027</v>
      </c>
      <c r="IV240" s="2165" t="s">
        <v>1027</v>
      </c>
      <c r="IW240" s="2165" t="s">
        <v>1027</v>
      </c>
      <c r="IX240" s="2165" t="s">
        <v>1027</v>
      </c>
      <c r="IY240" s="2165" t="s">
        <v>1027</v>
      </c>
      <c r="IZ240" s="2165" t="s">
        <v>1027</v>
      </c>
      <c r="JA240" s="2165" t="s">
        <v>1027</v>
      </c>
      <c r="JB240" s="2165" t="s">
        <v>1027</v>
      </c>
      <c r="JC240" s="2165" t="s">
        <v>1027</v>
      </c>
      <c r="JD240" s="2165" t="s">
        <v>1027</v>
      </c>
      <c r="JE240" s="2165" t="s">
        <v>1027</v>
      </c>
      <c r="JF240" s="2165" t="s">
        <v>1027</v>
      </c>
      <c r="JG240" s="2165" t="s">
        <v>1027</v>
      </c>
      <c r="JH240" s="2165" t="s">
        <v>1027</v>
      </c>
      <c r="JI240" s="2165" t="s">
        <v>1027</v>
      </c>
      <c r="JJ240" s="2165" t="s">
        <v>1027</v>
      </c>
      <c r="JK240" s="2165" t="s">
        <v>1027</v>
      </c>
      <c r="JL240" s="2165" t="s">
        <v>1027</v>
      </c>
    </row>
    <row r="241" spans="1:272" s="2185" customFormat="1" ht="13.8">
      <c r="A241" s="2226" t="s">
        <v>590</v>
      </c>
      <c r="B241" s="152"/>
      <c r="D241" s="2340"/>
      <c r="E241" s="2234">
        <v>18</v>
      </c>
      <c r="F241" s="2187" t="s">
        <v>1027</v>
      </c>
      <c r="G241" s="2389">
        <v>0</v>
      </c>
      <c r="H241" s="2389" t="s">
        <v>1027</v>
      </c>
      <c r="I241" s="2185" t="s">
        <v>1424</v>
      </c>
      <c r="K241" s="2391" t="s">
        <v>1027</v>
      </c>
      <c r="L241" s="2391" t="s">
        <v>1027</v>
      </c>
      <c r="M241" s="2391" t="s">
        <v>1027</v>
      </c>
      <c r="N241" s="2391" t="s">
        <v>1027</v>
      </c>
      <c r="O241" s="2392" t="s">
        <v>1027</v>
      </c>
      <c r="P241" s="2391" t="s">
        <v>1027</v>
      </c>
      <c r="R241" s="2186"/>
      <c r="S241" s="2164" t="s">
        <v>1027</v>
      </c>
      <c r="T241" s="2331" t="s">
        <v>1425</v>
      </c>
      <c r="U241" s="2165" t="s">
        <v>1027</v>
      </c>
      <c r="V241" s="2165" t="s">
        <v>1027</v>
      </c>
      <c r="W241" s="2165" t="s">
        <v>1027</v>
      </c>
      <c r="X241" s="2165" t="s">
        <v>1027</v>
      </c>
      <c r="Y241" s="2165" t="s">
        <v>1027</v>
      </c>
      <c r="Z241" s="2165" t="s">
        <v>1027</v>
      </c>
      <c r="AA241" s="2165" t="s">
        <v>1027</v>
      </c>
      <c r="AB241" s="2165" t="s">
        <v>1027</v>
      </c>
      <c r="AC241" s="2165" t="s">
        <v>1027</v>
      </c>
      <c r="AD241" s="2165" t="s">
        <v>1027</v>
      </c>
      <c r="AE241" s="2165" t="s">
        <v>1027</v>
      </c>
      <c r="AF241" s="2165" t="s">
        <v>1027</v>
      </c>
      <c r="AG241" s="2165" t="s">
        <v>1027</v>
      </c>
      <c r="AH241" s="2165" t="s">
        <v>1027</v>
      </c>
      <c r="AI241" s="2165" t="s">
        <v>1027</v>
      </c>
      <c r="AJ241" s="2165" t="s">
        <v>1027</v>
      </c>
      <c r="AK241" s="2165" t="s">
        <v>1027</v>
      </c>
      <c r="AL241" s="2165" t="s">
        <v>1027</v>
      </c>
      <c r="AM241" s="2165" t="s">
        <v>1027</v>
      </c>
      <c r="AN241" s="2165" t="s">
        <v>1027</v>
      </c>
      <c r="AO241" s="2165" t="s">
        <v>1027</v>
      </c>
      <c r="AP241" s="2165" t="s">
        <v>1027</v>
      </c>
      <c r="AQ241" s="2165" t="s">
        <v>1027</v>
      </c>
      <c r="AR241" s="2165" t="s">
        <v>1027</v>
      </c>
      <c r="AS241" s="2165" t="s">
        <v>1027</v>
      </c>
      <c r="AT241" s="2165" t="s">
        <v>1027</v>
      </c>
      <c r="AU241" s="2165" t="s">
        <v>1027</v>
      </c>
      <c r="AV241" s="2165" t="s">
        <v>1027</v>
      </c>
      <c r="AW241" s="2165" t="s">
        <v>1027</v>
      </c>
      <c r="AX241" s="2165" t="s">
        <v>1027</v>
      </c>
      <c r="AY241" s="2165" t="s">
        <v>1027</v>
      </c>
      <c r="AZ241" s="2165" t="s">
        <v>1027</v>
      </c>
      <c r="BA241" s="2165" t="s">
        <v>1027</v>
      </c>
      <c r="BB241" s="2165" t="s">
        <v>1027</v>
      </c>
      <c r="BC241" s="2165" t="s">
        <v>1027</v>
      </c>
      <c r="BD241" s="2165" t="s">
        <v>1027</v>
      </c>
      <c r="BE241" s="2165" t="s">
        <v>1027</v>
      </c>
      <c r="BF241" s="2165" t="s">
        <v>1027</v>
      </c>
      <c r="BG241" s="2165" t="s">
        <v>1027</v>
      </c>
      <c r="BH241" s="2165" t="s">
        <v>1027</v>
      </c>
      <c r="BI241" s="2165" t="s">
        <v>1027</v>
      </c>
      <c r="BJ241" s="2165" t="s">
        <v>1027</v>
      </c>
      <c r="BK241" s="2165" t="s">
        <v>1027</v>
      </c>
      <c r="BL241" s="2165" t="s">
        <v>1027</v>
      </c>
      <c r="BM241" s="2165" t="s">
        <v>1027</v>
      </c>
      <c r="BN241" s="2165" t="s">
        <v>1027</v>
      </c>
      <c r="BO241" s="2165" t="s">
        <v>1027</v>
      </c>
      <c r="BP241" s="2165" t="s">
        <v>1027</v>
      </c>
      <c r="BQ241" s="2165" t="s">
        <v>1027</v>
      </c>
      <c r="BR241" s="2165" t="s">
        <v>1027</v>
      </c>
      <c r="BS241" s="2165" t="s">
        <v>1027</v>
      </c>
      <c r="BT241" s="2165" t="s">
        <v>1027</v>
      </c>
      <c r="BU241" s="2165" t="s">
        <v>1027</v>
      </c>
      <c r="BV241" s="2165" t="s">
        <v>1027</v>
      </c>
      <c r="BW241" s="2165" t="s">
        <v>1027</v>
      </c>
      <c r="BX241" s="2165" t="s">
        <v>1027</v>
      </c>
      <c r="BY241" s="2165" t="s">
        <v>1027</v>
      </c>
      <c r="BZ241" s="2165" t="s">
        <v>1027</v>
      </c>
      <c r="CA241" s="2165" t="s">
        <v>1027</v>
      </c>
      <c r="CB241" s="2165" t="s">
        <v>1027</v>
      </c>
      <c r="CC241" s="2165" t="s">
        <v>1027</v>
      </c>
      <c r="CD241" s="2165" t="s">
        <v>1027</v>
      </c>
      <c r="CE241" s="2165" t="s">
        <v>1027</v>
      </c>
      <c r="CF241" s="2165" t="s">
        <v>1027</v>
      </c>
      <c r="CG241" s="2165" t="s">
        <v>1027</v>
      </c>
      <c r="CH241" s="2165" t="s">
        <v>1027</v>
      </c>
      <c r="CI241" s="2165" t="s">
        <v>1027</v>
      </c>
      <c r="CJ241" s="2165" t="s">
        <v>1027</v>
      </c>
      <c r="CK241" s="2165" t="s">
        <v>1027</v>
      </c>
      <c r="CL241" s="2165" t="s">
        <v>1027</v>
      </c>
      <c r="CM241" s="2165" t="s">
        <v>1027</v>
      </c>
      <c r="CN241" s="2165" t="s">
        <v>1027</v>
      </c>
      <c r="CO241" s="2165" t="s">
        <v>1027</v>
      </c>
      <c r="CP241" s="2165" t="s">
        <v>1027</v>
      </c>
      <c r="CQ241" s="2165" t="s">
        <v>1027</v>
      </c>
      <c r="CR241" s="2165" t="s">
        <v>1027</v>
      </c>
      <c r="CS241" s="2165" t="s">
        <v>1027</v>
      </c>
      <c r="CT241" s="2165" t="s">
        <v>1027</v>
      </c>
      <c r="CU241" s="2165" t="s">
        <v>1027</v>
      </c>
      <c r="CV241" s="2165" t="s">
        <v>1027</v>
      </c>
      <c r="CW241" s="2165" t="s">
        <v>1027</v>
      </c>
      <c r="CX241" s="2165" t="s">
        <v>1027</v>
      </c>
      <c r="CY241" s="2165" t="s">
        <v>1027</v>
      </c>
      <c r="CZ241" s="2165" t="s">
        <v>1027</v>
      </c>
      <c r="DA241" s="2165" t="s">
        <v>1027</v>
      </c>
      <c r="DB241" s="2165" t="s">
        <v>1027</v>
      </c>
      <c r="DC241" s="2165" t="s">
        <v>1027</v>
      </c>
      <c r="DD241" s="2165" t="s">
        <v>1027</v>
      </c>
      <c r="DE241" s="2165" t="s">
        <v>1027</v>
      </c>
      <c r="DF241" s="2165" t="s">
        <v>1027</v>
      </c>
      <c r="DG241" s="2165" t="s">
        <v>1027</v>
      </c>
      <c r="DH241" s="2165" t="s">
        <v>1027</v>
      </c>
      <c r="DI241" s="2165" t="s">
        <v>1027</v>
      </c>
      <c r="DJ241" s="2165" t="s">
        <v>1027</v>
      </c>
      <c r="DK241" s="2165" t="s">
        <v>1027</v>
      </c>
      <c r="DL241" s="2165" t="s">
        <v>1027</v>
      </c>
      <c r="DM241" s="2165" t="s">
        <v>1027</v>
      </c>
      <c r="DN241" s="2165" t="s">
        <v>1027</v>
      </c>
      <c r="DO241" s="2165" t="s">
        <v>1027</v>
      </c>
      <c r="DP241" s="2165" t="s">
        <v>1027</v>
      </c>
      <c r="DQ241" s="2165" t="s">
        <v>1027</v>
      </c>
      <c r="DR241" s="2165" t="s">
        <v>1027</v>
      </c>
      <c r="DS241" s="2165" t="s">
        <v>1027</v>
      </c>
      <c r="DT241" s="2165" t="s">
        <v>1027</v>
      </c>
      <c r="DU241" s="2165" t="s">
        <v>1027</v>
      </c>
      <c r="DV241" s="2165" t="s">
        <v>1027</v>
      </c>
      <c r="DW241" s="2165" t="s">
        <v>1027</v>
      </c>
      <c r="DX241" s="2165" t="s">
        <v>1027</v>
      </c>
      <c r="DY241" s="2165" t="s">
        <v>1027</v>
      </c>
      <c r="DZ241" s="2165" t="s">
        <v>1027</v>
      </c>
      <c r="EA241" s="2165" t="s">
        <v>1027</v>
      </c>
      <c r="EB241" s="2165" t="s">
        <v>1027</v>
      </c>
      <c r="EC241" s="2165" t="s">
        <v>1027</v>
      </c>
      <c r="ED241" s="2165" t="s">
        <v>1027</v>
      </c>
      <c r="EE241" s="2165" t="s">
        <v>1027</v>
      </c>
      <c r="EF241" s="2165" t="s">
        <v>1027</v>
      </c>
      <c r="EG241" s="2165" t="s">
        <v>1027</v>
      </c>
      <c r="EH241" s="2165" t="s">
        <v>1027</v>
      </c>
      <c r="EI241" s="2165" t="s">
        <v>1027</v>
      </c>
      <c r="EJ241" s="2165" t="s">
        <v>1027</v>
      </c>
      <c r="EK241" s="2165" t="s">
        <v>1027</v>
      </c>
      <c r="EL241" s="2165" t="s">
        <v>1027</v>
      </c>
      <c r="EM241" s="2165" t="s">
        <v>1027</v>
      </c>
      <c r="EN241" s="2165" t="s">
        <v>1027</v>
      </c>
      <c r="EO241" s="2165" t="s">
        <v>1027</v>
      </c>
      <c r="EP241" s="2165" t="s">
        <v>1027</v>
      </c>
      <c r="EQ241" s="2165" t="s">
        <v>1027</v>
      </c>
      <c r="ER241" s="2165" t="s">
        <v>1027</v>
      </c>
      <c r="ES241" s="2165" t="s">
        <v>1027</v>
      </c>
      <c r="ET241" s="2165" t="s">
        <v>1027</v>
      </c>
      <c r="EU241" s="2165" t="s">
        <v>1027</v>
      </c>
      <c r="EV241" s="2165" t="s">
        <v>1027</v>
      </c>
      <c r="EW241" s="2165" t="s">
        <v>1027</v>
      </c>
      <c r="EX241" s="2165" t="s">
        <v>1027</v>
      </c>
      <c r="EY241" s="2165" t="s">
        <v>1027</v>
      </c>
      <c r="EZ241" s="2165" t="s">
        <v>1027</v>
      </c>
      <c r="FA241" s="2165" t="s">
        <v>1027</v>
      </c>
      <c r="FB241" s="2165" t="s">
        <v>1027</v>
      </c>
      <c r="FC241" s="2165" t="s">
        <v>1027</v>
      </c>
      <c r="FD241" s="2165" t="s">
        <v>1027</v>
      </c>
      <c r="FE241" s="2165" t="s">
        <v>1027</v>
      </c>
      <c r="FF241" s="2165" t="s">
        <v>1027</v>
      </c>
      <c r="FG241" s="2165" t="s">
        <v>1027</v>
      </c>
      <c r="FH241" s="2165" t="s">
        <v>1027</v>
      </c>
      <c r="FI241" s="2165" t="s">
        <v>1027</v>
      </c>
      <c r="FJ241" s="2165" t="s">
        <v>1027</v>
      </c>
      <c r="FK241" s="2165" t="s">
        <v>1027</v>
      </c>
      <c r="FL241" s="2165" t="s">
        <v>1027</v>
      </c>
      <c r="FM241" s="2165" t="s">
        <v>1027</v>
      </c>
      <c r="FN241" s="2165" t="s">
        <v>1027</v>
      </c>
      <c r="FO241" s="2165" t="s">
        <v>1027</v>
      </c>
      <c r="FP241" s="2165" t="s">
        <v>1027</v>
      </c>
      <c r="FQ241" s="2165" t="s">
        <v>1027</v>
      </c>
      <c r="FR241" s="2165" t="s">
        <v>1027</v>
      </c>
      <c r="FS241" s="2165" t="s">
        <v>1027</v>
      </c>
      <c r="FT241" s="2165" t="s">
        <v>1027</v>
      </c>
      <c r="FU241" s="2165" t="s">
        <v>1027</v>
      </c>
      <c r="FV241" s="2165" t="s">
        <v>1027</v>
      </c>
      <c r="FW241" s="2165" t="s">
        <v>1027</v>
      </c>
      <c r="FX241" s="2165" t="s">
        <v>1027</v>
      </c>
      <c r="FY241" s="2165" t="s">
        <v>1027</v>
      </c>
      <c r="FZ241" s="2165" t="s">
        <v>1027</v>
      </c>
      <c r="GA241" s="2165" t="s">
        <v>1027</v>
      </c>
      <c r="GB241" s="2165" t="s">
        <v>1027</v>
      </c>
      <c r="GC241" s="2165" t="s">
        <v>1027</v>
      </c>
      <c r="GD241" s="2165" t="s">
        <v>1027</v>
      </c>
      <c r="GE241" s="2165" t="s">
        <v>1027</v>
      </c>
      <c r="GF241" s="2165" t="s">
        <v>1027</v>
      </c>
      <c r="GG241" s="2165" t="s">
        <v>1027</v>
      </c>
      <c r="GH241" s="2165" t="s">
        <v>1027</v>
      </c>
      <c r="GI241" s="2165" t="s">
        <v>1027</v>
      </c>
      <c r="GJ241" s="2165" t="s">
        <v>1027</v>
      </c>
      <c r="GK241" s="2165" t="s">
        <v>1027</v>
      </c>
      <c r="GL241" s="2165" t="s">
        <v>1027</v>
      </c>
      <c r="GM241" s="2165" t="s">
        <v>1027</v>
      </c>
      <c r="GN241" s="2165" t="s">
        <v>1027</v>
      </c>
      <c r="GO241" s="2165" t="s">
        <v>1027</v>
      </c>
      <c r="GP241" s="2165" t="s">
        <v>1027</v>
      </c>
      <c r="GQ241" s="2165" t="s">
        <v>1027</v>
      </c>
      <c r="GR241" s="2165" t="s">
        <v>1027</v>
      </c>
      <c r="GS241" s="2165" t="s">
        <v>1027</v>
      </c>
      <c r="GT241" s="2165" t="s">
        <v>1027</v>
      </c>
      <c r="GU241" s="2165" t="s">
        <v>1027</v>
      </c>
      <c r="GV241" s="2165" t="s">
        <v>1027</v>
      </c>
      <c r="GW241" s="2165" t="s">
        <v>1027</v>
      </c>
      <c r="GX241" s="2165" t="s">
        <v>1027</v>
      </c>
      <c r="GY241" s="2165" t="s">
        <v>1027</v>
      </c>
      <c r="GZ241" s="2165" t="s">
        <v>1027</v>
      </c>
      <c r="HA241" s="2165" t="s">
        <v>1027</v>
      </c>
      <c r="HB241" s="2165" t="s">
        <v>1027</v>
      </c>
      <c r="HC241" s="2165" t="s">
        <v>1027</v>
      </c>
      <c r="HD241" s="2165" t="s">
        <v>1027</v>
      </c>
      <c r="HE241" s="2165" t="s">
        <v>1027</v>
      </c>
      <c r="HF241" s="2165" t="s">
        <v>1027</v>
      </c>
      <c r="HG241" s="2165" t="s">
        <v>1027</v>
      </c>
      <c r="HH241" s="2165" t="s">
        <v>1027</v>
      </c>
      <c r="HI241" s="2165" t="s">
        <v>1027</v>
      </c>
      <c r="HJ241" s="2165" t="s">
        <v>1027</v>
      </c>
      <c r="HK241" s="2165" t="s">
        <v>1027</v>
      </c>
      <c r="HL241" s="2165" t="s">
        <v>1027</v>
      </c>
      <c r="HM241" s="2165" t="s">
        <v>1027</v>
      </c>
      <c r="HN241" s="2165" t="s">
        <v>1027</v>
      </c>
      <c r="HO241" s="2165" t="s">
        <v>1027</v>
      </c>
      <c r="HP241" s="2165" t="s">
        <v>1027</v>
      </c>
      <c r="HQ241" s="2165" t="s">
        <v>1027</v>
      </c>
      <c r="HR241" s="2165" t="s">
        <v>1027</v>
      </c>
      <c r="HS241" s="2165" t="s">
        <v>1027</v>
      </c>
      <c r="HT241" s="2165" t="s">
        <v>1027</v>
      </c>
      <c r="HU241" s="2165" t="s">
        <v>1027</v>
      </c>
      <c r="HV241" s="2165" t="s">
        <v>1027</v>
      </c>
      <c r="HW241" s="2165" t="s">
        <v>1027</v>
      </c>
      <c r="HX241" s="2165" t="s">
        <v>1027</v>
      </c>
      <c r="HY241" s="2165" t="s">
        <v>1027</v>
      </c>
      <c r="HZ241" s="2165" t="s">
        <v>1027</v>
      </c>
      <c r="IA241" s="2165" t="s">
        <v>1027</v>
      </c>
      <c r="IB241" s="2165" t="s">
        <v>1027</v>
      </c>
      <c r="IC241" s="2165" t="s">
        <v>1027</v>
      </c>
      <c r="ID241" s="2165" t="s">
        <v>1027</v>
      </c>
      <c r="IE241" s="2165" t="s">
        <v>1027</v>
      </c>
      <c r="IF241" s="2165" t="s">
        <v>1027</v>
      </c>
      <c r="IG241" s="2165" t="s">
        <v>1027</v>
      </c>
      <c r="IH241" s="2165" t="s">
        <v>1027</v>
      </c>
      <c r="II241" s="2165" t="s">
        <v>1027</v>
      </c>
      <c r="IJ241" s="2165" t="s">
        <v>1027</v>
      </c>
      <c r="IK241" s="2165" t="s">
        <v>1027</v>
      </c>
      <c r="IL241" s="2165" t="s">
        <v>1027</v>
      </c>
      <c r="IM241" s="2165" t="s">
        <v>1027</v>
      </c>
      <c r="IN241" s="2165" t="s">
        <v>1027</v>
      </c>
      <c r="IO241" s="2165" t="s">
        <v>1027</v>
      </c>
      <c r="IP241" s="2165" t="s">
        <v>1027</v>
      </c>
      <c r="IQ241" s="2165" t="s">
        <v>1027</v>
      </c>
      <c r="IR241" s="2165" t="s">
        <v>1027</v>
      </c>
      <c r="IS241" s="2165" t="s">
        <v>1027</v>
      </c>
      <c r="IT241" s="2165" t="s">
        <v>1027</v>
      </c>
      <c r="IU241" s="2165" t="s">
        <v>1027</v>
      </c>
      <c r="IV241" s="2165" t="s">
        <v>1027</v>
      </c>
      <c r="IW241" s="2165" t="s">
        <v>1027</v>
      </c>
      <c r="IX241" s="2165" t="s">
        <v>1027</v>
      </c>
      <c r="IY241" s="2165" t="s">
        <v>1027</v>
      </c>
      <c r="IZ241" s="2165" t="s">
        <v>1027</v>
      </c>
      <c r="JA241" s="2165" t="s">
        <v>1027</v>
      </c>
      <c r="JB241" s="2165" t="s">
        <v>1027</v>
      </c>
      <c r="JC241" s="2165" t="s">
        <v>1027</v>
      </c>
      <c r="JD241" s="2165" t="s">
        <v>1027</v>
      </c>
      <c r="JE241" s="2165" t="s">
        <v>1027</v>
      </c>
      <c r="JF241" s="2165" t="s">
        <v>1027</v>
      </c>
      <c r="JG241" s="2165" t="s">
        <v>1027</v>
      </c>
      <c r="JH241" s="2165" t="s">
        <v>1027</v>
      </c>
      <c r="JI241" s="2165" t="s">
        <v>1027</v>
      </c>
      <c r="JJ241" s="2165" t="s">
        <v>1027</v>
      </c>
      <c r="JK241" s="2165" t="s">
        <v>1027</v>
      </c>
      <c r="JL241" s="2165" t="s">
        <v>1027</v>
      </c>
    </row>
    <row r="242" spans="1:272" s="2185" customFormat="1" ht="13.8">
      <c r="A242" s="2226" t="s">
        <v>590</v>
      </c>
      <c r="B242" s="152"/>
      <c r="D242" s="2340"/>
      <c r="E242" s="2234">
        <v>19</v>
      </c>
      <c r="F242" s="2187" t="s">
        <v>1027</v>
      </c>
      <c r="G242" s="2389">
        <v>0</v>
      </c>
      <c r="H242" s="2389" t="s">
        <v>1027</v>
      </c>
      <c r="I242" s="2185" t="s">
        <v>1424</v>
      </c>
      <c r="K242" s="2391" t="s">
        <v>1027</v>
      </c>
      <c r="L242" s="2391" t="s">
        <v>1027</v>
      </c>
      <c r="M242" s="2391" t="s">
        <v>1027</v>
      </c>
      <c r="N242" s="2391" t="s">
        <v>1027</v>
      </c>
      <c r="O242" s="2392" t="s">
        <v>1027</v>
      </c>
      <c r="P242" s="2391" t="s">
        <v>1027</v>
      </c>
      <c r="R242" s="2186"/>
      <c r="S242" s="2164" t="s">
        <v>1027</v>
      </c>
      <c r="T242" s="2331" t="s">
        <v>1425</v>
      </c>
      <c r="U242" s="2165" t="s">
        <v>1027</v>
      </c>
      <c r="V242" s="2165" t="s">
        <v>1027</v>
      </c>
      <c r="W242" s="2165" t="s">
        <v>1027</v>
      </c>
      <c r="X242" s="2165" t="s">
        <v>1027</v>
      </c>
      <c r="Y242" s="2165" t="s">
        <v>1027</v>
      </c>
      <c r="Z242" s="2165" t="s">
        <v>1027</v>
      </c>
      <c r="AA242" s="2165" t="s">
        <v>1027</v>
      </c>
      <c r="AB242" s="2165" t="s">
        <v>1027</v>
      </c>
      <c r="AC242" s="2165" t="s">
        <v>1027</v>
      </c>
      <c r="AD242" s="2165" t="s">
        <v>1027</v>
      </c>
      <c r="AE242" s="2165" t="s">
        <v>1027</v>
      </c>
      <c r="AF242" s="2165" t="s">
        <v>1027</v>
      </c>
      <c r="AG242" s="2165" t="s">
        <v>1027</v>
      </c>
      <c r="AH242" s="2165" t="s">
        <v>1027</v>
      </c>
      <c r="AI242" s="2165" t="s">
        <v>1027</v>
      </c>
      <c r="AJ242" s="2165" t="s">
        <v>1027</v>
      </c>
      <c r="AK242" s="2165" t="s">
        <v>1027</v>
      </c>
      <c r="AL242" s="2165" t="s">
        <v>1027</v>
      </c>
      <c r="AM242" s="2165" t="s">
        <v>1027</v>
      </c>
      <c r="AN242" s="2165" t="s">
        <v>1027</v>
      </c>
      <c r="AO242" s="2165" t="s">
        <v>1027</v>
      </c>
      <c r="AP242" s="2165" t="s">
        <v>1027</v>
      </c>
      <c r="AQ242" s="2165" t="s">
        <v>1027</v>
      </c>
      <c r="AR242" s="2165" t="s">
        <v>1027</v>
      </c>
      <c r="AS242" s="2165" t="s">
        <v>1027</v>
      </c>
      <c r="AT242" s="2165" t="s">
        <v>1027</v>
      </c>
      <c r="AU242" s="2165" t="s">
        <v>1027</v>
      </c>
      <c r="AV242" s="2165" t="s">
        <v>1027</v>
      </c>
      <c r="AW242" s="2165" t="s">
        <v>1027</v>
      </c>
      <c r="AX242" s="2165" t="s">
        <v>1027</v>
      </c>
      <c r="AY242" s="2165" t="s">
        <v>1027</v>
      </c>
      <c r="AZ242" s="2165" t="s">
        <v>1027</v>
      </c>
      <c r="BA242" s="2165" t="s">
        <v>1027</v>
      </c>
      <c r="BB242" s="2165" t="s">
        <v>1027</v>
      </c>
      <c r="BC242" s="2165" t="s">
        <v>1027</v>
      </c>
      <c r="BD242" s="2165" t="s">
        <v>1027</v>
      </c>
      <c r="BE242" s="2165" t="s">
        <v>1027</v>
      </c>
      <c r="BF242" s="2165" t="s">
        <v>1027</v>
      </c>
      <c r="BG242" s="2165" t="s">
        <v>1027</v>
      </c>
      <c r="BH242" s="2165" t="s">
        <v>1027</v>
      </c>
      <c r="BI242" s="2165" t="s">
        <v>1027</v>
      </c>
      <c r="BJ242" s="2165" t="s">
        <v>1027</v>
      </c>
      <c r="BK242" s="2165" t="s">
        <v>1027</v>
      </c>
      <c r="BL242" s="2165" t="s">
        <v>1027</v>
      </c>
      <c r="BM242" s="2165" t="s">
        <v>1027</v>
      </c>
      <c r="BN242" s="2165" t="s">
        <v>1027</v>
      </c>
      <c r="BO242" s="2165" t="s">
        <v>1027</v>
      </c>
      <c r="BP242" s="2165" t="s">
        <v>1027</v>
      </c>
      <c r="BQ242" s="2165" t="s">
        <v>1027</v>
      </c>
      <c r="BR242" s="2165" t="s">
        <v>1027</v>
      </c>
      <c r="BS242" s="2165" t="s">
        <v>1027</v>
      </c>
      <c r="BT242" s="2165" t="s">
        <v>1027</v>
      </c>
      <c r="BU242" s="2165" t="s">
        <v>1027</v>
      </c>
      <c r="BV242" s="2165" t="s">
        <v>1027</v>
      </c>
      <c r="BW242" s="2165" t="s">
        <v>1027</v>
      </c>
      <c r="BX242" s="2165" t="s">
        <v>1027</v>
      </c>
      <c r="BY242" s="2165" t="s">
        <v>1027</v>
      </c>
      <c r="BZ242" s="2165" t="s">
        <v>1027</v>
      </c>
      <c r="CA242" s="2165" t="s">
        <v>1027</v>
      </c>
      <c r="CB242" s="2165" t="s">
        <v>1027</v>
      </c>
      <c r="CC242" s="2165" t="s">
        <v>1027</v>
      </c>
      <c r="CD242" s="2165" t="s">
        <v>1027</v>
      </c>
      <c r="CE242" s="2165" t="s">
        <v>1027</v>
      </c>
      <c r="CF242" s="2165" t="s">
        <v>1027</v>
      </c>
      <c r="CG242" s="2165" t="s">
        <v>1027</v>
      </c>
      <c r="CH242" s="2165" t="s">
        <v>1027</v>
      </c>
      <c r="CI242" s="2165" t="s">
        <v>1027</v>
      </c>
      <c r="CJ242" s="2165" t="s">
        <v>1027</v>
      </c>
      <c r="CK242" s="2165" t="s">
        <v>1027</v>
      </c>
      <c r="CL242" s="2165" t="s">
        <v>1027</v>
      </c>
      <c r="CM242" s="2165" t="s">
        <v>1027</v>
      </c>
      <c r="CN242" s="2165" t="s">
        <v>1027</v>
      </c>
      <c r="CO242" s="2165" t="s">
        <v>1027</v>
      </c>
      <c r="CP242" s="2165" t="s">
        <v>1027</v>
      </c>
      <c r="CQ242" s="2165" t="s">
        <v>1027</v>
      </c>
      <c r="CR242" s="2165" t="s">
        <v>1027</v>
      </c>
      <c r="CS242" s="2165" t="s">
        <v>1027</v>
      </c>
      <c r="CT242" s="2165" t="s">
        <v>1027</v>
      </c>
      <c r="CU242" s="2165" t="s">
        <v>1027</v>
      </c>
      <c r="CV242" s="2165" t="s">
        <v>1027</v>
      </c>
      <c r="CW242" s="2165" t="s">
        <v>1027</v>
      </c>
      <c r="CX242" s="2165" t="s">
        <v>1027</v>
      </c>
      <c r="CY242" s="2165" t="s">
        <v>1027</v>
      </c>
      <c r="CZ242" s="2165" t="s">
        <v>1027</v>
      </c>
      <c r="DA242" s="2165" t="s">
        <v>1027</v>
      </c>
      <c r="DB242" s="2165" t="s">
        <v>1027</v>
      </c>
      <c r="DC242" s="2165" t="s">
        <v>1027</v>
      </c>
      <c r="DD242" s="2165" t="s">
        <v>1027</v>
      </c>
      <c r="DE242" s="2165" t="s">
        <v>1027</v>
      </c>
      <c r="DF242" s="2165" t="s">
        <v>1027</v>
      </c>
      <c r="DG242" s="2165" t="s">
        <v>1027</v>
      </c>
      <c r="DH242" s="2165" t="s">
        <v>1027</v>
      </c>
      <c r="DI242" s="2165" t="s">
        <v>1027</v>
      </c>
      <c r="DJ242" s="2165" t="s">
        <v>1027</v>
      </c>
      <c r="DK242" s="2165" t="s">
        <v>1027</v>
      </c>
      <c r="DL242" s="2165" t="s">
        <v>1027</v>
      </c>
      <c r="DM242" s="2165" t="s">
        <v>1027</v>
      </c>
      <c r="DN242" s="2165" t="s">
        <v>1027</v>
      </c>
      <c r="DO242" s="2165" t="s">
        <v>1027</v>
      </c>
      <c r="DP242" s="2165" t="s">
        <v>1027</v>
      </c>
      <c r="DQ242" s="2165" t="s">
        <v>1027</v>
      </c>
      <c r="DR242" s="2165" t="s">
        <v>1027</v>
      </c>
      <c r="DS242" s="2165" t="s">
        <v>1027</v>
      </c>
      <c r="DT242" s="2165" t="s">
        <v>1027</v>
      </c>
      <c r="DU242" s="2165" t="s">
        <v>1027</v>
      </c>
      <c r="DV242" s="2165" t="s">
        <v>1027</v>
      </c>
      <c r="DW242" s="2165" t="s">
        <v>1027</v>
      </c>
      <c r="DX242" s="2165" t="s">
        <v>1027</v>
      </c>
      <c r="DY242" s="2165" t="s">
        <v>1027</v>
      </c>
      <c r="DZ242" s="2165" t="s">
        <v>1027</v>
      </c>
      <c r="EA242" s="2165" t="s">
        <v>1027</v>
      </c>
      <c r="EB242" s="2165" t="s">
        <v>1027</v>
      </c>
      <c r="EC242" s="2165" t="s">
        <v>1027</v>
      </c>
      <c r="ED242" s="2165" t="s">
        <v>1027</v>
      </c>
      <c r="EE242" s="2165" t="s">
        <v>1027</v>
      </c>
      <c r="EF242" s="2165" t="s">
        <v>1027</v>
      </c>
      <c r="EG242" s="2165" t="s">
        <v>1027</v>
      </c>
      <c r="EH242" s="2165" t="s">
        <v>1027</v>
      </c>
      <c r="EI242" s="2165" t="s">
        <v>1027</v>
      </c>
      <c r="EJ242" s="2165" t="s">
        <v>1027</v>
      </c>
      <c r="EK242" s="2165" t="s">
        <v>1027</v>
      </c>
      <c r="EL242" s="2165" t="s">
        <v>1027</v>
      </c>
      <c r="EM242" s="2165" t="s">
        <v>1027</v>
      </c>
      <c r="EN242" s="2165" t="s">
        <v>1027</v>
      </c>
      <c r="EO242" s="2165" t="s">
        <v>1027</v>
      </c>
      <c r="EP242" s="2165" t="s">
        <v>1027</v>
      </c>
      <c r="EQ242" s="2165" t="s">
        <v>1027</v>
      </c>
      <c r="ER242" s="2165" t="s">
        <v>1027</v>
      </c>
      <c r="ES242" s="2165" t="s">
        <v>1027</v>
      </c>
      <c r="ET242" s="2165" t="s">
        <v>1027</v>
      </c>
      <c r="EU242" s="2165" t="s">
        <v>1027</v>
      </c>
      <c r="EV242" s="2165" t="s">
        <v>1027</v>
      </c>
      <c r="EW242" s="2165" t="s">
        <v>1027</v>
      </c>
      <c r="EX242" s="2165" t="s">
        <v>1027</v>
      </c>
      <c r="EY242" s="2165" t="s">
        <v>1027</v>
      </c>
      <c r="EZ242" s="2165" t="s">
        <v>1027</v>
      </c>
      <c r="FA242" s="2165" t="s">
        <v>1027</v>
      </c>
      <c r="FB242" s="2165" t="s">
        <v>1027</v>
      </c>
      <c r="FC242" s="2165" t="s">
        <v>1027</v>
      </c>
      <c r="FD242" s="2165" t="s">
        <v>1027</v>
      </c>
      <c r="FE242" s="2165" t="s">
        <v>1027</v>
      </c>
      <c r="FF242" s="2165" t="s">
        <v>1027</v>
      </c>
      <c r="FG242" s="2165" t="s">
        <v>1027</v>
      </c>
      <c r="FH242" s="2165" t="s">
        <v>1027</v>
      </c>
      <c r="FI242" s="2165" t="s">
        <v>1027</v>
      </c>
      <c r="FJ242" s="2165" t="s">
        <v>1027</v>
      </c>
      <c r="FK242" s="2165" t="s">
        <v>1027</v>
      </c>
      <c r="FL242" s="2165" t="s">
        <v>1027</v>
      </c>
      <c r="FM242" s="2165" t="s">
        <v>1027</v>
      </c>
      <c r="FN242" s="2165" t="s">
        <v>1027</v>
      </c>
      <c r="FO242" s="2165" t="s">
        <v>1027</v>
      </c>
      <c r="FP242" s="2165" t="s">
        <v>1027</v>
      </c>
      <c r="FQ242" s="2165" t="s">
        <v>1027</v>
      </c>
      <c r="FR242" s="2165" t="s">
        <v>1027</v>
      </c>
      <c r="FS242" s="2165" t="s">
        <v>1027</v>
      </c>
      <c r="FT242" s="2165" t="s">
        <v>1027</v>
      </c>
      <c r="FU242" s="2165" t="s">
        <v>1027</v>
      </c>
      <c r="FV242" s="2165" t="s">
        <v>1027</v>
      </c>
      <c r="FW242" s="2165" t="s">
        <v>1027</v>
      </c>
      <c r="FX242" s="2165" t="s">
        <v>1027</v>
      </c>
      <c r="FY242" s="2165" t="s">
        <v>1027</v>
      </c>
      <c r="FZ242" s="2165" t="s">
        <v>1027</v>
      </c>
      <c r="GA242" s="2165" t="s">
        <v>1027</v>
      </c>
      <c r="GB242" s="2165" t="s">
        <v>1027</v>
      </c>
      <c r="GC242" s="2165" t="s">
        <v>1027</v>
      </c>
      <c r="GD242" s="2165" t="s">
        <v>1027</v>
      </c>
      <c r="GE242" s="2165" t="s">
        <v>1027</v>
      </c>
      <c r="GF242" s="2165" t="s">
        <v>1027</v>
      </c>
      <c r="GG242" s="2165" t="s">
        <v>1027</v>
      </c>
      <c r="GH242" s="2165" t="s">
        <v>1027</v>
      </c>
      <c r="GI242" s="2165" t="s">
        <v>1027</v>
      </c>
      <c r="GJ242" s="2165" t="s">
        <v>1027</v>
      </c>
      <c r="GK242" s="2165" t="s">
        <v>1027</v>
      </c>
      <c r="GL242" s="2165" t="s">
        <v>1027</v>
      </c>
      <c r="GM242" s="2165" t="s">
        <v>1027</v>
      </c>
      <c r="GN242" s="2165" t="s">
        <v>1027</v>
      </c>
      <c r="GO242" s="2165" t="s">
        <v>1027</v>
      </c>
      <c r="GP242" s="2165" t="s">
        <v>1027</v>
      </c>
      <c r="GQ242" s="2165" t="s">
        <v>1027</v>
      </c>
      <c r="GR242" s="2165" t="s">
        <v>1027</v>
      </c>
      <c r="GS242" s="2165" t="s">
        <v>1027</v>
      </c>
      <c r="GT242" s="2165" t="s">
        <v>1027</v>
      </c>
      <c r="GU242" s="2165" t="s">
        <v>1027</v>
      </c>
      <c r="GV242" s="2165" t="s">
        <v>1027</v>
      </c>
      <c r="GW242" s="2165" t="s">
        <v>1027</v>
      </c>
      <c r="GX242" s="2165" t="s">
        <v>1027</v>
      </c>
      <c r="GY242" s="2165" t="s">
        <v>1027</v>
      </c>
      <c r="GZ242" s="2165" t="s">
        <v>1027</v>
      </c>
      <c r="HA242" s="2165" t="s">
        <v>1027</v>
      </c>
      <c r="HB242" s="2165" t="s">
        <v>1027</v>
      </c>
      <c r="HC242" s="2165" t="s">
        <v>1027</v>
      </c>
      <c r="HD242" s="2165" t="s">
        <v>1027</v>
      </c>
      <c r="HE242" s="2165" t="s">
        <v>1027</v>
      </c>
      <c r="HF242" s="2165" t="s">
        <v>1027</v>
      </c>
      <c r="HG242" s="2165" t="s">
        <v>1027</v>
      </c>
      <c r="HH242" s="2165" t="s">
        <v>1027</v>
      </c>
      <c r="HI242" s="2165" t="s">
        <v>1027</v>
      </c>
      <c r="HJ242" s="2165" t="s">
        <v>1027</v>
      </c>
      <c r="HK242" s="2165" t="s">
        <v>1027</v>
      </c>
      <c r="HL242" s="2165" t="s">
        <v>1027</v>
      </c>
      <c r="HM242" s="2165" t="s">
        <v>1027</v>
      </c>
      <c r="HN242" s="2165" t="s">
        <v>1027</v>
      </c>
      <c r="HO242" s="2165" t="s">
        <v>1027</v>
      </c>
      <c r="HP242" s="2165" t="s">
        <v>1027</v>
      </c>
      <c r="HQ242" s="2165" t="s">
        <v>1027</v>
      </c>
      <c r="HR242" s="2165" t="s">
        <v>1027</v>
      </c>
      <c r="HS242" s="2165" t="s">
        <v>1027</v>
      </c>
      <c r="HT242" s="2165" t="s">
        <v>1027</v>
      </c>
      <c r="HU242" s="2165" t="s">
        <v>1027</v>
      </c>
      <c r="HV242" s="2165" t="s">
        <v>1027</v>
      </c>
      <c r="HW242" s="2165" t="s">
        <v>1027</v>
      </c>
      <c r="HX242" s="2165" t="s">
        <v>1027</v>
      </c>
      <c r="HY242" s="2165" t="s">
        <v>1027</v>
      </c>
      <c r="HZ242" s="2165" t="s">
        <v>1027</v>
      </c>
      <c r="IA242" s="2165" t="s">
        <v>1027</v>
      </c>
      <c r="IB242" s="2165" t="s">
        <v>1027</v>
      </c>
      <c r="IC242" s="2165" t="s">
        <v>1027</v>
      </c>
      <c r="ID242" s="2165" t="s">
        <v>1027</v>
      </c>
      <c r="IE242" s="2165" t="s">
        <v>1027</v>
      </c>
      <c r="IF242" s="2165" t="s">
        <v>1027</v>
      </c>
      <c r="IG242" s="2165" t="s">
        <v>1027</v>
      </c>
      <c r="IH242" s="2165" t="s">
        <v>1027</v>
      </c>
      <c r="II242" s="2165" t="s">
        <v>1027</v>
      </c>
      <c r="IJ242" s="2165" t="s">
        <v>1027</v>
      </c>
      <c r="IK242" s="2165" t="s">
        <v>1027</v>
      </c>
      <c r="IL242" s="2165" t="s">
        <v>1027</v>
      </c>
      <c r="IM242" s="2165" t="s">
        <v>1027</v>
      </c>
      <c r="IN242" s="2165" t="s">
        <v>1027</v>
      </c>
      <c r="IO242" s="2165" t="s">
        <v>1027</v>
      </c>
      <c r="IP242" s="2165" t="s">
        <v>1027</v>
      </c>
      <c r="IQ242" s="2165" t="s">
        <v>1027</v>
      </c>
      <c r="IR242" s="2165" t="s">
        <v>1027</v>
      </c>
      <c r="IS242" s="2165" t="s">
        <v>1027</v>
      </c>
      <c r="IT242" s="2165" t="s">
        <v>1027</v>
      </c>
      <c r="IU242" s="2165" t="s">
        <v>1027</v>
      </c>
      <c r="IV242" s="2165" t="s">
        <v>1027</v>
      </c>
      <c r="IW242" s="2165" t="s">
        <v>1027</v>
      </c>
      <c r="IX242" s="2165" t="s">
        <v>1027</v>
      </c>
      <c r="IY242" s="2165" t="s">
        <v>1027</v>
      </c>
      <c r="IZ242" s="2165" t="s">
        <v>1027</v>
      </c>
      <c r="JA242" s="2165" t="s">
        <v>1027</v>
      </c>
      <c r="JB242" s="2165" t="s">
        <v>1027</v>
      </c>
      <c r="JC242" s="2165" t="s">
        <v>1027</v>
      </c>
      <c r="JD242" s="2165" t="s">
        <v>1027</v>
      </c>
      <c r="JE242" s="2165" t="s">
        <v>1027</v>
      </c>
      <c r="JF242" s="2165" t="s">
        <v>1027</v>
      </c>
      <c r="JG242" s="2165" t="s">
        <v>1027</v>
      </c>
      <c r="JH242" s="2165" t="s">
        <v>1027</v>
      </c>
      <c r="JI242" s="2165" t="s">
        <v>1027</v>
      </c>
      <c r="JJ242" s="2165" t="s">
        <v>1027</v>
      </c>
      <c r="JK242" s="2165" t="s">
        <v>1027</v>
      </c>
      <c r="JL242" s="2165" t="s">
        <v>1027</v>
      </c>
    </row>
    <row r="243" spans="1:272" s="2185" customFormat="1" ht="13.8">
      <c r="A243" s="2226" t="s">
        <v>590</v>
      </c>
      <c r="B243" s="152"/>
      <c r="D243" s="2340"/>
      <c r="E243" s="2234">
        <v>20</v>
      </c>
      <c r="F243" s="2187" t="s">
        <v>1027</v>
      </c>
      <c r="G243" s="2389">
        <v>0</v>
      </c>
      <c r="H243" s="2389" t="s">
        <v>1027</v>
      </c>
      <c r="I243" s="2185" t="s">
        <v>1424</v>
      </c>
      <c r="K243" s="2391" t="s">
        <v>1027</v>
      </c>
      <c r="L243" s="2391" t="s">
        <v>1027</v>
      </c>
      <c r="M243" s="2391" t="s">
        <v>1027</v>
      </c>
      <c r="N243" s="2391" t="s">
        <v>1027</v>
      </c>
      <c r="O243" s="2392" t="s">
        <v>1027</v>
      </c>
      <c r="P243" s="2391" t="s">
        <v>1027</v>
      </c>
      <c r="R243" s="2186"/>
      <c r="S243" s="2164" t="s">
        <v>1027</v>
      </c>
      <c r="T243" s="2331" t="s">
        <v>1425</v>
      </c>
      <c r="U243" s="2165" t="s">
        <v>1027</v>
      </c>
      <c r="V243" s="2165" t="s">
        <v>1027</v>
      </c>
      <c r="W243" s="2165" t="s">
        <v>1027</v>
      </c>
      <c r="X243" s="2165" t="s">
        <v>1027</v>
      </c>
      <c r="Y243" s="2165" t="s">
        <v>1027</v>
      </c>
      <c r="Z243" s="2165" t="s">
        <v>1027</v>
      </c>
      <c r="AA243" s="2165" t="s">
        <v>1027</v>
      </c>
      <c r="AB243" s="2165" t="s">
        <v>1027</v>
      </c>
      <c r="AC243" s="2165" t="s">
        <v>1027</v>
      </c>
      <c r="AD243" s="2165" t="s">
        <v>1027</v>
      </c>
      <c r="AE243" s="2165" t="s">
        <v>1027</v>
      </c>
      <c r="AF243" s="2165" t="s">
        <v>1027</v>
      </c>
      <c r="AG243" s="2165" t="s">
        <v>1027</v>
      </c>
      <c r="AH243" s="2165" t="s">
        <v>1027</v>
      </c>
      <c r="AI243" s="2165" t="s">
        <v>1027</v>
      </c>
      <c r="AJ243" s="2165" t="s">
        <v>1027</v>
      </c>
      <c r="AK243" s="2165" t="s">
        <v>1027</v>
      </c>
      <c r="AL243" s="2165" t="s">
        <v>1027</v>
      </c>
      <c r="AM243" s="2165" t="s">
        <v>1027</v>
      </c>
      <c r="AN243" s="2165" t="s">
        <v>1027</v>
      </c>
      <c r="AO243" s="2165" t="s">
        <v>1027</v>
      </c>
      <c r="AP243" s="2165" t="s">
        <v>1027</v>
      </c>
      <c r="AQ243" s="2165" t="s">
        <v>1027</v>
      </c>
      <c r="AR243" s="2165" t="s">
        <v>1027</v>
      </c>
      <c r="AS243" s="2165" t="s">
        <v>1027</v>
      </c>
      <c r="AT243" s="2165" t="s">
        <v>1027</v>
      </c>
      <c r="AU243" s="2165" t="s">
        <v>1027</v>
      </c>
      <c r="AV243" s="2165" t="s">
        <v>1027</v>
      </c>
      <c r="AW243" s="2165" t="s">
        <v>1027</v>
      </c>
      <c r="AX243" s="2165" t="s">
        <v>1027</v>
      </c>
      <c r="AY243" s="2165" t="s">
        <v>1027</v>
      </c>
      <c r="AZ243" s="2165" t="s">
        <v>1027</v>
      </c>
      <c r="BA243" s="2165" t="s">
        <v>1027</v>
      </c>
      <c r="BB243" s="2165" t="s">
        <v>1027</v>
      </c>
      <c r="BC243" s="2165" t="s">
        <v>1027</v>
      </c>
      <c r="BD243" s="2165" t="s">
        <v>1027</v>
      </c>
      <c r="BE243" s="2165" t="s">
        <v>1027</v>
      </c>
      <c r="BF243" s="2165" t="s">
        <v>1027</v>
      </c>
      <c r="BG243" s="2165" t="s">
        <v>1027</v>
      </c>
      <c r="BH243" s="2165" t="s">
        <v>1027</v>
      </c>
      <c r="BI243" s="2165" t="s">
        <v>1027</v>
      </c>
      <c r="BJ243" s="2165" t="s">
        <v>1027</v>
      </c>
      <c r="BK243" s="2165" t="s">
        <v>1027</v>
      </c>
      <c r="BL243" s="2165" t="s">
        <v>1027</v>
      </c>
      <c r="BM243" s="2165" t="s">
        <v>1027</v>
      </c>
      <c r="BN243" s="2165" t="s">
        <v>1027</v>
      </c>
      <c r="BO243" s="2165" t="s">
        <v>1027</v>
      </c>
      <c r="BP243" s="2165" t="s">
        <v>1027</v>
      </c>
      <c r="BQ243" s="2165" t="s">
        <v>1027</v>
      </c>
      <c r="BR243" s="2165" t="s">
        <v>1027</v>
      </c>
      <c r="BS243" s="2165" t="s">
        <v>1027</v>
      </c>
      <c r="BT243" s="2165" t="s">
        <v>1027</v>
      </c>
      <c r="BU243" s="2165" t="s">
        <v>1027</v>
      </c>
      <c r="BV243" s="2165" t="s">
        <v>1027</v>
      </c>
      <c r="BW243" s="2165" t="s">
        <v>1027</v>
      </c>
      <c r="BX243" s="2165" t="s">
        <v>1027</v>
      </c>
      <c r="BY243" s="2165" t="s">
        <v>1027</v>
      </c>
      <c r="BZ243" s="2165" t="s">
        <v>1027</v>
      </c>
      <c r="CA243" s="2165" t="s">
        <v>1027</v>
      </c>
      <c r="CB243" s="2165" t="s">
        <v>1027</v>
      </c>
      <c r="CC243" s="2165" t="s">
        <v>1027</v>
      </c>
      <c r="CD243" s="2165" t="s">
        <v>1027</v>
      </c>
      <c r="CE243" s="2165" t="s">
        <v>1027</v>
      </c>
      <c r="CF243" s="2165" t="s">
        <v>1027</v>
      </c>
      <c r="CG243" s="2165" t="s">
        <v>1027</v>
      </c>
      <c r="CH243" s="2165" t="s">
        <v>1027</v>
      </c>
      <c r="CI243" s="2165" t="s">
        <v>1027</v>
      </c>
      <c r="CJ243" s="2165" t="s">
        <v>1027</v>
      </c>
      <c r="CK243" s="2165" t="s">
        <v>1027</v>
      </c>
      <c r="CL243" s="2165" t="s">
        <v>1027</v>
      </c>
      <c r="CM243" s="2165" t="s">
        <v>1027</v>
      </c>
      <c r="CN243" s="2165" t="s">
        <v>1027</v>
      </c>
      <c r="CO243" s="2165" t="s">
        <v>1027</v>
      </c>
      <c r="CP243" s="2165" t="s">
        <v>1027</v>
      </c>
      <c r="CQ243" s="2165" t="s">
        <v>1027</v>
      </c>
      <c r="CR243" s="2165" t="s">
        <v>1027</v>
      </c>
      <c r="CS243" s="2165" t="s">
        <v>1027</v>
      </c>
      <c r="CT243" s="2165" t="s">
        <v>1027</v>
      </c>
      <c r="CU243" s="2165" t="s">
        <v>1027</v>
      </c>
      <c r="CV243" s="2165" t="s">
        <v>1027</v>
      </c>
      <c r="CW243" s="2165" t="s">
        <v>1027</v>
      </c>
      <c r="CX243" s="2165" t="s">
        <v>1027</v>
      </c>
      <c r="CY243" s="2165" t="s">
        <v>1027</v>
      </c>
      <c r="CZ243" s="2165" t="s">
        <v>1027</v>
      </c>
      <c r="DA243" s="2165" t="s">
        <v>1027</v>
      </c>
      <c r="DB243" s="2165" t="s">
        <v>1027</v>
      </c>
      <c r="DC243" s="2165" t="s">
        <v>1027</v>
      </c>
      <c r="DD243" s="2165" t="s">
        <v>1027</v>
      </c>
      <c r="DE243" s="2165" t="s">
        <v>1027</v>
      </c>
      <c r="DF243" s="2165" t="s">
        <v>1027</v>
      </c>
      <c r="DG243" s="2165" t="s">
        <v>1027</v>
      </c>
      <c r="DH243" s="2165" t="s">
        <v>1027</v>
      </c>
      <c r="DI243" s="2165" t="s">
        <v>1027</v>
      </c>
      <c r="DJ243" s="2165" t="s">
        <v>1027</v>
      </c>
      <c r="DK243" s="2165" t="s">
        <v>1027</v>
      </c>
      <c r="DL243" s="2165" t="s">
        <v>1027</v>
      </c>
      <c r="DM243" s="2165" t="s">
        <v>1027</v>
      </c>
      <c r="DN243" s="2165" t="s">
        <v>1027</v>
      </c>
      <c r="DO243" s="2165" t="s">
        <v>1027</v>
      </c>
      <c r="DP243" s="2165" t="s">
        <v>1027</v>
      </c>
      <c r="DQ243" s="2165" t="s">
        <v>1027</v>
      </c>
      <c r="DR243" s="2165" t="s">
        <v>1027</v>
      </c>
      <c r="DS243" s="2165" t="s">
        <v>1027</v>
      </c>
      <c r="DT243" s="2165" t="s">
        <v>1027</v>
      </c>
      <c r="DU243" s="2165" t="s">
        <v>1027</v>
      </c>
      <c r="DV243" s="2165" t="s">
        <v>1027</v>
      </c>
      <c r="DW243" s="2165" t="s">
        <v>1027</v>
      </c>
      <c r="DX243" s="2165" t="s">
        <v>1027</v>
      </c>
      <c r="DY243" s="2165" t="s">
        <v>1027</v>
      </c>
      <c r="DZ243" s="2165" t="s">
        <v>1027</v>
      </c>
      <c r="EA243" s="2165" t="s">
        <v>1027</v>
      </c>
      <c r="EB243" s="2165" t="s">
        <v>1027</v>
      </c>
      <c r="EC243" s="2165" t="s">
        <v>1027</v>
      </c>
      <c r="ED243" s="2165" t="s">
        <v>1027</v>
      </c>
      <c r="EE243" s="2165" t="s">
        <v>1027</v>
      </c>
      <c r="EF243" s="2165" t="s">
        <v>1027</v>
      </c>
      <c r="EG243" s="2165" t="s">
        <v>1027</v>
      </c>
      <c r="EH243" s="2165" t="s">
        <v>1027</v>
      </c>
      <c r="EI243" s="2165" t="s">
        <v>1027</v>
      </c>
      <c r="EJ243" s="2165" t="s">
        <v>1027</v>
      </c>
      <c r="EK243" s="2165" t="s">
        <v>1027</v>
      </c>
      <c r="EL243" s="2165" t="s">
        <v>1027</v>
      </c>
      <c r="EM243" s="2165" t="s">
        <v>1027</v>
      </c>
      <c r="EN243" s="2165" t="s">
        <v>1027</v>
      </c>
      <c r="EO243" s="2165" t="s">
        <v>1027</v>
      </c>
      <c r="EP243" s="2165" t="s">
        <v>1027</v>
      </c>
      <c r="EQ243" s="2165" t="s">
        <v>1027</v>
      </c>
      <c r="ER243" s="2165" t="s">
        <v>1027</v>
      </c>
      <c r="ES243" s="2165" t="s">
        <v>1027</v>
      </c>
      <c r="ET243" s="2165" t="s">
        <v>1027</v>
      </c>
      <c r="EU243" s="2165" t="s">
        <v>1027</v>
      </c>
      <c r="EV243" s="2165" t="s">
        <v>1027</v>
      </c>
      <c r="EW243" s="2165" t="s">
        <v>1027</v>
      </c>
      <c r="EX243" s="2165" t="s">
        <v>1027</v>
      </c>
      <c r="EY243" s="2165" t="s">
        <v>1027</v>
      </c>
      <c r="EZ243" s="2165" t="s">
        <v>1027</v>
      </c>
      <c r="FA243" s="2165" t="s">
        <v>1027</v>
      </c>
      <c r="FB243" s="2165" t="s">
        <v>1027</v>
      </c>
      <c r="FC243" s="2165" t="s">
        <v>1027</v>
      </c>
      <c r="FD243" s="2165" t="s">
        <v>1027</v>
      </c>
      <c r="FE243" s="2165" t="s">
        <v>1027</v>
      </c>
      <c r="FF243" s="2165" t="s">
        <v>1027</v>
      </c>
      <c r="FG243" s="2165" t="s">
        <v>1027</v>
      </c>
      <c r="FH243" s="2165" t="s">
        <v>1027</v>
      </c>
      <c r="FI243" s="2165" t="s">
        <v>1027</v>
      </c>
      <c r="FJ243" s="2165" t="s">
        <v>1027</v>
      </c>
      <c r="FK243" s="2165" t="s">
        <v>1027</v>
      </c>
      <c r="FL243" s="2165" t="s">
        <v>1027</v>
      </c>
      <c r="FM243" s="2165" t="s">
        <v>1027</v>
      </c>
      <c r="FN243" s="2165" t="s">
        <v>1027</v>
      </c>
      <c r="FO243" s="2165" t="s">
        <v>1027</v>
      </c>
      <c r="FP243" s="2165" t="s">
        <v>1027</v>
      </c>
      <c r="FQ243" s="2165" t="s">
        <v>1027</v>
      </c>
      <c r="FR243" s="2165" t="s">
        <v>1027</v>
      </c>
      <c r="FS243" s="2165" t="s">
        <v>1027</v>
      </c>
      <c r="FT243" s="2165" t="s">
        <v>1027</v>
      </c>
      <c r="FU243" s="2165" t="s">
        <v>1027</v>
      </c>
      <c r="FV243" s="2165" t="s">
        <v>1027</v>
      </c>
      <c r="FW243" s="2165" t="s">
        <v>1027</v>
      </c>
      <c r="FX243" s="2165" t="s">
        <v>1027</v>
      </c>
      <c r="FY243" s="2165" t="s">
        <v>1027</v>
      </c>
      <c r="FZ243" s="2165" t="s">
        <v>1027</v>
      </c>
      <c r="GA243" s="2165" t="s">
        <v>1027</v>
      </c>
      <c r="GB243" s="2165" t="s">
        <v>1027</v>
      </c>
      <c r="GC243" s="2165" t="s">
        <v>1027</v>
      </c>
      <c r="GD243" s="2165" t="s">
        <v>1027</v>
      </c>
      <c r="GE243" s="2165" t="s">
        <v>1027</v>
      </c>
      <c r="GF243" s="2165" t="s">
        <v>1027</v>
      </c>
      <c r="GG243" s="2165" t="s">
        <v>1027</v>
      </c>
      <c r="GH243" s="2165" t="s">
        <v>1027</v>
      </c>
      <c r="GI243" s="2165" t="s">
        <v>1027</v>
      </c>
      <c r="GJ243" s="2165" t="s">
        <v>1027</v>
      </c>
      <c r="GK243" s="2165" t="s">
        <v>1027</v>
      </c>
      <c r="GL243" s="2165" t="s">
        <v>1027</v>
      </c>
      <c r="GM243" s="2165" t="s">
        <v>1027</v>
      </c>
      <c r="GN243" s="2165" t="s">
        <v>1027</v>
      </c>
      <c r="GO243" s="2165" t="s">
        <v>1027</v>
      </c>
      <c r="GP243" s="2165" t="s">
        <v>1027</v>
      </c>
      <c r="GQ243" s="2165" t="s">
        <v>1027</v>
      </c>
      <c r="GR243" s="2165" t="s">
        <v>1027</v>
      </c>
      <c r="GS243" s="2165" t="s">
        <v>1027</v>
      </c>
      <c r="GT243" s="2165" t="s">
        <v>1027</v>
      </c>
      <c r="GU243" s="2165" t="s">
        <v>1027</v>
      </c>
      <c r="GV243" s="2165" t="s">
        <v>1027</v>
      </c>
      <c r="GW243" s="2165" t="s">
        <v>1027</v>
      </c>
      <c r="GX243" s="2165" t="s">
        <v>1027</v>
      </c>
      <c r="GY243" s="2165" t="s">
        <v>1027</v>
      </c>
      <c r="GZ243" s="2165" t="s">
        <v>1027</v>
      </c>
      <c r="HA243" s="2165" t="s">
        <v>1027</v>
      </c>
      <c r="HB243" s="2165" t="s">
        <v>1027</v>
      </c>
      <c r="HC243" s="2165" t="s">
        <v>1027</v>
      </c>
      <c r="HD243" s="2165" t="s">
        <v>1027</v>
      </c>
      <c r="HE243" s="2165" t="s">
        <v>1027</v>
      </c>
      <c r="HF243" s="2165" t="s">
        <v>1027</v>
      </c>
      <c r="HG243" s="2165" t="s">
        <v>1027</v>
      </c>
      <c r="HH243" s="2165" t="s">
        <v>1027</v>
      </c>
      <c r="HI243" s="2165" t="s">
        <v>1027</v>
      </c>
      <c r="HJ243" s="2165" t="s">
        <v>1027</v>
      </c>
      <c r="HK243" s="2165" t="s">
        <v>1027</v>
      </c>
      <c r="HL243" s="2165" t="s">
        <v>1027</v>
      </c>
      <c r="HM243" s="2165" t="s">
        <v>1027</v>
      </c>
      <c r="HN243" s="2165" t="s">
        <v>1027</v>
      </c>
      <c r="HO243" s="2165" t="s">
        <v>1027</v>
      </c>
      <c r="HP243" s="2165" t="s">
        <v>1027</v>
      </c>
      <c r="HQ243" s="2165" t="s">
        <v>1027</v>
      </c>
      <c r="HR243" s="2165" t="s">
        <v>1027</v>
      </c>
      <c r="HS243" s="2165" t="s">
        <v>1027</v>
      </c>
      <c r="HT243" s="2165" t="s">
        <v>1027</v>
      </c>
      <c r="HU243" s="2165" t="s">
        <v>1027</v>
      </c>
      <c r="HV243" s="2165" t="s">
        <v>1027</v>
      </c>
      <c r="HW243" s="2165" t="s">
        <v>1027</v>
      </c>
      <c r="HX243" s="2165" t="s">
        <v>1027</v>
      </c>
      <c r="HY243" s="2165" t="s">
        <v>1027</v>
      </c>
      <c r="HZ243" s="2165" t="s">
        <v>1027</v>
      </c>
      <c r="IA243" s="2165" t="s">
        <v>1027</v>
      </c>
      <c r="IB243" s="2165" t="s">
        <v>1027</v>
      </c>
      <c r="IC243" s="2165" t="s">
        <v>1027</v>
      </c>
      <c r="ID243" s="2165" t="s">
        <v>1027</v>
      </c>
      <c r="IE243" s="2165" t="s">
        <v>1027</v>
      </c>
      <c r="IF243" s="2165" t="s">
        <v>1027</v>
      </c>
      <c r="IG243" s="2165" t="s">
        <v>1027</v>
      </c>
      <c r="IH243" s="2165" t="s">
        <v>1027</v>
      </c>
      <c r="II243" s="2165" t="s">
        <v>1027</v>
      </c>
      <c r="IJ243" s="2165" t="s">
        <v>1027</v>
      </c>
      <c r="IK243" s="2165" t="s">
        <v>1027</v>
      </c>
      <c r="IL243" s="2165" t="s">
        <v>1027</v>
      </c>
      <c r="IM243" s="2165" t="s">
        <v>1027</v>
      </c>
      <c r="IN243" s="2165" t="s">
        <v>1027</v>
      </c>
      <c r="IO243" s="2165" t="s">
        <v>1027</v>
      </c>
      <c r="IP243" s="2165" t="s">
        <v>1027</v>
      </c>
      <c r="IQ243" s="2165" t="s">
        <v>1027</v>
      </c>
      <c r="IR243" s="2165" t="s">
        <v>1027</v>
      </c>
      <c r="IS243" s="2165" t="s">
        <v>1027</v>
      </c>
      <c r="IT243" s="2165" t="s">
        <v>1027</v>
      </c>
      <c r="IU243" s="2165" t="s">
        <v>1027</v>
      </c>
      <c r="IV243" s="2165" t="s">
        <v>1027</v>
      </c>
      <c r="IW243" s="2165" t="s">
        <v>1027</v>
      </c>
      <c r="IX243" s="2165" t="s">
        <v>1027</v>
      </c>
      <c r="IY243" s="2165" t="s">
        <v>1027</v>
      </c>
      <c r="IZ243" s="2165" t="s">
        <v>1027</v>
      </c>
      <c r="JA243" s="2165" t="s">
        <v>1027</v>
      </c>
      <c r="JB243" s="2165" t="s">
        <v>1027</v>
      </c>
      <c r="JC243" s="2165" t="s">
        <v>1027</v>
      </c>
      <c r="JD243" s="2165" t="s">
        <v>1027</v>
      </c>
      <c r="JE243" s="2165" t="s">
        <v>1027</v>
      </c>
      <c r="JF243" s="2165" t="s">
        <v>1027</v>
      </c>
      <c r="JG243" s="2165" t="s">
        <v>1027</v>
      </c>
      <c r="JH243" s="2165" t="s">
        <v>1027</v>
      </c>
      <c r="JI243" s="2165" t="s">
        <v>1027</v>
      </c>
      <c r="JJ243" s="2165" t="s">
        <v>1027</v>
      </c>
      <c r="JK243" s="2165" t="s">
        <v>1027</v>
      </c>
      <c r="JL243" s="2165" t="s">
        <v>1027</v>
      </c>
    </row>
    <row r="244" spans="1:272" s="2185" customFormat="1" ht="13.8">
      <c r="A244" s="2226" t="s">
        <v>590</v>
      </c>
      <c r="B244" s="152"/>
      <c r="D244" s="2340"/>
      <c r="E244" s="2234">
        <v>21</v>
      </c>
      <c r="F244" s="2187" t="s">
        <v>1027</v>
      </c>
      <c r="G244" s="2389">
        <v>0</v>
      </c>
      <c r="H244" s="2389" t="s">
        <v>1027</v>
      </c>
      <c r="I244" s="2185" t="s">
        <v>1424</v>
      </c>
      <c r="K244" s="2391" t="s">
        <v>1027</v>
      </c>
      <c r="L244" s="2391" t="s">
        <v>1027</v>
      </c>
      <c r="M244" s="2391" t="s">
        <v>1027</v>
      </c>
      <c r="N244" s="2391" t="s">
        <v>1027</v>
      </c>
      <c r="O244" s="2392" t="s">
        <v>1027</v>
      </c>
      <c r="P244" s="2391" t="s">
        <v>1027</v>
      </c>
      <c r="R244" s="2186"/>
      <c r="S244" s="2164" t="s">
        <v>1027</v>
      </c>
      <c r="T244" s="2331" t="s">
        <v>1425</v>
      </c>
      <c r="U244" s="2165" t="s">
        <v>1027</v>
      </c>
      <c r="V244" s="2165" t="s">
        <v>1027</v>
      </c>
      <c r="W244" s="2165" t="s">
        <v>1027</v>
      </c>
      <c r="X244" s="2165" t="s">
        <v>1027</v>
      </c>
      <c r="Y244" s="2165" t="s">
        <v>1027</v>
      </c>
      <c r="Z244" s="2165" t="s">
        <v>1027</v>
      </c>
      <c r="AA244" s="2165" t="s">
        <v>1027</v>
      </c>
      <c r="AB244" s="2165" t="s">
        <v>1027</v>
      </c>
      <c r="AC244" s="2165" t="s">
        <v>1027</v>
      </c>
      <c r="AD244" s="2165" t="s">
        <v>1027</v>
      </c>
      <c r="AE244" s="2165" t="s">
        <v>1027</v>
      </c>
      <c r="AF244" s="2165" t="s">
        <v>1027</v>
      </c>
      <c r="AG244" s="2165" t="s">
        <v>1027</v>
      </c>
      <c r="AH244" s="2165" t="s">
        <v>1027</v>
      </c>
      <c r="AI244" s="2165" t="s">
        <v>1027</v>
      </c>
      <c r="AJ244" s="2165" t="s">
        <v>1027</v>
      </c>
      <c r="AK244" s="2165" t="s">
        <v>1027</v>
      </c>
      <c r="AL244" s="2165" t="s">
        <v>1027</v>
      </c>
      <c r="AM244" s="2165" t="s">
        <v>1027</v>
      </c>
      <c r="AN244" s="2165" t="s">
        <v>1027</v>
      </c>
      <c r="AO244" s="2165" t="s">
        <v>1027</v>
      </c>
      <c r="AP244" s="2165" t="s">
        <v>1027</v>
      </c>
      <c r="AQ244" s="2165" t="s">
        <v>1027</v>
      </c>
      <c r="AR244" s="2165" t="s">
        <v>1027</v>
      </c>
      <c r="AS244" s="2165" t="s">
        <v>1027</v>
      </c>
      <c r="AT244" s="2165" t="s">
        <v>1027</v>
      </c>
      <c r="AU244" s="2165" t="s">
        <v>1027</v>
      </c>
      <c r="AV244" s="2165" t="s">
        <v>1027</v>
      </c>
      <c r="AW244" s="2165" t="s">
        <v>1027</v>
      </c>
      <c r="AX244" s="2165" t="s">
        <v>1027</v>
      </c>
      <c r="AY244" s="2165" t="s">
        <v>1027</v>
      </c>
      <c r="AZ244" s="2165" t="s">
        <v>1027</v>
      </c>
      <c r="BA244" s="2165" t="s">
        <v>1027</v>
      </c>
      <c r="BB244" s="2165" t="s">
        <v>1027</v>
      </c>
      <c r="BC244" s="2165" t="s">
        <v>1027</v>
      </c>
      <c r="BD244" s="2165" t="s">
        <v>1027</v>
      </c>
      <c r="BE244" s="2165" t="s">
        <v>1027</v>
      </c>
      <c r="BF244" s="2165" t="s">
        <v>1027</v>
      </c>
      <c r="BG244" s="2165" t="s">
        <v>1027</v>
      </c>
      <c r="BH244" s="2165" t="s">
        <v>1027</v>
      </c>
      <c r="BI244" s="2165" t="s">
        <v>1027</v>
      </c>
      <c r="BJ244" s="2165" t="s">
        <v>1027</v>
      </c>
      <c r="BK244" s="2165" t="s">
        <v>1027</v>
      </c>
      <c r="BL244" s="2165" t="s">
        <v>1027</v>
      </c>
      <c r="BM244" s="2165" t="s">
        <v>1027</v>
      </c>
      <c r="BN244" s="2165" t="s">
        <v>1027</v>
      </c>
      <c r="BO244" s="2165" t="s">
        <v>1027</v>
      </c>
      <c r="BP244" s="2165" t="s">
        <v>1027</v>
      </c>
      <c r="BQ244" s="2165" t="s">
        <v>1027</v>
      </c>
      <c r="BR244" s="2165" t="s">
        <v>1027</v>
      </c>
      <c r="BS244" s="2165" t="s">
        <v>1027</v>
      </c>
      <c r="BT244" s="2165" t="s">
        <v>1027</v>
      </c>
      <c r="BU244" s="2165" t="s">
        <v>1027</v>
      </c>
      <c r="BV244" s="2165" t="s">
        <v>1027</v>
      </c>
      <c r="BW244" s="2165" t="s">
        <v>1027</v>
      </c>
      <c r="BX244" s="2165" t="s">
        <v>1027</v>
      </c>
      <c r="BY244" s="2165" t="s">
        <v>1027</v>
      </c>
      <c r="BZ244" s="2165" t="s">
        <v>1027</v>
      </c>
      <c r="CA244" s="2165" t="s">
        <v>1027</v>
      </c>
      <c r="CB244" s="2165" t="s">
        <v>1027</v>
      </c>
      <c r="CC244" s="2165" t="s">
        <v>1027</v>
      </c>
      <c r="CD244" s="2165" t="s">
        <v>1027</v>
      </c>
      <c r="CE244" s="2165" t="s">
        <v>1027</v>
      </c>
      <c r="CF244" s="2165" t="s">
        <v>1027</v>
      </c>
      <c r="CG244" s="2165" t="s">
        <v>1027</v>
      </c>
      <c r="CH244" s="2165" t="s">
        <v>1027</v>
      </c>
      <c r="CI244" s="2165" t="s">
        <v>1027</v>
      </c>
      <c r="CJ244" s="2165" t="s">
        <v>1027</v>
      </c>
      <c r="CK244" s="2165" t="s">
        <v>1027</v>
      </c>
      <c r="CL244" s="2165" t="s">
        <v>1027</v>
      </c>
      <c r="CM244" s="2165" t="s">
        <v>1027</v>
      </c>
      <c r="CN244" s="2165" t="s">
        <v>1027</v>
      </c>
      <c r="CO244" s="2165" t="s">
        <v>1027</v>
      </c>
      <c r="CP244" s="2165" t="s">
        <v>1027</v>
      </c>
      <c r="CQ244" s="2165" t="s">
        <v>1027</v>
      </c>
      <c r="CR244" s="2165" t="s">
        <v>1027</v>
      </c>
      <c r="CS244" s="2165" t="s">
        <v>1027</v>
      </c>
      <c r="CT244" s="2165" t="s">
        <v>1027</v>
      </c>
      <c r="CU244" s="2165" t="s">
        <v>1027</v>
      </c>
      <c r="CV244" s="2165" t="s">
        <v>1027</v>
      </c>
      <c r="CW244" s="2165" t="s">
        <v>1027</v>
      </c>
      <c r="CX244" s="2165" t="s">
        <v>1027</v>
      </c>
      <c r="CY244" s="2165" t="s">
        <v>1027</v>
      </c>
      <c r="CZ244" s="2165" t="s">
        <v>1027</v>
      </c>
      <c r="DA244" s="2165" t="s">
        <v>1027</v>
      </c>
      <c r="DB244" s="2165" t="s">
        <v>1027</v>
      </c>
      <c r="DC244" s="2165" t="s">
        <v>1027</v>
      </c>
      <c r="DD244" s="2165" t="s">
        <v>1027</v>
      </c>
      <c r="DE244" s="2165" t="s">
        <v>1027</v>
      </c>
      <c r="DF244" s="2165" t="s">
        <v>1027</v>
      </c>
      <c r="DG244" s="2165" t="s">
        <v>1027</v>
      </c>
      <c r="DH244" s="2165" t="s">
        <v>1027</v>
      </c>
      <c r="DI244" s="2165" t="s">
        <v>1027</v>
      </c>
      <c r="DJ244" s="2165" t="s">
        <v>1027</v>
      </c>
      <c r="DK244" s="2165" t="s">
        <v>1027</v>
      </c>
      <c r="DL244" s="2165" t="s">
        <v>1027</v>
      </c>
      <c r="DM244" s="2165" t="s">
        <v>1027</v>
      </c>
      <c r="DN244" s="2165" t="s">
        <v>1027</v>
      </c>
      <c r="DO244" s="2165" t="s">
        <v>1027</v>
      </c>
      <c r="DP244" s="2165" t="s">
        <v>1027</v>
      </c>
      <c r="DQ244" s="2165" t="s">
        <v>1027</v>
      </c>
      <c r="DR244" s="2165" t="s">
        <v>1027</v>
      </c>
      <c r="DS244" s="2165" t="s">
        <v>1027</v>
      </c>
      <c r="DT244" s="2165" t="s">
        <v>1027</v>
      </c>
      <c r="DU244" s="2165" t="s">
        <v>1027</v>
      </c>
      <c r="DV244" s="2165" t="s">
        <v>1027</v>
      </c>
      <c r="DW244" s="2165" t="s">
        <v>1027</v>
      </c>
      <c r="DX244" s="2165" t="s">
        <v>1027</v>
      </c>
      <c r="DY244" s="2165" t="s">
        <v>1027</v>
      </c>
      <c r="DZ244" s="2165" t="s">
        <v>1027</v>
      </c>
      <c r="EA244" s="2165" t="s">
        <v>1027</v>
      </c>
      <c r="EB244" s="2165" t="s">
        <v>1027</v>
      </c>
      <c r="EC244" s="2165" t="s">
        <v>1027</v>
      </c>
      <c r="ED244" s="2165" t="s">
        <v>1027</v>
      </c>
      <c r="EE244" s="2165" t="s">
        <v>1027</v>
      </c>
      <c r="EF244" s="2165" t="s">
        <v>1027</v>
      </c>
      <c r="EG244" s="2165" t="s">
        <v>1027</v>
      </c>
      <c r="EH244" s="2165" t="s">
        <v>1027</v>
      </c>
      <c r="EI244" s="2165" t="s">
        <v>1027</v>
      </c>
      <c r="EJ244" s="2165" t="s">
        <v>1027</v>
      </c>
      <c r="EK244" s="2165" t="s">
        <v>1027</v>
      </c>
      <c r="EL244" s="2165" t="s">
        <v>1027</v>
      </c>
      <c r="EM244" s="2165" t="s">
        <v>1027</v>
      </c>
      <c r="EN244" s="2165" t="s">
        <v>1027</v>
      </c>
      <c r="EO244" s="2165" t="s">
        <v>1027</v>
      </c>
      <c r="EP244" s="2165" t="s">
        <v>1027</v>
      </c>
      <c r="EQ244" s="2165" t="s">
        <v>1027</v>
      </c>
      <c r="ER244" s="2165" t="s">
        <v>1027</v>
      </c>
      <c r="ES244" s="2165" t="s">
        <v>1027</v>
      </c>
      <c r="ET244" s="2165" t="s">
        <v>1027</v>
      </c>
      <c r="EU244" s="2165" t="s">
        <v>1027</v>
      </c>
      <c r="EV244" s="2165" t="s">
        <v>1027</v>
      </c>
      <c r="EW244" s="2165" t="s">
        <v>1027</v>
      </c>
      <c r="EX244" s="2165" t="s">
        <v>1027</v>
      </c>
      <c r="EY244" s="2165" t="s">
        <v>1027</v>
      </c>
      <c r="EZ244" s="2165" t="s">
        <v>1027</v>
      </c>
      <c r="FA244" s="2165" t="s">
        <v>1027</v>
      </c>
      <c r="FB244" s="2165" t="s">
        <v>1027</v>
      </c>
      <c r="FC244" s="2165" t="s">
        <v>1027</v>
      </c>
      <c r="FD244" s="2165" t="s">
        <v>1027</v>
      </c>
      <c r="FE244" s="2165" t="s">
        <v>1027</v>
      </c>
      <c r="FF244" s="2165" t="s">
        <v>1027</v>
      </c>
      <c r="FG244" s="2165" t="s">
        <v>1027</v>
      </c>
      <c r="FH244" s="2165" t="s">
        <v>1027</v>
      </c>
      <c r="FI244" s="2165" t="s">
        <v>1027</v>
      </c>
      <c r="FJ244" s="2165" t="s">
        <v>1027</v>
      </c>
      <c r="FK244" s="2165" t="s">
        <v>1027</v>
      </c>
      <c r="FL244" s="2165" t="s">
        <v>1027</v>
      </c>
      <c r="FM244" s="2165" t="s">
        <v>1027</v>
      </c>
      <c r="FN244" s="2165" t="s">
        <v>1027</v>
      </c>
      <c r="FO244" s="2165" t="s">
        <v>1027</v>
      </c>
      <c r="FP244" s="2165" t="s">
        <v>1027</v>
      </c>
      <c r="FQ244" s="2165" t="s">
        <v>1027</v>
      </c>
      <c r="FR244" s="2165" t="s">
        <v>1027</v>
      </c>
      <c r="FS244" s="2165" t="s">
        <v>1027</v>
      </c>
      <c r="FT244" s="2165" t="s">
        <v>1027</v>
      </c>
      <c r="FU244" s="2165" t="s">
        <v>1027</v>
      </c>
      <c r="FV244" s="2165" t="s">
        <v>1027</v>
      </c>
      <c r="FW244" s="2165" t="s">
        <v>1027</v>
      </c>
      <c r="FX244" s="2165" t="s">
        <v>1027</v>
      </c>
      <c r="FY244" s="2165" t="s">
        <v>1027</v>
      </c>
      <c r="FZ244" s="2165" t="s">
        <v>1027</v>
      </c>
      <c r="GA244" s="2165" t="s">
        <v>1027</v>
      </c>
      <c r="GB244" s="2165" t="s">
        <v>1027</v>
      </c>
      <c r="GC244" s="2165" t="s">
        <v>1027</v>
      </c>
      <c r="GD244" s="2165" t="s">
        <v>1027</v>
      </c>
      <c r="GE244" s="2165" t="s">
        <v>1027</v>
      </c>
      <c r="GF244" s="2165" t="s">
        <v>1027</v>
      </c>
      <c r="GG244" s="2165" t="s">
        <v>1027</v>
      </c>
      <c r="GH244" s="2165" t="s">
        <v>1027</v>
      </c>
      <c r="GI244" s="2165" t="s">
        <v>1027</v>
      </c>
      <c r="GJ244" s="2165" t="s">
        <v>1027</v>
      </c>
      <c r="GK244" s="2165" t="s">
        <v>1027</v>
      </c>
      <c r="GL244" s="2165" t="s">
        <v>1027</v>
      </c>
      <c r="GM244" s="2165" t="s">
        <v>1027</v>
      </c>
      <c r="GN244" s="2165" t="s">
        <v>1027</v>
      </c>
      <c r="GO244" s="2165" t="s">
        <v>1027</v>
      </c>
      <c r="GP244" s="2165" t="s">
        <v>1027</v>
      </c>
      <c r="GQ244" s="2165" t="s">
        <v>1027</v>
      </c>
      <c r="GR244" s="2165" t="s">
        <v>1027</v>
      </c>
      <c r="GS244" s="2165" t="s">
        <v>1027</v>
      </c>
      <c r="GT244" s="2165" t="s">
        <v>1027</v>
      </c>
      <c r="GU244" s="2165" t="s">
        <v>1027</v>
      </c>
      <c r="GV244" s="2165" t="s">
        <v>1027</v>
      </c>
      <c r="GW244" s="2165" t="s">
        <v>1027</v>
      </c>
      <c r="GX244" s="2165" t="s">
        <v>1027</v>
      </c>
      <c r="GY244" s="2165" t="s">
        <v>1027</v>
      </c>
      <c r="GZ244" s="2165" t="s">
        <v>1027</v>
      </c>
      <c r="HA244" s="2165" t="s">
        <v>1027</v>
      </c>
      <c r="HB244" s="2165" t="s">
        <v>1027</v>
      </c>
      <c r="HC244" s="2165" t="s">
        <v>1027</v>
      </c>
      <c r="HD244" s="2165" t="s">
        <v>1027</v>
      </c>
      <c r="HE244" s="2165" t="s">
        <v>1027</v>
      </c>
      <c r="HF244" s="2165" t="s">
        <v>1027</v>
      </c>
      <c r="HG244" s="2165" t="s">
        <v>1027</v>
      </c>
      <c r="HH244" s="2165" t="s">
        <v>1027</v>
      </c>
      <c r="HI244" s="2165" t="s">
        <v>1027</v>
      </c>
      <c r="HJ244" s="2165" t="s">
        <v>1027</v>
      </c>
      <c r="HK244" s="2165" t="s">
        <v>1027</v>
      </c>
      <c r="HL244" s="2165" t="s">
        <v>1027</v>
      </c>
      <c r="HM244" s="2165" t="s">
        <v>1027</v>
      </c>
      <c r="HN244" s="2165" t="s">
        <v>1027</v>
      </c>
      <c r="HO244" s="2165" t="s">
        <v>1027</v>
      </c>
      <c r="HP244" s="2165" t="s">
        <v>1027</v>
      </c>
      <c r="HQ244" s="2165" t="s">
        <v>1027</v>
      </c>
      <c r="HR244" s="2165" t="s">
        <v>1027</v>
      </c>
      <c r="HS244" s="2165" t="s">
        <v>1027</v>
      </c>
      <c r="HT244" s="2165" t="s">
        <v>1027</v>
      </c>
      <c r="HU244" s="2165" t="s">
        <v>1027</v>
      </c>
      <c r="HV244" s="2165" t="s">
        <v>1027</v>
      </c>
      <c r="HW244" s="2165" t="s">
        <v>1027</v>
      </c>
      <c r="HX244" s="2165" t="s">
        <v>1027</v>
      </c>
      <c r="HY244" s="2165" t="s">
        <v>1027</v>
      </c>
      <c r="HZ244" s="2165" t="s">
        <v>1027</v>
      </c>
      <c r="IA244" s="2165" t="s">
        <v>1027</v>
      </c>
      <c r="IB244" s="2165" t="s">
        <v>1027</v>
      </c>
      <c r="IC244" s="2165" t="s">
        <v>1027</v>
      </c>
      <c r="ID244" s="2165" t="s">
        <v>1027</v>
      </c>
      <c r="IE244" s="2165" t="s">
        <v>1027</v>
      </c>
      <c r="IF244" s="2165" t="s">
        <v>1027</v>
      </c>
      <c r="IG244" s="2165" t="s">
        <v>1027</v>
      </c>
      <c r="IH244" s="2165" t="s">
        <v>1027</v>
      </c>
      <c r="II244" s="2165" t="s">
        <v>1027</v>
      </c>
      <c r="IJ244" s="2165" t="s">
        <v>1027</v>
      </c>
      <c r="IK244" s="2165" t="s">
        <v>1027</v>
      </c>
      <c r="IL244" s="2165" t="s">
        <v>1027</v>
      </c>
      <c r="IM244" s="2165" t="s">
        <v>1027</v>
      </c>
      <c r="IN244" s="2165" t="s">
        <v>1027</v>
      </c>
      <c r="IO244" s="2165" t="s">
        <v>1027</v>
      </c>
      <c r="IP244" s="2165" t="s">
        <v>1027</v>
      </c>
      <c r="IQ244" s="2165" t="s">
        <v>1027</v>
      </c>
      <c r="IR244" s="2165" t="s">
        <v>1027</v>
      </c>
      <c r="IS244" s="2165" t="s">
        <v>1027</v>
      </c>
      <c r="IT244" s="2165" t="s">
        <v>1027</v>
      </c>
      <c r="IU244" s="2165" t="s">
        <v>1027</v>
      </c>
      <c r="IV244" s="2165" t="s">
        <v>1027</v>
      </c>
      <c r="IW244" s="2165" t="s">
        <v>1027</v>
      </c>
      <c r="IX244" s="2165" t="s">
        <v>1027</v>
      </c>
      <c r="IY244" s="2165" t="s">
        <v>1027</v>
      </c>
      <c r="IZ244" s="2165" t="s">
        <v>1027</v>
      </c>
      <c r="JA244" s="2165" t="s">
        <v>1027</v>
      </c>
      <c r="JB244" s="2165" t="s">
        <v>1027</v>
      </c>
      <c r="JC244" s="2165" t="s">
        <v>1027</v>
      </c>
      <c r="JD244" s="2165" t="s">
        <v>1027</v>
      </c>
      <c r="JE244" s="2165" t="s">
        <v>1027</v>
      </c>
      <c r="JF244" s="2165" t="s">
        <v>1027</v>
      </c>
      <c r="JG244" s="2165" t="s">
        <v>1027</v>
      </c>
      <c r="JH244" s="2165" t="s">
        <v>1027</v>
      </c>
      <c r="JI244" s="2165" t="s">
        <v>1027</v>
      </c>
      <c r="JJ244" s="2165" t="s">
        <v>1027</v>
      </c>
      <c r="JK244" s="2165" t="s">
        <v>1027</v>
      </c>
      <c r="JL244" s="2165" t="s">
        <v>1027</v>
      </c>
    </row>
    <row r="245" spans="1:272" s="2185" customFormat="1" ht="13.8">
      <c r="A245" s="2226" t="s">
        <v>590</v>
      </c>
      <c r="B245" s="152"/>
      <c r="D245" s="2340"/>
      <c r="E245" s="2234">
        <v>22</v>
      </c>
      <c r="F245" s="2187" t="s">
        <v>1027</v>
      </c>
      <c r="G245" s="2389">
        <v>0</v>
      </c>
      <c r="H245" s="2389" t="s">
        <v>1027</v>
      </c>
      <c r="I245" s="2185" t="s">
        <v>1424</v>
      </c>
      <c r="K245" s="2391" t="s">
        <v>1027</v>
      </c>
      <c r="L245" s="2391" t="s">
        <v>1027</v>
      </c>
      <c r="M245" s="2391" t="s">
        <v>1027</v>
      </c>
      <c r="N245" s="2391" t="s">
        <v>1027</v>
      </c>
      <c r="O245" s="2392" t="s">
        <v>1027</v>
      </c>
      <c r="P245" s="2391" t="s">
        <v>1027</v>
      </c>
      <c r="R245" s="2186"/>
      <c r="S245" s="2164" t="s">
        <v>1027</v>
      </c>
      <c r="T245" s="2331" t="s">
        <v>1425</v>
      </c>
      <c r="U245" s="2165" t="s">
        <v>1027</v>
      </c>
      <c r="V245" s="2165" t="s">
        <v>1027</v>
      </c>
      <c r="W245" s="2165" t="s">
        <v>1027</v>
      </c>
      <c r="X245" s="2165" t="s">
        <v>1027</v>
      </c>
      <c r="Y245" s="2165" t="s">
        <v>1027</v>
      </c>
      <c r="Z245" s="2165" t="s">
        <v>1027</v>
      </c>
      <c r="AA245" s="2165" t="s">
        <v>1027</v>
      </c>
      <c r="AB245" s="2165" t="s">
        <v>1027</v>
      </c>
      <c r="AC245" s="2165" t="s">
        <v>1027</v>
      </c>
      <c r="AD245" s="2165" t="s">
        <v>1027</v>
      </c>
      <c r="AE245" s="2165" t="s">
        <v>1027</v>
      </c>
      <c r="AF245" s="2165" t="s">
        <v>1027</v>
      </c>
      <c r="AG245" s="2165" t="s">
        <v>1027</v>
      </c>
      <c r="AH245" s="2165" t="s">
        <v>1027</v>
      </c>
      <c r="AI245" s="2165" t="s">
        <v>1027</v>
      </c>
      <c r="AJ245" s="2165" t="s">
        <v>1027</v>
      </c>
      <c r="AK245" s="2165" t="s">
        <v>1027</v>
      </c>
      <c r="AL245" s="2165" t="s">
        <v>1027</v>
      </c>
      <c r="AM245" s="2165" t="s">
        <v>1027</v>
      </c>
      <c r="AN245" s="2165" t="s">
        <v>1027</v>
      </c>
      <c r="AO245" s="2165" t="s">
        <v>1027</v>
      </c>
      <c r="AP245" s="2165" t="s">
        <v>1027</v>
      </c>
      <c r="AQ245" s="2165" t="s">
        <v>1027</v>
      </c>
      <c r="AR245" s="2165" t="s">
        <v>1027</v>
      </c>
      <c r="AS245" s="2165" t="s">
        <v>1027</v>
      </c>
      <c r="AT245" s="2165" t="s">
        <v>1027</v>
      </c>
      <c r="AU245" s="2165" t="s">
        <v>1027</v>
      </c>
      <c r="AV245" s="2165" t="s">
        <v>1027</v>
      </c>
      <c r="AW245" s="2165" t="s">
        <v>1027</v>
      </c>
      <c r="AX245" s="2165" t="s">
        <v>1027</v>
      </c>
      <c r="AY245" s="2165" t="s">
        <v>1027</v>
      </c>
      <c r="AZ245" s="2165" t="s">
        <v>1027</v>
      </c>
      <c r="BA245" s="2165" t="s">
        <v>1027</v>
      </c>
      <c r="BB245" s="2165" t="s">
        <v>1027</v>
      </c>
      <c r="BC245" s="2165" t="s">
        <v>1027</v>
      </c>
      <c r="BD245" s="2165" t="s">
        <v>1027</v>
      </c>
      <c r="BE245" s="2165" t="s">
        <v>1027</v>
      </c>
      <c r="BF245" s="2165" t="s">
        <v>1027</v>
      </c>
      <c r="BG245" s="2165" t="s">
        <v>1027</v>
      </c>
      <c r="BH245" s="2165" t="s">
        <v>1027</v>
      </c>
      <c r="BI245" s="2165" t="s">
        <v>1027</v>
      </c>
      <c r="BJ245" s="2165" t="s">
        <v>1027</v>
      </c>
      <c r="BK245" s="2165" t="s">
        <v>1027</v>
      </c>
      <c r="BL245" s="2165" t="s">
        <v>1027</v>
      </c>
      <c r="BM245" s="2165" t="s">
        <v>1027</v>
      </c>
      <c r="BN245" s="2165" t="s">
        <v>1027</v>
      </c>
      <c r="BO245" s="2165" t="s">
        <v>1027</v>
      </c>
      <c r="BP245" s="2165" t="s">
        <v>1027</v>
      </c>
      <c r="BQ245" s="2165" t="s">
        <v>1027</v>
      </c>
      <c r="BR245" s="2165" t="s">
        <v>1027</v>
      </c>
      <c r="BS245" s="2165" t="s">
        <v>1027</v>
      </c>
      <c r="BT245" s="2165" t="s">
        <v>1027</v>
      </c>
      <c r="BU245" s="2165" t="s">
        <v>1027</v>
      </c>
      <c r="BV245" s="2165" t="s">
        <v>1027</v>
      </c>
      <c r="BW245" s="2165" t="s">
        <v>1027</v>
      </c>
      <c r="BX245" s="2165" t="s">
        <v>1027</v>
      </c>
      <c r="BY245" s="2165" t="s">
        <v>1027</v>
      </c>
      <c r="BZ245" s="2165" t="s">
        <v>1027</v>
      </c>
      <c r="CA245" s="2165" t="s">
        <v>1027</v>
      </c>
      <c r="CB245" s="2165" t="s">
        <v>1027</v>
      </c>
      <c r="CC245" s="2165" t="s">
        <v>1027</v>
      </c>
      <c r="CD245" s="2165" t="s">
        <v>1027</v>
      </c>
      <c r="CE245" s="2165" t="s">
        <v>1027</v>
      </c>
      <c r="CF245" s="2165" t="s">
        <v>1027</v>
      </c>
      <c r="CG245" s="2165" t="s">
        <v>1027</v>
      </c>
      <c r="CH245" s="2165" t="s">
        <v>1027</v>
      </c>
      <c r="CI245" s="2165" t="s">
        <v>1027</v>
      </c>
      <c r="CJ245" s="2165" t="s">
        <v>1027</v>
      </c>
      <c r="CK245" s="2165" t="s">
        <v>1027</v>
      </c>
      <c r="CL245" s="2165" t="s">
        <v>1027</v>
      </c>
      <c r="CM245" s="2165" t="s">
        <v>1027</v>
      </c>
      <c r="CN245" s="2165" t="s">
        <v>1027</v>
      </c>
      <c r="CO245" s="2165" t="s">
        <v>1027</v>
      </c>
      <c r="CP245" s="2165" t="s">
        <v>1027</v>
      </c>
      <c r="CQ245" s="2165" t="s">
        <v>1027</v>
      </c>
      <c r="CR245" s="2165" t="s">
        <v>1027</v>
      </c>
      <c r="CS245" s="2165" t="s">
        <v>1027</v>
      </c>
      <c r="CT245" s="2165" t="s">
        <v>1027</v>
      </c>
      <c r="CU245" s="2165" t="s">
        <v>1027</v>
      </c>
      <c r="CV245" s="2165" t="s">
        <v>1027</v>
      </c>
      <c r="CW245" s="2165" t="s">
        <v>1027</v>
      </c>
      <c r="CX245" s="2165" t="s">
        <v>1027</v>
      </c>
      <c r="CY245" s="2165" t="s">
        <v>1027</v>
      </c>
      <c r="CZ245" s="2165" t="s">
        <v>1027</v>
      </c>
      <c r="DA245" s="2165" t="s">
        <v>1027</v>
      </c>
      <c r="DB245" s="2165" t="s">
        <v>1027</v>
      </c>
      <c r="DC245" s="2165" t="s">
        <v>1027</v>
      </c>
      <c r="DD245" s="2165" t="s">
        <v>1027</v>
      </c>
      <c r="DE245" s="2165" t="s">
        <v>1027</v>
      </c>
      <c r="DF245" s="2165" t="s">
        <v>1027</v>
      </c>
      <c r="DG245" s="2165" t="s">
        <v>1027</v>
      </c>
      <c r="DH245" s="2165" t="s">
        <v>1027</v>
      </c>
      <c r="DI245" s="2165" t="s">
        <v>1027</v>
      </c>
      <c r="DJ245" s="2165" t="s">
        <v>1027</v>
      </c>
      <c r="DK245" s="2165" t="s">
        <v>1027</v>
      </c>
      <c r="DL245" s="2165" t="s">
        <v>1027</v>
      </c>
      <c r="DM245" s="2165" t="s">
        <v>1027</v>
      </c>
      <c r="DN245" s="2165" t="s">
        <v>1027</v>
      </c>
      <c r="DO245" s="2165" t="s">
        <v>1027</v>
      </c>
      <c r="DP245" s="2165" t="s">
        <v>1027</v>
      </c>
      <c r="DQ245" s="2165" t="s">
        <v>1027</v>
      </c>
      <c r="DR245" s="2165" t="s">
        <v>1027</v>
      </c>
      <c r="DS245" s="2165" t="s">
        <v>1027</v>
      </c>
      <c r="DT245" s="2165" t="s">
        <v>1027</v>
      </c>
      <c r="DU245" s="2165" t="s">
        <v>1027</v>
      </c>
      <c r="DV245" s="2165" t="s">
        <v>1027</v>
      </c>
      <c r="DW245" s="2165" t="s">
        <v>1027</v>
      </c>
      <c r="DX245" s="2165" t="s">
        <v>1027</v>
      </c>
      <c r="DY245" s="2165" t="s">
        <v>1027</v>
      </c>
      <c r="DZ245" s="2165" t="s">
        <v>1027</v>
      </c>
      <c r="EA245" s="2165" t="s">
        <v>1027</v>
      </c>
      <c r="EB245" s="2165" t="s">
        <v>1027</v>
      </c>
      <c r="EC245" s="2165" t="s">
        <v>1027</v>
      </c>
      <c r="ED245" s="2165" t="s">
        <v>1027</v>
      </c>
      <c r="EE245" s="2165" t="s">
        <v>1027</v>
      </c>
      <c r="EF245" s="2165" t="s">
        <v>1027</v>
      </c>
      <c r="EG245" s="2165" t="s">
        <v>1027</v>
      </c>
      <c r="EH245" s="2165" t="s">
        <v>1027</v>
      </c>
      <c r="EI245" s="2165" t="s">
        <v>1027</v>
      </c>
      <c r="EJ245" s="2165" t="s">
        <v>1027</v>
      </c>
      <c r="EK245" s="2165" t="s">
        <v>1027</v>
      </c>
      <c r="EL245" s="2165" t="s">
        <v>1027</v>
      </c>
      <c r="EM245" s="2165" t="s">
        <v>1027</v>
      </c>
      <c r="EN245" s="2165" t="s">
        <v>1027</v>
      </c>
      <c r="EO245" s="2165" t="s">
        <v>1027</v>
      </c>
      <c r="EP245" s="2165" t="s">
        <v>1027</v>
      </c>
      <c r="EQ245" s="2165" t="s">
        <v>1027</v>
      </c>
      <c r="ER245" s="2165" t="s">
        <v>1027</v>
      </c>
      <c r="ES245" s="2165" t="s">
        <v>1027</v>
      </c>
      <c r="ET245" s="2165" t="s">
        <v>1027</v>
      </c>
      <c r="EU245" s="2165" t="s">
        <v>1027</v>
      </c>
      <c r="EV245" s="2165" t="s">
        <v>1027</v>
      </c>
      <c r="EW245" s="2165" t="s">
        <v>1027</v>
      </c>
      <c r="EX245" s="2165" t="s">
        <v>1027</v>
      </c>
      <c r="EY245" s="2165" t="s">
        <v>1027</v>
      </c>
      <c r="EZ245" s="2165" t="s">
        <v>1027</v>
      </c>
      <c r="FA245" s="2165" t="s">
        <v>1027</v>
      </c>
      <c r="FB245" s="2165" t="s">
        <v>1027</v>
      </c>
      <c r="FC245" s="2165" t="s">
        <v>1027</v>
      </c>
      <c r="FD245" s="2165" t="s">
        <v>1027</v>
      </c>
      <c r="FE245" s="2165" t="s">
        <v>1027</v>
      </c>
      <c r="FF245" s="2165" t="s">
        <v>1027</v>
      </c>
      <c r="FG245" s="2165" t="s">
        <v>1027</v>
      </c>
      <c r="FH245" s="2165" t="s">
        <v>1027</v>
      </c>
      <c r="FI245" s="2165" t="s">
        <v>1027</v>
      </c>
      <c r="FJ245" s="2165" t="s">
        <v>1027</v>
      </c>
      <c r="FK245" s="2165" t="s">
        <v>1027</v>
      </c>
      <c r="FL245" s="2165" t="s">
        <v>1027</v>
      </c>
      <c r="FM245" s="2165" t="s">
        <v>1027</v>
      </c>
      <c r="FN245" s="2165" t="s">
        <v>1027</v>
      </c>
      <c r="FO245" s="2165" t="s">
        <v>1027</v>
      </c>
      <c r="FP245" s="2165" t="s">
        <v>1027</v>
      </c>
      <c r="FQ245" s="2165" t="s">
        <v>1027</v>
      </c>
      <c r="FR245" s="2165" t="s">
        <v>1027</v>
      </c>
      <c r="FS245" s="2165" t="s">
        <v>1027</v>
      </c>
      <c r="FT245" s="2165" t="s">
        <v>1027</v>
      </c>
      <c r="FU245" s="2165" t="s">
        <v>1027</v>
      </c>
      <c r="FV245" s="2165" t="s">
        <v>1027</v>
      </c>
      <c r="FW245" s="2165" t="s">
        <v>1027</v>
      </c>
      <c r="FX245" s="2165" t="s">
        <v>1027</v>
      </c>
      <c r="FY245" s="2165" t="s">
        <v>1027</v>
      </c>
      <c r="FZ245" s="2165" t="s">
        <v>1027</v>
      </c>
      <c r="GA245" s="2165" t="s">
        <v>1027</v>
      </c>
      <c r="GB245" s="2165" t="s">
        <v>1027</v>
      </c>
      <c r="GC245" s="2165" t="s">
        <v>1027</v>
      </c>
      <c r="GD245" s="2165" t="s">
        <v>1027</v>
      </c>
      <c r="GE245" s="2165" t="s">
        <v>1027</v>
      </c>
      <c r="GF245" s="2165" t="s">
        <v>1027</v>
      </c>
      <c r="GG245" s="2165" t="s">
        <v>1027</v>
      </c>
      <c r="GH245" s="2165" t="s">
        <v>1027</v>
      </c>
      <c r="GI245" s="2165" t="s">
        <v>1027</v>
      </c>
      <c r="GJ245" s="2165" t="s">
        <v>1027</v>
      </c>
      <c r="GK245" s="2165" t="s">
        <v>1027</v>
      </c>
      <c r="GL245" s="2165" t="s">
        <v>1027</v>
      </c>
      <c r="GM245" s="2165" t="s">
        <v>1027</v>
      </c>
      <c r="GN245" s="2165" t="s">
        <v>1027</v>
      </c>
      <c r="GO245" s="2165" t="s">
        <v>1027</v>
      </c>
      <c r="GP245" s="2165" t="s">
        <v>1027</v>
      </c>
      <c r="GQ245" s="2165" t="s">
        <v>1027</v>
      </c>
      <c r="GR245" s="2165" t="s">
        <v>1027</v>
      </c>
      <c r="GS245" s="2165" t="s">
        <v>1027</v>
      </c>
      <c r="GT245" s="2165" t="s">
        <v>1027</v>
      </c>
      <c r="GU245" s="2165" t="s">
        <v>1027</v>
      </c>
      <c r="GV245" s="2165" t="s">
        <v>1027</v>
      </c>
      <c r="GW245" s="2165" t="s">
        <v>1027</v>
      </c>
      <c r="GX245" s="2165" t="s">
        <v>1027</v>
      </c>
      <c r="GY245" s="2165" t="s">
        <v>1027</v>
      </c>
      <c r="GZ245" s="2165" t="s">
        <v>1027</v>
      </c>
      <c r="HA245" s="2165" t="s">
        <v>1027</v>
      </c>
      <c r="HB245" s="2165" t="s">
        <v>1027</v>
      </c>
      <c r="HC245" s="2165" t="s">
        <v>1027</v>
      </c>
      <c r="HD245" s="2165" t="s">
        <v>1027</v>
      </c>
      <c r="HE245" s="2165" t="s">
        <v>1027</v>
      </c>
      <c r="HF245" s="2165" t="s">
        <v>1027</v>
      </c>
      <c r="HG245" s="2165" t="s">
        <v>1027</v>
      </c>
      <c r="HH245" s="2165" t="s">
        <v>1027</v>
      </c>
      <c r="HI245" s="2165" t="s">
        <v>1027</v>
      </c>
      <c r="HJ245" s="2165" t="s">
        <v>1027</v>
      </c>
      <c r="HK245" s="2165" t="s">
        <v>1027</v>
      </c>
      <c r="HL245" s="2165" t="s">
        <v>1027</v>
      </c>
      <c r="HM245" s="2165" t="s">
        <v>1027</v>
      </c>
      <c r="HN245" s="2165" t="s">
        <v>1027</v>
      </c>
      <c r="HO245" s="2165" t="s">
        <v>1027</v>
      </c>
      <c r="HP245" s="2165" t="s">
        <v>1027</v>
      </c>
      <c r="HQ245" s="2165" t="s">
        <v>1027</v>
      </c>
      <c r="HR245" s="2165" t="s">
        <v>1027</v>
      </c>
      <c r="HS245" s="2165" t="s">
        <v>1027</v>
      </c>
      <c r="HT245" s="2165" t="s">
        <v>1027</v>
      </c>
      <c r="HU245" s="2165" t="s">
        <v>1027</v>
      </c>
      <c r="HV245" s="2165" t="s">
        <v>1027</v>
      </c>
      <c r="HW245" s="2165" t="s">
        <v>1027</v>
      </c>
      <c r="HX245" s="2165" t="s">
        <v>1027</v>
      </c>
      <c r="HY245" s="2165" t="s">
        <v>1027</v>
      </c>
      <c r="HZ245" s="2165" t="s">
        <v>1027</v>
      </c>
      <c r="IA245" s="2165" t="s">
        <v>1027</v>
      </c>
      <c r="IB245" s="2165" t="s">
        <v>1027</v>
      </c>
      <c r="IC245" s="2165" t="s">
        <v>1027</v>
      </c>
      <c r="ID245" s="2165" t="s">
        <v>1027</v>
      </c>
      <c r="IE245" s="2165" t="s">
        <v>1027</v>
      </c>
      <c r="IF245" s="2165" t="s">
        <v>1027</v>
      </c>
      <c r="IG245" s="2165" t="s">
        <v>1027</v>
      </c>
      <c r="IH245" s="2165" t="s">
        <v>1027</v>
      </c>
      <c r="II245" s="2165" t="s">
        <v>1027</v>
      </c>
      <c r="IJ245" s="2165" t="s">
        <v>1027</v>
      </c>
      <c r="IK245" s="2165" t="s">
        <v>1027</v>
      </c>
      <c r="IL245" s="2165" t="s">
        <v>1027</v>
      </c>
      <c r="IM245" s="2165" t="s">
        <v>1027</v>
      </c>
      <c r="IN245" s="2165" t="s">
        <v>1027</v>
      </c>
      <c r="IO245" s="2165" t="s">
        <v>1027</v>
      </c>
      <c r="IP245" s="2165" t="s">
        <v>1027</v>
      </c>
      <c r="IQ245" s="2165" t="s">
        <v>1027</v>
      </c>
      <c r="IR245" s="2165" t="s">
        <v>1027</v>
      </c>
      <c r="IS245" s="2165" t="s">
        <v>1027</v>
      </c>
      <c r="IT245" s="2165" t="s">
        <v>1027</v>
      </c>
      <c r="IU245" s="2165" t="s">
        <v>1027</v>
      </c>
      <c r="IV245" s="2165" t="s">
        <v>1027</v>
      </c>
      <c r="IW245" s="2165" t="s">
        <v>1027</v>
      </c>
      <c r="IX245" s="2165" t="s">
        <v>1027</v>
      </c>
      <c r="IY245" s="2165" t="s">
        <v>1027</v>
      </c>
      <c r="IZ245" s="2165" t="s">
        <v>1027</v>
      </c>
      <c r="JA245" s="2165" t="s">
        <v>1027</v>
      </c>
      <c r="JB245" s="2165" t="s">
        <v>1027</v>
      </c>
      <c r="JC245" s="2165" t="s">
        <v>1027</v>
      </c>
      <c r="JD245" s="2165" t="s">
        <v>1027</v>
      </c>
      <c r="JE245" s="2165" t="s">
        <v>1027</v>
      </c>
      <c r="JF245" s="2165" t="s">
        <v>1027</v>
      </c>
      <c r="JG245" s="2165" t="s">
        <v>1027</v>
      </c>
      <c r="JH245" s="2165" t="s">
        <v>1027</v>
      </c>
      <c r="JI245" s="2165" t="s">
        <v>1027</v>
      </c>
      <c r="JJ245" s="2165" t="s">
        <v>1027</v>
      </c>
      <c r="JK245" s="2165" t="s">
        <v>1027</v>
      </c>
      <c r="JL245" s="2165" t="s">
        <v>1027</v>
      </c>
    </row>
    <row r="246" spans="1:272" s="2185" customFormat="1" ht="13.8">
      <c r="A246" s="2226" t="s">
        <v>590</v>
      </c>
      <c r="B246" s="152"/>
      <c r="D246" s="2340"/>
      <c r="E246" s="2234">
        <v>23</v>
      </c>
      <c r="F246" s="2187" t="s">
        <v>1027</v>
      </c>
      <c r="G246" s="2389">
        <v>0</v>
      </c>
      <c r="H246" s="2389" t="s">
        <v>1027</v>
      </c>
      <c r="I246" s="2185" t="s">
        <v>1424</v>
      </c>
      <c r="K246" s="2391" t="s">
        <v>1027</v>
      </c>
      <c r="L246" s="2391" t="s">
        <v>1027</v>
      </c>
      <c r="M246" s="2391" t="s">
        <v>1027</v>
      </c>
      <c r="N246" s="2391" t="s">
        <v>1027</v>
      </c>
      <c r="O246" s="2392" t="s">
        <v>1027</v>
      </c>
      <c r="P246" s="2391" t="s">
        <v>1027</v>
      </c>
      <c r="R246" s="2186"/>
      <c r="S246" s="2164" t="s">
        <v>1027</v>
      </c>
      <c r="T246" s="2331" t="s">
        <v>1425</v>
      </c>
      <c r="U246" s="2165" t="s">
        <v>1027</v>
      </c>
      <c r="V246" s="2165" t="s">
        <v>1027</v>
      </c>
      <c r="W246" s="2165" t="s">
        <v>1027</v>
      </c>
      <c r="X246" s="2165" t="s">
        <v>1027</v>
      </c>
      <c r="Y246" s="2165" t="s">
        <v>1027</v>
      </c>
      <c r="Z246" s="2165" t="s">
        <v>1027</v>
      </c>
      <c r="AA246" s="2165" t="s">
        <v>1027</v>
      </c>
      <c r="AB246" s="2165" t="s">
        <v>1027</v>
      </c>
      <c r="AC246" s="2165" t="s">
        <v>1027</v>
      </c>
      <c r="AD246" s="2165" t="s">
        <v>1027</v>
      </c>
      <c r="AE246" s="2165" t="s">
        <v>1027</v>
      </c>
      <c r="AF246" s="2165" t="s">
        <v>1027</v>
      </c>
      <c r="AG246" s="2165" t="s">
        <v>1027</v>
      </c>
      <c r="AH246" s="2165" t="s">
        <v>1027</v>
      </c>
      <c r="AI246" s="2165" t="s">
        <v>1027</v>
      </c>
      <c r="AJ246" s="2165" t="s">
        <v>1027</v>
      </c>
      <c r="AK246" s="2165" t="s">
        <v>1027</v>
      </c>
      <c r="AL246" s="2165" t="s">
        <v>1027</v>
      </c>
      <c r="AM246" s="2165" t="s">
        <v>1027</v>
      </c>
      <c r="AN246" s="2165" t="s">
        <v>1027</v>
      </c>
      <c r="AO246" s="2165" t="s">
        <v>1027</v>
      </c>
      <c r="AP246" s="2165" t="s">
        <v>1027</v>
      </c>
      <c r="AQ246" s="2165" t="s">
        <v>1027</v>
      </c>
      <c r="AR246" s="2165" t="s">
        <v>1027</v>
      </c>
      <c r="AS246" s="2165" t="s">
        <v>1027</v>
      </c>
      <c r="AT246" s="2165" t="s">
        <v>1027</v>
      </c>
      <c r="AU246" s="2165" t="s">
        <v>1027</v>
      </c>
      <c r="AV246" s="2165" t="s">
        <v>1027</v>
      </c>
      <c r="AW246" s="2165" t="s">
        <v>1027</v>
      </c>
      <c r="AX246" s="2165" t="s">
        <v>1027</v>
      </c>
      <c r="AY246" s="2165" t="s">
        <v>1027</v>
      </c>
      <c r="AZ246" s="2165" t="s">
        <v>1027</v>
      </c>
      <c r="BA246" s="2165" t="s">
        <v>1027</v>
      </c>
      <c r="BB246" s="2165" t="s">
        <v>1027</v>
      </c>
      <c r="BC246" s="2165" t="s">
        <v>1027</v>
      </c>
      <c r="BD246" s="2165" t="s">
        <v>1027</v>
      </c>
      <c r="BE246" s="2165" t="s">
        <v>1027</v>
      </c>
      <c r="BF246" s="2165" t="s">
        <v>1027</v>
      </c>
      <c r="BG246" s="2165" t="s">
        <v>1027</v>
      </c>
      <c r="BH246" s="2165" t="s">
        <v>1027</v>
      </c>
      <c r="BI246" s="2165" t="s">
        <v>1027</v>
      </c>
      <c r="BJ246" s="2165" t="s">
        <v>1027</v>
      </c>
      <c r="BK246" s="2165" t="s">
        <v>1027</v>
      </c>
      <c r="BL246" s="2165" t="s">
        <v>1027</v>
      </c>
      <c r="BM246" s="2165" t="s">
        <v>1027</v>
      </c>
      <c r="BN246" s="2165" t="s">
        <v>1027</v>
      </c>
      <c r="BO246" s="2165" t="s">
        <v>1027</v>
      </c>
      <c r="BP246" s="2165" t="s">
        <v>1027</v>
      </c>
      <c r="BQ246" s="2165" t="s">
        <v>1027</v>
      </c>
      <c r="BR246" s="2165" t="s">
        <v>1027</v>
      </c>
      <c r="BS246" s="2165" t="s">
        <v>1027</v>
      </c>
      <c r="BT246" s="2165" t="s">
        <v>1027</v>
      </c>
      <c r="BU246" s="2165" t="s">
        <v>1027</v>
      </c>
      <c r="BV246" s="2165" t="s">
        <v>1027</v>
      </c>
      <c r="BW246" s="2165" t="s">
        <v>1027</v>
      </c>
      <c r="BX246" s="2165" t="s">
        <v>1027</v>
      </c>
      <c r="BY246" s="2165" t="s">
        <v>1027</v>
      </c>
      <c r="BZ246" s="2165" t="s">
        <v>1027</v>
      </c>
      <c r="CA246" s="2165" t="s">
        <v>1027</v>
      </c>
      <c r="CB246" s="2165" t="s">
        <v>1027</v>
      </c>
      <c r="CC246" s="2165" t="s">
        <v>1027</v>
      </c>
      <c r="CD246" s="2165" t="s">
        <v>1027</v>
      </c>
      <c r="CE246" s="2165" t="s">
        <v>1027</v>
      </c>
      <c r="CF246" s="2165" t="s">
        <v>1027</v>
      </c>
      <c r="CG246" s="2165" t="s">
        <v>1027</v>
      </c>
      <c r="CH246" s="2165" t="s">
        <v>1027</v>
      </c>
      <c r="CI246" s="2165" t="s">
        <v>1027</v>
      </c>
      <c r="CJ246" s="2165" t="s">
        <v>1027</v>
      </c>
      <c r="CK246" s="2165" t="s">
        <v>1027</v>
      </c>
      <c r="CL246" s="2165" t="s">
        <v>1027</v>
      </c>
      <c r="CM246" s="2165" t="s">
        <v>1027</v>
      </c>
      <c r="CN246" s="2165" t="s">
        <v>1027</v>
      </c>
      <c r="CO246" s="2165" t="s">
        <v>1027</v>
      </c>
      <c r="CP246" s="2165" t="s">
        <v>1027</v>
      </c>
      <c r="CQ246" s="2165" t="s">
        <v>1027</v>
      </c>
      <c r="CR246" s="2165" t="s">
        <v>1027</v>
      </c>
      <c r="CS246" s="2165" t="s">
        <v>1027</v>
      </c>
      <c r="CT246" s="2165" t="s">
        <v>1027</v>
      </c>
      <c r="CU246" s="2165" t="s">
        <v>1027</v>
      </c>
      <c r="CV246" s="2165" t="s">
        <v>1027</v>
      </c>
      <c r="CW246" s="2165" t="s">
        <v>1027</v>
      </c>
      <c r="CX246" s="2165" t="s">
        <v>1027</v>
      </c>
      <c r="CY246" s="2165" t="s">
        <v>1027</v>
      </c>
      <c r="CZ246" s="2165" t="s">
        <v>1027</v>
      </c>
      <c r="DA246" s="2165" t="s">
        <v>1027</v>
      </c>
      <c r="DB246" s="2165" t="s">
        <v>1027</v>
      </c>
      <c r="DC246" s="2165" t="s">
        <v>1027</v>
      </c>
      <c r="DD246" s="2165" t="s">
        <v>1027</v>
      </c>
      <c r="DE246" s="2165" t="s">
        <v>1027</v>
      </c>
      <c r="DF246" s="2165" t="s">
        <v>1027</v>
      </c>
      <c r="DG246" s="2165" t="s">
        <v>1027</v>
      </c>
      <c r="DH246" s="2165" t="s">
        <v>1027</v>
      </c>
      <c r="DI246" s="2165" t="s">
        <v>1027</v>
      </c>
      <c r="DJ246" s="2165" t="s">
        <v>1027</v>
      </c>
      <c r="DK246" s="2165" t="s">
        <v>1027</v>
      </c>
      <c r="DL246" s="2165" t="s">
        <v>1027</v>
      </c>
      <c r="DM246" s="2165" t="s">
        <v>1027</v>
      </c>
      <c r="DN246" s="2165" t="s">
        <v>1027</v>
      </c>
      <c r="DO246" s="2165" t="s">
        <v>1027</v>
      </c>
      <c r="DP246" s="2165" t="s">
        <v>1027</v>
      </c>
      <c r="DQ246" s="2165" t="s">
        <v>1027</v>
      </c>
      <c r="DR246" s="2165" t="s">
        <v>1027</v>
      </c>
      <c r="DS246" s="2165" t="s">
        <v>1027</v>
      </c>
      <c r="DT246" s="2165" t="s">
        <v>1027</v>
      </c>
      <c r="DU246" s="2165" t="s">
        <v>1027</v>
      </c>
      <c r="DV246" s="2165" t="s">
        <v>1027</v>
      </c>
      <c r="DW246" s="2165" t="s">
        <v>1027</v>
      </c>
      <c r="DX246" s="2165" t="s">
        <v>1027</v>
      </c>
      <c r="DY246" s="2165" t="s">
        <v>1027</v>
      </c>
      <c r="DZ246" s="2165" t="s">
        <v>1027</v>
      </c>
      <c r="EA246" s="2165" t="s">
        <v>1027</v>
      </c>
      <c r="EB246" s="2165" t="s">
        <v>1027</v>
      </c>
      <c r="EC246" s="2165" t="s">
        <v>1027</v>
      </c>
      <c r="ED246" s="2165" t="s">
        <v>1027</v>
      </c>
      <c r="EE246" s="2165" t="s">
        <v>1027</v>
      </c>
      <c r="EF246" s="2165" t="s">
        <v>1027</v>
      </c>
      <c r="EG246" s="2165" t="s">
        <v>1027</v>
      </c>
      <c r="EH246" s="2165" t="s">
        <v>1027</v>
      </c>
      <c r="EI246" s="2165" t="s">
        <v>1027</v>
      </c>
      <c r="EJ246" s="2165" t="s">
        <v>1027</v>
      </c>
      <c r="EK246" s="2165" t="s">
        <v>1027</v>
      </c>
      <c r="EL246" s="2165" t="s">
        <v>1027</v>
      </c>
      <c r="EM246" s="2165" t="s">
        <v>1027</v>
      </c>
      <c r="EN246" s="2165" t="s">
        <v>1027</v>
      </c>
      <c r="EO246" s="2165" t="s">
        <v>1027</v>
      </c>
      <c r="EP246" s="2165" t="s">
        <v>1027</v>
      </c>
      <c r="EQ246" s="2165" t="s">
        <v>1027</v>
      </c>
      <c r="ER246" s="2165" t="s">
        <v>1027</v>
      </c>
      <c r="ES246" s="2165" t="s">
        <v>1027</v>
      </c>
      <c r="ET246" s="2165" t="s">
        <v>1027</v>
      </c>
      <c r="EU246" s="2165" t="s">
        <v>1027</v>
      </c>
      <c r="EV246" s="2165" t="s">
        <v>1027</v>
      </c>
      <c r="EW246" s="2165" t="s">
        <v>1027</v>
      </c>
      <c r="EX246" s="2165" t="s">
        <v>1027</v>
      </c>
      <c r="EY246" s="2165" t="s">
        <v>1027</v>
      </c>
      <c r="EZ246" s="2165" t="s">
        <v>1027</v>
      </c>
      <c r="FA246" s="2165" t="s">
        <v>1027</v>
      </c>
      <c r="FB246" s="2165" t="s">
        <v>1027</v>
      </c>
      <c r="FC246" s="2165" t="s">
        <v>1027</v>
      </c>
      <c r="FD246" s="2165" t="s">
        <v>1027</v>
      </c>
      <c r="FE246" s="2165" t="s">
        <v>1027</v>
      </c>
      <c r="FF246" s="2165" t="s">
        <v>1027</v>
      </c>
      <c r="FG246" s="2165" t="s">
        <v>1027</v>
      </c>
      <c r="FH246" s="2165" t="s">
        <v>1027</v>
      </c>
      <c r="FI246" s="2165" t="s">
        <v>1027</v>
      </c>
      <c r="FJ246" s="2165" t="s">
        <v>1027</v>
      </c>
      <c r="FK246" s="2165" t="s">
        <v>1027</v>
      </c>
      <c r="FL246" s="2165" t="s">
        <v>1027</v>
      </c>
      <c r="FM246" s="2165" t="s">
        <v>1027</v>
      </c>
      <c r="FN246" s="2165" t="s">
        <v>1027</v>
      </c>
      <c r="FO246" s="2165" t="s">
        <v>1027</v>
      </c>
      <c r="FP246" s="2165" t="s">
        <v>1027</v>
      </c>
      <c r="FQ246" s="2165" t="s">
        <v>1027</v>
      </c>
      <c r="FR246" s="2165" t="s">
        <v>1027</v>
      </c>
      <c r="FS246" s="2165" t="s">
        <v>1027</v>
      </c>
      <c r="FT246" s="2165" t="s">
        <v>1027</v>
      </c>
      <c r="FU246" s="2165" t="s">
        <v>1027</v>
      </c>
      <c r="FV246" s="2165" t="s">
        <v>1027</v>
      </c>
      <c r="FW246" s="2165" t="s">
        <v>1027</v>
      </c>
      <c r="FX246" s="2165" t="s">
        <v>1027</v>
      </c>
      <c r="FY246" s="2165" t="s">
        <v>1027</v>
      </c>
      <c r="FZ246" s="2165" t="s">
        <v>1027</v>
      </c>
      <c r="GA246" s="2165" t="s">
        <v>1027</v>
      </c>
      <c r="GB246" s="2165" t="s">
        <v>1027</v>
      </c>
      <c r="GC246" s="2165" t="s">
        <v>1027</v>
      </c>
      <c r="GD246" s="2165" t="s">
        <v>1027</v>
      </c>
      <c r="GE246" s="2165" t="s">
        <v>1027</v>
      </c>
      <c r="GF246" s="2165" t="s">
        <v>1027</v>
      </c>
      <c r="GG246" s="2165" t="s">
        <v>1027</v>
      </c>
      <c r="GH246" s="2165" t="s">
        <v>1027</v>
      </c>
      <c r="GI246" s="2165" t="s">
        <v>1027</v>
      </c>
      <c r="GJ246" s="2165" t="s">
        <v>1027</v>
      </c>
      <c r="GK246" s="2165" t="s">
        <v>1027</v>
      </c>
      <c r="GL246" s="2165" t="s">
        <v>1027</v>
      </c>
      <c r="GM246" s="2165" t="s">
        <v>1027</v>
      </c>
      <c r="GN246" s="2165" t="s">
        <v>1027</v>
      </c>
      <c r="GO246" s="2165" t="s">
        <v>1027</v>
      </c>
      <c r="GP246" s="2165" t="s">
        <v>1027</v>
      </c>
      <c r="GQ246" s="2165" t="s">
        <v>1027</v>
      </c>
      <c r="GR246" s="2165" t="s">
        <v>1027</v>
      </c>
      <c r="GS246" s="2165" t="s">
        <v>1027</v>
      </c>
      <c r="GT246" s="2165" t="s">
        <v>1027</v>
      </c>
      <c r="GU246" s="2165" t="s">
        <v>1027</v>
      </c>
      <c r="GV246" s="2165" t="s">
        <v>1027</v>
      </c>
      <c r="GW246" s="2165" t="s">
        <v>1027</v>
      </c>
      <c r="GX246" s="2165" t="s">
        <v>1027</v>
      </c>
      <c r="GY246" s="2165" t="s">
        <v>1027</v>
      </c>
      <c r="GZ246" s="2165" t="s">
        <v>1027</v>
      </c>
      <c r="HA246" s="2165" t="s">
        <v>1027</v>
      </c>
      <c r="HB246" s="2165" t="s">
        <v>1027</v>
      </c>
      <c r="HC246" s="2165" t="s">
        <v>1027</v>
      </c>
      <c r="HD246" s="2165" t="s">
        <v>1027</v>
      </c>
      <c r="HE246" s="2165" t="s">
        <v>1027</v>
      </c>
      <c r="HF246" s="2165" t="s">
        <v>1027</v>
      </c>
      <c r="HG246" s="2165" t="s">
        <v>1027</v>
      </c>
      <c r="HH246" s="2165" t="s">
        <v>1027</v>
      </c>
      <c r="HI246" s="2165" t="s">
        <v>1027</v>
      </c>
      <c r="HJ246" s="2165" t="s">
        <v>1027</v>
      </c>
      <c r="HK246" s="2165" t="s">
        <v>1027</v>
      </c>
      <c r="HL246" s="2165" t="s">
        <v>1027</v>
      </c>
      <c r="HM246" s="2165" t="s">
        <v>1027</v>
      </c>
      <c r="HN246" s="2165" t="s">
        <v>1027</v>
      </c>
      <c r="HO246" s="2165" t="s">
        <v>1027</v>
      </c>
      <c r="HP246" s="2165" t="s">
        <v>1027</v>
      </c>
      <c r="HQ246" s="2165" t="s">
        <v>1027</v>
      </c>
      <c r="HR246" s="2165" t="s">
        <v>1027</v>
      </c>
      <c r="HS246" s="2165" t="s">
        <v>1027</v>
      </c>
      <c r="HT246" s="2165" t="s">
        <v>1027</v>
      </c>
      <c r="HU246" s="2165" t="s">
        <v>1027</v>
      </c>
      <c r="HV246" s="2165" t="s">
        <v>1027</v>
      </c>
      <c r="HW246" s="2165" t="s">
        <v>1027</v>
      </c>
      <c r="HX246" s="2165" t="s">
        <v>1027</v>
      </c>
      <c r="HY246" s="2165" t="s">
        <v>1027</v>
      </c>
      <c r="HZ246" s="2165" t="s">
        <v>1027</v>
      </c>
      <c r="IA246" s="2165" t="s">
        <v>1027</v>
      </c>
      <c r="IB246" s="2165" t="s">
        <v>1027</v>
      </c>
      <c r="IC246" s="2165" t="s">
        <v>1027</v>
      </c>
      <c r="ID246" s="2165" t="s">
        <v>1027</v>
      </c>
      <c r="IE246" s="2165" t="s">
        <v>1027</v>
      </c>
      <c r="IF246" s="2165" t="s">
        <v>1027</v>
      </c>
      <c r="IG246" s="2165" t="s">
        <v>1027</v>
      </c>
      <c r="IH246" s="2165" t="s">
        <v>1027</v>
      </c>
      <c r="II246" s="2165" t="s">
        <v>1027</v>
      </c>
      <c r="IJ246" s="2165" t="s">
        <v>1027</v>
      </c>
      <c r="IK246" s="2165" t="s">
        <v>1027</v>
      </c>
      <c r="IL246" s="2165" t="s">
        <v>1027</v>
      </c>
      <c r="IM246" s="2165" t="s">
        <v>1027</v>
      </c>
      <c r="IN246" s="2165" t="s">
        <v>1027</v>
      </c>
      <c r="IO246" s="2165" t="s">
        <v>1027</v>
      </c>
      <c r="IP246" s="2165" t="s">
        <v>1027</v>
      </c>
      <c r="IQ246" s="2165" t="s">
        <v>1027</v>
      </c>
      <c r="IR246" s="2165" t="s">
        <v>1027</v>
      </c>
      <c r="IS246" s="2165" t="s">
        <v>1027</v>
      </c>
      <c r="IT246" s="2165" t="s">
        <v>1027</v>
      </c>
      <c r="IU246" s="2165" t="s">
        <v>1027</v>
      </c>
      <c r="IV246" s="2165" t="s">
        <v>1027</v>
      </c>
      <c r="IW246" s="2165" t="s">
        <v>1027</v>
      </c>
      <c r="IX246" s="2165" t="s">
        <v>1027</v>
      </c>
      <c r="IY246" s="2165" t="s">
        <v>1027</v>
      </c>
      <c r="IZ246" s="2165" t="s">
        <v>1027</v>
      </c>
      <c r="JA246" s="2165" t="s">
        <v>1027</v>
      </c>
      <c r="JB246" s="2165" t="s">
        <v>1027</v>
      </c>
      <c r="JC246" s="2165" t="s">
        <v>1027</v>
      </c>
      <c r="JD246" s="2165" t="s">
        <v>1027</v>
      </c>
      <c r="JE246" s="2165" t="s">
        <v>1027</v>
      </c>
      <c r="JF246" s="2165" t="s">
        <v>1027</v>
      </c>
      <c r="JG246" s="2165" t="s">
        <v>1027</v>
      </c>
      <c r="JH246" s="2165" t="s">
        <v>1027</v>
      </c>
      <c r="JI246" s="2165" t="s">
        <v>1027</v>
      </c>
      <c r="JJ246" s="2165" t="s">
        <v>1027</v>
      </c>
      <c r="JK246" s="2165" t="s">
        <v>1027</v>
      </c>
      <c r="JL246" s="2165" t="s">
        <v>1027</v>
      </c>
    </row>
    <row r="247" spans="1:272" s="2185" customFormat="1" ht="13.8">
      <c r="A247" s="2226" t="s">
        <v>590</v>
      </c>
      <c r="B247" s="152"/>
      <c r="D247" s="2340"/>
      <c r="E247" s="2234">
        <v>24</v>
      </c>
      <c r="F247" s="2187" t="s">
        <v>1027</v>
      </c>
      <c r="G247" s="2389">
        <v>0</v>
      </c>
      <c r="H247" s="2389" t="s">
        <v>1027</v>
      </c>
      <c r="I247" s="2185" t="s">
        <v>1424</v>
      </c>
      <c r="K247" s="2391" t="s">
        <v>1027</v>
      </c>
      <c r="L247" s="2391" t="s">
        <v>1027</v>
      </c>
      <c r="M247" s="2391" t="s">
        <v>1027</v>
      </c>
      <c r="N247" s="2391" t="s">
        <v>1027</v>
      </c>
      <c r="O247" s="2392" t="s">
        <v>1027</v>
      </c>
      <c r="P247" s="2391" t="s">
        <v>1027</v>
      </c>
      <c r="R247" s="2186"/>
      <c r="S247" s="2164" t="s">
        <v>1027</v>
      </c>
      <c r="T247" s="2331" t="s">
        <v>1425</v>
      </c>
      <c r="U247" s="2165" t="s">
        <v>1027</v>
      </c>
      <c r="V247" s="2165" t="s">
        <v>1027</v>
      </c>
      <c r="W247" s="2165" t="s">
        <v>1027</v>
      </c>
      <c r="X247" s="2165" t="s">
        <v>1027</v>
      </c>
      <c r="Y247" s="2165" t="s">
        <v>1027</v>
      </c>
      <c r="Z247" s="2165" t="s">
        <v>1027</v>
      </c>
      <c r="AA247" s="2165" t="s">
        <v>1027</v>
      </c>
      <c r="AB247" s="2165" t="s">
        <v>1027</v>
      </c>
      <c r="AC247" s="2165" t="s">
        <v>1027</v>
      </c>
      <c r="AD247" s="2165" t="s">
        <v>1027</v>
      </c>
      <c r="AE247" s="2165" t="s">
        <v>1027</v>
      </c>
      <c r="AF247" s="2165" t="s">
        <v>1027</v>
      </c>
      <c r="AG247" s="2165" t="s">
        <v>1027</v>
      </c>
      <c r="AH247" s="2165" t="s">
        <v>1027</v>
      </c>
      <c r="AI247" s="2165" t="s">
        <v>1027</v>
      </c>
      <c r="AJ247" s="2165" t="s">
        <v>1027</v>
      </c>
      <c r="AK247" s="2165" t="s">
        <v>1027</v>
      </c>
      <c r="AL247" s="2165" t="s">
        <v>1027</v>
      </c>
      <c r="AM247" s="2165" t="s">
        <v>1027</v>
      </c>
      <c r="AN247" s="2165" t="s">
        <v>1027</v>
      </c>
      <c r="AO247" s="2165" t="s">
        <v>1027</v>
      </c>
      <c r="AP247" s="2165" t="s">
        <v>1027</v>
      </c>
      <c r="AQ247" s="2165" t="s">
        <v>1027</v>
      </c>
      <c r="AR247" s="2165" t="s">
        <v>1027</v>
      </c>
      <c r="AS247" s="2165" t="s">
        <v>1027</v>
      </c>
      <c r="AT247" s="2165" t="s">
        <v>1027</v>
      </c>
      <c r="AU247" s="2165" t="s">
        <v>1027</v>
      </c>
      <c r="AV247" s="2165" t="s">
        <v>1027</v>
      </c>
      <c r="AW247" s="2165" t="s">
        <v>1027</v>
      </c>
      <c r="AX247" s="2165" t="s">
        <v>1027</v>
      </c>
      <c r="AY247" s="2165" t="s">
        <v>1027</v>
      </c>
      <c r="AZ247" s="2165" t="s">
        <v>1027</v>
      </c>
      <c r="BA247" s="2165" t="s">
        <v>1027</v>
      </c>
      <c r="BB247" s="2165" t="s">
        <v>1027</v>
      </c>
      <c r="BC247" s="2165" t="s">
        <v>1027</v>
      </c>
      <c r="BD247" s="2165" t="s">
        <v>1027</v>
      </c>
      <c r="BE247" s="2165" t="s">
        <v>1027</v>
      </c>
      <c r="BF247" s="2165" t="s">
        <v>1027</v>
      </c>
      <c r="BG247" s="2165" t="s">
        <v>1027</v>
      </c>
      <c r="BH247" s="2165" t="s">
        <v>1027</v>
      </c>
      <c r="BI247" s="2165" t="s">
        <v>1027</v>
      </c>
      <c r="BJ247" s="2165" t="s">
        <v>1027</v>
      </c>
      <c r="BK247" s="2165" t="s">
        <v>1027</v>
      </c>
      <c r="BL247" s="2165" t="s">
        <v>1027</v>
      </c>
      <c r="BM247" s="2165" t="s">
        <v>1027</v>
      </c>
      <c r="BN247" s="2165" t="s">
        <v>1027</v>
      </c>
      <c r="BO247" s="2165" t="s">
        <v>1027</v>
      </c>
      <c r="BP247" s="2165" t="s">
        <v>1027</v>
      </c>
      <c r="BQ247" s="2165" t="s">
        <v>1027</v>
      </c>
      <c r="BR247" s="2165" t="s">
        <v>1027</v>
      </c>
      <c r="BS247" s="2165" t="s">
        <v>1027</v>
      </c>
      <c r="BT247" s="2165" t="s">
        <v>1027</v>
      </c>
      <c r="BU247" s="2165" t="s">
        <v>1027</v>
      </c>
      <c r="BV247" s="2165" t="s">
        <v>1027</v>
      </c>
      <c r="BW247" s="2165" t="s">
        <v>1027</v>
      </c>
      <c r="BX247" s="2165" t="s">
        <v>1027</v>
      </c>
      <c r="BY247" s="2165" t="s">
        <v>1027</v>
      </c>
      <c r="BZ247" s="2165" t="s">
        <v>1027</v>
      </c>
      <c r="CA247" s="2165" t="s">
        <v>1027</v>
      </c>
      <c r="CB247" s="2165" t="s">
        <v>1027</v>
      </c>
      <c r="CC247" s="2165" t="s">
        <v>1027</v>
      </c>
      <c r="CD247" s="2165" t="s">
        <v>1027</v>
      </c>
      <c r="CE247" s="2165" t="s">
        <v>1027</v>
      </c>
      <c r="CF247" s="2165" t="s">
        <v>1027</v>
      </c>
      <c r="CG247" s="2165" t="s">
        <v>1027</v>
      </c>
      <c r="CH247" s="2165" t="s">
        <v>1027</v>
      </c>
      <c r="CI247" s="2165" t="s">
        <v>1027</v>
      </c>
      <c r="CJ247" s="2165" t="s">
        <v>1027</v>
      </c>
      <c r="CK247" s="2165" t="s">
        <v>1027</v>
      </c>
      <c r="CL247" s="2165" t="s">
        <v>1027</v>
      </c>
      <c r="CM247" s="2165" t="s">
        <v>1027</v>
      </c>
      <c r="CN247" s="2165" t="s">
        <v>1027</v>
      </c>
      <c r="CO247" s="2165" t="s">
        <v>1027</v>
      </c>
      <c r="CP247" s="2165" t="s">
        <v>1027</v>
      </c>
      <c r="CQ247" s="2165" t="s">
        <v>1027</v>
      </c>
      <c r="CR247" s="2165" t="s">
        <v>1027</v>
      </c>
      <c r="CS247" s="2165" t="s">
        <v>1027</v>
      </c>
      <c r="CT247" s="2165" t="s">
        <v>1027</v>
      </c>
      <c r="CU247" s="2165" t="s">
        <v>1027</v>
      </c>
      <c r="CV247" s="2165" t="s">
        <v>1027</v>
      </c>
      <c r="CW247" s="2165" t="s">
        <v>1027</v>
      </c>
      <c r="CX247" s="2165" t="s">
        <v>1027</v>
      </c>
      <c r="CY247" s="2165" t="s">
        <v>1027</v>
      </c>
      <c r="CZ247" s="2165" t="s">
        <v>1027</v>
      </c>
      <c r="DA247" s="2165" t="s">
        <v>1027</v>
      </c>
      <c r="DB247" s="2165" t="s">
        <v>1027</v>
      </c>
      <c r="DC247" s="2165" t="s">
        <v>1027</v>
      </c>
      <c r="DD247" s="2165" t="s">
        <v>1027</v>
      </c>
      <c r="DE247" s="2165" t="s">
        <v>1027</v>
      </c>
      <c r="DF247" s="2165" t="s">
        <v>1027</v>
      </c>
      <c r="DG247" s="2165" t="s">
        <v>1027</v>
      </c>
      <c r="DH247" s="2165" t="s">
        <v>1027</v>
      </c>
      <c r="DI247" s="2165" t="s">
        <v>1027</v>
      </c>
      <c r="DJ247" s="2165" t="s">
        <v>1027</v>
      </c>
      <c r="DK247" s="2165" t="s">
        <v>1027</v>
      </c>
      <c r="DL247" s="2165" t="s">
        <v>1027</v>
      </c>
      <c r="DM247" s="2165" t="s">
        <v>1027</v>
      </c>
      <c r="DN247" s="2165" t="s">
        <v>1027</v>
      </c>
      <c r="DO247" s="2165" t="s">
        <v>1027</v>
      </c>
      <c r="DP247" s="2165" t="s">
        <v>1027</v>
      </c>
      <c r="DQ247" s="2165" t="s">
        <v>1027</v>
      </c>
      <c r="DR247" s="2165" t="s">
        <v>1027</v>
      </c>
      <c r="DS247" s="2165" t="s">
        <v>1027</v>
      </c>
      <c r="DT247" s="2165" t="s">
        <v>1027</v>
      </c>
      <c r="DU247" s="2165" t="s">
        <v>1027</v>
      </c>
      <c r="DV247" s="2165" t="s">
        <v>1027</v>
      </c>
      <c r="DW247" s="2165" t="s">
        <v>1027</v>
      </c>
      <c r="DX247" s="2165" t="s">
        <v>1027</v>
      </c>
      <c r="DY247" s="2165" t="s">
        <v>1027</v>
      </c>
      <c r="DZ247" s="2165" t="s">
        <v>1027</v>
      </c>
      <c r="EA247" s="2165" t="s">
        <v>1027</v>
      </c>
      <c r="EB247" s="2165" t="s">
        <v>1027</v>
      </c>
      <c r="EC247" s="2165" t="s">
        <v>1027</v>
      </c>
      <c r="ED247" s="2165" t="s">
        <v>1027</v>
      </c>
      <c r="EE247" s="2165" t="s">
        <v>1027</v>
      </c>
      <c r="EF247" s="2165" t="s">
        <v>1027</v>
      </c>
      <c r="EG247" s="2165" t="s">
        <v>1027</v>
      </c>
      <c r="EH247" s="2165" t="s">
        <v>1027</v>
      </c>
      <c r="EI247" s="2165" t="s">
        <v>1027</v>
      </c>
      <c r="EJ247" s="2165" t="s">
        <v>1027</v>
      </c>
      <c r="EK247" s="2165" t="s">
        <v>1027</v>
      </c>
      <c r="EL247" s="2165" t="s">
        <v>1027</v>
      </c>
      <c r="EM247" s="2165" t="s">
        <v>1027</v>
      </c>
      <c r="EN247" s="2165" t="s">
        <v>1027</v>
      </c>
      <c r="EO247" s="2165" t="s">
        <v>1027</v>
      </c>
      <c r="EP247" s="2165" t="s">
        <v>1027</v>
      </c>
      <c r="EQ247" s="2165" t="s">
        <v>1027</v>
      </c>
      <c r="ER247" s="2165" t="s">
        <v>1027</v>
      </c>
      <c r="ES247" s="2165" t="s">
        <v>1027</v>
      </c>
      <c r="ET247" s="2165" t="s">
        <v>1027</v>
      </c>
      <c r="EU247" s="2165" t="s">
        <v>1027</v>
      </c>
      <c r="EV247" s="2165" t="s">
        <v>1027</v>
      </c>
      <c r="EW247" s="2165" t="s">
        <v>1027</v>
      </c>
      <c r="EX247" s="2165" t="s">
        <v>1027</v>
      </c>
      <c r="EY247" s="2165" t="s">
        <v>1027</v>
      </c>
      <c r="EZ247" s="2165" t="s">
        <v>1027</v>
      </c>
      <c r="FA247" s="2165" t="s">
        <v>1027</v>
      </c>
      <c r="FB247" s="2165" t="s">
        <v>1027</v>
      </c>
      <c r="FC247" s="2165" t="s">
        <v>1027</v>
      </c>
      <c r="FD247" s="2165" t="s">
        <v>1027</v>
      </c>
      <c r="FE247" s="2165" t="s">
        <v>1027</v>
      </c>
      <c r="FF247" s="2165" t="s">
        <v>1027</v>
      </c>
      <c r="FG247" s="2165" t="s">
        <v>1027</v>
      </c>
      <c r="FH247" s="2165" t="s">
        <v>1027</v>
      </c>
      <c r="FI247" s="2165" t="s">
        <v>1027</v>
      </c>
      <c r="FJ247" s="2165" t="s">
        <v>1027</v>
      </c>
      <c r="FK247" s="2165" t="s">
        <v>1027</v>
      </c>
      <c r="FL247" s="2165" t="s">
        <v>1027</v>
      </c>
      <c r="FM247" s="2165" t="s">
        <v>1027</v>
      </c>
      <c r="FN247" s="2165" t="s">
        <v>1027</v>
      </c>
      <c r="FO247" s="2165" t="s">
        <v>1027</v>
      </c>
      <c r="FP247" s="2165" t="s">
        <v>1027</v>
      </c>
      <c r="FQ247" s="2165" t="s">
        <v>1027</v>
      </c>
      <c r="FR247" s="2165" t="s">
        <v>1027</v>
      </c>
      <c r="FS247" s="2165" t="s">
        <v>1027</v>
      </c>
      <c r="FT247" s="2165" t="s">
        <v>1027</v>
      </c>
      <c r="FU247" s="2165" t="s">
        <v>1027</v>
      </c>
      <c r="FV247" s="2165" t="s">
        <v>1027</v>
      </c>
      <c r="FW247" s="2165" t="s">
        <v>1027</v>
      </c>
      <c r="FX247" s="2165" t="s">
        <v>1027</v>
      </c>
      <c r="FY247" s="2165" t="s">
        <v>1027</v>
      </c>
      <c r="FZ247" s="2165" t="s">
        <v>1027</v>
      </c>
      <c r="GA247" s="2165" t="s">
        <v>1027</v>
      </c>
      <c r="GB247" s="2165" t="s">
        <v>1027</v>
      </c>
      <c r="GC247" s="2165" t="s">
        <v>1027</v>
      </c>
      <c r="GD247" s="2165" t="s">
        <v>1027</v>
      </c>
      <c r="GE247" s="2165" t="s">
        <v>1027</v>
      </c>
      <c r="GF247" s="2165" t="s">
        <v>1027</v>
      </c>
      <c r="GG247" s="2165" t="s">
        <v>1027</v>
      </c>
      <c r="GH247" s="2165" t="s">
        <v>1027</v>
      </c>
      <c r="GI247" s="2165" t="s">
        <v>1027</v>
      </c>
      <c r="GJ247" s="2165" t="s">
        <v>1027</v>
      </c>
      <c r="GK247" s="2165" t="s">
        <v>1027</v>
      </c>
      <c r="GL247" s="2165" t="s">
        <v>1027</v>
      </c>
      <c r="GM247" s="2165" t="s">
        <v>1027</v>
      </c>
      <c r="GN247" s="2165" t="s">
        <v>1027</v>
      </c>
      <c r="GO247" s="2165" t="s">
        <v>1027</v>
      </c>
      <c r="GP247" s="2165" t="s">
        <v>1027</v>
      </c>
      <c r="GQ247" s="2165" t="s">
        <v>1027</v>
      </c>
      <c r="GR247" s="2165" t="s">
        <v>1027</v>
      </c>
      <c r="GS247" s="2165" t="s">
        <v>1027</v>
      </c>
      <c r="GT247" s="2165" t="s">
        <v>1027</v>
      </c>
      <c r="GU247" s="2165" t="s">
        <v>1027</v>
      </c>
      <c r="GV247" s="2165" t="s">
        <v>1027</v>
      </c>
      <c r="GW247" s="2165" t="s">
        <v>1027</v>
      </c>
      <c r="GX247" s="2165" t="s">
        <v>1027</v>
      </c>
      <c r="GY247" s="2165" t="s">
        <v>1027</v>
      </c>
      <c r="GZ247" s="2165" t="s">
        <v>1027</v>
      </c>
      <c r="HA247" s="2165" t="s">
        <v>1027</v>
      </c>
      <c r="HB247" s="2165" t="s">
        <v>1027</v>
      </c>
      <c r="HC247" s="2165" t="s">
        <v>1027</v>
      </c>
      <c r="HD247" s="2165" t="s">
        <v>1027</v>
      </c>
      <c r="HE247" s="2165" t="s">
        <v>1027</v>
      </c>
      <c r="HF247" s="2165" t="s">
        <v>1027</v>
      </c>
      <c r="HG247" s="2165" t="s">
        <v>1027</v>
      </c>
      <c r="HH247" s="2165" t="s">
        <v>1027</v>
      </c>
      <c r="HI247" s="2165" t="s">
        <v>1027</v>
      </c>
      <c r="HJ247" s="2165" t="s">
        <v>1027</v>
      </c>
      <c r="HK247" s="2165" t="s">
        <v>1027</v>
      </c>
      <c r="HL247" s="2165" t="s">
        <v>1027</v>
      </c>
      <c r="HM247" s="2165" t="s">
        <v>1027</v>
      </c>
      <c r="HN247" s="2165" t="s">
        <v>1027</v>
      </c>
      <c r="HO247" s="2165" t="s">
        <v>1027</v>
      </c>
      <c r="HP247" s="2165" t="s">
        <v>1027</v>
      </c>
      <c r="HQ247" s="2165" t="s">
        <v>1027</v>
      </c>
      <c r="HR247" s="2165" t="s">
        <v>1027</v>
      </c>
      <c r="HS247" s="2165" t="s">
        <v>1027</v>
      </c>
      <c r="HT247" s="2165" t="s">
        <v>1027</v>
      </c>
      <c r="HU247" s="2165" t="s">
        <v>1027</v>
      </c>
      <c r="HV247" s="2165" t="s">
        <v>1027</v>
      </c>
      <c r="HW247" s="2165" t="s">
        <v>1027</v>
      </c>
      <c r="HX247" s="2165" t="s">
        <v>1027</v>
      </c>
      <c r="HY247" s="2165" t="s">
        <v>1027</v>
      </c>
      <c r="HZ247" s="2165" t="s">
        <v>1027</v>
      </c>
      <c r="IA247" s="2165" t="s">
        <v>1027</v>
      </c>
      <c r="IB247" s="2165" t="s">
        <v>1027</v>
      </c>
      <c r="IC247" s="2165" t="s">
        <v>1027</v>
      </c>
      <c r="ID247" s="2165" t="s">
        <v>1027</v>
      </c>
      <c r="IE247" s="2165" t="s">
        <v>1027</v>
      </c>
      <c r="IF247" s="2165" t="s">
        <v>1027</v>
      </c>
      <c r="IG247" s="2165" t="s">
        <v>1027</v>
      </c>
      <c r="IH247" s="2165" t="s">
        <v>1027</v>
      </c>
      <c r="II247" s="2165" t="s">
        <v>1027</v>
      </c>
      <c r="IJ247" s="2165" t="s">
        <v>1027</v>
      </c>
      <c r="IK247" s="2165" t="s">
        <v>1027</v>
      </c>
      <c r="IL247" s="2165" t="s">
        <v>1027</v>
      </c>
      <c r="IM247" s="2165" t="s">
        <v>1027</v>
      </c>
      <c r="IN247" s="2165" t="s">
        <v>1027</v>
      </c>
      <c r="IO247" s="2165" t="s">
        <v>1027</v>
      </c>
      <c r="IP247" s="2165" t="s">
        <v>1027</v>
      </c>
      <c r="IQ247" s="2165" t="s">
        <v>1027</v>
      </c>
      <c r="IR247" s="2165" t="s">
        <v>1027</v>
      </c>
      <c r="IS247" s="2165" t="s">
        <v>1027</v>
      </c>
      <c r="IT247" s="2165" t="s">
        <v>1027</v>
      </c>
      <c r="IU247" s="2165" t="s">
        <v>1027</v>
      </c>
      <c r="IV247" s="2165" t="s">
        <v>1027</v>
      </c>
      <c r="IW247" s="2165" t="s">
        <v>1027</v>
      </c>
      <c r="IX247" s="2165" t="s">
        <v>1027</v>
      </c>
      <c r="IY247" s="2165" t="s">
        <v>1027</v>
      </c>
      <c r="IZ247" s="2165" t="s">
        <v>1027</v>
      </c>
      <c r="JA247" s="2165" t="s">
        <v>1027</v>
      </c>
      <c r="JB247" s="2165" t="s">
        <v>1027</v>
      </c>
      <c r="JC247" s="2165" t="s">
        <v>1027</v>
      </c>
      <c r="JD247" s="2165" t="s">
        <v>1027</v>
      </c>
      <c r="JE247" s="2165" t="s">
        <v>1027</v>
      </c>
      <c r="JF247" s="2165" t="s">
        <v>1027</v>
      </c>
      <c r="JG247" s="2165" t="s">
        <v>1027</v>
      </c>
      <c r="JH247" s="2165" t="s">
        <v>1027</v>
      </c>
      <c r="JI247" s="2165" t="s">
        <v>1027</v>
      </c>
      <c r="JJ247" s="2165" t="s">
        <v>1027</v>
      </c>
      <c r="JK247" s="2165" t="s">
        <v>1027</v>
      </c>
      <c r="JL247" s="2165" t="s">
        <v>1027</v>
      </c>
    </row>
    <row r="248" spans="1:272" s="2185" customFormat="1" ht="13.8">
      <c r="A248" s="2226" t="s">
        <v>590</v>
      </c>
      <c r="B248" s="152"/>
      <c r="D248" s="2340"/>
      <c r="E248" s="2234">
        <v>25</v>
      </c>
      <c r="F248" s="2187" t="s">
        <v>1027</v>
      </c>
      <c r="G248" s="2389">
        <v>0</v>
      </c>
      <c r="H248" s="2389" t="s">
        <v>1027</v>
      </c>
      <c r="I248" s="2185" t="s">
        <v>1424</v>
      </c>
      <c r="K248" s="2391" t="s">
        <v>1027</v>
      </c>
      <c r="L248" s="2391" t="s">
        <v>1027</v>
      </c>
      <c r="M248" s="2391" t="s">
        <v>1027</v>
      </c>
      <c r="N248" s="2391" t="s">
        <v>1027</v>
      </c>
      <c r="O248" s="2392" t="s">
        <v>1027</v>
      </c>
      <c r="P248" s="2391" t="s">
        <v>1027</v>
      </c>
      <c r="R248" s="2186"/>
      <c r="S248" s="2166" t="s">
        <v>1027</v>
      </c>
      <c r="T248" s="2331" t="s">
        <v>1425</v>
      </c>
      <c r="U248" s="2165" t="s">
        <v>1027</v>
      </c>
      <c r="V248" s="2165" t="s">
        <v>1027</v>
      </c>
      <c r="W248" s="2165" t="s">
        <v>1027</v>
      </c>
      <c r="X248" s="2165" t="s">
        <v>1027</v>
      </c>
      <c r="Y248" s="2165" t="s">
        <v>1027</v>
      </c>
      <c r="Z248" s="2165" t="s">
        <v>1027</v>
      </c>
      <c r="AA248" s="2165" t="s">
        <v>1027</v>
      </c>
      <c r="AB248" s="2165" t="s">
        <v>1027</v>
      </c>
      <c r="AC248" s="2165" t="s">
        <v>1027</v>
      </c>
      <c r="AD248" s="2165" t="s">
        <v>1027</v>
      </c>
      <c r="AE248" s="2165" t="s">
        <v>1027</v>
      </c>
      <c r="AF248" s="2165" t="s">
        <v>1027</v>
      </c>
      <c r="AG248" s="2165" t="s">
        <v>1027</v>
      </c>
      <c r="AH248" s="2165" t="s">
        <v>1027</v>
      </c>
      <c r="AI248" s="2165" t="s">
        <v>1027</v>
      </c>
      <c r="AJ248" s="2165" t="s">
        <v>1027</v>
      </c>
      <c r="AK248" s="2165" t="s">
        <v>1027</v>
      </c>
      <c r="AL248" s="2165" t="s">
        <v>1027</v>
      </c>
      <c r="AM248" s="2165" t="s">
        <v>1027</v>
      </c>
      <c r="AN248" s="2165" t="s">
        <v>1027</v>
      </c>
      <c r="AO248" s="2165" t="s">
        <v>1027</v>
      </c>
      <c r="AP248" s="2165" t="s">
        <v>1027</v>
      </c>
      <c r="AQ248" s="2165" t="s">
        <v>1027</v>
      </c>
      <c r="AR248" s="2165" t="s">
        <v>1027</v>
      </c>
      <c r="AS248" s="2165" t="s">
        <v>1027</v>
      </c>
      <c r="AT248" s="2165" t="s">
        <v>1027</v>
      </c>
      <c r="AU248" s="2165" t="s">
        <v>1027</v>
      </c>
      <c r="AV248" s="2165" t="s">
        <v>1027</v>
      </c>
      <c r="AW248" s="2165" t="s">
        <v>1027</v>
      </c>
      <c r="AX248" s="2165" t="s">
        <v>1027</v>
      </c>
      <c r="AY248" s="2165" t="s">
        <v>1027</v>
      </c>
      <c r="AZ248" s="2165" t="s">
        <v>1027</v>
      </c>
      <c r="BA248" s="2165" t="s">
        <v>1027</v>
      </c>
      <c r="BB248" s="2165" t="s">
        <v>1027</v>
      </c>
      <c r="BC248" s="2165" t="s">
        <v>1027</v>
      </c>
      <c r="BD248" s="2165" t="s">
        <v>1027</v>
      </c>
      <c r="BE248" s="2165" t="s">
        <v>1027</v>
      </c>
      <c r="BF248" s="2165" t="s">
        <v>1027</v>
      </c>
      <c r="BG248" s="2165" t="s">
        <v>1027</v>
      </c>
      <c r="BH248" s="2165" t="s">
        <v>1027</v>
      </c>
      <c r="BI248" s="2165" t="s">
        <v>1027</v>
      </c>
      <c r="BJ248" s="2165" t="s">
        <v>1027</v>
      </c>
      <c r="BK248" s="2165" t="s">
        <v>1027</v>
      </c>
      <c r="BL248" s="2165" t="s">
        <v>1027</v>
      </c>
      <c r="BM248" s="2165" t="s">
        <v>1027</v>
      </c>
      <c r="BN248" s="2165" t="s">
        <v>1027</v>
      </c>
      <c r="BO248" s="2165" t="s">
        <v>1027</v>
      </c>
      <c r="BP248" s="2165" t="s">
        <v>1027</v>
      </c>
      <c r="BQ248" s="2165" t="s">
        <v>1027</v>
      </c>
      <c r="BR248" s="2165" t="s">
        <v>1027</v>
      </c>
      <c r="BS248" s="2165" t="s">
        <v>1027</v>
      </c>
      <c r="BT248" s="2165" t="s">
        <v>1027</v>
      </c>
      <c r="BU248" s="2165" t="s">
        <v>1027</v>
      </c>
      <c r="BV248" s="2165" t="s">
        <v>1027</v>
      </c>
      <c r="BW248" s="2165" t="s">
        <v>1027</v>
      </c>
      <c r="BX248" s="2165" t="s">
        <v>1027</v>
      </c>
      <c r="BY248" s="2165" t="s">
        <v>1027</v>
      </c>
      <c r="BZ248" s="2165" t="s">
        <v>1027</v>
      </c>
      <c r="CA248" s="2165" t="s">
        <v>1027</v>
      </c>
      <c r="CB248" s="2165" t="s">
        <v>1027</v>
      </c>
      <c r="CC248" s="2165" t="s">
        <v>1027</v>
      </c>
      <c r="CD248" s="2165" t="s">
        <v>1027</v>
      </c>
      <c r="CE248" s="2165" t="s">
        <v>1027</v>
      </c>
      <c r="CF248" s="2165" t="s">
        <v>1027</v>
      </c>
      <c r="CG248" s="2165" t="s">
        <v>1027</v>
      </c>
      <c r="CH248" s="2165" t="s">
        <v>1027</v>
      </c>
      <c r="CI248" s="2165" t="s">
        <v>1027</v>
      </c>
      <c r="CJ248" s="2165" t="s">
        <v>1027</v>
      </c>
      <c r="CK248" s="2165" t="s">
        <v>1027</v>
      </c>
      <c r="CL248" s="2165" t="s">
        <v>1027</v>
      </c>
      <c r="CM248" s="2165" t="s">
        <v>1027</v>
      </c>
      <c r="CN248" s="2165" t="s">
        <v>1027</v>
      </c>
      <c r="CO248" s="2165" t="s">
        <v>1027</v>
      </c>
      <c r="CP248" s="2165" t="s">
        <v>1027</v>
      </c>
      <c r="CQ248" s="2165" t="s">
        <v>1027</v>
      </c>
      <c r="CR248" s="2165" t="s">
        <v>1027</v>
      </c>
      <c r="CS248" s="2165" t="s">
        <v>1027</v>
      </c>
      <c r="CT248" s="2165" t="s">
        <v>1027</v>
      </c>
      <c r="CU248" s="2165" t="s">
        <v>1027</v>
      </c>
      <c r="CV248" s="2165" t="s">
        <v>1027</v>
      </c>
      <c r="CW248" s="2165" t="s">
        <v>1027</v>
      </c>
      <c r="CX248" s="2165" t="s">
        <v>1027</v>
      </c>
      <c r="CY248" s="2165" t="s">
        <v>1027</v>
      </c>
      <c r="CZ248" s="2165" t="s">
        <v>1027</v>
      </c>
      <c r="DA248" s="2165" t="s">
        <v>1027</v>
      </c>
      <c r="DB248" s="2165" t="s">
        <v>1027</v>
      </c>
      <c r="DC248" s="2165" t="s">
        <v>1027</v>
      </c>
      <c r="DD248" s="2165" t="s">
        <v>1027</v>
      </c>
      <c r="DE248" s="2165" t="s">
        <v>1027</v>
      </c>
      <c r="DF248" s="2165" t="s">
        <v>1027</v>
      </c>
      <c r="DG248" s="2165" t="s">
        <v>1027</v>
      </c>
      <c r="DH248" s="2165" t="s">
        <v>1027</v>
      </c>
      <c r="DI248" s="2165" t="s">
        <v>1027</v>
      </c>
      <c r="DJ248" s="2165" t="s">
        <v>1027</v>
      </c>
      <c r="DK248" s="2165" t="s">
        <v>1027</v>
      </c>
      <c r="DL248" s="2165" t="s">
        <v>1027</v>
      </c>
      <c r="DM248" s="2165" t="s">
        <v>1027</v>
      </c>
      <c r="DN248" s="2165" t="s">
        <v>1027</v>
      </c>
      <c r="DO248" s="2165" t="s">
        <v>1027</v>
      </c>
      <c r="DP248" s="2165" t="s">
        <v>1027</v>
      </c>
      <c r="DQ248" s="2165" t="s">
        <v>1027</v>
      </c>
      <c r="DR248" s="2165" t="s">
        <v>1027</v>
      </c>
      <c r="DS248" s="2165" t="s">
        <v>1027</v>
      </c>
      <c r="DT248" s="2165" t="s">
        <v>1027</v>
      </c>
      <c r="DU248" s="2165" t="s">
        <v>1027</v>
      </c>
      <c r="DV248" s="2165" t="s">
        <v>1027</v>
      </c>
      <c r="DW248" s="2165" t="s">
        <v>1027</v>
      </c>
      <c r="DX248" s="2165" t="s">
        <v>1027</v>
      </c>
      <c r="DY248" s="2165" t="s">
        <v>1027</v>
      </c>
      <c r="DZ248" s="2165" t="s">
        <v>1027</v>
      </c>
      <c r="EA248" s="2165" t="s">
        <v>1027</v>
      </c>
      <c r="EB248" s="2165" t="s">
        <v>1027</v>
      </c>
      <c r="EC248" s="2165" t="s">
        <v>1027</v>
      </c>
      <c r="ED248" s="2165" t="s">
        <v>1027</v>
      </c>
      <c r="EE248" s="2165" t="s">
        <v>1027</v>
      </c>
      <c r="EF248" s="2165" t="s">
        <v>1027</v>
      </c>
      <c r="EG248" s="2165" t="s">
        <v>1027</v>
      </c>
      <c r="EH248" s="2165" t="s">
        <v>1027</v>
      </c>
      <c r="EI248" s="2165" t="s">
        <v>1027</v>
      </c>
      <c r="EJ248" s="2165" t="s">
        <v>1027</v>
      </c>
      <c r="EK248" s="2165" t="s">
        <v>1027</v>
      </c>
      <c r="EL248" s="2165" t="s">
        <v>1027</v>
      </c>
      <c r="EM248" s="2165" t="s">
        <v>1027</v>
      </c>
      <c r="EN248" s="2165" t="s">
        <v>1027</v>
      </c>
      <c r="EO248" s="2165" t="s">
        <v>1027</v>
      </c>
      <c r="EP248" s="2165" t="s">
        <v>1027</v>
      </c>
      <c r="EQ248" s="2165" t="s">
        <v>1027</v>
      </c>
      <c r="ER248" s="2165" t="s">
        <v>1027</v>
      </c>
      <c r="ES248" s="2165" t="s">
        <v>1027</v>
      </c>
      <c r="ET248" s="2165" t="s">
        <v>1027</v>
      </c>
      <c r="EU248" s="2165" t="s">
        <v>1027</v>
      </c>
      <c r="EV248" s="2165" t="s">
        <v>1027</v>
      </c>
      <c r="EW248" s="2165" t="s">
        <v>1027</v>
      </c>
      <c r="EX248" s="2165" t="s">
        <v>1027</v>
      </c>
      <c r="EY248" s="2165" t="s">
        <v>1027</v>
      </c>
      <c r="EZ248" s="2165" t="s">
        <v>1027</v>
      </c>
      <c r="FA248" s="2165" t="s">
        <v>1027</v>
      </c>
      <c r="FB248" s="2165" t="s">
        <v>1027</v>
      </c>
      <c r="FC248" s="2165" t="s">
        <v>1027</v>
      </c>
      <c r="FD248" s="2165" t="s">
        <v>1027</v>
      </c>
      <c r="FE248" s="2165" t="s">
        <v>1027</v>
      </c>
      <c r="FF248" s="2165" t="s">
        <v>1027</v>
      </c>
      <c r="FG248" s="2165" t="s">
        <v>1027</v>
      </c>
      <c r="FH248" s="2165" t="s">
        <v>1027</v>
      </c>
      <c r="FI248" s="2165" t="s">
        <v>1027</v>
      </c>
      <c r="FJ248" s="2165" t="s">
        <v>1027</v>
      </c>
      <c r="FK248" s="2165" t="s">
        <v>1027</v>
      </c>
      <c r="FL248" s="2165" t="s">
        <v>1027</v>
      </c>
      <c r="FM248" s="2165" t="s">
        <v>1027</v>
      </c>
      <c r="FN248" s="2165" t="s">
        <v>1027</v>
      </c>
      <c r="FO248" s="2165" t="s">
        <v>1027</v>
      </c>
      <c r="FP248" s="2165" t="s">
        <v>1027</v>
      </c>
      <c r="FQ248" s="2165" t="s">
        <v>1027</v>
      </c>
      <c r="FR248" s="2165" t="s">
        <v>1027</v>
      </c>
      <c r="FS248" s="2165" t="s">
        <v>1027</v>
      </c>
      <c r="FT248" s="2165" t="s">
        <v>1027</v>
      </c>
      <c r="FU248" s="2165" t="s">
        <v>1027</v>
      </c>
      <c r="FV248" s="2165" t="s">
        <v>1027</v>
      </c>
      <c r="FW248" s="2165" t="s">
        <v>1027</v>
      </c>
      <c r="FX248" s="2165" t="s">
        <v>1027</v>
      </c>
      <c r="FY248" s="2165" t="s">
        <v>1027</v>
      </c>
      <c r="FZ248" s="2165" t="s">
        <v>1027</v>
      </c>
      <c r="GA248" s="2165" t="s">
        <v>1027</v>
      </c>
      <c r="GB248" s="2165" t="s">
        <v>1027</v>
      </c>
      <c r="GC248" s="2165" t="s">
        <v>1027</v>
      </c>
      <c r="GD248" s="2165" t="s">
        <v>1027</v>
      </c>
      <c r="GE248" s="2165" t="s">
        <v>1027</v>
      </c>
      <c r="GF248" s="2165" t="s">
        <v>1027</v>
      </c>
      <c r="GG248" s="2165" t="s">
        <v>1027</v>
      </c>
      <c r="GH248" s="2165" t="s">
        <v>1027</v>
      </c>
      <c r="GI248" s="2165" t="s">
        <v>1027</v>
      </c>
      <c r="GJ248" s="2165" t="s">
        <v>1027</v>
      </c>
      <c r="GK248" s="2165" t="s">
        <v>1027</v>
      </c>
      <c r="GL248" s="2165" t="s">
        <v>1027</v>
      </c>
      <c r="GM248" s="2165" t="s">
        <v>1027</v>
      </c>
      <c r="GN248" s="2165" t="s">
        <v>1027</v>
      </c>
      <c r="GO248" s="2165" t="s">
        <v>1027</v>
      </c>
      <c r="GP248" s="2165" t="s">
        <v>1027</v>
      </c>
      <c r="GQ248" s="2165" t="s">
        <v>1027</v>
      </c>
      <c r="GR248" s="2165" t="s">
        <v>1027</v>
      </c>
      <c r="GS248" s="2165" t="s">
        <v>1027</v>
      </c>
      <c r="GT248" s="2165" t="s">
        <v>1027</v>
      </c>
      <c r="GU248" s="2165" t="s">
        <v>1027</v>
      </c>
      <c r="GV248" s="2165" t="s">
        <v>1027</v>
      </c>
      <c r="GW248" s="2165" t="s">
        <v>1027</v>
      </c>
      <c r="GX248" s="2165" t="s">
        <v>1027</v>
      </c>
      <c r="GY248" s="2165" t="s">
        <v>1027</v>
      </c>
      <c r="GZ248" s="2165" t="s">
        <v>1027</v>
      </c>
      <c r="HA248" s="2165" t="s">
        <v>1027</v>
      </c>
      <c r="HB248" s="2165" t="s">
        <v>1027</v>
      </c>
      <c r="HC248" s="2165" t="s">
        <v>1027</v>
      </c>
      <c r="HD248" s="2165" t="s">
        <v>1027</v>
      </c>
      <c r="HE248" s="2165" t="s">
        <v>1027</v>
      </c>
      <c r="HF248" s="2165" t="s">
        <v>1027</v>
      </c>
      <c r="HG248" s="2165" t="s">
        <v>1027</v>
      </c>
      <c r="HH248" s="2165" t="s">
        <v>1027</v>
      </c>
      <c r="HI248" s="2165" t="s">
        <v>1027</v>
      </c>
      <c r="HJ248" s="2165" t="s">
        <v>1027</v>
      </c>
      <c r="HK248" s="2165" t="s">
        <v>1027</v>
      </c>
      <c r="HL248" s="2165" t="s">
        <v>1027</v>
      </c>
      <c r="HM248" s="2165" t="s">
        <v>1027</v>
      </c>
      <c r="HN248" s="2165" t="s">
        <v>1027</v>
      </c>
      <c r="HO248" s="2165" t="s">
        <v>1027</v>
      </c>
      <c r="HP248" s="2165" t="s">
        <v>1027</v>
      </c>
      <c r="HQ248" s="2165" t="s">
        <v>1027</v>
      </c>
      <c r="HR248" s="2165" t="s">
        <v>1027</v>
      </c>
      <c r="HS248" s="2165" t="s">
        <v>1027</v>
      </c>
      <c r="HT248" s="2165" t="s">
        <v>1027</v>
      </c>
      <c r="HU248" s="2165" t="s">
        <v>1027</v>
      </c>
      <c r="HV248" s="2165" t="s">
        <v>1027</v>
      </c>
      <c r="HW248" s="2165" t="s">
        <v>1027</v>
      </c>
      <c r="HX248" s="2165" t="s">
        <v>1027</v>
      </c>
      <c r="HY248" s="2165" t="s">
        <v>1027</v>
      </c>
      <c r="HZ248" s="2165" t="s">
        <v>1027</v>
      </c>
      <c r="IA248" s="2165" t="s">
        <v>1027</v>
      </c>
      <c r="IB248" s="2165" t="s">
        <v>1027</v>
      </c>
      <c r="IC248" s="2165" t="s">
        <v>1027</v>
      </c>
      <c r="ID248" s="2165" t="s">
        <v>1027</v>
      </c>
      <c r="IE248" s="2165" t="s">
        <v>1027</v>
      </c>
      <c r="IF248" s="2165" t="s">
        <v>1027</v>
      </c>
      <c r="IG248" s="2165" t="s">
        <v>1027</v>
      </c>
      <c r="IH248" s="2165" t="s">
        <v>1027</v>
      </c>
      <c r="II248" s="2165" t="s">
        <v>1027</v>
      </c>
      <c r="IJ248" s="2165" t="s">
        <v>1027</v>
      </c>
      <c r="IK248" s="2165" t="s">
        <v>1027</v>
      </c>
      <c r="IL248" s="2165" t="s">
        <v>1027</v>
      </c>
      <c r="IM248" s="2165" t="s">
        <v>1027</v>
      </c>
      <c r="IN248" s="2165" t="s">
        <v>1027</v>
      </c>
      <c r="IO248" s="2165" t="s">
        <v>1027</v>
      </c>
      <c r="IP248" s="2165" t="s">
        <v>1027</v>
      </c>
      <c r="IQ248" s="2165" t="s">
        <v>1027</v>
      </c>
      <c r="IR248" s="2165" t="s">
        <v>1027</v>
      </c>
      <c r="IS248" s="2165" t="s">
        <v>1027</v>
      </c>
      <c r="IT248" s="2165" t="s">
        <v>1027</v>
      </c>
      <c r="IU248" s="2165" t="s">
        <v>1027</v>
      </c>
      <c r="IV248" s="2165" t="s">
        <v>1027</v>
      </c>
      <c r="IW248" s="2165" t="s">
        <v>1027</v>
      </c>
      <c r="IX248" s="2165" t="s">
        <v>1027</v>
      </c>
      <c r="IY248" s="2165" t="s">
        <v>1027</v>
      </c>
      <c r="IZ248" s="2165" t="s">
        <v>1027</v>
      </c>
      <c r="JA248" s="2165" t="s">
        <v>1027</v>
      </c>
      <c r="JB248" s="2165" t="s">
        <v>1027</v>
      </c>
      <c r="JC248" s="2165" t="s">
        <v>1027</v>
      </c>
      <c r="JD248" s="2165" t="s">
        <v>1027</v>
      </c>
      <c r="JE248" s="2165" t="s">
        <v>1027</v>
      </c>
      <c r="JF248" s="2165" t="s">
        <v>1027</v>
      </c>
      <c r="JG248" s="2165" t="s">
        <v>1027</v>
      </c>
      <c r="JH248" s="2165" t="s">
        <v>1027</v>
      </c>
      <c r="JI248" s="2165" t="s">
        <v>1027</v>
      </c>
      <c r="JJ248" s="2165" t="s">
        <v>1027</v>
      </c>
      <c r="JK248" s="2165" t="s">
        <v>1027</v>
      </c>
      <c r="JL248" s="2165" t="s">
        <v>1027</v>
      </c>
    </row>
    <row r="249" spans="1:272" s="2185" customFormat="1" ht="13.8">
      <c r="A249" s="152"/>
      <c r="B249" s="152"/>
      <c r="D249" s="2340"/>
      <c r="F249" s="2355" t="s">
        <v>1412</v>
      </c>
      <c r="G249" s="2371"/>
      <c r="H249" s="2371"/>
      <c r="I249" s="2371"/>
      <c r="J249" s="2371"/>
      <c r="K249" s="2393">
        <v>846.15149999999994</v>
      </c>
      <c r="L249" s="2393">
        <v>748.41800000000001</v>
      </c>
      <c r="M249" s="2393">
        <v>623.88049999999998</v>
      </c>
      <c r="N249" s="2393">
        <v>596.25199999999995</v>
      </c>
      <c r="O249" s="2394">
        <v>498.00150000000002</v>
      </c>
      <c r="P249" s="2393">
        <v>477.82800000000003</v>
      </c>
      <c r="R249" s="2186"/>
      <c r="T249" s="226"/>
      <c r="AG249" s="152"/>
      <c r="AH249" s="152"/>
    </row>
    <row r="250" spans="1:272" s="2185" customFormat="1" ht="13.8">
      <c r="A250" s="152"/>
      <c r="B250" s="152"/>
      <c r="D250" s="2324"/>
      <c r="E250" s="2187"/>
      <c r="F250" s="2261"/>
      <c r="G250" s="2389"/>
      <c r="H250" s="2389"/>
      <c r="I250" s="2389"/>
      <c r="J250" s="2389"/>
      <c r="K250" s="2389"/>
      <c r="O250" s="2372"/>
      <c r="P250" s="2373"/>
      <c r="R250" s="2186"/>
      <c r="T250" s="686"/>
      <c r="W250" s="2186"/>
      <c r="AG250" s="152"/>
      <c r="AH250" s="152"/>
    </row>
    <row r="251" spans="1:272" s="2185" customFormat="1" ht="13.8">
      <c r="A251" s="152"/>
      <c r="B251" s="152"/>
      <c r="D251" s="2324"/>
      <c r="E251" s="2187"/>
      <c r="F251" s="2261"/>
      <c r="G251" s="2389"/>
      <c r="H251" s="2389"/>
      <c r="I251" s="2389"/>
      <c r="J251" s="2389"/>
      <c r="K251" s="2389"/>
      <c r="O251" s="2372"/>
      <c r="P251" s="2373"/>
      <c r="R251" s="2186"/>
      <c r="T251" s="686"/>
      <c r="W251" s="2186"/>
      <c r="AG251" s="152"/>
      <c r="AH251" s="152"/>
    </row>
    <row r="252" spans="1:272" s="2185" customFormat="1" ht="13.8">
      <c r="A252" s="152"/>
      <c r="B252" s="152"/>
      <c r="D252" s="2340"/>
      <c r="F252" s="2398"/>
      <c r="O252" s="2372"/>
      <c r="P252" s="2373"/>
      <c r="S252" s="2375" t="s">
        <v>1426</v>
      </c>
      <c r="T252" s="2375" t="s">
        <v>1426</v>
      </c>
      <c r="U252" s="2375" t="s">
        <v>1426</v>
      </c>
      <c r="V252" s="2375" t="s">
        <v>1426</v>
      </c>
      <c r="AG252" s="152"/>
      <c r="AH252" s="152"/>
    </row>
    <row r="253" spans="1:272" s="2185" customFormat="1" ht="13.8">
      <c r="A253" s="152"/>
      <c r="B253" s="152"/>
      <c r="D253" s="2324">
        <v>4.0399999999999991</v>
      </c>
      <c r="E253" s="2362"/>
      <c r="F253" s="2326" t="s">
        <v>1519</v>
      </c>
      <c r="G253" s="2320" t="s">
        <v>1417</v>
      </c>
      <c r="H253" s="2320" t="s">
        <v>1520</v>
      </c>
      <c r="I253" s="2330"/>
      <c r="J253" s="2330"/>
      <c r="K253" s="2330" t="s">
        <v>463</v>
      </c>
      <c r="L253" s="2330" t="s">
        <v>464</v>
      </c>
      <c r="M253" s="2330" t="s">
        <v>465</v>
      </c>
      <c r="N253" s="2330" t="s">
        <v>466</v>
      </c>
      <c r="O253" s="2328" t="s">
        <v>147</v>
      </c>
      <c r="P253" s="2330" t="s">
        <v>1420</v>
      </c>
      <c r="S253" s="2404" t="s">
        <v>1427</v>
      </c>
      <c r="T253" s="2404" t="s">
        <v>1428</v>
      </c>
      <c r="U253" s="2404" t="s">
        <v>1429</v>
      </c>
      <c r="V253" s="2404" t="s">
        <v>1430</v>
      </c>
      <c r="W253" s="2186"/>
      <c r="AG253" s="152"/>
      <c r="AH253" s="152"/>
    </row>
    <row r="254" spans="1:272" s="2185" customFormat="1" ht="13.8">
      <c r="A254" s="152"/>
      <c r="B254" s="152"/>
      <c r="D254" s="2324"/>
      <c r="E254" s="2234"/>
      <c r="F254" s="2385">
        <v>0</v>
      </c>
      <c r="G254" s="2386">
        <v>0</v>
      </c>
      <c r="H254" s="2386" t="s">
        <v>114</v>
      </c>
      <c r="I254" s="2338"/>
      <c r="J254" s="2338"/>
      <c r="K254" s="2387">
        <v>0</v>
      </c>
      <c r="L254" s="2387">
        <v>0</v>
      </c>
      <c r="M254" s="2387">
        <v>0</v>
      </c>
      <c r="N254" s="2387">
        <v>0</v>
      </c>
      <c r="O254" s="2388">
        <v>0</v>
      </c>
      <c r="P254" s="2387">
        <v>0</v>
      </c>
      <c r="S254" s="2405">
        <v>0</v>
      </c>
      <c r="T254" s="2405">
        <v>0</v>
      </c>
      <c r="U254" s="2405">
        <v>0</v>
      </c>
      <c r="V254" s="2405">
        <v>0</v>
      </c>
      <c r="AG254" s="152"/>
      <c r="AH254" s="152"/>
    </row>
    <row r="255" spans="1:272" s="2185" customFormat="1" ht="13.8">
      <c r="A255" s="2226" t="s">
        <v>232</v>
      </c>
      <c r="B255" s="152"/>
      <c r="D255" s="2340"/>
      <c r="E255" s="2234">
        <v>1</v>
      </c>
      <c r="F255" s="2187" t="s">
        <v>1494</v>
      </c>
      <c r="G255" s="2389" t="s">
        <v>945</v>
      </c>
      <c r="H255" s="2389" t="s">
        <v>114</v>
      </c>
      <c r="K255" s="2391">
        <v>196.55099999999999</v>
      </c>
      <c r="L255" s="2391">
        <v>151.673</v>
      </c>
      <c r="M255" s="2391">
        <v>154.857</v>
      </c>
      <c r="N255" s="2391">
        <v>155.899</v>
      </c>
      <c r="O255" s="2392">
        <v>354.66300000000001</v>
      </c>
      <c r="P255" s="2391">
        <v>345.26799999999997</v>
      </c>
      <c r="S255" s="2406">
        <v>202.7286</v>
      </c>
      <c r="T255" s="2406">
        <v>204.273</v>
      </c>
      <c r="U255" s="2406">
        <v>221.80633333333333</v>
      </c>
      <c r="V255" s="2406">
        <v>255.28100000000001</v>
      </c>
      <c r="AG255" s="152"/>
      <c r="AH255" s="152"/>
    </row>
    <row r="256" spans="1:272" s="2185" customFormat="1" ht="13.8">
      <c r="A256" s="2226" t="s">
        <v>232</v>
      </c>
      <c r="B256" s="152"/>
      <c r="D256" s="2340"/>
      <c r="E256" s="2234">
        <v>2</v>
      </c>
      <c r="F256" s="2187" t="s">
        <v>1498</v>
      </c>
      <c r="G256" s="2389" t="s">
        <v>953</v>
      </c>
      <c r="H256" s="2389" t="s">
        <v>114</v>
      </c>
      <c r="K256" s="2391">
        <v>127.529</v>
      </c>
      <c r="L256" s="2391">
        <v>114.45099999999999</v>
      </c>
      <c r="M256" s="2391">
        <v>532.95799999999997</v>
      </c>
      <c r="N256" s="2391">
        <v>540.99699999999996</v>
      </c>
      <c r="O256" s="2392">
        <v>526.44299999999998</v>
      </c>
      <c r="P256" s="2391">
        <v>526.04200000000003</v>
      </c>
      <c r="S256" s="2406">
        <v>368.47559999999999</v>
      </c>
      <c r="T256" s="2406">
        <v>428.71224999999998</v>
      </c>
      <c r="U256" s="2406">
        <v>533.46600000000001</v>
      </c>
      <c r="V256" s="2406">
        <v>533.72</v>
      </c>
      <c r="AG256" s="152"/>
    </row>
    <row r="257" spans="1:22" s="2185" customFormat="1" ht="13.8">
      <c r="A257" s="2226" t="s">
        <v>232</v>
      </c>
      <c r="B257" s="152"/>
      <c r="D257" s="2340"/>
      <c r="E257" s="2234">
        <v>3</v>
      </c>
      <c r="F257" s="2187" t="s">
        <v>1500</v>
      </c>
      <c r="G257" s="2389" t="s">
        <v>964</v>
      </c>
      <c r="H257" s="2389" t="s">
        <v>114</v>
      </c>
      <c r="K257" s="2391">
        <v>218.994</v>
      </c>
      <c r="L257" s="2391">
        <v>171.47300000000001</v>
      </c>
      <c r="M257" s="2391">
        <v>157.81800000000001</v>
      </c>
      <c r="N257" s="2391">
        <v>148.196</v>
      </c>
      <c r="O257" s="2392">
        <v>134.09800000000001</v>
      </c>
      <c r="P257" s="2391">
        <v>127.242</v>
      </c>
      <c r="S257" s="2406">
        <v>166.11579999999998</v>
      </c>
      <c r="T257" s="2406">
        <v>152.89625000000001</v>
      </c>
      <c r="U257" s="2406">
        <v>146.70400000000001</v>
      </c>
      <c r="V257" s="2406">
        <v>141.14699999999999</v>
      </c>
    </row>
    <row r="258" spans="1:22" s="2185" customFormat="1" ht="13.8">
      <c r="A258" s="2226" t="s">
        <v>232</v>
      </c>
      <c r="B258" s="152"/>
      <c r="D258" s="2340"/>
      <c r="E258" s="2234">
        <v>4</v>
      </c>
      <c r="F258" s="2187" t="s">
        <v>1503</v>
      </c>
      <c r="G258" s="2389" t="s">
        <v>971</v>
      </c>
      <c r="H258" s="2389" t="s">
        <v>114</v>
      </c>
      <c r="K258" s="2391">
        <v>18.231999999999999</v>
      </c>
      <c r="L258" s="2391">
        <v>79.908000000000001</v>
      </c>
      <c r="M258" s="2391">
        <v>568.07299999999998</v>
      </c>
      <c r="N258" s="2391">
        <v>528.26</v>
      </c>
      <c r="O258" s="2392">
        <v>437.86900000000003</v>
      </c>
      <c r="P258" s="2391">
        <v>830.76700000000005</v>
      </c>
      <c r="S258" s="2406">
        <v>326.46840000000003</v>
      </c>
      <c r="T258" s="2406">
        <v>403.52750000000003</v>
      </c>
      <c r="U258" s="2406">
        <v>511.40066666666672</v>
      </c>
      <c r="V258" s="2406">
        <v>483.06450000000001</v>
      </c>
    </row>
    <row r="259" spans="1:22" s="2185" customFormat="1" ht="13.8">
      <c r="A259" s="2226" t="s">
        <v>232</v>
      </c>
      <c r="B259" s="152"/>
      <c r="D259" s="2340"/>
      <c r="E259" s="2234">
        <v>5</v>
      </c>
      <c r="F259" s="2187" t="s">
        <v>1504</v>
      </c>
      <c r="G259" s="2389" t="s">
        <v>978</v>
      </c>
      <c r="H259" s="2389" t="s">
        <v>114</v>
      </c>
      <c r="K259" s="2391">
        <v>0</v>
      </c>
      <c r="L259" s="2391">
        <v>101</v>
      </c>
      <c r="M259" s="2391">
        <v>98</v>
      </c>
      <c r="N259" s="2391">
        <v>0</v>
      </c>
      <c r="O259" s="2392">
        <v>88</v>
      </c>
      <c r="P259" s="2391">
        <v>84</v>
      </c>
      <c r="S259" s="2406">
        <v>57.4</v>
      </c>
      <c r="T259" s="2406">
        <v>71.75</v>
      </c>
      <c r="U259" s="2406">
        <v>62</v>
      </c>
      <c r="V259" s="2406">
        <v>44</v>
      </c>
    </row>
    <row r="260" spans="1:22" s="2185" customFormat="1" ht="13.8">
      <c r="A260" s="2226" t="s">
        <v>232</v>
      </c>
      <c r="B260" s="152"/>
      <c r="D260" s="2340"/>
      <c r="E260" s="2234">
        <v>6</v>
      </c>
      <c r="F260" s="2187" t="s">
        <v>1505</v>
      </c>
      <c r="G260" s="2389" t="s">
        <v>985</v>
      </c>
      <c r="H260" s="2389" t="s">
        <v>114</v>
      </c>
      <c r="K260" s="2391">
        <v>181.82195999999999</v>
      </c>
      <c r="L260" s="2391">
        <v>247.73062999999999</v>
      </c>
      <c r="M260" s="2391">
        <v>227.85556</v>
      </c>
      <c r="N260" s="2391">
        <v>230.24186</v>
      </c>
      <c r="O260" s="2392">
        <v>183.14435</v>
      </c>
      <c r="P260" s="2391">
        <v>288.85930999999999</v>
      </c>
      <c r="S260" s="2406">
        <v>214.15887199999997</v>
      </c>
      <c r="T260" s="2406">
        <v>222.2431</v>
      </c>
      <c r="U260" s="2406">
        <v>213.74725666666666</v>
      </c>
      <c r="V260" s="2406">
        <v>206.693105</v>
      </c>
    </row>
    <row r="261" spans="1:22" s="2185" customFormat="1" ht="13.8">
      <c r="A261" s="2226" t="s">
        <v>232</v>
      </c>
      <c r="B261" s="152"/>
      <c r="D261" s="2340"/>
      <c r="E261" s="2234">
        <v>7</v>
      </c>
      <c r="F261" s="2187" t="s">
        <v>1508</v>
      </c>
      <c r="G261" s="2389" t="s">
        <v>996</v>
      </c>
      <c r="H261" s="2389" t="s">
        <v>114</v>
      </c>
      <c r="K261" s="2391">
        <v>10.85</v>
      </c>
      <c r="L261" s="2391">
        <v>127.512</v>
      </c>
      <c r="M261" s="2391">
        <v>147.42400000000001</v>
      </c>
      <c r="N261" s="2391">
        <v>83.078000000000003</v>
      </c>
      <c r="O261" s="2392">
        <v>208.73599999999999</v>
      </c>
      <c r="P261" s="2391">
        <v>205.226</v>
      </c>
      <c r="S261" s="2406">
        <v>115.52000000000001</v>
      </c>
      <c r="T261" s="2406">
        <v>141.6875</v>
      </c>
      <c r="U261" s="2406">
        <v>146.41266666666667</v>
      </c>
      <c r="V261" s="2406">
        <v>145.90699999999998</v>
      </c>
    </row>
    <row r="262" spans="1:22" s="2185" customFormat="1" ht="13.8">
      <c r="A262" s="2226" t="s">
        <v>232</v>
      </c>
      <c r="B262" s="152"/>
      <c r="D262" s="2340"/>
      <c r="E262" s="2234">
        <v>8</v>
      </c>
      <c r="F262" s="2187" t="s">
        <v>1510</v>
      </c>
      <c r="G262" s="2389" t="s">
        <v>1004</v>
      </c>
      <c r="H262" s="2389" t="s">
        <v>114</v>
      </c>
      <c r="K262" s="2391">
        <v>812.08600000000001</v>
      </c>
      <c r="L262" s="2391">
        <v>701.8</v>
      </c>
      <c r="M262" s="2391">
        <v>798.5</v>
      </c>
      <c r="N262" s="2391">
        <v>2064.3000000000002</v>
      </c>
      <c r="O262" s="2392">
        <v>1711.5</v>
      </c>
      <c r="P262" s="2391">
        <v>2117</v>
      </c>
      <c r="S262" s="2406">
        <v>1217.6371999999999</v>
      </c>
      <c r="T262" s="2406">
        <v>1319.0250000000001</v>
      </c>
      <c r="U262" s="2406">
        <v>1524.7666666666667</v>
      </c>
      <c r="V262" s="2406">
        <v>1887.9</v>
      </c>
    </row>
    <row r="263" spans="1:22" s="2185" customFormat="1" ht="13.8">
      <c r="A263" s="2226" t="s">
        <v>590</v>
      </c>
      <c r="B263" s="152"/>
      <c r="D263" s="2340"/>
      <c r="E263" s="2234">
        <v>9</v>
      </c>
      <c r="F263" s="2187" t="s">
        <v>1027</v>
      </c>
      <c r="G263" s="2389">
        <v>0</v>
      </c>
      <c r="H263" s="2389" t="s">
        <v>1027</v>
      </c>
      <c r="K263" s="2391" t="s">
        <v>1027</v>
      </c>
      <c r="L263" s="2391" t="s">
        <v>1027</v>
      </c>
      <c r="M263" s="2391" t="s">
        <v>1027</v>
      </c>
      <c r="N263" s="2391" t="s">
        <v>1027</v>
      </c>
      <c r="O263" s="2392" t="s">
        <v>1027</v>
      </c>
      <c r="P263" s="2391" t="s">
        <v>1027</v>
      </c>
      <c r="S263" s="2406" t="s">
        <v>1027</v>
      </c>
      <c r="T263" s="2406" t="s">
        <v>1027</v>
      </c>
      <c r="U263" s="2406" t="s">
        <v>1027</v>
      </c>
      <c r="V263" s="2406" t="s">
        <v>1027</v>
      </c>
    </row>
    <row r="264" spans="1:22" s="2185" customFormat="1" ht="13.8">
      <c r="A264" s="2226" t="s">
        <v>590</v>
      </c>
      <c r="B264" s="152"/>
      <c r="D264" s="2340"/>
      <c r="E264" s="2234">
        <v>10</v>
      </c>
      <c r="F264" s="2187" t="s">
        <v>1027</v>
      </c>
      <c r="G264" s="2389">
        <v>0</v>
      </c>
      <c r="H264" s="2389" t="s">
        <v>1027</v>
      </c>
      <c r="K264" s="2391" t="s">
        <v>1027</v>
      </c>
      <c r="L264" s="2391" t="s">
        <v>1027</v>
      </c>
      <c r="M264" s="2391" t="s">
        <v>1027</v>
      </c>
      <c r="N264" s="2391" t="s">
        <v>1027</v>
      </c>
      <c r="O264" s="2392" t="s">
        <v>1027</v>
      </c>
      <c r="P264" s="2391" t="s">
        <v>1027</v>
      </c>
      <c r="S264" s="2406" t="s">
        <v>1027</v>
      </c>
      <c r="T264" s="2406" t="s">
        <v>1027</v>
      </c>
      <c r="U264" s="2406" t="s">
        <v>1027</v>
      </c>
      <c r="V264" s="2406" t="s">
        <v>1027</v>
      </c>
    </row>
    <row r="265" spans="1:22" s="2185" customFormat="1" ht="13.8">
      <c r="A265" s="2226" t="s">
        <v>590</v>
      </c>
      <c r="B265" s="152"/>
      <c r="D265" s="2340"/>
      <c r="E265" s="2234">
        <v>11</v>
      </c>
      <c r="F265" s="2187" t="s">
        <v>1027</v>
      </c>
      <c r="G265" s="2389">
        <v>0</v>
      </c>
      <c r="H265" s="2389" t="s">
        <v>1027</v>
      </c>
      <c r="K265" s="2391" t="s">
        <v>1027</v>
      </c>
      <c r="L265" s="2391" t="s">
        <v>1027</v>
      </c>
      <c r="M265" s="2391" t="s">
        <v>1027</v>
      </c>
      <c r="N265" s="2391" t="s">
        <v>1027</v>
      </c>
      <c r="O265" s="2392" t="s">
        <v>1027</v>
      </c>
      <c r="P265" s="2391" t="s">
        <v>1027</v>
      </c>
      <c r="S265" s="2406" t="s">
        <v>1027</v>
      </c>
      <c r="T265" s="2406" t="s">
        <v>1027</v>
      </c>
      <c r="U265" s="2406" t="s">
        <v>1027</v>
      </c>
      <c r="V265" s="2406" t="s">
        <v>1027</v>
      </c>
    </row>
    <row r="266" spans="1:22" s="2185" customFormat="1" ht="13.8">
      <c r="A266" s="2226" t="s">
        <v>590</v>
      </c>
      <c r="B266" s="152"/>
      <c r="D266" s="2340"/>
      <c r="E266" s="2234">
        <v>12</v>
      </c>
      <c r="F266" s="2187" t="s">
        <v>1027</v>
      </c>
      <c r="G266" s="2389">
        <v>0</v>
      </c>
      <c r="H266" s="2389" t="s">
        <v>1027</v>
      </c>
      <c r="K266" s="2391" t="s">
        <v>1027</v>
      </c>
      <c r="L266" s="2391" t="s">
        <v>1027</v>
      </c>
      <c r="M266" s="2391" t="s">
        <v>1027</v>
      </c>
      <c r="N266" s="2391" t="s">
        <v>1027</v>
      </c>
      <c r="O266" s="2392" t="s">
        <v>1027</v>
      </c>
      <c r="P266" s="2391" t="s">
        <v>1027</v>
      </c>
      <c r="S266" s="2406" t="s">
        <v>1027</v>
      </c>
      <c r="T266" s="2406" t="s">
        <v>1027</v>
      </c>
      <c r="U266" s="2406" t="s">
        <v>1027</v>
      </c>
      <c r="V266" s="2406" t="s">
        <v>1027</v>
      </c>
    </row>
    <row r="267" spans="1:22" s="2185" customFormat="1" ht="13.8">
      <c r="A267" s="2226" t="s">
        <v>590</v>
      </c>
      <c r="B267" s="152"/>
      <c r="D267" s="2340"/>
      <c r="E267" s="2234">
        <v>13</v>
      </c>
      <c r="F267" s="2187" t="s">
        <v>1027</v>
      </c>
      <c r="G267" s="2389">
        <v>0</v>
      </c>
      <c r="H267" s="2389" t="s">
        <v>1027</v>
      </c>
      <c r="K267" s="2391" t="s">
        <v>1027</v>
      </c>
      <c r="L267" s="2391" t="s">
        <v>1027</v>
      </c>
      <c r="M267" s="2391" t="s">
        <v>1027</v>
      </c>
      <c r="N267" s="2391" t="s">
        <v>1027</v>
      </c>
      <c r="O267" s="2392" t="s">
        <v>1027</v>
      </c>
      <c r="P267" s="2391" t="s">
        <v>1027</v>
      </c>
      <c r="S267" s="2406" t="s">
        <v>1027</v>
      </c>
      <c r="T267" s="2406" t="s">
        <v>1027</v>
      </c>
      <c r="U267" s="2406" t="s">
        <v>1027</v>
      </c>
      <c r="V267" s="2406" t="s">
        <v>1027</v>
      </c>
    </row>
    <row r="268" spans="1:22" s="2185" customFormat="1" ht="13.8">
      <c r="A268" s="2226" t="s">
        <v>590</v>
      </c>
      <c r="B268" s="152"/>
      <c r="D268" s="2340"/>
      <c r="E268" s="2234">
        <v>14</v>
      </c>
      <c r="F268" s="2187" t="s">
        <v>1027</v>
      </c>
      <c r="G268" s="2389">
        <v>0</v>
      </c>
      <c r="H268" s="2389" t="s">
        <v>1027</v>
      </c>
      <c r="K268" s="2391" t="s">
        <v>1027</v>
      </c>
      <c r="L268" s="2391" t="s">
        <v>1027</v>
      </c>
      <c r="M268" s="2391" t="s">
        <v>1027</v>
      </c>
      <c r="N268" s="2391" t="s">
        <v>1027</v>
      </c>
      <c r="O268" s="2392" t="s">
        <v>1027</v>
      </c>
      <c r="P268" s="2391" t="s">
        <v>1027</v>
      </c>
      <c r="S268" s="2406" t="s">
        <v>1027</v>
      </c>
      <c r="T268" s="2406" t="s">
        <v>1027</v>
      </c>
      <c r="U268" s="2406" t="s">
        <v>1027</v>
      </c>
      <c r="V268" s="2406" t="s">
        <v>1027</v>
      </c>
    </row>
    <row r="269" spans="1:22" s="2185" customFormat="1" ht="13.8">
      <c r="A269" s="2226" t="s">
        <v>590</v>
      </c>
      <c r="B269" s="152"/>
      <c r="D269" s="2340"/>
      <c r="E269" s="2234">
        <v>15</v>
      </c>
      <c r="F269" s="2187" t="s">
        <v>1027</v>
      </c>
      <c r="G269" s="2389">
        <v>0</v>
      </c>
      <c r="H269" s="2389" t="s">
        <v>1027</v>
      </c>
      <c r="K269" s="2391" t="s">
        <v>1027</v>
      </c>
      <c r="L269" s="2391" t="s">
        <v>1027</v>
      </c>
      <c r="M269" s="2391" t="s">
        <v>1027</v>
      </c>
      <c r="N269" s="2391" t="s">
        <v>1027</v>
      </c>
      <c r="O269" s="2392" t="s">
        <v>1027</v>
      </c>
      <c r="P269" s="2391" t="s">
        <v>1027</v>
      </c>
      <c r="S269" s="2406" t="s">
        <v>1027</v>
      </c>
      <c r="T269" s="2406" t="s">
        <v>1027</v>
      </c>
      <c r="U269" s="2406" t="s">
        <v>1027</v>
      </c>
      <c r="V269" s="2406" t="s">
        <v>1027</v>
      </c>
    </row>
    <row r="270" spans="1:22" s="2185" customFormat="1" ht="13.8">
      <c r="A270" s="2226" t="s">
        <v>590</v>
      </c>
      <c r="B270" s="152"/>
      <c r="D270" s="2340"/>
      <c r="E270" s="2234">
        <v>16</v>
      </c>
      <c r="F270" s="2187" t="s">
        <v>1027</v>
      </c>
      <c r="G270" s="2389">
        <v>0</v>
      </c>
      <c r="H270" s="2389" t="s">
        <v>1027</v>
      </c>
      <c r="K270" s="2391" t="s">
        <v>1027</v>
      </c>
      <c r="L270" s="2391" t="s">
        <v>1027</v>
      </c>
      <c r="M270" s="2391" t="s">
        <v>1027</v>
      </c>
      <c r="N270" s="2391" t="s">
        <v>1027</v>
      </c>
      <c r="O270" s="2392" t="s">
        <v>1027</v>
      </c>
      <c r="P270" s="2391" t="s">
        <v>1027</v>
      </c>
      <c r="S270" s="2406" t="s">
        <v>1027</v>
      </c>
      <c r="T270" s="2406" t="s">
        <v>1027</v>
      </c>
      <c r="U270" s="2406" t="s">
        <v>1027</v>
      </c>
      <c r="V270" s="2406" t="s">
        <v>1027</v>
      </c>
    </row>
    <row r="271" spans="1:22" s="2185" customFormat="1" ht="13.8">
      <c r="A271" s="2226" t="s">
        <v>590</v>
      </c>
      <c r="B271" s="152"/>
      <c r="D271" s="2340"/>
      <c r="E271" s="2234">
        <v>17</v>
      </c>
      <c r="F271" s="2187" t="s">
        <v>1027</v>
      </c>
      <c r="G271" s="2389">
        <v>0</v>
      </c>
      <c r="H271" s="2389" t="s">
        <v>1027</v>
      </c>
      <c r="K271" s="2391" t="s">
        <v>1027</v>
      </c>
      <c r="L271" s="2391" t="s">
        <v>1027</v>
      </c>
      <c r="M271" s="2391" t="s">
        <v>1027</v>
      </c>
      <c r="N271" s="2391" t="s">
        <v>1027</v>
      </c>
      <c r="O271" s="2392" t="s">
        <v>1027</v>
      </c>
      <c r="P271" s="2391" t="s">
        <v>1027</v>
      </c>
      <c r="S271" s="2406" t="s">
        <v>1027</v>
      </c>
      <c r="T271" s="2406" t="s">
        <v>1027</v>
      </c>
      <c r="U271" s="2406" t="s">
        <v>1027</v>
      </c>
      <c r="V271" s="2406" t="s">
        <v>1027</v>
      </c>
    </row>
    <row r="272" spans="1:22" s="2185" customFormat="1" ht="13.8">
      <c r="A272" s="2226" t="s">
        <v>590</v>
      </c>
      <c r="B272" s="152"/>
      <c r="D272" s="2340"/>
      <c r="E272" s="2234">
        <v>18</v>
      </c>
      <c r="F272" s="2187" t="s">
        <v>1027</v>
      </c>
      <c r="G272" s="2389">
        <v>0</v>
      </c>
      <c r="H272" s="2389" t="s">
        <v>1027</v>
      </c>
      <c r="K272" s="2391" t="s">
        <v>1027</v>
      </c>
      <c r="L272" s="2391" t="s">
        <v>1027</v>
      </c>
      <c r="M272" s="2391" t="s">
        <v>1027</v>
      </c>
      <c r="N272" s="2391" t="s">
        <v>1027</v>
      </c>
      <c r="O272" s="2392" t="s">
        <v>1027</v>
      </c>
      <c r="P272" s="2391" t="s">
        <v>1027</v>
      </c>
      <c r="S272" s="2406" t="s">
        <v>1027</v>
      </c>
      <c r="T272" s="2406" t="s">
        <v>1027</v>
      </c>
      <c r="U272" s="2406" t="s">
        <v>1027</v>
      </c>
      <c r="V272" s="2406" t="s">
        <v>1027</v>
      </c>
    </row>
    <row r="273" spans="1:32" s="2185" customFormat="1" ht="13.8">
      <c r="A273" s="2226" t="s">
        <v>590</v>
      </c>
      <c r="B273" s="152"/>
      <c r="D273" s="2340"/>
      <c r="E273" s="2234">
        <v>19</v>
      </c>
      <c r="F273" s="2187" t="s">
        <v>1027</v>
      </c>
      <c r="G273" s="2389">
        <v>0</v>
      </c>
      <c r="H273" s="2389" t="s">
        <v>1027</v>
      </c>
      <c r="K273" s="2391" t="s">
        <v>1027</v>
      </c>
      <c r="L273" s="2391" t="s">
        <v>1027</v>
      </c>
      <c r="M273" s="2391" t="s">
        <v>1027</v>
      </c>
      <c r="N273" s="2391" t="s">
        <v>1027</v>
      </c>
      <c r="O273" s="2392" t="s">
        <v>1027</v>
      </c>
      <c r="P273" s="2391" t="s">
        <v>1027</v>
      </c>
      <c r="S273" s="2406" t="s">
        <v>1027</v>
      </c>
      <c r="T273" s="2406" t="s">
        <v>1027</v>
      </c>
      <c r="U273" s="2406" t="s">
        <v>1027</v>
      </c>
      <c r="V273" s="2406" t="s">
        <v>1027</v>
      </c>
    </row>
    <row r="274" spans="1:32" s="2185" customFormat="1" ht="13.8">
      <c r="A274" s="2226" t="s">
        <v>590</v>
      </c>
      <c r="B274" s="152"/>
      <c r="D274" s="2340"/>
      <c r="E274" s="2234">
        <v>20</v>
      </c>
      <c r="F274" s="2187" t="s">
        <v>1027</v>
      </c>
      <c r="G274" s="2389">
        <v>0</v>
      </c>
      <c r="H274" s="2389" t="s">
        <v>1027</v>
      </c>
      <c r="K274" s="2391" t="s">
        <v>1027</v>
      </c>
      <c r="L274" s="2391" t="s">
        <v>1027</v>
      </c>
      <c r="M274" s="2391" t="s">
        <v>1027</v>
      </c>
      <c r="N274" s="2391" t="s">
        <v>1027</v>
      </c>
      <c r="O274" s="2392" t="s">
        <v>1027</v>
      </c>
      <c r="P274" s="2391" t="s">
        <v>1027</v>
      </c>
      <c r="S274" s="2406" t="s">
        <v>1027</v>
      </c>
      <c r="T274" s="2406" t="s">
        <v>1027</v>
      </c>
      <c r="U274" s="2406" t="s">
        <v>1027</v>
      </c>
      <c r="V274" s="2406" t="s">
        <v>1027</v>
      </c>
    </row>
    <row r="275" spans="1:32" s="2185" customFormat="1" ht="13.8">
      <c r="A275" s="2226" t="s">
        <v>590</v>
      </c>
      <c r="B275" s="152"/>
      <c r="D275" s="2340"/>
      <c r="E275" s="2234">
        <v>21</v>
      </c>
      <c r="F275" s="2187" t="s">
        <v>1027</v>
      </c>
      <c r="G275" s="2389">
        <v>0</v>
      </c>
      <c r="H275" s="2389" t="s">
        <v>1027</v>
      </c>
      <c r="K275" s="2391" t="s">
        <v>1027</v>
      </c>
      <c r="L275" s="2391" t="s">
        <v>1027</v>
      </c>
      <c r="M275" s="2391" t="s">
        <v>1027</v>
      </c>
      <c r="N275" s="2391" t="s">
        <v>1027</v>
      </c>
      <c r="O275" s="2392" t="s">
        <v>1027</v>
      </c>
      <c r="P275" s="2391" t="s">
        <v>1027</v>
      </c>
      <c r="S275" s="2406" t="s">
        <v>1027</v>
      </c>
      <c r="T275" s="2406" t="s">
        <v>1027</v>
      </c>
      <c r="U275" s="2406" t="s">
        <v>1027</v>
      </c>
      <c r="V275" s="2406" t="s">
        <v>1027</v>
      </c>
    </row>
    <row r="276" spans="1:32" s="2185" customFormat="1" ht="13.8">
      <c r="A276" s="2226" t="s">
        <v>590</v>
      </c>
      <c r="B276" s="152"/>
      <c r="D276" s="2340"/>
      <c r="E276" s="2234">
        <v>22</v>
      </c>
      <c r="F276" s="2187" t="s">
        <v>1027</v>
      </c>
      <c r="G276" s="2389">
        <v>0</v>
      </c>
      <c r="H276" s="2389" t="s">
        <v>1027</v>
      </c>
      <c r="K276" s="2391" t="s">
        <v>1027</v>
      </c>
      <c r="L276" s="2391" t="s">
        <v>1027</v>
      </c>
      <c r="M276" s="2391" t="s">
        <v>1027</v>
      </c>
      <c r="N276" s="2391" t="s">
        <v>1027</v>
      </c>
      <c r="O276" s="2392" t="s">
        <v>1027</v>
      </c>
      <c r="P276" s="2391" t="s">
        <v>1027</v>
      </c>
      <c r="S276" s="2406" t="s">
        <v>1027</v>
      </c>
      <c r="T276" s="2406" t="s">
        <v>1027</v>
      </c>
      <c r="U276" s="2406" t="s">
        <v>1027</v>
      </c>
      <c r="V276" s="2406" t="s">
        <v>1027</v>
      </c>
    </row>
    <row r="277" spans="1:32" s="2185" customFormat="1" ht="13.8">
      <c r="A277" s="2226" t="s">
        <v>590</v>
      </c>
      <c r="B277" s="152"/>
      <c r="D277" s="2340"/>
      <c r="E277" s="2234">
        <v>23</v>
      </c>
      <c r="F277" s="2187" t="s">
        <v>1027</v>
      </c>
      <c r="G277" s="2389">
        <v>0</v>
      </c>
      <c r="H277" s="2389" t="s">
        <v>1027</v>
      </c>
      <c r="K277" s="2391" t="s">
        <v>1027</v>
      </c>
      <c r="L277" s="2391" t="s">
        <v>1027</v>
      </c>
      <c r="M277" s="2391" t="s">
        <v>1027</v>
      </c>
      <c r="N277" s="2391" t="s">
        <v>1027</v>
      </c>
      <c r="O277" s="2392" t="s">
        <v>1027</v>
      </c>
      <c r="P277" s="2391" t="s">
        <v>1027</v>
      </c>
      <c r="S277" s="2406" t="s">
        <v>1027</v>
      </c>
      <c r="T277" s="2406" t="s">
        <v>1027</v>
      </c>
      <c r="U277" s="2406" t="s">
        <v>1027</v>
      </c>
      <c r="V277" s="2406" t="s">
        <v>1027</v>
      </c>
    </row>
    <row r="278" spans="1:32" s="2185" customFormat="1" ht="13.8">
      <c r="A278" s="2226" t="s">
        <v>590</v>
      </c>
      <c r="B278" s="152"/>
      <c r="D278" s="2340"/>
      <c r="E278" s="2234">
        <v>24</v>
      </c>
      <c r="F278" s="2187" t="s">
        <v>1027</v>
      </c>
      <c r="G278" s="2389">
        <v>0</v>
      </c>
      <c r="H278" s="2389" t="s">
        <v>1027</v>
      </c>
      <c r="K278" s="2391" t="s">
        <v>1027</v>
      </c>
      <c r="L278" s="2391" t="s">
        <v>1027</v>
      </c>
      <c r="M278" s="2391" t="s">
        <v>1027</v>
      </c>
      <c r="N278" s="2391" t="s">
        <v>1027</v>
      </c>
      <c r="O278" s="2392" t="s">
        <v>1027</v>
      </c>
      <c r="P278" s="2391" t="s">
        <v>1027</v>
      </c>
      <c r="S278" s="2406" t="s">
        <v>1027</v>
      </c>
      <c r="T278" s="2406" t="s">
        <v>1027</v>
      </c>
      <c r="U278" s="2406" t="s">
        <v>1027</v>
      </c>
      <c r="V278" s="2406" t="s">
        <v>1027</v>
      </c>
    </row>
    <row r="279" spans="1:32" s="2185" customFormat="1" ht="13.8">
      <c r="A279" s="2226" t="s">
        <v>590</v>
      </c>
      <c r="B279" s="152"/>
      <c r="D279" s="2340"/>
      <c r="E279" s="2234">
        <v>25</v>
      </c>
      <c r="F279" s="2187" t="s">
        <v>1027</v>
      </c>
      <c r="G279" s="2389">
        <v>0</v>
      </c>
      <c r="H279" s="2389" t="s">
        <v>1027</v>
      </c>
      <c r="K279" s="2391" t="s">
        <v>1027</v>
      </c>
      <c r="L279" s="2391" t="s">
        <v>1027</v>
      </c>
      <c r="M279" s="2391" t="s">
        <v>1027</v>
      </c>
      <c r="N279" s="2391" t="s">
        <v>1027</v>
      </c>
      <c r="O279" s="2392" t="s">
        <v>1027</v>
      </c>
      <c r="P279" s="2391" t="s">
        <v>1027</v>
      </c>
      <c r="S279" s="2406" t="s">
        <v>1027</v>
      </c>
      <c r="T279" s="2406" t="s">
        <v>1027</v>
      </c>
      <c r="U279" s="2406" t="s">
        <v>1027</v>
      </c>
      <c r="V279" s="2406" t="s">
        <v>1027</v>
      </c>
    </row>
    <row r="280" spans="1:32" s="2185" customFormat="1" ht="13.8">
      <c r="A280" s="152"/>
      <c r="B280" s="152"/>
      <c r="D280" s="2340"/>
      <c r="F280" s="2355" t="s">
        <v>1412</v>
      </c>
      <c r="G280" s="2371"/>
      <c r="H280" s="2371"/>
      <c r="I280" s="2371"/>
      <c r="J280" s="2371"/>
      <c r="K280" s="2393">
        <v>154.67547999999999</v>
      </c>
      <c r="L280" s="2393">
        <v>139.5925</v>
      </c>
      <c r="M280" s="2393">
        <v>192.83678</v>
      </c>
      <c r="N280" s="2393">
        <v>193.07042999999999</v>
      </c>
      <c r="O280" s="2394">
        <v>281.6995</v>
      </c>
      <c r="P280" s="2393">
        <v>317.06365499999998</v>
      </c>
      <c r="S280" s="2407">
        <v>208.443736</v>
      </c>
      <c r="T280" s="2407">
        <v>213.25805</v>
      </c>
      <c r="U280" s="2407">
        <v>217.77679499999999</v>
      </c>
      <c r="V280" s="2407">
        <v>230.9870525</v>
      </c>
    </row>
    <row r="281" spans="1:32" s="2185" customFormat="1" ht="13.8">
      <c r="A281" s="152"/>
      <c r="B281" s="152"/>
      <c r="D281" s="2324"/>
      <c r="E281" s="2187"/>
      <c r="F281" s="2261"/>
      <c r="G281" s="2389"/>
      <c r="H281" s="2389"/>
      <c r="I281" s="2389"/>
      <c r="J281" s="2389"/>
      <c r="K281" s="2389"/>
      <c r="O281" s="2372"/>
      <c r="P281" s="2373"/>
      <c r="Q281" s="2186"/>
      <c r="R281" s="2186"/>
      <c r="T281" s="686"/>
      <c r="W281" s="2186"/>
    </row>
    <row r="282" spans="1:32" s="2185" customFormat="1" ht="13.8">
      <c r="A282" s="152"/>
      <c r="B282" s="152"/>
      <c r="D282" s="2324"/>
      <c r="E282" s="2187"/>
      <c r="F282" s="2261"/>
      <c r="G282" s="2389"/>
      <c r="H282" s="2389"/>
      <c r="I282" s="2389"/>
      <c r="J282" s="2389"/>
      <c r="K282" s="2389"/>
      <c r="O282" s="2372"/>
      <c r="P282" s="2373"/>
      <c r="Q282" s="2186"/>
      <c r="R282" s="2186"/>
      <c r="T282" s="686"/>
      <c r="W282" s="2186"/>
      <c r="AF282" s="152"/>
    </row>
    <row r="283" spans="1:32" s="2185" customFormat="1" ht="13.8">
      <c r="A283" s="152"/>
      <c r="B283" s="152"/>
      <c r="D283" s="2340"/>
      <c r="F283" s="2398"/>
      <c r="K283" s="2408"/>
      <c r="O283" s="2372"/>
      <c r="P283" s="2373"/>
      <c r="Q283" s="2186"/>
      <c r="R283" s="2186"/>
      <c r="T283" s="2233"/>
      <c r="AA283" s="152"/>
      <c r="AB283" s="152"/>
      <c r="AC283" s="152"/>
      <c r="AD283" s="152"/>
      <c r="AE283" s="152"/>
      <c r="AF283" s="152"/>
    </row>
    <row r="284" spans="1:32" s="2185" customFormat="1" ht="13.8">
      <c r="A284" s="152"/>
      <c r="B284" s="152"/>
      <c r="D284" s="2324">
        <v>4.0499999999999989</v>
      </c>
      <c r="E284" s="2362"/>
      <c r="F284" s="2326" t="s">
        <v>973</v>
      </c>
      <c r="G284" s="2320" t="s">
        <v>1431</v>
      </c>
      <c r="H284" s="2320"/>
      <c r="I284" s="2320"/>
      <c r="J284" s="2320"/>
      <c r="K284" s="2330" t="s">
        <v>463</v>
      </c>
      <c r="L284" s="2330" t="s">
        <v>464</v>
      </c>
      <c r="M284" s="2330" t="s">
        <v>465</v>
      </c>
      <c r="N284" s="2330" t="s">
        <v>466</v>
      </c>
      <c r="O284" s="2328" t="s">
        <v>147</v>
      </c>
      <c r="P284" s="2409">
        <v>41820</v>
      </c>
      <c r="Q284" s="2186"/>
      <c r="R284" s="2186"/>
      <c r="T284" s="2233"/>
      <c r="W284" s="2186"/>
      <c r="AA284" s="152"/>
      <c r="AB284" s="152"/>
      <c r="AC284" s="152"/>
      <c r="AD284" s="152"/>
      <c r="AE284" s="152"/>
      <c r="AF284" s="152"/>
    </row>
    <row r="285" spans="1:32" s="2185" customFormat="1" ht="13.8">
      <c r="A285" s="152"/>
      <c r="B285" s="152"/>
      <c r="D285" s="2324"/>
      <c r="E285" s="2234"/>
      <c r="F285" s="2385">
        <v>0</v>
      </c>
      <c r="G285" s="2386">
        <v>0</v>
      </c>
      <c r="H285" s="2386" t="s">
        <v>114</v>
      </c>
      <c r="I285" s="2399" t="s">
        <v>1432</v>
      </c>
      <c r="J285" s="2399"/>
      <c r="K285" s="2387" t="s">
        <v>1027</v>
      </c>
      <c r="L285" s="2387" t="s">
        <v>1027</v>
      </c>
      <c r="M285" s="2387" t="s">
        <v>1027</v>
      </c>
      <c r="N285" s="2387" t="s">
        <v>1027</v>
      </c>
      <c r="O285" s="2388" t="s">
        <v>1027</v>
      </c>
      <c r="P285" s="2410" t="s">
        <v>1027</v>
      </c>
      <c r="R285" s="2186"/>
      <c r="AA285" s="152"/>
      <c r="AB285" s="152"/>
      <c r="AC285" s="152"/>
      <c r="AD285" s="152"/>
      <c r="AE285" s="152"/>
      <c r="AF285" s="152"/>
    </row>
    <row r="286" spans="1:32" s="2185" customFormat="1" ht="13.8">
      <c r="A286" s="2226" t="s">
        <v>232</v>
      </c>
      <c r="B286" s="152"/>
      <c r="D286" s="2340"/>
      <c r="E286" s="2234">
        <v>1</v>
      </c>
      <c r="F286" s="2187" t="s">
        <v>1494</v>
      </c>
      <c r="G286" s="2389" t="s">
        <v>945</v>
      </c>
      <c r="H286" s="2389" t="s">
        <v>114</v>
      </c>
      <c r="I286" s="226" t="s">
        <v>1432</v>
      </c>
      <c r="J286" s="226"/>
      <c r="K286" s="2391">
        <v>1773.5170000000001</v>
      </c>
      <c r="L286" s="2391">
        <v>1925.7789600000001</v>
      </c>
      <c r="M286" s="2391">
        <v>1788.5219099999999</v>
      </c>
      <c r="N286" s="2391">
        <v>2302.9494</v>
      </c>
      <c r="O286" s="2392">
        <v>2849.0820800000001</v>
      </c>
      <c r="P286" s="2410">
        <v>2996.0674600000002</v>
      </c>
      <c r="R286" s="2186"/>
      <c r="AA286" s="152"/>
      <c r="AB286" s="152"/>
      <c r="AC286" s="152"/>
      <c r="AD286" s="152"/>
      <c r="AE286" s="152"/>
      <c r="AF286" s="152"/>
    </row>
    <row r="287" spans="1:32" s="2185" customFormat="1" ht="13.8">
      <c r="A287" s="2226" t="s">
        <v>232</v>
      </c>
      <c r="B287" s="152"/>
      <c r="D287" s="2340"/>
      <c r="E287" s="2234">
        <v>2</v>
      </c>
      <c r="F287" s="2187" t="s">
        <v>1498</v>
      </c>
      <c r="G287" s="2389" t="s">
        <v>953</v>
      </c>
      <c r="H287" s="2389" t="s">
        <v>114</v>
      </c>
      <c r="I287" s="226" t="s">
        <v>1432</v>
      </c>
      <c r="J287" s="226"/>
      <c r="K287" s="2391">
        <v>8061.6645600000002</v>
      </c>
      <c r="L287" s="2391">
        <v>11846.75792</v>
      </c>
      <c r="M287" s="2391">
        <v>8525.616</v>
      </c>
      <c r="N287" s="2391">
        <v>9780.7386600000009</v>
      </c>
      <c r="O287" s="2392">
        <v>13115.612370000001</v>
      </c>
      <c r="P287" s="2410">
        <v>12238.0198</v>
      </c>
      <c r="R287" s="2186"/>
      <c r="AA287" s="152"/>
      <c r="AB287" s="152"/>
      <c r="AC287" s="152"/>
      <c r="AD287" s="152"/>
      <c r="AE287" s="152"/>
      <c r="AF287" s="152"/>
    </row>
    <row r="288" spans="1:32" s="2185" customFormat="1" ht="13.8">
      <c r="A288" s="2226" t="s">
        <v>232</v>
      </c>
      <c r="B288" s="152"/>
      <c r="D288" s="2340"/>
      <c r="E288" s="2234">
        <v>3</v>
      </c>
      <c r="F288" s="2187" t="s">
        <v>1500</v>
      </c>
      <c r="G288" s="2389" t="s">
        <v>964</v>
      </c>
      <c r="H288" s="2389" t="s">
        <v>114</v>
      </c>
      <c r="I288" s="226" t="s">
        <v>1432</v>
      </c>
      <c r="J288" s="226"/>
      <c r="K288" s="2391">
        <v>3036.7710900000002</v>
      </c>
      <c r="L288" s="2391">
        <v>3669.0589100000002</v>
      </c>
      <c r="M288" s="2391">
        <v>1978.4928299999999</v>
      </c>
      <c r="N288" s="2391">
        <v>2140.10131</v>
      </c>
      <c r="O288" s="2392">
        <v>2709.1977200000001</v>
      </c>
      <c r="P288" s="2410">
        <v>2819.5387799999999</v>
      </c>
      <c r="R288" s="2186"/>
      <c r="AA288" s="152"/>
      <c r="AB288" s="152"/>
      <c r="AC288" s="152"/>
      <c r="AD288" s="152"/>
      <c r="AE288" s="152"/>
      <c r="AF288" s="152"/>
    </row>
    <row r="289" spans="1:32" s="2185" customFormat="1" ht="13.8">
      <c r="A289" s="2226" t="s">
        <v>232</v>
      </c>
      <c r="B289" s="152"/>
      <c r="D289" s="2340"/>
      <c r="E289" s="2234">
        <v>4</v>
      </c>
      <c r="F289" s="2187" t="s">
        <v>1503</v>
      </c>
      <c r="G289" s="2389" t="s">
        <v>971</v>
      </c>
      <c r="H289" s="2389" t="s">
        <v>114</v>
      </c>
      <c r="I289" s="226" t="s">
        <v>1432</v>
      </c>
      <c r="J289" s="226"/>
      <c r="K289" s="2391">
        <v>5391.4111199999998</v>
      </c>
      <c r="L289" s="2391">
        <v>4904.76631</v>
      </c>
      <c r="M289" s="2391">
        <v>4118.6540800000002</v>
      </c>
      <c r="N289" s="2391">
        <v>5245.4286300000003</v>
      </c>
      <c r="O289" s="2392">
        <v>7597.4201400000002</v>
      </c>
      <c r="P289" s="2410">
        <v>7047.02592</v>
      </c>
      <c r="R289" s="2186"/>
      <c r="AA289" s="152"/>
      <c r="AB289" s="152"/>
      <c r="AC289" s="152"/>
      <c r="AD289" s="152"/>
      <c r="AE289" s="152"/>
      <c r="AF289" s="152"/>
    </row>
    <row r="290" spans="1:32" s="2185" customFormat="1" ht="13.8">
      <c r="A290" s="2226" t="s">
        <v>232</v>
      </c>
      <c r="B290" s="152"/>
      <c r="D290" s="2340"/>
      <c r="E290" s="2234">
        <v>5</v>
      </c>
      <c r="F290" s="2187" t="s">
        <v>1504</v>
      </c>
      <c r="G290" s="2389" t="s">
        <v>978</v>
      </c>
      <c r="H290" s="2389" t="s">
        <v>114</v>
      </c>
      <c r="I290" s="226" t="s">
        <v>1432</v>
      </c>
      <c r="J290" s="226"/>
      <c r="K290" s="2391">
        <v>3046.7829999999999</v>
      </c>
      <c r="L290" s="2391">
        <v>4599.81214</v>
      </c>
      <c r="M290" s="2391">
        <v>4148.61672</v>
      </c>
      <c r="N290" s="2391">
        <v>4414.8156799999997</v>
      </c>
      <c r="O290" s="2392">
        <v>4723.8657000000003</v>
      </c>
      <c r="P290" s="2410">
        <v>3467.2653</v>
      </c>
      <c r="R290" s="2186"/>
      <c r="AA290" s="152"/>
      <c r="AB290" s="152"/>
      <c r="AC290" s="152"/>
      <c r="AD290" s="152"/>
      <c r="AE290" s="152"/>
      <c r="AF290" s="152"/>
    </row>
    <row r="291" spans="1:32" s="2185" customFormat="1" ht="13.8">
      <c r="A291" s="2226" t="s">
        <v>232</v>
      </c>
      <c r="B291" s="152"/>
      <c r="D291" s="2340"/>
      <c r="E291" s="2234">
        <v>6</v>
      </c>
      <c r="F291" s="2187" t="s">
        <v>1505</v>
      </c>
      <c r="G291" s="2389" t="s">
        <v>985</v>
      </c>
      <c r="H291" s="2389" t="s">
        <v>114</v>
      </c>
      <c r="I291" s="226" t="s">
        <v>1432</v>
      </c>
      <c r="J291" s="226"/>
      <c r="K291" s="2391">
        <v>1068.50883</v>
      </c>
      <c r="L291" s="2391">
        <v>975.08947000000001</v>
      </c>
      <c r="M291" s="2391">
        <v>964.96696999999995</v>
      </c>
      <c r="N291" s="2391">
        <v>1403.0473</v>
      </c>
      <c r="O291" s="2392">
        <v>2350.8400499999998</v>
      </c>
      <c r="P291" s="2410">
        <v>2372.5704999999998</v>
      </c>
      <c r="R291" s="2186"/>
      <c r="AA291" s="152"/>
      <c r="AB291" s="152"/>
      <c r="AC291" s="152"/>
      <c r="AD291" s="152"/>
      <c r="AE291" s="152"/>
      <c r="AF291" s="152"/>
    </row>
    <row r="292" spans="1:32" s="2185" customFormat="1" ht="13.8">
      <c r="A292" s="2226" t="s">
        <v>232</v>
      </c>
      <c r="B292" s="152"/>
      <c r="D292" s="2340"/>
      <c r="E292" s="2234">
        <v>7</v>
      </c>
      <c r="F292" s="2187" t="s">
        <v>1508</v>
      </c>
      <c r="G292" s="2389" t="s">
        <v>996</v>
      </c>
      <c r="H292" s="2389" t="s">
        <v>114</v>
      </c>
      <c r="I292" s="226" t="s">
        <v>1432</v>
      </c>
      <c r="J292" s="226"/>
      <c r="K292" s="2391">
        <v>1558.3889099999999</v>
      </c>
      <c r="L292" s="2391">
        <v>1308.37655</v>
      </c>
      <c r="M292" s="2391">
        <v>1170.9126799999999</v>
      </c>
      <c r="N292" s="2391">
        <v>1671.50152</v>
      </c>
      <c r="O292" s="2392">
        <v>1675.60608</v>
      </c>
      <c r="P292" s="2410">
        <v>1786.3175000000001</v>
      </c>
      <c r="R292" s="2186"/>
      <c r="AA292" s="152"/>
      <c r="AB292" s="152"/>
      <c r="AC292" s="152"/>
      <c r="AD292" s="152"/>
      <c r="AE292" s="152"/>
      <c r="AF292" s="152"/>
    </row>
    <row r="293" spans="1:32" s="2185" customFormat="1" ht="13.8">
      <c r="A293" s="2226" t="s">
        <v>232</v>
      </c>
      <c r="B293" s="152"/>
      <c r="D293" s="2340"/>
      <c r="E293" s="2234">
        <v>8</v>
      </c>
      <c r="F293" s="2187" t="s">
        <v>1510</v>
      </c>
      <c r="G293" s="2389" t="s">
        <v>1004</v>
      </c>
      <c r="H293" s="2389" t="s">
        <v>114</v>
      </c>
      <c r="I293" s="226" t="s">
        <v>1432</v>
      </c>
      <c r="J293" s="226"/>
      <c r="K293" s="2391">
        <v>3736.1183999999998</v>
      </c>
      <c r="L293" s="2391">
        <v>3443.06106</v>
      </c>
      <c r="M293" s="2391">
        <v>2796.1139199999998</v>
      </c>
      <c r="N293" s="2391">
        <v>2974.74737</v>
      </c>
      <c r="O293" s="2392">
        <v>3927.1791600000001</v>
      </c>
      <c r="P293" s="2410">
        <v>3162.0452500000001</v>
      </c>
      <c r="R293" s="2186"/>
      <c r="AA293" s="152"/>
      <c r="AB293" s="152"/>
      <c r="AC293" s="152"/>
      <c r="AD293" s="152"/>
      <c r="AE293" s="152"/>
      <c r="AF293" s="152"/>
    </row>
    <row r="294" spans="1:32" s="2185" customFormat="1" ht="13.8">
      <c r="A294" s="2226" t="s">
        <v>590</v>
      </c>
      <c r="B294" s="152"/>
      <c r="D294" s="2340"/>
      <c r="E294" s="2234">
        <v>9</v>
      </c>
      <c r="F294" s="2187" t="s">
        <v>1027</v>
      </c>
      <c r="G294" s="2389">
        <v>0</v>
      </c>
      <c r="H294" s="2389" t="s">
        <v>1027</v>
      </c>
      <c r="I294" s="226" t="s">
        <v>1432</v>
      </c>
      <c r="J294" s="226"/>
      <c r="K294" s="2391" t="s">
        <v>1027</v>
      </c>
      <c r="L294" s="2391" t="s">
        <v>1027</v>
      </c>
      <c r="M294" s="2391" t="s">
        <v>1027</v>
      </c>
      <c r="N294" s="2391" t="s">
        <v>1027</v>
      </c>
      <c r="O294" s="2392" t="s">
        <v>1027</v>
      </c>
      <c r="P294" s="2410" t="s">
        <v>1027</v>
      </c>
      <c r="R294" s="2186"/>
      <c r="AA294" s="152"/>
      <c r="AB294" s="152"/>
      <c r="AC294" s="152"/>
      <c r="AD294" s="152"/>
      <c r="AE294" s="152"/>
      <c r="AF294" s="152"/>
    </row>
    <row r="295" spans="1:32" s="2185" customFormat="1" ht="13.8">
      <c r="A295" s="2226" t="s">
        <v>590</v>
      </c>
      <c r="B295" s="152"/>
      <c r="D295" s="2340"/>
      <c r="E295" s="2234">
        <v>10</v>
      </c>
      <c r="F295" s="2187" t="s">
        <v>1027</v>
      </c>
      <c r="G295" s="2389">
        <v>0</v>
      </c>
      <c r="H295" s="2389" t="s">
        <v>1027</v>
      </c>
      <c r="I295" s="226" t="s">
        <v>1432</v>
      </c>
      <c r="J295" s="226"/>
      <c r="K295" s="2391" t="s">
        <v>1027</v>
      </c>
      <c r="L295" s="2391" t="s">
        <v>1027</v>
      </c>
      <c r="M295" s="2391" t="s">
        <v>1027</v>
      </c>
      <c r="N295" s="2391" t="s">
        <v>1027</v>
      </c>
      <c r="O295" s="2392" t="s">
        <v>1027</v>
      </c>
      <c r="P295" s="2410" t="s">
        <v>1027</v>
      </c>
      <c r="R295" s="2186"/>
      <c r="AA295" s="152"/>
      <c r="AB295" s="152"/>
      <c r="AC295" s="152"/>
      <c r="AD295" s="152"/>
      <c r="AE295" s="152"/>
      <c r="AF295" s="152"/>
    </row>
    <row r="296" spans="1:32" s="2185" customFormat="1" ht="13.8">
      <c r="A296" s="2226" t="s">
        <v>590</v>
      </c>
      <c r="B296" s="152"/>
      <c r="D296" s="2340"/>
      <c r="E296" s="2234">
        <v>11</v>
      </c>
      <c r="F296" s="2187" t="s">
        <v>1027</v>
      </c>
      <c r="G296" s="2389">
        <v>0</v>
      </c>
      <c r="H296" s="2389" t="s">
        <v>1027</v>
      </c>
      <c r="I296" s="226" t="s">
        <v>1432</v>
      </c>
      <c r="J296" s="226"/>
      <c r="K296" s="2391" t="s">
        <v>1027</v>
      </c>
      <c r="L296" s="2391" t="s">
        <v>1027</v>
      </c>
      <c r="M296" s="2391" t="s">
        <v>1027</v>
      </c>
      <c r="N296" s="2391" t="s">
        <v>1027</v>
      </c>
      <c r="O296" s="2392" t="s">
        <v>1027</v>
      </c>
      <c r="P296" s="2410" t="s">
        <v>1027</v>
      </c>
      <c r="R296" s="2186"/>
      <c r="AA296" s="152"/>
      <c r="AB296" s="152"/>
      <c r="AC296" s="152"/>
      <c r="AD296" s="152"/>
      <c r="AE296" s="152"/>
      <c r="AF296" s="152"/>
    </row>
    <row r="297" spans="1:32" s="2185" customFormat="1" ht="13.8">
      <c r="A297" s="2226" t="s">
        <v>590</v>
      </c>
      <c r="B297" s="152"/>
      <c r="D297" s="2340"/>
      <c r="E297" s="2234">
        <v>12</v>
      </c>
      <c r="F297" s="2187" t="s">
        <v>1027</v>
      </c>
      <c r="G297" s="2389">
        <v>0</v>
      </c>
      <c r="H297" s="2389" t="s">
        <v>1027</v>
      </c>
      <c r="I297" s="226" t="s">
        <v>1432</v>
      </c>
      <c r="J297" s="226"/>
      <c r="K297" s="2391" t="s">
        <v>1027</v>
      </c>
      <c r="L297" s="2391" t="s">
        <v>1027</v>
      </c>
      <c r="M297" s="2391" t="s">
        <v>1027</v>
      </c>
      <c r="N297" s="2391" t="s">
        <v>1027</v>
      </c>
      <c r="O297" s="2392" t="s">
        <v>1027</v>
      </c>
      <c r="P297" s="2410" t="s">
        <v>1027</v>
      </c>
      <c r="R297" s="2186"/>
      <c r="AA297" s="152"/>
      <c r="AB297" s="152"/>
      <c r="AC297" s="152"/>
      <c r="AD297" s="152"/>
      <c r="AE297" s="152"/>
      <c r="AF297" s="152"/>
    </row>
    <row r="298" spans="1:32" s="2185" customFormat="1" ht="13.8">
      <c r="A298" s="2226" t="s">
        <v>590</v>
      </c>
      <c r="B298" s="152"/>
      <c r="D298" s="2340"/>
      <c r="E298" s="2234">
        <v>13</v>
      </c>
      <c r="F298" s="2187" t="s">
        <v>1027</v>
      </c>
      <c r="G298" s="2342">
        <v>0</v>
      </c>
      <c r="H298" s="2342" t="s">
        <v>1027</v>
      </c>
      <c r="I298" s="226" t="s">
        <v>1432</v>
      </c>
      <c r="J298" s="226"/>
      <c r="K298" s="2391" t="s">
        <v>1027</v>
      </c>
      <c r="L298" s="2391" t="s">
        <v>1027</v>
      </c>
      <c r="M298" s="2391" t="s">
        <v>1027</v>
      </c>
      <c r="N298" s="2391" t="s">
        <v>1027</v>
      </c>
      <c r="O298" s="2392" t="s">
        <v>1027</v>
      </c>
      <c r="P298" s="2410" t="s">
        <v>1027</v>
      </c>
      <c r="R298" s="2186"/>
      <c r="AA298" s="152"/>
      <c r="AB298" s="152"/>
      <c r="AC298" s="152"/>
      <c r="AD298" s="152"/>
      <c r="AE298" s="152"/>
      <c r="AF298" s="152"/>
    </row>
    <row r="299" spans="1:32" s="2185" customFormat="1" ht="13.8">
      <c r="A299" s="2226" t="s">
        <v>590</v>
      </c>
      <c r="B299" s="152"/>
      <c r="D299" s="2340"/>
      <c r="E299" s="2234">
        <v>14</v>
      </c>
      <c r="F299" s="2187" t="s">
        <v>1027</v>
      </c>
      <c r="G299" s="2342">
        <v>0</v>
      </c>
      <c r="H299" s="2342" t="s">
        <v>1027</v>
      </c>
      <c r="I299" s="226" t="s">
        <v>1432</v>
      </c>
      <c r="J299" s="226"/>
      <c r="K299" s="2391" t="s">
        <v>1027</v>
      </c>
      <c r="L299" s="2391" t="s">
        <v>1027</v>
      </c>
      <c r="M299" s="2391" t="s">
        <v>1027</v>
      </c>
      <c r="N299" s="2391" t="s">
        <v>1027</v>
      </c>
      <c r="O299" s="2392" t="s">
        <v>1027</v>
      </c>
      <c r="P299" s="2410" t="s">
        <v>1027</v>
      </c>
      <c r="R299" s="2186"/>
      <c r="AA299" s="152"/>
      <c r="AB299" s="152"/>
      <c r="AC299" s="152"/>
      <c r="AD299" s="152"/>
      <c r="AE299" s="152"/>
      <c r="AF299" s="152"/>
    </row>
    <row r="300" spans="1:32" s="2185" customFormat="1" ht="13.8">
      <c r="A300" s="2226" t="s">
        <v>590</v>
      </c>
      <c r="B300" s="152"/>
      <c r="D300" s="2340"/>
      <c r="E300" s="2234">
        <v>15</v>
      </c>
      <c r="F300" s="2187" t="s">
        <v>1027</v>
      </c>
      <c r="G300" s="2342">
        <v>0</v>
      </c>
      <c r="H300" s="2342" t="s">
        <v>1027</v>
      </c>
      <c r="I300" s="226" t="s">
        <v>1432</v>
      </c>
      <c r="J300" s="226"/>
      <c r="K300" s="2391" t="s">
        <v>1027</v>
      </c>
      <c r="L300" s="2391" t="s">
        <v>1027</v>
      </c>
      <c r="M300" s="2391" t="s">
        <v>1027</v>
      </c>
      <c r="N300" s="2391" t="s">
        <v>1027</v>
      </c>
      <c r="O300" s="2392" t="s">
        <v>1027</v>
      </c>
      <c r="P300" s="2410" t="s">
        <v>1027</v>
      </c>
      <c r="R300" s="2186"/>
      <c r="AA300" s="152"/>
      <c r="AB300" s="152"/>
      <c r="AC300" s="152"/>
      <c r="AD300" s="152"/>
      <c r="AE300" s="152"/>
      <c r="AF300" s="152"/>
    </row>
    <row r="301" spans="1:32" s="2185" customFormat="1" ht="13.8">
      <c r="A301" s="2226" t="s">
        <v>590</v>
      </c>
      <c r="B301" s="152"/>
      <c r="D301" s="2340"/>
      <c r="E301" s="2234">
        <v>16</v>
      </c>
      <c r="F301" s="2187" t="s">
        <v>1027</v>
      </c>
      <c r="G301" s="2342">
        <v>0</v>
      </c>
      <c r="H301" s="2342" t="s">
        <v>1027</v>
      </c>
      <c r="I301" s="226" t="s">
        <v>1432</v>
      </c>
      <c r="J301" s="226"/>
      <c r="K301" s="2391" t="s">
        <v>1027</v>
      </c>
      <c r="L301" s="2391" t="s">
        <v>1027</v>
      </c>
      <c r="M301" s="2391" t="s">
        <v>1027</v>
      </c>
      <c r="N301" s="2391" t="s">
        <v>1027</v>
      </c>
      <c r="O301" s="2392" t="s">
        <v>1027</v>
      </c>
      <c r="P301" s="2410" t="s">
        <v>1027</v>
      </c>
      <c r="R301" s="2186"/>
      <c r="AA301" s="152"/>
      <c r="AB301" s="152"/>
      <c r="AC301" s="152"/>
      <c r="AD301" s="152"/>
      <c r="AE301" s="152"/>
      <c r="AF301" s="152"/>
    </row>
    <row r="302" spans="1:32" s="2185" customFormat="1" ht="13.8">
      <c r="A302" s="2226" t="s">
        <v>590</v>
      </c>
      <c r="B302" s="152"/>
      <c r="D302" s="2340"/>
      <c r="E302" s="2234">
        <v>17</v>
      </c>
      <c r="F302" s="2187" t="s">
        <v>1027</v>
      </c>
      <c r="G302" s="2342">
        <v>0</v>
      </c>
      <c r="H302" s="2342" t="s">
        <v>1027</v>
      </c>
      <c r="I302" s="226" t="s">
        <v>1432</v>
      </c>
      <c r="J302" s="226"/>
      <c r="K302" s="2391" t="s">
        <v>1027</v>
      </c>
      <c r="L302" s="2391" t="s">
        <v>1027</v>
      </c>
      <c r="M302" s="2391" t="s">
        <v>1027</v>
      </c>
      <c r="N302" s="2391" t="s">
        <v>1027</v>
      </c>
      <c r="O302" s="2392" t="s">
        <v>1027</v>
      </c>
      <c r="P302" s="2410" t="s">
        <v>1027</v>
      </c>
      <c r="R302" s="2186"/>
      <c r="AA302" s="152"/>
      <c r="AB302" s="152"/>
      <c r="AC302" s="152"/>
      <c r="AD302" s="152"/>
      <c r="AE302" s="152"/>
      <c r="AF302" s="152"/>
    </row>
    <row r="303" spans="1:32" s="2185" customFormat="1" ht="13.8">
      <c r="A303" s="2226" t="s">
        <v>590</v>
      </c>
      <c r="B303" s="152"/>
      <c r="D303" s="2340"/>
      <c r="E303" s="2234">
        <v>18</v>
      </c>
      <c r="F303" s="2187" t="s">
        <v>1027</v>
      </c>
      <c r="G303" s="2342">
        <v>0</v>
      </c>
      <c r="H303" s="2342" t="s">
        <v>1027</v>
      </c>
      <c r="I303" s="226" t="s">
        <v>1432</v>
      </c>
      <c r="J303" s="226"/>
      <c r="K303" s="2391" t="s">
        <v>1027</v>
      </c>
      <c r="L303" s="2391" t="s">
        <v>1027</v>
      </c>
      <c r="M303" s="2391" t="s">
        <v>1027</v>
      </c>
      <c r="N303" s="2391" t="s">
        <v>1027</v>
      </c>
      <c r="O303" s="2392" t="s">
        <v>1027</v>
      </c>
      <c r="P303" s="2410" t="s">
        <v>1027</v>
      </c>
      <c r="R303" s="2186"/>
      <c r="AA303" s="152"/>
      <c r="AB303" s="152"/>
      <c r="AC303" s="152"/>
      <c r="AD303" s="152"/>
      <c r="AE303" s="152"/>
      <c r="AF303" s="152"/>
    </row>
    <row r="304" spans="1:32" s="2185" customFormat="1" ht="13.8">
      <c r="A304" s="2226" t="s">
        <v>590</v>
      </c>
      <c r="B304" s="152"/>
      <c r="D304" s="2340"/>
      <c r="E304" s="2234">
        <v>19</v>
      </c>
      <c r="F304" s="2187" t="s">
        <v>1027</v>
      </c>
      <c r="G304" s="2342">
        <v>0</v>
      </c>
      <c r="H304" s="2342" t="s">
        <v>1027</v>
      </c>
      <c r="I304" s="226" t="s">
        <v>1432</v>
      </c>
      <c r="J304" s="226"/>
      <c r="K304" s="2391" t="s">
        <v>1027</v>
      </c>
      <c r="L304" s="2391" t="s">
        <v>1027</v>
      </c>
      <c r="M304" s="2391" t="s">
        <v>1027</v>
      </c>
      <c r="N304" s="2391" t="s">
        <v>1027</v>
      </c>
      <c r="O304" s="2392" t="s">
        <v>1027</v>
      </c>
      <c r="P304" s="2410" t="s">
        <v>1027</v>
      </c>
      <c r="R304" s="2186"/>
      <c r="AA304" s="152"/>
      <c r="AB304" s="152"/>
      <c r="AC304" s="152"/>
      <c r="AD304" s="152"/>
      <c r="AE304" s="152"/>
      <c r="AF304" s="152"/>
    </row>
    <row r="305" spans="1:32" s="2185" customFormat="1" ht="13.8">
      <c r="A305" s="2226" t="s">
        <v>590</v>
      </c>
      <c r="B305" s="152"/>
      <c r="D305" s="2340"/>
      <c r="E305" s="2234">
        <v>20</v>
      </c>
      <c r="F305" s="2187" t="s">
        <v>1027</v>
      </c>
      <c r="G305" s="2342">
        <v>0</v>
      </c>
      <c r="H305" s="2342" t="s">
        <v>1027</v>
      </c>
      <c r="I305" s="226" t="s">
        <v>1432</v>
      </c>
      <c r="J305" s="226"/>
      <c r="K305" s="2391" t="s">
        <v>1027</v>
      </c>
      <c r="L305" s="2391" t="s">
        <v>1027</v>
      </c>
      <c r="M305" s="2391" t="s">
        <v>1027</v>
      </c>
      <c r="N305" s="2391" t="s">
        <v>1027</v>
      </c>
      <c r="O305" s="2392" t="s">
        <v>1027</v>
      </c>
      <c r="P305" s="2410" t="s">
        <v>1027</v>
      </c>
      <c r="R305" s="2186"/>
      <c r="AA305" s="152"/>
      <c r="AB305" s="152"/>
      <c r="AC305" s="152"/>
      <c r="AD305" s="152"/>
      <c r="AE305" s="152"/>
      <c r="AF305" s="152"/>
    </row>
    <row r="306" spans="1:32" s="2185" customFormat="1" ht="13.8">
      <c r="A306" s="2226" t="s">
        <v>590</v>
      </c>
      <c r="B306" s="152"/>
      <c r="D306" s="2340"/>
      <c r="E306" s="2234">
        <v>21</v>
      </c>
      <c r="F306" s="2187" t="s">
        <v>1027</v>
      </c>
      <c r="G306" s="2342">
        <v>0</v>
      </c>
      <c r="H306" s="2342" t="s">
        <v>1027</v>
      </c>
      <c r="I306" s="226" t="s">
        <v>1432</v>
      </c>
      <c r="J306" s="226"/>
      <c r="K306" s="2391" t="s">
        <v>1027</v>
      </c>
      <c r="L306" s="2391" t="s">
        <v>1027</v>
      </c>
      <c r="M306" s="2391" t="s">
        <v>1027</v>
      </c>
      <c r="N306" s="2391" t="s">
        <v>1027</v>
      </c>
      <c r="O306" s="2392" t="s">
        <v>1027</v>
      </c>
      <c r="P306" s="2410" t="s">
        <v>1027</v>
      </c>
      <c r="R306" s="2186"/>
      <c r="AA306" s="152"/>
      <c r="AB306" s="152"/>
      <c r="AC306" s="152"/>
      <c r="AD306" s="152"/>
      <c r="AE306" s="152"/>
      <c r="AF306" s="152"/>
    </row>
    <row r="307" spans="1:32" s="2185" customFormat="1" ht="13.8">
      <c r="A307" s="2226" t="s">
        <v>590</v>
      </c>
      <c r="B307" s="152"/>
      <c r="D307" s="2340"/>
      <c r="E307" s="2234">
        <v>22</v>
      </c>
      <c r="F307" s="2187" t="s">
        <v>1027</v>
      </c>
      <c r="G307" s="2342">
        <v>0</v>
      </c>
      <c r="H307" s="2342" t="s">
        <v>1027</v>
      </c>
      <c r="I307" s="226" t="s">
        <v>1432</v>
      </c>
      <c r="J307" s="226"/>
      <c r="K307" s="2391" t="s">
        <v>1027</v>
      </c>
      <c r="L307" s="2391" t="s">
        <v>1027</v>
      </c>
      <c r="M307" s="2391" t="s">
        <v>1027</v>
      </c>
      <c r="N307" s="2391" t="s">
        <v>1027</v>
      </c>
      <c r="O307" s="2392" t="s">
        <v>1027</v>
      </c>
      <c r="P307" s="2410" t="s">
        <v>1027</v>
      </c>
      <c r="R307" s="2186"/>
      <c r="AA307" s="152"/>
      <c r="AB307" s="152"/>
      <c r="AC307" s="152"/>
      <c r="AD307" s="152"/>
      <c r="AE307" s="152"/>
      <c r="AF307" s="152"/>
    </row>
    <row r="308" spans="1:32" s="2185" customFormat="1" ht="13.8">
      <c r="A308" s="2226" t="s">
        <v>590</v>
      </c>
      <c r="B308" s="152"/>
      <c r="D308" s="2340"/>
      <c r="E308" s="2234">
        <v>23</v>
      </c>
      <c r="F308" s="2187" t="s">
        <v>1027</v>
      </c>
      <c r="G308" s="2342">
        <v>0</v>
      </c>
      <c r="H308" s="2342" t="s">
        <v>1027</v>
      </c>
      <c r="I308" s="226" t="s">
        <v>1432</v>
      </c>
      <c r="J308" s="226"/>
      <c r="K308" s="2391" t="s">
        <v>1027</v>
      </c>
      <c r="L308" s="2391" t="s">
        <v>1027</v>
      </c>
      <c r="M308" s="2391" t="s">
        <v>1027</v>
      </c>
      <c r="N308" s="2391" t="s">
        <v>1027</v>
      </c>
      <c r="O308" s="2392" t="s">
        <v>1027</v>
      </c>
      <c r="P308" s="2410" t="s">
        <v>1027</v>
      </c>
      <c r="R308" s="2186"/>
      <c r="AA308" s="152"/>
      <c r="AB308" s="152"/>
      <c r="AC308" s="152"/>
      <c r="AD308" s="152"/>
      <c r="AE308" s="152"/>
      <c r="AF308" s="152"/>
    </row>
    <row r="309" spans="1:32" s="2185" customFormat="1" ht="13.8">
      <c r="A309" s="2226" t="s">
        <v>590</v>
      </c>
      <c r="B309" s="152"/>
      <c r="D309" s="2340"/>
      <c r="E309" s="2234">
        <v>24</v>
      </c>
      <c r="F309" s="2187" t="s">
        <v>1027</v>
      </c>
      <c r="G309" s="2342">
        <v>0</v>
      </c>
      <c r="H309" s="2342" t="s">
        <v>1027</v>
      </c>
      <c r="I309" s="226" t="s">
        <v>1432</v>
      </c>
      <c r="J309" s="226"/>
      <c r="K309" s="2391" t="s">
        <v>1027</v>
      </c>
      <c r="L309" s="2391" t="s">
        <v>1027</v>
      </c>
      <c r="M309" s="2391" t="s">
        <v>1027</v>
      </c>
      <c r="N309" s="2391" t="s">
        <v>1027</v>
      </c>
      <c r="O309" s="2392" t="s">
        <v>1027</v>
      </c>
      <c r="P309" s="2410" t="s">
        <v>1027</v>
      </c>
      <c r="R309" s="2186"/>
      <c r="AA309" s="152"/>
      <c r="AB309" s="152"/>
      <c r="AC309" s="152"/>
      <c r="AD309" s="152"/>
      <c r="AE309" s="152"/>
      <c r="AF309" s="152"/>
    </row>
    <row r="310" spans="1:32" s="2185" customFormat="1" ht="13.8">
      <c r="A310" s="2226" t="s">
        <v>590</v>
      </c>
      <c r="B310" s="152"/>
      <c r="D310" s="2340"/>
      <c r="E310" s="2234">
        <v>25</v>
      </c>
      <c r="F310" s="2187" t="s">
        <v>1027</v>
      </c>
      <c r="G310" s="2342">
        <v>0</v>
      </c>
      <c r="H310" s="2342" t="s">
        <v>1027</v>
      </c>
      <c r="I310" s="226" t="s">
        <v>1432</v>
      </c>
      <c r="J310" s="226"/>
      <c r="K310" s="2391" t="s">
        <v>1027</v>
      </c>
      <c r="L310" s="2391" t="s">
        <v>1027</v>
      </c>
      <c r="M310" s="2391" t="s">
        <v>1027</v>
      </c>
      <c r="N310" s="2391" t="s">
        <v>1027</v>
      </c>
      <c r="O310" s="2392" t="s">
        <v>1027</v>
      </c>
      <c r="P310" s="2410" t="s">
        <v>1027</v>
      </c>
      <c r="R310" s="2186"/>
      <c r="AA310" s="152"/>
      <c r="AB310" s="152"/>
      <c r="AC310" s="152"/>
      <c r="AD310" s="152"/>
      <c r="AE310" s="152"/>
      <c r="AF310" s="152"/>
    </row>
    <row r="311" spans="1:32" s="2185" customFormat="1" ht="13.8">
      <c r="A311" s="152"/>
      <c r="B311" s="152"/>
      <c r="D311" s="2340"/>
      <c r="F311" s="2355" t="s">
        <v>1412</v>
      </c>
      <c r="G311" s="2356"/>
      <c r="H311" s="2356"/>
      <c r="I311" s="2356"/>
      <c r="J311" s="2371"/>
      <c r="K311" s="2393">
        <v>3041.7770449999998</v>
      </c>
      <c r="L311" s="2393">
        <v>3556.0599849999999</v>
      </c>
      <c r="M311" s="2393">
        <v>2387.303375</v>
      </c>
      <c r="N311" s="2393">
        <v>2638.8483850000002</v>
      </c>
      <c r="O311" s="2394">
        <v>3388.1306199999999</v>
      </c>
      <c r="P311" s="2393">
        <v>3079.0563550000002</v>
      </c>
      <c r="R311" s="2186"/>
      <c r="T311" s="226"/>
      <c r="AA311" s="152"/>
      <c r="AB311" s="152"/>
      <c r="AC311" s="152"/>
      <c r="AD311" s="152"/>
      <c r="AE311" s="152"/>
      <c r="AF311" s="152"/>
    </row>
    <row r="312" spans="1:32" s="2185" customFormat="1" ht="13.8">
      <c r="A312" s="152"/>
      <c r="B312" s="152"/>
      <c r="D312" s="2340"/>
      <c r="F312" s="2395"/>
      <c r="G312" s="2342"/>
      <c r="H312" s="2342"/>
      <c r="I312" s="2342"/>
      <c r="J312" s="2389"/>
      <c r="K312" s="2389"/>
      <c r="O312" s="2372"/>
      <c r="P312" s="2373"/>
      <c r="R312" s="2186"/>
      <c r="T312" s="226"/>
      <c r="AA312" s="152"/>
      <c r="AB312" s="152"/>
      <c r="AC312" s="152"/>
      <c r="AD312" s="152"/>
      <c r="AE312" s="152"/>
      <c r="AF312" s="152"/>
    </row>
    <row r="313" spans="1:32" s="2185" customFormat="1" ht="13.8">
      <c r="A313" s="152"/>
      <c r="B313" s="152"/>
      <c r="D313" s="2324"/>
      <c r="E313" s="2187"/>
      <c r="F313" s="2395"/>
      <c r="G313" s="2342"/>
      <c r="H313" s="2342"/>
      <c r="I313" s="2342"/>
      <c r="J313" s="2389"/>
      <c r="K313" s="2389"/>
      <c r="O313" s="2372"/>
      <c r="P313" s="2373"/>
      <c r="R313" s="2186"/>
      <c r="T313" s="686"/>
      <c r="W313" s="2186"/>
      <c r="AA313" s="152"/>
      <c r="AB313" s="152"/>
      <c r="AC313" s="152"/>
      <c r="AD313" s="152"/>
      <c r="AE313" s="152"/>
      <c r="AF313" s="152"/>
    </row>
    <row r="314" spans="1:32" s="2185" customFormat="1" ht="13.8">
      <c r="A314" s="152"/>
      <c r="B314" s="152"/>
      <c r="D314" s="2340"/>
      <c r="F314" s="2397"/>
      <c r="O314" s="2372"/>
      <c r="P314" s="2373"/>
      <c r="R314" s="2186"/>
      <c r="T314" s="2233"/>
      <c r="AA314" s="152"/>
      <c r="AB314" s="152"/>
      <c r="AC314" s="152"/>
      <c r="AD314" s="152"/>
      <c r="AE314" s="152"/>
    </row>
    <row r="315" spans="1:32" s="2185" customFormat="1" ht="13.8">
      <c r="A315" s="152"/>
      <c r="B315" s="152"/>
      <c r="D315" s="2324">
        <v>4.0599999999999987</v>
      </c>
      <c r="E315" s="2362"/>
      <c r="F315" s="2326" t="s">
        <v>1014</v>
      </c>
      <c r="G315" s="2320" t="s">
        <v>1417</v>
      </c>
      <c r="H315" s="2320"/>
      <c r="I315" s="2320"/>
      <c r="J315" s="2320"/>
      <c r="K315" s="2330" t="s">
        <v>463</v>
      </c>
      <c r="L315" s="2330" t="s">
        <v>464</v>
      </c>
      <c r="M315" s="2330" t="s">
        <v>465</v>
      </c>
      <c r="N315" s="2330" t="s">
        <v>466</v>
      </c>
      <c r="O315" s="2328" t="s">
        <v>147</v>
      </c>
      <c r="P315" s="2330" t="s">
        <v>1420</v>
      </c>
      <c r="R315" s="2186"/>
      <c r="T315" s="2233"/>
      <c r="W315" s="2186"/>
    </row>
    <row r="316" spans="1:32" s="2185" customFormat="1" ht="13.8">
      <c r="A316" s="152"/>
      <c r="B316" s="152"/>
      <c r="D316" s="2324"/>
      <c r="E316" s="2234"/>
      <c r="F316" s="2385">
        <v>0</v>
      </c>
      <c r="G316" s="2386">
        <v>0</v>
      </c>
      <c r="H316" s="2386" t="s">
        <v>114</v>
      </c>
      <c r="I316" s="2399" t="s">
        <v>1433</v>
      </c>
      <c r="J316" s="2399"/>
      <c r="K316" s="2400">
        <v>0</v>
      </c>
      <c r="L316" s="2400">
        <v>0</v>
      </c>
      <c r="M316" s="2400">
        <v>0</v>
      </c>
      <c r="N316" s="2400">
        <v>0</v>
      </c>
      <c r="O316" s="2401">
        <v>0</v>
      </c>
      <c r="P316" s="2400">
        <v>0</v>
      </c>
      <c r="R316" s="2186"/>
    </row>
    <row r="317" spans="1:32" s="2185" customFormat="1" ht="13.8">
      <c r="A317" s="2226" t="s">
        <v>232</v>
      </c>
      <c r="B317" s="152"/>
      <c r="D317" s="2340"/>
      <c r="E317" s="2234">
        <v>1</v>
      </c>
      <c r="F317" s="2187" t="s">
        <v>1494</v>
      </c>
      <c r="G317" s="2389" t="s">
        <v>945</v>
      </c>
      <c r="H317" s="2389" t="s">
        <v>114</v>
      </c>
      <c r="I317" s="686" t="s">
        <v>1433</v>
      </c>
      <c r="J317" s="686"/>
      <c r="K317" s="2391">
        <v>8.3949999999999996</v>
      </c>
      <c r="L317" s="2391">
        <v>9.9019999999999992</v>
      </c>
      <c r="M317" s="2391">
        <v>10.397</v>
      </c>
      <c r="N317" s="2391">
        <v>11.099</v>
      </c>
      <c r="O317" s="2392">
        <v>13.361000000000001</v>
      </c>
      <c r="P317" s="2391">
        <v>13.629</v>
      </c>
      <c r="R317" s="2186"/>
    </row>
    <row r="318" spans="1:32" s="2185" customFormat="1" ht="13.8">
      <c r="A318" s="2226" t="s">
        <v>232</v>
      </c>
      <c r="B318" s="152"/>
      <c r="D318" s="2340"/>
      <c r="E318" s="2234">
        <v>2</v>
      </c>
      <c r="F318" s="2187" t="s">
        <v>1498</v>
      </c>
      <c r="G318" s="2389" t="s">
        <v>953</v>
      </c>
      <c r="H318" s="2389" t="s">
        <v>114</v>
      </c>
      <c r="I318" s="686" t="s">
        <v>1433</v>
      </c>
      <c r="J318" s="686"/>
      <c r="K318" s="2391">
        <v>28.36</v>
      </c>
      <c r="L318" s="2391">
        <v>31.626000000000001</v>
      </c>
      <c r="M318" s="2391">
        <v>64.381</v>
      </c>
      <c r="N318" s="2391">
        <v>85.799000000000007</v>
      </c>
      <c r="O318" s="2392">
        <v>123.836</v>
      </c>
      <c r="P318" s="2391">
        <v>142.49600000000001</v>
      </c>
      <c r="R318" s="2186"/>
    </row>
    <row r="319" spans="1:32" s="2185" customFormat="1" ht="13.8">
      <c r="A319" s="2226" t="s">
        <v>232</v>
      </c>
      <c r="B319" s="152"/>
      <c r="D319" s="2340"/>
      <c r="E319" s="2234">
        <v>3</v>
      </c>
      <c r="F319" s="2187" t="s">
        <v>1500</v>
      </c>
      <c r="G319" s="2389" t="s">
        <v>964</v>
      </c>
      <c r="H319" s="2389" t="s">
        <v>114</v>
      </c>
      <c r="I319" s="686" t="s">
        <v>1433</v>
      </c>
      <c r="J319" s="686"/>
      <c r="K319" s="2391">
        <v>38.97</v>
      </c>
      <c r="L319" s="2391">
        <v>47.655999999999999</v>
      </c>
      <c r="M319" s="2391">
        <v>47.924999999999997</v>
      </c>
      <c r="N319" s="2391">
        <v>43.402999999999999</v>
      </c>
      <c r="O319" s="2392">
        <v>34.066000000000003</v>
      </c>
      <c r="P319" s="2391">
        <v>25.716999999999999</v>
      </c>
      <c r="R319" s="2186"/>
    </row>
    <row r="320" spans="1:32" s="2185" customFormat="1" ht="13.8">
      <c r="A320" s="2226" t="s">
        <v>232</v>
      </c>
      <c r="B320" s="152"/>
      <c r="D320" s="2340"/>
      <c r="E320" s="2234">
        <v>4</v>
      </c>
      <c r="F320" s="2187" t="s">
        <v>1503</v>
      </c>
      <c r="G320" s="2389" t="s">
        <v>971</v>
      </c>
      <c r="H320" s="2389" t="s">
        <v>114</v>
      </c>
      <c r="I320" s="686" t="s">
        <v>1433</v>
      </c>
      <c r="J320" s="686"/>
      <c r="K320" s="2391">
        <v>5.5620000000000003</v>
      </c>
      <c r="L320" s="2391">
        <v>5.88</v>
      </c>
      <c r="M320" s="2391">
        <v>10.397</v>
      </c>
      <c r="N320" s="2391">
        <v>45.31</v>
      </c>
      <c r="O320" s="2392">
        <v>35.238</v>
      </c>
      <c r="P320" s="2391">
        <v>31.631</v>
      </c>
      <c r="R320" s="2186"/>
    </row>
    <row r="321" spans="1:18" s="2185" customFormat="1" ht="13.8">
      <c r="A321" s="2226" t="s">
        <v>232</v>
      </c>
      <c r="B321" s="152"/>
      <c r="D321" s="2340"/>
      <c r="E321" s="2234">
        <v>5</v>
      </c>
      <c r="F321" s="2187" t="s">
        <v>1504</v>
      </c>
      <c r="G321" s="2389" t="s">
        <v>978</v>
      </c>
      <c r="H321" s="2389" t="s">
        <v>114</v>
      </c>
      <c r="I321" s="686" t="s">
        <v>1433</v>
      </c>
      <c r="J321" s="686"/>
      <c r="K321" s="2391">
        <v>8</v>
      </c>
      <c r="L321" s="2391">
        <v>-42</v>
      </c>
      <c r="M321" s="2391">
        <v>-53</v>
      </c>
      <c r="N321" s="2391">
        <v>-31</v>
      </c>
      <c r="O321" s="2392">
        <v>-24</v>
      </c>
      <c r="P321" s="2391">
        <v>-10</v>
      </c>
      <c r="R321" s="2186"/>
    </row>
    <row r="322" spans="1:18" s="2185" customFormat="1" ht="13.8">
      <c r="A322" s="2226" t="s">
        <v>232</v>
      </c>
      <c r="B322" s="152"/>
      <c r="D322" s="2340"/>
      <c r="E322" s="2234">
        <v>6</v>
      </c>
      <c r="F322" s="2187" t="s">
        <v>1505</v>
      </c>
      <c r="G322" s="2389" t="s">
        <v>985</v>
      </c>
      <c r="H322" s="2389" t="s">
        <v>114</v>
      </c>
      <c r="I322" s="686" t="s">
        <v>1433</v>
      </c>
      <c r="J322" s="686"/>
      <c r="K322" s="2391">
        <v>0.14308999999999999</v>
      </c>
      <c r="L322" s="2391">
        <v>7.9240000000000005E-2</v>
      </c>
      <c r="M322" s="2391">
        <v>7.9240000000000005E-2</v>
      </c>
      <c r="N322" s="2391">
        <v>7.9240000000000005E-2</v>
      </c>
      <c r="O322" s="2392">
        <v>0</v>
      </c>
      <c r="P322" s="2391">
        <v>0</v>
      </c>
      <c r="R322" s="2186"/>
    </row>
    <row r="323" spans="1:18" s="2185" customFormat="1" ht="13.8">
      <c r="A323" s="2226" t="s">
        <v>232</v>
      </c>
      <c r="B323" s="152"/>
      <c r="D323" s="2340"/>
      <c r="E323" s="2234">
        <v>7</v>
      </c>
      <c r="F323" s="2187" t="s">
        <v>1508</v>
      </c>
      <c r="G323" s="2389" t="s">
        <v>996</v>
      </c>
      <c r="H323" s="2389" t="s">
        <v>114</v>
      </c>
      <c r="I323" s="686" t="s">
        <v>1433</v>
      </c>
      <c r="J323" s="686"/>
      <c r="K323" s="2391">
        <v>0</v>
      </c>
      <c r="L323" s="2391">
        <v>0</v>
      </c>
      <c r="M323" s="2391">
        <v>0.52500000000000002</v>
      </c>
      <c r="N323" s="2391">
        <v>0.89700000000000002</v>
      </c>
      <c r="O323" s="2392">
        <v>1.04</v>
      </c>
      <c r="P323" s="2391">
        <v>0.90300000000000002</v>
      </c>
      <c r="R323" s="2186"/>
    </row>
    <row r="324" spans="1:18" s="2185" customFormat="1" ht="13.8">
      <c r="A324" s="2226" t="s">
        <v>232</v>
      </c>
      <c r="B324" s="152"/>
      <c r="D324" s="2340"/>
      <c r="E324" s="2234">
        <v>8</v>
      </c>
      <c r="F324" s="2187" t="s">
        <v>1510</v>
      </c>
      <c r="G324" s="2389" t="s">
        <v>1004</v>
      </c>
      <c r="H324" s="2389" t="s">
        <v>114</v>
      </c>
      <c r="I324" s="686" t="s">
        <v>1433</v>
      </c>
      <c r="J324" s="686"/>
      <c r="K324" s="2391">
        <v>44.651000000000003</v>
      </c>
      <c r="L324" s="2391">
        <v>83.8</v>
      </c>
      <c r="M324" s="2391">
        <v>107.2</v>
      </c>
      <c r="N324" s="2391">
        <v>141.9</v>
      </c>
      <c r="O324" s="2392">
        <v>145.80000000000001</v>
      </c>
      <c r="P324" s="2391">
        <v>146</v>
      </c>
      <c r="R324" s="2186"/>
    </row>
    <row r="325" spans="1:18" s="2185" customFormat="1" ht="13.8">
      <c r="A325" s="2226" t="s">
        <v>590</v>
      </c>
      <c r="B325" s="152"/>
      <c r="D325" s="2340"/>
      <c r="E325" s="2234">
        <v>9</v>
      </c>
      <c r="F325" s="2187" t="s">
        <v>1027</v>
      </c>
      <c r="G325" s="2389">
        <v>0</v>
      </c>
      <c r="H325" s="2389" t="s">
        <v>1027</v>
      </c>
      <c r="I325" s="686" t="s">
        <v>1433</v>
      </c>
      <c r="J325" s="686"/>
      <c r="K325" s="2391" t="s">
        <v>1027</v>
      </c>
      <c r="L325" s="2391" t="s">
        <v>1027</v>
      </c>
      <c r="M325" s="2391" t="s">
        <v>1027</v>
      </c>
      <c r="N325" s="2391" t="s">
        <v>1027</v>
      </c>
      <c r="O325" s="2392" t="s">
        <v>1027</v>
      </c>
      <c r="P325" s="2391" t="s">
        <v>1027</v>
      </c>
      <c r="R325" s="2186"/>
    </row>
    <row r="326" spans="1:18" s="2185" customFormat="1" ht="13.8">
      <c r="A326" s="2226" t="s">
        <v>590</v>
      </c>
      <c r="B326" s="152"/>
      <c r="D326" s="2340"/>
      <c r="E326" s="2234">
        <v>10</v>
      </c>
      <c r="F326" s="2187" t="s">
        <v>1027</v>
      </c>
      <c r="G326" s="2389">
        <v>0</v>
      </c>
      <c r="H326" s="2389" t="s">
        <v>1027</v>
      </c>
      <c r="I326" s="686" t="s">
        <v>1433</v>
      </c>
      <c r="J326" s="686"/>
      <c r="K326" s="2391" t="s">
        <v>1027</v>
      </c>
      <c r="L326" s="2391" t="s">
        <v>1027</v>
      </c>
      <c r="M326" s="2391" t="s">
        <v>1027</v>
      </c>
      <c r="N326" s="2391" t="s">
        <v>1027</v>
      </c>
      <c r="O326" s="2392" t="s">
        <v>1027</v>
      </c>
      <c r="P326" s="2391" t="s">
        <v>1027</v>
      </c>
      <c r="R326" s="2186"/>
    </row>
    <row r="327" spans="1:18" s="2185" customFormat="1" ht="13.8">
      <c r="A327" s="2226" t="s">
        <v>590</v>
      </c>
      <c r="B327" s="152"/>
      <c r="D327" s="2340"/>
      <c r="E327" s="2234">
        <v>11</v>
      </c>
      <c r="F327" s="2187" t="s">
        <v>1027</v>
      </c>
      <c r="G327" s="2389">
        <v>0</v>
      </c>
      <c r="H327" s="2389" t="s">
        <v>1027</v>
      </c>
      <c r="I327" s="686" t="s">
        <v>1433</v>
      </c>
      <c r="J327" s="686"/>
      <c r="K327" s="2391" t="s">
        <v>1027</v>
      </c>
      <c r="L327" s="2391" t="s">
        <v>1027</v>
      </c>
      <c r="M327" s="2391" t="s">
        <v>1027</v>
      </c>
      <c r="N327" s="2391" t="s">
        <v>1027</v>
      </c>
      <c r="O327" s="2392" t="s">
        <v>1027</v>
      </c>
      <c r="P327" s="2391" t="s">
        <v>1027</v>
      </c>
      <c r="R327" s="2186"/>
    </row>
    <row r="328" spans="1:18" s="2185" customFormat="1" ht="13.8">
      <c r="A328" s="2226" t="s">
        <v>590</v>
      </c>
      <c r="B328" s="152"/>
      <c r="D328" s="2340"/>
      <c r="E328" s="2234">
        <v>12</v>
      </c>
      <c r="F328" s="2187" t="s">
        <v>1027</v>
      </c>
      <c r="G328" s="2389">
        <v>0</v>
      </c>
      <c r="H328" s="2389" t="s">
        <v>1027</v>
      </c>
      <c r="I328" s="686" t="s">
        <v>1433</v>
      </c>
      <c r="J328" s="686"/>
      <c r="K328" s="2391" t="s">
        <v>1027</v>
      </c>
      <c r="L328" s="2391" t="s">
        <v>1027</v>
      </c>
      <c r="M328" s="2391" t="s">
        <v>1027</v>
      </c>
      <c r="N328" s="2391" t="s">
        <v>1027</v>
      </c>
      <c r="O328" s="2392" t="s">
        <v>1027</v>
      </c>
      <c r="P328" s="2391" t="s">
        <v>1027</v>
      </c>
      <c r="R328" s="2186"/>
    </row>
    <row r="329" spans="1:18" s="2185" customFormat="1" ht="13.8">
      <c r="A329" s="2226" t="s">
        <v>590</v>
      </c>
      <c r="B329" s="152"/>
      <c r="D329" s="2340"/>
      <c r="E329" s="2234">
        <v>13</v>
      </c>
      <c r="F329" s="2187" t="s">
        <v>1027</v>
      </c>
      <c r="G329" s="2389">
        <v>0</v>
      </c>
      <c r="H329" s="2389" t="s">
        <v>1027</v>
      </c>
      <c r="I329" s="686" t="s">
        <v>1433</v>
      </c>
      <c r="J329" s="686"/>
      <c r="K329" s="2391" t="s">
        <v>1027</v>
      </c>
      <c r="L329" s="2391" t="s">
        <v>1027</v>
      </c>
      <c r="M329" s="2391" t="s">
        <v>1027</v>
      </c>
      <c r="N329" s="2391" t="s">
        <v>1027</v>
      </c>
      <c r="O329" s="2392" t="s">
        <v>1027</v>
      </c>
      <c r="P329" s="2391" t="s">
        <v>1027</v>
      </c>
      <c r="R329" s="2186"/>
    </row>
    <row r="330" spans="1:18" s="2185" customFormat="1" ht="13.8">
      <c r="A330" s="2226" t="s">
        <v>590</v>
      </c>
      <c r="B330" s="152"/>
      <c r="D330" s="2340"/>
      <c r="E330" s="2234">
        <v>14</v>
      </c>
      <c r="F330" s="2187" t="s">
        <v>1027</v>
      </c>
      <c r="G330" s="2389">
        <v>0</v>
      </c>
      <c r="H330" s="2389" t="s">
        <v>1027</v>
      </c>
      <c r="I330" s="686" t="s">
        <v>1433</v>
      </c>
      <c r="J330" s="686"/>
      <c r="K330" s="2391" t="s">
        <v>1027</v>
      </c>
      <c r="L330" s="2391" t="s">
        <v>1027</v>
      </c>
      <c r="M330" s="2391" t="s">
        <v>1027</v>
      </c>
      <c r="N330" s="2391" t="s">
        <v>1027</v>
      </c>
      <c r="O330" s="2392" t="s">
        <v>1027</v>
      </c>
      <c r="P330" s="2391" t="s">
        <v>1027</v>
      </c>
      <c r="R330" s="2186"/>
    </row>
    <row r="331" spans="1:18" s="2185" customFormat="1" ht="13.8">
      <c r="A331" s="2226" t="s">
        <v>590</v>
      </c>
      <c r="B331" s="152"/>
      <c r="D331" s="2340"/>
      <c r="E331" s="2234">
        <v>15</v>
      </c>
      <c r="F331" s="2187" t="s">
        <v>1027</v>
      </c>
      <c r="G331" s="2389">
        <v>0</v>
      </c>
      <c r="H331" s="2389" t="s">
        <v>1027</v>
      </c>
      <c r="I331" s="686" t="s">
        <v>1433</v>
      </c>
      <c r="J331" s="686"/>
      <c r="K331" s="2391" t="s">
        <v>1027</v>
      </c>
      <c r="L331" s="2391" t="s">
        <v>1027</v>
      </c>
      <c r="M331" s="2391" t="s">
        <v>1027</v>
      </c>
      <c r="N331" s="2391" t="s">
        <v>1027</v>
      </c>
      <c r="O331" s="2392" t="s">
        <v>1027</v>
      </c>
      <c r="P331" s="2391" t="s">
        <v>1027</v>
      </c>
      <c r="R331" s="2186"/>
    </row>
    <row r="332" spans="1:18" s="2185" customFormat="1" ht="13.8">
      <c r="A332" s="2226" t="s">
        <v>590</v>
      </c>
      <c r="B332" s="152"/>
      <c r="D332" s="2340"/>
      <c r="E332" s="2234">
        <v>16</v>
      </c>
      <c r="F332" s="2187" t="s">
        <v>1027</v>
      </c>
      <c r="G332" s="2389">
        <v>0</v>
      </c>
      <c r="H332" s="2389" t="s">
        <v>1027</v>
      </c>
      <c r="I332" s="686" t="s">
        <v>1433</v>
      </c>
      <c r="J332" s="686"/>
      <c r="K332" s="2391" t="s">
        <v>1027</v>
      </c>
      <c r="L332" s="2391" t="s">
        <v>1027</v>
      </c>
      <c r="M332" s="2391" t="s">
        <v>1027</v>
      </c>
      <c r="N332" s="2391" t="s">
        <v>1027</v>
      </c>
      <c r="O332" s="2392" t="s">
        <v>1027</v>
      </c>
      <c r="P332" s="2391" t="s">
        <v>1027</v>
      </c>
      <c r="R332" s="2186"/>
    </row>
    <row r="333" spans="1:18" s="2185" customFormat="1" ht="13.8">
      <c r="A333" s="2226" t="s">
        <v>590</v>
      </c>
      <c r="B333" s="152"/>
      <c r="D333" s="2340"/>
      <c r="E333" s="2234">
        <v>17</v>
      </c>
      <c r="F333" s="2187" t="s">
        <v>1027</v>
      </c>
      <c r="G333" s="2389">
        <v>0</v>
      </c>
      <c r="H333" s="2389" t="s">
        <v>1027</v>
      </c>
      <c r="I333" s="686" t="s">
        <v>1433</v>
      </c>
      <c r="J333" s="686"/>
      <c r="K333" s="2391" t="s">
        <v>1027</v>
      </c>
      <c r="L333" s="2391" t="s">
        <v>1027</v>
      </c>
      <c r="M333" s="2391" t="s">
        <v>1027</v>
      </c>
      <c r="N333" s="2391" t="s">
        <v>1027</v>
      </c>
      <c r="O333" s="2392" t="s">
        <v>1027</v>
      </c>
      <c r="P333" s="2391" t="s">
        <v>1027</v>
      </c>
      <c r="R333" s="2186"/>
    </row>
    <row r="334" spans="1:18" s="2185" customFormat="1" ht="13.8">
      <c r="A334" s="2226" t="s">
        <v>590</v>
      </c>
      <c r="B334" s="152"/>
      <c r="D334" s="2340"/>
      <c r="E334" s="2234">
        <v>18</v>
      </c>
      <c r="F334" s="2187" t="s">
        <v>1027</v>
      </c>
      <c r="G334" s="2389">
        <v>0</v>
      </c>
      <c r="H334" s="2389" t="s">
        <v>1027</v>
      </c>
      <c r="I334" s="686" t="s">
        <v>1433</v>
      </c>
      <c r="J334" s="686"/>
      <c r="K334" s="2391" t="s">
        <v>1027</v>
      </c>
      <c r="L334" s="2391" t="s">
        <v>1027</v>
      </c>
      <c r="M334" s="2391" t="s">
        <v>1027</v>
      </c>
      <c r="N334" s="2391" t="s">
        <v>1027</v>
      </c>
      <c r="O334" s="2392" t="s">
        <v>1027</v>
      </c>
      <c r="P334" s="2391" t="s">
        <v>1027</v>
      </c>
      <c r="R334" s="2186"/>
    </row>
    <row r="335" spans="1:18" s="2185" customFormat="1" ht="13.8">
      <c r="A335" s="2226" t="s">
        <v>590</v>
      </c>
      <c r="B335" s="152"/>
      <c r="D335" s="2340"/>
      <c r="E335" s="2234">
        <v>19</v>
      </c>
      <c r="F335" s="2187" t="s">
        <v>1027</v>
      </c>
      <c r="G335" s="2389">
        <v>0</v>
      </c>
      <c r="H335" s="2389" t="s">
        <v>1027</v>
      </c>
      <c r="I335" s="686" t="s">
        <v>1433</v>
      </c>
      <c r="J335" s="686"/>
      <c r="K335" s="2391" t="s">
        <v>1027</v>
      </c>
      <c r="L335" s="2391" t="s">
        <v>1027</v>
      </c>
      <c r="M335" s="2391" t="s">
        <v>1027</v>
      </c>
      <c r="N335" s="2391" t="s">
        <v>1027</v>
      </c>
      <c r="O335" s="2392" t="s">
        <v>1027</v>
      </c>
      <c r="P335" s="2391" t="s">
        <v>1027</v>
      </c>
      <c r="R335" s="2186"/>
    </row>
    <row r="336" spans="1:18" s="2185" customFormat="1" ht="13.8">
      <c r="A336" s="2226" t="s">
        <v>590</v>
      </c>
      <c r="B336" s="152"/>
      <c r="D336" s="2340"/>
      <c r="E336" s="2234">
        <v>20</v>
      </c>
      <c r="F336" s="2187" t="s">
        <v>1027</v>
      </c>
      <c r="G336" s="2389">
        <v>0</v>
      </c>
      <c r="H336" s="2389" t="s">
        <v>1027</v>
      </c>
      <c r="I336" s="686" t="s">
        <v>1433</v>
      </c>
      <c r="J336" s="686"/>
      <c r="K336" s="2391" t="s">
        <v>1027</v>
      </c>
      <c r="L336" s="2391" t="s">
        <v>1027</v>
      </c>
      <c r="M336" s="2391" t="s">
        <v>1027</v>
      </c>
      <c r="N336" s="2391" t="s">
        <v>1027</v>
      </c>
      <c r="O336" s="2392" t="s">
        <v>1027</v>
      </c>
      <c r="P336" s="2391" t="s">
        <v>1027</v>
      </c>
      <c r="R336" s="2186"/>
    </row>
    <row r="337" spans="1:23" s="2185" customFormat="1" ht="13.8">
      <c r="A337" s="2226" t="s">
        <v>590</v>
      </c>
      <c r="B337" s="152"/>
      <c r="D337" s="2340"/>
      <c r="E337" s="2234">
        <v>21</v>
      </c>
      <c r="F337" s="2187" t="s">
        <v>1027</v>
      </c>
      <c r="G337" s="2389">
        <v>0</v>
      </c>
      <c r="H337" s="2389" t="s">
        <v>1027</v>
      </c>
      <c r="I337" s="686" t="s">
        <v>1433</v>
      </c>
      <c r="J337" s="686"/>
      <c r="K337" s="2391" t="s">
        <v>1027</v>
      </c>
      <c r="L337" s="2391" t="s">
        <v>1027</v>
      </c>
      <c r="M337" s="2391" t="s">
        <v>1027</v>
      </c>
      <c r="N337" s="2391" t="s">
        <v>1027</v>
      </c>
      <c r="O337" s="2392" t="s">
        <v>1027</v>
      </c>
      <c r="P337" s="2391" t="s">
        <v>1027</v>
      </c>
      <c r="R337" s="2186"/>
    </row>
    <row r="338" spans="1:23" s="2185" customFormat="1" ht="13.8">
      <c r="A338" s="2226" t="s">
        <v>590</v>
      </c>
      <c r="B338" s="152"/>
      <c r="D338" s="2340"/>
      <c r="E338" s="2234">
        <v>22</v>
      </c>
      <c r="F338" s="2187" t="s">
        <v>1027</v>
      </c>
      <c r="G338" s="2389">
        <v>0</v>
      </c>
      <c r="H338" s="2389" t="s">
        <v>1027</v>
      </c>
      <c r="I338" s="686" t="s">
        <v>1433</v>
      </c>
      <c r="J338" s="686"/>
      <c r="K338" s="2391" t="s">
        <v>1027</v>
      </c>
      <c r="L338" s="2391" t="s">
        <v>1027</v>
      </c>
      <c r="M338" s="2391" t="s">
        <v>1027</v>
      </c>
      <c r="N338" s="2391" t="s">
        <v>1027</v>
      </c>
      <c r="O338" s="2392" t="s">
        <v>1027</v>
      </c>
      <c r="P338" s="2391" t="s">
        <v>1027</v>
      </c>
      <c r="R338" s="2186"/>
    </row>
    <row r="339" spans="1:23" s="2185" customFormat="1" ht="13.8">
      <c r="A339" s="2226" t="s">
        <v>590</v>
      </c>
      <c r="B339" s="152"/>
      <c r="D339" s="2340"/>
      <c r="E339" s="2234">
        <v>23</v>
      </c>
      <c r="F339" s="2187" t="s">
        <v>1027</v>
      </c>
      <c r="G339" s="2389">
        <v>0</v>
      </c>
      <c r="H339" s="2389" t="s">
        <v>1027</v>
      </c>
      <c r="I339" s="686" t="s">
        <v>1433</v>
      </c>
      <c r="J339" s="686"/>
      <c r="K339" s="2391" t="s">
        <v>1027</v>
      </c>
      <c r="L339" s="2391" t="s">
        <v>1027</v>
      </c>
      <c r="M339" s="2391" t="s">
        <v>1027</v>
      </c>
      <c r="N339" s="2391" t="s">
        <v>1027</v>
      </c>
      <c r="O339" s="2392" t="s">
        <v>1027</v>
      </c>
      <c r="P339" s="2391" t="s">
        <v>1027</v>
      </c>
      <c r="R339" s="2186"/>
    </row>
    <row r="340" spans="1:23" s="2185" customFormat="1" ht="13.8">
      <c r="A340" s="2226" t="s">
        <v>590</v>
      </c>
      <c r="B340" s="152"/>
      <c r="D340" s="2340"/>
      <c r="E340" s="2234">
        <v>24</v>
      </c>
      <c r="F340" s="2187" t="s">
        <v>1027</v>
      </c>
      <c r="G340" s="2389">
        <v>0</v>
      </c>
      <c r="H340" s="2389" t="s">
        <v>1027</v>
      </c>
      <c r="I340" s="686" t="s">
        <v>1433</v>
      </c>
      <c r="J340" s="686"/>
      <c r="K340" s="2391" t="s">
        <v>1027</v>
      </c>
      <c r="L340" s="2391" t="s">
        <v>1027</v>
      </c>
      <c r="M340" s="2391" t="s">
        <v>1027</v>
      </c>
      <c r="N340" s="2391" t="s">
        <v>1027</v>
      </c>
      <c r="O340" s="2392" t="s">
        <v>1027</v>
      </c>
      <c r="P340" s="2391" t="s">
        <v>1027</v>
      </c>
      <c r="R340" s="2186"/>
    </row>
    <row r="341" spans="1:23" s="2185" customFormat="1" ht="13.8">
      <c r="A341" s="2226" t="s">
        <v>590</v>
      </c>
      <c r="B341" s="152"/>
      <c r="D341" s="2340"/>
      <c r="E341" s="2234">
        <v>25</v>
      </c>
      <c r="F341" s="2187" t="s">
        <v>1027</v>
      </c>
      <c r="G341" s="2389">
        <v>0</v>
      </c>
      <c r="H341" s="2389" t="s">
        <v>1027</v>
      </c>
      <c r="I341" s="686" t="s">
        <v>1433</v>
      </c>
      <c r="J341" s="686"/>
      <c r="K341" s="2391" t="s">
        <v>1027</v>
      </c>
      <c r="L341" s="2391" t="s">
        <v>1027</v>
      </c>
      <c r="M341" s="2391" t="s">
        <v>1027</v>
      </c>
      <c r="N341" s="2391" t="s">
        <v>1027</v>
      </c>
      <c r="O341" s="2392" t="s">
        <v>1027</v>
      </c>
      <c r="P341" s="2391" t="s">
        <v>1027</v>
      </c>
      <c r="R341" s="2186"/>
    </row>
    <row r="342" spans="1:23" s="2185" customFormat="1" ht="13.8">
      <c r="A342" s="152"/>
      <c r="B342" s="152"/>
      <c r="D342" s="2340"/>
      <c r="F342" s="2355" t="s">
        <v>1412</v>
      </c>
      <c r="G342" s="2371"/>
      <c r="H342" s="2371"/>
      <c r="I342" s="2371"/>
      <c r="J342" s="2371"/>
      <c r="K342" s="2393">
        <v>8.1974999999999998</v>
      </c>
      <c r="L342" s="2393">
        <v>7.891</v>
      </c>
      <c r="M342" s="2393">
        <v>10.397</v>
      </c>
      <c r="N342" s="2393">
        <v>27.251000000000001</v>
      </c>
      <c r="O342" s="2394">
        <v>23.713500000000003</v>
      </c>
      <c r="P342" s="2393">
        <v>19.672999999999998</v>
      </c>
      <c r="R342" s="2186"/>
    </row>
    <row r="343" spans="1:23" s="2185" customFormat="1" ht="13.8">
      <c r="A343" s="152"/>
      <c r="B343" s="152"/>
      <c r="D343" s="2324"/>
      <c r="E343" s="2187"/>
      <c r="F343" s="2261"/>
      <c r="G343" s="2389"/>
      <c r="H343" s="2389"/>
      <c r="I343" s="686"/>
      <c r="J343" s="686"/>
      <c r="K343" s="686"/>
      <c r="O343" s="2372"/>
      <c r="P343" s="2373"/>
      <c r="R343" s="2186"/>
      <c r="W343" s="2186"/>
    </row>
    <row r="344" spans="1:23" s="2185" customFormat="1" ht="13.8">
      <c r="A344" s="152"/>
      <c r="B344" s="152"/>
      <c r="D344" s="2324"/>
      <c r="E344" s="2187"/>
      <c r="F344" s="2261"/>
      <c r="G344" s="2389"/>
      <c r="H344" s="2389"/>
      <c r="I344" s="686"/>
      <c r="J344" s="686"/>
      <c r="K344" s="686"/>
      <c r="O344" s="2372"/>
      <c r="P344" s="2373"/>
      <c r="R344" s="2186"/>
      <c r="W344" s="2186"/>
    </row>
    <row r="345" spans="1:23" s="2185" customFormat="1" ht="13.8">
      <c r="A345" s="152"/>
      <c r="B345" s="152"/>
      <c r="D345" s="2340"/>
      <c r="F345" s="2398"/>
      <c r="I345" s="2233"/>
      <c r="J345" s="2233"/>
      <c r="K345" s="2233"/>
      <c r="O345" s="2372"/>
      <c r="P345" s="2373"/>
      <c r="R345" s="2186"/>
    </row>
    <row r="346" spans="1:23" s="2185" customFormat="1" ht="13.8">
      <c r="A346" s="152"/>
      <c r="B346" s="152"/>
      <c r="D346" s="2324">
        <v>4.0699999999999985</v>
      </c>
      <c r="E346" s="2362"/>
      <c r="F346" s="2326" t="s">
        <v>1093</v>
      </c>
      <c r="G346" s="2320" t="s">
        <v>1417</v>
      </c>
      <c r="H346" s="2320"/>
      <c r="I346" s="2411"/>
      <c r="J346" s="2411"/>
      <c r="K346" s="2330" t="s">
        <v>463</v>
      </c>
      <c r="L346" s="2330" t="s">
        <v>464</v>
      </c>
      <c r="M346" s="2330" t="s">
        <v>465</v>
      </c>
      <c r="N346" s="2330" t="s">
        <v>466</v>
      </c>
      <c r="O346" s="2328" t="s">
        <v>147</v>
      </c>
      <c r="P346" s="2330" t="s">
        <v>1420</v>
      </c>
      <c r="R346" s="2186"/>
      <c r="W346" s="2186"/>
    </row>
    <row r="347" spans="1:23" s="2185" customFormat="1" ht="13.8">
      <c r="A347" s="152"/>
      <c r="B347" s="152"/>
      <c r="D347" s="2324"/>
      <c r="E347" s="2234"/>
      <c r="F347" s="2385">
        <v>0</v>
      </c>
      <c r="G347" s="2386">
        <v>0</v>
      </c>
      <c r="H347" s="2386" t="s">
        <v>114</v>
      </c>
      <c r="I347" s="2399" t="s">
        <v>1434</v>
      </c>
      <c r="J347" s="2399"/>
      <c r="K347" s="2387" t="s">
        <v>1027</v>
      </c>
      <c r="L347" s="2387" t="s">
        <v>1027</v>
      </c>
      <c r="M347" s="2387" t="s">
        <v>1027</v>
      </c>
      <c r="N347" s="2387" t="s">
        <v>1027</v>
      </c>
      <c r="O347" s="2388" t="s">
        <v>1027</v>
      </c>
      <c r="P347" s="2387" t="s">
        <v>1027</v>
      </c>
      <c r="R347" s="2186"/>
    </row>
    <row r="348" spans="1:23" s="2185" customFormat="1" ht="13.8">
      <c r="A348" s="2226" t="s">
        <v>232</v>
      </c>
      <c r="B348" s="152"/>
      <c r="D348" s="2340"/>
      <c r="E348" s="2234">
        <v>1</v>
      </c>
      <c r="F348" s="2187" t="s">
        <v>1494</v>
      </c>
      <c r="G348" s="2389" t="s">
        <v>945</v>
      </c>
      <c r="H348" s="2389" t="s">
        <v>114</v>
      </c>
      <c r="I348" s="686" t="s">
        <v>1434</v>
      </c>
      <c r="J348" s="686"/>
      <c r="K348" s="2391">
        <v>0</v>
      </c>
      <c r="L348" s="2391">
        <v>0</v>
      </c>
      <c r="M348" s="2391">
        <v>0</v>
      </c>
      <c r="N348" s="2391">
        <v>0</v>
      </c>
      <c r="O348" s="2392">
        <v>0</v>
      </c>
      <c r="P348" s="2391">
        <v>0</v>
      </c>
      <c r="R348" s="2186"/>
    </row>
    <row r="349" spans="1:23" s="2185" customFormat="1" ht="13.8">
      <c r="A349" s="2226" t="s">
        <v>232</v>
      </c>
      <c r="B349" s="152"/>
      <c r="D349" s="2340"/>
      <c r="E349" s="2234">
        <v>2</v>
      </c>
      <c r="F349" s="2187" t="s">
        <v>1498</v>
      </c>
      <c r="G349" s="2389" t="s">
        <v>953</v>
      </c>
      <c r="H349" s="2389" t="s">
        <v>114</v>
      </c>
      <c r="I349" s="686" t="s">
        <v>1434</v>
      </c>
      <c r="J349" s="686"/>
      <c r="K349" s="2391">
        <v>0</v>
      </c>
      <c r="L349" s="2391">
        <v>0</v>
      </c>
      <c r="M349" s="2391">
        <v>0</v>
      </c>
      <c r="N349" s="2391">
        <v>0</v>
      </c>
      <c r="O349" s="2392">
        <v>0</v>
      </c>
      <c r="P349" s="2391">
        <v>0</v>
      </c>
      <c r="R349" s="2186"/>
    </row>
    <row r="350" spans="1:23" s="2185" customFormat="1" ht="13.8">
      <c r="A350" s="2226" t="s">
        <v>232</v>
      </c>
      <c r="B350" s="152"/>
      <c r="D350" s="2340"/>
      <c r="E350" s="2234">
        <v>3</v>
      </c>
      <c r="F350" s="2187" t="s">
        <v>1500</v>
      </c>
      <c r="G350" s="2389" t="s">
        <v>964</v>
      </c>
      <c r="H350" s="2389" t="s">
        <v>114</v>
      </c>
      <c r="I350" s="686" t="s">
        <v>1434</v>
      </c>
      <c r="J350" s="686"/>
      <c r="K350" s="2391">
        <v>0</v>
      </c>
      <c r="L350" s="2391">
        <v>0</v>
      </c>
      <c r="M350" s="2391">
        <v>0</v>
      </c>
      <c r="N350" s="2391">
        <v>0</v>
      </c>
      <c r="O350" s="2392">
        <v>0</v>
      </c>
      <c r="P350" s="2391">
        <v>0</v>
      </c>
      <c r="R350" s="2186"/>
    </row>
    <row r="351" spans="1:23" s="2185" customFormat="1" ht="13.8">
      <c r="A351" s="2226" t="s">
        <v>232</v>
      </c>
      <c r="B351" s="152"/>
      <c r="D351" s="2340"/>
      <c r="E351" s="2234">
        <v>4</v>
      </c>
      <c r="F351" s="2187" t="s">
        <v>1503</v>
      </c>
      <c r="G351" s="2389" t="s">
        <v>971</v>
      </c>
      <c r="H351" s="2389" t="s">
        <v>114</v>
      </c>
      <c r="I351" s="686" t="s">
        <v>1434</v>
      </c>
      <c r="J351" s="686"/>
      <c r="K351" s="2391">
        <v>0</v>
      </c>
      <c r="L351" s="2391">
        <v>0</v>
      </c>
      <c r="M351" s="2391">
        <v>0</v>
      </c>
      <c r="N351" s="2391">
        <v>0</v>
      </c>
      <c r="O351" s="2392">
        <v>0</v>
      </c>
      <c r="P351" s="2391">
        <v>0</v>
      </c>
      <c r="R351" s="2186"/>
    </row>
    <row r="352" spans="1:23" s="2185" customFormat="1" ht="13.8">
      <c r="A352" s="2226" t="s">
        <v>232</v>
      </c>
      <c r="B352" s="152"/>
      <c r="D352" s="2340"/>
      <c r="E352" s="2234">
        <v>5</v>
      </c>
      <c r="F352" s="2187" t="s">
        <v>1504</v>
      </c>
      <c r="G352" s="2389" t="s">
        <v>978</v>
      </c>
      <c r="H352" s="2389" t="s">
        <v>114</v>
      </c>
      <c r="I352" s="686" t="s">
        <v>1434</v>
      </c>
      <c r="J352" s="686"/>
      <c r="K352" s="2391">
        <v>0</v>
      </c>
      <c r="L352" s="2391">
        <v>0</v>
      </c>
      <c r="M352" s="2391">
        <v>0</v>
      </c>
      <c r="N352" s="2391">
        <v>0</v>
      </c>
      <c r="O352" s="2392">
        <v>0</v>
      </c>
      <c r="P352" s="2391">
        <v>0</v>
      </c>
      <c r="R352" s="2186"/>
    </row>
    <row r="353" spans="1:18" s="2185" customFormat="1" ht="13.8">
      <c r="A353" s="2226" t="s">
        <v>232</v>
      </c>
      <c r="B353" s="152"/>
      <c r="D353" s="2340"/>
      <c r="E353" s="2234">
        <v>6</v>
      </c>
      <c r="F353" s="2187" t="s">
        <v>1505</v>
      </c>
      <c r="G353" s="2389" t="s">
        <v>985</v>
      </c>
      <c r="H353" s="2389" t="s">
        <v>114</v>
      </c>
      <c r="I353" s="686" t="s">
        <v>1434</v>
      </c>
      <c r="J353" s="686"/>
      <c r="K353" s="2391">
        <v>0</v>
      </c>
      <c r="L353" s="2391">
        <v>0</v>
      </c>
      <c r="M353" s="2391">
        <v>0</v>
      </c>
      <c r="N353" s="2391">
        <v>0</v>
      </c>
      <c r="O353" s="2392">
        <v>0</v>
      </c>
      <c r="P353" s="2391">
        <v>0</v>
      </c>
      <c r="R353" s="2186"/>
    </row>
    <row r="354" spans="1:18" s="2185" customFormat="1" ht="13.8">
      <c r="A354" s="2226" t="s">
        <v>232</v>
      </c>
      <c r="B354" s="152"/>
      <c r="D354" s="2340"/>
      <c r="E354" s="2234">
        <v>7</v>
      </c>
      <c r="F354" s="2187" t="s">
        <v>1508</v>
      </c>
      <c r="G354" s="2389" t="s">
        <v>996</v>
      </c>
      <c r="H354" s="2389" t="s">
        <v>114</v>
      </c>
      <c r="I354" s="686" t="s">
        <v>1434</v>
      </c>
      <c r="J354" s="686"/>
      <c r="K354" s="2391">
        <v>0</v>
      </c>
      <c r="L354" s="2391">
        <v>0</v>
      </c>
      <c r="M354" s="2391">
        <v>0</v>
      </c>
      <c r="N354" s="2391">
        <v>0</v>
      </c>
      <c r="O354" s="2392">
        <v>0</v>
      </c>
      <c r="P354" s="2391">
        <v>0</v>
      </c>
      <c r="R354" s="2186"/>
    </row>
    <row r="355" spans="1:18" s="2185" customFormat="1" ht="13.8">
      <c r="A355" s="2226" t="s">
        <v>232</v>
      </c>
      <c r="B355" s="152"/>
      <c r="D355" s="2340"/>
      <c r="E355" s="2234">
        <v>8</v>
      </c>
      <c r="F355" s="2187" t="s">
        <v>1510</v>
      </c>
      <c r="G355" s="2389" t="s">
        <v>1004</v>
      </c>
      <c r="H355" s="2389" t="s">
        <v>114</v>
      </c>
      <c r="I355" s="686" t="s">
        <v>1434</v>
      </c>
      <c r="J355" s="686"/>
      <c r="K355" s="2391">
        <v>0</v>
      </c>
      <c r="L355" s="2391">
        <v>0</v>
      </c>
      <c r="M355" s="2391">
        <v>0</v>
      </c>
      <c r="N355" s="2391">
        <v>0</v>
      </c>
      <c r="O355" s="2392">
        <v>0</v>
      </c>
      <c r="P355" s="2391">
        <v>0</v>
      </c>
      <c r="R355" s="2186"/>
    </row>
    <row r="356" spans="1:18" s="2185" customFormat="1" ht="13.8">
      <c r="A356" s="2226" t="s">
        <v>590</v>
      </c>
      <c r="B356" s="152"/>
      <c r="D356" s="2340"/>
      <c r="E356" s="2234">
        <v>9</v>
      </c>
      <c r="F356" s="2187" t="s">
        <v>1027</v>
      </c>
      <c r="G356" s="2389">
        <v>0</v>
      </c>
      <c r="H356" s="2389" t="s">
        <v>1027</v>
      </c>
      <c r="I356" s="686" t="s">
        <v>1434</v>
      </c>
      <c r="J356" s="686"/>
      <c r="K356" s="2391" t="s">
        <v>1027</v>
      </c>
      <c r="L356" s="2391" t="s">
        <v>1027</v>
      </c>
      <c r="M356" s="2391" t="s">
        <v>1027</v>
      </c>
      <c r="N356" s="2391" t="s">
        <v>1027</v>
      </c>
      <c r="O356" s="2392" t="s">
        <v>1027</v>
      </c>
      <c r="P356" s="2391" t="s">
        <v>1027</v>
      </c>
      <c r="R356" s="2186"/>
    </row>
    <row r="357" spans="1:18" s="2185" customFormat="1" ht="13.8">
      <c r="A357" s="2226" t="s">
        <v>590</v>
      </c>
      <c r="B357" s="152"/>
      <c r="D357" s="2340"/>
      <c r="E357" s="2234">
        <v>10</v>
      </c>
      <c r="F357" s="2187" t="s">
        <v>1027</v>
      </c>
      <c r="G357" s="2389">
        <v>0</v>
      </c>
      <c r="H357" s="2389" t="s">
        <v>1027</v>
      </c>
      <c r="I357" s="686" t="s">
        <v>1434</v>
      </c>
      <c r="J357" s="686"/>
      <c r="K357" s="2391" t="s">
        <v>1027</v>
      </c>
      <c r="L357" s="2391" t="s">
        <v>1027</v>
      </c>
      <c r="M357" s="2391" t="s">
        <v>1027</v>
      </c>
      <c r="N357" s="2391" t="s">
        <v>1027</v>
      </c>
      <c r="O357" s="2392" t="s">
        <v>1027</v>
      </c>
      <c r="P357" s="2391" t="s">
        <v>1027</v>
      </c>
      <c r="R357" s="2186"/>
    </row>
    <row r="358" spans="1:18" s="2185" customFormat="1" ht="13.8">
      <c r="A358" s="2226" t="s">
        <v>590</v>
      </c>
      <c r="B358" s="152"/>
      <c r="D358" s="2340"/>
      <c r="E358" s="2234">
        <v>11</v>
      </c>
      <c r="F358" s="2187" t="s">
        <v>1027</v>
      </c>
      <c r="G358" s="2389">
        <v>0</v>
      </c>
      <c r="H358" s="2389" t="s">
        <v>1027</v>
      </c>
      <c r="I358" s="686" t="s">
        <v>1434</v>
      </c>
      <c r="J358" s="686"/>
      <c r="K358" s="2391" t="s">
        <v>1027</v>
      </c>
      <c r="L358" s="2391" t="s">
        <v>1027</v>
      </c>
      <c r="M358" s="2391" t="s">
        <v>1027</v>
      </c>
      <c r="N358" s="2391" t="s">
        <v>1027</v>
      </c>
      <c r="O358" s="2392" t="s">
        <v>1027</v>
      </c>
      <c r="P358" s="2391" t="s">
        <v>1027</v>
      </c>
      <c r="R358" s="2186"/>
    </row>
    <row r="359" spans="1:18" s="2185" customFormat="1" ht="13.8">
      <c r="A359" s="2226" t="s">
        <v>590</v>
      </c>
      <c r="B359" s="152"/>
      <c r="D359" s="2340"/>
      <c r="E359" s="2234">
        <v>12</v>
      </c>
      <c r="F359" s="2187" t="s">
        <v>1027</v>
      </c>
      <c r="G359" s="2389">
        <v>0</v>
      </c>
      <c r="H359" s="2389" t="s">
        <v>1027</v>
      </c>
      <c r="I359" s="686" t="s">
        <v>1434</v>
      </c>
      <c r="J359" s="686"/>
      <c r="K359" s="2391" t="s">
        <v>1027</v>
      </c>
      <c r="L359" s="2391" t="s">
        <v>1027</v>
      </c>
      <c r="M359" s="2391" t="s">
        <v>1027</v>
      </c>
      <c r="N359" s="2391" t="s">
        <v>1027</v>
      </c>
      <c r="O359" s="2392" t="s">
        <v>1027</v>
      </c>
      <c r="P359" s="2391" t="s">
        <v>1027</v>
      </c>
      <c r="R359" s="2186"/>
    </row>
    <row r="360" spans="1:18" s="2185" customFormat="1" ht="13.8">
      <c r="A360" s="2226" t="s">
        <v>590</v>
      </c>
      <c r="B360" s="152"/>
      <c r="D360" s="2340"/>
      <c r="E360" s="2234">
        <v>13</v>
      </c>
      <c r="F360" s="2187" t="s">
        <v>1027</v>
      </c>
      <c r="G360" s="2389">
        <v>0</v>
      </c>
      <c r="H360" s="2389" t="s">
        <v>1027</v>
      </c>
      <c r="I360" s="686" t="s">
        <v>1434</v>
      </c>
      <c r="J360" s="686"/>
      <c r="K360" s="2391" t="s">
        <v>1027</v>
      </c>
      <c r="L360" s="2391" t="s">
        <v>1027</v>
      </c>
      <c r="M360" s="2391" t="s">
        <v>1027</v>
      </c>
      <c r="N360" s="2391" t="s">
        <v>1027</v>
      </c>
      <c r="O360" s="2392" t="s">
        <v>1027</v>
      </c>
      <c r="P360" s="2391" t="s">
        <v>1027</v>
      </c>
      <c r="R360" s="2186"/>
    </row>
    <row r="361" spans="1:18" s="2185" customFormat="1" ht="13.8">
      <c r="A361" s="2226" t="s">
        <v>590</v>
      </c>
      <c r="B361" s="152"/>
      <c r="D361" s="2340"/>
      <c r="E361" s="2234">
        <v>14</v>
      </c>
      <c r="F361" s="2187" t="s">
        <v>1027</v>
      </c>
      <c r="G361" s="2389">
        <v>0</v>
      </c>
      <c r="H361" s="2389" t="s">
        <v>1027</v>
      </c>
      <c r="I361" s="686" t="s">
        <v>1434</v>
      </c>
      <c r="J361" s="686"/>
      <c r="K361" s="2391" t="s">
        <v>1027</v>
      </c>
      <c r="L361" s="2391" t="s">
        <v>1027</v>
      </c>
      <c r="M361" s="2391" t="s">
        <v>1027</v>
      </c>
      <c r="N361" s="2391" t="s">
        <v>1027</v>
      </c>
      <c r="O361" s="2392" t="s">
        <v>1027</v>
      </c>
      <c r="P361" s="2391" t="s">
        <v>1027</v>
      </c>
      <c r="R361" s="2186"/>
    </row>
    <row r="362" spans="1:18" s="2185" customFormat="1" ht="13.8">
      <c r="A362" s="2226" t="s">
        <v>590</v>
      </c>
      <c r="B362" s="152"/>
      <c r="D362" s="2340"/>
      <c r="E362" s="2234">
        <v>15</v>
      </c>
      <c r="F362" s="2187" t="s">
        <v>1027</v>
      </c>
      <c r="G362" s="2389">
        <v>0</v>
      </c>
      <c r="H362" s="2389" t="s">
        <v>1027</v>
      </c>
      <c r="I362" s="686" t="s">
        <v>1434</v>
      </c>
      <c r="J362" s="686"/>
      <c r="K362" s="2391" t="s">
        <v>1027</v>
      </c>
      <c r="L362" s="2391" t="s">
        <v>1027</v>
      </c>
      <c r="M362" s="2391" t="s">
        <v>1027</v>
      </c>
      <c r="N362" s="2391" t="s">
        <v>1027</v>
      </c>
      <c r="O362" s="2392" t="s">
        <v>1027</v>
      </c>
      <c r="P362" s="2391" t="s">
        <v>1027</v>
      </c>
      <c r="R362" s="2186"/>
    </row>
    <row r="363" spans="1:18" s="2185" customFormat="1" ht="13.8">
      <c r="A363" s="2226" t="s">
        <v>590</v>
      </c>
      <c r="B363" s="152"/>
      <c r="D363" s="2340"/>
      <c r="E363" s="2234">
        <v>16</v>
      </c>
      <c r="F363" s="2187" t="s">
        <v>1027</v>
      </c>
      <c r="G363" s="2389">
        <v>0</v>
      </c>
      <c r="H363" s="2389" t="s">
        <v>1027</v>
      </c>
      <c r="I363" s="686" t="s">
        <v>1434</v>
      </c>
      <c r="J363" s="686"/>
      <c r="K363" s="2391" t="s">
        <v>1027</v>
      </c>
      <c r="L363" s="2391" t="s">
        <v>1027</v>
      </c>
      <c r="M363" s="2391" t="s">
        <v>1027</v>
      </c>
      <c r="N363" s="2391" t="s">
        <v>1027</v>
      </c>
      <c r="O363" s="2392" t="s">
        <v>1027</v>
      </c>
      <c r="P363" s="2391" t="s">
        <v>1027</v>
      </c>
      <c r="R363" s="2186"/>
    </row>
    <row r="364" spans="1:18" s="2185" customFormat="1" ht="13.8">
      <c r="A364" s="2226" t="s">
        <v>590</v>
      </c>
      <c r="B364" s="152"/>
      <c r="D364" s="2340"/>
      <c r="E364" s="2234">
        <v>17</v>
      </c>
      <c r="F364" s="2187" t="s">
        <v>1027</v>
      </c>
      <c r="G364" s="2389">
        <v>0</v>
      </c>
      <c r="H364" s="2389" t="s">
        <v>1027</v>
      </c>
      <c r="I364" s="686" t="s">
        <v>1434</v>
      </c>
      <c r="J364" s="686"/>
      <c r="K364" s="2391" t="s">
        <v>1027</v>
      </c>
      <c r="L364" s="2391" t="s">
        <v>1027</v>
      </c>
      <c r="M364" s="2391" t="s">
        <v>1027</v>
      </c>
      <c r="N364" s="2391" t="s">
        <v>1027</v>
      </c>
      <c r="O364" s="2392" t="s">
        <v>1027</v>
      </c>
      <c r="P364" s="2391" t="s">
        <v>1027</v>
      </c>
      <c r="R364" s="2186"/>
    </row>
    <row r="365" spans="1:18" s="2185" customFormat="1" ht="13.8">
      <c r="A365" s="2226" t="s">
        <v>590</v>
      </c>
      <c r="B365" s="152"/>
      <c r="D365" s="2340"/>
      <c r="E365" s="2234">
        <v>18</v>
      </c>
      <c r="F365" s="2187" t="s">
        <v>1027</v>
      </c>
      <c r="G365" s="2389">
        <v>0</v>
      </c>
      <c r="H365" s="2389" t="s">
        <v>1027</v>
      </c>
      <c r="I365" s="686" t="s">
        <v>1434</v>
      </c>
      <c r="J365" s="686"/>
      <c r="K365" s="2391" t="s">
        <v>1027</v>
      </c>
      <c r="L365" s="2391" t="s">
        <v>1027</v>
      </c>
      <c r="M365" s="2391" t="s">
        <v>1027</v>
      </c>
      <c r="N365" s="2391" t="s">
        <v>1027</v>
      </c>
      <c r="O365" s="2392" t="s">
        <v>1027</v>
      </c>
      <c r="P365" s="2391" t="s">
        <v>1027</v>
      </c>
      <c r="R365" s="2186"/>
    </row>
    <row r="366" spans="1:18" s="2185" customFormat="1" ht="13.8">
      <c r="A366" s="2226" t="s">
        <v>590</v>
      </c>
      <c r="B366" s="152"/>
      <c r="D366" s="2340"/>
      <c r="E366" s="2234">
        <v>19</v>
      </c>
      <c r="F366" s="2187" t="s">
        <v>1027</v>
      </c>
      <c r="G366" s="2389">
        <v>0</v>
      </c>
      <c r="H366" s="2389" t="s">
        <v>1027</v>
      </c>
      <c r="I366" s="686" t="s">
        <v>1434</v>
      </c>
      <c r="J366" s="686"/>
      <c r="K366" s="2391" t="s">
        <v>1027</v>
      </c>
      <c r="L366" s="2391" t="s">
        <v>1027</v>
      </c>
      <c r="M366" s="2391" t="s">
        <v>1027</v>
      </c>
      <c r="N366" s="2391" t="s">
        <v>1027</v>
      </c>
      <c r="O366" s="2392" t="s">
        <v>1027</v>
      </c>
      <c r="P366" s="2391" t="s">
        <v>1027</v>
      </c>
      <c r="R366" s="2186"/>
    </row>
    <row r="367" spans="1:18" s="2185" customFormat="1" ht="13.8">
      <c r="A367" s="2226" t="s">
        <v>590</v>
      </c>
      <c r="B367" s="152"/>
      <c r="D367" s="2340"/>
      <c r="E367" s="2234">
        <v>20</v>
      </c>
      <c r="F367" s="2187" t="s">
        <v>1027</v>
      </c>
      <c r="G367" s="2389">
        <v>0</v>
      </c>
      <c r="H367" s="2389" t="s">
        <v>1027</v>
      </c>
      <c r="I367" s="686" t="s">
        <v>1434</v>
      </c>
      <c r="J367" s="686"/>
      <c r="K367" s="2391" t="s">
        <v>1027</v>
      </c>
      <c r="L367" s="2391" t="s">
        <v>1027</v>
      </c>
      <c r="M367" s="2391" t="s">
        <v>1027</v>
      </c>
      <c r="N367" s="2391" t="s">
        <v>1027</v>
      </c>
      <c r="O367" s="2392" t="s">
        <v>1027</v>
      </c>
      <c r="P367" s="2391" t="s">
        <v>1027</v>
      </c>
      <c r="R367" s="2186"/>
    </row>
    <row r="368" spans="1:18" s="2185" customFormat="1" ht="13.8">
      <c r="A368" s="2226" t="s">
        <v>590</v>
      </c>
      <c r="B368" s="152"/>
      <c r="D368" s="2340"/>
      <c r="E368" s="2234">
        <v>21</v>
      </c>
      <c r="F368" s="2187" t="s">
        <v>1027</v>
      </c>
      <c r="G368" s="2389">
        <v>0</v>
      </c>
      <c r="H368" s="2389" t="s">
        <v>1027</v>
      </c>
      <c r="I368" s="686" t="s">
        <v>1434</v>
      </c>
      <c r="J368" s="686"/>
      <c r="K368" s="2391" t="s">
        <v>1027</v>
      </c>
      <c r="L368" s="2391" t="s">
        <v>1027</v>
      </c>
      <c r="M368" s="2391" t="s">
        <v>1027</v>
      </c>
      <c r="N368" s="2391" t="s">
        <v>1027</v>
      </c>
      <c r="O368" s="2392" t="s">
        <v>1027</v>
      </c>
      <c r="P368" s="2391" t="s">
        <v>1027</v>
      </c>
      <c r="R368" s="2186"/>
    </row>
    <row r="369" spans="1:23" s="2185" customFormat="1" ht="13.8">
      <c r="A369" s="2226" t="s">
        <v>590</v>
      </c>
      <c r="B369" s="152"/>
      <c r="D369" s="2340"/>
      <c r="E369" s="2234">
        <v>22</v>
      </c>
      <c r="F369" s="2187" t="s">
        <v>1027</v>
      </c>
      <c r="G369" s="2389">
        <v>0</v>
      </c>
      <c r="H369" s="2389" t="s">
        <v>1027</v>
      </c>
      <c r="I369" s="686" t="s">
        <v>1434</v>
      </c>
      <c r="J369" s="686"/>
      <c r="K369" s="2391" t="s">
        <v>1027</v>
      </c>
      <c r="L369" s="2391" t="s">
        <v>1027</v>
      </c>
      <c r="M369" s="2391" t="s">
        <v>1027</v>
      </c>
      <c r="N369" s="2391" t="s">
        <v>1027</v>
      </c>
      <c r="O369" s="2392" t="s">
        <v>1027</v>
      </c>
      <c r="P369" s="2391" t="s">
        <v>1027</v>
      </c>
      <c r="R369" s="2186"/>
    </row>
    <row r="370" spans="1:23" s="2185" customFormat="1" ht="13.8">
      <c r="A370" s="2226" t="s">
        <v>590</v>
      </c>
      <c r="B370" s="152"/>
      <c r="D370" s="2340"/>
      <c r="E370" s="2234">
        <v>23</v>
      </c>
      <c r="F370" s="2187" t="s">
        <v>1027</v>
      </c>
      <c r="G370" s="2389">
        <v>0</v>
      </c>
      <c r="H370" s="2389" t="s">
        <v>1027</v>
      </c>
      <c r="I370" s="686" t="s">
        <v>1434</v>
      </c>
      <c r="J370" s="686"/>
      <c r="K370" s="2391" t="s">
        <v>1027</v>
      </c>
      <c r="L370" s="2391" t="s">
        <v>1027</v>
      </c>
      <c r="M370" s="2391" t="s">
        <v>1027</v>
      </c>
      <c r="N370" s="2391" t="s">
        <v>1027</v>
      </c>
      <c r="O370" s="2392" t="s">
        <v>1027</v>
      </c>
      <c r="P370" s="2391" t="s">
        <v>1027</v>
      </c>
      <c r="R370" s="2186"/>
    </row>
    <row r="371" spans="1:23" s="2185" customFormat="1" ht="13.8">
      <c r="A371" s="2226" t="s">
        <v>590</v>
      </c>
      <c r="B371" s="152"/>
      <c r="D371" s="2340"/>
      <c r="E371" s="2234">
        <v>24</v>
      </c>
      <c r="F371" s="2187" t="s">
        <v>1027</v>
      </c>
      <c r="G371" s="2389">
        <v>0</v>
      </c>
      <c r="H371" s="2389" t="s">
        <v>1027</v>
      </c>
      <c r="I371" s="686" t="s">
        <v>1434</v>
      </c>
      <c r="J371" s="686"/>
      <c r="K371" s="2391" t="s">
        <v>1027</v>
      </c>
      <c r="L371" s="2391" t="s">
        <v>1027</v>
      </c>
      <c r="M371" s="2391" t="s">
        <v>1027</v>
      </c>
      <c r="N371" s="2391" t="s">
        <v>1027</v>
      </c>
      <c r="O371" s="2392" t="s">
        <v>1027</v>
      </c>
      <c r="P371" s="2391" t="s">
        <v>1027</v>
      </c>
      <c r="R371" s="2186"/>
    </row>
    <row r="372" spans="1:23" s="2185" customFormat="1" ht="13.8">
      <c r="A372" s="2226" t="s">
        <v>590</v>
      </c>
      <c r="B372" s="152"/>
      <c r="D372" s="2340"/>
      <c r="E372" s="2234">
        <v>25</v>
      </c>
      <c r="F372" s="2187" t="s">
        <v>1027</v>
      </c>
      <c r="G372" s="2389">
        <v>0</v>
      </c>
      <c r="H372" s="2389" t="s">
        <v>1027</v>
      </c>
      <c r="I372" s="686" t="s">
        <v>1434</v>
      </c>
      <c r="J372" s="686"/>
      <c r="K372" s="2391" t="s">
        <v>1027</v>
      </c>
      <c r="L372" s="2391" t="s">
        <v>1027</v>
      </c>
      <c r="M372" s="2391" t="s">
        <v>1027</v>
      </c>
      <c r="N372" s="2391" t="s">
        <v>1027</v>
      </c>
      <c r="O372" s="2392" t="s">
        <v>1027</v>
      </c>
      <c r="P372" s="2391" t="s">
        <v>1027</v>
      </c>
      <c r="R372" s="2186"/>
    </row>
    <row r="373" spans="1:23" s="2185" customFormat="1" ht="13.8">
      <c r="A373" s="152"/>
      <c r="B373" s="152"/>
      <c r="D373" s="2340"/>
      <c r="F373" s="2355" t="s">
        <v>1412</v>
      </c>
      <c r="G373" s="2371"/>
      <c r="H373" s="2371"/>
      <c r="I373" s="2371"/>
      <c r="J373" s="2371"/>
      <c r="K373" s="2393">
        <v>0</v>
      </c>
      <c r="L373" s="2393">
        <v>0</v>
      </c>
      <c r="M373" s="2393">
        <v>0</v>
      </c>
      <c r="N373" s="2393">
        <v>0</v>
      </c>
      <c r="O373" s="2394">
        <v>0</v>
      </c>
      <c r="P373" s="2393">
        <v>0</v>
      </c>
      <c r="R373" s="2186"/>
      <c r="T373" s="226"/>
    </row>
    <row r="374" spans="1:23" s="2185" customFormat="1" ht="13.8">
      <c r="A374" s="152"/>
      <c r="B374" s="152"/>
      <c r="D374" s="2324"/>
      <c r="E374" s="2187"/>
      <c r="F374" s="2261"/>
      <c r="G374" s="2389"/>
      <c r="H374" s="2389"/>
      <c r="I374" s="2389"/>
      <c r="J374" s="2389"/>
      <c r="K374" s="2389"/>
      <c r="O374" s="2372"/>
      <c r="P374" s="2373"/>
      <c r="R374" s="2186"/>
      <c r="T374" s="686"/>
      <c r="W374" s="2186"/>
    </row>
    <row r="375" spans="1:23" s="2185" customFormat="1" ht="13.8">
      <c r="A375" s="152"/>
      <c r="B375" s="152"/>
      <c r="D375" s="2324"/>
      <c r="E375" s="2187"/>
      <c r="F375" s="2261"/>
      <c r="G375" s="2389"/>
      <c r="H375" s="2389"/>
      <c r="I375" s="2389"/>
      <c r="J375" s="2389"/>
      <c r="K375" s="2389"/>
      <c r="O375" s="2372"/>
      <c r="P375" s="2373"/>
      <c r="R375" s="2186"/>
      <c r="T375" s="686"/>
      <c r="W375" s="2186"/>
    </row>
    <row r="376" spans="1:23" s="2185" customFormat="1" ht="13.8">
      <c r="A376" s="152"/>
      <c r="B376" s="152"/>
      <c r="D376" s="2340"/>
      <c r="F376" s="2398"/>
      <c r="O376" s="2372"/>
      <c r="P376" s="2373"/>
      <c r="S376" s="2375" t="s">
        <v>1426</v>
      </c>
      <c r="T376" s="2375" t="s">
        <v>1426</v>
      </c>
      <c r="U376" s="2375" t="s">
        <v>1426</v>
      </c>
      <c r="V376" s="2375" t="s">
        <v>1426</v>
      </c>
    </row>
    <row r="377" spans="1:23" s="2185" customFormat="1" ht="13.8">
      <c r="A377" s="152"/>
      <c r="B377" s="152"/>
      <c r="D377" s="2324">
        <v>4.0799999999999983</v>
      </c>
      <c r="E377" s="2362"/>
      <c r="F377" s="2326" t="s">
        <v>988</v>
      </c>
      <c r="G377" s="2320" t="s">
        <v>1431</v>
      </c>
      <c r="H377" s="2320"/>
      <c r="I377" s="2320"/>
      <c r="J377" s="2320"/>
      <c r="K377" s="2330" t="s">
        <v>463</v>
      </c>
      <c r="L377" s="2330" t="s">
        <v>464</v>
      </c>
      <c r="M377" s="2330" t="s">
        <v>465</v>
      </c>
      <c r="N377" s="2330" t="s">
        <v>466</v>
      </c>
      <c r="O377" s="2328" t="s">
        <v>147</v>
      </c>
      <c r="P377" s="2409">
        <v>41820</v>
      </c>
      <c r="S377" s="2404" t="s">
        <v>1427</v>
      </c>
      <c r="T377" s="2404" t="s">
        <v>1428</v>
      </c>
      <c r="U377" s="2404" t="s">
        <v>1429</v>
      </c>
      <c r="V377" s="2404" t="s">
        <v>1430</v>
      </c>
      <c r="W377" s="2186"/>
    </row>
    <row r="378" spans="1:23" s="2185" customFormat="1" ht="13.8">
      <c r="A378" s="152"/>
      <c r="B378" s="152"/>
      <c r="D378" s="2324"/>
      <c r="E378" s="2234">
        <v>0</v>
      </c>
      <c r="F378" s="2385">
        <v>0</v>
      </c>
      <c r="G378" s="2386">
        <v>0</v>
      </c>
      <c r="H378" s="2386" t="s">
        <v>114</v>
      </c>
      <c r="I378" s="2338"/>
      <c r="J378" s="2338"/>
      <c r="K378" s="2387" t="s">
        <v>1027</v>
      </c>
      <c r="L378" s="2387" t="s">
        <v>1027</v>
      </c>
      <c r="M378" s="2387" t="s">
        <v>1027</v>
      </c>
      <c r="N378" s="2387" t="s">
        <v>1027</v>
      </c>
      <c r="O378" s="2388" t="s">
        <v>1027</v>
      </c>
      <c r="P378" s="2387" t="s">
        <v>1027</v>
      </c>
      <c r="S378" s="2387" t="s">
        <v>1027</v>
      </c>
      <c r="T378" s="2387" t="s">
        <v>1027</v>
      </c>
      <c r="U378" s="2387" t="s">
        <v>1027</v>
      </c>
      <c r="V378" s="2387" t="s">
        <v>1027</v>
      </c>
      <c r="W378" s="2186"/>
    </row>
    <row r="379" spans="1:23" s="2185" customFormat="1" ht="13.8">
      <c r="A379" s="2226" t="s">
        <v>232</v>
      </c>
      <c r="B379" s="152"/>
      <c r="D379" s="2340"/>
      <c r="E379" s="2234">
        <v>1</v>
      </c>
      <c r="F379" s="2187" t="s">
        <v>1494</v>
      </c>
      <c r="G379" s="2389" t="s">
        <v>945</v>
      </c>
      <c r="H379" s="2389" t="s">
        <v>114</v>
      </c>
      <c r="I379" s="2389"/>
      <c r="J379" s="2389"/>
      <c r="K379" s="2391">
        <v>1781.912</v>
      </c>
      <c r="L379" s="2391">
        <v>1935.6809600000001</v>
      </c>
      <c r="M379" s="2391">
        <v>1798.9189099999999</v>
      </c>
      <c r="N379" s="2391">
        <v>2314.0484000000001</v>
      </c>
      <c r="O379" s="2392">
        <v>2862.44308</v>
      </c>
      <c r="P379" s="2410">
        <v>3009.6964600000001</v>
      </c>
      <c r="S379" s="2391">
        <v>2138.6006699999998</v>
      </c>
      <c r="T379" s="2391">
        <v>2227.7728374999997</v>
      </c>
      <c r="U379" s="2391">
        <v>2325.1367966666667</v>
      </c>
      <c r="V379" s="2391">
        <v>2588.2457400000003</v>
      </c>
    </row>
    <row r="380" spans="1:23" s="2185" customFormat="1" ht="13.8">
      <c r="A380" s="2226" t="s">
        <v>232</v>
      </c>
      <c r="B380" s="152"/>
      <c r="D380" s="2340"/>
      <c r="E380" s="2234">
        <v>2</v>
      </c>
      <c r="F380" s="2187" t="s">
        <v>1498</v>
      </c>
      <c r="G380" s="2389" t="s">
        <v>953</v>
      </c>
      <c r="H380" s="2389" t="s">
        <v>114</v>
      </c>
      <c r="I380" s="2389"/>
      <c r="J380" s="2389"/>
      <c r="K380" s="2391">
        <v>8090.0245599999998</v>
      </c>
      <c r="L380" s="2391">
        <v>11878.38392</v>
      </c>
      <c r="M380" s="2391">
        <v>8589.9969999999994</v>
      </c>
      <c r="N380" s="2391">
        <v>9866.5376600000018</v>
      </c>
      <c r="O380" s="2392">
        <v>13239.44837</v>
      </c>
      <c r="P380" s="2410">
        <v>12380.515799999999</v>
      </c>
      <c r="S380" s="2391">
        <v>10332.878302000001</v>
      </c>
      <c r="T380" s="2391">
        <v>10893.591737500001</v>
      </c>
      <c r="U380" s="2391">
        <v>10565.327676666668</v>
      </c>
      <c r="V380" s="2391">
        <v>11552.993015</v>
      </c>
    </row>
    <row r="381" spans="1:23" s="2185" customFormat="1" ht="13.8">
      <c r="A381" s="2226" t="s">
        <v>232</v>
      </c>
      <c r="B381" s="152"/>
      <c r="D381" s="2340"/>
      <c r="E381" s="2234">
        <v>3</v>
      </c>
      <c r="F381" s="2187" t="s">
        <v>1500</v>
      </c>
      <c r="G381" s="2389" t="s">
        <v>964</v>
      </c>
      <c r="H381" s="2389" t="s">
        <v>114</v>
      </c>
      <c r="I381" s="2389"/>
      <c r="J381" s="2389"/>
      <c r="K381" s="2391">
        <v>3075.74109</v>
      </c>
      <c r="L381" s="2391">
        <v>3716.7149100000001</v>
      </c>
      <c r="M381" s="2391">
        <v>2026.4178299999999</v>
      </c>
      <c r="N381" s="2391">
        <v>2183.5043099999998</v>
      </c>
      <c r="O381" s="2392">
        <v>2743.2637199999999</v>
      </c>
      <c r="P381" s="2410">
        <v>2845.25578</v>
      </c>
      <c r="S381" s="2391">
        <v>2749.1283720000001</v>
      </c>
      <c r="T381" s="2391">
        <v>2667.4751925</v>
      </c>
      <c r="U381" s="2391">
        <v>2317.7286199999999</v>
      </c>
      <c r="V381" s="2391">
        <v>2463.3840149999996</v>
      </c>
    </row>
    <row r="382" spans="1:23" s="2185" customFormat="1" ht="13.8">
      <c r="A382" s="2226" t="s">
        <v>232</v>
      </c>
      <c r="B382" s="152"/>
      <c r="D382" s="2340"/>
      <c r="E382" s="2234">
        <v>4</v>
      </c>
      <c r="F382" s="2187" t="s">
        <v>1503</v>
      </c>
      <c r="G382" s="2389" t="s">
        <v>971</v>
      </c>
      <c r="H382" s="2389" t="s">
        <v>114</v>
      </c>
      <c r="I382" s="2389"/>
      <c r="J382" s="2389"/>
      <c r="K382" s="2391">
        <v>5396.9731199999997</v>
      </c>
      <c r="L382" s="2391">
        <v>4910.6463100000001</v>
      </c>
      <c r="M382" s="2391">
        <v>4129.0510800000002</v>
      </c>
      <c r="N382" s="2391">
        <v>5290.7386300000007</v>
      </c>
      <c r="O382" s="2392">
        <v>7632.6581400000005</v>
      </c>
      <c r="P382" s="2410">
        <v>7078.6569200000004</v>
      </c>
      <c r="S382" s="2391">
        <v>5472.0134559999997</v>
      </c>
      <c r="T382" s="2391">
        <v>5490.7735400000001</v>
      </c>
      <c r="U382" s="2391">
        <v>5684.1492833333332</v>
      </c>
      <c r="V382" s="2391">
        <v>6461.6983850000006</v>
      </c>
    </row>
    <row r="383" spans="1:23" s="2185" customFormat="1" ht="13.8">
      <c r="A383" s="2226" t="s">
        <v>232</v>
      </c>
      <c r="B383" s="152"/>
      <c r="D383" s="2340"/>
      <c r="E383" s="2234">
        <v>5</v>
      </c>
      <c r="F383" s="2187" t="s">
        <v>1504</v>
      </c>
      <c r="G383" s="2389" t="s">
        <v>978</v>
      </c>
      <c r="H383" s="2389" t="s">
        <v>114</v>
      </c>
      <c r="I383" s="2389"/>
      <c r="J383" s="2389"/>
      <c r="K383" s="2391">
        <v>3054.7829999999999</v>
      </c>
      <c r="L383" s="2391">
        <v>4557.81214</v>
      </c>
      <c r="M383" s="2391">
        <v>4095.61672</v>
      </c>
      <c r="N383" s="2391">
        <v>4383.8156799999997</v>
      </c>
      <c r="O383" s="2392">
        <v>4699.8657000000003</v>
      </c>
      <c r="P383" s="2410">
        <v>3457.2653</v>
      </c>
      <c r="S383" s="2391">
        <v>4158.3786479999999</v>
      </c>
      <c r="T383" s="2391">
        <v>4434.2775600000004</v>
      </c>
      <c r="U383" s="2391">
        <v>4393.0993666666664</v>
      </c>
      <c r="V383" s="2391">
        <v>4541.84069</v>
      </c>
    </row>
    <row r="384" spans="1:23" s="2185" customFormat="1" ht="13.8">
      <c r="A384" s="2226" t="s">
        <v>232</v>
      </c>
      <c r="B384" s="152"/>
      <c r="D384" s="2340"/>
      <c r="E384" s="2234">
        <v>6</v>
      </c>
      <c r="F384" s="2187" t="s">
        <v>1505</v>
      </c>
      <c r="G384" s="2389" t="s">
        <v>985</v>
      </c>
      <c r="H384" s="2389" t="s">
        <v>114</v>
      </c>
      <c r="I384" s="2389"/>
      <c r="J384" s="2389"/>
      <c r="K384" s="2391">
        <v>1068.65192</v>
      </c>
      <c r="L384" s="2391">
        <v>975.16871000000003</v>
      </c>
      <c r="M384" s="2391">
        <v>965.04620999999997</v>
      </c>
      <c r="N384" s="2391">
        <v>1403.12654</v>
      </c>
      <c r="O384" s="2392">
        <v>2350.8400499999998</v>
      </c>
      <c r="P384" s="2410">
        <v>2372.5704999999998</v>
      </c>
      <c r="S384" s="2391">
        <v>1352.5666859999999</v>
      </c>
      <c r="T384" s="2391">
        <v>1423.5453774999999</v>
      </c>
      <c r="U384" s="2391">
        <v>1573.0042666666666</v>
      </c>
      <c r="V384" s="2391">
        <v>1876.983295</v>
      </c>
    </row>
    <row r="385" spans="1:22" s="2185" customFormat="1" ht="13.8">
      <c r="A385" s="2226" t="s">
        <v>232</v>
      </c>
      <c r="B385" s="152"/>
      <c r="D385" s="2340"/>
      <c r="E385" s="2234">
        <v>7</v>
      </c>
      <c r="F385" s="2187" t="s">
        <v>1508</v>
      </c>
      <c r="G385" s="2389" t="s">
        <v>996</v>
      </c>
      <c r="H385" s="2389" t="s">
        <v>114</v>
      </c>
      <c r="I385" s="2389"/>
      <c r="J385" s="2389"/>
      <c r="K385" s="2391">
        <v>1558.3889099999999</v>
      </c>
      <c r="L385" s="2391">
        <v>1308.37655</v>
      </c>
      <c r="M385" s="2391">
        <v>1171.43768</v>
      </c>
      <c r="N385" s="2391">
        <v>1672.39852</v>
      </c>
      <c r="O385" s="2392">
        <v>1676.64608</v>
      </c>
      <c r="P385" s="2410">
        <v>1787.2205000000001</v>
      </c>
      <c r="S385" s="2391">
        <v>1477.4495479999998</v>
      </c>
      <c r="T385" s="2391">
        <v>1457.2147074999998</v>
      </c>
      <c r="U385" s="2391">
        <v>1506.8274266666667</v>
      </c>
      <c r="V385" s="2391">
        <v>1674.5223000000001</v>
      </c>
    </row>
    <row r="386" spans="1:22" s="2185" customFormat="1" ht="13.8">
      <c r="A386" s="2226" t="s">
        <v>232</v>
      </c>
      <c r="B386" s="152"/>
      <c r="D386" s="2340"/>
      <c r="E386" s="2234">
        <v>8</v>
      </c>
      <c r="F386" s="2187" t="s">
        <v>1510</v>
      </c>
      <c r="G386" s="2389" t="s">
        <v>1004</v>
      </c>
      <c r="H386" s="2389" t="s">
        <v>114</v>
      </c>
      <c r="I386" s="2389"/>
      <c r="J386" s="2389"/>
      <c r="K386" s="2391">
        <v>3780.7693999999997</v>
      </c>
      <c r="L386" s="2391">
        <v>3526.8610600000002</v>
      </c>
      <c r="M386" s="2391">
        <v>2903.3139199999996</v>
      </c>
      <c r="N386" s="2391">
        <v>3116.6473700000001</v>
      </c>
      <c r="O386" s="2392">
        <v>4072.9791600000003</v>
      </c>
      <c r="P386" s="2410">
        <v>3308.0452500000001</v>
      </c>
      <c r="S386" s="2391">
        <v>3480.1141820000003</v>
      </c>
      <c r="T386" s="2391">
        <v>3404.9503775000003</v>
      </c>
      <c r="U386" s="2391">
        <v>3364.3134833333334</v>
      </c>
      <c r="V386" s="2391">
        <v>3594.8132650000002</v>
      </c>
    </row>
    <row r="387" spans="1:22" s="2185" customFormat="1" ht="13.8">
      <c r="A387" s="2226" t="s">
        <v>590</v>
      </c>
      <c r="B387" s="152"/>
      <c r="D387" s="2340"/>
      <c r="E387" s="2234">
        <v>9</v>
      </c>
      <c r="F387" s="2187" t="s">
        <v>1027</v>
      </c>
      <c r="G387" s="2389">
        <v>0</v>
      </c>
      <c r="H387" s="2389" t="s">
        <v>1027</v>
      </c>
      <c r="I387" s="2389"/>
      <c r="J387" s="2389"/>
      <c r="K387" s="2391" t="s">
        <v>1027</v>
      </c>
      <c r="L387" s="2391" t="s">
        <v>1027</v>
      </c>
      <c r="M387" s="2391" t="s">
        <v>1027</v>
      </c>
      <c r="N387" s="2391" t="s">
        <v>1027</v>
      </c>
      <c r="O387" s="2392" t="s">
        <v>1027</v>
      </c>
      <c r="P387" s="2410" t="s">
        <v>1027</v>
      </c>
      <c r="S387" s="2391" t="s">
        <v>1027</v>
      </c>
      <c r="T387" s="2391" t="s">
        <v>1027</v>
      </c>
      <c r="U387" s="2391" t="s">
        <v>1027</v>
      </c>
      <c r="V387" s="2391" t="s">
        <v>1027</v>
      </c>
    </row>
    <row r="388" spans="1:22" s="2185" customFormat="1" ht="13.8">
      <c r="A388" s="2226" t="s">
        <v>590</v>
      </c>
      <c r="B388" s="152"/>
      <c r="D388" s="2340"/>
      <c r="E388" s="2234">
        <v>10</v>
      </c>
      <c r="F388" s="2187" t="s">
        <v>1027</v>
      </c>
      <c r="G388" s="2389">
        <v>0</v>
      </c>
      <c r="H388" s="2389" t="s">
        <v>1027</v>
      </c>
      <c r="I388" s="2389"/>
      <c r="J388" s="2389"/>
      <c r="K388" s="2391" t="s">
        <v>1027</v>
      </c>
      <c r="L388" s="2391" t="s">
        <v>1027</v>
      </c>
      <c r="M388" s="2391" t="s">
        <v>1027</v>
      </c>
      <c r="N388" s="2391" t="s">
        <v>1027</v>
      </c>
      <c r="O388" s="2392" t="s">
        <v>1027</v>
      </c>
      <c r="P388" s="2410" t="s">
        <v>1027</v>
      </c>
      <c r="S388" s="2391" t="s">
        <v>1027</v>
      </c>
      <c r="T388" s="2391" t="s">
        <v>1027</v>
      </c>
      <c r="U388" s="2391" t="s">
        <v>1027</v>
      </c>
      <c r="V388" s="2391" t="s">
        <v>1027</v>
      </c>
    </row>
    <row r="389" spans="1:22" s="2185" customFormat="1" ht="13.8">
      <c r="A389" s="2226" t="s">
        <v>590</v>
      </c>
      <c r="B389" s="152"/>
      <c r="D389" s="2340"/>
      <c r="E389" s="2234">
        <v>11</v>
      </c>
      <c r="F389" s="2187" t="s">
        <v>1027</v>
      </c>
      <c r="G389" s="2389">
        <v>0</v>
      </c>
      <c r="H389" s="2389" t="s">
        <v>1027</v>
      </c>
      <c r="I389" s="2389"/>
      <c r="J389" s="2389"/>
      <c r="K389" s="2391" t="s">
        <v>1027</v>
      </c>
      <c r="L389" s="2391" t="s">
        <v>1027</v>
      </c>
      <c r="M389" s="2391" t="s">
        <v>1027</v>
      </c>
      <c r="N389" s="2391" t="s">
        <v>1027</v>
      </c>
      <c r="O389" s="2392" t="s">
        <v>1027</v>
      </c>
      <c r="P389" s="2410" t="s">
        <v>1027</v>
      </c>
      <c r="S389" s="2391" t="s">
        <v>1027</v>
      </c>
      <c r="T389" s="2391" t="s">
        <v>1027</v>
      </c>
      <c r="U389" s="2391" t="s">
        <v>1027</v>
      </c>
      <c r="V389" s="2391" t="s">
        <v>1027</v>
      </c>
    </row>
    <row r="390" spans="1:22" s="2185" customFormat="1" ht="13.8">
      <c r="A390" s="2226" t="s">
        <v>590</v>
      </c>
      <c r="B390" s="152"/>
      <c r="D390" s="2340"/>
      <c r="E390" s="2234">
        <v>12</v>
      </c>
      <c r="F390" s="2187" t="s">
        <v>1027</v>
      </c>
      <c r="G390" s="2389">
        <v>0</v>
      </c>
      <c r="H390" s="2389" t="s">
        <v>1027</v>
      </c>
      <c r="I390" s="2389"/>
      <c r="J390" s="2389"/>
      <c r="K390" s="2391" t="s">
        <v>1027</v>
      </c>
      <c r="L390" s="2391" t="s">
        <v>1027</v>
      </c>
      <c r="M390" s="2391" t="s">
        <v>1027</v>
      </c>
      <c r="N390" s="2391" t="s">
        <v>1027</v>
      </c>
      <c r="O390" s="2392" t="s">
        <v>1027</v>
      </c>
      <c r="P390" s="2410" t="s">
        <v>1027</v>
      </c>
      <c r="S390" s="2391" t="s">
        <v>1027</v>
      </c>
      <c r="T390" s="2391" t="s">
        <v>1027</v>
      </c>
      <c r="U390" s="2391" t="s">
        <v>1027</v>
      </c>
      <c r="V390" s="2391" t="s">
        <v>1027</v>
      </c>
    </row>
    <row r="391" spans="1:22" s="2185" customFormat="1" ht="13.8">
      <c r="A391" s="2226" t="s">
        <v>590</v>
      </c>
      <c r="B391" s="152"/>
      <c r="D391" s="2340"/>
      <c r="E391" s="2234">
        <v>13</v>
      </c>
      <c r="F391" s="2187" t="s">
        <v>1027</v>
      </c>
      <c r="G391" s="2389">
        <v>0</v>
      </c>
      <c r="H391" s="2389" t="s">
        <v>1027</v>
      </c>
      <c r="I391" s="2389"/>
      <c r="J391" s="2389"/>
      <c r="K391" s="2391" t="s">
        <v>1027</v>
      </c>
      <c r="L391" s="2391" t="s">
        <v>1027</v>
      </c>
      <c r="M391" s="2391" t="s">
        <v>1027</v>
      </c>
      <c r="N391" s="2391" t="s">
        <v>1027</v>
      </c>
      <c r="O391" s="2392" t="s">
        <v>1027</v>
      </c>
      <c r="P391" s="2410" t="s">
        <v>1027</v>
      </c>
      <c r="S391" s="2391" t="s">
        <v>1027</v>
      </c>
      <c r="T391" s="2391" t="s">
        <v>1027</v>
      </c>
      <c r="U391" s="2391" t="s">
        <v>1027</v>
      </c>
      <c r="V391" s="2391" t="s">
        <v>1027</v>
      </c>
    </row>
    <row r="392" spans="1:22" s="2185" customFormat="1" ht="13.8">
      <c r="A392" s="2226" t="s">
        <v>590</v>
      </c>
      <c r="B392" s="152"/>
      <c r="D392" s="2340"/>
      <c r="E392" s="2234">
        <v>14</v>
      </c>
      <c r="F392" s="2187" t="s">
        <v>1027</v>
      </c>
      <c r="G392" s="2389">
        <v>0</v>
      </c>
      <c r="H392" s="2389" t="s">
        <v>1027</v>
      </c>
      <c r="I392" s="2389"/>
      <c r="J392" s="2389"/>
      <c r="K392" s="2391" t="s">
        <v>1027</v>
      </c>
      <c r="L392" s="2391" t="s">
        <v>1027</v>
      </c>
      <c r="M392" s="2391" t="s">
        <v>1027</v>
      </c>
      <c r="N392" s="2391" t="s">
        <v>1027</v>
      </c>
      <c r="O392" s="2392" t="s">
        <v>1027</v>
      </c>
      <c r="P392" s="2410" t="s">
        <v>1027</v>
      </c>
      <c r="S392" s="2391" t="s">
        <v>1027</v>
      </c>
      <c r="T392" s="2391" t="s">
        <v>1027</v>
      </c>
      <c r="U392" s="2391" t="s">
        <v>1027</v>
      </c>
      <c r="V392" s="2391" t="s">
        <v>1027</v>
      </c>
    </row>
    <row r="393" spans="1:22" s="2185" customFormat="1" ht="13.8">
      <c r="A393" s="2226" t="s">
        <v>590</v>
      </c>
      <c r="B393" s="152"/>
      <c r="D393" s="2340"/>
      <c r="E393" s="2234">
        <v>15</v>
      </c>
      <c r="F393" s="2187" t="s">
        <v>1027</v>
      </c>
      <c r="G393" s="2389">
        <v>0</v>
      </c>
      <c r="H393" s="2389" t="s">
        <v>1027</v>
      </c>
      <c r="I393" s="2389"/>
      <c r="J393" s="2389"/>
      <c r="K393" s="2391" t="s">
        <v>1027</v>
      </c>
      <c r="L393" s="2391" t="s">
        <v>1027</v>
      </c>
      <c r="M393" s="2391" t="s">
        <v>1027</v>
      </c>
      <c r="N393" s="2391" t="s">
        <v>1027</v>
      </c>
      <c r="O393" s="2392" t="s">
        <v>1027</v>
      </c>
      <c r="P393" s="2410" t="s">
        <v>1027</v>
      </c>
      <c r="S393" s="2391" t="s">
        <v>1027</v>
      </c>
      <c r="T393" s="2391" t="s">
        <v>1027</v>
      </c>
      <c r="U393" s="2391" t="s">
        <v>1027</v>
      </c>
      <c r="V393" s="2391" t="s">
        <v>1027</v>
      </c>
    </row>
    <row r="394" spans="1:22" s="2185" customFormat="1" ht="13.8">
      <c r="A394" s="2226" t="s">
        <v>590</v>
      </c>
      <c r="B394" s="152"/>
      <c r="D394" s="2340"/>
      <c r="E394" s="2234">
        <v>16</v>
      </c>
      <c r="F394" s="2187" t="s">
        <v>1027</v>
      </c>
      <c r="G394" s="2389">
        <v>0</v>
      </c>
      <c r="H394" s="2389" t="s">
        <v>1027</v>
      </c>
      <c r="I394" s="2389"/>
      <c r="J394" s="2389"/>
      <c r="K394" s="2391" t="s">
        <v>1027</v>
      </c>
      <c r="L394" s="2391" t="s">
        <v>1027</v>
      </c>
      <c r="M394" s="2391" t="s">
        <v>1027</v>
      </c>
      <c r="N394" s="2391" t="s">
        <v>1027</v>
      </c>
      <c r="O394" s="2392" t="s">
        <v>1027</v>
      </c>
      <c r="P394" s="2410" t="s">
        <v>1027</v>
      </c>
      <c r="S394" s="2391" t="s">
        <v>1027</v>
      </c>
      <c r="T394" s="2391" t="s">
        <v>1027</v>
      </c>
      <c r="U394" s="2391" t="s">
        <v>1027</v>
      </c>
      <c r="V394" s="2391" t="s">
        <v>1027</v>
      </c>
    </row>
    <row r="395" spans="1:22" s="2185" customFormat="1" ht="13.8">
      <c r="A395" s="2226" t="s">
        <v>590</v>
      </c>
      <c r="B395" s="152"/>
      <c r="D395" s="2340"/>
      <c r="E395" s="2234">
        <v>17</v>
      </c>
      <c r="F395" s="2187" t="s">
        <v>1027</v>
      </c>
      <c r="G395" s="2389">
        <v>0</v>
      </c>
      <c r="H395" s="2389" t="s">
        <v>1027</v>
      </c>
      <c r="I395" s="2389"/>
      <c r="J395" s="2389"/>
      <c r="K395" s="2391" t="s">
        <v>1027</v>
      </c>
      <c r="L395" s="2391" t="s">
        <v>1027</v>
      </c>
      <c r="M395" s="2391" t="s">
        <v>1027</v>
      </c>
      <c r="N395" s="2391" t="s">
        <v>1027</v>
      </c>
      <c r="O395" s="2392" t="s">
        <v>1027</v>
      </c>
      <c r="P395" s="2410" t="s">
        <v>1027</v>
      </c>
      <c r="S395" s="2391" t="s">
        <v>1027</v>
      </c>
      <c r="T395" s="2391" t="s">
        <v>1027</v>
      </c>
      <c r="U395" s="2391" t="s">
        <v>1027</v>
      </c>
      <c r="V395" s="2391" t="s">
        <v>1027</v>
      </c>
    </row>
    <row r="396" spans="1:22" s="2185" customFormat="1" ht="13.8">
      <c r="A396" s="2226" t="s">
        <v>590</v>
      </c>
      <c r="B396" s="152"/>
      <c r="D396" s="2340"/>
      <c r="E396" s="2234">
        <v>18</v>
      </c>
      <c r="F396" s="2187" t="s">
        <v>1027</v>
      </c>
      <c r="G396" s="2389">
        <v>0</v>
      </c>
      <c r="H396" s="2389" t="s">
        <v>1027</v>
      </c>
      <c r="I396" s="2389"/>
      <c r="J396" s="2389"/>
      <c r="K396" s="2391" t="s">
        <v>1027</v>
      </c>
      <c r="L396" s="2391" t="s">
        <v>1027</v>
      </c>
      <c r="M396" s="2391" t="s">
        <v>1027</v>
      </c>
      <c r="N396" s="2391" t="s">
        <v>1027</v>
      </c>
      <c r="O396" s="2392" t="s">
        <v>1027</v>
      </c>
      <c r="P396" s="2410" t="s">
        <v>1027</v>
      </c>
      <c r="S396" s="2391" t="s">
        <v>1027</v>
      </c>
      <c r="T396" s="2391" t="s">
        <v>1027</v>
      </c>
      <c r="U396" s="2391" t="s">
        <v>1027</v>
      </c>
      <c r="V396" s="2391" t="s">
        <v>1027</v>
      </c>
    </row>
    <row r="397" spans="1:22" s="2185" customFormat="1" ht="13.8">
      <c r="A397" s="2226" t="s">
        <v>590</v>
      </c>
      <c r="B397" s="152"/>
      <c r="D397" s="2340"/>
      <c r="E397" s="2234">
        <v>19</v>
      </c>
      <c r="F397" s="2187" t="s">
        <v>1027</v>
      </c>
      <c r="G397" s="2389">
        <v>0</v>
      </c>
      <c r="H397" s="2389" t="s">
        <v>1027</v>
      </c>
      <c r="I397" s="2389"/>
      <c r="J397" s="2389"/>
      <c r="K397" s="2391" t="s">
        <v>1027</v>
      </c>
      <c r="L397" s="2391" t="s">
        <v>1027</v>
      </c>
      <c r="M397" s="2391" t="s">
        <v>1027</v>
      </c>
      <c r="N397" s="2391" t="s">
        <v>1027</v>
      </c>
      <c r="O397" s="2392" t="s">
        <v>1027</v>
      </c>
      <c r="P397" s="2410" t="s">
        <v>1027</v>
      </c>
      <c r="S397" s="2391" t="s">
        <v>1027</v>
      </c>
      <c r="T397" s="2391" t="s">
        <v>1027</v>
      </c>
      <c r="U397" s="2391" t="s">
        <v>1027</v>
      </c>
      <c r="V397" s="2391" t="s">
        <v>1027</v>
      </c>
    </row>
    <row r="398" spans="1:22" s="2185" customFormat="1" ht="13.8">
      <c r="A398" s="2226" t="s">
        <v>590</v>
      </c>
      <c r="B398" s="152"/>
      <c r="D398" s="2340"/>
      <c r="E398" s="2234">
        <v>20</v>
      </c>
      <c r="F398" s="2187" t="s">
        <v>1027</v>
      </c>
      <c r="G398" s="2389">
        <v>0</v>
      </c>
      <c r="H398" s="2389" t="s">
        <v>1027</v>
      </c>
      <c r="I398" s="2389"/>
      <c r="J398" s="2389"/>
      <c r="K398" s="2391" t="s">
        <v>1027</v>
      </c>
      <c r="L398" s="2391" t="s">
        <v>1027</v>
      </c>
      <c r="M398" s="2391" t="s">
        <v>1027</v>
      </c>
      <c r="N398" s="2391" t="s">
        <v>1027</v>
      </c>
      <c r="O398" s="2392" t="s">
        <v>1027</v>
      </c>
      <c r="P398" s="2410" t="s">
        <v>1027</v>
      </c>
      <c r="S398" s="2391" t="s">
        <v>1027</v>
      </c>
      <c r="T398" s="2391" t="s">
        <v>1027</v>
      </c>
      <c r="U398" s="2391" t="s">
        <v>1027</v>
      </c>
      <c r="V398" s="2391" t="s">
        <v>1027</v>
      </c>
    </row>
    <row r="399" spans="1:22" s="2185" customFormat="1" ht="13.8">
      <c r="A399" s="2226" t="s">
        <v>590</v>
      </c>
      <c r="B399" s="152"/>
      <c r="D399" s="2340"/>
      <c r="E399" s="2234">
        <v>21</v>
      </c>
      <c r="F399" s="2187" t="s">
        <v>1027</v>
      </c>
      <c r="G399" s="2389">
        <v>0</v>
      </c>
      <c r="H399" s="2389" t="s">
        <v>1027</v>
      </c>
      <c r="I399" s="2389"/>
      <c r="J399" s="2389"/>
      <c r="K399" s="2391" t="s">
        <v>1027</v>
      </c>
      <c r="L399" s="2391" t="s">
        <v>1027</v>
      </c>
      <c r="M399" s="2391" t="s">
        <v>1027</v>
      </c>
      <c r="N399" s="2391" t="s">
        <v>1027</v>
      </c>
      <c r="O399" s="2392" t="s">
        <v>1027</v>
      </c>
      <c r="P399" s="2410" t="s">
        <v>1027</v>
      </c>
      <c r="S399" s="2391" t="s">
        <v>1027</v>
      </c>
      <c r="T399" s="2391" t="s">
        <v>1027</v>
      </c>
      <c r="U399" s="2391" t="s">
        <v>1027</v>
      </c>
      <c r="V399" s="2391" t="s">
        <v>1027</v>
      </c>
    </row>
    <row r="400" spans="1:22" s="2185" customFormat="1" ht="13.8">
      <c r="A400" s="2226" t="s">
        <v>590</v>
      </c>
      <c r="B400" s="152"/>
      <c r="D400" s="2340"/>
      <c r="E400" s="2234">
        <v>22</v>
      </c>
      <c r="F400" s="2187" t="s">
        <v>1027</v>
      </c>
      <c r="G400" s="2389">
        <v>0</v>
      </c>
      <c r="H400" s="2389" t="s">
        <v>1027</v>
      </c>
      <c r="I400" s="2389"/>
      <c r="J400" s="2389"/>
      <c r="K400" s="2391" t="s">
        <v>1027</v>
      </c>
      <c r="L400" s="2391" t="s">
        <v>1027</v>
      </c>
      <c r="M400" s="2391" t="s">
        <v>1027</v>
      </c>
      <c r="N400" s="2391" t="s">
        <v>1027</v>
      </c>
      <c r="O400" s="2392" t="s">
        <v>1027</v>
      </c>
      <c r="P400" s="2410" t="s">
        <v>1027</v>
      </c>
      <c r="S400" s="2391" t="s">
        <v>1027</v>
      </c>
      <c r="T400" s="2391" t="s">
        <v>1027</v>
      </c>
      <c r="U400" s="2391" t="s">
        <v>1027</v>
      </c>
      <c r="V400" s="2391" t="s">
        <v>1027</v>
      </c>
    </row>
    <row r="401" spans="1:24" s="2185" customFormat="1" ht="13.8">
      <c r="A401" s="2226" t="s">
        <v>590</v>
      </c>
      <c r="B401" s="152"/>
      <c r="D401" s="2340"/>
      <c r="E401" s="2234">
        <v>23</v>
      </c>
      <c r="F401" s="2187" t="s">
        <v>1027</v>
      </c>
      <c r="G401" s="2389">
        <v>0</v>
      </c>
      <c r="H401" s="2389" t="s">
        <v>1027</v>
      </c>
      <c r="I401" s="2389"/>
      <c r="J401" s="2389"/>
      <c r="K401" s="2391" t="s">
        <v>1027</v>
      </c>
      <c r="L401" s="2391" t="s">
        <v>1027</v>
      </c>
      <c r="M401" s="2391" t="s">
        <v>1027</v>
      </c>
      <c r="N401" s="2391" t="s">
        <v>1027</v>
      </c>
      <c r="O401" s="2392" t="s">
        <v>1027</v>
      </c>
      <c r="P401" s="2410" t="s">
        <v>1027</v>
      </c>
      <c r="S401" s="2391" t="s">
        <v>1027</v>
      </c>
      <c r="T401" s="2391" t="s">
        <v>1027</v>
      </c>
      <c r="U401" s="2391" t="s">
        <v>1027</v>
      </c>
      <c r="V401" s="2391" t="s">
        <v>1027</v>
      </c>
    </row>
    <row r="402" spans="1:24" s="2185" customFormat="1" ht="13.8">
      <c r="A402" s="2226" t="s">
        <v>590</v>
      </c>
      <c r="B402" s="152"/>
      <c r="D402" s="2340"/>
      <c r="E402" s="2234">
        <v>24</v>
      </c>
      <c r="F402" s="2187" t="s">
        <v>1027</v>
      </c>
      <c r="G402" s="2389">
        <v>0</v>
      </c>
      <c r="H402" s="2389" t="s">
        <v>1027</v>
      </c>
      <c r="I402" s="2389"/>
      <c r="J402" s="2389"/>
      <c r="K402" s="2391" t="s">
        <v>1027</v>
      </c>
      <c r="L402" s="2391" t="s">
        <v>1027</v>
      </c>
      <c r="M402" s="2391" t="s">
        <v>1027</v>
      </c>
      <c r="N402" s="2391" t="s">
        <v>1027</v>
      </c>
      <c r="O402" s="2392" t="s">
        <v>1027</v>
      </c>
      <c r="P402" s="2410" t="s">
        <v>1027</v>
      </c>
      <c r="S402" s="2391" t="s">
        <v>1027</v>
      </c>
      <c r="T402" s="2391" t="s">
        <v>1027</v>
      </c>
      <c r="U402" s="2391" t="s">
        <v>1027</v>
      </c>
      <c r="V402" s="2391" t="s">
        <v>1027</v>
      </c>
    </row>
    <row r="403" spans="1:24" s="2185" customFormat="1" ht="13.8">
      <c r="A403" s="2226" t="s">
        <v>590</v>
      </c>
      <c r="B403" s="152"/>
      <c r="D403" s="2340"/>
      <c r="E403" s="2234">
        <v>25</v>
      </c>
      <c r="F403" s="2187" t="s">
        <v>1027</v>
      </c>
      <c r="G403" s="2389">
        <v>0</v>
      </c>
      <c r="H403" s="2389" t="s">
        <v>1027</v>
      </c>
      <c r="I403" s="2389"/>
      <c r="J403" s="2389"/>
      <c r="K403" s="2391" t="s">
        <v>1027</v>
      </c>
      <c r="L403" s="2391" t="s">
        <v>1027</v>
      </c>
      <c r="M403" s="2391" t="s">
        <v>1027</v>
      </c>
      <c r="N403" s="2391" t="s">
        <v>1027</v>
      </c>
      <c r="O403" s="2392" t="s">
        <v>1027</v>
      </c>
      <c r="P403" s="2410" t="s">
        <v>1027</v>
      </c>
      <c r="S403" s="2391" t="s">
        <v>1027</v>
      </c>
      <c r="T403" s="2391" t="s">
        <v>1027</v>
      </c>
      <c r="U403" s="2391" t="s">
        <v>1027</v>
      </c>
      <c r="V403" s="2391" t="s">
        <v>1027</v>
      </c>
    </row>
    <row r="404" spans="1:24" s="2185" customFormat="1" ht="13.8">
      <c r="A404" s="152"/>
      <c r="B404" s="152"/>
      <c r="D404" s="2340"/>
      <c r="F404" s="2355" t="s">
        <v>1412</v>
      </c>
      <c r="G404" s="2371"/>
      <c r="H404" s="2371"/>
      <c r="I404" s="2371"/>
      <c r="J404" s="2371"/>
      <c r="K404" s="2393">
        <v>3065.2620449999999</v>
      </c>
      <c r="L404" s="2393">
        <v>3621.7879849999999</v>
      </c>
      <c r="M404" s="2393">
        <v>2464.8658749999995</v>
      </c>
      <c r="N404" s="2393">
        <v>2715.3478850000001</v>
      </c>
      <c r="O404" s="2394">
        <v>3467.7111199999999</v>
      </c>
      <c r="P404" s="2393">
        <v>3158.8708550000001</v>
      </c>
      <c r="S404" s="2393">
        <v>3114.6212770000002</v>
      </c>
      <c r="T404" s="2393">
        <v>3036.2127850000002</v>
      </c>
      <c r="U404" s="2393">
        <v>2844.72514</v>
      </c>
      <c r="V404" s="2393">
        <v>3091.5295025000005</v>
      </c>
    </row>
    <row r="405" spans="1:24" s="2185" customFormat="1" ht="13.8">
      <c r="A405" s="152"/>
      <c r="B405" s="152"/>
      <c r="D405" s="2374"/>
      <c r="E405" s="2412"/>
      <c r="F405" s="2261"/>
      <c r="O405" s="2372"/>
      <c r="P405" s="2373"/>
      <c r="Q405" s="2186"/>
      <c r="R405" s="2186"/>
    </row>
    <row r="406" spans="1:24" s="2185" customFormat="1" ht="13.8">
      <c r="A406" s="152"/>
      <c r="B406" s="152"/>
      <c r="D406" s="2374"/>
      <c r="E406" s="2412"/>
      <c r="F406" s="2261"/>
      <c r="O406" s="2372"/>
      <c r="P406" s="2373"/>
      <c r="Q406" s="2186"/>
      <c r="R406" s="2186"/>
    </row>
    <row r="407" spans="1:24" s="2185" customFormat="1" ht="13.8">
      <c r="A407" s="152"/>
      <c r="B407" s="152"/>
      <c r="D407" s="2340"/>
      <c r="F407" s="2398"/>
      <c r="O407" s="2372"/>
      <c r="P407" s="2373"/>
      <c r="Q407" s="2186"/>
      <c r="R407" s="2186"/>
      <c r="S407" s="2375" t="s">
        <v>1426</v>
      </c>
      <c r="T407" s="2375" t="s">
        <v>1426</v>
      </c>
      <c r="U407" s="2375" t="s">
        <v>1426</v>
      </c>
      <c r="V407" s="2375" t="s">
        <v>1426</v>
      </c>
      <c r="X407" s="2186"/>
    </row>
    <row r="408" spans="1:24" s="2185" customFormat="1" ht="13.8">
      <c r="A408" s="152"/>
      <c r="B408" s="152"/>
      <c r="D408" s="2324">
        <v>4.0899999999999981</v>
      </c>
      <c r="E408" s="2187"/>
      <c r="F408" s="2326" t="s">
        <v>1521</v>
      </c>
      <c r="G408" s="2320" t="s">
        <v>1435</v>
      </c>
      <c r="H408" s="2320"/>
      <c r="I408" s="2330"/>
      <c r="J408" s="2330"/>
      <c r="K408" s="2330" t="s">
        <v>463</v>
      </c>
      <c r="L408" s="2330" t="s">
        <v>464</v>
      </c>
      <c r="M408" s="2330" t="s">
        <v>465</v>
      </c>
      <c r="N408" s="2330" t="s">
        <v>466</v>
      </c>
      <c r="O408" s="2328" t="s">
        <v>147</v>
      </c>
      <c r="P408" s="2409">
        <v>41820</v>
      </c>
      <c r="Q408" s="2186"/>
      <c r="R408" s="2186"/>
      <c r="S408" s="2404" t="s">
        <v>1427</v>
      </c>
      <c r="T408" s="2404" t="s">
        <v>1428</v>
      </c>
      <c r="U408" s="2404" t="s">
        <v>1429</v>
      </c>
      <c r="V408" s="2404" t="s">
        <v>1430</v>
      </c>
      <c r="W408" s="2186"/>
      <c r="X408" s="2186"/>
    </row>
    <row r="409" spans="1:24" s="2185" customFormat="1" ht="13.8">
      <c r="A409" s="152"/>
      <c r="B409" s="152"/>
      <c r="D409" s="2324"/>
      <c r="E409" s="2234">
        <v>0</v>
      </c>
      <c r="F409" s="2385">
        <v>0</v>
      </c>
      <c r="G409" s="2386">
        <v>0</v>
      </c>
      <c r="H409" s="2386" t="s">
        <v>114</v>
      </c>
      <c r="I409" s="2338"/>
      <c r="J409" s="2338"/>
      <c r="K409" s="2413" t="s">
        <v>1027</v>
      </c>
      <c r="L409" s="2413" t="s">
        <v>1027</v>
      </c>
      <c r="M409" s="2413" t="s">
        <v>1027</v>
      </c>
      <c r="N409" s="2413" t="s">
        <v>1027</v>
      </c>
      <c r="O409" s="2414" t="s">
        <v>1027</v>
      </c>
      <c r="P409" s="2413" t="s">
        <v>1027</v>
      </c>
      <c r="Q409" s="2415"/>
      <c r="R409" s="2415"/>
      <c r="S409" s="2413" t="s">
        <v>232</v>
      </c>
      <c r="T409" s="2413" t="s">
        <v>232</v>
      </c>
      <c r="U409" s="2413" t="s">
        <v>232</v>
      </c>
      <c r="V409" s="2413" t="s">
        <v>232</v>
      </c>
      <c r="W409" s="2186"/>
      <c r="X409" s="2186"/>
    </row>
    <row r="410" spans="1:24" s="2185" customFormat="1" ht="13.8">
      <c r="A410" s="2226" t="s">
        <v>232</v>
      </c>
      <c r="B410" s="152"/>
      <c r="D410" s="2340"/>
      <c r="E410" s="2234">
        <v>1</v>
      </c>
      <c r="F410" s="2187" t="s">
        <v>1494</v>
      </c>
      <c r="G410" s="2389" t="s">
        <v>945</v>
      </c>
      <c r="H410" s="2389" t="s">
        <v>114</v>
      </c>
      <c r="K410" s="2416">
        <v>0.11030342688078872</v>
      </c>
      <c r="L410" s="2416">
        <v>7.8356404352915673E-2</v>
      </c>
      <c r="M410" s="2416">
        <v>8.6083368816218628E-2</v>
      </c>
      <c r="N410" s="2416">
        <v>6.7370673837245584E-2</v>
      </c>
      <c r="O410" s="2417">
        <v>0.12390220175137946</v>
      </c>
      <c r="P410" s="2418">
        <v>0.1147185454044093</v>
      </c>
      <c r="Q410" s="2186"/>
      <c r="R410" s="2186"/>
      <c r="S410" s="2416">
        <v>9.3203215127709613E-2</v>
      </c>
      <c r="T410" s="2416">
        <v>8.892816218943983E-2</v>
      </c>
      <c r="U410" s="2416">
        <v>9.2452081468281225E-2</v>
      </c>
      <c r="V410" s="2416">
        <v>9.5636437794312523E-2</v>
      </c>
      <c r="X410" s="2186"/>
    </row>
    <row r="411" spans="1:24" s="2185" customFormat="1" ht="13.8">
      <c r="A411" s="2226" t="s">
        <v>232</v>
      </c>
      <c r="B411" s="152"/>
      <c r="D411" s="2340"/>
      <c r="E411" s="2234">
        <v>2</v>
      </c>
      <c r="F411" s="2187" t="s">
        <v>1498</v>
      </c>
      <c r="G411" s="2389" t="s">
        <v>953</v>
      </c>
      <c r="H411" s="2389" t="s">
        <v>114</v>
      </c>
      <c r="K411" s="2416">
        <v>1.5763734591183985E-2</v>
      </c>
      <c r="L411" s="2416">
        <v>9.6352332750665962E-3</v>
      </c>
      <c r="M411" s="2416">
        <v>6.2044026325038297E-2</v>
      </c>
      <c r="N411" s="2416">
        <v>5.4831493948810393E-2</v>
      </c>
      <c r="O411" s="2417">
        <v>3.9763212581643233E-2</v>
      </c>
      <c r="P411" s="2418">
        <v>4.2489505970340916E-2</v>
      </c>
      <c r="Q411" s="2186"/>
      <c r="R411" s="2186"/>
      <c r="S411" s="2416">
        <v>3.6407540144348501E-2</v>
      </c>
      <c r="T411" s="2416">
        <v>4.1568491532639626E-2</v>
      </c>
      <c r="U411" s="2416">
        <v>5.2212910951830643E-2</v>
      </c>
      <c r="V411" s="2416">
        <v>4.7297353265226813E-2</v>
      </c>
      <c r="X411" s="2186"/>
    </row>
    <row r="412" spans="1:24" s="2185" customFormat="1" ht="13.8">
      <c r="A412" s="2226" t="s">
        <v>232</v>
      </c>
      <c r="B412" s="152"/>
      <c r="D412" s="2340"/>
      <c r="E412" s="2234">
        <v>3</v>
      </c>
      <c r="F412" s="2187" t="s">
        <v>1500</v>
      </c>
      <c r="G412" s="2389" t="s">
        <v>964</v>
      </c>
      <c r="H412" s="2389" t="s">
        <v>114</v>
      </c>
      <c r="K412" s="2416">
        <v>7.1200401331569824E-2</v>
      </c>
      <c r="L412" s="2416">
        <v>4.6135634330909711E-2</v>
      </c>
      <c r="M412" s="2416">
        <v>7.7880285923066533E-2</v>
      </c>
      <c r="N412" s="2416">
        <v>6.7870715583794761E-2</v>
      </c>
      <c r="O412" s="2417">
        <v>4.8882649897035786E-2</v>
      </c>
      <c r="P412" s="2418">
        <v>4.4720759692121602E-2</v>
      </c>
      <c r="Q412" s="2186"/>
      <c r="R412" s="2186"/>
      <c r="S412" s="2416">
        <v>6.2393937413275327E-2</v>
      </c>
      <c r="T412" s="2416">
        <v>6.0192321433701693E-2</v>
      </c>
      <c r="U412" s="2416">
        <v>6.4877883801299024E-2</v>
      </c>
      <c r="V412" s="2416">
        <v>5.837668274041527E-2</v>
      </c>
      <c r="X412" s="2186"/>
    </row>
    <row r="413" spans="1:24" s="2185" customFormat="1" ht="13.8">
      <c r="A413" s="2226" t="s">
        <v>232</v>
      </c>
      <c r="B413" s="152"/>
      <c r="D413" s="2340"/>
      <c r="E413" s="2234">
        <v>4</v>
      </c>
      <c r="F413" s="2187" t="s">
        <v>1503</v>
      </c>
      <c r="G413" s="2389" t="s">
        <v>971</v>
      </c>
      <c r="H413" s="2389" t="s">
        <v>114</v>
      </c>
      <c r="K413" s="2416">
        <v>3.3781898843327943E-3</v>
      </c>
      <c r="L413" s="2416">
        <v>1.6272399793337996E-2</v>
      </c>
      <c r="M413" s="2416">
        <v>0.13757955253970847</v>
      </c>
      <c r="N413" s="2416">
        <v>9.9846172140240455E-2</v>
      </c>
      <c r="O413" s="2417">
        <v>5.7367825463751215E-2</v>
      </c>
      <c r="P413" s="2418">
        <v>0.11736223543378056</v>
      </c>
      <c r="Q413" s="2186"/>
      <c r="R413" s="2186"/>
      <c r="S413" s="2416">
        <v>6.2888827964274169E-2</v>
      </c>
      <c r="T413" s="2416">
        <v>7.7766487484259544E-2</v>
      </c>
      <c r="U413" s="2416">
        <v>9.8264516714566708E-2</v>
      </c>
      <c r="V413" s="2416">
        <v>7.8606998801995842E-2</v>
      </c>
      <c r="X413" s="2186"/>
    </row>
    <row r="414" spans="1:24" s="2185" customFormat="1" ht="13.8">
      <c r="A414" s="2226" t="s">
        <v>232</v>
      </c>
      <c r="B414" s="152"/>
      <c r="D414" s="2340"/>
      <c r="E414" s="2234">
        <v>5</v>
      </c>
      <c r="F414" s="2187" t="s">
        <v>1504</v>
      </c>
      <c r="G414" s="2389" t="s">
        <v>978</v>
      </c>
      <c r="H414" s="2389" t="s">
        <v>114</v>
      </c>
      <c r="K414" s="2416">
        <v>0</v>
      </c>
      <c r="L414" s="2416">
        <v>2.2159754921360141E-2</v>
      </c>
      <c r="M414" s="2416">
        <v>2.3928020295805413E-2</v>
      </c>
      <c r="N414" s="2416">
        <v>0</v>
      </c>
      <c r="O414" s="2417">
        <v>1.8723939281924586E-2</v>
      </c>
      <c r="P414" s="2418">
        <v>2.4296660137710577E-2</v>
      </c>
      <c r="Q414" s="2186"/>
      <c r="R414" s="2186"/>
      <c r="S414" s="2416">
        <v>1.2962342899818027E-2</v>
      </c>
      <c r="T414" s="2416">
        <v>1.6202928624772534E-2</v>
      </c>
      <c r="U414" s="2416">
        <v>1.4217319859243334E-2</v>
      </c>
      <c r="V414" s="2416">
        <v>9.3619696409622932E-3</v>
      </c>
      <c r="X414" s="2186"/>
    </row>
    <row r="415" spans="1:24" s="2185" customFormat="1" ht="13.8">
      <c r="A415" s="2226" t="s">
        <v>232</v>
      </c>
      <c r="B415" s="152"/>
      <c r="D415" s="2340"/>
      <c r="E415" s="2234">
        <v>6</v>
      </c>
      <c r="F415" s="2187" t="s">
        <v>1505</v>
      </c>
      <c r="G415" s="2389" t="s">
        <v>985</v>
      </c>
      <c r="H415" s="2389" t="s">
        <v>114</v>
      </c>
      <c r="K415" s="2416">
        <v>0.17014142453419256</v>
      </c>
      <c r="L415" s="2416">
        <v>0.25403873961460471</v>
      </c>
      <c r="M415" s="2416">
        <v>0.23610844500389261</v>
      </c>
      <c r="N415" s="2416">
        <v>0.16409201411014576</v>
      </c>
      <c r="O415" s="2417">
        <v>7.7905917078450321E-2</v>
      </c>
      <c r="P415" s="2418">
        <v>0.12174951597855575</v>
      </c>
      <c r="Q415" s="2186"/>
      <c r="R415" s="2186"/>
      <c r="S415" s="2416">
        <v>0.18045730806825716</v>
      </c>
      <c r="T415" s="2416">
        <v>0.18303627895177335</v>
      </c>
      <c r="U415" s="2416">
        <v>0.15936879206416288</v>
      </c>
      <c r="V415" s="2416">
        <v>0.12099896559429804</v>
      </c>
      <c r="X415" s="2186"/>
    </row>
    <row r="416" spans="1:24" s="2185" customFormat="1" ht="13.8">
      <c r="A416" s="2226" t="s">
        <v>232</v>
      </c>
      <c r="B416" s="152"/>
      <c r="D416" s="2340"/>
      <c r="E416" s="2234">
        <v>7</v>
      </c>
      <c r="F416" s="2187" t="s">
        <v>1508</v>
      </c>
      <c r="G416" s="2389" t="s">
        <v>996</v>
      </c>
      <c r="H416" s="2389" t="s">
        <v>114</v>
      </c>
      <c r="K416" s="2416">
        <v>6.962318539599977E-3</v>
      </c>
      <c r="L416" s="2416">
        <v>9.7458182050113945E-2</v>
      </c>
      <c r="M416" s="2416">
        <v>0.1258487775465785</v>
      </c>
      <c r="N416" s="2416">
        <v>4.9675958813931505E-2</v>
      </c>
      <c r="O416" s="2417">
        <v>0.1244961608117081</v>
      </c>
      <c r="P416" s="2418">
        <v>0.11482970344174095</v>
      </c>
      <c r="Q416" s="2186"/>
      <c r="R416" s="2186"/>
      <c r="S416" s="2416">
        <v>8.0888279552386408E-2</v>
      </c>
      <c r="T416" s="2416">
        <v>9.9369769805583014E-2</v>
      </c>
      <c r="U416" s="2416">
        <v>0.10000696572407269</v>
      </c>
      <c r="V416" s="2416">
        <v>8.7086059812819805E-2</v>
      </c>
      <c r="X416" s="2186"/>
    </row>
    <row r="417" spans="1:68" s="2185" customFormat="1" ht="13.8">
      <c r="A417" s="2226" t="s">
        <v>232</v>
      </c>
      <c r="B417" s="152"/>
      <c r="D417" s="2340"/>
      <c r="E417" s="2234">
        <v>8</v>
      </c>
      <c r="F417" s="2187" t="s">
        <v>1510</v>
      </c>
      <c r="G417" s="2389" t="s">
        <v>1004</v>
      </c>
      <c r="H417" s="2389" t="s">
        <v>114</v>
      </c>
      <c r="K417" s="2416">
        <v>0.21479384592987874</v>
      </c>
      <c r="L417" s="2416">
        <v>0.19898714127400299</v>
      </c>
      <c r="M417" s="2416">
        <v>0.27503054165083191</v>
      </c>
      <c r="N417" s="2416">
        <v>0.66234634686952087</v>
      </c>
      <c r="O417" s="2417">
        <v>0.4202083862368694</v>
      </c>
      <c r="P417" s="2418">
        <v>0.63995497038621219</v>
      </c>
      <c r="Q417" s="2186"/>
      <c r="R417" s="2186"/>
      <c r="S417" s="2416">
        <v>0.35427325239222079</v>
      </c>
      <c r="T417" s="2416">
        <v>0.38914310400780627</v>
      </c>
      <c r="U417" s="2416">
        <v>0.45252842491907402</v>
      </c>
      <c r="V417" s="2416">
        <v>0.54127736655319514</v>
      </c>
      <c r="X417" s="2186"/>
    </row>
    <row r="418" spans="1:68" s="2185" customFormat="1" ht="13.8">
      <c r="A418" s="2226" t="s">
        <v>590</v>
      </c>
      <c r="B418" s="152"/>
      <c r="D418" s="2340"/>
      <c r="E418" s="2234">
        <v>9</v>
      </c>
      <c r="F418" s="2187" t="s">
        <v>1027</v>
      </c>
      <c r="G418" s="2389">
        <v>0</v>
      </c>
      <c r="H418" s="2389" t="s">
        <v>1027</v>
      </c>
      <c r="K418" s="2416" t="s">
        <v>1027</v>
      </c>
      <c r="L418" s="2416" t="s">
        <v>1027</v>
      </c>
      <c r="M418" s="2416" t="s">
        <v>1027</v>
      </c>
      <c r="N418" s="2416" t="s">
        <v>1027</v>
      </c>
      <c r="O418" s="2417" t="s">
        <v>1027</v>
      </c>
      <c r="P418" s="2418" t="s">
        <v>1027</v>
      </c>
      <c r="Q418" s="2186"/>
      <c r="R418" s="2186"/>
      <c r="S418" s="2416" t="s">
        <v>1027</v>
      </c>
      <c r="T418" s="2416" t="s">
        <v>1027</v>
      </c>
      <c r="U418" s="2416" t="s">
        <v>1027</v>
      </c>
      <c r="V418" s="2416" t="s">
        <v>1027</v>
      </c>
      <c r="X418" s="2186"/>
    </row>
    <row r="419" spans="1:68" s="2185" customFormat="1" ht="13.8">
      <c r="A419" s="2226" t="s">
        <v>590</v>
      </c>
      <c r="B419" s="152"/>
      <c r="D419" s="2340"/>
      <c r="E419" s="2234">
        <v>10</v>
      </c>
      <c r="F419" s="2187" t="s">
        <v>1027</v>
      </c>
      <c r="G419" s="2389">
        <v>0</v>
      </c>
      <c r="H419" s="2389" t="s">
        <v>1027</v>
      </c>
      <c r="K419" s="2416" t="s">
        <v>1027</v>
      </c>
      <c r="L419" s="2416" t="s">
        <v>1027</v>
      </c>
      <c r="M419" s="2416" t="s">
        <v>1027</v>
      </c>
      <c r="N419" s="2416" t="s">
        <v>1027</v>
      </c>
      <c r="O419" s="2417" t="s">
        <v>1027</v>
      </c>
      <c r="P419" s="2418" t="s">
        <v>1027</v>
      </c>
      <c r="Q419" s="2186"/>
      <c r="R419" s="2186"/>
      <c r="S419" s="2416" t="s">
        <v>1027</v>
      </c>
      <c r="T419" s="2416" t="s">
        <v>1027</v>
      </c>
      <c r="U419" s="2416" t="s">
        <v>1027</v>
      </c>
      <c r="V419" s="2416" t="s">
        <v>1027</v>
      </c>
      <c r="X419" s="2186"/>
    </row>
    <row r="420" spans="1:68" s="2185" customFormat="1" ht="13.8">
      <c r="A420" s="2226" t="s">
        <v>590</v>
      </c>
      <c r="B420" s="152"/>
      <c r="D420" s="2340"/>
      <c r="E420" s="2234">
        <v>11</v>
      </c>
      <c r="F420" s="2187" t="s">
        <v>1027</v>
      </c>
      <c r="G420" s="2389">
        <v>0</v>
      </c>
      <c r="H420" s="2389" t="s">
        <v>1027</v>
      </c>
      <c r="K420" s="2416" t="s">
        <v>1027</v>
      </c>
      <c r="L420" s="2416" t="s">
        <v>1027</v>
      </c>
      <c r="M420" s="2416" t="s">
        <v>1027</v>
      </c>
      <c r="N420" s="2416" t="s">
        <v>1027</v>
      </c>
      <c r="O420" s="2417" t="s">
        <v>1027</v>
      </c>
      <c r="P420" s="2418" t="s">
        <v>1027</v>
      </c>
      <c r="Q420" s="2186"/>
      <c r="R420" s="2186"/>
      <c r="S420" s="2416" t="s">
        <v>1027</v>
      </c>
      <c r="T420" s="2416" t="s">
        <v>1027</v>
      </c>
      <c r="U420" s="2416" t="s">
        <v>1027</v>
      </c>
      <c r="V420" s="2416" t="s">
        <v>1027</v>
      </c>
      <c r="X420" s="2186"/>
    </row>
    <row r="421" spans="1:68" s="2185" customFormat="1" ht="13.8">
      <c r="A421" s="2226" t="s">
        <v>590</v>
      </c>
      <c r="B421" s="152"/>
      <c r="D421" s="2340"/>
      <c r="E421" s="2234">
        <v>12</v>
      </c>
      <c r="F421" s="2187" t="s">
        <v>1027</v>
      </c>
      <c r="G421" s="2389">
        <v>0</v>
      </c>
      <c r="H421" s="2389" t="s">
        <v>1027</v>
      </c>
      <c r="K421" s="2416" t="s">
        <v>1027</v>
      </c>
      <c r="L421" s="2416" t="s">
        <v>1027</v>
      </c>
      <c r="M421" s="2416" t="s">
        <v>1027</v>
      </c>
      <c r="N421" s="2416" t="s">
        <v>1027</v>
      </c>
      <c r="O421" s="2417" t="s">
        <v>1027</v>
      </c>
      <c r="P421" s="2418" t="s">
        <v>1027</v>
      </c>
      <c r="Q421" s="2186"/>
      <c r="R421" s="2186"/>
      <c r="S421" s="2416" t="s">
        <v>1027</v>
      </c>
      <c r="T421" s="2416" t="s">
        <v>1027</v>
      </c>
      <c r="U421" s="2416" t="s">
        <v>1027</v>
      </c>
      <c r="V421" s="2416" t="s">
        <v>1027</v>
      </c>
      <c r="X421" s="2186"/>
    </row>
    <row r="422" spans="1:68" s="2186" customFormat="1" ht="13.8">
      <c r="A422" s="2226" t="s">
        <v>590</v>
      </c>
      <c r="B422" s="152"/>
      <c r="C422" s="2185"/>
      <c r="D422" s="2340"/>
      <c r="E422" s="2234">
        <v>13</v>
      </c>
      <c r="F422" s="2187" t="s">
        <v>1027</v>
      </c>
      <c r="G422" s="2389">
        <v>0</v>
      </c>
      <c r="H422" s="2389" t="s">
        <v>1027</v>
      </c>
      <c r="I422" s="2185"/>
      <c r="J422" s="2185"/>
      <c r="K422" s="2416" t="s">
        <v>1027</v>
      </c>
      <c r="L422" s="2416" t="s">
        <v>1027</v>
      </c>
      <c r="M422" s="2416" t="s">
        <v>1027</v>
      </c>
      <c r="N422" s="2416" t="s">
        <v>1027</v>
      </c>
      <c r="O422" s="2417" t="s">
        <v>1027</v>
      </c>
      <c r="P422" s="2418" t="s">
        <v>1027</v>
      </c>
      <c r="S422" s="2416" t="s">
        <v>1027</v>
      </c>
      <c r="T422" s="2416" t="s">
        <v>1027</v>
      </c>
      <c r="U422" s="2416" t="s">
        <v>1027</v>
      </c>
      <c r="V422" s="2416" t="s">
        <v>1027</v>
      </c>
      <c r="W422" s="2185"/>
      <c r="Y422" s="2185"/>
      <c r="Z422" s="2185"/>
      <c r="AA422" s="2185"/>
      <c r="AB422" s="2185"/>
      <c r="AC422" s="2185"/>
      <c r="AD422" s="2185"/>
      <c r="AE422" s="2185"/>
      <c r="AF422" s="2185"/>
      <c r="AG422" s="2185"/>
      <c r="AH422" s="2185"/>
      <c r="AI422" s="2185"/>
      <c r="AJ422" s="2185"/>
      <c r="AK422" s="2185"/>
      <c r="AL422" s="2185"/>
      <c r="AM422" s="2185"/>
      <c r="AN422" s="2185"/>
      <c r="AO422" s="2185"/>
      <c r="AP422" s="2185"/>
      <c r="AQ422" s="2185"/>
      <c r="AR422" s="2185"/>
      <c r="AS422" s="2185"/>
      <c r="AT422" s="2185"/>
      <c r="AU422" s="2185"/>
      <c r="AV422" s="2185"/>
      <c r="AW422" s="2185"/>
      <c r="AX422" s="2185"/>
      <c r="AY422" s="2185"/>
      <c r="AZ422" s="2185"/>
      <c r="BA422" s="2185"/>
      <c r="BB422" s="2185"/>
      <c r="BC422" s="2185"/>
      <c r="BD422" s="2185"/>
      <c r="BE422" s="2185"/>
      <c r="BF422" s="2185"/>
      <c r="BG422" s="2185"/>
      <c r="BH422" s="2185"/>
      <c r="BI422" s="2185"/>
      <c r="BJ422" s="2185"/>
      <c r="BK422" s="2185"/>
      <c r="BL422" s="2185"/>
      <c r="BM422" s="2185"/>
      <c r="BN422" s="2185"/>
      <c r="BO422" s="2185"/>
      <c r="BP422" s="2185"/>
    </row>
    <row r="423" spans="1:68" s="2185" customFormat="1" ht="13.8">
      <c r="A423" s="2226" t="s">
        <v>590</v>
      </c>
      <c r="B423" s="152"/>
      <c r="D423" s="2340"/>
      <c r="E423" s="2234">
        <v>14</v>
      </c>
      <c r="F423" s="2187" t="s">
        <v>1027</v>
      </c>
      <c r="G423" s="2389">
        <v>0</v>
      </c>
      <c r="H423" s="2389" t="s">
        <v>1027</v>
      </c>
      <c r="K423" s="2416" t="s">
        <v>1027</v>
      </c>
      <c r="L423" s="2416" t="s">
        <v>1027</v>
      </c>
      <c r="M423" s="2416" t="s">
        <v>1027</v>
      </c>
      <c r="N423" s="2416" t="s">
        <v>1027</v>
      </c>
      <c r="O423" s="2417" t="s">
        <v>1027</v>
      </c>
      <c r="P423" s="2418" t="s">
        <v>1027</v>
      </c>
      <c r="Q423" s="2186"/>
      <c r="R423" s="2186"/>
      <c r="S423" s="2416" t="s">
        <v>1027</v>
      </c>
      <c r="T423" s="2416" t="s">
        <v>1027</v>
      </c>
      <c r="U423" s="2416" t="s">
        <v>1027</v>
      </c>
      <c r="V423" s="2416" t="s">
        <v>1027</v>
      </c>
      <c r="X423" s="2186"/>
      <c r="AL423" s="2186"/>
      <c r="AM423" s="2186"/>
      <c r="AN423" s="2186"/>
      <c r="AO423" s="2186"/>
      <c r="AP423" s="2186"/>
      <c r="AQ423" s="2186"/>
      <c r="AR423" s="2186"/>
      <c r="AS423" s="2186"/>
      <c r="AT423" s="2186"/>
      <c r="AU423" s="2186"/>
    </row>
    <row r="424" spans="1:68" s="2185" customFormat="1" ht="13.8">
      <c r="A424" s="2226" t="s">
        <v>590</v>
      </c>
      <c r="B424" s="152"/>
      <c r="D424" s="2340"/>
      <c r="E424" s="2234">
        <v>15</v>
      </c>
      <c r="F424" s="2187" t="s">
        <v>1027</v>
      </c>
      <c r="G424" s="2389">
        <v>0</v>
      </c>
      <c r="H424" s="2389" t="s">
        <v>1027</v>
      </c>
      <c r="K424" s="2416" t="s">
        <v>1027</v>
      </c>
      <c r="L424" s="2416" t="s">
        <v>1027</v>
      </c>
      <c r="M424" s="2416" t="s">
        <v>1027</v>
      </c>
      <c r="N424" s="2416" t="s">
        <v>1027</v>
      </c>
      <c r="O424" s="2417" t="s">
        <v>1027</v>
      </c>
      <c r="P424" s="2418" t="s">
        <v>1027</v>
      </c>
      <c r="Q424" s="2186"/>
      <c r="R424" s="2186"/>
      <c r="S424" s="2416" t="s">
        <v>1027</v>
      </c>
      <c r="T424" s="2416" t="s">
        <v>1027</v>
      </c>
      <c r="U424" s="2416" t="s">
        <v>1027</v>
      </c>
      <c r="V424" s="2416" t="s">
        <v>1027</v>
      </c>
      <c r="X424" s="2186"/>
      <c r="AL424" s="2186"/>
      <c r="AM424" s="2186"/>
      <c r="AN424" s="2186"/>
      <c r="AO424" s="2186"/>
      <c r="AP424" s="2186"/>
      <c r="AQ424" s="2186"/>
      <c r="AR424" s="2186"/>
      <c r="AS424" s="2186"/>
      <c r="AT424" s="2186"/>
      <c r="AU424" s="2186"/>
    </row>
    <row r="425" spans="1:68" s="2185" customFormat="1" ht="13.8">
      <c r="A425" s="2226" t="s">
        <v>590</v>
      </c>
      <c r="B425" s="152"/>
      <c r="D425" s="2340"/>
      <c r="E425" s="2234">
        <v>16</v>
      </c>
      <c r="F425" s="2187" t="s">
        <v>1027</v>
      </c>
      <c r="G425" s="2389">
        <v>0</v>
      </c>
      <c r="H425" s="2389" t="s">
        <v>1027</v>
      </c>
      <c r="K425" s="2416" t="s">
        <v>1027</v>
      </c>
      <c r="L425" s="2416" t="s">
        <v>1027</v>
      </c>
      <c r="M425" s="2416" t="s">
        <v>1027</v>
      </c>
      <c r="N425" s="2416" t="s">
        <v>1027</v>
      </c>
      <c r="O425" s="2417" t="s">
        <v>1027</v>
      </c>
      <c r="P425" s="2418" t="s">
        <v>1027</v>
      </c>
      <c r="Q425" s="2186"/>
      <c r="R425" s="2186"/>
      <c r="S425" s="2416" t="s">
        <v>1027</v>
      </c>
      <c r="T425" s="2416" t="s">
        <v>1027</v>
      </c>
      <c r="U425" s="2416" t="s">
        <v>1027</v>
      </c>
      <c r="V425" s="2416" t="s">
        <v>1027</v>
      </c>
      <c r="X425" s="2186"/>
      <c r="AL425" s="2186"/>
      <c r="AM425" s="2186"/>
      <c r="AN425" s="2186"/>
      <c r="AO425" s="2186"/>
      <c r="AP425" s="2186"/>
      <c r="AQ425" s="2186"/>
      <c r="AR425" s="2186"/>
      <c r="AS425" s="2186"/>
      <c r="AT425" s="2186"/>
      <c r="AU425" s="2186"/>
    </row>
    <row r="426" spans="1:68" s="2185" customFormat="1" ht="13.8">
      <c r="A426" s="2226" t="s">
        <v>590</v>
      </c>
      <c r="B426" s="152"/>
      <c r="D426" s="2340"/>
      <c r="E426" s="2234">
        <v>17</v>
      </c>
      <c r="F426" s="2187" t="s">
        <v>1027</v>
      </c>
      <c r="G426" s="2389">
        <v>0</v>
      </c>
      <c r="H426" s="2389" t="s">
        <v>1027</v>
      </c>
      <c r="K426" s="2416" t="s">
        <v>1027</v>
      </c>
      <c r="L426" s="2416" t="s">
        <v>1027</v>
      </c>
      <c r="M426" s="2416" t="s">
        <v>1027</v>
      </c>
      <c r="N426" s="2416" t="s">
        <v>1027</v>
      </c>
      <c r="O426" s="2417" t="s">
        <v>1027</v>
      </c>
      <c r="P426" s="2418" t="s">
        <v>1027</v>
      </c>
      <c r="Q426" s="2186"/>
      <c r="R426" s="2186"/>
      <c r="S426" s="2416" t="s">
        <v>1027</v>
      </c>
      <c r="T426" s="2416" t="s">
        <v>1027</v>
      </c>
      <c r="U426" s="2416" t="s">
        <v>1027</v>
      </c>
      <c r="V426" s="2416" t="s">
        <v>1027</v>
      </c>
      <c r="X426" s="2186"/>
      <c r="AL426" s="2186"/>
      <c r="AM426" s="2186"/>
      <c r="AN426" s="2186"/>
      <c r="AO426" s="2186"/>
      <c r="AP426" s="2186"/>
      <c r="AQ426" s="2186"/>
      <c r="AR426" s="2186"/>
      <c r="AS426" s="2186"/>
      <c r="AT426" s="2186"/>
      <c r="AU426" s="2186"/>
    </row>
    <row r="427" spans="1:68" s="2185" customFormat="1" ht="13.8">
      <c r="A427" s="2226" t="s">
        <v>590</v>
      </c>
      <c r="B427" s="152"/>
      <c r="D427" s="2340"/>
      <c r="E427" s="2234">
        <v>18</v>
      </c>
      <c r="F427" s="2187" t="s">
        <v>1027</v>
      </c>
      <c r="G427" s="2389">
        <v>0</v>
      </c>
      <c r="H427" s="2389" t="s">
        <v>1027</v>
      </c>
      <c r="K427" s="2416" t="s">
        <v>1027</v>
      </c>
      <c r="L427" s="2416" t="s">
        <v>1027</v>
      </c>
      <c r="M427" s="2416" t="s">
        <v>1027</v>
      </c>
      <c r="N427" s="2416" t="s">
        <v>1027</v>
      </c>
      <c r="O427" s="2417" t="s">
        <v>1027</v>
      </c>
      <c r="P427" s="2418" t="s">
        <v>1027</v>
      </c>
      <c r="Q427" s="2186"/>
      <c r="R427" s="2186"/>
      <c r="S427" s="2416" t="s">
        <v>1027</v>
      </c>
      <c r="T427" s="2416" t="s">
        <v>1027</v>
      </c>
      <c r="U427" s="2416" t="s">
        <v>1027</v>
      </c>
      <c r="V427" s="2416" t="s">
        <v>1027</v>
      </c>
      <c r="X427" s="2186"/>
      <c r="AL427" s="2186"/>
      <c r="AM427" s="2186"/>
      <c r="AN427" s="2186"/>
      <c r="AO427" s="2186"/>
      <c r="AP427" s="2186"/>
      <c r="AQ427" s="2186"/>
      <c r="AR427" s="2186"/>
      <c r="AS427" s="2186"/>
      <c r="AT427" s="2186"/>
      <c r="AU427" s="2186"/>
    </row>
    <row r="428" spans="1:68" s="2185" customFormat="1" ht="13.8">
      <c r="A428" s="2226" t="s">
        <v>590</v>
      </c>
      <c r="B428" s="152"/>
      <c r="D428" s="2340"/>
      <c r="E428" s="2234">
        <v>19</v>
      </c>
      <c r="F428" s="2187" t="s">
        <v>1027</v>
      </c>
      <c r="G428" s="2389">
        <v>0</v>
      </c>
      <c r="H428" s="2389" t="s">
        <v>1027</v>
      </c>
      <c r="K428" s="2416" t="s">
        <v>1027</v>
      </c>
      <c r="L428" s="2416" t="s">
        <v>1027</v>
      </c>
      <c r="M428" s="2416" t="s">
        <v>1027</v>
      </c>
      <c r="N428" s="2416" t="s">
        <v>1027</v>
      </c>
      <c r="O428" s="2417" t="s">
        <v>1027</v>
      </c>
      <c r="P428" s="2418" t="s">
        <v>1027</v>
      </c>
      <c r="Q428" s="2186"/>
      <c r="R428" s="2186"/>
      <c r="S428" s="2416" t="s">
        <v>1027</v>
      </c>
      <c r="T428" s="2416" t="s">
        <v>1027</v>
      </c>
      <c r="U428" s="2416" t="s">
        <v>1027</v>
      </c>
      <c r="V428" s="2416" t="s">
        <v>1027</v>
      </c>
      <c r="X428" s="2186"/>
      <c r="AL428" s="2186"/>
      <c r="AM428" s="2186"/>
      <c r="AN428" s="2186"/>
      <c r="AO428" s="2186"/>
      <c r="AP428" s="2186"/>
      <c r="AQ428" s="2186"/>
      <c r="AR428" s="2186"/>
      <c r="AS428" s="2186"/>
      <c r="AT428" s="2186"/>
      <c r="AU428" s="2186"/>
    </row>
    <row r="429" spans="1:68" s="2185" customFormat="1" ht="13.8">
      <c r="A429" s="2226" t="s">
        <v>590</v>
      </c>
      <c r="B429" s="152"/>
      <c r="D429" s="2340"/>
      <c r="E429" s="2234">
        <v>20</v>
      </c>
      <c r="F429" s="2187" t="s">
        <v>1027</v>
      </c>
      <c r="G429" s="2389">
        <v>0</v>
      </c>
      <c r="H429" s="2389" t="s">
        <v>1027</v>
      </c>
      <c r="K429" s="2416" t="s">
        <v>1027</v>
      </c>
      <c r="L429" s="2416" t="s">
        <v>1027</v>
      </c>
      <c r="M429" s="2416" t="s">
        <v>1027</v>
      </c>
      <c r="N429" s="2416" t="s">
        <v>1027</v>
      </c>
      <c r="O429" s="2417" t="s">
        <v>1027</v>
      </c>
      <c r="P429" s="2418" t="s">
        <v>1027</v>
      </c>
      <c r="Q429" s="2186"/>
      <c r="R429" s="2186"/>
      <c r="S429" s="2416" t="s">
        <v>1027</v>
      </c>
      <c r="T429" s="2416" t="s">
        <v>1027</v>
      </c>
      <c r="U429" s="2416" t="s">
        <v>1027</v>
      </c>
      <c r="V429" s="2416" t="s">
        <v>1027</v>
      </c>
      <c r="X429" s="2186"/>
      <c r="AL429" s="2186"/>
      <c r="AM429" s="2186"/>
      <c r="AN429" s="2186"/>
      <c r="AO429" s="2186"/>
      <c r="AP429" s="2186"/>
      <c r="AQ429" s="2186"/>
      <c r="AR429" s="2186"/>
      <c r="AS429" s="2186"/>
      <c r="AT429" s="2186"/>
      <c r="AU429" s="2186"/>
    </row>
    <row r="430" spans="1:68" s="2185" customFormat="1" ht="13.8">
      <c r="A430" s="2226" t="s">
        <v>590</v>
      </c>
      <c r="B430" s="152"/>
      <c r="D430" s="2340"/>
      <c r="E430" s="2234">
        <v>21</v>
      </c>
      <c r="F430" s="2187" t="s">
        <v>1027</v>
      </c>
      <c r="G430" s="2389">
        <v>0</v>
      </c>
      <c r="H430" s="2389" t="s">
        <v>1027</v>
      </c>
      <c r="K430" s="2416" t="s">
        <v>1027</v>
      </c>
      <c r="L430" s="2416" t="s">
        <v>1027</v>
      </c>
      <c r="M430" s="2416" t="s">
        <v>1027</v>
      </c>
      <c r="N430" s="2416" t="s">
        <v>1027</v>
      </c>
      <c r="O430" s="2417" t="s">
        <v>1027</v>
      </c>
      <c r="P430" s="2418" t="s">
        <v>1027</v>
      </c>
      <c r="Q430" s="2186"/>
      <c r="R430" s="2186"/>
      <c r="S430" s="2416" t="s">
        <v>1027</v>
      </c>
      <c r="T430" s="2416" t="s">
        <v>1027</v>
      </c>
      <c r="U430" s="2416" t="s">
        <v>1027</v>
      </c>
      <c r="V430" s="2416" t="s">
        <v>1027</v>
      </c>
      <c r="X430" s="2186"/>
      <c r="AL430" s="2186"/>
      <c r="AM430" s="2186"/>
      <c r="AN430" s="2186"/>
      <c r="AO430" s="2186"/>
      <c r="AP430" s="2186"/>
      <c r="AQ430" s="2186"/>
      <c r="AR430" s="2186"/>
      <c r="AS430" s="2186"/>
      <c r="AT430" s="2186"/>
      <c r="AU430" s="2186"/>
    </row>
    <row r="431" spans="1:68" s="2185" customFormat="1" ht="13.8">
      <c r="A431" s="2226" t="s">
        <v>590</v>
      </c>
      <c r="B431" s="152"/>
      <c r="D431" s="2340"/>
      <c r="E431" s="2234">
        <v>22</v>
      </c>
      <c r="F431" s="2187" t="s">
        <v>1027</v>
      </c>
      <c r="G431" s="2389">
        <v>0</v>
      </c>
      <c r="H431" s="2389" t="s">
        <v>1027</v>
      </c>
      <c r="K431" s="2416" t="s">
        <v>1027</v>
      </c>
      <c r="L431" s="2416" t="s">
        <v>1027</v>
      </c>
      <c r="M431" s="2416" t="s">
        <v>1027</v>
      </c>
      <c r="N431" s="2416" t="s">
        <v>1027</v>
      </c>
      <c r="O431" s="2417" t="s">
        <v>1027</v>
      </c>
      <c r="P431" s="2418" t="s">
        <v>1027</v>
      </c>
      <c r="Q431" s="2186"/>
      <c r="R431" s="2186"/>
      <c r="S431" s="2416" t="s">
        <v>1027</v>
      </c>
      <c r="T431" s="2416" t="s">
        <v>1027</v>
      </c>
      <c r="U431" s="2416" t="s">
        <v>1027</v>
      </c>
      <c r="V431" s="2416" t="s">
        <v>1027</v>
      </c>
      <c r="X431" s="2186"/>
      <c r="AL431" s="2186"/>
      <c r="AM431" s="2186"/>
      <c r="AN431" s="2186"/>
      <c r="AO431" s="2186"/>
      <c r="AP431" s="2186"/>
      <c r="AQ431" s="2186"/>
      <c r="AR431" s="2186"/>
      <c r="AS431" s="2186"/>
      <c r="AT431" s="2186"/>
      <c r="AU431" s="2186"/>
    </row>
    <row r="432" spans="1:68" s="2185" customFormat="1" ht="13.8">
      <c r="A432" s="2226" t="s">
        <v>590</v>
      </c>
      <c r="B432" s="152"/>
      <c r="D432" s="2340"/>
      <c r="E432" s="2234">
        <v>23</v>
      </c>
      <c r="F432" s="2187" t="s">
        <v>1027</v>
      </c>
      <c r="G432" s="2389">
        <v>0</v>
      </c>
      <c r="H432" s="2389" t="s">
        <v>1027</v>
      </c>
      <c r="K432" s="2416" t="s">
        <v>1027</v>
      </c>
      <c r="L432" s="2416" t="s">
        <v>1027</v>
      </c>
      <c r="M432" s="2416" t="s">
        <v>1027</v>
      </c>
      <c r="N432" s="2416" t="s">
        <v>1027</v>
      </c>
      <c r="O432" s="2417" t="s">
        <v>1027</v>
      </c>
      <c r="P432" s="2418" t="s">
        <v>1027</v>
      </c>
      <c r="Q432" s="2186"/>
      <c r="R432" s="2186"/>
      <c r="S432" s="2416" t="s">
        <v>1027</v>
      </c>
      <c r="T432" s="2416" t="s">
        <v>1027</v>
      </c>
      <c r="U432" s="2416" t="s">
        <v>1027</v>
      </c>
      <c r="V432" s="2416" t="s">
        <v>1027</v>
      </c>
      <c r="X432" s="2186"/>
      <c r="AL432" s="2186"/>
      <c r="AM432" s="2186"/>
      <c r="AN432" s="2186"/>
      <c r="AO432" s="2186"/>
      <c r="AP432" s="2186"/>
      <c r="AQ432" s="2186"/>
      <c r="AR432" s="2186"/>
      <c r="AS432" s="2186"/>
      <c r="AT432" s="2186"/>
      <c r="AU432" s="2186"/>
    </row>
    <row r="433" spans="1:68" s="2185" customFormat="1" ht="13.8">
      <c r="A433" s="2226" t="s">
        <v>590</v>
      </c>
      <c r="B433" s="152"/>
      <c r="D433" s="2340"/>
      <c r="E433" s="2234">
        <v>24</v>
      </c>
      <c r="F433" s="2187" t="s">
        <v>1027</v>
      </c>
      <c r="G433" s="2389">
        <v>0</v>
      </c>
      <c r="H433" s="2389" t="s">
        <v>1027</v>
      </c>
      <c r="K433" s="2416" t="s">
        <v>1027</v>
      </c>
      <c r="L433" s="2416" t="s">
        <v>1027</v>
      </c>
      <c r="M433" s="2416" t="s">
        <v>1027</v>
      </c>
      <c r="N433" s="2416" t="s">
        <v>1027</v>
      </c>
      <c r="O433" s="2417" t="s">
        <v>1027</v>
      </c>
      <c r="P433" s="2418" t="s">
        <v>1027</v>
      </c>
      <c r="Q433" s="2186"/>
      <c r="R433" s="2186"/>
      <c r="S433" s="2416" t="s">
        <v>1027</v>
      </c>
      <c r="T433" s="2416" t="s">
        <v>1027</v>
      </c>
      <c r="U433" s="2416" t="s">
        <v>1027</v>
      </c>
      <c r="V433" s="2416" t="s">
        <v>1027</v>
      </c>
      <c r="X433" s="2186"/>
      <c r="AL433" s="2186"/>
      <c r="AM433" s="2186"/>
      <c r="AN433" s="2186"/>
      <c r="AO433" s="2186"/>
      <c r="AP433" s="2186"/>
      <c r="AQ433" s="2186"/>
      <c r="AR433" s="2186"/>
      <c r="AS433" s="2186"/>
      <c r="AT433" s="2186"/>
      <c r="AU433" s="2186"/>
    </row>
    <row r="434" spans="1:68" s="2185" customFormat="1" ht="13.8">
      <c r="A434" s="2226" t="s">
        <v>590</v>
      </c>
      <c r="B434" s="152"/>
      <c r="D434" s="2340"/>
      <c r="E434" s="2234">
        <v>25</v>
      </c>
      <c r="F434" s="2187" t="s">
        <v>1027</v>
      </c>
      <c r="G434" s="2389">
        <v>0</v>
      </c>
      <c r="H434" s="2389" t="s">
        <v>1027</v>
      </c>
      <c r="K434" s="2416" t="s">
        <v>1027</v>
      </c>
      <c r="L434" s="2416" t="s">
        <v>1027</v>
      </c>
      <c r="M434" s="2416" t="s">
        <v>1027</v>
      </c>
      <c r="N434" s="2416" t="s">
        <v>1027</v>
      </c>
      <c r="O434" s="2417" t="s">
        <v>1027</v>
      </c>
      <c r="P434" s="2418" t="s">
        <v>1027</v>
      </c>
      <c r="Q434" s="2186"/>
      <c r="R434" s="2186"/>
      <c r="S434" s="2416" t="s">
        <v>1027</v>
      </c>
      <c r="T434" s="2416" t="s">
        <v>1027</v>
      </c>
      <c r="U434" s="2416" t="s">
        <v>1027</v>
      </c>
      <c r="V434" s="2416" t="s">
        <v>1027</v>
      </c>
      <c r="X434" s="2186"/>
      <c r="AV434" s="2186"/>
      <c r="AW434" s="2186"/>
      <c r="AX434" s="2186"/>
      <c r="AY434" s="2186"/>
      <c r="AZ434" s="2186"/>
      <c r="BA434" s="2186"/>
      <c r="BB434" s="2186"/>
      <c r="BC434" s="2186"/>
      <c r="BD434" s="2186"/>
      <c r="BE434" s="2186"/>
      <c r="BF434" s="2186"/>
      <c r="BG434" s="2186"/>
      <c r="BH434" s="2186"/>
      <c r="BI434" s="2186"/>
      <c r="BJ434" s="2186"/>
      <c r="BK434" s="2186"/>
      <c r="BL434" s="2186"/>
      <c r="BM434" s="2186"/>
      <c r="BN434" s="2186"/>
      <c r="BO434" s="2186"/>
      <c r="BP434" s="2186"/>
    </row>
    <row r="435" spans="1:68" s="2185" customFormat="1" ht="13.8">
      <c r="A435" s="152"/>
      <c r="B435" s="152"/>
      <c r="D435" s="2340"/>
      <c r="F435" s="2355" t="s">
        <v>1412</v>
      </c>
      <c r="G435" s="2371"/>
      <c r="H435" s="2371"/>
      <c r="I435" s="2371"/>
      <c r="J435" s="2371"/>
      <c r="K435" s="2419">
        <v>4.3482067961376908E-2</v>
      </c>
      <c r="L435" s="2419">
        <v>6.2246019341912692E-2</v>
      </c>
      <c r="M435" s="2419">
        <v>0.10596607318139856</v>
      </c>
      <c r="N435" s="2419">
        <v>6.7620694710520179E-2</v>
      </c>
      <c r="O435" s="2420">
        <v>6.7636871271100768E-2</v>
      </c>
      <c r="P435" s="2419">
        <v>0.11477412442307514</v>
      </c>
      <c r="Q435" s="2186"/>
      <c r="R435" s="2186"/>
      <c r="S435" s="2419">
        <v>7.1888553758330281E-2</v>
      </c>
      <c r="T435" s="2419">
        <v>8.3347324836849687E-2</v>
      </c>
      <c r="U435" s="2419">
        <v>9.5358299091423959E-2</v>
      </c>
      <c r="V435" s="2419">
        <v>8.2846529307407824E-2</v>
      </c>
      <c r="X435" s="2186"/>
    </row>
    <row r="436" spans="1:68" s="2185" customFormat="1" ht="13.8">
      <c r="A436" s="152"/>
      <c r="B436" s="152"/>
      <c r="D436" s="2324"/>
      <c r="E436" s="2187"/>
      <c r="F436" s="2261"/>
      <c r="G436" s="2389"/>
      <c r="H436" s="2389"/>
      <c r="I436" s="2389"/>
      <c r="J436" s="2389"/>
      <c r="K436" s="2389"/>
      <c r="O436" s="2372"/>
      <c r="P436" s="2373"/>
      <c r="Q436" s="2186"/>
      <c r="R436" s="2186"/>
      <c r="S436" s="686"/>
      <c r="W436" s="2186"/>
    </row>
    <row r="437" spans="1:68" s="2185" customFormat="1" ht="13.8">
      <c r="A437" s="152"/>
      <c r="B437" s="152"/>
      <c r="D437" s="2324"/>
      <c r="E437" s="2187"/>
      <c r="F437" s="2261"/>
      <c r="G437" s="2389"/>
      <c r="H437" s="2389"/>
      <c r="I437" s="2389"/>
      <c r="J437" s="2389"/>
      <c r="K437" s="2389"/>
      <c r="O437" s="2372"/>
      <c r="P437" s="2373"/>
      <c r="Q437" s="2186"/>
      <c r="R437" s="2186"/>
      <c r="S437" s="686"/>
      <c r="W437" s="2186"/>
    </row>
    <row r="438" spans="1:68" s="2185" customFormat="1" ht="13.8">
      <c r="A438" s="152"/>
      <c r="B438" s="152"/>
      <c r="D438" s="2340"/>
      <c r="F438" s="2398"/>
      <c r="O438" s="2372"/>
      <c r="P438" s="2373"/>
      <c r="Q438" s="2186"/>
      <c r="R438" s="2186"/>
      <c r="S438" s="2375" t="s">
        <v>1426</v>
      </c>
      <c r="T438" s="2375" t="s">
        <v>1426</v>
      </c>
      <c r="U438" s="2375" t="s">
        <v>1426</v>
      </c>
      <c r="V438" s="2375" t="s">
        <v>1426</v>
      </c>
    </row>
    <row r="439" spans="1:68" s="2185" customFormat="1" ht="13.8">
      <c r="A439" s="152"/>
      <c r="B439" s="152"/>
      <c r="D439" s="2324">
        <v>4.0999999999999979</v>
      </c>
      <c r="E439" s="2187"/>
      <c r="F439" s="2326" t="s">
        <v>1106</v>
      </c>
      <c r="G439" s="2320" t="s">
        <v>1436</v>
      </c>
      <c r="H439" s="2320"/>
      <c r="I439" s="2320"/>
      <c r="J439" s="2320"/>
      <c r="K439" s="2330" t="s">
        <v>463</v>
      </c>
      <c r="L439" s="2330" t="s">
        <v>464</v>
      </c>
      <c r="M439" s="2330" t="s">
        <v>465</v>
      </c>
      <c r="N439" s="2330" t="s">
        <v>466</v>
      </c>
      <c r="O439" s="2328" t="s">
        <v>147</v>
      </c>
      <c r="P439" s="2421" t="s">
        <v>148</v>
      </c>
      <c r="Q439" s="2186"/>
      <c r="R439" s="2186"/>
      <c r="S439" s="2404" t="s">
        <v>1427</v>
      </c>
      <c r="T439" s="2404" t="s">
        <v>1428</v>
      </c>
      <c r="U439" s="2404" t="s">
        <v>1429</v>
      </c>
      <c r="V439" s="2404" t="s">
        <v>1430</v>
      </c>
      <c r="W439" s="2186"/>
    </row>
    <row r="440" spans="1:68" s="2185" customFormat="1" ht="13.8">
      <c r="A440" s="152"/>
      <c r="B440" s="152"/>
      <c r="D440" s="2324"/>
      <c r="E440" s="2234">
        <v>0</v>
      </c>
      <c r="F440" s="2385">
        <v>0</v>
      </c>
      <c r="G440" s="2386">
        <v>0</v>
      </c>
      <c r="H440" s="2386" t="s">
        <v>114</v>
      </c>
      <c r="I440" s="2399" t="s">
        <v>1437</v>
      </c>
      <c r="J440" s="2399"/>
      <c r="K440" s="2400">
        <v>0</v>
      </c>
      <c r="L440" s="2400">
        <v>0</v>
      </c>
      <c r="M440" s="2400">
        <v>0</v>
      </c>
      <c r="N440" s="2400">
        <v>0</v>
      </c>
      <c r="O440" s="2401">
        <v>0</v>
      </c>
      <c r="P440" s="2400">
        <v>0</v>
      </c>
      <c r="Q440" s="2338"/>
      <c r="R440" s="2415"/>
      <c r="S440" s="2387">
        <v>0</v>
      </c>
      <c r="T440" s="2387">
        <v>0</v>
      </c>
      <c r="U440" s="2387">
        <v>0</v>
      </c>
      <c r="V440" s="2387">
        <v>0</v>
      </c>
    </row>
    <row r="441" spans="1:68" s="2185" customFormat="1" ht="13.8">
      <c r="A441" s="2226" t="s">
        <v>232</v>
      </c>
      <c r="B441" s="152"/>
      <c r="D441" s="2340"/>
      <c r="E441" s="2234">
        <v>1</v>
      </c>
      <c r="F441" s="2187" t="s">
        <v>1494</v>
      </c>
      <c r="G441" s="2389" t="s">
        <v>945</v>
      </c>
      <c r="H441" s="2389" t="s">
        <v>114</v>
      </c>
      <c r="I441" s="226" t="s">
        <v>1437</v>
      </c>
      <c r="J441" s="226"/>
      <c r="K441" s="2391">
        <v>246.958</v>
      </c>
      <c r="L441" s="2391">
        <v>-28.123999999999999</v>
      </c>
      <c r="M441" s="2391">
        <v>201.352</v>
      </c>
      <c r="N441" s="2391">
        <v>254.584</v>
      </c>
      <c r="O441" s="2392">
        <v>232.709</v>
      </c>
      <c r="P441" s="2391">
        <v>267.05599999999998</v>
      </c>
      <c r="Q441" s="2186"/>
      <c r="R441" s="2186"/>
      <c r="S441" s="2391">
        <v>181.4958</v>
      </c>
      <c r="T441" s="2391">
        <v>165.13024999999999</v>
      </c>
      <c r="U441" s="2391">
        <v>229.54833333333332</v>
      </c>
      <c r="V441" s="2391">
        <v>243.6465</v>
      </c>
    </row>
    <row r="442" spans="1:68" s="2185" customFormat="1" ht="13.8">
      <c r="A442" s="2226" t="s">
        <v>232</v>
      </c>
      <c r="B442" s="152"/>
      <c r="D442" s="2340"/>
      <c r="E442" s="2234">
        <v>2</v>
      </c>
      <c r="F442" s="2187" t="s">
        <v>1498</v>
      </c>
      <c r="G442" s="2389" t="s">
        <v>953</v>
      </c>
      <c r="H442" s="2389" t="s">
        <v>114</v>
      </c>
      <c r="I442" s="226" t="s">
        <v>1437</v>
      </c>
      <c r="J442" s="226"/>
      <c r="K442" s="2391">
        <v>1136.788</v>
      </c>
      <c r="L442" s="2391">
        <v>559.596</v>
      </c>
      <c r="M442" s="2391">
        <v>1001.816</v>
      </c>
      <c r="N442" s="2391">
        <v>733.505</v>
      </c>
      <c r="O442" s="2392">
        <v>1177.5989999999999</v>
      </c>
      <c r="P442" s="2391">
        <v>1129.317</v>
      </c>
      <c r="Q442" s="2186"/>
      <c r="R442" s="2186"/>
      <c r="S442" s="2391">
        <v>921.86080000000004</v>
      </c>
      <c r="T442" s="2391">
        <v>868.12899999999991</v>
      </c>
      <c r="U442" s="2391">
        <v>970.97333333333336</v>
      </c>
      <c r="V442" s="2391">
        <v>955.55199999999991</v>
      </c>
    </row>
    <row r="443" spans="1:68" s="2185" customFormat="1" ht="13.8">
      <c r="A443" s="2226" t="s">
        <v>232</v>
      </c>
      <c r="B443" s="152"/>
      <c r="D443" s="2340"/>
      <c r="E443" s="2234">
        <v>3</v>
      </c>
      <c r="F443" s="2187" t="s">
        <v>1500</v>
      </c>
      <c r="G443" s="2389" t="s">
        <v>964</v>
      </c>
      <c r="H443" s="2389" t="s">
        <v>114</v>
      </c>
      <c r="I443" s="226" t="s">
        <v>1437</v>
      </c>
      <c r="J443" s="226"/>
      <c r="K443" s="2391">
        <v>455.12</v>
      </c>
      <c r="L443" s="2391">
        <v>305.24</v>
      </c>
      <c r="M443" s="2391">
        <v>233.91300000000001</v>
      </c>
      <c r="N443" s="2391">
        <v>225.35599999999999</v>
      </c>
      <c r="O443" s="2392">
        <v>153.00800000000001</v>
      </c>
      <c r="P443" s="2391">
        <v>162.60599999999999</v>
      </c>
      <c r="Q443" s="2186"/>
      <c r="R443" s="2186"/>
      <c r="S443" s="2391">
        <v>274.5274</v>
      </c>
      <c r="T443" s="2391">
        <v>229.37925000000001</v>
      </c>
      <c r="U443" s="2391">
        <v>204.09233333333336</v>
      </c>
      <c r="V443" s="2391">
        <v>189.18200000000002</v>
      </c>
    </row>
    <row r="444" spans="1:68" s="2185" customFormat="1" ht="13.8">
      <c r="A444" s="2226" t="s">
        <v>232</v>
      </c>
      <c r="B444" s="152"/>
      <c r="D444" s="2340"/>
      <c r="E444" s="2234">
        <v>4</v>
      </c>
      <c r="F444" s="2187" t="s">
        <v>1503</v>
      </c>
      <c r="G444" s="2389" t="s">
        <v>971</v>
      </c>
      <c r="H444" s="2389" t="s">
        <v>114</v>
      </c>
      <c r="I444" s="226" t="s">
        <v>1437</v>
      </c>
      <c r="J444" s="226"/>
      <c r="K444" s="2391">
        <v>624.13199999999995</v>
      </c>
      <c r="L444" s="2391">
        <v>391.93400000000003</v>
      </c>
      <c r="M444" s="2391">
        <v>516.66099999999994</v>
      </c>
      <c r="N444" s="2391">
        <v>593.33600000000001</v>
      </c>
      <c r="O444" s="2392">
        <v>661.548</v>
      </c>
      <c r="P444" s="2391">
        <v>572.26800000000003</v>
      </c>
      <c r="Q444" s="2186"/>
      <c r="R444" s="2186"/>
      <c r="S444" s="2391">
        <v>557.5222</v>
      </c>
      <c r="T444" s="2391">
        <v>540.86975000000007</v>
      </c>
      <c r="U444" s="2391">
        <v>590.51499999999999</v>
      </c>
      <c r="V444" s="2391">
        <v>627.44200000000001</v>
      </c>
    </row>
    <row r="445" spans="1:68" s="2185" customFormat="1" ht="13.8">
      <c r="A445" s="2226" t="s">
        <v>232</v>
      </c>
      <c r="B445" s="152"/>
      <c r="D445" s="2340"/>
      <c r="E445" s="2234">
        <v>5</v>
      </c>
      <c r="F445" s="2187" t="s">
        <v>1504</v>
      </c>
      <c r="G445" s="2389" t="s">
        <v>978</v>
      </c>
      <c r="H445" s="2389" t="s">
        <v>114</v>
      </c>
      <c r="I445" s="226" t="s">
        <v>1437</v>
      </c>
      <c r="J445" s="226"/>
      <c r="K445" s="2391">
        <v>532</v>
      </c>
      <c r="L445" s="2391">
        <v>586</v>
      </c>
      <c r="M445" s="2391">
        <v>572</v>
      </c>
      <c r="N445" s="2391">
        <v>288</v>
      </c>
      <c r="O445" s="2392">
        <v>300</v>
      </c>
      <c r="P445" s="2391">
        <v>66</v>
      </c>
      <c r="Q445" s="2186"/>
      <c r="R445" s="2186"/>
      <c r="S445" s="2391">
        <v>455.6</v>
      </c>
      <c r="T445" s="2391">
        <v>436.5</v>
      </c>
      <c r="U445" s="2391">
        <v>386.66666666666669</v>
      </c>
      <c r="V445" s="2391">
        <v>294</v>
      </c>
    </row>
    <row r="446" spans="1:68" s="2185" customFormat="1" ht="13.8">
      <c r="A446" s="2226" t="s">
        <v>232</v>
      </c>
      <c r="B446" s="152"/>
      <c r="D446" s="2340"/>
      <c r="E446" s="2234">
        <v>6</v>
      </c>
      <c r="F446" s="2187" t="s">
        <v>1505</v>
      </c>
      <c r="G446" s="2389" t="s">
        <v>985</v>
      </c>
      <c r="H446" s="2389" t="s">
        <v>114</v>
      </c>
      <c r="I446" s="226" t="s">
        <v>1437</v>
      </c>
      <c r="J446" s="226"/>
      <c r="K446" s="2391">
        <v>70.516649999999998</v>
      </c>
      <c r="L446" s="2391">
        <v>103.68253</v>
      </c>
      <c r="M446" s="2391">
        <v>38.214660000000002</v>
      </c>
      <c r="N446" s="2391">
        <v>126.51394000000001</v>
      </c>
      <c r="O446" s="2392">
        <v>153.01865000000001</v>
      </c>
      <c r="P446" s="2391">
        <v>166.89873</v>
      </c>
      <c r="Q446" s="2186"/>
      <c r="R446" s="2186"/>
      <c r="S446" s="2391">
        <v>98.389286000000013</v>
      </c>
      <c r="T446" s="2391">
        <v>105.35744500000001</v>
      </c>
      <c r="U446" s="2391">
        <v>105.91575</v>
      </c>
      <c r="V446" s="2391">
        <v>139.76629500000001</v>
      </c>
    </row>
    <row r="447" spans="1:68" s="2185" customFormat="1" ht="13.8">
      <c r="A447" s="2226" t="s">
        <v>232</v>
      </c>
      <c r="B447" s="152"/>
      <c r="D447" s="2340"/>
      <c r="E447" s="2234">
        <v>7</v>
      </c>
      <c r="F447" s="2187" t="s">
        <v>1508</v>
      </c>
      <c r="G447" s="2389" t="s">
        <v>996</v>
      </c>
      <c r="H447" s="2389" t="s">
        <v>114</v>
      </c>
      <c r="I447" s="226" t="s">
        <v>1437</v>
      </c>
      <c r="J447" s="226"/>
      <c r="K447" s="2391">
        <v>119.205</v>
      </c>
      <c r="L447" s="2391">
        <v>123.087</v>
      </c>
      <c r="M447" s="2391">
        <v>140.49199999999999</v>
      </c>
      <c r="N447" s="2391">
        <v>160.79599999999999</v>
      </c>
      <c r="O447" s="2392">
        <v>12.532</v>
      </c>
      <c r="P447" s="2391">
        <v>159.96799999999999</v>
      </c>
      <c r="Q447" s="2186"/>
      <c r="R447" s="2186"/>
      <c r="S447" s="2391">
        <v>111.22239999999999</v>
      </c>
      <c r="T447" s="2391">
        <v>109.22675</v>
      </c>
      <c r="U447" s="2391">
        <v>104.60666666666667</v>
      </c>
      <c r="V447" s="2391">
        <v>86.664000000000001</v>
      </c>
      <c r="AH447" s="2186"/>
      <c r="AI447" s="2186"/>
      <c r="AJ447" s="2186"/>
      <c r="AK447" s="2186"/>
    </row>
    <row r="448" spans="1:68" s="2185" customFormat="1" ht="13.8">
      <c r="A448" s="2226" t="s">
        <v>232</v>
      </c>
      <c r="B448" s="152"/>
      <c r="D448" s="2340"/>
      <c r="E448" s="2234">
        <v>8</v>
      </c>
      <c r="F448" s="2187" t="s">
        <v>1510</v>
      </c>
      <c r="G448" s="2389" t="s">
        <v>1004</v>
      </c>
      <c r="H448" s="2389" t="s">
        <v>114</v>
      </c>
      <c r="I448" s="226" t="s">
        <v>1437</v>
      </c>
      <c r="J448" s="226"/>
      <c r="K448" s="2391">
        <v>468.5</v>
      </c>
      <c r="L448" s="2391">
        <v>513.79999999999995</v>
      </c>
      <c r="M448" s="2391">
        <v>229</v>
      </c>
      <c r="N448" s="2391">
        <v>615.70000000000005</v>
      </c>
      <c r="O448" s="2392">
        <v>497</v>
      </c>
      <c r="P448" s="2391">
        <v>433</v>
      </c>
      <c r="Q448" s="2186"/>
      <c r="R448" s="2186"/>
      <c r="S448" s="2391">
        <v>464.8</v>
      </c>
      <c r="T448" s="2391">
        <v>463.875</v>
      </c>
      <c r="U448" s="2391">
        <v>447.23333333333335</v>
      </c>
      <c r="V448" s="2391">
        <v>556.35</v>
      </c>
      <c r="AG448" s="2186"/>
    </row>
    <row r="449" spans="1:22" s="2185" customFormat="1" ht="13.8">
      <c r="A449" s="2226" t="s">
        <v>590</v>
      </c>
      <c r="B449" s="152"/>
      <c r="D449" s="2340"/>
      <c r="E449" s="2234">
        <v>9</v>
      </c>
      <c r="F449" s="2187" t="s">
        <v>1027</v>
      </c>
      <c r="G449" s="2389">
        <v>0</v>
      </c>
      <c r="H449" s="2389" t="s">
        <v>1027</v>
      </c>
      <c r="I449" s="226" t="s">
        <v>1437</v>
      </c>
      <c r="J449" s="226"/>
      <c r="K449" s="2391" t="s">
        <v>1027</v>
      </c>
      <c r="L449" s="2391" t="s">
        <v>1027</v>
      </c>
      <c r="M449" s="2391" t="s">
        <v>1027</v>
      </c>
      <c r="N449" s="2391" t="s">
        <v>1027</v>
      </c>
      <c r="O449" s="2392" t="s">
        <v>1027</v>
      </c>
      <c r="P449" s="2391" t="s">
        <v>1027</v>
      </c>
      <c r="Q449" s="2186"/>
      <c r="R449" s="2186"/>
      <c r="S449" s="2391" t="s">
        <v>1027</v>
      </c>
      <c r="T449" s="2391" t="s">
        <v>1027</v>
      </c>
      <c r="U449" s="2391" t="s">
        <v>1027</v>
      </c>
      <c r="V449" s="2391" t="s">
        <v>1027</v>
      </c>
    </row>
    <row r="450" spans="1:22" s="2185" customFormat="1" ht="13.8">
      <c r="A450" s="2226" t="s">
        <v>590</v>
      </c>
      <c r="B450" s="152"/>
      <c r="D450" s="2340"/>
      <c r="E450" s="2234">
        <v>10</v>
      </c>
      <c r="F450" s="2187" t="s">
        <v>1027</v>
      </c>
      <c r="G450" s="2389">
        <v>0</v>
      </c>
      <c r="H450" s="2389" t="s">
        <v>1027</v>
      </c>
      <c r="I450" s="226" t="s">
        <v>1437</v>
      </c>
      <c r="J450" s="226"/>
      <c r="K450" s="2391" t="s">
        <v>1027</v>
      </c>
      <c r="L450" s="2391" t="s">
        <v>1027</v>
      </c>
      <c r="M450" s="2391" t="s">
        <v>1027</v>
      </c>
      <c r="N450" s="2391" t="s">
        <v>1027</v>
      </c>
      <c r="O450" s="2392" t="s">
        <v>1027</v>
      </c>
      <c r="P450" s="2391" t="s">
        <v>1027</v>
      </c>
      <c r="Q450" s="2186"/>
      <c r="R450" s="2186"/>
      <c r="S450" s="2391" t="s">
        <v>1027</v>
      </c>
      <c r="T450" s="2391" t="s">
        <v>1027</v>
      </c>
      <c r="U450" s="2391" t="s">
        <v>1027</v>
      </c>
      <c r="V450" s="2391" t="s">
        <v>1027</v>
      </c>
    </row>
    <row r="451" spans="1:22" s="2185" customFormat="1" ht="13.8">
      <c r="A451" s="2226" t="s">
        <v>590</v>
      </c>
      <c r="B451" s="152"/>
      <c r="D451" s="2340"/>
      <c r="E451" s="2234">
        <v>11</v>
      </c>
      <c r="F451" s="2187" t="s">
        <v>1027</v>
      </c>
      <c r="G451" s="2389">
        <v>0</v>
      </c>
      <c r="H451" s="2389" t="s">
        <v>1027</v>
      </c>
      <c r="I451" s="226" t="s">
        <v>1437</v>
      </c>
      <c r="J451" s="226"/>
      <c r="K451" s="2391" t="s">
        <v>1027</v>
      </c>
      <c r="L451" s="2391" t="s">
        <v>1027</v>
      </c>
      <c r="M451" s="2391" t="s">
        <v>1027</v>
      </c>
      <c r="N451" s="2391" t="s">
        <v>1027</v>
      </c>
      <c r="O451" s="2392" t="s">
        <v>1027</v>
      </c>
      <c r="P451" s="2391" t="s">
        <v>1027</v>
      </c>
      <c r="Q451" s="2186"/>
      <c r="R451" s="2186"/>
      <c r="S451" s="2391" t="s">
        <v>1027</v>
      </c>
      <c r="T451" s="2391" t="s">
        <v>1027</v>
      </c>
      <c r="U451" s="2391" t="s">
        <v>1027</v>
      </c>
      <c r="V451" s="2391" t="s">
        <v>1027</v>
      </c>
    </row>
    <row r="452" spans="1:22" s="2185" customFormat="1" ht="13.8">
      <c r="A452" s="2226" t="s">
        <v>590</v>
      </c>
      <c r="B452" s="152"/>
      <c r="D452" s="2340"/>
      <c r="E452" s="2234">
        <v>12</v>
      </c>
      <c r="F452" s="2187" t="s">
        <v>1027</v>
      </c>
      <c r="G452" s="2389">
        <v>0</v>
      </c>
      <c r="H452" s="2389" t="s">
        <v>1027</v>
      </c>
      <c r="I452" s="226" t="s">
        <v>1437</v>
      </c>
      <c r="J452" s="226"/>
      <c r="K452" s="2391" t="s">
        <v>1027</v>
      </c>
      <c r="L452" s="2391" t="s">
        <v>1027</v>
      </c>
      <c r="M452" s="2391" t="s">
        <v>1027</v>
      </c>
      <c r="N452" s="2391" t="s">
        <v>1027</v>
      </c>
      <c r="O452" s="2392" t="s">
        <v>1027</v>
      </c>
      <c r="P452" s="2391" t="s">
        <v>1027</v>
      </c>
      <c r="Q452" s="2186"/>
      <c r="R452" s="2186"/>
      <c r="S452" s="2391" t="s">
        <v>1027</v>
      </c>
      <c r="T452" s="2391" t="s">
        <v>1027</v>
      </c>
      <c r="U452" s="2391" t="s">
        <v>1027</v>
      </c>
      <c r="V452" s="2391" t="s">
        <v>1027</v>
      </c>
    </row>
    <row r="453" spans="1:22" s="2185" customFormat="1" ht="13.8">
      <c r="A453" s="2226" t="s">
        <v>590</v>
      </c>
      <c r="B453" s="152"/>
      <c r="D453" s="2340"/>
      <c r="E453" s="2234">
        <v>13</v>
      </c>
      <c r="F453" s="2187" t="s">
        <v>1027</v>
      </c>
      <c r="G453" s="2389">
        <v>0</v>
      </c>
      <c r="H453" s="2389" t="s">
        <v>1027</v>
      </c>
      <c r="I453" s="226" t="s">
        <v>1437</v>
      </c>
      <c r="J453" s="226"/>
      <c r="K453" s="2391" t="s">
        <v>1027</v>
      </c>
      <c r="L453" s="2391" t="s">
        <v>1027</v>
      </c>
      <c r="M453" s="2391" t="s">
        <v>1027</v>
      </c>
      <c r="N453" s="2391" t="s">
        <v>1027</v>
      </c>
      <c r="O453" s="2392" t="s">
        <v>1027</v>
      </c>
      <c r="P453" s="2391" t="s">
        <v>1027</v>
      </c>
      <c r="Q453" s="2186"/>
      <c r="R453" s="2186"/>
      <c r="S453" s="2391" t="s">
        <v>1027</v>
      </c>
      <c r="T453" s="2391" t="s">
        <v>1027</v>
      </c>
      <c r="U453" s="2391" t="s">
        <v>1027</v>
      </c>
      <c r="V453" s="2391" t="s">
        <v>1027</v>
      </c>
    </row>
    <row r="454" spans="1:22" s="2185" customFormat="1" ht="13.8">
      <c r="A454" s="2226" t="s">
        <v>590</v>
      </c>
      <c r="B454" s="152"/>
      <c r="D454" s="2340"/>
      <c r="E454" s="2234">
        <v>14</v>
      </c>
      <c r="F454" s="2187" t="s">
        <v>1027</v>
      </c>
      <c r="G454" s="2389">
        <v>0</v>
      </c>
      <c r="H454" s="2389" t="s">
        <v>1027</v>
      </c>
      <c r="I454" s="226" t="s">
        <v>1437</v>
      </c>
      <c r="J454" s="226"/>
      <c r="K454" s="2391" t="s">
        <v>1027</v>
      </c>
      <c r="L454" s="2391" t="s">
        <v>1027</v>
      </c>
      <c r="M454" s="2391" t="s">
        <v>1027</v>
      </c>
      <c r="N454" s="2391" t="s">
        <v>1027</v>
      </c>
      <c r="O454" s="2392" t="s">
        <v>1027</v>
      </c>
      <c r="P454" s="2391" t="s">
        <v>1027</v>
      </c>
      <c r="Q454" s="2186"/>
      <c r="R454" s="2186"/>
      <c r="S454" s="2391" t="s">
        <v>1027</v>
      </c>
      <c r="T454" s="2391" t="s">
        <v>1027</v>
      </c>
      <c r="U454" s="2391" t="s">
        <v>1027</v>
      </c>
      <c r="V454" s="2391" t="s">
        <v>1027</v>
      </c>
    </row>
    <row r="455" spans="1:22" s="2185" customFormat="1" ht="13.8">
      <c r="A455" s="2226" t="s">
        <v>590</v>
      </c>
      <c r="B455" s="152"/>
      <c r="D455" s="2340"/>
      <c r="E455" s="2234">
        <v>15</v>
      </c>
      <c r="F455" s="2187" t="s">
        <v>1027</v>
      </c>
      <c r="G455" s="2389">
        <v>0</v>
      </c>
      <c r="H455" s="2389" t="s">
        <v>1027</v>
      </c>
      <c r="I455" s="226" t="s">
        <v>1437</v>
      </c>
      <c r="J455" s="226"/>
      <c r="K455" s="2391" t="s">
        <v>1027</v>
      </c>
      <c r="L455" s="2391" t="s">
        <v>1027</v>
      </c>
      <c r="M455" s="2391" t="s">
        <v>1027</v>
      </c>
      <c r="N455" s="2391" t="s">
        <v>1027</v>
      </c>
      <c r="O455" s="2392" t="s">
        <v>1027</v>
      </c>
      <c r="P455" s="2391" t="s">
        <v>1027</v>
      </c>
      <c r="Q455" s="2186"/>
      <c r="R455" s="2186"/>
      <c r="S455" s="2391" t="s">
        <v>1027</v>
      </c>
      <c r="T455" s="2391" t="s">
        <v>1027</v>
      </c>
      <c r="U455" s="2391" t="s">
        <v>1027</v>
      </c>
      <c r="V455" s="2391" t="s">
        <v>1027</v>
      </c>
    </row>
    <row r="456" spans="1:22" s="2185" customFormat="1" ht="13.8">
      <c r="A456" s="2226" t="s">
        <v>590</v>
      </c>
      <c r="B456" s="152"/>
      <c r="D456" s="2340"/>
      <c r="E456" s="2234">
        <v>16</v>
      </c>
      <c r="F456" s="2187" t="s">
        <v>1027</v>
      </c>
      <c r="G456" s="2389">
        <v>0</v>
      </c>
      <c r="H456" s="2389" t="s">
        <v>1027</v>
      </c>
      <c r="I456" s="226" t="s">
        <v>1437</v>
      </c>
      <c r="J456" s="226"/>
      <c r="K456" s="2391" t="s">
        <v>1027</v>
      </c>
      <c r="L456" s="2391" t="s">
        <v>1027</v>
      </c>
      <c r="M456" s="2391" t="s">
        <v>1027</v>
      </c>
      <c r="N456" s="2391" t="s">
        <v>1027</v>
      </c>
      <c r="O456" s="2392" t="s">
        <v>1027</v>
      </c>
      <c r="P456" s="2391" t="s">
        <v>1027</v>
      </c>
      <c r="Q456" s="2186"/>
      <c r="R456" s="2186"/>
      <c r="S456" s="2391" t="s">
        <v>1027</v>
      </c>
      <c r="T456" s="2391" t="s">
        <v>1027</v>
      </c>
      <c r="U456" s="2391" t="s">
        <v>1027</v>
      </c>
      <c r="V456" s="2391" t="s">
        <v>1027</v>
      </c>
    </row>
    <row r="457" spans="1:22" s="2185" customFormat="1" ht="13.8">
      <c r="A457" s="2226" t="s">
        <v>590</v>
      </c>
      <c r="B457" s="152"/>
      <c r="D457" s="2340"/>
      <c r="E457" s="2234">
        <v>17</v>
      </c>
      <c r="F457" s="2187" t="s">
        <v>1027</v>
      </c>
      <c r="G457" s="2389">
        <v>0</v>
      </c>
      <c r="H457" s="2389" t="s">
        <v>1027</v>
      </c>
      <c r="I457" s="226" t="s">
        <v>1437</v>
      </c>
      <c r="J457" s="226"/>
      <c r="K457" s="2391" t="s">
        <v>1027</v>
      </c>
      <c r="L457" s="2391" t="s">
        <v>1027</v>
      </c>
      <c r="M457" s="2391" t="s">
        <v>1027</v>
      </c>
      <c r="N457" s="2391" t="s">
        <v>1027</v>
      </c>
      <c r="O457" s="2392" t="s">
        <v>1027</v>
      </c>
      <c r="P457" s="2391" t="s">
        <v>1027</v>
      </c>
      <c r="Q457" s="2186"/>
      <c r="R457" s="2186"/>
      <c r="S457" s="2391" t="s">
        <v>1027</v>
      </c>
      <c r="T457" s="2391" t="s">
        <v>1027</v>
      </c>
      <c r="U457" s="2391" t="s">
        <v>1027</v>
      </c>
      <c r="V457" s="2391" t="s">
        <v>1027</v>
      </c>
    </row>
    <row r="458" spans="1:22" s="2185" customFormat="1" ht="13.8">
      <c r="A458" s="2226" t="s">
        <v>590</v>
      </c>
      <c r="B458" s="152"/>
      <c r="D458" s="2340"/>
      <c r="E458" s="2234">
        <v>18</v>
      </c>
      <c r="F458" s="2187" t="s">
        <v>1027</v>
      </c>
      <c r="G458" s="2389">
        <v>0</v>
      </c>
      <c r="H458" s="2389" t="s">
        <v>1027</v>
      </c>
      <c r="I458" s="226" t="s">
        <v>1437</v>
      </c>
      <c r="J458" s="226"/>
      <c r="K458" s="2391" t="s">
        <v>1027</v>
      </c>
      <c r="L458" s="2391" t="s">
        <v>1027</v>
      </c>
      <c r="M458" s="2391" t="s">
        <v>1027</v>
      </c>
      <c r="N458" s="2391" t="s">
        <v>1027</v>
      </c>
      <c r="O458" s="2392" t="s">
        <v>1027</v>
      </c>
      <c r="P458" s="2391" t="s">
        <v>1027</v>
      </c>
      <c r="Q458" s="2186"/>
      <c r="R458" s="2186"/>
      <c r="S458" s="2391" t="s">
        <v>1027</v>
      </c>
      <c r="T458" s="2391" t="s">
        <v>1027</v>
      </c>
      <c r="U458" s="2391" t="s">
        <v>1027</v>
      </c>
      <c r="V458" s="2391" t="s">
        <v>1027</v>
      </c>
    </row>
    <row r="459" spans="1:22" s="2185" customFormat="1" ht="13.8">
      <c r="A459" s="2226" t="s">
        <v>590</v>
      </c>
      <c r="B459" s="152"/>
      <c r="D459" s="2340"/>
      <c r="E459" s="2234">
        <v>19</v>
      </c>
      <c r="F459" s="2187" t="s">
        <v>1027</v>
      </c>
      <c r="G459" s="2389">
        <v>0</v>
      </c>
      <c r="H459" s="2389" t="s">
        <v>1027</v>
      </c>
      <c r="I459" s="226" t="s">
        <v>1437</v>
      </c>
      <c r="J459" s="226"/>
      <c r="K459" s="2391" t="s">
        <v>1027</v>
      </c>
      <c r="L459" s="2391" t="s">
        <v>1027</v>
      </c>
      <c r="M459" s="2391" t="s">
        <v>1027</v>
      </c>
      <c r="N459" s="2391" t="s">
        <v>1027</v>
      </c>
      <c r="O459" s="2392" t="s">
        <v>1027</v>
      </c>
      <c r="P459" s="2391" t="s">
        <v>1027</v>
      </c>
      <c r="Q459" s="2186"/>
      <c r="R459" s="2186"/>
      <c r="S459" s="2391" t="s">
        <v>1027</v>
      </c>
      <c r="T459" s="2391" t="s">
        <v>1027</v>
      </c>
      <c r="U459" s="2391" t="s">
        <v>1027</v>
      </c>
      <c r="V459" s="2391" t="s">
        <v>1027</v>
      </c>
    </row>
    <row r="460" spans="1:22" s="2185" customFormat="1" ht="13.8">
      <c r="A460" s="2226" t="s">
        <v>590</v>
      </c>
      <c r="B460" s="152"/>
      <c r="D460" s="2340"/>
      <c r="E460" s="2234">
        <v>20</v>
      </c>
      <c r="F460" s="2187" t="s">
        <v>1027</v>
      </c>
      <c r="G460" s="2389">
        <v>0</v>
      </c>
      <c r="H460" s="2389" t="s">
        <v>1027</v>
      </c>
      <c r="I460" s="226" t="s">
        <v>1437</v>
      </c>
      <c r="J460" s="226"/>
      <c r="K460" s="2391" t="s">
        <v>1027</v>
      </c>
      <c r="L460" s="2391" t="s">
        <v>1027</v>
      </c>
      <c r="M460" s="2391" t="s">
        <v>1027</v>
      </c>
      <c r="N460" s="2391" t="s">
        <v>1027</v>
      </c>
      <c r="O460" s="2392" t="s">
        <v>1027</v>
      </c>
      <c r="P460" s="2391" t="s">
        <v>1027</v>
      </c>
      <c r="Q460" s="2186"/>
      <c r="R460" s="2186"/>
      <c r="S460" s="2391" t="s">
        <v>1027</v>
      </c>
      <c r="T460" s="2391" t="s">
        <v>1027</v>
      </c>
      <c r="U460" s="2391" t="s">
        <v>1027</v>
      </c>
      <c r="V460" s="2391" t="s">
        <v>1027</v>
      </c>
    </row>
    <row r="461" spans="1:22" s="2185" customFormat="1" ht="13.8">
      <c r="A461" s="2226" t="s">
        <v>590</v>
      </c>
      <c r="B461" s="152"/>
      <c r="D461" s="2340"/>
      <c r="E461" s="2234">
        <v>21</v>
      </c>
      <c r="F461" s="2187" t="s">
        <v>1027</v>
      </c>
      <c r="G461" s="2389">
        <v>0</v>
      </c>
      <c r="H461" s="2389" t="s">
        <v>1027</v>
      </c>
      <c r="I461" s="226" t="s">
        <v>1437</v>
      </c>
      <c r="J461" s="226"/>
      <c r="K461" s="2391" t="s">
        <v>1027</v>
      </c>
      <c r="L461" s="2391" t="s">
        <v>1027</v>
      </c>
      <c r="M461" s="2391" t="s">
        <v>1027</v>
      </c>
      <c r="N461" s="2391" t="s">
        <v>1027</v>
      </c>
      <c r="O461" s="2392" t="s">
        <v>1027</v>
      </c>
      <c r="P461" s="2391" t="s">
        <v>1027</v>
      </c>
      <c r="Q461" s="2186"/>
      <c r="R461" s="2186"/>
      <c r="S461" s="2391" t="s">
        <v>1027</v>
      </c>
      <c r="T461" s="2391" t="s">
        <v>1027</v>
      </c>
      <c r="U461" s="2391" t="s">
        <v>1027</v>
      </c>
      <c r="V461" s="2391" t="s">
        <v>1027</v>
      </c>
    </row>
    <row r="462" spans="1:22" s="2185" customFormat="1" ht="13.8">
      <c r="A462" s="2226" t="s">
        <v>590</v>
      </c>
      <c r="B462" s="152"/>
      <c r="D462" s="2340"/>
      <c r="E462" s="2234">
        <v>22</v>
      </c>
      <c r="F462" s="2187" t="s">
        <v>1027</v>
      </c>
      <c r="G462" s="2389">
        <v>0</v>
      </c>
      <c r="H462" s="2389" t="s">
        <v>1027</v>
      </c>
      <c r="I462" s="226" t="s">
        <v>1437</v>
      </c>
      <c r="J462" s="226"/>
      <c r="K462" s="2391" t="s">
        <v>1027</v>
      </c>
      <c r="L462" s="2391" t="s">
        <v>1027</v>
      </c>
      <c r="M462" s="2391" t="s">
        <v>1027</v>
      </c>
      <c r="N462" s="2391" t="s">
        <v>1027</v>
      </c>
      <c r="O462" s="2392" t="s">
        <v>1027</v>
      </c>
      <c r="P462" s="2391" t="s">
        <v>1027</v>
      </c>
      <c r="Q462" s="2186"/>
      <c r="R462" s="2186"/>
      <c r="S462" s="2391" t="s">
        <v>1027</v>
      </c>
      <c r="T462" s="2391" t="s">
        <v>1027</v>
      </c>
      <c r="U462" s="2391" t="s">
        <v>1027</v>
      </c>
      <c r="V462" s="2391" t="s">
        <v>1027</v>
      </c>
    </row>
    <row r="463" spans="1:22" s="2185" customFormat="1" ht="13.8">
      <c r="A463" s="2226" t="s">
        <v>590</v>
      </c>
      <c r="B463" s="152"/>
      <c r="D463" s="2340"/>
      <c r="E463" s="2234">
        <v>23</v>
      </c>
      <c r="F463" s="2187" t="s">
        <v>1027</v>
      </c>
      <c r="G463" s="2389">
        <v>0</v>
      </c>
      <c r="H463" s="2389" t="s">
        <v>1027</v>
      </c>
      <c r="I463" s="226" t="s">
        <v>1437</v>
      </c>
      <c r="J463" s="226"/>
      <c r="K463" s="2391" t="s">
        <v>1027</v>
      </c>
      <c r="L463" s="2391" t="s">
        <v>1027</v>
      </c>
      <c r="M463" s="2391" t="s">
        <v>1027</v>
      </c>
      <c r="N463" s="2391" t="s">
        <v>1027</v>
      </c>
      <c r="O463" s="2392" t="s">
        <v>1027</v>
      </c>
      <c r="P463" s="2391" t="s">
        <v>1027</v>
      </c>
      <c r="Q463" s="2186"/>
      <c r="R463" s="2186"/>
      <c r="S463" s="2391" t="s">
        <v>1027</v>
      </c>
      <c r="T463" s="2391" t="s">
        <v>1027</v>
      </c>
      <c r="U463" s="2391" t="s">
        <v>1027</v>
      </c>
      <c r="V463" s="2391" t="s">
        <v>1027</v>
      </c>
    </row>
    <row r="464" spans="1:22" s="2185" customFormat="1" ht="13.8">
      <c r="A464" s="2226" t="s">
        <v>590</v>
      </c>
      <c r="B464" s="152"/>
      <c r="D464" s="2340"/>
      <c r="E464" s="2234">
        <v>24</v>
      </c>
      <c r="F464" s="2187" t="s">
        <v>1027</v>
      </c>
      <c r="G464" s="2389">
        <v>0</v>
      </c>
      <c r="H464" s="2389" t="s">
        <v>1027</v>
      </c>
      <c r="I464" s="226" t="s">
        <v>1437</v>
      </c>
      <c r="J464" s="226"/>
      <c r="K464" s="2391" t="s">
        <v>1027</v>
      </c>
      <c r="L464" s="2391" t="s">
        <v>1027</v>
      </c>
      <c r="M464" s="2391" t="s">
        <v>1027</v>
      </c>
      <c r="N464" s="2391" t="s">
        <v>1027</v>
      </c>
      <c r="O464" s="2392" t="s">
        <v>1027</v>
      </c>
      <c r="P464" s="2391" t="s">
        <v>1027</v>
      </c>
      <c r="Q464" s="2186"/>
      <c r="R464" s="2186"/>
      <c r="S464" s="2391" t="s">
        <v>1027</v>
      </c>
      <c r="T464" s="2391" t="s">
        <v>1027</v>
      </c>
      <c r="U464" s="2391" t="s">
        <v>1027</v>
      </c>
      <c r="V464" s="2391" t="s">
        <v>1027</v>
      </c>
    </row>
    <row r="465" spans="1:34" s="2185" customFormat="1" ht="13.8">
      <c r="A465" s="2226" t="s">
        <v>590</v>
      </c>
      <c r="B465" s="152"/>
      <c r="D465" s="2340"/>
      <c r="E465" s="2234">
        <v>25</v>
      </c>
      <c r="F465" s="2187" t="s">
        <v>1027</v>
      </c>
      <c r="G465" s="2389">
        <v>0</v>
      </c>
      <c r="H465" s="2389" t="s">
        <v>1027</v>
      </c>
      <c r="I465" s="226" t="s">
        <v>1437</v>
      </c>
      <c r="J465" s="226"/>
      <c r="K465" s="2391" t="s">
        <v>1027</v>
      </c>
      <c r="L465" s="2391" t="s">
        <v>1027</v>
      </c>
      <c r="M465" s="2391" t="s">
        <v>1027</v>
      </c>
      <c r="N465" s="2391" t="s">
        <v>1027</v>
      </c>
      <c r="O465" s="2392" t="s">
        <v>1027</v>
      </c>
      <c r="P465" s="2391" t="s">
        <v>1027</v>
      </c>
      <c r="Q465" s="2186"/>
      <c r="R465" s="2186"/>
      <c r="S465" s="2391" t="s">
        <v>1027</v>
      </c>
      <c r="T465" s="2391" t="s">
        <v>1027</v>
      </c>
      <c r="U465" s="2391" t="s">
        <v>1027</v>
      </c>
      <c r="V465" s="2391" t="s">
        <v>1027</v>
      </c>
    </row>
    <row r="466" spans="1:34" s="2185" customFormat="1" ht="13.8">
      <c r="A466" s="152"/>
      <c r="B466" s="152"/>
      <c r="D466" s="2340"/>
      <c r="F466" s="2355" t="s">
        <v>1412</v>
      </c>
      <c r="G466" s="2371"/>
      <c r="H466" s="2371"/>
      <c r="I466" s="2371"/>
      <c r="J466" s="2371"/>
      <c r="K466" s="2393">
        <v>461.81</v>
      </c>
      <c r="L466" s="2393">
        <v>348.58699999999999</v>
      </c>
      <c r="M466" s="2393">
        <v>231.45650000000001</v>
      </c>
      <c r="N466" s="2393">
        <v>271.29200000000003</v>
      </c>
      <c r="O466" s="2394">
        <v>266.35450000000003</v>
      </c>
      <c r="P466" s="2393">
        <v>216.97736499999999</v>
      </c>
      <c r="Q466" s="2186"/>
      <c r="R466" s="2186"/>
      <c r="S466" s="2393">
        <v>365.06370000000004</v>
      </c>
      <c r="T466" s="2393">
        <v>332.93962499999998</v>
      </c>
      <c r="U466" s="2393">
        <v>308.10750000000002</v>
      </c>
      <c r="V466" s="2393">
        <v>268.82325000000003</v>
      </c>
    </row>
    <row r="467" spans="1:34" s="2185" customFormat="1" ht="13.8">
      <c r="A467" s="152"/>
      <c r="B467" s="152"/>
      <c r="D467" s="2324"/>
      <c r="E467" s="2187"/>
      <c r="F467" s="2261"/>
      <c r="G467" s="2389"/>
      <c r="H467" s="2389"/>
      <c r="I467" s="2389"/>
      <c r="J467" s="2389"/>
      <c r="K467" s="2389"/>
      <c r="O467" s="2372"/>
      <c r="P467" s="2373"/>
      <c r="Q467" s="2186"/>
      <c r="R467" s="2186"/>
      <c r="S467" s="686"/>
      <c r="W467" s="2186"/>
    </row>
    <row r="468" spans="1:34" s="2185" customFormat="1" ht="13.8">
      <c r="A468" s="152"/>
      <c r="B468" s="152"/>
      <c r="D468" s="2324"/>
      <c r="E468" s="2187"/>
      <c r="F468" s="2261"/>
      <c r="G468" s="2389"/>
      <c r="H468" s="2389"/>
      <c r="I468" s="2389"/>
      <c r="J468" s="2389"/>
      <c r="K468" s="2389"/>
      <c r="O468" s="2372"/>
      <c r="P468" s="2373"/>
      <c r="Q468" s="2186"/>
      <c r="R468" s="2186"/>
      <c r="S468" s="686"/>
      <c r="W468" s="2186"/>
    </row>
    <row r="469" spans="1:34" s="2185" customFormat="1" ht="13.8">
      <c r="A469" s="152"/>
      <c r="B469" s="152"/>
      <c r="D469" s="2340"/>
      <c r="F469" s="2398"/>
      <c r="O469" s="2372"/>
      <c r="P469" s="2373"/>
      <c r="Q469" s="2186"/>
      <c r="R469" s="2186"/>
      <c r="S469" s="2375" t="s">
        <v>1426</v>
      </c>
      <c r="T469" s="2375" t="s">
        <v>1426</v>
      </c>
      <c r="U469" s="2375" t="s">
        <v>1426</v>
      </c>
      <c r="V469" s="2375" t="s">
        <v>1426</v>
      </c>
    </row>
    <row r="470" spans="1:34" s="2185" customFormat="1" ht="13.8">
      <c r="A470" s="152"/>
      <c r="B470" s="152"/>
      <c r="D470" s="2324">
        <v>4.1099999999999977</v>
      </c>
      <c r="E470" s="2187"/>
      <c r="F470" s="2326" t="s">
        <v>1153</v>
      </c>
      <c r="G470" s="2320" t="s">
        <v>1436</v>
      </c>
      <c r="H470" s="2320"/>
      <c r="I470" s="2320"/>
      <c r="J470" s="2320"/>
      <c r="K470" s="2330" t="s">
        <v>463</v>
      </c>
      <c r="L470" s="2330" t="s">
        <v>464</v>
      </c>
      <c r="M470" s="2330" t="s">
        <v>465</v>
      </c>
      <c r="N470" s="2330" t="s">
        <v>466</v>
      </c>
      <c r="O470" s="2328" t="s">
        <v>147</v>
      </c>
      <c r="P470" s="2421" t="s">
        <v>148</v>
      </c>
      <c r="Q470" s="2186"/>
      <c r="R470" s="2186"/>
      <c r="S470" s="2404" t="s">
        <v>1427</v>
      </c>
      <c r="T470" s="2404" t="s">
        <v>1428</v>
      </c>
      <c r="U470" s="2404" t="s">
        <v>1429</v>
      </c>
      <c r="V470" s="2404" t="s">
        <v>1430</v>
      </c>
      <c r="W470" s="2186"/>
    </row>
    <row r="471" spans="1:34" s="2185" customFormat="1" ht="13.8">
      <c r="A471" s="152"/>
      <c r="B471" s="152"/>
      <c r="D471" s="2324"/>
      <c r="E471" s="2234">
        <v>0</v>
      </c>
      <c r="F471" s="2385">
        <v>0</v>
      </c>
      <c r="G471" s="2386">
        <v>0</v>
      </c>
      <c r="H471" s="2386" t="s">
        <v>114</v>
      </c>
      <c r="I471" s="2399" t="s">
        <v>1438</v>
      </c>
      <c r="J471" s="2399"/>
      <c r="K471" s="2400">
        <v>0</v>
      </c>
      <c r="L471" s="2400">
        <v>0</v>
      </c>
      <c r="M471" s="2400">
        <v>0</v>
      </c>
      <c r="N471" s="2400">
        <v>0</v>
      </c>
      <c r="O471" s="2401">
        <v>0</v>
      </c>
      <c r="P471" s="2400">
        <v>0</v>
      </c>
      <c r="Q471" s="2338"/>
      <c r="R471" s="2415"/>
      <c r="S471" s="2387">
        <v>0</v>
      </c>
      <c r="T471" s="2387">
        <v>0</v>
      </c>
      <c r="U471" s="2387">
        <v>0</v>
      </c>
      <c r="V471" s="2387">
        <v>0</v>
      </c>
      <c r="AH471" s="152"/>
    </row>
    <row r="472" spans="1:34" s="2185" customFormat="1" ht="13.8">
      <c r="A472" s="2226" t="s">
        <v>232</v>
      </c>
      <c r="B472" s="152"/>
      <c r="D472" s="2340"/>
      <c r="E472" s="2234">
        <v>1</v>
      </c>
      <c r="F472" s="2187" t="s">
        <v>1494</v>
      </c>
      <c r="G472" s="2389" t="s">
        <v>945</v>
      </c>
      <c r="H472" s="2389" t="s">
        <v>114</v>
      </c>
      <c r="I472" s="686" t="s">
        <v>1438</v>
      </c>
      <c r="J472" s="686"/>
      <c r="K472" s="2391">
        <v>92.552999999999997</v>
      </c>
      <c r="L472" s="2391">
        <v>53.710999999999999</v>
      </c>
      <c r="M472" s="2391">
        <v>76.763999999999996</v>
      </c>
      <c r="N472" s="2391">
        <v>97.894000000000005</v>
      </c>
      <c r="O472" s="2392">
        <v>82.286000000000001</v>
      </c>
      <c r="P472" s="2391">
        <v>97.117999999999995</v>
      </c>
      <c r="Q472" s="2186"/>
      <c r="R472" s="2186"/>
      <c r="S472" s="2391">
        <v>80.641600000000011</v>
      </c>
      <c r="T472" s="2391">
        <v>77.663749999999993</v>
      </c>
      <c r="U472" s="2391">
        <v>85.64800000000001</v>
      </c>
      <c r="V472" s="2391">
        <v>90.09</v>
      </c>
      <c r="AG472" s="152"/>
      <c r="AH472" s="152"/>
    </row>
    <row r="473" spans="1:34" s="2185" customFormat="1" ht="13.8">
      <c r="A473" s="2226" t="s">
        <v>232</v>
      </c>
      <c r="B473" s="152"/>
      <c r="D473" s="2340"/>
      <c r="E473" s="2234">
        <v>2</v>
      </c>
      <c r="F473" s="2187" t="s">
        <v>1498</v>
      </c>
      <c r="G473" s="2389" t="s">
        <v>953</v>
      </c>
      <c r="H473" s="2389" t="s">
        <v>114</v>
      </c>
      <c r="I473" s="686" t="s">
        <v>1438</v>
      </c>
      <c r="J473" s="686"/>
      <c r="K473" s="2391">
        <v>403.91300000000001</v>
      </c>
      <c r="L473" s="2391">
        <v>118.514</v>
      </c>
      <c r="M473" s="2391">
        <v>303.72899999999998</v>
      </c>
      <c r="N473" s="2391">
        <v>162.43799999999999</v>
      </c>
      <c r="O473" s="2392">
        <v>354.57299999999998</v>
      </c>
      <c r="P473" s="2391">
        <v>338.41399999999999</v>
      </c>
      <c r="Q473" s="2186"/>
      <c r="R473" s="2186"/>
      <c r="S473" s="2391">
        <v>268.63339999999999</v>
      </c>
      <c r="T473" s="2391">
        <v>234.8135</v>
      </c>
      <c r="U473" s="2391">
        <v>273.58</v>
      </c>
      <c r="V473" s="2391">
        <v>258.50549999999998</v>
      </c>
      <c r="AG473" s="152"/>
      <c r="AH473" s="152"/>
    </row>
    <row r="474" spans="1:34" s="2185" customFormat="1" ht="13.8">
      <c r="A474" s="2226" t="s">
        <v>232</v>
      </c>
      <c r="B474" s="152"/>
      <c r="D474" s="2340"/>
      <c r="E474" s="2234">
        <v>3</v>
      </c>
      <c r="F474" s="2187" t="s">
        <v>1500</v>
      </c>
      <c r="G474" s="2389" t="s">
        <v>964</v>
      </c>
      <c r="H474" s="2389" t="s">
        <v>114</v>
      </c>
      <c r="I474" s="686" t="s">
        <v>1438</v>
      </c>
      <c r="J474" s="686"/>
      <c r="K474" s="2391">
        <v>93.762</v>
      </c>
      <c r="L474" s="2391">
        <v>74.531000000000006</v>
      </c>
      <c r="M474" s="2391">
        <v>58.514000000000003</v>
      </c>
      <c r="N474" s="2391">
        <v>62.267000000000003</v>
      </c>
      <c r="O474" s="2392">
        <v>52.165999999999997</v>
      </c>
      <c r="P474" s="2391">
        <v>49.76</v>
      </c>
      <c r="Q474" s="2186"/>
      <c r="R474" s="2186"/>
      <c r="S474" s="2391">
        <v>68.248000000000005</v>
      </c>
      <c r="T474" s="2391">
        <v>61.869500000000002</v>
      </c>
      <c r="U474" s="2391">
        <v>57.649000000000001</v>
      </c>
      <c r="V474" s="2391">
        <v>57.216499999999996</v>
      </c>
      <c r="AG474" s="152"/>
      <c r="AH474" s="152"/>
    </row>
    <row r="475" spans="1:34" s="2185" customFormat="1" ht="13.8">
      <c r="A475" s="2226" t="s">
        <v>232</v>
      </c>
      <c r="B475" s="152"/>
      <c r="D475" s="2340"/>
      <c r="E475" s="2234">
        <v>4</v>
      </c>
      <c r="F475" s="2187" t="s">
        <v>1503</v>
      </c>
      <c r="G475" s="2389" t="s">
        <v>971</v>
      </c>
      <c r="H475" s="2389" t="s">
        <v>114</v>
      </c>
      <c r="I475" s="686" t="s">
        <v>1438</v>
      </c>
      <c r="J475" s="686"/>
      <c r="K475" s="2391">
        <v>224.91900000000001</v>
      </c>
      <c r="L475" s="2391">
        <v>145.64699999999999</v>
      </c>
      <c r="M475" s="2391">
        <v>181.44</v>
      </c>
      <c r="N475" s="2391">
        <v>202.38200000000001</v>
      </c>
      <c r="O475" s="2392">
        <v>221.36600000000001</v>
      </c>
      <c r="P475" s="2391">
        <v>194.72900000000001</v>
      </c>
      <c r="Q475" s="2186"/>
      <c r="R475" s="2186"/>
      <c r="S475" s="2391">
        <v>195.15080000000003</v>
      </c>
      <c r="T475" s="2391">
        <v>187.70875000000001</v>
      </c>
      <c r="U475" s="2391">
        <v>201.72933333333333</v>
      </c>
      <c r="V475" s="2391">
        <v>211.87400000000002</v>
      </c>
      <c r="AG475" s="152"/>
      <c r="AH475" s="152"/>
    </row>
    <row r="476" spans="1:34" s="2185" customFormat="1" ht="13.8">
      <c r="A476" s="2226" t="s">
        <v>232</v>
      </c>
      <c r="B476" s="152"/>
      <c r="D476" s="2340"/>
      <c r="E476" s="2234">
        <v>5</v>
      </c>
      <c r="F476" s="2187" t="s">
        <v>1504</v>
      </c>
      <c r="G476" s="2389" t="s">
        <v>978</v>
      </c>
      <c r="H476" s="2389" t="s">
        <v>114</v>
      </c>
      <c r="I476" s="686" t="s">
        <v>1438</v>
      </c>
      <c r="J476" s="686"/>
      <c r="K476" s="2391">
        <v>168</v>
      </c>
      <c r="L476" s="2391">
        <v>191</v>
      </c>
      <c r="M476" s="2391">
        <v>32</v>
      </c>
      <c r="N476" s="2391">
        <v>86</v>
      </c>
      <c r="O476" s="2392">
        <v>129</v>
      </c>
      <c r="P476" s="2391">
        <v>115</v>
      </c>
      <c r="Q476" s="2186"/>
      <c r="R476" s="2186"/>
      <c r="S476" s="2391">
        <v>121.2</v>
      </c>
      <c r="T476" s="2391">
        <v>109.5</v>
      </c>
      <c r="U476" s="2391">
        <v>82.333333333333329</v>
      </c>
      <c r="V476" s="2391">
        <v>107.5</v>
      </c>
      <c r="AG476" s="152"/>
      <c r="AH476" s="152"/>
    </row>
    <row r="477" spans="1:34" s="2185" customFormat="1" ht="13.8">
      <c r="A477" s="2226" t="s">
        <v>232</v>
      </c>
      <c r="B477" s="152"/>
      <c r="D477" s="2340"/>
      <c r="E477" s="2234">
        <v>6</v>
      </c>
      <c r="F477" s="2187" t="s">
        <v>1505</v>
      </c>
      <c r="G477" s="2389" t="s">
        <v>985</v>
      </c>
      <c r="H477" s="2389" t="s">
        <v>114</v>
      </c>
      <c r="I477" s="686" t="s">
        <v>1438</v>
      </c>
      <c r="J477" s="686"/>
      <c r="K477" s="2391">
        <v>27.483229999999999</v>
      </c>
      <c r="L477" s="2391">
        <v>30.800360000000001</v>
      </c>
      <c r="M477" s="2391">
        <v>28.474060000000001</v>
      </c>
      <c r="N477" s="2391">
        <v>33.416670000000003</v>
      </c>
      <c r="O477" s="2392">
        <v>40.549419999999998</v>
      </c>
      <c r="P477" s="2391">
        <v>44.228879999999997</v>
      </c>
      <c r="Q477" s="2186"/>
      <c r="R477" s="2186"/>
      <c r="S477" s="2391">
        <v>32.144748000000007</v>
      </c>
      <c r="T477" s="2391">
        <v>33.3101275</v>
      </c>
      <c r="U477" s="2391">
        <v>34.14671666666667</v>
      </c>
      <c r="V477" s="2391">
        <v>36.983045000000004</v>
      </c>
      <c r="AG477" s="152"/>
      <c r="AH477" s="152"/>
    </row>
    <row r="478" spans="1:34" s="2185" customFormat="1" ht="13.8">
      <c r="A478" s="2226" t="s">
        <v>232</v>
      </c>
      <c r="B478" s="152"/>
      <c r="D478" s="2340"/>
      <c r="E478" s="2234">
        <v>7</v>
      </c>
      <c r="F478" s="2187" t="s">
        <v>1508</v>
      </c>
      <c r="G478" s="2389" t="s">
        <v>996</v>
      </c>
      <c r="H478" s="2389" t="s">
        <v>114</v>
      </c>
      <c r="I478" s="686" t="s">
        <v>1438</v>
      </c>
      <c r="J478" s="686"/>
      <c r="K478" s="2391">
        <v>32.177</v>
      </c>
      <c r="L478" s="2391">
        <v>46.268000000000001</v>
      </c>
      <c r="M478" s="2391">
        <v>47.51</v>
      </c>
      <c r="N478" s="2391">
        <v>56.064</v>
      </c>
      <c r="O478" s="2392">
        <v>14.038</v>
      </c>
      <c r="P478" s="2391">
        <v>48.680999999999997</v>
      </c>
      <c r="Q478" s="2186"/>
      <c r="R478" s="2186"/>
      <c r="S478" s="2391">
        <v>39.211399999999998</v>
      </c>
      <c r="T478" s="2391">
        <v>40.97</v>
      </c>
      <c r="U478" s="2391">
        <v>39.204000000000001</v>
      </c>
      <c r="V478" s="2391">
        <v>35.051000000000002</v>
      </c>
      <c r="AG478" s="152"/>
      <c r="AH478" s="152"/>
    </row>
    <row r="479" spans="1:34" s="2185" customFormat="1" ht="13.8">
      <c r="A479" s="2226" t="s">
        <v>232</v>
      </c>
      <c r="B479" s="152"/>
      <c r="D479" s="2340"/>
      <c r="E479" s="2234">
        <v>8</v>
      </c>
      <c r="F479" s="2187" t="s">
        <v>1510</v>
      </c>
      <c r="G479" s="2389" t="s">
        <v>1004</v>
      </c>
      <c r="H479" s="2389" t="s">
        <v>114</v>
      </c>
      <c r="I479" s="686" t="s">
        <v>1438</v>
      </c>
      <c r="J479" s="686"/>
      <c r="K479" s="2391">
        <v>162.9</v>
      </c>
      <c r="L479" s="2391">
        <v>127.6</v>
      </c>
      <c r="M479" s="2391">
        <v>143.4</v>
      </c>
      <c r="N479" s="2391">
        <v>189.9</v>
      </c>
      <c r="O479" s="2392">
        <v>167.7</v>
      </c>
      <c r="P479" s="2391">
        <v>151.69999999999999</v>
      </c>
      <c r="Q479" s="2186"/>
      <c r="R479" s="2186"/>
      <c r="S479" s="2391">
        <v>158.30000000000001</v>
      </c>
      <c r="T479" s="2391">
        <v>157.14999999999998</v>
      </c>
      <c r="U479" s="2391">
        <v>167</v>
      </c>
      <c r="V479" s="2391">
        <v>178.8</v>
      </c>
      <c r="AG479" s="152"/>
      <c r="AH479" s="152"/>
    </row>
    <row r="480" spans="1:34" s="2185" customFormat="1" ht="13.8">
      <c r="A480" s="2226" t="s">
        <v>590</v>
      </c>
      <c r="B480" s="152"/>
      <c r="D480" s="2340"/>
      <c r="E480" s="2234">
        <v>9</v>
      </c>
      <c r="F480" s="2187" t="s">
        <v>1027</v>
      </c>
      <c r="G480" s="2389">
        <v>0</v>
      </c>
      <c r="H480" s="2389" t="s">
        <v>1027</v>
      </c>
      <c r="I480" s="686" t="s">
        <v>1438</v>
      </c>
      <c r="J480" s="686"/>
      <c r="K480" s="2391" t="s">
        <v>1027</v>
      </c>
      <c r="L480" s="2391" t="s">
        <v>1027</v>
      </c>
      <c r="M480" s="2391" t="s">
        <v>1027</v>
      </c>
      <c r="N480" s="2391" t="s">
        <v>1027</v>
      </c>
      <c r="O480" s="2392" t="s">
        <v>1027</v>
      </c>
      <c r="P480" s="2391" t="s">
        <v>1027</v>
      </c>
      <c r="Q480" s="2186"/>
      <c r="R480" s="2186"/>
      <c r="S480" s="2391" t="s">
        <v>1027</v>
      </c>
      <c r="T480" s="2391" t="s">
        <v>1027</v>
      </c>
      <c r="U480" s="2391" t="s">
        <v>1027</v>
      </c>
      <c r="V480" s="2391" t="s">
        <v>1027</v>
      </c>
      <c r="AG480" s="152"/>
      <c r="AH480" s="152"/>
    </row>
    <row r="481" spans="1:34" s="2185" customFormat="1" ht="13.8">
      <c r="A481" s="2226" t="s">
        <v>590</v>
      </c>
      <c r="B481" s="152"/>
      <c r="D481" s="2340"/>
      <c r="E481" s="2234">
        <v>10</v>
      </c>
      <c r="F481" s="2187" t="s">
        <v>1027</v>
      </c>
      <c r="G481" s="2389">
        <v>0</v>
      </c>
      <c r="H481" s="2389" t="s">
        <v>1027</v>
      </c>
      <c r="I481" s="686" t="s">
        <v>1438</v>
      </c>
      <c r="J481" s="686"/>
      <c r="K481" s="2391" t="s">
        <v>1027</v>
      </c>
      <c r="L481" s="2391" t="s">
        <v>1027</v>
      </c>
      <c r="M481" s="2391" t="s">
        <v>1027</v>
      </c>
      <c r="N481" s="2391" t="s">
        <v>1027</v>
      </c>
      <c r="O481" s="2392" t="s">
        <v>1027</v>
      </c>
      <c r="P481" s="2391" t="s">
        <v>1027</v>
      </c>
      <c r="Q481" s="2186"/>
      <c r="R481" s="2186"/>
      <c r="S481" s="2391" t="s">
        <v>1027</v>
      </c>
      <c r="T481" s="2391" t="s">
        <v>1027</v>
      </c>
      <c r="U481" s="2391" t="s">
        <v>1027</v>
      </c>
      <c r="V481" s="2391" t="s">
        <v>1027</v>
      </c>
      <c r="AG481" s="152"/>
      <c r="AH481" s="152"/>
    </row>
    <row r="482" spans="1:34" s="2185" customFormat="1" ht="13.8">
      <c r="A482" s="2226" t="s">
        <v>590</v>
      </c>
      <c r="B482" s="152"/>
      <c r="D482" s="2340"/>
      <c r="E482" s="2234">
        <v>11</v>
      </c>
      <c r="F482" s="2187" t="s">
        <v>1027</v>
      </c>
      <c r="G482" s="2389">
        <v>0</v>
      </c>
      <c r="H482" s="2389" t="s">
        <v>1027</v>
      </c>
      <c r="I482" s="686" t="s">
        <v>1438</v>
      </c>
      <c r="J482" s="686"/>
      <c r="K482" s="2391" t="s">
        <v>1027</v>
      </c>
      <c r="L482" s="2391" t="s">
        <v>1027</v>
      </c>
      <c r="M482" s="2391" t="s">
        <v>1027</v>
      </c>
      <c r="N482" s="2391" t="s">
        <v>1027</v>
      </c>
      <c r="O482" s="2392" t="s">
        <v>1027</v>
      </c>
      <c r="P482" s="2391" t="s">
        <v>1027</v>
      </c>
      <c r="Q482" s="2186"/>
      <c r="R482" s="2186"/>
      <c r="S482" s="2391" t="s">
        <v>1027</v>
      </c>
      <c r="T482" s="2391" t="s">
        <v>1027</v>
      </c>
      <c r="U482" s="2391" t="s">
        <v>1027</v>
      </c>
      <c r="V482" s="2391" t="s">
        <v>1027</v>
      </c>
      <c r="AG482" s="152"/>
      <c r="AH482" s="152"/>
    </row>
    <row r="483" spans="1:34" s="2185" customFormat="1" ht="13.8">
      <c r="A483" s="2226" t="s">
        <v>590</v>
      </c>
      <c r="B483" s="152"/>
      <c r="D483" s="2340"/>
      <c r="E483" s="2234">
        <v>12</v>
      </c>
      <c r="F483" s="2187" t="s">
        <v>1027</v>
      </c>
      <c r="G483" s="2389">
        <v>0</v>
      </c>
      <c r="H483" s="2389" t="s">
        <v>1027</v>
      </c>
      <c r="I483" s="686" t="s">
        <v>1438</v>
      </c>
      <c r="J483" s="686"/>
      <c r="K483" s="2391" t="s">
        <v>1027</v>
      </c>
      <c r="L483" s="2391" t="s">
        <v>1027</v>
      </c>
      <c r="M483" s="2391" t="s">
        <v>1027</v>
      </c>
      <c r="N483" s="2391" t="s">
        <v>1027</v>
      </c>
      <c r="O483" s="2392" t="s">
        <v>1027</v>
      </c>
      <c r="P483" s="2391" t="s">
        <v>1027</v>
      </c>
      <c r="Q483" s="2186"/>
      <c r="R483" s="2186"/>
      <c r="S483" s="2391" t="s">
        <v>1027</v>
      </c>
      <c r="T483" s="2391" t="s">
        <v>1027</v>
      </c>
      <c r="U483" s="2391" t="s">
        <v>1027</v>
      </c>
      <c r="V483" s="2391" t="s">
        <v>1027</v>
      </c>
      <c r="AG483" s="152"/>
      <c r="AH483" s="152"/>
    </row>
    <row r="484" spans="1:34" s="2185" customFormat="1" ht="13.8">
      <c r="A484" s="2226" t="s">
        <v>590</v>
      </c>
      <c r="B484" s="152"/>
      <c r="D484" s="2340"/>
      <c r="E484" s="2234">
        <v>13</v>
      </c>
      <c r="F484" s="2187" t="s">
        <v>1027</v>
      </c>
      <c r="G484" s="2389">
        <v>0</v>
      </c>
      <c r="H484" s="2389" t="s">
        <v>1027</v>
      </c>
      <c r="I484" s="686" t="s">
        <v>1438</v>
      </c>
      <c r="J484" s="686"/>
      <c r="K484" s="2391" t="s">
        <v>1027</v>
      </c>
      <c r="L484" s="2391" t="s">
        <v>1027</v>
      </c>
      <c r="M484" s="2391" t="s">
        <v>1027</v>
      </c>
      <c r="N484" s="2391" t="s">
        <v>1027</v>
      </c>
      <c r="O484" s="2392" t="s">
        <v>1027</v>
      </c>
      <c r="P484" s="2391" t="s">
        <v>1027</v>
      </c>
      <c r="Q484" s="2186"/>
      <c r="R484" s="2186"/>
      <c r="S484" s="2391" t="s">
        <v>1027</v>
      </c>
      <c r="T484" s="2391" t="s">
        <v>1027</v>
      </c>
      <c r="U484" s="2391" t="s">
        <v>1027</v>
      </c>
      <c r="V484" s="2391" t="s">
        <v>1027</v>
      </c>
      <c r="AG484" s="152"/>
      <c r="AH484" s="152"/>
    </row>
    <row r="485" spans="1:34" s="2185" customFormat="1" ht="13.8">
      <c r="A485" s="2226" t="s">
        <v>590</v>
      </c>
      <c r="B485" s="152"/>
      <c r="D485" s="2340"/>
      <c r="E485" s="2234">
        <v>14</v>
      </c>
      <c r="F485" s="2187" t="s">
        <v>1027</v>
      </c>
      <c r="G485" s="2389">
        <v>0</v>
      </c>
      <c r="H485" s="2389" t="s">
        <v>1027</v>
      </c>
      <c r="I485" s="686" t="s">
        <v>1438</v>
      </c>
      <c r="J485" s="686"/>
      <c r="K485" s="2391" t="s">
        <v>1027</v>
      </c>
      <c r="L485" s="2391" t="s">
        <v>1027</v>
      </c>
      <c r="M485" s="2391" t="s">
        <v>1027</v>
      </c>
      <c r="N485" s="2391" t="s">
        <v>1027</v>
      </c>
      <c r="O485" s="2392" t="s">
        <v>1027</v>
      </c>
      <c r="P485" s="2391" t="s">
        <v>1027</v>
      </c>
      <c r="Q485" s="2186"/>
      <c r="R485" s="2186"/>
      <c r="S485" s="2391" t="s">
        <v>1027</v>
      </c>
      <c r="T485" s="2391" t="s">
        <v>1027</v>
      </c>
      <c r="U485" s="2391" t="s">
        <v>1027</v>
      </c>
      <c r="V485" s="2391" t="s">
        <v>1027</v>
      </c>
      <c r="AG485" s="152"/>
      <c r="AH485" s="152"/>
    </row>
    <row r="486" spans="1:34" s="2185" customFormat="1" ht="13.8">
      <c r="A486" s="2226" t="s">
        <v>590</v>
      </c>
      <c r="B486" s="152"/>
      <c r="D486" s="2340"/>
      <c r="E486" s="2234">
        <v>15</v>
      </c>
      <c r="F486" s="2187" t="s">
        <v>1027</v>
      </c>
      <c r="G486" s="2389">
        <v>0</v>
      </c>
      <c r="H486" s="2389" t="s">
        <v>1027</v>
      </c>
      <c r="I486" s="686" t="s">
        <v>1438</v>
      </c>
      <c r="J486" s="686"/>
      <c r="K486" s="2391" t="s">
        <v>1027</v>
      </c>
      <c r="L486" s="2391" t="s">
        <v>1027</v>
      </c>
      <c r="M486" s="2391" t="s">
        <v>1027</v>
      </c>
      <c r="N486" s="2391" t="s">
        <v>1027</v>
      </c>
      <c r="O486" s="2392" t="s">
        <v>1027</v>
      </c>
      <c r="P486" s="2391" t="s">
        <v>1027</v>
      </c>
      <c r="Q486" s="2186"/>
      <c r="R486" s="2186"/>
      <c r="S486" s="2391" t="s">
        <v>1027</v>
      </c>
      <c r="T486" s="2391" t="s">
        <v>1027</v>
      </c>
      <c r="U486" s="2391" t="s">
        <v>1027</v>
      </c>
      <c r="V486" s="2391" t="s">
        <v>1027</v>
      </c>
      <c r="AG486" s="152"/>
      <c r="AH486" s="152"/>
    </row>
    <row r="487" spans="1:34" s="2185" customFormat="1" ht="13.8">
      <c r="A487" s="2226" t="s">
        <v>590</v>
      </c>
      <c r="B487" s="152"/>
      <c r="D487" s="2340"/>
      <c r="E487" s="2234">
        <v>16</v>
      </c>
      <c r="F487" s="2187" t="s">
        <v>1027</v>
      </c>
      <c r="G487" s="2389">
        <v>0</v>
      </c>
      <c r="H487" s="2389" t="s">
        <v>1027</v>
      </c>
      <c r="I487" s="686" t="s">
        <v>1438</v>
      </c>
      <c r="J487" s="686"/>
      <c r="K487" s="2391" t="s">
        <v>1027</v>
      </c>
      <c r="L487" s="2391" t="s">
        <v>1027</v>
      </c>
      <c r="M487" s="2391" t="s">
        <v>1027</v>
      </c>
      <c r="N487" s="2391" t="s">
        <v>1027</v>
      </c>
      <c r="O487" s="2392" t="s">
        <v>1027</v>
      </c>
      <c r="P487" s="2391" t="s">
        <v>1027</v>
      </c>
      <c r="Q487" s="2186"/>
      <c r="R487" s="2186"/>
      <c r="S487" s="2391" t="s">
        <v>1027</v>
      </c>
      <c r="T487" s="2391" t="s">
        <v>1027</v>
      </c>
      <c r="U487" s="2391" t="s">
        <v>1027</v>
      </c>
      <c r="V487" s="2391" t="s">
        <v>1027</v>
      </c>
      <c r="AG487" s="152"/>
      <c r="AH487" s="152"/>
    </row>
    <row r="488" spans="1:34" s="2185" customFormat="1" ht="13.8">
      <c r="A488" s="2226" t="s">
        <v>590</v>
      </c>
      <c r="B488" s="152"/>
      <c r="D488" s="2340"/>
      <c r="E488" s="2234">
        <v>17</v>
      </c>
      <c r="F488" s="2187" t="s">
        <v>1027</v>
      </c>
      <c r="G488" s="2389">
        <v>0</v>
      </c>
      <c r="H488" s="2389" t="s">
        <v>1027</v>
      </c>
      <c r="I488" s="686" t="s">
        <v>1438</v>
      </c>
      <c r="J488" s="686"/>
      <c r="K488" s="2391" t="s">
        <v>1027</v>
      </c>
      <c r="L488" s="2391" t="s">
        <v>1027</v>
      </c>
      <c r="M488" s="2391" t="s">
        <v>1027</v>
      </c>
      <c r="N488" s="2391" t="s">
        <v>1027</v>
      </c>
      <c r="O488" s="2392" t="s">
        <v>1027</v>
      </c>
      <c r="P488" s="2391" t="s">
        <v>1027</v>
      </c>
      <c r="Q488" s="2186"/>
      <c r="R488" s="2186"/>
      <c r="S488" s="2391" t="s">
        <v>1027</v>
      </c>
      <c r="T488" s="2391" t="s">
        <v>1027</v>
      </c>
      <c r="U488" s="2391" t="s">
        <v>1027</v>
      </c>
      <c r="V488" s="2391" t="s">
        <v>1027</v>
      </c>
      <c r="AG488" s="152"/>
      <c r="AH488" s="152"/>
    </row>
    <row r="489" spans="1:34" s="2185" customFormat="1" ht="13.8">
      <c r="A489" s="2226" t="s">
        <v>590</v>
      </c>
      <c r="B489" s="152"/>
      <c r="D489" s="2340"/>
      <c r="E489" s="2234">
        <v>18</v>
      </c>
      <c r="F489" s="2187" t="s">
        <v>1027</v>
      </c>
      <c r="G489" s="2389">
        <v>0</v>
      </c>
      <c r="H489" s="2389" t="s">
        <v>1027</v>
      </c>
      <c r="I489" s="686" t="s">
        <v>1438</v>
      </c>
      <c r="J489" s="686"/>
      <c r="K489" s="2391" t="s">
        <v>1027</v>
      </c>
      <c r="L489" s="2391" t="s">
        <v>1027</v>
      </c>
      <c r="M489" s="2391" t="s">
        <v>1027</v>
      </c>
      <c r="N489" s="2391" t="s">
        <v>1027</v>
      </c>
      <c r="O489" s="2392" t="s">
        <v>1027</v>
      </c>
      <c r="P489" s="2391" t="s">
        <v>1027</v>
      </c>
      <c r="Q489" s="2186"/>
      <c r="R489" s="2186"/>
      <c r="S489" s="2391" t="s">
        <v>1027</v>
      </c>
      <c r="T489" s="2391" t="s">
        <v>1027</v>
      </c>
      <c r="U489" s="2391" t="s">
        <v>1027</v>
      </c>
      <c r="V489" s="2391" t="s">
        <v>1027</v>
      </c>
      <c r="AG489" s="152"/>
      <c r="AH489" s="152"/>
    </row>
    <row r="490" spans="1:34" s="2185" customFormat="1" ht="13.8">
      <c r="A490" s="2226" t="s">
        <v>590</v>
      </c>
      <c r="B490" s="152"/>
      <c r="D490" s="2340"/>
      <c r="E490" s="2234">
        <v>19</v>
      </c>
      <c r="F490" s="2187" t="s">
        <v>1027</v>
      </c>
      <c r="G490" s="2389">
        <v>0</v>
      </c>
      <c r="H490" s="2389" t="s">
        <v>1027</v>
      </c>
      <c r="I490" s="686" t="s">
        <v>1438</v>
      </c>
      <c r="J490" s="686"/>
      <c r="K490" s="2391" t="s">
        <v>1027</v>
      </c>
      <c r="L490" s="2391" t="s">
        <v>1027</v>
      </c>
      <c r="M490" s="2391" t="s">
        <v>1027</v>
      </c>
      <c r="N490" s="2391" t="s">
        <v>1027</v>
      </c>
      <c r="O490" s="2392" t="s">
        <v>1027</v>
      </c>
      <c r="P490" s="2391" t="s">
        <v>1027</v>
      </c>
      <c r="Q490" s="2186"/>
      <c r="R490" s="2186"/>
      <c r="S490" s="2391" t="s">
        <v>1027</v>
      </c>
      <c r="T490" s="2391" t="s">
        <v>1027</v>
      </c>
      <c r="U490" s="2391" t="s">
        <v>1027</v>
      </c>
      <c r="V490" s="2391" t="s">
        <v>1027</v>
      </c>
      <c r="AG490" s="152"/>
      <c r="AH490" s="152"/>
    </row>
    <row r="491" spans="1:34" s="2185" customFormat="1" ht="13.8">
      <c r="A491" s="2226" t="s">
        <v>590</v>
      </c>
      <c r="B491" s="152"/>
      <c r="D491" s="2340"/>
      <c r="E491" s="2234">
        <v>20</v>
      </c>
      <c r="F491" s="2187" t="s">
        <v>1027</v>
      </c>
      <c r="G491" s="2389">
        <v>0</v>
      </c>
      <c r="H491" s="2389" t="s">
        <v>1027</v>
      </c>
      <c r="I491" s="686" t="s">
        <v>1438</v>
      </c>
      <c r="J491" s="686"/>
      <c r="K491" s="2391" t="s">
        <v>1027</v>
      </c>
      <c r="L491" s="2391" t="s">
        <v>1027</v>
      </c>
      <c r="M491" s="2391" t="s">
        <v>1027</v>
      </c>
      <c r="N491" s="2391" t="s">
        <v>1027</v>
      </c>
      <c r="O491" s="2392" t="s">
        <v>1027</v>
      </c>
      <c r="P491" s="2391" t="s">
        <v>1027</v>
      </c>
      <c r="Q491" s="2186"/>
      <c r="R491" s="2186"/>
      <c r="S491" s="2391" t="s">
        <v>1027</v>
      </c>
      <c r="T491" s="2391" t="s">
        <v>1027</v>
      </c>
      <c r="U491" s="2391" t="s">
        <v>1027</v>
      </c>
      <c r="V491" s="2391" t="s">
        <v>1027</v>
      </c>
      <c r="AG491" s="152"/>
      <c r="AH491" s="152"/>
    </row>
    <row r="492" spans="1:34" s="2185" customFormat="1" ht="13.8">
      <c r="A492" s="2226" t="s">
        <v>590</v>
      </c>
      <c r="B492" s="152"/>
      <c r="D492" s="2340"/>
      <c r="E492" s="2234">
        <v>21</v>
      </c>
      <c r="F492" s="2187" t="s">
        <v>1027</v>
      </c>
      <c r="G492" s="2389">
        <v>0</v>
      </c>
      <c r="H492" s="2389" t="s">
        <v>1027</v>
      </c>
      <c r="I492" s="686" t="s">
        <v>1438</v>
      </c>
      <c r="J492" s="686"/>
      <c r="K492" s="2391" t="s">
        <v>1027</v>
      </c>
      <c r="L492" s="2391" t="s">
        <v>1027</v>
      </c>
      <c r="M492" s="2391" t="s">
        <v>1027</v>
      </c>
      <c r="N492" s="2391" t="s">
        <v>1027</v>
      </c>
      <c r="O492" s="2392" t="s">
        <v>1027</v>
      </c>
      <c r="P492" s="2391" t="s">
        <v>1027</v>
      </c>
      <c r="Q492" s="2186"/>
      <c r="R492" s="2186"/>
      <c r="S492" s="2391" t="s">
        <v>1027</v>
      </c>
      <c r="T492" s="2391" t="s">
        <v>1027</v>
      </c>
      <c r="U492" s="2391" t="s">
        <v>1027</v>
      </c>
      <c r="V492" s="2391" t="s">
        <v>1027</v>
      </c>
      <c r="AG492" s="152"/>
      <c r="AH492" s="152"/>
    </row>
    <row r="493" spans="1:34" s="2185" customFormat="1" ht="13.8">
      <c r="A493" s="2226" t="s">
        <v>590</v>
      </c>
      <c r="B493" s="152"/>
      <c r="D493" s="2340"/>
      <c r="E493" s="2234">
        <v>22</v>
      </c>
      <c r="F493" s="2187" t="s">
        <v>1027</v>
      </c>
      <c r="G493" s="2389">
        <v>0</v>
      </c>
      <c r="H493" s="2389" t="s">
        <v>1027</v>
      </c>
      <c r="I493" s="686" t="s">
        <v>1438</v>
      </c>
      <c r="J493" s="686"/>
      <c r="K493" s="2391" t="s">
        <v>1027</v>
      </c>
      <c r="L493" s="2391" t="s">
        <v>1027</v>
      </c>
      <c r="M493" s="2391" t="s">
        <v>1027</v>
      </c>
      <c r="N493" s="2391" t="s">
        <v>1027</v>
      </c>
      <c r="O493" s="2392" t="s">
        <v>1027</v>
      </c>
      <c r="P493" s="2391" t="s">
        <v>1027</v>
      </c>
      <c r="Q493" s="2186"/>
      <c r="R493" s="2186"/>
      <c r="S493" s="2391" t="s">
        <v>1027</v>
      </c>
      <c r="T493" s="2391" t="s">
        <v>1027</v>
      </c>
      <c r="U493" s="2391" t="s">
        <v>1027</v>
      </c>
      <c r="V493" s="2391" t="s">
        <v>1027</v>
      </c>
      <c r="AG493" s="152"/>
      <c r="AH493" s="152"/>
    </row>
    <row r="494" spans="1:34" s="2185" customFormat="1" ht="13.8">
      <c r="A494" s="2226" t="s">
        <v>590</v>
      </c>
      <c r="B494" s="152"/>
      <c r="D494" s="2340"/>
      <c r="E494" s="2234">
        <v>23</v>
      </c>
      <c r="F494" s="2187" t="s">
        <v>1027</v>
      </c>
      <c r="G494" s="2389">
        <v>0</v>
      </c>
      <c r="H494" s="2389" t="s">
        <v>1027</v>
      </c>
      <c r="I494" s="686" t="s">
        <v>1438</v>
      </c>
      <c r="J494" s="686"/>
      <c r="K494" s="2391" t="s">
        <v>1027</v>
      </c>
      <c r="L494" s="2391" t="s">
        <v>1027</v>
      </c>
      <c r="M494" s="2391" t="s">
        <v>1027</v>
      </c>
      <c r="N494" s="2391" t="s">
        <v>1027</v>
      </c>
      <c r="O494" s="2392" t="s">
        <v>1027</v>
      </c>
      <c r="P494" s="2391" t="s">
        <v>1027</v>
      </c>
      <c r="Q494" s="2186"/>
      <c r="R494" s="2186"/>
      <c r="S494" s="2391" t="s">
        <v>1027</v>
      </c>
      <c r="T494" s="2391" t="s">
        <v>1027</v>
      </c>
      <c r="U494" s="2391" t="s">
        <v>1027</v>
      </c>
      <c r="V494" s="2391" t="s">
        <v>1027</v>
      </c>
      <c r="AG494" s="152"/>
      <c r="AH494" s="152"/>
    </row>
    <row r="495" spans="1:34" s="2185" customFormat="1" ht="13.8">
      <c r="A495" s="2226" t="s">
        <v>590</v>
      </c>
      <c r="B495" s="152"/>
      <c r="D495" s="2340"/>
      <c r="E495" s="2234">
        <v>24</v>
      </c>
      <c r="F495" s="2187" t="s">
        <v>1027</v>
      </c>
      <c r="G495" s="2389">
        <v>0</v>
      </c>
      <c r="H495" s="2389" t="s">
        <v>1027</v>
      </c>
      <c r="I495" s="686" t="s">
        <v>1438</v>
      </c>
      <c r="J495" s="686"/>
      <c r="K495" s="2391" t="s">
        <v>1027</v>
      </c>
      <c r="L495" s="2391" t="s">
        <v>1027</v>
      </c>
      <c r="M495" s="2391" t="s">
        <v>1027</v>
      </c>
      <c r="N495" s="2391" t="s">
        <v>1027</v>
      </c>
      <c r="O495" s="2392" t="s">
        <v>1027</v>
      </c>
      <c r="P495" s="2391" t="s">
        <v>1027</v>
      </c>
      <c r="Q495" s="2186"/>
      <c r="R495" s="2186"/>
      <c r="S495" s="2391" t="s">
        <v>1027</v>
      </c>
      <c r="T495" s="2391" t="s">
        <v>1027</v>
      </c>
      <c r="U495" s="2391" t="s">
        <v>1027</v>
      </c>
      <c r="V495" s="2391" t="s">
        <v>1027</v>
      </c>
      <c r="AG495" s="152"/>
      <c r="AH495" s="152"/>
    </row>
    <row r="496" spans="1:34" s="2185" customFormat="1" ht="13.8">
      <c r="A496" s="2226" t="s">
        <v>590</v>
      </c>
      <c r="B496" s="152"/>
      <c r="D496" s="2340"/>
      <c r="E496" s="2234">
        <v>25</v>
      </c>
      <c r="F496" s="2187" t="s">
        <v>1027</v>
      </c>
      <c r="G496" s="2389">
        <v>0</v>
      </c>
      <c r="H496" s="2389" t="s">
        <v>1027</v>
      </c>
      <c r="I496" s="686" t="s">
        <v>1438</v>
      </c>
      <c r="J496" s="686"/>
      <c r="K496" s="2391" t="s">
        <v>1027</v>
      </c>
      <c r="L496" s="2391" t="s">
        <v>1027</v>
      </c>
      <c r="M496" s="2391" t="s">
        <v>1027</v>
      </c>
      <c r="N496" s="2391" t="s">
        <v>1027</v>
      </c>
      <c r="O496" s="2392" t="s">
        <v>1027</v>
      </c>
      <c r="P496" s="2391" t="s">
        <v>1027</v>
      </c>
      <c r="Q496" s="2186"/>
      <c r="R496" s="2186"/>
      <c r="S496" s="2391" t="s">
        <v>1027</v>
      </c>
      <c r="T496" s="2391" t="s">
        <v>1027</v>
      </c>
      <c r="U496" s="2391" t="s">
        <v>1027</v>
      </c>
      <c r="V496" s="2391" t="s">
        <v>1027</v>
      </c>
      <c r="AG496" s="152"/>
      <c r="AH496" s="152"/>
    </row>
    <row r="497" spans="1:34" s="2185" customFormat="1" ht="13.8">
      <c r="A497" s="152"/>
      <c r="B497" s="152"/>
      <c r="D497" s="2340"/>
      <c r="F497" s="2355" t="s">
        <v>1412</v>
      </c>
      <c r="G497" s="2371"/>
      <c r="H497" s="2371"/>
      <c r="I497" s="2371"/>
      <c r="J497" s="2371"/>
      <c r="K497" s="2393">
        <v>128.33100000000002</v>
      </c>
      <c r="L497" s="2393">
        <v>96.522500000000008</v>
      </c>
      <c r="M497" s="2393">
        <v>67.638999999999996</v>
      </c>
      <c r="N497" s="2393">
        <v>91.947000000000003</v>
      </c>
      <c r="O497" s="2394">
        <v>105.643</v>
      </c>
      <c r="P497" s="2393">
        <v>106.059</v>
      </c>
      <c r="Q497" s="2186"/>
      <c r="R497" s="2186"/>
      <c r="S497" s="2393">
        <v>100.92080000000001</v>
      </c>
      <c r="T497" s="2393">
        <v>93.581874999999997</v>
      </c>
      <c r="U497" s="2393">
        <v>83.990666666666669</v>
      </c>
      <c r="V497" s="2393">
        <v>98.795000000000002</v>
      </c>
      <c r="AF497" s="2186"/>
      <c r="AG497" s="152"/>
      <c r="AH497" s="152"/>
    </row>
    <row r="498" spans="1:34" s="2185" customFormat="1" ht="13.8">
      <c r="A498" s="152"/>
      <c r="B498" s="152"/>
      <c r="C498" s="2186"/>
      <c r="D498" s="2360"/>
      <c r="E498" s="2186"/>
      <c r="F498" s="2186"/>
      <c r="G498" s="2186"/>
      <c r="H498" s="2186"/>
      <c r="I498" s="2186"/>
      <c r="J498" s="2186"/>
      <c r="K498" s="2186"/>
      <c r="L498" s="2186"/>
      <c r="M498" s="2186"/>
      <c r="N498" s="2186"/>
      <c r="O498" s="2372"/>
      <c r="P498" s="2373"/>
      <c r="Q498" s="2186"/>
      <c r="R498" s="2186"/>
      <c r="S498" s="2186"/>
      <c r="T498" s="2186"/>
      <c r="U498" s="2186"/>
      <c r="V498" s="2186"/>
      <c r="W498" s="2186"/>
      <c r="X498" s="2186"/>
      <c r="Y498" s="2186"/>
      <c r="Z498" s="2186"/>
      <c r="AA498" s="2186"/>
      <c r="AB498" s="2186"/>
      <c r="AC498" s="2186"/>
      <c r="AD498" s="2186"/>
      <c r="AE498" s="2186"/>
      <c r="AG498" s="152"/>
      <c r="AH498" s="152"/>
    </row>
    <row r="499" spans="1:34" s="2185" customFormat="1" ht="13.8">
      <c r="A499" s="152"/>
      <c r="B499" s="152"/>
      <c r="D499" s="2374"/>
      <c r="E499" s="2187"/>
      <c r="F499" s="2187"/>
      <c r="O499" s="2372"/>
      <c r="P499" s="2373"/>
      <c r="R499" s="2375"/>
      <c r="AG499" s="152"/>
      <c r="AH499" s="152"/>
    </row>
    <row r="500" spans="1:34" s="2185" customFormat="1" ht="13.8">
      <c r="A500" s="152"/>
      <c r="B500" s="152"/>
      <c r="D500" s="2340"/>
      <c r="F500" s="2398"/>
      <c r="O500" s="2372"/>
      <c r="P500" s="2373"/>
      <c r="Q500" s="2186"/>
      <c r="R500" s="2186"/>
      <c r="S500" s="2375" t="s">
        <v>1426</v>
      </c>
      <c r="T500" s="2375" t="s">
        <v>1426</v>
      </c>
      <c r="U500" s="2375" t="s">
        <v>1426</v>
      </c>
      <c r="V500" s="2375" t="s">
        <v>1426</v>
      </c>
      <c r="AG500" s="152"/>
      <c r="AH500" s="152"/>
    </row>
    <row r="501" spans="1:34" s="2185" customFormat="1" ht="13.8">
      <c r="A501" s="152"/>
      <c r="B501" s="152"/>
      <c r="D501" s="2324">
        <v>4.1199999999999974</v>
      </c>
      <c r="E501" s="2187"/>
      <c r="F501" s="2326" t="s">
        <v>948</v>
      </c>
      <c r="G501" s="2320" t="s">
        <v>1435</v>
      </c>
      <c r="H501" s="2320"/>
      <c r="I501" s="2320"/>
      <c r="J501" s="2320"/>
      <c r="K501" s="2330" t="s">
        <v>463</v>
      </c>
      <c r="L501" s="2330" t="s">
        <v>464</v>
      </c>
      <c r="M501" s="2330" t="s">
        <v>465</v>
      </c>
      <c r="N501" s="2330" t="s">
        <v>466</v>
      </c>
      <c r="O501" s="2328" t="s">
        <v>147</v>
      </c>
      <c r="P501" s="2422" t="s">
        <v>148</v>
      </c>
      <c r="Q501" s="2186"/>
      <c r="R501" s="2186"/>
      <c r="S501" s="2404" t="s">
        <v>1427</v>
      </c>
      <c r="T501" s="2404" t="s">
        <v>1428</v>
      </c>
      <c r="U501" s="2404" t="s">
        <v>1429</v>
      </c>
      <c r="V501" s="2404" t="s">
        <v>1430</v>
      </c>
      <c r="AG501" s="152"/>
      <c r="AH501" s="152"/>
    </row>
    <row r="502" spans="1:34" s="2185" customFormat="1" ht="13.8">
      <c r="A502" s="152"/>
      <c r="B502" s="152"/>
      <c r="D502" s="2324"/>
      <c r="E502" s="2234">
        <v>0</v>
      </c>
      <c r="F502" s="2385">
        <v>0</v>
      </c>
      <c r="G502" s="2386">
        <v>0</v>
      </c>
      <c r="H502" s="2386" t="s">
        <v>114</v>
      </c>
      <c r="I502" s="2338"/>
      <c r="J502" s="2338"/>
      <c r="K502" s="2423" t="s">
        <v>1027</v>
      </c>
      <c r="L502" s="2423" t="s">
        <v>1027</v>
      </c>
      <c r="M502" s="2423" t="s">
        <v>1027</v>
      </c>
      <c r="N502" s="2423" t="s">
        <v>1027</v>
      </c>
      <c r="O502" s="2424" t="s">
        <v>1027</v>
      </c>
      <c r="P502" s="2423" t="s">
        <v>1027</v>
      </c>
      <c r="Q502" s="2338"/>
      <c r="R502" s="2415"/>
      <c r="S502" s="2423" t="s">
        <v>1027</v>
      </c>
      <c r="T502" s="2423" t="s">
        <v>1027</v>
      </c>
      <c r="U502" s="2423" t="s">
        <v>1027</v>
      </c>
      <c r="V502" s="2423" t="s">
        <v>1027</v>
      </c>
      <c r="AG502" s="152"/>
      <c r="AH502" s="152"/>
    </row>
    <row r="503" spans="1:34" s="2185" customFormat="1" ht="13.8">
      <c r="A503" s="2226" t="s">
        <v>232</v>
      </c>
      <c r="B503" s="152"/>
      <c r="D503" s="2340"/>
      <c r="E503" s="2234">
        <v>1</v>
      </c>
      <c r="F503" s="2187" t="s">
        <v>1494</v>
      </c>
      <c r="G503" s="2389" t="s">
        <v>945</v>
      </c>
      <c r="H503" s="2389" t="s">
        <v>114</v>
      </c>
      <c r="I503" s="686"/>
      <c r="J503" s="2399"/>
      <c r="K503" s="2425">
        <v>0.37477222847609715</v>
      </c>
      <c r="L503" s="2425" t="s">
        <v>1522</v>
      </c>
      <c r="M503" s="2425">
        <v>0.38124279868091698</v>
      </c>
      <c r="N503" s="2425">
        <v>0.38452534330515664</v>
      </c>
      <c r="O503" s="2426">
        <v>0.35360041940793008</v>
      </c>
      <c r="P503" s="2426">
        <v>0.36366155413096879</v>
      </c>
      <c r="Q503" s="2186"/>
      <c r="R503" s="2186"/>
      <c r="S503" s="2425">
        <v>0.44431661779501241</v>
      </c>
      <c r="T503" s="2425">
        <v>0.47031812765983216</v>
      </c>
      <c r="U503" s="2425">
        <v>0.37311532066594549</v>
      </c>
      <c r="V503" s="2425">
        <v>0.36975700451268539</v>
      </c>
      <c r="AG503" s="152"/>
      <c r="AH503" s="152"/>
    </row>
    <row r="504" spans="1:34" s="2185" customFormat="1" ht="13.8">
      <c r="A504" s="2226" t="s">
        <v>232</v>
      </c>
      <c r="B504" s="152"/>
      <c r="D504" s="2340"/>
      <c r="E504" s="2234">
        <v>2</v>
      </c>
      <c r="F504" s="2187" t="s">
        <v>1498</v>
      </c>
      <c r="G504" s="2389" t="s">
        <v>953</v>
      </c>
      <c r="H504" s="2389" t="s">
        <v>114</v>
      </c>
      <c r="I504" s="686"/>
      <c r="J504" s="2399"/>
      <c r="K504" s="2425">
        <v>0.35531075275249213</v>
      </c>
      <c r="L504" s="2425">
        <v>0.21178493055704473</v>
      </c>
      <c r="M504" s="2425">
        <v>0.30317842797479777</v>
      </c>
      <c r="N504" s="2425">
        <v>0.22145452314571815</v>
      </c>
      <c r="O504" s="2426">
        <v>0.30109825161196641</v>
      </c>
      <c r="P504" s="2426">
        <v>0.2996625393932793</v>
      </c>
      <c r="Q504" s="2186"/>
      <c r="R504" s="2186"/>
      <c r="S504" s="2425">
        <v>0.29140343097352656</v>
      </c>
      <c r="T504" s="2425">
        <v>0.27048226703635064</v>
      </c>
      <c r="U504" s="2425">
        <v>0.28175851036073768</v>
      </c>
      <c r="V504" s="2425">
        <v>0.27053001825123069</v>
      </c>
      <c r="AG504" s="152"/>
      <c r="AH504" s="152"/>
    </row>
    <row r="505" spans="1:34" s="2185" customFormat="1" ht="13.8">
      <c r="A505" s="2226" t="s">
        <v>232</v>
      </c>
      <c r="B505" s="152"/>
      <c r="D505" s="2340"/>
      <c r="E505" s="2234">
        <v>3</v>
      </c>
      <c r="F505" s="2187" t="s">
        <v>1500</v>
      </c>
      <c r="G505" s="2389" t="s">
        <v>964</v>
      </c>
      <c r="H505" s="2389" t="s">
        <v>114</v>
      </c>
      <c r="I505" s="686"/>
      <c r="J505" s="2399"/>
      <c r="K505" s="2425">
        <v>0.20601599578133239</v>
      </c>
      <c r="L505" s="2425">
        <v>0.24417179923994234</v>
      </c>
      <c r="M505" s="2425">
        <v>0.2501528346008986</v>
      </c>
      <c r="N505" s="2425">
        <v>0.27630504623795243</v>
      </c>
      <c r="O505" s="2426">
        <v>0.34093642162501303</v>
      </c>
      <c r="P505" s="2426">
        <v>0.30601576817583609</v>
      </c>
      <c r="Q505" s="2186"/>
      <c r="R505" s="2186"/>
      <c r="S505" s="2425">
        <v>0.24860177891168606</v>
      </c>
      <c r="T505" s="2425">
        <v>0.2697257925466231</v>
      </c>
      <c r="U505" s="2425">
        <v>0.2824652894033256</v>
      </c>
      <c r="V505" s="2425">
        <v>0.30244156420801127</v>
      </c>
      <c r="AG505" s="152"/>
      <c r="AH505" s="152"/>
    </row>
    <row r="506" spans="1:34" s="2185" customFormat="1" ht="13.8">
      <c r="A506" s="2226" t="s">
        <v>232</v>
      </c>
      <c r="B506" s="152"/>
      <c r="D506" s="2340"/>
      <c r="E506" s="2234">
        <v>4</v>
      </c>
      <c r="F506" s="2187" t="s">
        <v>1503</v>
      </c>
      <c r="G506" s="2389" t="s">
        <v>971</v>
      </c>
      <c r="H506" s="2389" t="s">
        <v>114</v>
      </c>
      <c r="I506" s="686"/>
      <c r="J506" s="2399"/>
      <c r="K506" s="2425">
        <v>0.36037088308242493</v>
      </c>
      <c r="L506" s="2425">
        <v>0.3716110365520725</v>
      </c>
      <c r="M506" s="2425">
        <v>0.35117804517856005</v>
      </c>
      <c r="N506" s="2425">
        <v>0.34109172543044752</v>
      </c>
      <c r="O506" s="2426">
        <v>0.33461819852830033</v>
      </c>
      <c r="P506" s="2426">
        <v>0.34027588472533848</v>
      </c>
      <c r="Q506" s="2186"/>
      <c r="R506" s="2186"/>
      <c r="S506" s="2425">
        <v>0.350032339519395</v>
      </c>
      <c r="T506" s="2425">
        <v>0.34704982114455463</v>
      </c>
      <c r="U506" s="2425">
        <v>0.34161593411400781</v>
      </c>
      <c r="V506" s="2425">
        <v>0.33767902053098137</v>
      </c>
      <c r="AG506" s="152"/>
      <c r="AH506" s="152"/>
    </row>
    <row r="507" spans="1:34" s="2185" customFormat="1" ht="13.8">
      <c r="A507" s="2226" t="s">
        <v>232</v>
      </c>
      <c r="B507" s="152"/>
      <c r="D507" s="2340"/>
      <c r="E507" s="2234">
        <v>5</v>
      </c>
      <c r="F507" s="2187" t="s">
        <v>1504</v>
      </c>
      <c r="G507" s="2389" t="s">
        <v>978</v>
      </c>
      <c r="H507" s="2389" t="s">
        <v>114</v>
      </c>
      <c r="I507" s="686"/>
      <c r="J507" s="2399"/>
      <c r="K507" s="2425">
        <v>0.31578947368421051</v>
      </c>
      <c r="L507" s="2425">
        <v>0.32593856655290104</v>
      </c>
      <c r="M507" s="2425">
        <v>5.5944055944055944E-2</v>
      </c>
      <c r="N507" s="2425">
        <v>0.2986111111111111</v>
      </c>
      <c r="O507" s="2426">
        <v>0.43</v>
      </c>
      <c r="P507" s="2426">
        <v>1.7424242424242424</v>
      </c>
      <c r="Q507" s="2186"/>
      <c r="R507" s="2186"/>
      <c r="S507" s="2425">
        <v>0.26602282704126429</v>
      </c>
      <c r="T507" s="2425">
        <v>0.25085910652920962</v>
      </c>
      <c r="U507" s="2425">
        <v>0.2129310344827586</v>
      </c>
      <c r="V507" s="2425">
        <v>0.36564625850340138</v>
      </c>
      <c r="AG507" s="152"/>
      <c r="AH507" s="152"/>
    </row>
    <row r="508" spans="1:34" s="2185" customFormat="1" ht="13.8">
      <c r="A508" s="2226" t="s">
        <v>232</v>
      </c>
      <c r="B508" s="152"/>
      <c r="D508" s="2340"/>
      <c r="E508" s="2234">
        <v>6</v>
      </c>
      <c r="F508" s="2187" t="s">
        <v>1505</v>
      </c>
      <c r="G508" s="2389" t="s">
        <v>985</v>
      </c>
      <c r="H508" s="2389" t="s">
        <v>114</v>
      </c>
      <c r="I508" s="686"/>
      <c r="J508" s="2399"/>
      <c r="K508" s="2425">
        <v>0.38974100442945037</v>
      </c>
      <c r="L508" s="2425">
        <v>0.29706412449619046</v>
      </c>
      <c r="M508" s="2425">
        <v>0.74510829090197317</v>
      </c>
      <c r="N508" s="2425">
        <v>0.26413429223688711</v>
      </c>
      <c r="O508" s="2426">
        <v>0.26499658701733414</v>
      </c>
      <c r="P508" s="2426">
        <v>0.26500429332206421</v>
      </c>
      <c r="Q508" s="2186"/>
      <c r="R508" s="2186"/>
      <c r="S508" s="2425">
        <v>0.3267098411507936</v>
      </c>
      <c r="T508" s="2425">
        <v>0.3161630153426746</v>
      </c>
      <c r="U508" s="2425">
        <v>0.32239507973711812</v>
      </c>
      <c r="V508" s="2425">
        <v>0.26460632014320762</v>
      </c>
      <c r="AG508" s="152"/>
      <c r="AH508" s="152"/>
    </row>
    <row r="509" spans="1:34" s="2185" customFormat="1" ht="13.8">
      <c r="A509" s="2226" t="s">
        <v>232</v>
      </c>
      <c r="B509" s="152"/>
      <c r="D509" s="2340"/>
      <c r="E509" s="2234">
        <v>7</v>
      </c>
      <c r="F509" s="2187" t="s">
        <v>1508</v>
      </c>
      <c r="G509" s="2389" t="s">
        <v>996</v>
      </c>
      <c r="H509" s="2389" t="s">
        <v>114</v>
      </c>
      <c r="I509" s="686"/>
      <c r="J509" s="2399"/>
      <c r="K509" s="2425">
        <v>0.26992995260265928</v>
      </c>
      <c r="L509" s="2425">
        <v>0.37589672345576708</v>
      </c>
      <c r="M509" s="2425">
        <v>0.33816872135068188</v>
      </c>
      <c r="N509" s="2425">
        <v>0.34866538968631061</v>
      </c>
      <c r="O509" s="2426">
        <v>1.1201723587615704</v>
      </c>
      <c r="P509" s="2426">
        <v>0.30431711342268453</v>
      </c>
      <c r="Q509" s="2186"/>
      <c r="R509" s="2186"/>
      <c r="S509" s="2425">
        <v>0.35254948643438733</v>
      </c>
      <c r="T509" s="2425">
        <v>0.37509126656244923</v>
      </c>
      <c r="U509" s="2425">
        <v>0.37477534892613601</v>
      </c>
      <c r="V509" s="2425">
        <v>0.40444705990953567</v>
      </c>
      <c r="AG509" s="152"/>
      <c r="AH509" s="152"/>
    </row>
    <row r="510" spans="1:34" s="2185" customFormat="1" ht="13.8">
      <c r="A510" s="2226" t="s">
        <v>232</v>
      </c>
      <c r="B510" s="152"/>
      <c r="D510" s="2340"/>
      <c r="E510" s="2234">
        <v>8</v>
      </c>
      <c r="F510" s="2187" t="s">
        <v>1510</v>
      </c>
      <c r="G510" s="2389" t="s">
        <v>1004</v>
      </c>
      <c r="H510" s="2389" t="s">
        <v>114</v>
      </c>
      <c r="I510" s="686"/>
      <c r="J510" s="2399"/>
      <c r="K510" s="2425">
        <v>0.34770544290288152</v>
      </c>
      <c r="L510" s="2425">
        <v>0.2483456597898015</v>
      </c>
      <c r="M510" s="2425">
        <v>0.62620087336244545</v>
      </c>
      <c r="N510" s="2425">
        <v>0.30842942991716743</v>
      </c>
      <c r="O510" s="2426">
        <v>0.33742454728370219</v>
      </c>
      <c r="P510" s="2426">
        <v>0.35034642032332564</v>
      </c>
      <c r="Q510" s="2186"/>
      <c r="R510" s="2186"/>
      <c r="S510" s="2425">
        <v>0.3405765920826162</v>
      </c>
      <c r="T510" s="2425">
        <v>0.33877661007814602</v>
      </c>
      <c r="U510" s="2425">
        <v>0.37340687187895949</v>
      </c>
      <c r="V510" s="2425">
        <v>0.32138042599083311</v>
      </c>
      <c r="AG510" s="152"/>
      <c r="AH510" s="152"/>
    </row>
    <row r="511" spans="1:34" s="2185" customFormat="1" ht="13.8">
      <c r="A511" s="2226" t="s">
        <v>590</v>
      </c>
      <c r="B511" s="152"/>
      <c r="D511" s="2340"/>
      <c r="E511" s="2234">
        <v>9</v>
      </c>
      <c r="F511" s="2187" t="s">
        <v>1027</v>
      </c>
      <c r="G511" s="2389">
        <v>0</v>
      </c>
      <c r="H511" s="2389" t="s">
        <v>1027</v>
      </c>
      <c r="I511" s="686"/>
      <c r="J511" s="2399"/>
      <c r="K511" s="2425" t="s">
        <v>1027</v>
      </c>
      <c r="L511" s="2425" t="s">
        <v>1027</v>
      </c>
      <c r="M511" s="2425" t="s">
        <v>1027</v>
      </c>
      <c r="N511" s="2425" t="s">
        <v>1027</v>
      </c>
      <c r="O511" s="2426" t="s">
        <v>1027</v>
      </c>
      <c r="P511" s="2426" t="s">
        <v>1027</v>
      </c>
      <c r="Q511" s="2186"/>
      <c r="R511" s="2186"/>
      <c r="S511" s="2425" t="s">
        <v>1027</v>
      </c>
      <c r="T511" s="2425" t="s">
        <v>1027</v>
      </c>
      <c r="U511" s="2425" t="s">
        <v>1027</v>
      </c>
      <c r="V511" s="2425" t="s">
        <v>1027</v>
      </c>
      <c r="AG511" s="152"/>
      <c r="AH511" s="152"/>
    </row>
    <row r="512" spans="1:34" s="2185" customFormat="1" ht="13.8">
      <c r="A512" s="2226" t="s">
        <v>590</v>
      </c>
      <c r="B512" s="152"/>
      <c r="D512" s="2340"/>
      <c r="E512" s="2234">
        <v>10</v>
      </c>
      <c r="F512" s="2187" t="s">
        <v>1027</v>
      </c>
      <c r="G512" s="2389">
        <v>0</v>
      </c>
      <c r="H512" s="2389" t="s">
        <v>1027</v>
      </c>
      <c r="I512" s="686"/>
      <c r="J512" s="2399"/>
      <c r="K512" s="2425" t="s">
        <v>1027</v>
      </c>
      <c r="L512" s="2425" t="s">
        <v>1027</v>
      </c>
      <c r="M512" s="2425" t="s">
        <v>1027</v>
      </c>
      <c r="N512" s="2425" t="s">
        <v>1027</v>
      </c>
      <c r="O512" s="2426" t="s">
        <v>1027</v>
      </c>
      <c r="P512" s="2426" t="s">
        <v>1027</v>
      </c>
      <c r="Q512" s="2186"/>
      <c r="R512" s="2186"/>
      <c r="S512" s="2425" t="s">
        <v>1027</v>
      </c>
      <c r="T512" s="2425" t="s">
        <v>1027</v>
      </c>
      <c r="U512" s="2425" t="s">
        <v>1027</v>
      </c>
      <c r="V512" s="2425" t="s">
        <v>1027</v>
      </c>
      <c r="AG512" s="152"/>
      <c r="AH512" s="152"/>
    </row>
    <row r="513" spans="1:34" s="2185" customFormat="1" ht="13.8">
      <c r="A513" s="2226" t="s">
        <v>590</v>
      </c>
      <c r="B513" s="152"/>
      <c r="D513" s="2340"/>
      <c r="E513" s="2234">
        <v>11</v>
      </c>
      <c r="F513" s="2187" t="s">
        <v>1027</v>
      </c>
      <c r="G513" s="2389">
        <v>0</v>
      </c>
      <c r="H513" s="2389" t="s">
        <v>1027</v>
      </c>
      <c r="I513" s="686"/>
      <c r="J513" s="2399"/>
      <c r="K513" s="2425" t="s">
        <v>1027</v>
      </c>
      <c r="L513" s="2425" t="s">
        <v>1027</v>
      </c>
      <c r="M513" s="2425" t="s">
        <v>1027</v>
      </c>
      <c r="N513" s="2425" t="s">
        <v>1027</v>
      </c>
      <c r="O513" s="2426" t="s">
        <v>1027</v>
      </c>
      <c r="P513" s="2426" t="s">
        <v>1027</v>
      </c>
      <c r="Q513" s="2186"/>
      <c r="R513" s="2186"/>
      <c r="S513" s="2425" t="s">
        <v>1027</v>
      </c>
      <c r="T513" s="2425" t="s">
        <v>1027</v>
      </c>
      <c r="U513" s="2425" t="s">
        <v>1027</v>
      </c>
      <c r="V513" s="2425" t="s">
        <v>1027</v>
      </c>
      <c r="AG513" s="152"/>
      <c r="AH513" s="152"/>
    </row>
    <row r="514" spans="1:34" s="2185" customFormat="1" ht="13.8">
      <c r="A514" s="2226" t="s">
        <v>590</v>
      </c>
      <c r="B514" s="152"/>
      <c r="D514" s="2340"/>
      <c r="E514" s="2234">
        <v>12</v>
      </c>
      <c r="F514" s="2187" t="s">
        <v>1027</v>
      </c>
      <c r="G514" s="2389">
        <v>0</v>
      </c>
      <c r="H514" s="2389" t="s">
        <v>1027</v>
      </c>
      <c r="I514" s="686"/>
      <c r="J514" s="2399"/>
      <c r="K514" s="2425" t="s">
        <v>1027</v>
      </c>
      <c r="L514" s="2425" t="s">
        <v>1027</v>
      </c>
      <c r="M514" s="2425" t="s">
        <v>1027</v>
      </c>
      <c r="N514" s="2425" t="s">
        <v>1027</v>
      </c>
      <c r="O514" s="2426" t="s">
        <v>1027</v>
      </c>
      <c r="P514" s="2426" t="s">
        <v>1027</v>
      </c>
      <c r="Q514" s="2186"/>
      <c r="R514" s="2186"/>
      <c r="S514" s="2425" t="s">
        <v>1027</v>
      </c>
      <c r="T514" s="2425" t="s">
        <v>1027</v>
      </c>
      <c r="U514" s="2425" t="s">
        <v>1027</v>
      </c>
      <c r="V514" s="2425" t="s">
        <v>1027</v>
      </c>
      <c r="AG514" s="152"/>
      <c r="AH514" s="152"/>
    </row>
    <row r="515" spans="1:34" s="2185" customFormat="1" ht="13.8">
      <c r="A515" s="2226" t="s">
        <v>590</v>
      </c>
      <c r="B515" s="152"/>
      <c r="D515" s="2340"/>
      <c r="E515" s="2234">
        <v>13</v>
      </c>
      <c r="F515" s="2187" t="s">
        <v>1027</v>
      </c>
      <c r="G515" s="2389">
        <v>0</v>
      </c>
      <c r="H515" s="2389" t="s">
        <v>1027</v>
      </c>
      <c r="I515" s="686"/>
      <c r="J515" s="2399"/>
      <c r="K515" s="2425" t="s">
        <v>1027</v>
      </c>
      <c r="L515" s="2425" t="s">
        <v>1027</v>
      </c>
      <c r="M515" s="2425" t="s">
        <v>1027</v>
      </c>
      <c r="N515" s="2425" t="s">
        <v>1027</v>
      </c>
      <c r="O515" s="2426" t="s">
        <v>1027</v>
      </c>
      <c r="P515" s="2426" t="s">
        <v>1027</v>
      </c>
      <c r="Q515" s="2186"/>
      <c r="R515" s="2186"/>
      <c r="S515" s="2425" t="s">
        <v>1027</v>
      </c>
      <c r="T515" s="2425" t="s">
        <v>1027</v>
      </c>
      <c r="U515" s="2425" t="s">
        <v>1027</v>
      </c>
      <c r="V515" s="2425" t="s">
        <v>1027</v>
      </c>
      <c r="AG515" s="152"/>
      <c r="AH515" s="152"/>
    </row>
    <row r="516" spans="1:34" s="2185" customFormat="1" ht="13.8">
      <c r="A516" s="2226" t="s">
        <v>590</v>
      </c>
      <c r="B516" s="152"/>
      <c r="D516" s="2340"/>
      <c r="E516" s="2234">
        <v>14</v>
      </c>
      <c r="F516" s="2187" t="s">
        <v>1027</v>
      </c>
      <c r="G516" s="2389">
        <v>0</v>
      </c>
      <c r="H516" s="2389" t="s">
        <v>1027</v>
      </c>
      <c r="I516" s="686"/>
      <c r="J516" s="2399"/>
      <c r="K516" s="2425" t="s">
        <v>1027</v>
      </c>
      <c r="L516" s="2425" t="s">
        <v>1027</v>
      </c>
      <c r="M516" s="2425" t="s">
        <v>1027</v>
      </c>
      <c r="N516" s="2425" t="s">
        <v>1027</v>
      </c>
      <c r="O516" s="2426" t="s">
        <v>1027</v>
      </c>
      <c r="P516" s="2426" t="s">
        <v>1027</v>
      </c>
      <c r="Q516" s="2186"/>
      <c r="R516" s="2186"/>
      <c r="S516" s="2425" t="s">
        <v>1027</v>
      </c>
      <c r="T516" s="2425" t="s">
        <v>1027</v>
      </c>
      <c r="U516" s="2425" t="s">
        <v>1027</v>
      </c>
      <c r="V516" s="2425" t="s">
        <v>1027</v>
      </c>
      <c r="AG516" s="152"/>
      <c r="AH516" s="152"/>
    </row>
    <row r="517" spans="1:34" s="2185" customFormat="1" ht="13.8">
      <c r="A517" s="2226" t="s">
        <v>590</v>
      </c>
      <c r="B517" s="152"/>
      <c r="D517" s="2340"/>
      <c r="E517" s="2234">
        <v>15</v>
      </c>
      <c r="F517" s="2187" t="s">
        <v>1027</v>
      </c>
      <c r="G517" s="2389">
        <v>0</v>
      </c>
      <c r="H517" s="2389" t="s">
        <v>1027</v>
      </c>
      <c r="I517" s="686"/>
      <c r="J517" s="2399"/>
      <c r="K517" s="2425" t="s">
        <v>1027</v>
      </c>
      <c r="L517" s="2425" t="s">
        <v>1027</v>
      </c>
      <c r="M517" s="2425" t="s">
        <v>1027</v>
      </c>
      <c r="N517" s="2425" t="s">
        <v>1027</v>
      </c>
      <c r="O517" s="2426" t="s">
        <v>1027</v>
      </c>
      <c r="P517" s="2426" t="s">
        <v>1027</v>
      </c>
      <c r="Q517" s="2186"/>
      <c r="R517" s="2186"/>
      <c r="S517" s="2425" t="s">
        <v>1027</v>
      </c>
      <c r="T517" s="2425" t="s">
        <v>1027</v>
      </c>
      <c r="U517" s="2425" t="s">
        <v>1027</v>
      </c>
      <c r="V517" s="2425" t="s">
        <v>1027</v>
      </c>
      <c r="AG517" s="152"/>
      <c r="AH517" s="152"/>
    </row>
    <row r="518" spans="1:34" s="2185" customFormat="1" ht="13.8">
      <c r="A518" s="2226" t="s">
        <v>590</v>
      </c>
      <c r="B518" s="152"/>
      <c r="D518" s="2340"/>
      <c r="E518" s="2234">
        <v>16</v>
      </c>
      <c r="F518" s="2187" t="s">
        <v>1027</v>
      </c>
      <c r="G518" s="2389">
        <v>0</v>
      </c>
      <c r="H518" s="2389" t="s">
        <v>1027</v>
      </c>
      <c r="I518" s="686"/>
      <c r="J518" s="2399"/>
      <c r="K518" s="2425" t="s">
        <v>1027</v>
      </c>
      <c r="L518" s="2425" t="s">
        <v>1027</v>
      </c>
      <c r="M518" s="2425" t="s">
        <v>1027</v>
      </c>
      <c r="N518" s="2425" t="s">
        <v>1027</v>
      </c>
      <c r="O518" s="2426" t="s">
        <v>1027</v>
      </c>
      <c r="P518" s="2426" t="s">
        <v>1027</v>
      </c>
      <c r="Q518" s="2186"/>
      <c r="R518" s="2186"/>
      <c r="S518" s="2425" t="s">
        <v>1027</v>
      </c>
      <c r="T518" s="2425" t="s">
        <v>1027</v>
      </c>
      <c r="U518" s="2425" t="s">
        <v>1027</v>
      </c>
      <c r="V518" s="2425" t="s">
        <v>1027</v>
      </c>
      <c r="AG518" s="152"/>
      <c r="AH518" s="152"/>
    </row>
    <row r="519" spans="1:34" s="2185" customFormat="1" ht="13.8">
      <c r="A519" s="2226" t="s">
        <v>590</v>
      </c>
      <c r="B519" s="152"/>
      <c r="D519" s="2340"/>
      <c r="E519" s="2234">
        <v>17</v>
      </c>
      <c r="F519" s="2187" t="s">
        <v>1027</v>
      </c>
      <c r="G519" s="2389">
        <v>0</v>
      </c>
      <c r="H519" s="2389" t="s">
        <v>1027</v>
      </c>
      <c r="I519" s="686"/>
      <c r="J519" s="2399"/>
      <c r="K519" s="2425" t="s">
        <v>1027</v>
      </c>
      <c r="L519" s="2425" t="s">
        <v>1027</v>
      </c>
      <c r="M519" s="2425" t="s">
        <v>1027</v>
      </c>
      <c r="N519" s="2425" t="s">
        <v>1027</v>
      </c>
      <c r="O519" s="2426" t="s">
        <v>1027</v>
      </c>
      <c r="P519" s="2426" t="s">
        <v>1027</v>
      </c>
      <c r="Q519" s="2186"/>
      <c r="R519" s="2186"/>
      <c r="S519" s="2425" t="s">
        <v>1027</v>
      </c>
      <c r="T519" s="2425" t="s">
        <v>1027</v>
      </c>
      <c r="U519" s="2425" t="s">
        <v>1027</v>
      </c>
      <c r="V519" s="2425" t="s">
        <v>1027</v>
      </c>
      <c r="AG519" s="152"/>
      <c r="AH519" s="152"/>
    </row>
    <row r="520" spans="1:34" s="2185" customFormat="1" ht="13.8">
      <c r="A520" s="2226" t="s">
        <v>590</v>
      </c>
      <c r="B520" s="152"/>
      <c r="D520" s="2340"/>
      <c r="E520" s="2234">
        <v>18</v>
      </c>
      <c r="F520" s="2187" t="s">
        <v>1027</v>
      </c>
      <c r="G520" s="2389">
        <v>0</v>
      </c>
      <c r="H520" s="2389" t="s">
        <v>1027</v>
      </c>
      <c r="I520" s="686"/>
      <c r="J520" s="2399"/>
      <c r="K520" s="2425" t="s">
        <v>1027</v>
      </c>
      <c r="L520" s="2425" t="s">
        <v>1027</v>
      </c>
      <c r="M520" s="2425" t="s">
        <v>1027</v>
      </c>
      <c r="N520" s="2425" t="s">
        <v>1027</v>
      </c>
      <c r="O520" s="2426" t="s">
        <v>1027</v>
      </c>
      <c r="P520" s="2426" t="s">
        <v>1027</v>
      </c>
      <c r="Q520" s="2186"/>
      <c r="R520" s="2186"/>
      <c r="S520" s="2425" t="s">
        <v>1027</v>
      </c>
      <c r="T520" s="2425" t="s">
        <v>1027</v>
      </c>
      <c r="U520" s="2425" t="s">
        <v>1027</v>
      </c>
      <c r="V520" s="2425" t="s">
        <v>1027</v>
      </c>
      <c r="AG520" s="152"/>
      <c r="AH520" s="152"/>
    </row>
    <row r="521" spans="1:34" s="2185" customFormat="1" ht="13.8">
      <c r="A521" s="2226" t="s">
        <v>590</v>
      </c>
      <c r="B521" s="152"/>
      <c r="D521" s="2340"/>
      <c r="E521" s="2234">
        <v>19</v>
      </c>
      <c r="F521" s="2187" t="s">
        <v>1027</v>
      </c>
      <c r="G521" s="2389">
        <v>0</v>
      </c>
      <c r="H521" s="2389" t="s">
        <v>1027</v>
      </c>
      <c r="I521" s="686"/>
      <c r="J521" s="2399"/>
      <c r="K521" s="2425" t="s">
        <v>1027</v>
      </c>
      <c r="L521" s="2425" t="s">
        <v>1027</v>
      </c>
      <c r="M521" s="2425" t="s">
        <v>1027</v>
      </c>
      <c r="N521" s="2425" t="s">
        <v>1027</v>
      </c>
      <c r="O521" s="2426" t="s">
        <v>1027</v>
      </c>
      <c r="P521" s="2426" t="s">
        <v>1027</v>
      </c>
      <c r="Q521" s="2186"/>
      <c r="R521" s="2186"/>
      <c r="S521" s="2425" t="s">
        <v>1027</v>
      </c>
      <c r="T521" s="2425" t="s">
        <v>1027</v>
      </c>
      <c r="U521" s="2425" t="s">
        <v>1027</v>
      </c>
      <c r="V521" s="2425" t="s">
        <v>1027</v>
      </c>
      <c r="AG521" s="152"/>
      <c r="AH521" s="152"/>
    </row>
    <row r="522" spans="1:34" s="2185" customFormat="1" ht="13.8">
      <c r="A522" s="2226" t="s">
        <v>590</v>
      </c>
      <c r="B522" s="152"/>
      <c r="D522" s="2340"/>
      <c r="E522" s="2234">
        <v>20</v>
      </c>
      <c r="F522" s="2187" t="s">
        <v>1027</v>
      </c>
      <c r="G522" s="2389">
        <v>0</v>
      </c>
      <c r="H522" s="2389" t="s">
        <v>1027</v>
      </c>
      <c r="I522" s="686"/>
      <c r="J522" s="2399"/>
      <c r="K522" s="2425" t="s">
        <v>1027</v>
      </c>
      <c r="L522" s="2425" t="s">
        <v>1027</v>
      </c>
      <c r="M522" s="2425" t="s">
        <v>1027</v>
      </c>
      <c r="N522" s="2425" t="s">
        <v>1027</v>
      </c>
      <c r="O522" s="2426" t="s">
        <v>1027</v>
      </c>
      <c r="P522" s="2426" t="s">
        <v>1027</v>
      </c>
      <c r="Q522" s="2186"/>
      <c r="R522" s="2186"/>
      <c r="S522" s="2425" t="s">
        <v>1027</v>
      </c>
      <c r="T522" s="2425" t="s">
        <v>1027</v>
      </c>
      <c r="U522" s="2425" t="s">
        <v>1027</v>
      </c>
      <c r="V522" s="2425" t="s">
        <v>1027</v>
      </c>
      <c r="AG522" s="152"/>
      <c r="AH522" s="152"/>
    </row>
    <row r="523" spans="1:34" s="2185" customFormat="1" ht="13.8">
      <c r="A523" s="2226" t="s">
        <v>590</v>
      </c>
      <c r="B523" s="152"/>
      <c r="D523" s="2340"/>
      <c r="E523" s="2234">
        <v>21</v>
      </c>
      <c r="F523" s="2187" t="s">
        <v>1027</v>
      </c>
      <c r="G523" s="2389">
        <v>0</v>
      </c>
      <c r="H523" s="2389" t="s">
        <v>1027</v>
      </c>
      <c r="I523" s="686"/>
      <c r="J523" s="2399"/>
      <c r="K523" s="2425" t="s">
        <v>1027</v>
      </c>
      <c r="L523" s="2425" t="s">
        <v>1027</v>
      </c>
      <c r="M523" s="2425" t="s">
        <v>1027</v>
      </c>
      <c r="N523" s="2425" t="s">
        <v>1027</v>
      </c>
      <c r="O523" s="2426" t="s">
        <v>1027</v>
      </c>
      <c r="P523" s="2426" t="s">
        <v>1027</v>
      </c>
      <c r="Q523" s="2186"/>
      <c r="R523" s="2186"/>
      <c r="S523" s="2425" t="s">
        <v>1027</v>
      </c>
      <c r="T523" s="2425" t="s">
        <v>1027</v>
      </c>
      <c r="U523" s="2425" t="s">
        <v>1027</v>
      </c>
      <c r="V523" s="2425" t="s">
        <v>1027</v>
      </c>
      <c r="AG523" s="152"/>
      <c r="AH523" s="152"/>
    </row>
    <row r="524" spans="1:34" s="2185" customFormat="1" ht="13.8">
      <c r="A524" s="2226" t="s">
        <v>590</v>
      </c>
      <c r="B524" s="152"/>
      <c r="D524" s="2340"/>
      <c r="E524" s="2234">
        <v>22</v>
      </c>
      <c r="F524" s="2187" t="s">
        <v>1027</v>
      </c>
      <c r="G524" s="2389">
        <v>0</v>
      </c>
      <c r="H524" s="2389" t="s">
        <v>1027</v>
      </c>
      <c r="I524" s="686"/>
      <c r="J524" s="2399"/>
      <c r="K524" s="2425" t="s">
        <v>1027</v>
      </c>
      <c r="L524" s="2425" t="s">
        <v>1027</v>
      </c>
      <c r="M524" s="2425" t="s">
        <v>1027</v>
      </c>
      <c r="N524" s="2425" t="s">
        <v>1027</v>
      </c>
      <c r="O524" s="2426" t="s">
        <v>1027</v>
      </c>
      <c r="P524" s="2426" t="s">
        <v>1027</v>
      </c>
      <c r="Q524" s="2186"/>
      <c r="R524" s="2186"/>
      <c r="S524" s="2425" t="s">
        <v>1027</v>
      </c>
      <c r="T524" s="2425" t="s">
        <v>1027</v>
      </c>
      <c r="U524" s="2425" t="s">
        <v>1027</v>
      </c>
      <c r="V524" s="2425" t="s">
        <v>1027</v>
      </c>
      <c r="AG524" s="152"/>
      <c r="AH524" s="152"/>
    </row>
    <row r="525" spans="1:34" s="2185" customFormat="1" ht="13.8">
      <c r="A525" s="2226" t="s">
        <v>590</v>
      </c>
      <c r="B525" s="152"/>
      <c r="D525" s="2340"/>
      <c r="E525" s="2234">
        <v>23</v>
      </c>
      <c r="F525" s="2187" t="s">
        <v>1027</v>
      </c>
      <c r="G525" s="2389">
        <v>0</v>
      </c>
      <c r="H525" s="2389" t="s">
        <v>1027</v>
      </c>
      <c r="I525" s="686"/>
      <c r="J525" s="2399"/>
      <c r="K525" s="2425" t="s">
        <v>1027</v>
      </c>
      <c r="L525" s="2425" t="s">
        <v>1027</v>
      </c>
      <c r="M525" s="2425" t="s">
        <v>1027</v>
      </c>
      <c r="N525" s="2425" t="s">
        <v>1027</v>
      </c>
      <c r="O525" s="2426" t="s">
        <v>1027</v>
      </c>
      <c r="P525" s="2426" t="s">
        <v>1027</v>
      </c>
      <c r="Q525" s="2186"/>
      <c r="R525" s="2186"/>
      <c r="S525" s="2425" t="s">
        <v>1027</v>
      </c>
      <c r="T525" s="2425" t="s">
        <v>1027</v>
      </c>
      <c r="U525" s="2425" t="s">
        <v>1027</v>
      </c>
      <c r="V525" s="2425" t="s">
        <v>1027</v>
      </c>
      <c r="AG525" s="152"/>
      <c r="AH525" s="152"/>
    </row>
    <row r="526" spans="1:34" s="2185" customFormat="1" ht="13.8">
      <c r="A526" s="2226" t="s">
        <v>590</v>
      </c>
      <c r="B526" s="152"/>
      <c r="D526" s="2340"/>
      <c r="E526" s="2234">
        <v>24</v>
      </c>
      <c r="F526" s="2187" t="s">
        <v>1027</v>
      </c>
      <c r="G526" s="2389">
        <v>0</v>
      </c>
      <c r="H526" s="2389" t="s">
        <v>1027</v>
      </c>
      <c r="I526" s="686"/>
      <c r="J526" s="2399"/>
      <c r="K526" s="2425" t="s">
        <v>1027</v>
      </c>
      <c r="L526" s="2425" t="s">
        <v>1027</v>
      </c>
      <c r="M526" s="2425" t="s">
        <v>1027</v>
      </c>
      <c r="N526" s="2425" t="s">
        <v>1027</v>
      </c>
      <c r="O526" s="2426" t="s">
        <v>1027</v>
      </c>
      <c r="P526" s="2426" t="s">
        <v>1027</v>
      </c>
      <c r="Q526" s="2186"/>
      <c r="R526" s="2186"/>
      <c r="S526" s="2425" t="s">
        <v>1027</v>
      </c>
      <c r="T526" s="2425" t="s">
        <v>1027</v>
      </c>
      <c r="U526" s="2425" t="s">
        <v>1027</v>
      </c>
      <c r="V526" s="2425" t="s">
        <v>1027</v>
      </c>
      <c r="AG526" s="152"/>
      <c r="AH526" s="152"/>
    </row>
    <row r="527" spans="1:34" s="2185" customFormat="1" ht="13.8">
      <c r="A527" s="2226" t="s">
        <v>590</v>
      </c>
      <c r="B527" s="152"/>
      <c r="D527" s="2340"/>
      <c r="E527" s="2234">
        <v>25</v>
      </c>
      <c r="F527" s="2187" t="s">
        <v>1027</v>
      </c>
      <c r="G527" s="2389">
        <v>0</v>
      </c>
      <c r="H527" s="2389" t="s">
        <v>1027</v>
      </c>
      <c r="I527" s="686"/>
      <c r="J527" s="2399"/>
      <c r="K527" s="2425" t="s">
        <v>1027</v>
      </c>
      <c r="L527" s="2425" t="s">
        <v>1027</v>
      </c>
      <c r="M527" s="2425" t="s">
        <v>1027</v>
      </c>
      <c r="N527" s="2425" t="s">
        <v>1027</v>
      </c>
      <c r="O527" s="2426" t="s">
        <v>1027</v>
      </c>
      <c r="P527" s="2426" t="s">
        <v>1027</v>
      </c>
      <c r="Q527" s="2186"/>
      <c r="R527" s="2186"/>
      <c r="S527" s="2425" t="s">
        <v>1027</v>
      </c>
      <c r="T527" s="2425" t="s">
        <v>1027</v>
      </c>
      <c r="U527" s="2425" t="s">
        <v>1027</v>
      </c>
      <c r="V527" s="2425" t="s">
        <v>1027</v>
      </c>
      <c r="AG527" s="152"/>
      <c r="AH527" s="152"/>
    </row>
    <row r="528" spans="1:34" s="2185" customFormat="1" ht="13.8">
      <c r="A528" s="152"/>
      <c r="B528" s="152"/>
      <c r="D528" s="2340"/>
      <c r="F528" s="2355" t="s">
        <v>1412</v>
      </c>
      <c r="G528" s="2371"/>
      <c r="H528" s="2371"/>
      <c r="I528" s="2371"/>
      <c r="J528" s="2371"/>
      <c r="K528" s="2427">
        <v>0.35150809782768683</v>
      </c>
      <c r="L528" s="2427">
        <v>0.29706412449619046</v>
      </c>
      <c r="M528" s="2427">
        <v>0.34467338326462094</v>
      </c>
      <c r="N528" s="2427">
        <v>0.30352027051413927</v>
      </c>
      <c r="O528" s="2428">
        <v>0.33918048445435761</v>
      </c>
      <c r="P528" s="2427">
        <v>0.32314582645058731</v>
      </c>
      <c r="Q528" s="2186"/>
      <c r="R528" s="2186"/>
      <c r="S528" s="2427">
        <v>0.33364321661670493</v>
      </c>
      <c r="T528" s="2427">
        <v>0.32746981271041031</v>
      </c>
      <c r="U528" s="2427">
        <v>0.33200550692556297</v>
      </c>
      <c r="V528" s="2427">
        <v>0.32952972326090724</v>
      </c>
      <c r="AG528" s="152"/>
      <c r="AH528" s="152"/>
    </row>
    <row r="529" spans="1:34" s="2185" customFormat="1" ht="13.8">
      <c r="A529" s="152"/>
      <c r="B529" s="152"/>
      <c r="D529" s="2374"/>
      <c r="E529" s="2187"/>
      <c r="F529" s="2187"/>
      <c r="O529" s="2372"/>
      <c r="P529" s="2373"/>
      <c r="R529" s="2375"/>
      <c r="AF529" s="152"/>
      <c r="AG529" s="152"/>
      <c r="AH529" s="152"/>
    </row>
    <row r="530" spans="1:34" s="2185" customFormat="1" ht="13.8">
      <c r="A530" s="152"/>
      <c r="B530" s="152"/>
      <c r="D530" s="2374"/>
      <c r="E530" s="2187"/>
      <c r="F530" s="2187"/>
      <c r="O530" s="2372"/>
      <c r="P530" s="2373"/>
      <c r="R530" s="2375"/>
      <c r="AA530" s="152"/>
      <c r="AB530" s="152"/>
      <c r="AC530" s="152"/>
      <c r="AD530" s="152"/>
      <c r="AE530" s="152"/>
      <c r="AF530" s="152"/>
      <c r="AG530" s="152"/>
      <c r="AH530" s="152"/>
    </row>
    <row r="531" spans="1:34" s="2185" customFormat="1" ht="18">
      <c r="A531" s="152"/>
      <c r="B531" s="152"/>
      <c r="C531" s="2376">
        <v>5</v>
      </c>
      <c r="D531" s="2377" t="s">
        <v>1439</v>
      </c>
      <c r="E531" s="2317"/>
      <c r="F531" s="2429"/>
      <c r="G531" s="2318"/>
      <c r="H531" s="2318"/>
      <c r="I531" s="2318"/>
      <c r="J531" s="2318"/>
      <c r="K531" s="2318"/>
      <c r="L531" s="2379"/>
      <c r="M531" s="2379"/>
      <c r="N531" s="2379"/>
      <c r="O531" s="2380"/>
      <c r="P531" s="2381"/>
      <c r="Q531" s="2379"/>
      <c r="R531" s="2379"/>
      <c r="S531" s="2379"/>
      <c r="T531" s="2379"/>
      <c r="U531" s="2379"/>
      <c r="V531" s="2379"/>
      <c r="W531" s="2379"/>
      <c r="X531" s="2379"/>
      <c r="Y531" s="2379"/>
      <c r="Z531" s="2319"/>
      <c r="AA531" s="152"/>
      <c r="AB531" s="152"/>
      <c r="AC531" s="152"/>
      <c r="AD531" s="152"/>
      <c r="AE531" s="152"/>
      <c r="AF531" s="152"/>
      <c r="AG531" s="152"/>
      <c r="AH531" s="152"/>
    </row>
    <row r="532" spans="1:34" s="2185" customFormat="1" ht="13.8">
      <c r="A532" s="152"/>
      <c r="B532" s="152"/>
      <c r="D532" s="2374"/>
      <c r="E532" s="2187"/>
      <c r="F532" s="2430"/>
      <c r="G532" s="2320"/>
      <c r="H532" s="2320"/>
      <c r="I532" s="2320"/>
      <c r="J532" s="2320"/>
      <c r="K532" s="2320"/>
      <c r="L532" s="2320"/>
      <c r="M532" s="2320"/>
      <c r="N532" s="2320"/>
      <c r="O532" s="2361" t="s">
        <v>1413</v>
      </c>
      <c r="P532" s="2320"/>
      <c r="Q532" s="2320"/>
      <c r="R532" s="2330"/>
      <c r="S532" s="2320"/>
      <c r="T532" s="2330"/>
      <c r="U532" s="2431"/>
      <c r="V532" s="2431"/>
      <c r="W532" s="2431"/>
      <c r="X532" s="2431"/>
      <c r="Y532" s="2320"/>
      <c r="AA532" s="152"/>
      <c r="AB532" s="152"/>
      <c r="AC532" s="152"/>
      <c r="AD532" s="152"/>
      <c r="AE532" s="152"/>
      <c r="AF532" s="152"/>
      <c r="AG532" s="152"/>
      <c r="AH532" s="152"/>
    </row>
    <row r="533" spans="1:34" s="2185" customFormat="1" ht="13.8">
      <c r="A533" s="152"/>
      <c r="B533" s="152"/>
      <c r="D533" s="2324">
        <v>5.01</v>
      </c>
      <c r="E533" s="2412"/>
      <c r="F533" s="2326" t="s">
        <v>57</v>
      </c>
      <c r="G533" s="2320" t="s">
        <v>1436</v>
      </c>
      <c r="H533" s="2320"/>
      <c r="I533" s="2320"/>
      <c r="J533" s="2327" t="s">
        <v>1353</v>
      </c>
      <c r="K533" s="2327" t="s">
        <v>463</v>
      </c>
      <c r="L533" s="2327" t="s">
        <v>464</v>
      </c>
      <c r="M533" s="2327" t="s">
        <v>465</v>
      </c>
      <c r="N533" s="2327" t="s">
        <v>466</v>
      </c>
      <c r="O533" s="2328" t="s">
        <v>147</v>
      </c>
      <c r="P533" s="2330" t="s">
        <v>148</v>
      </c>
      <c r="R533" s="2330" t="s">
        <v>1354</v>
      </c>
      <c r="S533" s="2320" t="s">
        <v>1440</v>
      </c>
      <c r="T533" s="2330" t="s">
        <v>1441</v>
      </c>
      <c r="U533" s="2330" t="s">
        <v>459</v>
      </c>
      <c r="V533" s="2330" t="s">
        <v>460</v>
      </c>
      <c r="W533" s="2330" t="s">
        <v>461</v>
      </c>
      <c r="X533" s="2330" t="s">
        <v>1355</v>
      </c>
      <c r="Y533" s="2330" t="s">
        <v>1356</v>
      </c>
      <c r="AA533" s="152"/>
      <c r="AB533" s="152"/>
      <c r="AC533" s="152"/>
      <c r="AD533" s="152"/>
      <c r="AE533" s="152"/>
      <c r="AF533" s="152"/>
      <c r="AG533" s="152"/>
      <c r="AH533" s="152"/>
    </row>
    <row r="534" spans="1:34" s="2185" customFormat="1" ht="13.8">
      <c r="A534" s="152"/>
      <c r="B534" s="152"/>
      <c r="D534" s="2332"/>
      <c r="E534" s="2234">
        <v>0</v>
      </c>
      <c r="F534" s="2432">
        <v>0</v>
      </c>
      <c r="G534" s="2433">
        <v>0</v>
      </c>
      <c r="H534" s="2433" t="s">
        <v>114</v>
      </c>
      <c r="I534" s="2434" t="s">
        <v>1442</v>
      </c>
      <c r="J534" s="2400" t="s">
        <v>1027</v>
      </c>
      <c r="K534" s="2400">
        <v>0</v>
      </c>
      <c r="L534" s="2400">
        <v>0</v>
      </c>
      <c r="M534" s="2400">
        <v>0</v>
      </c>
      <c r="N534" s="2400">
        <v>0</v>
      </c>
      <c r="O534" s="2400">
        <v>0</v>
      </c>
      <c r="P534" s="2400">
        <v>0</v>
      </c>
      <c r="R534" s="2435" t="s">
        <v>1027</v>
      </c>
      <c r="S534" s="2436" t="s">
        <v>1440</v>
      </c>
      <c r="T534" s="2435">
        <v>0</v>
      </c>
      <c r="U534" s="2435">
        <v>0</v>
      </c>
      <c r="V534" s="2435">
        <v>0</v>
      </c>
      <c r="W534" s="2435">
        <v>0</v>
      </c>
      <c r="X534" s="2435">
        <v>0</v>
      </c>
      <c r="Y534" s="2435">
        <v>0</v>
      </c>
      <c r="AA534" s="152"/>
      <c r="AB534" s="152"/>
      <c r="AC534" s="152"/>
      <c r="AD534" s="152"/>
      <c r="AE534" s="152"/>
      <c r="AF534" s="152"/>
      <c r="AG534" s="152"/>
      <c r="AH534" s="152"/>
    </row>
    <row r="535" spans="1:34" s="2185" customFormat="1" ht="13.8">
      <c r="A535" s="2226" t="s">
        <v>232</v>
      </c>
      <c r="B535" s="152"/>
      <c r="C535" s="2339"/>
      <c r="D535" s="2340"/>
      <c r="E535" s="2234">
        <v>1</v>
      </c>
      <c r="F535" s="2187" t="s">
        <v>1494</v>
      </c>
      <c r="G535" s="2389" t="s">
        <v>945</v>
      </c>
      <c r="H535" s="2389" t="s">
        <v>114</v>
      </c>
      <c r="I535" s="226" t="s">
        <v>1442</v>
      </c>
      <c r="J535" s="2391">
        <v>6785.2420000000002</v>
      </c>
      <c r="K535" s="2391">
        <v>5227.6989999999996</v>
      </c>
      <c r="L535" s="2391">
        <v>4851.9530000000004</v>
      </c>
      <c r="M535" s="2391">
        <v>5613.4589999999998</v>
      </c>
      <c r="N535" s="2391">
        <v>6195.4939999999997</v>
      </c>
      <c r="O535" s="2437">
        <v>6333.527</v>
      </c>
      <c r="P535" s="2391">
        <v>6398.0510000000004</v>
      </c>
      <c r="R535" s="2391">
        <v>6297.0559999999996</v>
      </c>
      <c r="S535" s="2185" t="s">
        <v>1440</v>
      </c>
      <c r="T535" s="2391">
        <v>6749.7834999999995</v>
      </c>
      <c r="U535" s="2391">
        <v>7206.4381700000004</v>
      </c>
      <c r="V535" s="2391" t="s">
        <v>1027</v>
      </c>
      <c r="W535" s="2391">
        <v>8400</v>
      </c>
      <c r="X535" s="2391" t="s">
        <v>1027</v>
      </c>
      <c r="Y535" s="2391" t="s">
        <v>1027</v>
      </c>
      <c r="Z535" s="2438" t="s">
        <v>1514</v>
      </c>
      <c r="AA535" s="152"/>
      <c r="AB535" s="152"/>
      <c r="AC535" s="152"/>
      <c r="AD535" s="152"/>
      <c r="AE535" s="152"/>
      <c r="AF535" s="152"/>
      <c r="AG535" s="152"/>
      <c r="AH535" s="152"/>
    </row>
    <row r="536" spans="1:34" s="2185" customFormat="1" ht="13.8">
      <c r="A536" s="2226" t="s">
        <v>232</v>
      </c>
      <c r="B536" s="152"/>
      <c r="D536" s="2340"/>
      <c r="E536" s="2234">
        <v>2</v>
      </c>
      <c r="F536" s="2187" t="s">
        <v>1498</v>
      </c>
      <c r="G536" s="2389" t="s">
        <v>953</v>
      </c>
      <c r="H536" s="2389" t="s">
        <v>114</v>
      </c>
      <c r="I536" s="226" t="s">
        <v>1442</v>
      </c>
      <c r="J536" s="2391">
        <v>22325.894</v>
      </c>
      <c r="K536" s="2391">
        <v>21990.296999999999</v>
      </c>
      <c r="L536" s="2391">
        <v>20849.348999999998</v>
      </c>
      <c r="M536" s="2391">
        <v>23381.399000000001</v>
      </c>
      <c r="N536" s="2391">
        <v>27577.134999999998</v>
      </c>
      <c r="O536" s="2437">
        <v>27351.573</v>
      </c>
      <c r="P536" s="2391">
        <v>23611.920999999998</v>
      </c>
      <c r="R536" s="2391">
        <v>28534.73</v>
      </c>
      <c r="S536" s="2185" t="s">
        <v>1440</v>
      </c>
      <c r="T536" s="2391">
        <v>24833.923190000001</v>
      </c>
      <c r="U536" s="2391">
        <v>27885.237560000001</v>
      </c>
      <c r="V536" s="2391">
        <v>29608.947390000001</v>
      </c>
      <c r="W536" s="2391">
        <v>29408.966560000001</v>
      </c>
      <c r="X536" s="2391">
        <v>30282</v>
      </c>
      <c r="Y536" s="2391" t="s">
        <v>1027</v>
      </c>
      <c r="Z536" s="2438" t="s">
        <v>1514</v>
      </c>
      <c r="AA536" s="152"/>
      <c r="AB536" s="152"/>
      <c r="AC536" s="152"/>
      <c r="AD536" s="152"/>
      <c r="AE536" s="152"/>
      <c r="AF536" s="152"/>
      <c r="AG536" s="152"/>
      <c r="AH536" s="152"/>
    </row>
    <row r="537" spans="1:34" s="2185" customFormat="1" ht="13.8">
      <c r="A537" s="2226" t="s">
        <v>232</v>
      </c>
      <c r="B537" s="152"/>
      <c r="C537" s="2339"/>
      <c r="D537" s="2340"/>
      <c r="E537" s="2234">
        <v>3</v>
      </c>
      <c r="F537" s="2187" t="s">
        <v>1500</v>
      </c>
      <c r="G537" s="2389" t="s">
        <v>964</v>
      </c>
      <c r="H537" s="2389" t="s">
        <v>114</v>
      </c>
      <c r="I537" s="226" t="s">
        <v>1442</v>
      </c>
      <c r="J537" s="2391">
        <v>6854.29</v>
      </c>
      <c r="K537" s="2391">
        <v>5056.3339999999998</v>
      </c>
      <c r="L537" s="2391">
        <v>4067.7190000000001</v>
      </c>
      <c r="M537" s="2391">
        <v>4458.1080000000002</v>
      </c>
      <c r="N537" s="2391">
        <v>3391.3939999999998</v>
      </c>
      <c r="O537" s="2437">
        <v>3306.45</v>
      </c>
      <c r="P537" s="2391">
        <v>3238.3649999999998</v>
      </c>
      <c r="R537" s="2391">
        <v>3180.893</v>
      </c>
      <c r="S537" s="2185" t="s">
        <v>1440</v>
      </c>
      <c r="T537" s="2391">
        <v>3692.4918299999999</v>
      </c>
      <c r="U537" s="2391">
        <v>4393.4977799999997</v>
      </c>
      <c r="V537" s="2391">
        <v>4786.7245599999997</v>
      </c>
      <c r="W537" s="2391">
        <v>8335</v>
      </c>
      <c r="X537" s="2391" t="s">
        <v>1027</v>
      </c>
      <c r="Y537" s="2391" t="s">
        <v>1027</v>
      </c>
      <c r="Z537" s="2438" t="s">
        <v>1514</v>
      </c>
      <c r="AA537" s="152"/>
      <c r="AB537" s="152"/>
      <c r="AC537" s="152"/>
      <c r="AD537" s="152"/>
      <c r="AE537" s="152"/>
      <c r="AF537" s="152"/>
      <c r="AG537" s="152"/>
      <c r="AH537" s="152"/>
    </row>
    <row r="538" spans="1:34" s="2185" customFormat="1" ht="13.8">
      <c r="A538" s="2226" t="s">
        <v>232</v>
      </c>
      <c r="B538" s="152"/>
      <c r="C538" s="2339"/>
      <c r="D538" s="2340"/>
      <c r="E538" s="2234">
        <v>4</v>
      </c>
      <c r="F538" s="2187" t="s">
        <v>1503</v>
      </c>
      <c r="G538" s="2389" t="s">
        <v>971</v>
      </c>
      <c r="H538" s="2389" t="s">
        <v>114</v>
      </c>
      <c r="I538" s="226" t="s">
        <v>1442</v>
      </c>
      <c r="J538" s="2391">
        <v>11252.159</v>
      </c>
      <c r="K538" s="2391">
        <v>11467.376</v>
      </c>
      <c r="L538" s="2391">
        <v>9915.5169999999998</v>
      </c>
      <c r="M538" s="2391">
        <v>10381.664000000001</v>
      </c>
      <c r="N538" s="2391">
        <v>10893.778</v>
      </c>
      <c r="O538" s="2437">
        <v>11818.376</v>
      </c>
      <c r="P538" s="2391">
        <v>12619.370999999999</v>
      </c>
      <c r="R538" s="2391">
        <v>11462.004999999999</v>
      </c>
      <c r="S538" s="2185" t="s">
        <v>1440</v>
      </c>
      <c r="T538" s="2391">
        <v>13258.904140000001</v>
      </c>
      <c r="U538" s="2391">
        <v>14611.14386</v>
      </c>
      <c r="V538" s="2391">
        <v>15885.452960000001</v>
      </c>
      <c r="W538" s="2391">
        <v>18099.68</v>
      </c>
      <c r="X538" s="2391">
        <v>19822.939999999999</v>
      </c>
      <c r="Y538" s="2391" t="s">
        <v>1027</v>
      </c>
      <c r="Z538" s="2438" t="s">
        <v>1514</v>
      </c>
      <c r="AA538" s="152"/>
      <c r="AB538" s="152"/>
      <c r="AC538" s="152"/>
      <c r="AD538" s="152"/>
      <c r="AE538" s="152"/>
      <c r="AF538" s="152"/>
      <c r="AG538" s="152"/>
      <c r="AH538" s="152"/>
    </row>
    <row r="539" spans="1:34" s="2185" customFormat="1" ht="13.8">
      <c r="A539" s="2226" t="s">
        <v>232</v>
      </c>
      <c r="B539" s="152"/>
      <c r="C539" s="2339"/>
      <c r="D539" s="2340"/>
      <c r="E539" s="2234">
        <v>5</v>
      </c>
      <c r="F539" s="2187" t="s">
        <v>1504</v>
      </c>
      <c r="G539" s="2389" t="s">
        <v>978</v>
      </c>
      <c r="H539" s="2389" t="s">
        <v>114</v>
      </c>
      <c r="I539" s="226" t="s">
        <v>1442</v>
      </c>
      <c r="J539" s="2391">
        <v>11493</v>
      </c>
      <c r="K539" s="2391">
        <v>12060</v>
      </c>
      <c r="L539" s="2391">
        <v>9962</v>
      </c>
      <c r="M539" s="2391">
        <v>9103</v>
      </c>
      <c r="N539" s="2391">
        <v>7770</v>
      </c>
      <c r="O539" s="2437">
        <v>7214</v>
      </c>
      <c r="P539" s="2391">
        <v>6727</v>
      </c>
      <c r="R539" s="2391">
        <v>7556</v>
      </c>
      <c r="S539" s="2185" t="s">
        <v>1440</v>
      </c>
      <c r="T539" s="2391">
        <v>6701.5657700000002</v>
      </c>
      <c r="U539" s="2391">
        <v>6950.40726</v>
      </c>
      <c r="V539" s="2391">
        <v>7911.89365</v>
      </c>
      <c r="W539" s="2391">
        <v>9806.1602500000008</v>
      </c>
      <c r="X539" s="2391">
        <v>10255.075000000001</v>
      </c>
      <c r="Y539" s="2391" t="s">
        <v>1027</v>
      </c>
      <c r="Z539" s="2438" t="s">
        <v>1514</v>
      </c>
      <c r="AA539" s="152"/>
      <c r="AB539" s="152"/>
      <c r="AC539" s="152"/>
      <c r="AD539" s="152"/>
      <c r="AE539" s="152"/>
      <c r="AF539" s="152"/>
      <c r="AG539" s="152"/>
      <c r="AH539" s="152"/>
    </row>
    <row r="540" spans="1:34" s="2185" customFormat="1" ht="13.8">
      <c r="A540" s="2226" t="s">
        <v>232</v>
      </c>
      <c r="B540" s="152"/>
      <c r="C540" s="2339"/>
      <c r="D540" s="2340"/>
      <c r="E540" s="2234">
        <v>6</v>
      </c>
      <c r="F540" s="2187" t="s">
        <v>1505</v>
      </c>
      <c r="G540" s="2389" t="s">
        <v>985</v>
      </c>
      <c r="H540" s="2389" t="s">
        <v>114</v>
      </c>
      <c r="I540" s="226" t="s">
        <v>1442</v>
      </c>
      <c r="J540" s="2391">
        <v>869.37964999999997</v>
      </c>
      <c r="K540" s="2391">
        <v>956.16806999999994</v>
      </c>
      <c r="L540" s="2391">
        <v>943.16573000000005</v>
      </c>
      <c r="M540" s="2391">
        <v>1060.48603</v>
      </c>
      <c r="N540" s="2391">
        <v>1195.3151</v>
      </c>
      <c r="O540" s="2437">
        <v>1409.60905</v>
      </c>
      <c r="P540" s="2391">
        <v>1498.2337399999999</v>
      </c>
      <c r="R540" s="2391">
        <v>1295.2989399999999</v>
      </c>
      <c r="S540" s="2185" t="s">
        <v>1440</v>
      </c>
      <c r="T540" s="2391">
        <v>1960.10455</v>
      </c>
      <c r="U540" s="2391">
        <v>2201.4618799999998</v>
      </c>
      <c r="V540" s="2391" t="s">
        <v>1027</v>
      </c>
      <c r="W540" s="2391" t="s">
        <v>1027</v>
      </c>
      <c r="X540" s="2391" t="s">
        <v>1027</v>
      </c>
      <c r="Y540" s="2391" t="s">
        <v>1027</v>
      </c>
      <c r="Z540" s="2438" t="s">
        <v>1514</v>
      </c>
      <c r="AA540" s="152"/>
      <c r="AB540" s="152"/>
      <c r="AC540" s="152"/>
      <c r="AD540" s="152"/>
      <c r="AE540" s="152"/>
      <c r="AF540" s="152"/>
      <c r="AG540" s="152"/>
      <c r="AH540" s="152"/>
    </row>
    <row r="541" spans="1:34" s="2185" customFormat="1" ht="13.8">
      <c r="A541" s="2226" t="s">
        <v>232</v>
      </c>
      <c r="B541" s="152"/>
      <c r="D541" s="2340"/>
      <c r="E541" s="2234">
        <v>7</v>
      </c>
      <c r="F541" s="2187" t="s">
        <v>1508</v>
      </c>
      <c r="G541" s="2389" t="s">
        <v>996</v>
      </c>
      <c r="H541" s="2389" t="s">
        <v>114</v>
      </c>
      <c r="I541" s="226" t="s">
        <v>1442</v>
      </c>
      <c r="J541" s="2391">
        <v>1245.5450000000001</v>
      </c>
      <c r="K541" s="2391">
        <v>1386.1369999999999</v>
      </c>
      <c r="L541" s="2391">
        <v>1460.23</v>
      </c>
      <c r="M541" s="2391">
        <v>1792.327</v>
      </c>
      <c r="N541" s="2391">
        <v>2022.07</v>
      </c>
      <c r="O541" s="2437">
        <v>2024.8320000000001</v>
      </c>
      <c r="P541" s="2391">
        <v>1929.2760000000001</v>
      </c>
      <c r="R541" s="2391">
        <v>2029.5419999999999</v>
      </c>
      <c r="S541" s="2185" t="s">
        <v>1440</v>
      </c>
      <c r="T541" s="2391">
        <v>1964.0372</v>
      </c>
      <c r="U541" s="2391">
        <v>2110.1633999999999</v>
      </c>
      <c r="V541" s="2391">
        <v>2143.8000000000002</v>
      </c>
      <c r="W541" s="2391">
        <v>2245.1999999999998</v>
      </c>
      <c r="X541" s="2391">
        <v>2353.1999999999998</v>
      </c>
      <c r="Y541" s="2391" t="s">
        <v>1027</v>
      </c>
      <c r="Z541" s="2438" t="s">
        <v>1514</v>
      </c>
      <c r="AA541" s="152"/>
      <c r="AB541" s="152"/>
      <c r="AC541" s="152"/>
      <c r="AD541" s="152"/>
      <c r="AE541" s="152"/>
      <c r="AF541" s="152"/>
      <c r="AG541" s="152"/>
      <c r="AH541" s="152"/>
    </row>
    <row r="542" spans="1:34" s="2185" customFormat="1" ht="13.8">
      <c r="A542" s="2226" t="s">
        <v>232</v>
      </c>
      <c r="B542" s="152"/>
      <c r="D542" s="2340"/>
      <c r="E542" s="2234">
        <v>8</v>
      </c>
      <c r="F542" s="2187" t="s">
        <v>1510</v>
      </c>
      <c r="G542" s="2389" t="s">
        <v>1004</v>
      </c>
      <c r="H542" s="2389" t="s">
        <v>114</v>
      </c>
      <c r="I542" s="226" t="s">
        <v>1442</v>
      </c>
      <c r="J542" s="2391">
        <v>10086.289000000001</v>
      </c>
      <c r="K542" s="2391">
        <v>9249.1</v>
      </c>
      <c r="L542" s="2391">
        <v>9177.1</v>
      </c>
      <c r="M542" s="2391">
        <v>9545</v>
      </c>
      <c r="N542" s="2391">
        <v>10972.5</v>
      </c>
      <c r="O542" s="2437">
        <v>10990.7</v>
      </c>
      <c r="P542" s="2391">
        <v>10724.7</v>
      </c>
      <c r="R542" s="2391">
        <v>11414</v>
      </c>
      <c r="S542" s="2185" t="s">
        <v>1440</v>
      </c>
      <c r="T542" s="2391">
        <v>10844.314609999999</v>
      </c>
      <c r="U542" s="2391">
        <v>11115.37147</v>
      </c>
      <c r="V542" s="2391">
        <v>11615.31242</v>
      </c>
      <c r="W542" s="2391">
        <v>11550.00577</v>
      </c>
      <c r="X542" s="2391">
        <v>12679.4</v>
      </c>
      <c r="Y542" s="2391" t="s">
        <v>1027</v>
      </c>
      <c r="Z542" s="2438" t="s">
        <v>1514</v>
      </c>
      <c r="AA542" s="152"/>
      <c r="AB542" s="152"/>
      <c r="AC542" s="152"/>
      <c r="AD542" s="152"/>
      <c r="AE542" s="152"/>
      <c r="AF542" s="152"/>
      <c r="AG542" s="152"/>
      <c r="AH542" s="152"/>
    </row>
    <row r="543" spans="1:34" s="2185" customFormat="1" ht="13.8">
      <c r="A543" s="2226" t="s">
        <v>590</v>
      </c>
      <c r="B543" s="152"/>
      <c r="D543" s="2340"/>
      <c r="E543" s="2234">
        <v>9</v>
      </c>
      <c r="F543" s="2187" t="s">
        <v>1027</v>
      </c>
      <c r="G543" s="2389">
        <v>0</v>
      </c>
      <c r="H543" s="2389" t="s">
        <v>1027</v>
      </c>
      <c r="I543" s="226" t="s">
        <v>1442</v>
      </c>
      <c r="J543" s="2391" t="s">
        <v>1027</v>
      </c>
      <c r="K543" s="2391" t="s">
        <v>1027</v>
      </c>
      <c r="L543" s="2391" t="s">
        <v>1027</v>
      </c>
      <c r="M543" s="2391" t="s">
        <v>1027</v>
      </c>
      <c r="N543" s="2391" t="s">
        <v>1027</v>
      </c>
      <c r="O543" s="2437" t="s">
        <v>1027</v>
      </c>
      <c r="P543" s="2391" t="s">
        <v>1027</v>
      </c>
      <c r="R543" s="2391" t="s">
        <v>1027</v>
      </c>
      <c r="S543" s="2185" t="s">
        <v>1440</v>
      </c>
      <c r="T543" s="2391" t="s">
        <v>1027</v>
      </c>
      <c r="U543" s="2391" t="s">
        <v>1027</v>
      </c>
      <c r="V543" s="2391" t="s">
        <v>1027</v>
      </c>
      <c r="W543" s="2391" t="s">
        <v>1027</v>
      </c>
      <c r="X543" s="2391" t="s">
        <v>1027</v>
      </c>
      <c r="Y543" s="2391" t="s">
        <v>1027</v>
      </c>
      <c r="Z543" s="2438" t="s">
        <v>232</v>
      </c>
      <c r="AA543" s="152"/>
      <c r="AB543" s="152"/>
      <c r="AC543" s="152"/>
      <c r="AD543" s="152"/>
      <c r="AE543" s="152"/>
      <c r="AF543" s="152"/>
      <c r="AG543" s="152"/>
      <c r="AH543" s="152"/>
    </row>
    <row r="544" spans="1:34" s="2185" customFormat="1" ht="13.8">
      <c r="A544" s="2226" t="s">
        <v>590</v>
      </c>
      <c r="B544" s="152"/>
      <c r="D544" s="2340"/>
      <c r="E544" s="2234">
        <v>10</v>
      </c>
      <c r="F544" s="2187" t="s">
        <v>1027</v>
      </c>
      <c r="G544" s="2389">
        <v>0</v>
      </c>
      <c r="H544" s="2389" t="s">
        <v>1027</v>
      </c>
      <c r="I544" s="226" t="s">
        <v>1442</v>
      </c>
      <c r="J544" s="2391" t="s">
        <v>1027</v>
      </c>
      <c r="K544" s="2391" t="s">
        <v>1027</v>
      </c>
      <c r="L544" s="2391" t="s">
        <v>1027</v>
      </c>
      <c r="M544" s="2391" t="s">
        <v>1027</v>
      </c>
      <c r="N544" s="2391" t="s">
        <v>1027</v>
      </c>
      <c r="O544" s="2437" t="s">
        <v>1027</v>
      </c>
      <c r="P544" s="2391" t="s">
        <v>1027</v>
      </c>
      <c r="R544" s="2391" t="s">
        <v>1027</v>
      </c>
      <c r="S544" s="2185" t="s">
        <v>1440</v>
      </c>
      <c r="T544" s="2391" t="s">
        <v>1027</v>
      </c>
      <c r="U544" s="2391" t="s">
        <v>1027</v>
      </c>
      <c r="V544" s="2391" t="s">
        <v>1027</v>
      </c>
      <c r="W544" s="2391" t="s">
        <v>1027</v>
      </c>
      <c r="X544" s="2391" t="s">
        <v>1027</v>
      </c>
      <c r="Y544" s="2391" t="s">
        <v>1027</v>
      </c>
      <c r="Z544" s="2438" t="s">
        <v>232</v>
      </c>
      <c r="AA544" s="152"/>
      <c r="AB544" s="152"/>
      <c r="AC544" s="152"/>
      <c r="AD544" s="152"/>
      <c r="AE544" s="152"/>
      <c r="AF544" s="152"/>
      <c r="AG544" s="152"/>
      <c r="AH544" s="152"/>
    </row>
    <row r="545" spans="1:34" s="2185" customFormat="1" ht="13.8">
      <c r="A545" s="2226" t="s">
        <v>590</v>
      </c>
      <c r="B545" s="152"/>
      <c r="D545" s="2340"/>
      <c r="E545" s="2234">
        <v>11</v>
      </c>
      <c r="F545" s="2187" t="s">
        <v>1027</v>
      </c>
      <c r="G545" s="2389">
        <v>0</v>
      </c>
      <c r="H545" s="2389" t="s">
        <v>1027</v>
      </c>
      <c r="I545" s="226" t="s">
        <v>1442</v>
      </c>
      <c r="J545" s="2391" t="s">
        <v>1027</v>
      </c>
      <c r="K545" s="2391" t="s">
        <v>1027</v>
      </c>
      <c r="L545" s="2391" t="s">
        <v>1027</v>
      </c>
      <c r="M545" s="2391" t="s">
        <v>1027</v>
      </c>
      <c r="N545" s="2391" t="s">
        <v>1027</v>
      </c>
      <c r="O545" s="2437" t="s">
        <v>1027</v>
      </c>
      <c r="P545" s="2391" t="s">
        <v>1027</v>
      </c>
      <c r="R545" s="2391" t="s">
        <v>1027</v>
      </c>
      <c r="S545" s="2185" t="s">
        <v>1440</v>
      </c>
      <c r="T545" s="2391" t="s">
        <v>1027</v>
      </c>
      <c r="U545" s="2391" t="s">
        <v>1027</v>
      </c>
      <c r="V545" s="2391" t="s">
        <v>1027</v>
      </c>
      <c r="W545" s="2391" t="s">
        <v>1027</v>
      </c>
      <c r="X545" s="2391" t="s">
        <v>1027</v>
      </c>
      <c r="Y545" s="2391" t="s">
        <v>1027</v>
      </c>
      <c r="Z545" s="2438" t="s">
        <v>232</v>
      </c>
      <c r="AA545" s="152"/>
      <c r="AB545" s="152"/>
      <c r="AC545" s="152"/>
      <c r="AD545" s="152"/>
      <c r="AE545" s="152"/>
      <c r="AF545" s="152"/>
      <c r="AG545" s="152"/>
      <c r="AH545" s="152"/>
    </row>
    <row r="546" spans="1:34" s="2185" customFormat="1" ht="13.8">
      <c r="A546" s="2226" t="s">
        <v>590</v>
      </c>
      <c r="B546" s="152"/>
      <c r="D546" s="2340"/>
      <c r="E546" s="2234">
        <v>12</v>
      </c>
      <c r="F546" s="2187" t="s">
        <v>1027</v>
      </c>
      <c r="G546" s="2389">
        <v>0</v>
      </c>
      <c r="H546" s="2389" t="s">
        <v>1027</v>
      </c>
      <c r="I546" s="226" t="s">
        <v>1442</v>
      </c>
      <c r="J546" s="2391" t="s">
        <v>1027</v>
      </c>
      <c r="K546" s="2391" t="s">
        <v>1027</v>
      </c>
      <c r="L546" s="2391" t="s">
        <v>1027</v>
      </c>
      <c r="M546" s="2391" t="s">
        <v>1027</v>
      </c>
      <c r="N546" s="2391" t="s">
        <v>1027</v>
      </c>
      <c r="O546" s="2437" t="s">
        <v>1027</v>
      </c>
      <c r="P546" s="2391" t="s">
        <v>1027</v>
      </c>
      <c r="R546" s="2391" t="s">
        <v>1027</v>
      </c>
      <c r="S546" s="2185" t="s">
        <v>1440</v>
      </c>
      <c r="T546" s="2391" t="s">
        <v>1027</v>
      </c>
      <c r="U546" s="2391" t="s">
        <v>1027</v>
      </c>
      <c r="V546" s="2391" t="s">
        <v>1027</v>
      </c>
      <c r="W546" s="2391" t="s">
        <v>1027</v>
      </c>
      <c r="X546" s="2391" t="s">
        <v>1027</v>
      </c>
      <c r="Y546" s="2391" t="s">
        <v>1027</v>
      </c>
      <c r="Z546" s="2438" t="s">
        <v>232</v>
      </c>
      <c r="AA546" s="152"/>
      <c r="AB546" s="152"/>
      <c r="AC546" s="152"/>
      <c r="AD546" s="152"/>
      <c r="AE546" s="152"/>
      <c r="AF546" s="152"/>
      <c r="AG546" s="152"/>
      <c r="AH546" s="152"/>
    </row>
    <row r="547" spans="1:34" s="2185" customFormat="1" ht="13.8">
      <c r="A547" s="2226" t="s">
        <v>590</v>
      </c>
      <c r="B547" s="152"/>
      <c r="D547" s="2340"/>
      <c r="E547" s="2234">
        <v>13</v>
      </c>
      <c r="F547" s="2187" t="s">
        <v>1027</v>
      </c>
      <c r="G547" s="2389">
        <v>0</v>
      </c>
      <c r="H547" s="2389" t="s">
        <v>1027</v>
      </c>
      <c r="I547" s="226" t="s">
        <v>1442</v>
      </c>
      <c r="J547" s="2391" t="s">
        <v>1027</v>
      </c>
      <c r="K547" s="2391" t="s">
        <v>1027</v>
      </c>
      <c r="L547" s="2391" t="s">
        <v>1027</v>
      </c>
      <c r="M547" s="2391" t="s">
        <v>1027</v>
      </c>
      <c r="N547" s="2391" t="s">
        <v>1027</v>
      </c>
      <c r="O547" s="2437" t="s">
        <v>1027</v>
      </c>
      <c r="P547" s="2391" t="s">
        <v>1027</v>
      </c>
      <c r="R547" s="2391" t="s">
        <v>1027</v>
      </c>
      <c r="S547" s="2185" t="s">
        <v>1440</v>
      </c>
      <c r="T547" s="2391" t="s">
        <v>1027</v>
      </c>
      <c r="U547" s="2391" t="s">
        <v>1027</v>
      </c>
      <c r="V547" s="2391" t="s">
        <v>1027</v>
      </c>
      <c r="W547" s="2391" t="s">
        <v>1027</v>
      </c>
      <c r="X547" s="2391" t="s">
        <v>1027</v>
      </c>
      <c r="Y547" s="2391" t="s">
        <v>1027</v>
      </c>
      <c r="Z547" s="2438" t="s">
        <v>232</v>
      </c>
      <c r="AA547" s="152"/>
      <c r="AB547" s="152"/>
      <c r="AC547" s="152"/>
      <c r="AD547" s="152"/>
      <c r="AE547" s="152"/>
      <c r="AF547" s="152"/>
      <c r="AG547" s="152"/>
      <c r="AH547" s="152"/>
    </row>
    <row r="548" spans="1:34" s="2185" customFormat="1" ht="13.8">
      <c r="A548" s="2226" t="s">
        <v>590</v>
      </c>
      <c r="B548" s="152"/>
      <c r="D548" s="2340"/>
      <c r="E548" s="2234">
        <v>14</v>
      </c>
      <c r="F548" s="2187" t="s">
        <v>1027</v>
      </c>
      <c r="G548" s="2389">
        <v>0</v>
      </c>
      <c r="H548" s="2389" t="s">
        <v>1027</v>
      </c>
      <c r="I548" s="226" t="s">
        <v>1442</v>
      </c>
      <c r="J548" s="2391" t="s">
        <v>1027</v>
      </c>
      <c r="K548" s="2391" t="s">
        <v>1027</v>
      </c>
      <c r="L548" s="2391" t="s">
        <v>1027</v>
      </c>
      <c r="M548" s="2391" t="s">
        <v>1027</v>
      </c>
      <c r="N548" s="2391" t="s">
        <v>1027</v>
      </c>
      <c r="O548" s="2437" t="s">
        <v>1027</v>
      </c>
      <c r="P548" s="2391" t="s">
        <v>1027</v>
      </c>
      <c r="R548" s="2391" t="s">
        <v>1027</v>
      </c>
      <c r="S548" s="2185" t="s">
        <v>1440</v>
      </c>
      <c r="T548" s="2391" t="s">
        <v>1027</v>
      </c>
      <c r="U548" s="2391" t="s">
        <v>1027</v>
      </c>
      <c r="V548" s="2391" t="s">
        <v>1027</v>
      </c>
      <c r="W548" s="2391" t="s">
        <v>1027</v>
      </c>
      <c r="X548" s="2391" t="s">
        <v>1027</v>
      </c>
      <c r="Y548" s="2391" t="s">
        <v>1027</v>
      </c>
      <c r="Z548" s="2438" t="s">
        <v>232</v>
      </c>
      <c r="AA548" s="152"/>
      <c r="AB548" s="152"/>
      <c r="AC548" s="152"/>
      <c r="AD548" s="152"/>
      <c r="AE548" s="152"/>
      <c r="AF548" s="152"/>
      <c r="AG548" s="152"/>
      <c r="AH548" s="152"/>
    </row>
    <row r="549" spans="1:34" s="2185" customFormat="1" ht="13.8">
      <c r="A549" s="2226" t="s">
        <v>590</v>
      </c>
      <c r="B549" s="152"/>
      <c r="D549" s="2340"/>
      <c r="E549" s="2234">
        <v>15</v>
      </c>
      <c r="F549" s="2187" t="s">
        <v>1027</v>
      </c>
      <c r="G549" s="2389">
        <v>0</v>
      </c>
      <c r="H549" s="2389" t="s">
        <v>1027</v>
      </c>
      <c r="I549" s="226" t="s">
        <v>1442</v>
      </c>
      <c r="J549" s="2391" t="s">
        <v>1027</v>
      </c>
      <c r="K549" s="2391" t="s">
        <v>1027</v>
      </c>
      <c r="L549" s="2391" t="s">
        <v>1027</v>
      </c>
      <c r="M549" s="2391" t="s">
        <v>1027</v>
      </c>
      <c r="N549" s="2391" t="s">
        <v>1027</v>
      </c>
      <c r="O549" s="2437" t="s">
        <v>1027</v>
      </c>
      <c r="P549" s="2391" t="s">
        <v>1027</v>
      </c>
      <c r="R549" s="2391" t="s">
        <v>1027</v>
      </c>
      <c r="S549" s="2185" t="s">
        <v>1440</v>
      </c>
      <c r="T549" s="2391" t="s">
        <v>1027</v>
      </c>
      <c r="U549" s="2391" t="s">
        <v>1027</v>
      </c>
      <c r="V549" s="2391" t="s">
        <v>1027</v>
      </c>
      <c r="W549" s="2391" t="s">
        <v>1027</v>
      </c>
      <c r="X549" s="2391" t="s">
        <v>1027</v>
      </c>
      <c r="Y549" s="2391" t="s">
        <v>1027</v>
      </c>
      <c r="Z549" s="2438" t="s">
        <v>232</v>
      </c>
      <c r="AA549" s="152"/>
      <c r="AB549" s="152"/>
      <c r="AC549" s="152"/>
      <c r="AD549" s="152"/>
      <c r="AE549" s="152"/>
      <c r="AF549" s="152"/>
      <c r="AG549" s="152"/>
      <c r="AH549" s="152"/>
    </row>
    <row r="550" spans="1:34" s="2185" customFormat="1" ht="13.8">
      <c r="A550" s="2226" t="s">
        <v>590</v>
      </c>
      <c r="B550" s="152"/>
      <c r="D550" s="2340"/>
      <c r="E550" s="2234">
        <v>16</v>
      </c>
      <c r="F550" s="2187" t="s">
        <v>1027</v>
      </c>
      <c r="G550" s="2389">
        <v>0</v>
      </c>
      <c r="H550" s="2389" t="s">
        <v>1027</v>
      </c>
      <c r="I550" s="226" t="s">
        <v>1442</v>
      </c>
      <c r="J550" s="2391" t="s">
        <v>1027</v>
      </c>
      <c r="K550" s="2391" t="s">
        <v>1027</v>
      </c>
      <c r="L550" s="2391" t="s">
        <v>1027</v>
      </c>
      <c r="M550" s="2391" t="s">
        <v>1027</v>
      </c>
      <c r="N550" s="2391" t="s">
        <v>1027</v>
      </c>
      <c r="O550" s="2437" t="s">
        <v>1027</v>
      </c>
      <c r="P550" s="2391" t="s">
        <v>1027</v>
      </c>
      <c r="R550" s="2391" t="s">
        <v>1027</v>
      </c>
      <c r="S550" s="2185" t="s">
        <v>1440</v>
      </c>
      <c r="T550" s="2391" t="s">
        <v>1027</v>
      </c>
      <c r="U550" s="2391" t="s">
        <v>1027</v>
      </c>
      <c r="V550" s="2391" t="s">
        <v>1027</v>
      </c>
      <c r="W550" s="2391" t="s">
        <v>1027</v>
      </c>
      <c r="X550" s="2391" t="s">
        <v>1027</v>
      </c>
      <c r="Y550" s="2391" t="s">
        <v>1027</v>
      </c>
      <c r="Z550" s="2438" t="s">
        <v>232</v>
      </c>
      <c r="AA550" s="152"/>
      <c r="AB550" s="152"/>
      <c r="AC550" s="152"/>
      <c r="AD550" s="152"/>
      <c r="AE550" s="152"/>
      <c r="AF550" s="152"/>
      <c r="AG550" s="152"/>
      <c r="AH550" s="152"/>
    </row>
    <row r="551" spans="1:34" s="2185" customFormat="1" ht="13.8">
      <c r="A551" s="2226" t="s">
        <v>590</v>
      </c>
      <c r="B551" s="152"/>
      <c r="D551" s="2340"/>
      <c r="E551" s="2234">
        <v>17</v>
      </c>
      <c r="F551" s="2187" t="s">
        <v>1027</v>
      </c>
      <c r="G551" s="2389">
        <v>0</v>
      </c>
      <c r="H551" s="2389" t="s">
        <v>1027</v>
      </c>
      <c r="I551" s="226" t="s">
        <v>1442</v>
      </c>
      <c r="J551" s="2391" t="s">
        <v>1027</v>
      </c>
      <c r="K551" s="2391" t="s">
        <v>1027</v>
      </c>
      <c r="L551" s="2391" t="s">
        <v>1027</v>
      </c>
      <c r="M551" s="2391" t="s">
        <v>1027</v>
      </c>
      <c r="N551" s="2391" t="s">
        <v>1027</v>
      </c>
      <c r="O551" s="2437" t="s">
        <v>1027</v>
      </c>
      <c r="P551" s="2391" t="s">
        <v>1027</v>
      </c>
      <c r="R551" s="2391" t="s">
        <v>1027</v>
      </c>
      <c r="S551" s="2185" t="s">
        <v>1440</v>
      </c>
      <c r="T551" s="2391" t="s">
        <v>1027</v>
      </c>
      <c r="U551" s="2391" t="s">
        <v>1027</v>
      </c>
      <c r="V551" s="2391" t="s">
        <v>1027</v>
      </c>
      <c r="W551" s="2391" t="s">
        <v>1027</v>
      </c>
      <c r="X551" s="2391" t="s">
        <v>1027</v>
      </c>
      <c r="Y551" s="2391" t="s">
        <v>1027</v>
      </c>
      <c r="Z551" s="2438" t="s">
        <v>232</v>
      </c>
      <c r="AA551" s="152"/>
      <c r="AB551" s="152"/>
      <c r="AC551" s="152"/>
      <c r="AD551" s="152"/>
      <c r="AE551" s="152"/>
      <c r="AF551" s="152"/>
      <c r="AG551" s="152"/>
      <c r="AH551" s="152"/>
    </row>
    <row r="552" spans="1:34" s="2185" customFormat="1" ht="13.8">
      <c r="A552" s="2226" t="s">
        <v>590</v>
      </c>
      <c r="B552" s="152"/>
      <c r="D552" s="2340"/>
      <c r="E552" s="2234">
        <v>18</v>
      </c>
      <c r="F552" s="2187" t="s">
        <v>1027</v>
      </c>
      <c r="G552" s="2389">
        <v>0</v>
      </c>
      <c r="H552" s="2389" t="s">
        <v>1027</v>
      </c>
      <c r="I552" s="226" t="s">
        <v>1442</v>
      </c>
      <c r="J552" s="2391" t="s">
        <v>1027</v>
      </c>
      <c r="K552" s="2391" t="s">
        <v>1027</v>
      </c>
      <c r="L552" s="2391" t="s">
        <v>1027</v>
      </c>
      <c r="M552" s="2391" t="s">
        <v>1027</v>
      </c>
      <c r="N552" s="2391" t="s">
        <v>1027</v>
      </c>
      <c r="O552" s="2437" t="s">
        <v>1027</v>
      </c>
      <c r="P552" s="2391" t="s">
        <v>1027</v>
      </c>
      <c r="R552" s="2391" t="s">
        <v>1027</v>
      </c>
      <c r="S552" s="2185" t="s">
        <v>1440</v>
      </c>
      <c r="T552" s="2391" t="s">
        <v>1027</v>
      </c>
      <c r="U552" s="2391" t="s">
        <v>1027</v>
      </c>
      <c r="V552" s="2391" t="s">
        <v>1027</v>
      </c>
      <c r="W552" s="2391" t="s">
        <v>1027</v>
      </c>
      <c r="X552" s="2391" t="s">
        <v>1027</v>
      </c>
      <c r="Y552" s="2391" t="s">
        <v>1027</v>
      </c>
      <c r="Z552" s="2438" t="s">
        <v>232</v>
      </c>
      <c r="AA552" s="152"/>
      <c r="AB552" s="152"/>
      <c r="AC552" s="152"/>
      <c r="AD552" s="152"/>
      <c r="AE552" s="152"/>
      <c r="AF552" s="152"/>
      <c r="AG552" s="152"/>
      <c r="AH552" s="152"/>
    </row>
    <row r="553" spans="1:34" s="2185" customFormat="1" ht="13.8">
      <c r="A553" s="2226" t="s">
        <v>590</v>
      </c>
      <c r="B553" s="152"/>
      <c r="D553" s="2340"/>
      <c r="E553" s="2234">
        <v>19</v>
      </c>
      <c r="F553" s="2187" t="s">
        <v>1027</v>
      </c>
      <c r="G553" s="2389">
        <v>0</v>
      </c>
      <c r="H553" s="2389" t="s">
        <v>1027</v>
      </c>
      <c r="I553" s="226" t="s">
        <v>1442</v>
      </c>
      <c r="J553" s="2391" t="s">
        <v>1027</v>
      </c>
      <c r="K553" s="2391" t="s">
        <v>1027</v>
      </c>
      <c r="L553" s="2391" t="s">
        <v>1027</v>
      </c>
      <c r="M553" s="2391" t="s">
        <v>1027</v>
      </c>
      <c r="N553" s="2391" t="s">
        <v>1027</v>
      </c>
      <c r="O553" s="2437" t="s">
        <v>1027</v>
      </c>
      <c r="P553" s="2391" t="s">
        <v>1027</v>
      </c>
      <c r="R553" s="2391" t="s">
        <v>1027</v>
      </c>
      <c r="S553" s="2185" t="s">
        <v>1440</v>
      </c>
      <c r="T553" s="2391" t="s">
        <v>1027</v>
      </c>
      <c r="U553" s="2391" t="s">
        <v>1027</v>
      </c>
      <c r="V553" s="2391" t="s">
        <v>1027</v>
      </c>
      <c r="W553" s="2391" t="s">
        <v>1027</v>
      </c>
      <c r="X553" s="2391" t="s">
        <v>1027</v>
      </c>
      <c r="Y553" s="2391" t="s">
        <v>1027</v>
      </c>
      <c r="Z553" s="2438" t="s">
        <v>232</v>
      </c>
      <c r="AA553" s="152"/>
      <c r="AB553" s="152"/>
      <c r="AC553" s="152"/>
      <c r="AD553" s="152"/>
      <c r="AE553" s="152"/>
      <c r="AF553" s="152"/>
      <c r="AG553" s="152"/>
      <c r="AH553" s="152"/>
    </row>
    <row r="554" spans="1:34" s="2185" customFormat="1" ht="13.8">
      <c r="A554" s="2226" t="s">
        <v>590</v>
      </c>
      <c r="B554" s="152"/>
      <c r="D554" s="2340"/>
      <c r="E554" s="2234">
        <v>20</v>
      </c>
      <c r="F554" s="2187" t="s">
        <v>1027</v>
      </c>
      <c r="G554" s="2389">
        <v>0</v>
      </c>
      <c r="H554" s="2389" t="s">
        <v>1027</v>
      </c>
      <c r="I554" s="226" t="s">
        <v>1442</v>
      </c>
      <c r="J554" s="2391" t="s">
        <v>1027</v>
      </c>
      <c r="K554" s="2391" t="s">
        <v>1027</v>
      </c>
      <c r="L554" s="2391" t="s">
        <v>1027</v>
      </c>
      <c r="M554" s="2391" t="s">
        <v>1027</v>
      </c>
      <c r="N554" s="2391" t="s">
        <v>1027</v>
      </c>
      <c r="O554" s="2437" t="s">
        <v>1027</v>
      </c>
      <c r="P554" s="2391" t="s">
        <v>1027</v>
      </c>
      <c r="R554" s="2391" t="s">
        <v>1027</v>
      </c>
      <c r="S554" s="2185" t="s">
        <v>1440</v>
      </c>
      <c r="T554" s="2391" t="s">
        <v>1027</v>
      </c>
      <c r="U554" s="2391" t="s">
        <v>1027</v>
      </c>
      <c r="V554" s="2391" t="s">
        <v>1027</v>
      </c>
      <c r="W554" s="2391" t="s">
        <v>1027</v>
      </c>
      <c r="X554" s="2391" t="s">
        <v>1027</v>
      </c>
      <c r="Y554" s="2391" t="s">
        <v>1027</v>
      </c>
      <c r="Z554" s="2438" t="s">
        <v>232</v>
      </c>
      <c r="AA554" s="152"/>
      <c r="AB554" s="152"/>
      <c r="AC554" s="152"/>
      <c r="AD554" s="152"/>
      <c r="AE554" s="152"/>
      <c r="AF554" s="152"/>
      <c r="AG554" s="152"/>
      <c r="AH554" s="152"/>
    </row>
    <row r="555" spans="1:34" s="2185" customFormat="1" ht="13.8">
      <c r="A555" s="2226" t="s">
        <v>590</v>
      </c>
      <c r="B555" s="152"/>
      <c r="D555" s="2340"/>
      <c r="E555" s="2234">
        <v>21</v>
      </c>
      <c r="F555" s="2187" t="s">
        <v>1027</v>
      </c>
      <c r="G555" s="2389">
        <v>0</v>
      </c>
      <c r="H555" s="2389" t="s">
        <v>1027</v>
      </c>
      <c r="I555" s="226" t="s">
        <v>1442</v>
      </c>
      <c r="J555" s="2391" t="s">
        <v>1027</v>
      </c>
      <c r="K555" s="2391" t="s">
        <v>1027</v>
      </c>
      <c r="L555" s="2391" t="s">
        <v>1027</v>
      </c>
      <c r="M555" s="2391" t="s">
        <v>1027</v>
      </c>
      <c r="N555" s="2391" t="s">
        <v>1027</v>
      </c>
      <c r="O555" s="2437" t="s">
        <v>1027</v>
      </c>
      <c r="P555" s="2391" t="s">
        <v>1027</v>
      </c>
      <c r="R555" s="2391" t="s">
        <v>1027</v>
      </c>
      <c r="S555" s="2185" t="s">
        <v>1440</v>
      </c>
      <c r="T555" s="2391" t="s">
        <v>1027</v>
      </c>
      <c r="U555" s="2391" t="s">
        <v>1027</v>
      </c>
      <c r="V555" s="2391" t="s">
        <v>1027</v>
      </c>
      <c r="W555" s="2391" t="s">
        <v>1027</v>
      </c>
      <c r="X555" s="2391" t="s">
        <v>1027</v>
      </c>
      <c r="Y555" s="2391" t="s">
        <v>1027</v>
      </c>
      <c r="Z555" s="2438" t="s">
        <v>232</v>
      </c>
      <c r="AA555" s="152"/>
      <c r="AB555" s="152"/>
      <c r="AC555" s="152"/>
      <c r="AD555" s="152"/>
      <c r="AE555" s="152"/>
      <c r="AF555" s="152"/>
      <c r="AG555" s="152"/>
      <c r="AH555" s="152"/>
    </row>
    <row r="556" spans="1:34" s="2185" customFormat="1" ht="13.8">
      <c r="A556" s="2226" t="s">
        <v>590</v>
      </c>
      <c r="B556" s="152"/>
      <c r="D556" s="2340"/>
      <c r="E556" s="2234">
        <v>22</v>
      </c>
      <c r="F556" s="2187" t="s">
        <v>1027</v>
      </c>
      <c r="G556" s="2389">
        <v>0</v>
      </c>
      <c r="H556" s="2389" t="s">
        <v>1027</v>
      </c>
      <c r="I556" s="226" t="s">
        <v>1442</v>
      </c>
      <c r="J556" s="2391" t="s">
        <v>1027</v>
      </c>
      <c r="K556" s="2391" t="s">
        <v>1027</v>
      </c>
      <c r="L556" s="2391" t="s">
        <v>1027</v>
      </c>
      <c r="M556" s="2391" t="s">
        <v>1027</v>
      </c>
      <c r="N556" s="2391" t="s">
        <v>1027</v>
      </c>
      <c r="O556" s="2437" t="s">
        <v>1027</v>
      </c>
      <c r="P556" s="2391" t="s">
        <v>1027</v>
      </c>
      <c r="R556" s="2391" t="s">
        <v>1027</v>
      </c>
      <c r="S556" s="2185" t="s">
        <v>1440</v>
      </c>
      <c r="T556" s="2391" t="s">
        <v>1027</v>
      </c>
      <c r="U556" s="2391" t="s">
        <v>1027</v>
      </c>
      <c r="V556" s="2391" t="s">
        <v>1027</v>
      </c>
      <c r="W556" s="2391" t="s">
        <v>1027</v>
      </c>
      <c r="X556" s="2391" t="s">
        <v>1027</v>
      </c>
      <c r="Y556" s="2391" t="s">
        <v>1027</v>
      </c>
      <c r="Z556" s="2438" t="s">
        <v>232</v>
      </c>
      <c r="AA556" s="152"/>
      <c r="AB556" s="152"/>
      <c r="AC556" s="152"/>
      <c r="AD556" s="152"/>
      <c r="AE556" s="152"/>
      <c r="AF556" s="152"/>
      <c r="AG556" s="152"/>
      <c r="AH556" s="152"/>
    </row>
    <row r="557" spans="1:34" s="2185" customFormat="1" ht="13.8">
      <c r="A557" s="2226" t="s">
        <v>590</v>
      </c>
      <c r="B557" s="152"/>
      <c r="D557" s="2340"/>
      <c r="E557" s="2234">
        <v>23</v>
      </c>
      <c r="F557" s="2187" t="s">
        <v>1027</v>
      </c>
      <c r="G557" s="2389">
        <v>0</v>
      </c>
      <c r="H557" s="2389" t="s">
        <v>1027</v>
      </c>
      <c r="I557" s="226" t="s">
        <v>1442</v>
      </c>
      <c r="J557" s="2391" t="s">
        <v>1027</v>
      </c>
      <c r="K557" s="2391" t="s">
        <v>1027</v>
      </c>
      <c r="L557" s="2391" t="s">
        <v>1027</v>
      </c>
      <c r="M557" s="2391" t="s">
        <v>1027</v>
      </c>
      <c r="N557" s="2391" t="s">
        <v>1027</v>
      </c>
      <c r="O557" s="2437" t="s">
        <v>1027</v>
      </c>
      <c r="P557" s="2391" t="s">
        <v>1027</v>
      </c>
      <c r="R557" s="2391" t="s">
        <v>1027</v>
      </c>
      <c r="S557" s="2185" t="s">
        <v>1440</v>
      </c>
      <c r="T557" s="2391" t="s">
        <v>1027</v>
      </c>
      <c r="U557" s="2391" t="s">
        <v>1027</v>
      </c>
      <c r="V557" s="2391" t="s">
        <v>1027</v>
      </c>
      <c r="W557" s="2391" t="s">
        <v>1027</v>
      </c>
      <c r="X557" s="2391" t="s">
        <v>1027</v>
      </c>
      <c r="Y557" s="2391" t="s">
        <v>1027</v>
      </c>
      <c r="Z557" s="2438" t="s">
        <v>232</v>
      </c>
      <c r="AA557" s="152"/>
      <c r="AB557" s="152"/>
      <c r="AC557" s="152"/>
      <c r="AD557" s="152"/>
      <c r="AE557" s="152"/>
      <c r="AF557" s="152"/>
      <c r="AG557" s="152"/>
      <c r="AH557" s="152"/>
    </row>
    <row r="558" spans="1:34" s="2185" customFormat="1" ht="13.8">
      <c r="A558" s="2226" t="s">
        <v>590</v>
      </c>
      <c r="B558" s="152"/>
      <c r="D558" s="2340"/>
      <c r="E558" s="2234">
        <v>24</v>
      </c>
      <c r="F558" s="2187" t="s">
        <v>1027</v>
      </c>
      <c r="G558" s="2389">
        <v>0</v>
      </c>
      <c r="H558" s="2389" t="s">
        <v>1027</v>
      </c>
      <c r="I558" s="226" t="s">
        <v>1442</v>
      </c>
      <c r="J558" s="2391" t="s">
        <v>1027</v>
      </c>
      <c r="K558" s="2391" t="s">
        <v>1027</v>
      </c>
      <c r="L558" s="2391" t="s">
        <v>1027</v>
      </c>
      <c r="M558" s="2391" t="s">
        <v>1027</v>
      </c>
      <c r="N558" s="2391" t="s">
        <v>1027</v>
      </c>
      <c r="O558" s="2437" t="s">
        <v>1027</v>
      </c>
      <c r="P558" s="2391" t="s">
        <v>1027</v>
      </c>
      <c r="R558" s="2391" t="s">
        <v>1027</v>
      </c>
      <c r="S558" s="2185" t="s">
        <v>1440</v>
      </c>
      <c r="T558" s="2391" t="s">
        <v>1027</v>
      </c>
      <c r="U558" s="2391" t="s">
        <v>1027</v>
      </c>
      <c r="V558" s="2391" t="s">
        <v>1027</v>
      </c>
      <c r="W558" s="2391" t="s">
        <v>1027</v>
      </c>
      <c r="X558" s="2391" t="s">
        <v>1027</v>
      </c>
      <c r="Y558" s="2391" t="s">
        <v>1027</v>
      </c>
      <c r="Z558" s="2438" t="s">
        <v>232</v>
      </c>
      <c r="AA558" s="152"/>
      <c r="AB558" s="152"/>
      <c r="AC558" s="152"/>
      <c r="AD558" s="152"/>
      <c r="AE558" s="152"/>
      <c r="AF558" s="152"/>
      <c r="AG558" s="152"/>
      <c r="AH558" s="152"/>
    </row>
    <row r="559" spans="1:34" s="2185" customFormat="1" ht="13.8">
      <c r="A559" s="2226" t="s">
        <v>590</v>
      </c>
      <c r="B559" s="152"/>
      <c r="D559" s="2340"/>
      <c r="E559" s="2234">
        <v>25</v>
      </c>
      <c r="F559" s="2187" t="s">
        <v>1027</v>
      </c>
      <c r="G559" s="2389">
        <v>0</v>
      </c>
      <c r="H559" s="2389" t="s">
        <v>1027</v>
      </c>
      <c r="I559" s="226" t="s">
        <v>1442</v>
      </c>
      <c r="J559" s="2391" t="s">
        <v>1027</v>
      </c>
      <c r="K559" s="2391" t="s">
        <v>1027</v>
      </c>
      <c r="L559" s="2391" t="s">
        <v>1027</v>
      </c>
      <c r="M559" s="2391" t="s">
        <v>1027</v>
      </c>
      <c r="N559" s="2391" t="s">
        <v>1027</v>
      </c>
      <c r="O559" s="2437" t="s">
        <v>1027</v>
      </c>
      <c r="P559" s="2391" t="s">
        <v>1027</v>
      </c>
      <c r="R559" s="2391" t="s">
        <v>1027</v>
      </c>
      <c r="S559" s="2185" t="s">
        <v>1440</v>
      </c>
      <c r="T559" s="2391" t="s">
        <v>1027</v>
      </c>
      <c r="U559" s="2391" t="s">
        <v>1027</v>
      </c>
      <c r="V559" s="2391" t="s">
        <v>1027</v>
      </c>
      <c r="W559" s="2391" t="s">
        <v>1027</v>
      </c>
      <c r="X559" s="2391" t="s">
        <v>1027</v>
      </c>
      <c r="Y559" s="2391" t="s">
        <v>1027</v>
      </c>
      <c r="Z559" s="2438" t="s">
        <v>232</v>
      </c>
      <c r="AA559" s="152"/>
      <c r="AB559" s="152"/>
      <c r="AC559" s="152"/>
      <c r="AD559" s="152"/>
      <c r="AE559" s="152"/>
      <c r="AF559" s="152"/>
      <c r="AG559" s="152"/>
      <c r="AH559" s="152"/>
    </row>
    <row r="560" spans="1:34" s="2185" customFormat="1" ht="13.8">
      <c r="A560" s="152"/>
      <c r="B560" s="152"/>
      <c r="D560" s="2340"/>
      <c r="F560" s="2355" t="s">
        <v>1412</v>
      </c>
      <c r="G560" s="2371"/>
      <c r="H560" s="2371"/>
      <c r="I560" s="2371"/>
      <c r="J560" s="2393">
        <v>8470.2895000000008</v>
      </c>
      <c r="K560" s="2393">
        <v>7238.3994999999995</v>
      </c>
      <c r="L560" s="2393">
        <v>7014.5264999999999</v>
      </c>
      <c r="M560" s="2393">
        <v>7358.2294999999995</v>
      </c>
      <c r="N560" s="2393">
        <v>6982.7469999999994</v>
      </c>
      <c r="O560" s="2394">
        <v>6773.7635</v>
      </c>
      <c r="P560" s="2393">
        <v>6562.5254999999997</v>
      </c>
      <c r="R560" s="2393">
        <v>6926.5280000000002</v>
      </c>
      <c r="T560" s="2393">
        <v>6725.6746349999994</v>
      </c>
      <c r="U560" s="2393">
        <v>7078.4227150000006</v>
      </c>
      <c r="V560" s="2393">
        <v>9763.6030350000001</v>
      </c>
      <c r="W560" s="2393">
        <v>9806.1602500000008</v>
      </c>
      <c r="X560" s="2393">
        <v>12679.4</v>
      </c>
      <c r="Y560" s="2393" t="s">
        <v>1027</v>
      </c>
      <c r="AA560" s="152"/>
      <c r="AB560" s="152"/>
      <c r="AC560" s="152"/>
      <c r="AD560" s="152"/>
      <c r="AE560" s="152"/>
      <c r="AF560" s="152"/>
      <c r="AG560" s="152"/>
      <c r="AH560" s="152"/>
    </row>
    <row r="561" spans="1:34" s="2185" customFormat="1" ht="13.2">
      <c r="A561" s="152"/>
      <c r="B561" s="152"/>
      <c r="D561" s="2439"/>
      <c r="E561" s="2339"/>
      <c r="F561" s="2187"/>
      <c r="O561" s="2372"/>
      <c r="P561" s="2373"/>
      <c r="R561" s="2186"/>
      <c r="AA561" s="152"/>
      <c r="AB561" s="152"/>
      <c r="AC561" s="152"/>
      <c r="AD561" s="152"/>
      <c r="AE561" s="152"/>
      <c r="AF561" s="152"/>
      <c r="AG561" s="152"/>
      <c r="AH561" s="152"/>
    </row>
    <row r="562" spans="1:34" s="2185" customFormat="1" ht="13.2">
      <c r="A562" s="152"/>
      <c r="B562" s="152"/>
      <c r="D562" s="2439"/>
      <c r="E562" s="2339"/>
      <c r="F562" s="2187"/>
      <c r="O562" s="2372"/>
      <c r="P562" s="2373"/>
      <c r="AA562" s="152"/>
      <c r="AB562" s="152"/>
      <c r="AC562" s="152"/>
      <c r="AD562" s="152"/>
      <c r="AE562" s="152"/>
      <c r="AF562" s="152"/>
      <c r="AG562" s="152"/>
      <c r="AH562" s="152"/>
    </row>
    <row r="563" spans="1:34" s="2185" customFormat="1" ht="13.8">
      <c r="A563" s="152"/>
      <c r="B563" s="152"/>
      <c r="D563" s="2374"/>
      <c r="E563" s="2187"/>
      <c r="F563" s="2430"/>
      <c r="G563" s="2320"/>
      <c r="H563" s="2320"/>
      <c r="I563" s="2320"/>
      <c r="J563" s="2320"/>
      <c r="K563" s="2320"/>
      <c r="L563" s="2320"/>
      <c r="M563" s="2320"/>
      <c r="N563" s="2320"/>
      <c r="O563" s="2361" t="s">
        <v>1413</v>
      </c>
      <c r="P563" s="2320"/>
      <c r="R563" s="2330"/>
      <c r="S563" s="2320"/>
      <c r="T563" s="2320"/>
      <c r="U563" s="2440"/>
      <c r="V563" s="2440"/>
      <c r="W563" s="2440"/>
      <c r="X563" s="2440"/>
      <c r="AA563" s="152"/>
      <c r="AB563" s="152"/>
      <c r="AC563" s="152"/>
      <c r="AD563" s="152"/>
      <c r="AE563" s="152"/>
      <c r="AF563" s="152"/>
      <c r="AG563" s="152"/>
      <c r="AH563" s="152"/>
    </row>
    <row r="564" spans="1:34" s="2185" customFormat="1" ht="13.8">
      <c r="A564" s="152"/>
      <c r="B564" s="152"/>
      <c r="D564" s="2324">
        <v>5.0199999999999996</v>
      </c>
      <c r="E564" s="2412"/>
      <c r="F564" s="2326" t="s">
        <v>17</v>
      </c>
      <c r="G564" s="2320" t="s">
        <v>1436</v>
      </c>
      <c r="H564" s="2320"/>
      <c r="I564" s="2320"/>
      <c r="J564" s="2327" t="s">
        <v>1353</v>
      </c>
      <c r="K564" s="2327" t="s">
        <v>463</v>
      </c>
      <c r="L564" s="2327" t="s">
        <v>464</v>
      </c>
      <c r="M564" s="2327" t="s">
        <v>465</v>
      </c>
      <c r="N564" s="2327" t="s">
        <v>466</v>
      </c>
      <c r="O564" s="2328" t="s">
        <v>147</v>
      </c>
      <c r="P564" s="2330" t="s">
        <v>148</v>
      </c>
      <c r="R564" s="2330" t="s">
        <v>1354</v>
      </c>
      <c r="S564" s="2320" t="s">
        <v>1443</v>
      </c>
      <c r="T564" s="2330" t="s">
        <v>1441</v>
      </c>
      <c r="U564" s="2327" t="s">
        <v>459</v>
      </c>
      <c r="V564" s="2327" t="s">
        <v>460</v>
      </c>
      <c r="W564" s="2327" t="s">
        <v>461</v>
      </c>
      <c r="X564" s="2327" t="s">
        <v>1355</v>
      </c>
      <c r="Y564" s="2327" t="s">
        <v>1356</v>
      </c>
      <c r="AA564" s="152"/>
      <c r="AB564" s="152"/>
      <c r="AC564" s="152"/>
      <c r="AD564" s="152"/>
      <c r="AE564" s="152"/>
      <c r="AF564" s="152"/>
      <c r="AG564" s="152"/>
      <c r="AH564" s="152"/>
    </row>
    <row r="565" spans="1:34" s="2185" customFormat="1" ht="13.8">
      <c r="A565" s="152"/>
      <c r="B565" s="152"/>
      <c r="D565" s="2324"/>
      <c r="E565" s="2234">
        <v>0</v>
      </c>
      <c r="F565" s="2432">
        <v>0</v>
      </c>
      <c r="G565" s="2433">
        <v>0</v>
      </c>
      <c r="H565" s="2433" t="s">
        <v>114</v>
      </c>
      <c r="I565" s="2434" t="s">
        <v>1444</v>
      </c>
      <c r="J565" s="2400">
        <v>0</v>
      </c>
      <c r="K565" s="2400">
        <v>0</v>
      </c>
      <c r="L565" s="2400">
        <v>0</v>
      </c>
      <c r="M565" s="2400">
        <v>0</v>
      </c>
      <c r="N565" s="2400">
        <v>0</v>
      </c>
      <c r="O565" s="2400">
        <v>0</v>
      </c>
      <c r="P565" s="2400">
        <v>0</v>
      </c>
      <c r="R565" s="2435" t="s">
        <v>1027</v>
      </c>
      <c r="S565" s="2436" t="s">
        <v>1443</v>
      </c>
      <c r="T565" s="2435">
        <v>0</v>
      </c>
      <c r="U565" s="2435">
        <v>0</v>
      </c>
      <c r="V565" s="2435">
        <v>0</v>
      </c>
      <c r="W565" s="2435">
        <v>0</v>
      </c>
      <c r="X565" s="2435">
        <v>0</v>
      </c>
      <c r="Y565" s="2435">
        <v>0</v>
      </c>
      <c r="AA565" s="152"/>
      <c r="AB565" s="152"/>
      <c r="AC565" s="152"/>
      <c r="AD565" s="152"/>
      <c r="AE565" s="152"/>
      <c r="AF565" s="152"/>
      <c r="AG565" s="152"/>
      <c r="AH565" s="152"/>
    </row>
    <row r="566" spans="1:34" s="2185" customFormat="1" ht="13.8">
      <c r="A566" s="2226" t="s">
        <v>232</v>
      </c>
      <c r="B566" s="152"/>
      <c r="C566" s="2339"/>
      <c r="D566" s="2340"/>
      <c r="E566" s="2234">
        <v>1</v>
      </c>
      <c r="F566" s="2187" t="s">
        <v>1494</v>
      </c>
      <c r="G566" s="2389" t="s">
        <v>945</v>
      </c>
      <c r="H566" s="2389" t="s">
        <v>114</v>
      </c>
      <c r="I566" s="226" t="s">
        <v>1444</v>
      </c>
      <c r="J566" s="2391">
        <v>360.75099999999998</v>
      </c>
      <c r="K566" s="2391">
        <v>312.66800000000001</v>
      </c>
      <c r="L566" s="2391">
        <v>263.303</v>
      </c>
      <c r="M566" s="2391">
        <v>271.50599999999997</v>
      </c>
      <c r="N566" s="2391">
        <v>315.03300000000002</v>
      </c>
      <c r="O566" s="2437">
        <v>305.04199999999997</v>
      </c>
      <c r="P566" s="2391">
        <v>352.85399999999998</v>
      </c>
      <c r="R566" s="2391">
        <v>304.45400000000001</v>
      </c>
      <c r="S566" s="2185" t="s">
        <v>1443</v>
      </c>
      <c r="T566" s="2391">
        <v>375.41719999999998</v>
      </c>
      <c r="U566" s="2391">
        <v>421.2</v>
      </c>
      <c r="V566" s="2391" t="s">
        <v>1027</v>
      </c>
      <c r="W566" s="2391" t="s">
        <v>1027</v>
      </c>
      <c r="X566" s="2391" t="s">
        <v>1027</v>
      </c>
      <c r="Y566" s="2391" t="s">
        <v>1027</v>
      </c>
      <c r="Z566" s="2438" t="s">
        <v>1514</v>
      </c>
      <c r="AA566" s="152"/>
      <c r="AB566" s="152"/>
      <c r="AC566" s="152"/>
      <c r="AD566" s="152"/>
      <c r="AE566" s="152"/>
      <c r="AF566" s="152"/>
      <c r="AG566" s="152"/>
      <c r="AH566" s="152"/>
    </row>
    <row r="567" spans="1:34" s="2185" customFormat="1" ht="13.8">
      <c r="A567" s="2226" t="s">
        <v>232</v>
      </c>
      <c r="B567" s="152"/>
      <c r="D567" s="2340"/>
      <c r="E567" s="2234">
        <v>2</v>
      </c>
      <c r="F567" s="2187" t="s">
        <v>1498</v>
      </c>
      <c r="G567" s="2389" t="s">
        <v>953</v>
      </c>
      <c r="H567" s="2389" t="s">
        <v>114</v>
      </c>
      <c r="I567" s="226" t="s">
        <v>1444</v>
      </c>
      <c r="J567" s="2391">
        <v>1177.6369999999999</v>
      </c>
      <c r="K567" s="2391">
        <v>1304.627</v>
      </c>
      <c r="L567" s="2391">
        <v>739.56600000000003</v>
      </c>
      <c r="M567" s="2391">
        <v>1187.395</v>
      </c>
      <c r="N567" s="2391">
        <v>946.36800000000005</v>
      </c>
      <c r="O567" s="2437">
        <v>1397.1410000000001</v>
      </c>
      <c r="P567" s="2391">
        <v>1336.174</v>
      </c>
      <c r="R567" s="2391">
        <v>1036.6590000000001</v>
      </c>
      <c r="S567" s="2185" t="s">
        <v>1443</v>
      </c>
      <c r="T567" s="2391">
        <v>1373.8503599999999</v>
      </c>
      <c r="U567" s="2391">
        <v>1574.9260200000001</v>
      </c>
      <c r="V567" s="2391">
        <v>1706.2805699999999</v>
      </c>
      <c r="W567" s="2391">
        <v>2002.4952499999999</v>
      </c>
      <c r="X567" s="2391" t="s">
        <v>1027</v>
      </c>
      <c r="Y567" s="2391" t="s">
        <v>1027</v>
      </c>
      <c r="Z567" s="2438" t="s">
        <v>1514</v>
      </c>
      <c r="AA567" s="152"/>
      <c r="AB567" s="152"/>
      <c r="AC567" s="152"/>
      <c r="AD567" s="152"/>
      <c r="AE567" s="152"/>
      <c r="AF567" s="152"/>
      <c r="AG567" s="152"/>
      <c r="AH567" s="152"/>
    </row>
    <row r="568" spans="1:34" s="2185" customFormat="1" ht="13.8">
      <c r="A568" s="2226" t="s">
        <v>232</v>
      </c>
      <c r="B568" s="152"/>
      <c r="C568" s="2339"/>
      <c r="D568" s="2340"/>
      <c r="E568" s="2234">
        <v>3</v>
      </c>
      <c r="F568" s="2187" t="s">
        <v>1500</v>
      </c>
      <c r="G568" s="2389" t="s">
        <v>964</v>
      </c>
      <c r="H568" s="2389" t="s">
        <v>114</v>
      </c>
      <c r="I568" s="226" t="s">
        <v>1444</v>
      </c>
      <c r="J568" s="2391">
        <v>627.72199999999998</v>
      </c>
      <c r="K568" s="2391">
        <v>482.18900000000002</v>
      </c>
      <c r="L568" s="2391">
        <v>314.16800000000001</v>
      </c>
      <c r="M568" s="2391">
        <v>229.76599999999999</v>
      </c>
      <c r="N568" s="2391">
        <v>270.72699999999998</v>
      </c>
      <c r="O568" s="2437">
        <v>243.69900000000001</v>
      </c>
      <c r="P568" s="2391">
        <v>238.911</v>
      </c>
      <c r="R568" s="2391">
        <v>257.952</v>
      </c>
      <c r="S568" s="2185" t="s">
        <v>1443</v>
      </c>
      <c r="T568" s="2391">
        <v>299.65956999999997</v>
      </c>
      <c r="U568" s="2391">
        <v>363.57542999999998</v>
      </c>
      <c r="V568" s="2391">
        <v>409.04908999999998</v>
      </c>
      <c r="W568" s="2391" t="s">
        <v>1027</v>
      </c>
      <c r="X568" s="2391" t="s">
        <v>1027</v>
      </c>
      <c r="Y568" s="2391" t="s">
        <v>1027</v>
      </c>
      <c r="Z568" s="2438" t="s">
        <v>1514</v>
      </c>
      <c r="AA568" s="152"/>
      <c r="AB568" s="152"/>
      <c r="AC568" s="152"/>
      <c r="AD568" s="152"/>
      <c r="AE568" s="152"/>
      <c r="AF568" s="152"/>
      <c r="AG568" s="152"/>
      <c r="AH568" s="152"/>
    </row>
    <row r="569" spans="1:34" s="2185" customFormat="1" ht="13.8">
      <c r="A569" s="2226" t="s">
        <v>232</v>
      </c>
      <c r="B569" s="152"/>
      <c r="C569" s="2339"/>
      <c r="D569" s="2340"/>
      <c r="E569" s="2234">
        <v>4</v>
      </c>
      <c r="F569" s="2187" t="s">
        <v>1503</v>
      </c>
      <c r="G569" s="2389" t="s">
        <v>971</v>
      </c>
      <c r="H569" s="2389" t="s">
        <v>114</v>
      </c>
      <c r="I569" s="226" t="s">
        <v>1444</v>
      </c>
      <c r="J569" s="2391">
        <v>716.18499999999995</v>
      </c>
      <c r="K569" s="2391">
        <v>706.91499999999996</v>
      </c>
      <c r="L569" s="2391">
        <v>540.85599999999999</v>
      </c>
      <c r="M569" s="2391">
        <v>628.46500000000003</v>
      </c>
      <c r="N569" s="2391">
        <v>695.36400000000003</v>
      </c>
      <c r="O569" s="2437">
        <v>766.32</v>
      </c>
      <c r="P569" s="2391">
        <v>754.43700000000001</v>
      </c>
      <c r="R569" s="2391">
        <v>763.51300000000003</v>
      </c>
      <c r="S569" s="2185" t="s">
        <v>1443</v>
      </c>
      <c r="T569" s="2391">
        <v>791.84910000000002</v>
      </c>
      <c r="U569" s="2391">
        <v>993.90476000000001</v>
      </c>
      <c r="V569" s="2391">
        <v>1081.8239000000001</v>
      </c>
      <c r="W569" s="2391" t="s">
        <v>1027</v>
      </c>
      <c r="X569" s="2391" t="s">
        <v>1027</v>
      </c>
      <c r="Y569" s="2391" t="s">
        <v>1027</v>
      </c>
      <c r="Z569" s="2438" t="s">
        <v>1514</v>
      </c>
      <c r="AA569" s="152"/>
      <c r="AB569" s="152"/>
      <c r="AC569" s="152"/>
      <c r="AD569" s="152"/>
      <c r="AE569" s="152"/>
      <c r="AF569" s="152"/>
      <c r="AG569" s="152"/>
      <c r="AH569" s="152"/>
    </row>
    <row r="570" spans="1:34" s="2185" customFormat="1" ht="13.8">
      <c r="A570" s="2226" t="s">
        <v>232</v>
      </c>
      <c r="B570" s="152"/>
      <c r="C570" s="2339"/>
      <c r="D570" s="2340"/>
      <c r="E570" s="2234">
        <v>5</v>
      </c>
      <c r="F570" s="2187" t="s">
        <v>1504</v>
      </c>
      <c r="G570" s="2389" t="s">
        <v>978</v>
      </c>
      <c r="H570" s="2389" t="s">
        <v>114</v>
      </c>
      <c r="I570" s="226" t="s">
        <v>1444</v>
      </c>
      <c r="J570" s="2391">
        <v>536</v>
      </c>
      <c r="K570" s="2391">
        <v>550</v>
      </c>
      <c r="L570" s="2391">
        <v>539</v>
      </c>
      <c r="M570" s="2391">
        <v>497</v>
      </c>
      <c r="N570" s="2391">
        <v>361</v>
      </c>
      <c r="O570" s="2437">
        <v>237</v>
      </c>
      <c r="P570" s="2391">
        <v>8</v>
      </c>
      <c r="R570" s="2391">
        <v>371</v>
      </c>
      <c r="S570" s="2185" t="s">
        <v>1443</v>
      </c>
      <c r="T570" s="2391">
        <v>289.58213000000001</v>
      </c>
      <c r="U570" s="2391">
        <v>469.01229999999998</v>
      </c>
      <c r="V570" s="2391">
        <v>546.00138000000004</v>
      </c>
      <c r="W570" s="2391">
        <v>677.18732999999997</v>
      </c>
      <c r="X570" s="2391" t="s">
        <v>1027</v>
      </c>
      <c r="Y570" s="2391" t="s">
        <v>1027</v>
      </c>
      <c r="Z570" s="2438" t="s">
        <v>1514</v>
      </c>
      <c r="AA570" s="152"/>
      <c r="AB570" s="152"/>
      <c r="AC570" s="152"/>
      <c r="AD570" s="152"/>
      <c r="AE570" s="152"/>
      <c r="AF570" s="152"/>
      <c r="AG570" s="152"/>
      <c r="AH570" s="152"/>
    </row>
    <row r="571" spans="1:34" s="2185" customFormat="1" ht="13.8">
      <c r="A571" s="2226" t="s">
        <v>232</v>
      </c>
      <c r="B571" s="152"/>
      <c r="C571" s="2339"/>
      <c r="D571" s="2340"/>
      <c r="E571" s="2234">
        <v>6</v>
      </c>
      <c r="F571" s="2187" t="s">
        <v>1505</v>
      </c>
      <c r="G571" s="2389" t="s">
        <v>985</v>
      </c>
      <c r="H571" s="2389" t="s">
        <v>114</v>
      </c>
      <c r="I571" s="226" t="s">
        <v>1444</v>
      </c>
      <c r="J571" s="2391">
        <v>125.50619</v>
      </c>
      <c r="K571" s="2391">
        <v>138.58930000000001</v>
      </c>
      <c r="L571" s="2391">
        <v>138.13004000000001</v>
      </c>
      <c r="M571" s="2391">
        <v>152.89787000000001</v>
      </c>
      <c r="N571" s="2391">
        <v>165.85405</v>
      </c>
      <c r="O571" s="2437">
        <v>189.73474999999999</v>
      </c>
      <c r="P571" s="2391">
        <v>203.13404</v>
      </c>
      <c r="R571" s="2391">
        <v>175.14232000000001</v>
      </c>
      <c r="S571" s="2185" t="s">
        <v>1443</v>
      </c>
      <c r="T571" s="2391">
        <v>280.92635000000001</v>
      </c>
      <c r="U571" s="2391">
        <v>314.28464000000002</v>
      </c>
      <c r="V571" s="2391" t="s">
        <v>1027</v>
      </c>
      <c r="W571" s="2391" t="s">
        <v>1027</v>
      </c>
      <c r="X571" s="2391" t="s">
        <v>1027</v>
      </c>
      <c r="Y571" s="2391" t="s">
        <v>1027</v>
      </c>
      <c r="Z571" s="2438" t="s">
        <v>1514</v>
      </c>
      <c r="AA571" s="152"/>
      <c r="AB571" s="152"/>
      <c r="AC571" s="152"/>
      <c r="AD571" s="152"/>
      <c r="AE571" s="152"/>
      <c r="AF571" s="152"/>
      <c r="AG571" s="152"/>
      <c r="AH571" s="152"/>
    </row>
    <row r="572" spans="1:34" s="2185" customFormat="1" ht="13.8">
      <c r="A572" s="2226" t="s">
        <v>232</v>
      </c>
      <c r="B572" s="152"/>
      <c r="D572" s="2340"/>
      <c r="E572" s="2234">
        <v>7</v>
      </c>
      <c r="F572" s="2187" t="s">
        <v>1508</v>
      </c>
      <c r="G572" s="2389" t="s">
        <v>996</v>
      </c>
      <c r="H572" s="2389" t="s">
        <v>114</v>
      </c>
      <c r="I572" s="226" t="s">
        <v>1444</v>
      </c>
      <c r="J572" s="2391">
        <v>125.039</v>
      </c>
      <c r="K572" s="2391">
        <v>149.14500000000001</v>
      </c>
      <c r="L572" s="2391">
        <v>157.69999999999999</v>
      </c>
      <c r="M572" s="2391">
        <v>199.78200000000001</v>
      </c>
      <c r="N572" s="2391">
        <v>207.72300000000001</v>
      </c>
      <c r="O572" s="2437">
        <v>129.863</v>
      </c>
      <c r="P572" s="2391">
        <v>190.77</v>
      </c>
      <c r="R572" s="2391">
        <v>124.268</v>
      </c>
      <c r="S572" s="2185" t="s">
        <v>1443</v>
      </c>
      <c r="T572" s="2391">
        <v>231.38300000000001</v>
      </c>
      <c r="U572" s="2391">
        <v>255.16414</v>
      </c>
      <c r="V572" s="2391" t="s">
        <v>1027</v>
      </c>
      <c r="W572" s="2391" t="s">
        <v>1027</v>
      </c>
      <c r="X572" s="2391" t="s">
        <v>1027</v>
      </c>
      <c r="Y572" s="2391" t="s">
        <v>1027</v>
      </c>
      <c r="Z572" s="2438" t="s">
        <v>1514</v>
      </c>
      <c r="AA572" s="152"/>
      <c r="AB572" s="152"/>
      <c r="AC572" s="152"/>
      <c r="AD572" s="152"/>
      <c r="AE572" s="152"/>
      <c r="AF572" s="152"/>
      <c r="AG572" s="152"/>
      <c r="AH572" s="152"/>
    </row>
    <row r="573" spans="1:34" s="2185" customFormat="1" ht="13.8">
      <c r="A573" s="2226" t="s">
        <v>232</v>
      </c>
      <c r="B573" s="152"/>
      <c r="D573" s="2340"/>
      <c r="E573" s="2234">
        <v>8</v>
      </c>
      <c r="F573" s="2187" t="s">
        <v>1510</v>
      </c>
      <c r="G573" s="2389" t="s">
        <v>1004</v>
      </c>
      <c r="H573" s="2389" t="s">
        <v>114</v>
      </c>
      <c r="I573" s="226" t="s">
        <v>1444</v>
      </c>
      <c r="J573" s="2391">
        <v>541.48</v>
      </c>
      <c r="K573" s="2391">
        <v>540.6</v>
      </c>
      <c r="L573" s="2391">
        <v>630.1</v>
      </c>
      <c r="M573" s="2391">
        <v>619.4</v>
      </c>
      <c r="N573" s="2391">
        <v>828</v>
      </c>
      <c r="O573" s="2437">
        <v>761.4</v>
      </c>
      <c r="P573" s="2391">
        <v>692.4</v>
      </c>
      <c r="R573" s="2391">
        <v>849.5</v>
      </c>
      <c r="S573" s="2185" t="s">
        <v>1443</v>
      </c>
      <c r="T573" s="2391">
        <v>720.79055000000005</v>
      </c>
      <c r="U573" s="2391">
        <v>739.10607000000005</v>
      </c>
      <c r="V573" s="2391">
        <v>774.83171000000004</v>
      </c>
      <c r="W573" s="2391">
        <v>707.97112000000004</v>
      </c>
      <c r="X573" s="2391" t="s">
        <v>1027</v>
      </c>
      <c r="Y573" s="2391" t="s">
        <v>1027</v>
      </c>
      <c r="Z573" s="2438" t="s">
        <v>1514</v>
      </c>
      <c r="AA573" s="152"/>
      <c r="AB573" s="152"/>
      <c r="AC573" s="152"/>
      <c r="AD573" s="152"/>
      <c r="AE573" s="152"/>
      <c r="AF573" s="152"/>
      <c r="AG573" s="152"/>
      <c r="AH573" s="152"/>
    </row>
    <row r="574" spans="1:34" s="2185" customFormat="1" ht="13.8">
      <c r="A574" s="2226" t="s">
        <v>590</v>
      </c>
      <c r="B574" s="152"/>
      <c r="D574" s="2340"/>
      <c r="E574" s="2234">
        <v>9</v>
      </c>
      <c r="F574" s="2187" t="s">
        <v>1027</v>
      </c>
      <c r="G574" s="2389">
        <v>0</v>
      </c>
      <c r="H574" s="2389" t="s">
        <v>1027</v>
      </c>
      <c r="I574" s="226" t="s">
        <v>1444</v>
      </c>
      <c r="J574" s="2391" t="s">
        <v>1027</v>
      </c>
      <c r="K574" s="2391" t="s">
        <v>1027</v>
      </c>
      <c r="L574" s="2391" t="s">
        <v>1027</v>
      </c>
      <c r="M574" s="2391" t="s">
        <v>1027</v>
      </c>
      <c r="N574" s="2391" t="s">
        <v>1027</v>
      </c>
      <c r="O574" s="2437" t="s">
        <v>1027</v>
      </c>
      <c r="P574" s="2391" t="s">
        <v>1027</v>
      </c>
      <c r="R574" s="2391" t="s">
        <v>1027</v>
      </c>
      <c r="S574" s="2185" t="s">
        <v>1443</v>
      </c>
      <c r="T574" s="2391" t="s">
        <v>1027</v>
      </c>
      <c r="U574" s="2391" t="s">
        <v>1027</v>
      </c>
      <c r="V574" s="2391" t="s">
        <v>1027</v>
      </c>
      <c r="W574" s="2391" t="s">
        <v>1027</v>
      </c>
      <c r="X574" s="2391" t="s">
        <v>1027</v>
      </c>
      <c r="Y574" s="2391" t="s">
        <v>1027</v>
      </c>
      <c r="Z574" s="2438" t="s">
        <v>232</v>
      </c>
      <c r="AA574" s="152"/>
      <c r="AB574" s="152"/>
      <c r="AC574" s="152"/>
      <c r="AD574" s="152"/>
      <c r="AE574" s="152"/>
      <c r="AF574" s="152"/>
      <c r="AG574" s="152"/>
      <c r="AH574" s="152"/>
    </row>
    <row r="575" spans="1:34" s="2185" customFormat="1" ht="13.8">
      <c r="A575" s="2226" t="s">
        <v>590</v>
      </c>
      <c r="B575" s="152"/>
      <c r="D575" s="2340"/>
      <c r="E575" s="2234">
        <v>10</v>
      </c>
      <c r="F575" s="2187" t="s">
        <v>1027</v>
      </c>
      <c r="G575" s="2389">
        <v>0</v>
      </c>
      <c r="H575" s="2389" t="s">
        <v>1027</v>
      </c>
      <c r="I575" s="226" t="s">
        <v>1444</v>
      </c>
      <c r="J575" s="2391" t="s">
        <v>1027</v>
      </c>
      <c r="K575" s="2391" t="s">
        <v>1027</v>
      </c>
      <c r="L575" s="2391" t="s">
        <v>1027</v>
      </c>
      <c r="M575" s="2391" t="s">
        <v>1027</v>
      </c>
      <c r="N575" s="2391" t="s">
        <v>1027</v>
      </c>
      <c r="O575" s="2437" t="s">
        <v>1027</v>
      </c>
      <c r="P575" s="2391" t="s">
        <v>1027</v>
      </c>
      <c r="R575" s="2391" t="s">
        <v>1027</v>
      </c>
      <c r="S575" s="2185" t="s">
        <v>1443</v>
      </c>
      <c r="T575" s="2391" t="s">
        <v>1027</v>
      </c>
      <c r="U575" s="2391" t="s">
        <v>1027</v>
      </c>
      <c r="V575" s="2391" t="s">
        <v>1027</v>
      </c>
      <c r="W575" s="2391" t="s">
        <v>1027</v>
      </c>
      <c r="X575" s="2391" t="s">
        <v>1027</v>
      </c>
      <c r="Y575" s="2391" t="s">
        <v>1027</v>
      </c>
      <c r="Z575" s="2438" t="s">
        <v>232</v>
      </c>
      <c r="AA575" s="152"/>
      <c r="AB575" s="152"/>
      <c r="AC575" s="152"/>
      <c r="AD575" s="152"/>
      <c r="AE575" s="152"/>
      <c r="AF575" s="152"/>
      <c r="AG575" s="152"/>
      <c r="AH575" s="152"/>
    </row>
    <row r="576" spans="1:34" s="2185" customFormat="1" ht="13.8">
      <c r="A576" s="2226" t="s">
        <v>590</v>
      </c>
      <c r="B576" s="152"/>
      <c r="D576" s="2340"/>
      <c r="E576" s="2234">
        <v>11</v>
      </c>
      <c r="F576" s="2187" t="s">
        <v>1027</v>
      </c>
      <c r="G576" s="2389">
        <v>0</v>
      </c>
      <c r="H576" s="2389" t="s">
        <v>1027</v>
      </c>
      <c r="I576" s="226" t="s">
        <v>1444</v>
      </c>
      <c r="J576" s="2391" t="s">
        <v>1027</v>
      </c>
      <c r="K576" s="2391" t="s">
        <v>1027</v>
      </c>
      <c r="L576" s="2391" t="s">
        <v>1027</v>
      </c>
      <c r="M576" s="2391" t="s">
        <v>1027</v>
      </c>
      <c r="N576" s="2391" t="s">
        <v>1027</v>
      </c>
      <c r="O576" s="2437" t="s">
        <v>1027</v>
      </c>
      <c r="P576" s="2391" t="s">
        <v>1027</v>
      </c>
      <c r="R576" s="2391" t="s">
        <v>1027</v>
      </c>
      <c r="S576" s="2185" t="s">
        <v>1443</v>
      </c>
      <c r="T576" s="2391" t="s">
        <v>1027</v>
      </c>
      <c r="U576" s="2391" t="s">
        <v>1027</v>
      </c>
      <c r="V576" s="2391" t="s">
        <v>1027</v>
      </c>
      <c r="W576" s="2391" t="s">
        <v>1027</v>
      </c>
      <c r="X576" s="2391" t="s">
        <v>1027</v>
      </c>
      <c r="Y576" s="2391" t="s">
        <v>1027</v>
      </c>
      <c r="Z576" s="2438" t="s">
        <v>232</v>
      </c>
      <c r="AA576" s="152"/>
      <c r="AB576" s="152"/>
      <c r="AC576" s="152"/>
      <c r="AD576" s="152"/>
      <c r="AE576" s="152"/>
      <c r="AF576" s="152"/>
      <c r="AG576" s="152"/>
      <c r="AH576" s="152"/>
    </row>
    <row r="577" spans="1:34" s="2185" customFormat="1" ht="13.8">
      <c r="A577" s="2226" t="s">
        <v>590</v>
      </c>
      <c r="B577" s="152"/>
      <c r="D577" s="2340"/>
      <c r="E577" s="2234">
        <v>12</v>
      </c>
      <c r="F577" s="2187" t="s">
        <v>1027</v>
      </c>
      <c r="G577" s="2389">
        <v>0</v>
      </c>
      <c r="H577" s="2389" t="s">
        <v>1027</v>
      </c>
      <c r="I577" s="226" t="s">
        <v>1444</v>
      </c>
      <c r="J577" s="2391" t="s">
        <v>1027</v>
      </c>
      <c r="K577" s="2391" t="s">
        <v>1027</v>
      </c>
      <c r="L577" s="2391" t="s">
        <v>1027</v>
      </c>
      <c r="M577" s="2391" t="s">
        <v>1027</v>
      </c>
      <c r="N577" s="2391" t="s">
        <v>1027</v>
      </c>
      <c r="O577" s="2437" t="s">
        <v>1027</v>
      </c>
      <c r="P577" s="2391" t="s">
        <v>1027</v>
      </c>
      <c r="R577" s="2391" t="s">
        <v>1027</v>
      </c>
      <c r="S577" s="2185" t="s">
        <v>1443</v>
      </c>
      <c r="T577" s="2391" t="s">
        <v>1027</v>
      </c>
      <c r="U577" s="2391" t="s">
        <v>1027</v>
      </c>
      <c r="V577" s="2391" t="s">
        <v>1027</v>
      </c>
      <c r="W577" s="2391" t="s">
        <v>1027</v>
      </c>
      <c r="X577" s="2391" t="s">
        <v>1027</v>
      </c>
      <c r="Y577" s="2391" t="s">
        <v>1027</v>
      </c>
      <c r="Z577" s="2438" t="s">
        <v>232</v>
      </c>
      <c r="AA577" s="152"/>
      <c r="AB577" s="152"/>
      <c r="AC577" s="152"/>
      <c r="AD577" s="152"/>
      <c r="AE577" s="152"/>
      <c r="AF577" s="152"/>
      <c r="AG577" s="152"/>
      <c r="AH577" s="152"/>
    </row>
    <row r="578" spans="1:34" s="2185" customFormat="1" ht="13.8">
      <c r="A578" s="2226" t="s">
        <v>590</v>
      </c>
      <c r="B578" s="152"/>
      <c r="D578" s="2340"/>
      <c r="E578" s="2234">
        <v>13</v>
      </c>
      <c r="F578" s="2187" t="s">
        <v>1027</v>
      </c>
      <c r="G578" s="2389">
        <v>0</v>
      </c>
      <c r="H578" s="2389" t="s">
        <v>1027</v>
      </c>
      <c r="I578" s="226" t="s">
        <v>1444</v>
      </c>
      <c r="J578" s="2391" t="s">
        <v>1027</v>
      </c>
      <c r="K578" s="2391" t="s">
        <v>1027</v>
      </c>
      <c r="L578" s="2391" t="s">
        <v>1027</v>
      </c>
      <c r="M578" s="2391" t="s">
        <v>1027</v>
      </c>
      <c r="N578" s="2391" t="s">
        <v>1027</v>
      </c>
      <c r="O578" s="2437" t="s">
        <v>1027</v>
      </c>
      <c r="P578" s="2391" t="s">
        <v>1027</v>
      </c>
      <c r="R578" s="2391" t="s">
        <v>1027</v>
      </c>
      <c r="S578" s="2185" t="s">
        <v>1443</v>
      </c>
      <c r="T578" s="2391" t="s">
        <v>1027</v>
      </c>
      <c r="U578" s="2391" t="s">
        <v>1027</v>
      </c>
      <c r="V578" s="2391" t="s">
        <v>1027</v>
      </c>
      <c r="W578" s="2391" t="s">
        <v>1027</v>
      </c>
      <c r="X578" s="2391" t="s">
        <v>1027</v>
      </c>
      <c r="Y578" s="2391" t="s">
        <v>1027</v>
      </c>
      <c r="Z578" s="2438" t="s">
        <v>232</v>
      </c>
      <c r="AA578" s="152"/>
      <c r="AB578" s="152"/>
      <c r="AC578" s="152"/>
      <c r="AD578" s="152"/>
      <c r="AE578" s="152"/>
      <c r="AF578" s="152"/>
      <c r="AG578" s="152"/>
      <c r="AH578" s="152"/>
    </row>
    <row r="579" spans="1:34" s="2185" customFormat="1" ht="13.8">
      <c r="A579" s="2226" t="s">
        <v>590</v>
      </c>
      <c r="B579" s="152"/>
      <c r="D579" s="2340"/>
      <c r="E579" s="2234">
        <v>14</v>
      </c>
      <c r="F579" s="2187" t="s">
        <v>1027</v>
      </c>
      <c r="G579" s="2389">
        <v>0</v>
      </c>
      <c r="H579" s="2389" t="s">
        <v>1027</v>
      </c>
      <c r="I579" s="226" t="s">
        <v>1444</v>
      </c>
      <c r="J579" s="2391" t="s">
        <v>1027</v>
      </c>
      <c r="K579" s="2391" t="s">
        <v>1027</v>
      </c>
      <c r="L579" s="2391" t="s">
        <v>1027</v>
      </c>
      <c r="M579" s="2391" t="s">
        <v>1027</v>
      </c>
      <c r="N579" s="2391" t="s">
        <v>1027</v>
      </c>
      <c r="O579" s="2437" t="s">
        <v>1027</v>
      </c>
      <c r="P579" s="2391" t="s">
        <v>1027</v>
      </c>
      <c r="R579" s="2391" t="s">
        <v>1027</v>
      </c>
      <c r="S579" s="2185" t="s">
        <v>1443</v>
      </c>
      <c r="T579" s="2391" t="s">
        <v>1027</v>
      </c>
      <c r="U579" s="2391" t="s">
        <v>1027</v>
      </c>
      <c r="V579" s="2391" t="s">
        <v>1027</v>
      </c>
      <c r="W579" s="2391" t="s">
        <v>1027</v>
      </c>
      <c r="X579" s="2391" t="s">
        <v>1027</v>
      </c>
      <c r="Y579" s="2391" t="s">
        <v>1027</v>
      </c>
      <c r="Z579" s="2438" t="s">
        <v>232</v>
      </c>
      <c r="AA579" s="152"/>
      <c r="AB579" s="152"/>
      <c r="AC579" s="152"/>
      <c r="AD579" s="152"/>
      <c r="AE579" s="152"/>
      <c r="AF579" s="152"/>
      <c r="AG579" s="152"/>
      <c r="AH579" s="152"/>
    </row>
    <row r="580" spans="1:34" s="2185" customFormat="1" ht="13.8">
      <c r="A580" s="2226" t="s">
        <v>590</v>
      </c>
      <c r="B580" s="152"/>
      <c r="D580" s="2340"/>
      <c r="E580" s="2234">
        <v>15</v>
      </c>
      <c r="F580" s="2187" t="s">
        <v>1027</v>
      </c>
      <c r="G580" s="2389">
        <v>0</v>
      </c>
      <c r="H580" s="2389" t="s">
        <v>1027</v>
      </c>
      <c r="I580" s="226" t="s">
        <v>1444</v>
      </c>
      <c r="J580" s="2391" t="s">
        <v>1027</v>
      </c>
      <c r="K580" s="2391" t="s">
        <v>1027</v>
      </c>
      <c r="L580" s="2391" t="s">
        <v>1027</v>
      </c>
      <c r="M580" s="2391" t="s">
        <v>1027</v>
      </c>
      <c r="N580" s="2391" t="s">
        <v>1027</v>
      </c>
      <c r="O580" s="2437" t="s">
        <v>1027</v>
      </c>
      <c r="P580" s="2391" t="s">
        <v>1027</v>
      </c>
      <c r="R580" s="2391" t="s">
        <v>1027</v>
      </c>
      <c r="S580" s="2185" t="s">
        <v>1443</v>
      </c>
      <c r="T580" s="2391" t="s">
        <v>1027</v>
      </c>
      <c r="U580" s="2391" t="s">
        <v>1027</v>
      </c>
      <c r="V580" s="2391" t="s">
        <v>1027</v>
      </c>
      <c r="W580" s="2391" t="s">
        <v>1027</v>
      </c>
      <c r="X580" s="2391" t="s">
        <v>1027</v>
      </c>
      <c r="Y580" s="2391" t="s">
        <v>1027</v>
      </c>
      <c r="Z580" s="2438" t="s">
        <v>232</v>
      </c>
      <c r="AA580" s="152"/>
      <c r="AB580" s="152"/>
      <c r="AC580" s="152"/>
      <c r="AD580" s="152"/>
      <c r="AE580" s="152"/>
      <c r="AF580" s="152"/>
      <c r="AG580" s="152"/>
      <c r="AH580" s="152"/>
    </row>
    <row r="581" spans="1:34" s="2185" customFormat="1" ht="13.8">
      <c r="A581" s="2226" t="s">
        <v>590</v>
      </c>
      <c r="B581" s="152"/>
      <c r="D581" s="2340"/>
      <c r="E581" s="2234">
        <v>16</v>
      </c>
      <c r="F581" s="2187" t="s">
        <v>1027</v>
      </c>
      <c r="G581" s="2389">
        <v>0</v>
      </c>
      <c r="H581" s="2389" t="s">
        <v>1027</v>
      </c>
      <c r="I581" s="226" t="s">
        <v>1444</v>
      </c>
      <c r="J581" s="2391" t="s">
        <v>1027</v>
      </c>
      <c r="K581" s="2391" t="s">
        <v>1027</v>
      </c>
      <c r="L581" s="2391" t="s">
        <v>1027</v>
      </c>
      <c r="M581" s="2391" t="s">
        <v>1027</v>
      </c>
      <c r="N581" s="2391" t="s">
        <v>1027</v>
      </c>
      <c r="O581" s="2437" t="s">
        <v>1027</v>
      </c>
      <c r="P581" s="2391" t="s">
        <v>1027</v>
      </c>
      <c r="R581" s="2391" t="s">
        <v>1027</v>
      </c>
      <c r="S581" s="2185" t="s">
        <v>1443</v>
      </c>
      <c r="T581" s="2391" t="s">
        <v>1027</v>
      </c>
      <c r="U581" s="2391" t="s">
        <v>1027</v>
      </c>
      <c r="V581" s="2391" t="s">
        <v>1027</v>
      </c>
      <c r="W581" s="2391" t="s">
        <v>1027</v>
      </c>
      <c r="X581" s="2391" t="s">
        <v>1027</v>
      </c>
      <c r="Y581" s="2391" t="s">
        <v>1027</v>
      </c>
      <c r="Z581" s="2438" t="s">
        <v>232</v>
      </c>
      <c r="AA581" s="152"/>
      <c r="AB581" s="152"/>
      <c r="AC581" s="152"/>
      <c r="AD581" s="152"/>
      <c r="AE581" s="152"/>
      <c r="AF581" s="152"/>
      <c r="AG581" s="152"/>
      <c r="AH581" s="152"/>
    </row>
    <row r="582" spans="1:34" s="2185" customFormat="1" ht="13.8">
      <c r="A582" s="2226" t="s">
        <v>590</v>
      </c>
      <c r="B582" s="152"/>
      <c r="D582" s="2340"/>
      <c r="E582" s="2234">
        <v>17</v>
      </c>
      <c r="F582" s="2187" t="s">
        <v>1027</v>
      </c>
      <c r="G582" s="2389">
        <v>0</v>
      </c>
      <c r="H582" s="2389" t="s">
        <v>1027</v>
      </c>
      <c r="I582" s="226" t="s">
        <v>1444</v>
      </c>
      <c r="J582" s="2391" t="s">
        <v>1027</v>
      </c>
      <c r="K582" s="2391" t="s">
        <v>1027</v>
      </c>
      <c r="L582" s="2391" t="s">
        <v>1027</v>
      </c>
      <c r="M582" s="2391" t="s">
        <v>1027</v>
      </c>
      <c r="N582" s="2391" t="s">
        <v>1027</v>
      </c>
      <c r="O582" s="2437" t="s">
        <v>1027</v>
      </c>
      <c r="P582" s="2391" t="s">
        <v>1027</v>
      </c>
      <c r="R582" s="2391" t="s">
        <v>1027</v>
      </c>
      <c r="S582" s="2185" t="s">
        <v>1443</v>
      </c>
      <c r="T582" s="2391" t="s">
        <v>1027</v>
      </c>
      <c r="U582" s="2391" t="s">
        <v>1027</v>
      </c>
      <c r="V582" s="2391" t="s">
        <v>1027</v>
      </c>
      <c r="W582" s="2391" t="s">
        <v>1027</v>
      </c>
      <c r="X582" s="2391" t="s">
        <v>1027</v>
      </c>
      <c r="Y582" s="2391" t="s">
        <v>1027</v>
      </c>
      <c r="Z582" s="2438" t="s">
        <v>232</v>
      </c>
      <c r="AA582" s="152"/>
      <c r="AB582" s="152"/>
      <c r="AC582" s="152"/>
      <c r="AD582" s="152"/>
      <c r="AE582" s="152"/>
      <c r="AF582" s="152"/>
      <c r="AG582" s="152"/>
      <c r="AH582" s="152"/>
    </row>
    <row r="583" spans="1:34" s="2185" customFormat="1" ht="13.8">
      <c r="A583" s="2226" t="s">
        <v>590</v>
      </c>
      <c r="B583" s="152"/>
      <c r="D583" s="2340"/>
      <c r="E583" s="2234">
        <v>18</v>
      </c>
      <c r="F583" s="2187" t="s">
        <v>1027</v>
      </c>
      <c r="G583" s="2389">
        <v>0</v>
      </c>
      <c r="H583" s="2389" t="s">
        <v>1027</v>
      </c>
      <c r="I583" s="226" t="s">
        <v>1444</v>
      </c>
      <c r="J583" s="2391" t="s">
        <v>1027</v>
      </c>
      <c r="K583" s="2391" t="s">
        <v>1027</v>
      </c>
      <c r="L583" s="2391" t="s">
        <v>1027</v>
      </c>
      <c r="M583" s="2391" t="s">
        <v>1027</v>
      </c>
      <c r="N583" s="2391" t="s">
        <v>1027</v>
      </c>
      <c r="O583" s="2437" t="s">
        <v>1027</v>
      </c>
      <c r="P583" s="2391" t="s">
        <v>1027</v>
      </c>
      <c r="R583" s="2391" t="s">
        <v>1027</v>
      </c>
      <c r="S583" s="2185" t="s">
        <v>1443</v>
      </c>
      <c r="T583" s="2391" t="s">
        <v>1027</v>
      </c>
      <c r="U583" s="2391" t="s">
        <v>1027</v>
      </c>
      <c r="V583" s="2391" t="s">
        <v>1027</v>
      </c>
      <c r="W583" s="2391" t="s">
        <v>1027</v>
      </c>
      <c r="X583" s="2391" t="s">
        <v>1027</v>
      </c>
      <c r="Y583" s="2391" t="s">
        <v>1027</v>
      </c>
      <c r="Z583" s="2438" t="s">
        <v>232</v>
      </c>
      <c r="AA583" s="152"/>
      <c r="AB583" s="152"/>
      <c r="AC583" s="152"/>
      <c r="AD583" s="152"/>
      <c r="AE583" s="152"/>
      <c r="AF583" s="152"/>
      <c r="AG583" s="152"/>
      <c r="AH583" s="152"/>
    </row>
    <row r="584" spans="1:34" s="2185" customFormat="1" ht="13.8">
      <c r="A584" s="2226" t="s">
        <v>590</v>
      </c>
      <c r="B584" s="152"/>
      <c r="D584" s="2340"/>
      <c r="E584" s="2234">
        <v>19</v>
      </c>
      <c r="F584" s="2187" t="s">
        <v>1027</v>
      </c>
      <c r="G584" s="2389">
        <v>0</v>
      </c>
      <c r="H584" s="2389" t="s">
        <v>1027</v>
      </c>
      <c r="I584" s="226" t="s">
        <v>1444</v>
      </c>
      <c r="J584" s="2391" t="s">
        <v>1027</v>
      </c>
      <c r="K584" s="2391" t="s">
        <v>1027</v>
      </c>
      <c r="L584" s="2391" t="s">
        <v>1027</v>
      </c>
      <c r="M584" s="2391" t="s">
        <v>1027</v>
      </c>
      <c r="N584" s="2391" t="s">
        <v>1027</v>
      </c>
      <c r="O584" s="2437" t="s">
        <v>1027</v>
      </c>
      <c r="P584" s="2391" t="s">
        <v>1027</v>
      </c>
      <c r="R584" s="2391" t="s">
        <v>1027</v>
      </c>
      <c r="S584" s="2185" t="s">
        <v>1443</v>
      </c>
      <c r="T584" s="2391" t="s">
        <v>1027</v>
      </c>
      <c r="U584" s="2391" t="s">
        <v>1027</v>
      </c>
      <c r="V584" s="2391" t="s">
        <v>1027</v>
      </c>
      <c r="W584" s="2391" t="s">
        <v>1027</v>
      </c>
      <c r="X584" s="2391" t="s">
        <v>1027</v>
      </c>
      <c r="Y584" s="2391" t="s">
        <v>1027</v>
      </c>
      <c r="Z584" s="2438" t="s">
        <v>232</v>
      </c>
      <c r="AA584" s="152"/>
      <c r="AB584" s="152"/>
      <c r="AC584" s="152"/>
      <c r="AD584" s="152"/>
      <c r="AE584" s="152"/>
      <c r="AF584" s="152"/>
      <c r="AG584" s="152"/>
      <c r="AH584" s="152"/>
    </row>
    <row r="585" spans="1:34" s="2185" customFormat="1" ht="13.8">
      <c r="A585" s="2226" t="s">
        <v>590</v>
      </c>
      <c r="B585" s="152"/>
      <c r="D585" s="2340"/>
      <c r="E585" s="2234">
        <v>20</v>
      </c>
      <c r="F585" s="2187" t="s">
        <v>1027</v>
      </c>
      <c r="G585" s="2389">
        <v>0</v>
      </c>
      <c r="H585" s="2389" t="s">
        <v>1027</v>
      </c>
      <c r="I585" s="226" t="s">
        <v>1444</v>
      </c>
      <c r="J585" s="2391" t="s">
        <v>1027</v>
      </c>
      <c r="K585" s="2391" t="s">
        <v>1027</v>
      </c>
      <c r="L585" s="2391" t="s">
        <v>1027</v>
      </c>
      <c r="M585" s="2391" t="s">
        <v>1027</v>
      </c>
      <c r="N585" s="2391" t="s">
        <v>1027</v>
      </c>
      <c r="O585" s="2437" t="s">
        <v>1027</v>
      </c>
      <c r="P585" s="2391" t="s">
        <v>1027</v>
      </c>
      <c r="R585" s="2391" t="s">
        <v>1027</v>
      </c>
      <c r="S585" s="2185" t="s">
        <v>1443</v>
      </c>
      <c r="T585" s="2391" t="s">
        <v>1027</v>
      </c>
      <c r="U585" s="2391" t="s">
        <v>1027</v>
      </c>
      <c r="V585" s="2391" t="s">
        <v>1027</v>
      </c>
      <c r="W585" s="2391" t="s">
        <v>1027</v>
      </c>
      <c r="X585" s="2391" t="s">
        <v>1027</v>
      </c>
      <c r="Y585" s="2391" t="s">
        <v>1027</v>
      </c>
      <c r="Z585" s="2438" t="s">
        <v>232</v>
      </c>
      <c r="AA585" s="152"/>
      <c r="AB585" s="152"/>
      <c r="AC585" s="152"/>
      <c r="AD585" s="152"/>
      <c r="AE585" s="152"/>
      <c r="AF585" s="152"/>
      <c r="AG585" s="152"/>
      <c r="AH585" s="152"/>
    </row>
    <row r="586" spans="1:34" s="2185" customFormat="1" ht="13.8">
      <c r="A586" s="2226" t="s">
        <v>590</v>
      </c>
      <c r="B586" s="152"/>
      <c r="D586" s="2340"/>
      <c r="E586" s="2234">
        <v>21</v>
      </c>
      <c r="F586" s="2187" t="s">
        <v>1027</v>
      </c>
      <c r="G586" s="2389">
        <v>0</v>
      </c>
      <c r="H586" s="2389" t="s">
        <v>1027</v>
      </c>
      <c r="I586" s="226" t="s">
        <v>1444</v>
      </c>
      <c r="J586" s="2391" t="s">
        <v>1027</v>
      </c>
      <c r="K586" s="2391" t="s">
        <v>1027</v>
      </c>
      <c r="L586" s="2391" t="s">
        <v>1027</v>
      </c>
      <c r="M586" s="2391" t="s">
        <v>1027</v>
      </c>
      <c r="N586" s="2391" t="s">
        <v>1027</v>
      </c>
      <c r="O586" s="2437" t="s">
        <v>1027</v>
      </c>
      <c r="P586" s="2391" t="s">
        <v>1027</v>
      </c>
      <c r="R586" s="2391" t="s">
        <v>1027</v>
      </c>
      <c r="S586" s="2185" t="s">
        <v>1443</v>
      </c>
      <c r="T586" s="2391" t="s">
        <v>1027</v>
      </c>
      <c r="U586" s="2391" t="s">
        <v>1027</v>
      </c>
      <c r="V586" s="2391" t="s">
        <v>1027</v>
      </c>
      <c r="W586" s="2391" t="s">
        <v>1027</v>
      </c>
      <c r="X586" s="2391" t="s">
        <v>1027</v>
      </c>
      <c r="Y586" s="2391" t="s">
        <v>1027</v>
      </c>
      <c r="Z586" s="2438" t="s">
        <v>232</v>
      </c>
      <c r="AA586" s="152"/>
      <c r="AB586" s="152"/>
      <c r="AC586" s="152"/>
      <c r="AD586" s="152"/>
      <c r="AE586" s="152"/>
      <c r="AF586" s="152"/>
      <c r="AG586" s="152"/>
      <c r="AH586" s="152"/>
    </row>
    <row r="587" spans="1:34" s="2185" customFormat="1" ht="13.8">
      <c r="A587" s="2226" t="s">
        <v>590</v>
      </c>
      <c r="B587" s="152"/>
      <c r="D587" s="2340"/>
      <c r="E587" s="2234">
        <v>22</v>
      </c>
      <c r="F587" s="2187" t="s">
        <v>1027</v>
      </c>
      <c r="G587" s="2389">
        <v>0</v>
      </c>
      <c r="H587" s="2389" t="s">
        <v>1027</v>
      </c>
      <c r="I587" s="226" t="s">
        <v>1444</v>
      </c>
      <c r="J587" s="2391" t="s">
        <v>1027</v>
      </c>
      <c r="K587" s="2391" t="s">
        <v>1027</v>
      </c>
      <c r="L587" s="2391" t="s">
        <v>1027</v>
      </c>
      <c r="M587" s="2391" t="s">
        <v>1027</v>
      </c>
      <c r="N587" s="2391" t="s">
        <v>1027</v>
      </c>
      <c r="O587" s="2437" t="s">
        <v>1027</v>
      </c>
      <c r="P587" s="2391" t="s">
        <v>1027</v>
      </c>
      <c r="R587" s="2391" t="s">
        <v>1027</v>
      </c>
      <c r="S587" s="2185" t="s">
        <v>1443</v>
      </c>
      <c r="T587" s="2391" t="s">
        <v>1027</v>
      </c>
      <c r="U587" s="2391" t="s">
        <v>1027</v>
      </c>
      <c r="V587" s="2391" t="s">
        <v>1027</v>
      </c>
      <c r="W587" s="2391" t="s">
        <v>1027</v>
      </c>
      <c r="X587" s="2391" t="s">
        <v>1027</v>
      </c>
      <c r="Y587" s="2391" t="s">
        <v>1027</v>
      </c>
      <c r="Z587" s="2438" t="s">
        <v>232</v>
      </c>
      <c r="AA587" s="152"/>
      <c r="AB587" s="152"/>
      <c r="AC587" s="152"/>
      <c r="AD587" s="152"/>
      <c r="AE587" s="152"/>
      <c r="AF587" s="152"/>
      <c r="AG587" s="152"/>
      <c r="AH587" s="152"/>
    </row>
    <row r="588" spans="1:34" s="2185" customFormat="1" ht="13.8">
      <c r="A588" s="2226" t="s">
        <v>590</v>
      </c>
      <c r="B588" s="152"/>
      <c r="D588" s="2340"/>
      <c r="E588" s="2234">
        <v>23</v>
      </c>
      <c r="F588" s="2187" t="s">
        <v>1027</v>
      </c>
      <c r="G588" s="2389">
        <v>0</v>
      </c>
      <c r="H588" s="2389" t="s">
        <v>1027</v>
      </c>
      <c r="I588" s="226" t="s">
        <v>1444</v>
      </c>
      <c r="J588" s="2391" t="s">
        <v>1027</v>
      </c>
      <c r="K588" s="2391" t="s">
        <v>1027</v>
      </c>
      <c r="L588" s="2391" t="s">
        <v>1027</v>
      </c>
      <c r="M588" s="2391" t="s">
        <v>1027</v>
      </c>
      <c r="N588" s="2391" t="s">
        <v>1027</v>
      </c>
      <c r="O588" s="2437" t="s">
        <v>1027</v>
      </c>
      <c r="P588" s="2391" t="s">
        <v>1027</v>
      </c>
      <c r="R588" s="2391" t="s">
        <v>1027</v>
      </c>
      <c r="S588" s="2185" t="s">
        <v>1443</v>
      </c>
      <c r="T588" s="2391" t="s">
        <v>1027</v>
      </c>
      <c r="U588" s="2391" t="s">
        <v>1027</v>
      </c>
      <c r="V588" s="2391" t="s">
        <v>1027</v>
      </c>
      <c r="W588" s="2391" t="s">
        <v>1027</v>
      </c>
      <c r="X588" s="2391" t="s">
        <v>1027</v>
      </c>
      <c r="Y588" s="2391" t="s">
        <v>1027</v>
      </c>
      <c r="Z588" s="2438" t="s">
        <v>232</v>
      </c>
      <c r="AA588" s="152"/>
      <c r="AB588" s="152"/>
      <c r="AC588" s="152"/>
      <c r="AD588" s="152"/>
      <c r="AE588" s="152"/>
      <c r="AF588" s="152"/>
      <c r="AG588" s="152"/>
      <c r="AH588" s="152"/>
    </row>
    <row r="589" spans="1:34" s="2185" customFormat="1" ht="13.8">
      <c r="A589" s="2226" t="s">
        <v>590</v>
      </c>
      <c r="B589" s="152"/>
      <c r="D589" s="2340"/>
      <c r="E589" s="2234">
        <v>24</v>
      </c>
      <c r="F589" s="2187" t="s">
        <v>1027</v>
      </c>
      <c r="G589" s="2389">
        <v>0</v>
      </c>
      <c r="H589" s="2389" t="s">
        <v>1027</v>
      </c>
      <c r="I589" s="226" t="s">
        <v>1444</v>
      </c>
      <c r="J589" s="2391" t="s">
        <v>1027</v>
      </c>
      <c r="K589" s="2391" t="s">
        <v>1027</v>
      </c>
      <c r="L589" s="2391" t="s">
        <v>1027</v>
      </c>
      <c r="M589" s="2391" t="s">
        <v>1027</v>
      </c>
      <c r="N589" s="2391" t="s">
        <v>1027</v>
      </c>
      <c r="O589" s="2437" t="s">
        <v>1027</v>
      </c>
      <c r="P589" s="2391" t="s">
        <v>1027</v>
      </c>
      <c r="R589" s="2391" t="s">
        <v>1027</v>
      </c>
      <c r="S589" s="2185" t="s">
        <v>1443</v>
      </c>
      <c r="T589" s="2391" t="s">
        <v>1027</v>
      </c>
      <c r="U589" s="2391" t="s">
        <v>1027</v>
      </c>
      <c r="V589" s="2391" t="s">
        <v>1027</v>
      </c>
      <c r="W589" s="2391" t="s">
        <v>1027</v>
      </c>
      <c r="X589" s="2391" t="s">
        <v>1027</v>
      </c>
      <c r="Y589" s="2391" t="s">
        <v>1027</v>
      </c>
      <c r="Z589" s="2438" t="s">
        <v>232</v>
      </c>
      <c r="AA589" s="152"/>
      <c r="AB589" s="152"/>
      <c r="AC589" s="152"/>
      <c r="AD589" s="152"/>
      <c r="AE589" s="152"/>
      <c r="AF589" s="152"/>
      <c r="AG589" s="152"/>
      <c r="AH589" s="152"/>
    </row>
    <row r="590" spans="1:34" s="2185" customFormat="1" ht="13.8">
      <c r="A590" s="2226" t="s">
        <v>590</v>
      </c>
      <c r="B590" s="152"/>
      <c r="D590" s="2340"/>
      <c r="E590" s="2234">
        <v>25</v>
      </c>
      <c r="F590" s="2187" t="s">
        <v>1027</v>
      </c>
      <c r="G590" s="2389">
        <v>0</v>
      </c>
      <c r="H590" s="2389" t="s">
        <v>1027</v>
      </c>
      <c r="I590" s="226" t="s">
        <v>1444</v>
      </c>
      <c r="J590" s="2391" t="s">
        <v>1027</v>
      </c>
      <c r="K590" s="2391" t="s">
        <v>1027</v>
      </c>
      <c r="L590" s="2391" t="s">
        <v>1027</v>
      </c>
      <c r="M590" s="2391" t="s">
        <v>1027</v>
      </c>
      <c r="N590" s="2391" t="s">
        <v>1027</v>
      </c>
      <c r="O590" s="2437" t="s">
        <v>1027</v>
      </c>
      <c r="P590" s="2391" t="s">
        <v>1027</v>
      </c>
      <c r="R590" s="2391" t="s">
        <v>1027</v>
      </c>
      <c r="S590" s="2185" t="s">
        <v>1443</v>
      </c>
      <c r="T590" s="2391" t="s">
        <v>1027</v>
      </c>
      <c r="U590" s="2391" t="s">
        <v>1027</v>
      </c>
      <c r="V590" s="2391" t="s">
        <v>1027</v>
      </c>
      <c r="W590" s="2391" t="s">
        <v>1027</v>
      </c>
      <c r="X590" s="2391" t="s">
        <v>1027</v>
      </c>
      <c r="Y590" s="2391" t="s">
        <v>1027</v>
      </c>
      <c r="Z590" s="2438" t="s">
        <v>232</v>
      </c>
      <c r="AA590" s="152"/>
      <c r="AB590" s="152"/>
      <c r="AC590" s="152"/>
      <c r="AD590" s="152"/>
      <c r="AE590" s="152"/>
      <c r="AF590" s="152"/>
      <c r="AG590" s="152"/>
      <c r="AH590" s="152"/>
    </row>
    <row r="591" spans="1:34" s="2185" customFormat="1" ht="13.8">
      <c r="A591" s="152"/>
      <c r="B591" s="152"/>
      <c r="D591" s="2340"/>
      <c r="F591" s="2355" t="s">
        <v>1412</v>
      </c>
      <c r="G591" s="2371"/>
      <c r="H591" s="2371"/>
      <c r="I591" s="2371"/>
      <c r="J591" s="2393">
        <v>538.74</v>
      </c>
      <c r="K591" s="2393">
        <v>511.39449999999999</v>
      </c>
      <c r="L591" s="2393">
        <v>426.584</v>
      </c>
      <c r="M591" s="2393">
        <v>384.25299999999999</v>
      </c>
      <c r="N591" s="2393">
        <v>338.01650000000001</v>
      </c>
      <c r="O591" s="2394">
        <v>274.37049999999999</v>
      </c>
      <c r="P591" s="2393">
        <v>295.88249999999999</v>
      </c>
      <c r="R591" s="2393">
        <v>337.72699999999998</v>
      </c>
      <c r="T591" s="2393">
        <v>337.53838499999995</v>
      </c>
      <c r="U591" s="2393">
        <v>445.10614999999996</v>
      </c>
      <c r="V591" s="2393">
        <v>774.83171000000004</v>
      </c>
      <c r="W591" s="2393">
        <v>707.97112000000004</v>
      </c>
      <c r="X591" s="2393" t="s">
        <v>1027</v>
      </c>
      <c r="Y591" s="2393" t="s">
        <v>1027</v>
      </c>
      <c r="AA591" s="152"/>
      <c r="AB591" s="152"/>
      <c r="AC591" s="152"/>
      <c r="AD591" s="152"/>
      <c r="AE591" s="152"/>
      <c r="AF591" s="152"/>
      <c r="AG591" s="152"/>
      <c r="AH591" s="152"/>
    </row>
    <row r="592" spans="1:34" s="2185" customFormat="1" ht="13.8">
      <c r="A592" s="152"/>
      <c r="B592" s="152"/>
      <c r="D592" s="2441"/>
      <c r="E592" s="2339"/>
      <c r="F592" s="2187"/>
      <c r="O592" s="2372"/>
      <c r="P592" s="2373"/>
      <c r="AA592" s="152"/>
      <c r="AB592" s="152"/>
      <c r="AC592" s="152"/>
      <c r="AD592" s="152"/>
      <c r="AE592" s="152"/>
      <c r="AF592" s="152"/>
      <c r="AG592" s="152"/>
      <c r="AH592" s="152"/>
    </row>
    <row r="593" spans="1:34" s="2185" customFormat="1" ht="13.8">
      <c r="A593" s="152"/>
      <c r="B593" s="152"/>
      <c r="D593" s="2441"/>
      <c r="E593" s="2339"/>
      <c r="F593" s="2187"/>
      <c r="P593" s="2373"/>
      <c r="AA593" s="152"/>
      <c r="AB593" s="152"/>
      <c r="AC593" s="152"/>
      <c r="AD593" s="152"/>
      <c r="AE593" s="152"/>
      <c r="AF593" s="152"/>
      <c r="AG593" s="152"/>
      <c r="AH593" s="152"/>
    </row>
    <row r="594" spans="1:34" s="2185" customFormat="1" ht="13.8">
      <c r="A594" s="152"/>
      <c r="B594" s="152"/>
      <c r="D594" s="2374"/>
      <c r="E594" s="2187"/>
      <c r="F594" s="2430"/>
      <c r="G594" s="2320"/>
      <c r="H594" s="2320"/>
      <c r="I594" s="2320"/>
      <c r="J594" s="2320"/>
      <c r="K594" s="2320"/>
      <c r="L594" s="2320"/>
      <c r="M594" s="2320"/>
      <c r="N594" s="2320"/>
      <c r="O594" s="2361" t="s">
        <v>1413</v>
      </c>
      <c r="P594" s="2320"/>
      <c r="R594" s="2330"/>
      <c r="S594" s="2320"/>
      <c r="T594" s="2320"/>
      <c r="U594" s="2440"/>
      <c r="V594" s="2440"/>
      <c r="W594" s="2440"/>
      <c r="X594" s="2440"/>
      <c r="AA594" s="152"/>
      <c r="AB594" s="152"/>
      <c r="AC594" s="152"/>
      <c r="AD594" s="152"/>
      <c r="AE594" s="152"/>
      <c r="AF594" s="152"/>
      <c r="AG594" s="152"/>
      <c r="AH594" s="152"/>
    </row>
    <row r="595" spans="1:34" s="2185" customFormat="1" ht="13.8">
      <c r="A595" s="152"/>
      <c r="B595" s="152"/>
      <c r="D595" s="2324">
        <v>5.0299999999999994</v>
      </c>
      <c r="E595" s="2412"/>
      <c r="F595" s="2326" t="s">
        <v>58</v>
      </c>
      <c r="G595" s="2320" t="s">
        <v>1436</v>
      </c>
      <c r="H595" s="2320"/>
      <c r="I595" s="2320"/>
      <c r="J595" s="2327" t="s">
        <v>1353</v>
      </c>
      <c r="K595" s="2327" t="s">
        <v>463</v>
      </c>
      <c r="L595" s="2327" t="s">
        <v>464</v>
      </c>
      <c r="M595" s="2327" t="s">
        <v>465</v>
      </c>
      <c r="N595" s="2327" t="s">
        <v>466</v>
      </c>
      <c r="O595" s="2328" t="s">
        <v>147</v>
      </c>
      <c r="P595" s="2330" t="s">
        <v>148</v>
      </c>
      <c r="R595" s="2330" t="s">
        <v>1354</v>
      </c>
      <c r="S595" s="2320" t="s">
        <v>1445</v>
      </c>
      <c r="T595" s="2330" t="s">
        <v>1441</v>
      </c>
      <c r="U595" s="2327" t="s">
        <v>459</v>
      </c>
      <c r="V595" s="2327" t="s">
        <v>460</v>
      </c>
      <c r="W595" s="2327" t="s">
        <v>461</v>
      </c>
      <c r="X595" s="2327" t="s">
        <v>1355</v>
      </c>
      <c r="Y595" s="2327" t="s">
        <v>1356</v>
      </c>
      <c r="AA595" s="152"/>
      <c r="AB595" s="152"/>
      <c r="AC595" s="152"/>
      <c r="AD595" s="152"/>
      <c r="AE595" s="152"/>
      <c r="AF595" s="152"/>
      <c r="AG595" s="152"/>
      <c r="AH595" s="152"/>
    </row>
    <row r="596" spans="1:34" s="2185" customFormat="1" ht="13.8">
      <c r="A596" s="152"/>
      <c r="B596" s="152"/>
      <c r="D596" s="2324"/>
      <c r="E596" s="2234">
        <v>0</v>
      </c>
      <c r="F596" s="2432">
        <v>0</v>
      </c>
      <c r="G596" s="2433">
        <v>0</v>
      </c>
      <c r="H596" s="2433" t="s">
        <v>114</v>
      </c>
      <c r="I596" s="2434" t="s">
        <v>1446</v>
      </c>
      <c r="J596" s="2400">
        <v>0</v>
      </c>
      <c r="K596" s="2400">
        <v>0</v>
      </c>
      <c r="L596" s="2400">
        <v>0</v>
      </c>
      <c r="M596" s="2400">
        <v>0</v>
      </c>
      <c r="N596" s="2400">
        <v>0</v>
      </c>
      <c r="O596" s="2400">
        <v>0</v>
      </c>
      <c r="P596" s="2400">
        <v>0</v>
      </c>
      <c r="Q596" s="2436"/>
      <c r="R596" s="2435" t="s">
        <v>1027</v>
      </c>
      <c r="S596" s="2436" t="s">
        <v>1445</v>
      </c>
      <c r="T596" s="2435">
        <v>0</v>
      </c>
      <c r="U596" s="2435">
        <v>0</v>
      </c>
      <c r="V596" s="2435">
        <v>0</v>
      </c>
      <c r="W596" s="2435">
        <v>0</v>
      </c>
      <c r="X596" s="2435">
        <v>0</v>
      </c>
      <c r="Y596" s="2435">
        <v>0</v>
      </c>
      <c r="AA596" s="152"/>
      <c r="AB596" s="152"/>
      <c r="AC596" s="152"/>
      <c r="AD596" s="152"/>
      <c r="AE596" s="152"/>
      <c r="AF596" s="152"/>
      <c r="AG596" s="152"/>
      <c r="AH596" s="152"/>
    </row>
    <row r="597" spans="1:34" s="2185" customFormat="1" ht="13.8">
      <c r="A597" s="2226" t="s">
        <v>232</v>
      </c>
      <c r="B597" s="152"/>
      <c r="C597" s="2339"/>
      <c r="D597" s="2340"/>
      <c r="E597" s="2234">
        <v>1</v>
      </c>
      <c r="F597" s="2187" t="s">
        <v>1494</v>
      </c>
      <c r="G597" s="2389" t="s">
        <v>945</v>
      </c>
      <c r="H597" s="2389" t="s">
        <v>114</v>
      </c>
      <c r="I597" s="226" t="s">
        <v>1446</v>
      </c>
      <c r="J597" s="2391">
        <v>312.23399999999998</v>
      </c>
      <c r="K597" s="2391">
        <v>266.923</v>
      </c>
      <c r="L597" s="2391">
        <v>221.38800000000001</v>
      </c>
      <c r="M597" s="2391">
        <v>217.73</v>
      </c>
      <c r="N597" s="2391">
        <v>254.06700000000001</v>
      </c>
      <c r="O597" s="2437">
        <v>237.70400000000001</v>
      </c>
      <c r="P597" s="2391">
        <v>278.137</v>
      </c>
      <c r="R597" s="2391">
        <v>243.60400000000001</v>
      </c>
      <c r="S597" s="2185" t="s">
        <v>1445</v>
      </c>
      <c r="T597" s="2391">
        <v>301.14416999999997</v>
      </c>
      <c r="U597" s="2391">
        <v>348.74167</v>
      </c>
      <c r="V597" s="2391" t="s">
        <v>1027</v>
      </c>
      <c r="W597" s="2391" t="s">
        <v>1027</v>
      </c>
      <c r="X597" s="2391" t="s">
        <v>1027</v>
      </c>
      <c r="Y597" s="2391" t="s">
        <v>1027</v>
      </c>
      <c r="Z597" s="2438" t="s">
        <v>1514</v>
      </c>
      <c r="AA597" s="152"/>
      <c r="AB597" s="152"/>
      <c r="AC597" s="152"/>
      <c r="AD597" s="152"/>
      <c r="AE597" s="152"/>
      <c r="AF597" s="152"/>
      <c r="AG597" s="152"/>
      <c r="AH597" s="152"/>
    </row>
    <row r="598" spans="1:34" s="2185" customFormat="1" ht="13.8">
      <c r="A598" s="2226" t="s">
        <v>232</v>
      </c>
      <c r="B598" s="152"/>
      <c r="D598" s="2340"/>
      <c r="E598" s="2234">
        <v>2</v>
      </c>
      <c r="F598" s="2187" t="s">
        <v>1498</v>
      </c>
      <c r="G598" s="2389" t="s">
        <v>953</v>
      </c>
      <c r="H598" s="2389" t="s">
        <v>114</v>
      </c>
      <c r="I598" s="226" t="s">
        <v>1446</v>
      </c>
      <c r="J598" s="2391">
        <v>1014.332</v>
      </c>
      <c r="K598" s="2391">
        <v>1122.616</v>
      </c>
      <c r="L598" s="2391">
        <v>548.98199999999997</v>
      </c>
      <c r="M598" s="2391">
        <v>985.45600000000002</v>
      </c>
      <c r="N598" s="2391">
        <v>733.98699999999997</v>
      </c>
      <c r="O598" s="2437">
        <v>1190.0429999999999</v>
      </c>
      <c r="P598" s="2391">
        <v>1142.9929999999999</v>
      </c>
      <c r="R598" s="2391">
        <v>818.88099999999997</v>
      </c>
      <c r="S598" s="2185" t="s">
        <v>1445</v>
      </c>
      <c r="T598" s="2391">
        <v>1196.4064800000001</v>
      </c>
      <c r="U598" s="2391">
        <v>1381.5778600000001</v>
      </c>
      <c r="V598" s="2391">
        <v>1471.28415</v>
      </c>
      <c r="W598" s="2391">
        <v>1514.7128299999999</v>
      </c>
      <c r="X598" s="2391">
        <v>1358</v>
      </c>
      <c r="Y598" s="2391" t="s">
        <v>1027</v>
      </c>
      <c r="Z598" s="2438" t="s">
        <v>1514</v>
      </c>
      <c r="AA598" s="152"/>
      <c r="AB598" s="152"/>
      <c r="AC598" s="152"/>
      <c r="AD598" s="152"/>
      <c r="AE598" s="152"/>
      <c r="AF598" s="152"/>
      <c r="AG598" s="152"/>
      <c r="AH598" s="152"/>
    </row>
    <row r="599" spans="1:34" s="2185" customFormat="1" ht="13.8">
      <c r="A599" s="2226" t="s">
        <v>232</v>
      </c>
      <c r="B599" s="152"/>
      <c r="C599" s="2339"/>
      <c r="D599" s="2340"/>
      <c r="E599" s="2234">
        <v>3</v>
      </c>
      <c r="F599" s="2187" t="s">
        <v>1500</v>
      </c>
      <c r="G599" s="2389" t="s">
        <v>964</v>
      </c>
      <c r="H599" s="2389" t="s">
        <v>114</v>
      </c>
      <c r="I599" s="226" t="s">
        <v>1446</v>
      </c>
      <c r="J599" s="2391">
        <v>582.92399999999998</v>
      </c>
      <c r="K599" s="2391">
        <v>436.43</v>
      </c>
      <c r="L599" s="2391">
        <v>260.01299999999998</v>
      </c>
      <c r="M599" s="2391">
        <v>185.215</v>
      </c>
      <c r="N599" s="2391">
        <v>222.393</v>
      </c>
      <c r="O599" s="2437">
        <v>186.125</v>
      </c>
      <c r="P599" s="2391">
        <v>180.995</v>
      </c>
      <c r="R599" s="2391">
        <v>204.185</v>
      </c>
      <c r="S599" s="2185" t="s">
        <v>1445</v>
      </c>
      <c r="T599" s="2391">
        <v>236.20836</v>
      </c>
      <c r="U599" s="2391">
        <v>304.65474999999998</v>
      </c>
      <c r="V599" s="2391">
        <v>361.31992000000002</v>
      </c>
      <c r="W599" s="2391">
        <v>437</v>
      </c>
      <c r="X599" s="2391" t="s">
        <v>1027</v>
      </c>
      <c r="Y599" s="2391" t="s">
        <v>1027</v>
      </c>
      <c r="Z599" s="2438" t="s">
        <v>1514</v>
      </c>
      <c r="AA599" s="152"/>
      <c r="AB599" s="152"/>
      <c r="AC599" s="152"/>
      <c r="AD599" s="152"/>
      <c r="AE599" s="152"/>
      <c r="AF599" s="152"/>
      <c r="AG599" s="152"/>
      <c r="AH599" s="152"/>
    </row>
    <row r="600" spans="1:34" s="2185" customFormat="1" ht="13.8">
      <c r="A600" s="2226" t="s">
        <v>232</v>
      </c>
      <c r="B600" s="152"/>
      <c r="C600" s="2339"/>
      <c r="D600" s="2340"/>
      <c r="E600" s="2234">
        <v>4</v>
      </c>
      <c r="F600" s="2187" t="s">
        <v>1503</v>
      </c>
      <c r="G600" s="2389" t="s">
        <v>971</v>
      </c>
      <c r="H600" s="2389" t="s">
        <v>114</v>
      </c>
      <c r="I600" s="226" t="s">
        <v>1446</v>
      </c>
      <c r="J600" s="2391">
        <v>643.05899999999997</v>
      </c>
      <c r="K600" s="2391">
        <v>620.57299999999998</v>
      </c>
      <c r="L600" s="2391">
        <v>452.36099999999999</v>
      </c>
      <c r="M600" s="2391">
        <v>534.11800000000005</v>
      </c>
      <c r="N600" s="2391">
        <v>596.07299999999998</v>
      </c>
      <c r="O600" s="2437">
        <v>668.97900000000004</v>
      </c>
      <c r="P600" s="2391">
        <v>623.221</v>
      </c>
      <c r="R600" s="2391">
        <v>667.24800000000005</v>
      </c>
      <c r="S600" s="2185" t="s">
        <v>1445</v>
      </c>
      <c r="T600" s="2391">
        <v>667.03903000000003</v>
      </c>
      <c r="U600" s="2391">
        <v>866.47456</v>
      </c>
      <c r="V600" s="2391">
        <v>984.49702000000002</v>
      </c>
      <c r="W600" s="2391">
        <v>1035</v>
      </c>
      <c r="X600" s="2391">
        <v>1133.3</v>
      </c>
      <c r="Y600" s="2391" t="s">
        <v>1027</v>
      </c>
      <c r="Z600" s="2438" t="s">
        <v>1514</v>
      </c>
      <c r="AA600" s="152"/>
      <c r="AB600" s="152"/>
      <c r="AC600" s="152"/>
      <c r="AD600" s="152"/>
      <c r="AE600" s="152"/>
      <c r="AF600" s="152"/>
      <c r="AG600" s="152"/>
      <c r="AH600" s="152"/>
    </row>
    <row r="601" spans="1:34" s="2185" customFormat="1" ht="13.8">
      <c r="A601" s="2226" t="s">
        <v>232</v>
      </c>
      <c r="B601" s="152"/>
      <c r="C601" s="2339"/>
      <c r="D601" s="2340"/>
      <c r="E601" s="2234">
        <v>5</v>
      </c>
      <c r="F601" s="2187" t="s">
        <v>1504</v>
      </c>
      <c r="G601" s="2389" t="s">
        <v>978</v>
      </c>
      <c r="H601" s="2389" t="s">
        <v>114</v>
      </c>
      <c r="I601" s="226" t="s">
        <v>1446</v>
      </c>
      <c r="J601" s="2391">
        <v>487</v>
      </c>
      <c r="K601" s="2391">
        <v>495</v>
      </c>
      <c r="L601" s="2391">
        <v>477</v>
      </c>
      <c r="M601" s="2391">
        <v>426</v>
      </c>
      <c r="N601" s="2391">
        <v>296</v>
      </c>
      <c r="O601" s="2437">
        <v>169</v>
      </c>
      <c r="P601" s="2391">
        <v>-65</v>
      </c>
      <c r="R601" s="2391">
        <v>308</v>
      </c>
      <c r="S601" s="2185" t="s">
        <v>1445</v>
      </c>
      <c r="T601" s="2391">
        <v>255.54584</v>
      </c>
      <c r="U601" s="2391">
        <v>402.64398999999997</v>
      </c>
      <c r="V601" s="2391">
        <v>478.97946999999999</v>
      </c>
      <c r="W601" s="2391">
        <v>579.67223999999999</v>
      </c>
      <c r="X601" s="2391">
        <v>644.91</v>
      </c>
      <c r="Y601" s="2391" t="s">
        <v>1027</v>
      </c>
      <c r="Z601" s="2438" t="s">
        <v>1514</v>
      </c>
      <c r="AA601" s="152"/>
      <c r="AB601" s="152"/>
      <c r="AC601" s="152"/>
      <c r="AD601" s="152"/>
      <c r="AE601" s="152"/>
      <c r="AF601" s="152"/>
      <c r="AG601" s="152"/>
      <c r="AH601" s="152"/>
    </row>
    <row r="602" spans="1:34" s="2185" customFormat="1" ht="13.8">
      <c r="A602" s="2226" t="s">
        <v>232</v>
      </c>
      <c r="B602" s="152"/>
      <c r="C602" s="2339"/>
      <c r="D602" s="2340"/>
      <c r="E602" s="2234">
        <v>6</v>
      </c>
      <c r="F602" s="2187" t="s">
        <v>1505</v>
      </c>
      <c r="G602" s="2389" t="s">
        <v>985</v>
      </c>
      <c r="H602" s="2389" t="s">
        <v>114</v>
      </c>
      <c r="I602" s="226" t="s">
        <v>1446</v>
      </c>
      <c r="J602" s="2391">
        <v>97.747550000000004</v>
      </c>
      <c r="K602" s="2391">
        <v>104.45874000000001</v>
      </c>
      <c r="L602" s="2391">
        <v>105.24339999999999</v>
      </c>
      <c r="M602" s="2391">
        <v>117.25875000000001</v>
      </c>
      <c r="N602" s="2391">
        <v>134.41289</v>
      </c>
      <c r="O602" s="2437">
        <v>155.92574999999999</v>
      </c>
      <c r="P602" s="2391">
        <v>168.36267000000001</v>
      </c>
      <c r="R602" s="2391">
        <v>144.08886999999999</v>
      </c>
      <c r="S602" s="2185" t="s">
        <v>1445</v>
      </c>
      <c r="T602" s="2391">
        <v>224.02100999999999</v>
      </c>
      <c r="U602" s="2391">
        <v>256.04003</v>
      </c>
      <c r="V602" s="2391" t="s">
        <v>1027</v>
      </c>
      <c r="W602" s="2391" t="s">
        <v>1027</v>
      </c>
      <c r="X602" s="2391" t="s">
        <v>1027</v>
      </c>
      <c r="Y602" s="2391" t="s">
        <v>1027</v>
      </c>
      <c r="Z602" s="2438" t="s">
        <v>1514</v>
      </c>
      <c r="AA602" s="152"/>
      <c r="AB602" s="152"/>
      <c r="AC602" s="152"/>
      <c r="AD602" s="152"/>
      <c r="AE602" s="152"/>
      <c r="AF602" s="152"/>
      <c r="AG602" s="152"/>
      <c r="AH602" s="152"/>
    </row>
    <row r="603" spans="1:34" s="2185" customFormat="1" ht="13.8">
      <c r="A603" s="2226" t="s">
        <v>232</v>
      </c>
      <c r="B603" s="152"/>
      <c r="D603" s="2340"/>
      <c r="E603" s="2234">
        <v>7</v>
      </c>
      <c r="F603" s="2187" t="s">
        <v>1508</v>
      </c>
      <c r="G603" s="2389" t="s">
        <v>996</v>
      </c>
      <c r="H603" s="2389" t="s">
        <v>114</v>
      </c>
      <c r="I603" s="226" t="s">
        <v>1446</v>
      </c>
      <c r="J603" s="2391">
        <v>106.4</v>
      </c>
      <c r="K603" s="2391">
        <v>121.889</v>
      </c>
      <c r="L603" s="2391">
        <v>124.209</v>
      </c>
      <c r="M603" s="2391">
        <v>144.667</v>
      </c>
      <c r="N603" s="2391">
        <v>151.47200000000001</v>
      </c>
      <c r="O603" s="2437">
        <v>67.257999999999996</v>
      </c>
      <c r="P603" s="2391">
        <v>133.92099999999999</v>
      </c>
      <c r="R603" s="2391">
        <v>63.064</v>
      </c>
      <c r="S603" s="2185" t="s">
        <v>1445</v>
      </c>
      <c r="T603" s="2391">
        <v>175.67019999999999</v>
      </c>
      <c r="U603" s="2391">
        <v>198.8391</v>
      </c>
      <c r="V603" s="2391">
        <v>223.2</v>
      </c>
      <c r="W603" s="2391">
        <v>234.7</v>
      </c>
      <c r="X603" s="2391">
        <v>247</v>
      </c>
      <c r="Y603" s="2391" t="s">
        <v>1027</v>
      </c>
      <c r="Z603" s="2438" t="s">
        <v>1514</v>
      </c>
      <c r="AA603" s="152"/>
      <c r="AB603" s="152"/>
      <c r="AC603" s="152"/>
      <c r="AD603" s="152"/>
      <c r="AE603" s="152"/>
      <c r="AF603" s="152"/>
      <c r="AG603" s="152"/>
      <c r="AH603" s="152"/>
    </row>
    <row r="604" spans="1:34" s="2185" customFormat="1" ht="13.8">
      <c r="A604" s="2226" t="s">
        <v>232</v>
      </c>
      <c r="B604" s="152"/>
      <c r="D604" s="2340"/>
      <c r="E604" s="2234">
        <v>8</v>
      </c>
      <c r="F604" s="2187" t="s">
        <v>1510</v>
      </c>
      <c r="G604" s="2389" t="s">
        <v>1004</v>
      </c>
      <c r="H604" s="2389" t="s">
        <v>114</v>
      </c>
      <c r="I604" s="226" t="s">
        <v>1446</v>
      </c>
      <c r="J604" s="2391">
        <v>398.85599999999999</v>
      </c>
      <c r="K604" s="2391">
        <v>400.9</v>
      </c>
      <c r="L604" s="2391">
        <v>496.6</v>
      </c>
      <c r="M604" s="2391">
        <v>476.7</v>
      </c>
      <c r="N604" s="2391">
        <v>594.4</v>
      </c>
      <c r="O604" s="2437">
        <v>497.2</v>
      </c>
      <c r="P604" s="2391">
        <v>436.2</v>
      </c>
      <c r="R604" s="2391">
        <v>585.1</v>
      </c>
      <c r="S604" s="2185" t="s">
        <v>1445</v>
      </c>
      <c r="T604" s="2391">
        <v>498.78859</v>
      </c>
      <c r="U604" s="2391">
        <v>519.89621999999997</v>
      </c>
      <c r="V604" s="2391">
        <v>551.27291000000002</v>
      </c>
      <c r="W604" s="2391">
        <v>554.85859000000005</v>
      </c>
      <c r="X604" s="2391">
        <v>636.63</v>
      </c>
      <c r="Y604" s="2391" t="s">
        <v>1027</v>
      </c>
      <c r="Z604" s="2438" t="s">
        <v>1514</v>
      </c>
      <c r="AA604" s="152"/>
      <c r="AB604" s="152"/>
      <c r="AC604" s="152"/>
      <c r="AD604" s="152"/>
      <c r="AE604" s="152"/>
      <c r="AF604" s="152"/>
      <c r="AG604" s="152"/>
      <c r="AH604" s="152"/>
    </row>
    <row r="605" spans="1:34" s="2185" customFormat="1" ht="13.8">
      <c r="A605" s="2226" t="s">
        <v>590</v>
      </c>
      <c r="B605" s="152"/>
      <c r="D605" s="2340"/>
      <c r="E605" s="2234">
        <v>9</v>
      </c>
      <c r="F605" s="2187" t="s">
        <v>1027</v>
      </c>
      <c r="G605" s="2389">
        <v>0</v>
      </c>
      <c r="H605" s="2389" t="s">
        <v>1027</v>
      </c>
      <c r="I605" s="226" t="s">
        <v>1446</v>
      </c>
      <c r="J605" s="2391" t="s">
        <v>1027</v>
      </c>
      <c r="K605" s="2391" t="s">
        <v>1027</v>
      </c>
      <c r="L605" s="2391" t="s">
        <v>1027</v>
      </c>
      <c r="M605" s="2391" t="s">
        <v>1027</v>
      </c>
      <c r="N605" s="2391" t="s">
        <v>1027</v>
      </c>
      <c r="O605" s="2437" t="s">
        <v>1027</v>
      </c>
      <c r="P605" s="2391" t="s">
        <v>1027</v>
      </c>
      <c r="R605" s="2391" t="s">
        <v>1027</v>
      </c>
      <c r="S605" s="2185" t="s">
        <v>1445</v>
      </c>
      <c r="T605" s="2391" t="s">
        <v>1027</v>
      </c>
      <c r="U605" s="2391" t="s">
        <v>1027</v>
      </c>
      <c r="V605" s="2391" t="s">
        <v>1027</v>
      </c>
      <c r="W605" s="2391" t="s">
        <v>1027</v>
      </c>
      <c r="X605" s="2391" t="s">
        <v>1027</v>
      </c>
      <c r="Y605" s="2391" t="s">
        <v>1027</v>
      </c>
      <c r="Z605" s="2438" t="s">
        <v>232</v>
      </c>
      <c r="AA605" s="152"/>
      <c r="AB605" s="152"/>
      <c r="AC605" s="152"/>
      <c r="AD605" s="152"/>
      <c r="AE605" s="152"/>
      <c r="AF605" s="152"/>
      <c r="AG605" s="152"/>
      <c r="AH605" s="152"/>
    </row>
    <row r="606" spans="1:34" s="2185" customFormat="1" ht="13.8">
      <c r="A606" s="2226" t="s">
        <v>590</v>
      </c>
      <c r="B606" s="152"/>
      <c r="D606" s="2340"/>
      <c r="E606" s="2234">
        <v>10</v>
      </c>
      <c r="F606" s="2187" t="s">
        <v>1027</v>
      </c>
      <c r="G606" s="2389">
        <v>0</v>
      </c>
      <c r="H606" s="2389" t="s">
        <v>1027</v>
      </c>
      <c r="I606" s="226" t="s">
        <v>1446</v>
      </c>
      <c r="J606" s="2391" t="s">
        <v>1027</v>
      </c>
      <c r="K606" s="2391" t="s">
        <v>1027</v>
      </c>
      <c r="L606" s="2391" t="s">
        <v>1027</v>
      </c>
      <c r="M606" s="2391" t="s">
        <v>1027</v>
      </c>
      <c r="N606" s="2391" t="s">
        <v>1027</v>
      </c>
      <c r="O606" s="2437" t="s">
        <v>1027</v>
      </c>
      <c r="P606" s="2391" t="s">
        <v>1027</v>
      </c>
      <c r="R606" s="2391" t="s">
        <v>1027</v>
      </c>
      <c r="S606" s="2185" t="s">
        <v>1445</v>
      </c>
      <c r="T606" s="2391" t="s">
        <v>1027</v>
      </c>
      <c r="U606" s="2391" t="s">
        <v>1027</v>
      </c>
      <c r="V606" s="2391" t="s">
        <v>1027</v>
      </c>
      <c r="W606" s="2391" t="s">
        <v>1027</v>
      </c>
      <c r="X606" s="2391" t="s">
        <v>1027</v>
      </c>
      <c r="Y606" s="2391" t="s">
        <v>1027</v>
      </c>
      <c r="Z606" s="2438" t="s">
        <v>232</v>
      </c>
      <c r="AA606" s="152"/>
      <c r="AB606" s="152"/>
      <c r="AC606" s="152"/>
      <c r="AD606" s="152"/>
      <c r="AE606" s="152"/>
      <c r="AF606" s="152"/>
      <c r="AG606" s="152"/>
      <c r="AH606" s="152"/>
    </row>
    <row r="607" spans="1:34" s="2185" customFormat="1" ht="13.8">
      <c r="A607" s="2226" t="s">
        <v>590</v>
      </c>
      <c r="B607" s="152"/>
      <c r="D607" s="2340"/>
      <c r="E607" s="2234">
        <v>11</v>
      </c>
      <c r="F607" s="2187" t="s">
        <v>1027</v>
      </c>
      <c r="G607" s="2389">
        <v>0</v>
      </c>
      <c r="H607" s="2389" t="s">
        <v>1027</v>
      </c>
      <c r="I607" s="226" t="s">
        <v>1446</v>
      </c>
      <c r="J607" s="2391" t="s">
        <v>1027</v>
      </c>
      <c r="K607" s="2391" t="s">
        <v>1027</v>
      </c>
      <c r="L607" s="2391" t="s">
        <v>1027</v>
      </c>
      <c r="M607" s="2391" t="s">
        <v>1027</v>
      </c>
      <c r="N607" s="2391" t="s">
        <v>1027</v>
      </c>
      <c r="O607" s="2437" t="s">
        <v>1027</v>
      </c>
      <c r="P607" s="2391" t="s">
        <v>1027</v>
      </c>
      <c r="R607" s="2391" t="s">
        <v>1027</v>
      </c>
      <c r="S607" s="2185" t="s">
        <v>1445</v>
      </c>
      <c r="T607" s="2391" t="s">
        <v>1027</v>
      </c>
      <c r="U607" s="2391" t="s">
        <v>1027</v>
      </c>
      <c r="V607" s="2391" t="s">
        <v>1027</v>
      </c>
      <c r="W607" s="2391" t="s">
        <v>1027</v>
      </c>
      <c r="X607" s="2391" t="s">
        <v>1027</v>
      </c>
      <c r="Y607" s="2391" t="s">
        <v>1027</v>
      </c>
      <c r="Z607" s="2438" t="s">
        <v>232</v>
      </c>
      <c r="AA607" s="152"/>
      <c r="AB607" s="152"/>
      <c r="AC607" s="152"/>
      <c r="AD607" s="152"/>
      <c r="AE607" s="152"/>
      <c r="AF607" s="152"/>
      <c r="AG607" s="152"/>
      <c r="AH607" s="152"/>
    </row>
    <row r="608" spans="1:34" s="2185" customFormat="1" ht="13.8">
      <c r="A608" s="2226" t="s">
        <v>590</v>
      </c>
      <c r="B608" s="152"/>
      <c r="D608" s="2340"/>
      <c r="E608" s="2234">
        <v>12</v>
      </c>
      <c r="F608" s="2187" t="s">
        <v>1027</v>
      </c>
      <c r="G608" s="2389">
        <v>0</v>
      </c>
      <c r="H608" s="2389" t="s">
        <v>1027</v>
      </c>
      <c r="I608" s="226" t="s">
        <v>1446</v>
      </c>
      <c r="J608" s="2391" t="s">
        <v>1027</v>
      </c>
      <c r="K608" s="2391" t="s">
        <v>1027</v>
      </c>
      <c r="L608" s="2391" t="s">
        <v>1027</v>
      </c>
      <c r="M608" s="2391" t="s">
        <v>1027</v>
      </c>
      <c r="N608" s="2391" t="s">
        <v>1027</v>
      </c>
      <c r="O608" s="2437" t="s">
        <v>1027</v>
      </c>
      <c r="P608" s="2391" t="s">
        <v>1027</v>
      </c>
      <c r="R608" s="2391" t="s">
        <v>1027</v>
      </c>
      <c r="S608" s="2185" t="s">
        <v>1445</v>
      </c>
      <c r="T608" s="2391" t="s">
        <v>1027</v>
      </c>
      <c r="U608" s="2391" t="s">
        <v>1027</v>
      </c>
      <c r="V608" s="2391" t="s">
        <v>1027</v>
      </c>
      <c r="W608" s="2391" t="s">
        <v>1027</v>
      </c>
      <c r="X608" s="2391" t="s">
        <v>1027</v>
      </c>
      <c r="Y608" s="2391" t="s">
        <v>1027</v>
      </c>
      <c r="Z608" s="2438" t="s">
        <v>232</v>
      </c>
      <c r="AA608" s="152"/>
      <c r="AB608" s="152"/>
      <c r="AC608" s="152"/>
      <c r="AD608" s="152"/>
      <c r="AE608" s="152"/>
      <c r="AF608" s="152"/>
      <c r="AG608" s="152"/>
      <c r="AH608" s="152"/>
    </row>
    <row r="609" spans="1:34" s="2185" customFormat="1" ht="13.8">
      <c r="A609" s="2226" t="s">
        <v>590</v>
      </c>
      <c r="B609" s="152"/>
      <c r="D609" s="2340"/>
      <c r="E609" s="2234">
        <v>13</v>
      </c>
      <c r="F609" s="2187" t="s">
        <v>1027</v>
      </c>
      <c r="G609" s="2389">
        <v>0</v>
      </c>
      <c r="H609" s="2389" t="s">
        <v>1027</v>
      </c>
      <c r="I609" s="226" t="s">
        <v>1446</v>
      </c>
      <c r="J609" s="2391" t="s">
        <v>1027</v>
      </c>
      <c r="K609" s="2391" t="s">
        <v>1027</v>
      </c>
      <c r="L609" s="2391" t="s">
        <v>1027</v>
      </c>
      <c r="M609" s="2391" t="s">
        <v>1027</v>
      </c>
      <c r="N609" s="2391" t="s">
        <v>1027</v>
      </c>
      <c r="O609" s="2437" t="s">
        <v>1027</v>
      </c>
      <c r="P609" s="2391" t="s">
        <v>1027</v>
      </c>
      <c r="R609" s="2391" t="s">
        <v>1027</v>
      </c>
      <c r="S609" s="2185" t="s">
        <v>1445</v>
      </c>
      <c r="T609" s="2391" t="s">
        <v>1027</v>
      </c>
      <c r="U609" s="2391" t="s">
        <v>1027</v>
      </c>
      <c r="V609" s="2391" t="s">
        <v>1027</v>
      </c>
      <c r="W609" s="2391" t="s">
        <v>1027</v>
      </c>
      <c r="X609" s="2391" t="s">
        <v>1027</v>
      </c>
      <c r="Y609" s="2391" t="s">
        <v>1027</v>
      </c>
      <c r="Z609" s="2438" t="s">
        <v>232</v>
      </c>
      <c r="AA609" s="152"/>
      <c r="AB609" s="152"/>
      <c r="AC609" s="152"/>
      <c r="AD609" s="152"/>
      <c r="AE609" s="152"/>
      <c r="AF609" s="152"/>
      <c r="AG609" s="152"/>
      <c r="AH609" s="152"/>
    </row>
    <row r="610" spans="1:34" s="2185" customFormat="1" ht="13.8">
      <c r="A610" s="2226" t="s">
        <v>590</v>
      </c>
      <c r="B610" s="152"/>
      <c r="D610" s="2340"/>
      <c r="E610" s="2234">
        <v>14</v>
      </c>
      <c r="F610" s="2187" t="s">
        <v>1027</v>
      </c>
      <c r="G610" s="2389">
        <v>0</v>
      </c>
      <c r="H610" s="2389" t="s">
        <v>1027</v>
      </c>
      <c r="I610" s="226" t="s">
        <v>1446</v>
      </c>
      <c r="J610" s="2391" t="s">
        <v>1027</v>
      </c>
      <c r="K610" s="2391" t="s">
        <v>1027</v>
      </c>
      <c r="L610" s="2391" t="s">
        <v>1027</v>
      </c>
      <c r="M610" s="2391" t="s">
        <v>1027</v>
      </c>
      <c r="N610" s="2391" t="s">
        <v>1027</v>
      </c>
      <c r="O610" s="2437" t="s">
        <v>1027</v>
      </c>
      <c r="P610" s="2391" t="s">
        <v>1027</v>
      </c>
      <c r="R610" s="2391" t="s">
        <v>1027</v>
      </c>
      <c r="S610" s="2185" t="s">
        <v>1445</v>
      </c>
      <c r="T610" s="2391" t="s">
        <v>1027</v>
      </c>
      <c r="U610" s="2391" t="s">
        <v>1027</v>
      </c>
      <c r="V610" s="2391" t="s">
        <v>1027</v>
      </c>
      <c r="W610" s="2391" t="s">
        <v>1027</v>
      </c>
      <c r="X610" s="2391" t="s">
        <v>1027</v>
      </c>
      <c r="Y610" s="2391" t="s">
        <v>1027</v>
      </c>
      <c r="Z610" s="2438" t="s">
        <v>232</v>
      </c>
      <c r="AA610" s="152"/>
      <c r="AB610" s="152"/>
      <c r="AC610" s="152"/>
      <c r="AD610" s="152"/>
      <c r="AE610" s="152"/>
      <c r="AF610" s="152"/>
      <c r="AG610" s="152"/>
      <c r="AH610" s="152"/>
    </row>
    <row r="611" spans="1:34" s="2185" customFormat="1" ht="13.8">
      <c r="A611" s="2226" t="s">
        <v>590</v>
      </c>
      <c r="B611" s="152"/>
      <c r="D611" s="2340"/>
      <c r="E611" s="2234">
        <v>15</v>
      </c>
      <c r="F611" s="2187" t="s">
        <v>1027</v>
      </c>
      <c r="G611" s="2389">
        <v>0</v>
      </c>
      <c r="H611" s="2389" t="s">
        <v>1027</v>
      </c>
      <c r="I611" s="226" t="s">
        <v>1446</v>
      </c>
      <c r="J611" s="2391" t="s">
        <v>1027</v>
      </c>
      <c r="K611" s="2391" t="s">
        <v>1027</v>
      </c>
      <c r="L611" s="2391" t="s">
        <v>1027</v>
      </c>
      <c r="M611" s="2391" t="s">
        <v>1027</v>
      </c>
      <c r="N611" s="2391" t="s">
        <v>1027</v>
      </c>
      <c r="O611" s="2437" t="s">
        <v>1027</v>
      </c>
      <c r="P611" s="2391" t="s">
        <v>1027</v>
      </c>
      <c r="R611" s="2391" t="s">
        <v>1027</v>
      </c>
      <c r="S611" s="2185" t="s">
        <v>1445</v>
      </c>
      <c r="T611" s="2391" t="s">
        <v>1027</v>
      </c>
      <c r="U611" s="2391" t="s">
        <v>1027</v>
      </c>
      <c r="V611" s="2391" t="s">
        <v>1027</v>
      </c>
      <c r="W611" s="2391" t="s">
        <v>1027</v>
      </c>
      <c r="X611" s="2391" t="s">
        <v>1027</v>
      </c>
      <c r="Y611" s="2391" t="s">
        <v>1027</v>
      </c>
      <c r="Z611" s="2438" t="s">
        <v>232</v>
      </c>
      <c r="AA611" s="152"/>
      <c r="AB611" s="152"/>
      <c r="AC611" s="152"/>
      <c r="AD611" s="152"/>
      <c r="AE611" s="152"/>
      <c r="AF611" s="152"/>
      <c r="AG611" s="152"/>
      <c r="AH611" s="152"/>
    </row>
    <row r="612" spans="1:34" s="2185" customFormat="1" ht="13.8">
      <c r="A612" s="2226" t="s">
        <v>590</v>
      </c>
      <c r="B612" s="152"/>
      <c r="D612" s="2340"/>
      <c r="E612" s="2234">
        <v>16</v>
      </c>
      <c r="F612" s="2187" t="s">
        <v>1027</v>
      </c>
      <c r="G612" s="2389">
        <v>0</v>
      </c>
      <c r="H612" s="2389" t="s">
        <v>1027</v>
      </c>
      <c r="I612" s="226" t="s">
        <v>1446</v>
      </c>
      <c r="J612" s="2391" t="s">
        <v>1027</v>
      </c>
      <c r="K612" s="2391" t="s">
        <v>1027</v>
      </c>
      <c r="L612" s="2391" t="s">
        <v>1027</v>
      </c>
      <c r="M612" s="2391" t="s">
        <v>1027</v>
      </c>
      <c r="N612" s="2391" t="s">
        <v>1027</v>
      </c>
      <c r="O612" s="2437" t="s">
        <v>1027</v>
      </c>
      <c r="P612" s="2391" t="s">
        <v>1027</v>
      </c>
      <c r="R612" s="2391" t="s">
        <v>1027</v>
      </c>
      <c r="S612" s="2185" t="s">
        <v>1445</v>
      </c>
      <c r="T612" s="2391" t="s">
        <v>1027</v>
      </c>
      <c r="U612" s="2391" t="s">
        <v>1027</v>
      </c>
      <c r="V612" s="2391" t="s">
        <v>1027</v>
      </c>
      <c r="W612" s="2391" t="s">
        <v>1027</v>
      </c>
      <c r="X612" s="2391" t="s">
        <v>1027</v>
      </c>
      <c r="Y612" s="2391" t="s">
        <v>1027</v>
      </c>
      <c r="Z612" s="2438" t="s">
        <v>232</v>
      </c>
      <c r="AA612" s="152"/>
      <c r="AB612" s="152"/>
      <c r="AC612" s="152"/>
      <c r="AD612" s="152"/>
      <c r="AE612" s="152"/>
      <c r="AF612" s="152"/>
      <c r="AG612" s="152"/>
      <c r="AH612" s="152"/>
    </row>
    <row r="613" spans="1:34" s="2185" customFormat="1" ht="13.8">
      <c r="A613" s="2226" t="s">
        <v>590</v>
      </c>
      <c r="B613" s="152"/>
      <c r="D613" s="2340"/>
      <c r="E613" s="2234">
        <v>17</v>
      </c>
      <c r="F613" s="2187" t="s">
        <v>1027</v>
      </c>
      <c r="G613" s="2389">
        <v>0</v>
      </c>
      <c r="H613" s="2389" t="s">
        <v>1027</v>
      </c>
      <c r="I613" s="226" t="s">
        <v>1446</v>
      </c>
      <c r="J613" s="2391" t="s">
        <v>1027</v>
      </c>
      <c r="K613" s="2391" t="s">
        <v>1027</v>
      </c>
      <c r="L613" s="2391" t="s">
        <v>1027</v>
      </c>
      <c r="M613" s="2391" t="s">
        <v>1027</v>
      </c>
      <c r="N613" s="2391" t="s">
        <v>1027</v>
      </c>
      <c r="O613" s="2437" t="s">
        <v>1027</v>
      </c>
      <c r="P613" s="2391" t="s">
        <v>1027</v>
      </c>
      <c r="R613" s="2391" t="s">
        <v>1027</v>
      </c>
      <c r="S613" s="2185" t="s">
        <v>1445</v>
      </c>
      <c r="T613" s="2391" t="s">
        <v>1027</v>
      </c>
      <c r="U613" s="2391" t="s">
        <v>1027</v>
      </c>
      <c r="V613" s="2391" t="s">
        <v>1027</v>
      </c>
      <c r="W613" s="2391" t="s">
        <v>1027</v>
      </c>
      <c r="X613" s="2391" t="s">
        <v>1027</v>
      </c>
      <c r="Y613" s="2391" t="s">
        <v>1027</v>
      </c>
      <c r="Z613" s="2438" t="s">
        <v>232</v>
      </c>
      <c r="AA613" s="152"/>
      <c r="AB613" s="152"/>
      <c r="AC613" s="152"/>
      <c r="AD613" s="152"/>
      <c r="AE613" s="152"/>
      <c r="AF613" s="152"/>
      <c r="AG613" s="152"/>
      <c r="AH613" s="152"/>
    </row>
    <row r="614" spans="1:34" s="2185" customFormat="1" ht="13.8">
      <c r="A614" s="2226" t="s">
        <v>590</v>
      </c>
      <c r="B614" s="152"/>
      <c r="D614" s="2340"/>
      <c r="E614" s="2234">
        <v>18</v>
      </c>
      <c r="F614" s="2187" t="s">
        <v>1027</v>
      </c>
      <c r="G614" s="2389">
        <v>0</v>
      </c>
      <c r="H614" s="2389" t="s">
        <v>1027</v>
      </c>
      <c r="I614" s="226" t="s">
        <v>1446</v>
      </c>
      <c r="J614" s="2391" t="s">
        <v>1027</v>
      </c>
      <c r="K614" s="2391" t="s">
        <v>1027</v>
      </c>
      <c r="L614" s="2391" t="s">
        <v>1027</v>
      </c>
      <c r="M614" s="2391" t="s">
        <v>1027</v>
      </c>
      <c r="N614" s="2391" t="s">
        <v>1027</v>
      </c>
      <c r="O614" s="2437" t="s">
        <v>1027</v>
      </c>
      <c r="P614" s="2391" t="s">
        <v>1027</v>
      </c>
      <c r="R614" s="2391" t="s">
        <v>1027</v>
      </c>
      <c r="S614" s="2185" t="s">
        <v>1445</v>
      </c>
      <c r="T614" s="2391" t="s">
        <v>1027</v>
      </c>
      <c r="U614" s="2391" t="s">
        <v>1027</v>
      </c>
      <c r="V614" s="2391" t="s">
        <v>1027</v>
      </c>
      <c r="W614" s="2391" t="s">
        <v>1027</v>
      </c>
      <c r="X614" s="2391" t="s">
        <v>1027</v>
      </c>
      <c r="Y614" s="2391" t="s">
        <v>1027</v>
      </c>
      <c r="Z614" s="2438" t="s">
        <v>232</v>
      </c>
      <c r="AA614" s="152"/>
      <c r="AB614" s="152"/>
      <c r="AC614" s="152"/>
      <c r="AD614" s="152"/>
      <c r="AE614" s="152"/>
      <c r="AF614" s="152"/>
      <c r="AG614" s="152"/>
      <c r="AH614" s="152"/>
    </row>
    <row r="615" spans="1:34" s="2185" customFormat="1" ht="13.8">
      <c r="A615" s="2226" t="s">
        <v>590</v>
      </c>
      <c r="B615" s="152"/>
      <c r="D615" s="2340"/>
      <c r="E615" s="2234">
        <v>19</v>
      </c>
      <c r="F615" s="2187" t="s">
        <v>1027</v>
      </c>
      <c r="G615" s="2389">
        <v>0</v>
      </c>
      <c r="H615" s="2389" t="s">
        <v>1027</v>
      </c>
      <c r="I615" s="226" t="s">
        <v>1446</v>
      </c>
      <c r="J615" s="2391" t="s">
        <v>1027</v>
      </c>
      <c r="K615" s="2391" t="s">
        <v>1027</v>
      </c>
      <c r="L615" s="2391" t="s">
        <v>1027</v>
      </c>
      <c r="M615" s="2391" t="s">
        <v>1027</v>
      </c>
      <c r="N615" s="2391" t="s">
        <v>1027</v>
      </c>
      <c r="O615" s="2437" t="s">
        <v>1027</v>
      </c>
      <c r="P615" s="2391" t="s">
        <v>1027</v>
      </c>
      <c r="R615" s="2391" t="s">
        <v>1027</v>
      </c>
      <c r="S615" s="2185" t="s">
        <v>1445</v>
      </c>
      <c r="T615" s="2391" t="s">
        <v>1027</v>
      </c>
      <c r="U615" s="2391" t="s">
        <v>1027</v>
      </c>
      <c r="V615" s="2391" t="s">
        <v>1027</v>
      </c>
      <c r="W615" s="2391" t="s">
        <v>1027</v>
      </c>
      <c r="X615" s="2391" t="s">
        <v>1027</v>
      </c>
      <c r="Y615" s="2391" t="s">
        <v>1027</v>
      </c>
      <c r="Z615" s="2438" t="s">
        <v>232</v>
      </c>
      <c r="AA615" s="152"/>
      <c r="AB615" s="152"/>
      <c r="AC615" s="152"/>
      <c r="AD615" s="152"/>
      <c r="AE615" s="152"/>
      <c r="AF615" s="152"/>
      <c r="AG615" s="152"/>
      <c r="AH615" s="152"/>
    </row>
    <row r="616" spans="1:34" s="2185" customFormat="1" ht="13.8">
      <c r="A616" s="2226" t="s">
        <v>590</v>
      </c>
      <c r="B616" s="152"/>
      <c r="D616" s="2340"/>
      <c r="E616" s="2234">
        <v>20</v>
      </c>
      <c r="F616" s="2187" t="s">
        <v>1027</v>
      </c>
      <c r="G616" s="2389">
        <v>0</v>
      </c>
      <c r="H616" s="2389" t="s">
        <v>1027</v>
      </c>
      <c r="I616" s="226" t="s">
        <v>1446</v>
      </c>
      <c r="J616" s="2391" t="s">
        <v>1027</v>
      </c>
      <c r="K616" s="2391" t="s">
        <v>1027</v>
      </c>
      <c r="L616" s="2391" t="s">
        <v>1027</v>
      </c>
      <c r="M616" s="2391" t="s">
        <v>1027</v>
      </c>
      <c r="N616" s="2391" t="s">
        <v>1027</v>
      </c>
      <c r="O616" s="2437" t="s">
        <v>1027</v>
      </c>
      <c r="P616" s="2391" t="s">
        <v>1027</v>
      </c>
      <c r="R616" s="2391" t="s">
        <v>1027</v>
      </c>
      <c r="S616" s="2185" t="s">
        <v>1445</v>
      </c>
      <c r="T616" s="2391" t="s">
        <v>1027</v>
      </c>
      <c r="U616" s="2391" t="s">
        <v>1027</v>
      </c>
      <c r="V616" s="2391" t="s">
        <v>1027</v>
      </c>
      <c r="W616" s="2391" t="s">
        <v>1027</v>
      </c>
      <c r="X616" s="2391" t="s">
        <v>1027</v>
      </c>
      <c r="Y616" s="2391" t="s">
        <v>1027</v>
      </c>
      <c r="Z616" s="2438" t="s">
        <v>232</v>
      </c>
      <c r="AA616" s="152"/>
      <c r="AB616" s="152"/>
      <c r="AC616" s="152"/>
      <c r="AD616" s="152"/>
      <c r="AE616" s="152"/>
      <c r="AF616" s="152"/>
      <c r="AG616" s="152"/>
      <c r="AH616" s="152"/>
    </row>
    <row r="617" spans="1:34" s="2185" customFormat="1" ht="13.8">
      <c r="A617" s="2226" t="s">
        <v>590</v>
      </c>
      <c r="B617" s="152"/>
      <c r="D617" s="2340"/>
      <c r="E617" s="2234">
        <v>21</v>
      </c>
      <c r="F617" s="2187" t="s">
        <v>1027</v>
      </c>
      <c r="G617" s="2389">
        <v>0</v>
      </c>
      <c r="H617" s="2389" t="s">
        <v>1027</v>
      </c>
      <c r="I617" s="226" t="s">
        <v>1446</v>
      </c>
      <c r="J617" s="2391" t="s">
        <v>1027</v>
      </c>
      <c r="K617" s="2391" t="s">
        <v>1027</v>
      </c>
      <c r="L617" s="2391" t="s">
        <v>1027</v>
      </c>
      <c r="M617" s="2391" t="s">
        <v>1027</v>
      </c>
      <c r="N617" s="2391" t="s">
        <v>1027</v>
      </c>
      <c r="O617" s="2437" t="s">
        <v>1027</v>
      </c>
      <c r="P617" s="2391" t="s">
        <v>1027</v>
      </c>
      <c r="R617" s="2391" t="s">
        <v>1027</v>
      </c>
      <c r="S617" s="2185" t="s">
        <v>1445</v>
      </c>
      <c r="T617" s="2391" t="s">
        <v>1027</v>
      </c>
      <c r="U617" s="2391" t="s">
        <v>1027</v>
      </c>
      <c r="V617" s="2391" t="s">
        <v>1027</v>
      </c>
      <c r="W617" s="2391" t="s">
        <v>1027</v>
      </c>
      <c r="X617" s="2391" t="s">
        <v>1027</v>
      </c>
      <c r="Y617" s="2391" t="s">
        <v>1027</v>
      </c>
      <c r="Z617" s="2438" t="s">
        <v>232</v>
      </c>
      <c r="AA617" s="152"/>
      <c r="AB617" s="152"/>
      <c r="AC617" s="152"/>
      <c r="AD617" s="152"/>
      <c r="AE617" s="152"/>
      <c r="AF617" s="152"/>
      <c r="AG617" s="152"/>
      <c r="AH617" s="152"/>
    </row>
    <row r="618" spans="1:34" s="2185" customFormat="1" ht="13.8">
      <c r="A618" s="2226" t="s">
        <v>590</v>
      </c>
      <c r="B618" s="152"/>
      <c r="D618" s="2340"/>
      <c r="E618" s="2234">
        <v>22</v>
      </c>
      <c r="F618" s="2187" t="s">
        <v>1027</v>
      </c>
      <c r="G618" s="2389">
        <v>0</v>
      </c>
      <c r="H618" s="2389" t="s">
        <v>1027</v>
      </c>
      <c r="I618" s="226" t="s">
        <v>1446</v>
      </c>
      <c r="J618" s="2391" t="s">
        <v>1027</v>
      </c>
      <c r="K618" s="2391" t="s">
        <v>1027</v>
      </c>
      <c r="L618" s="2391" t="s">
        <v>1027</v>
      </c>
      <c r="M618" s="2391" t="s">
        <v>1027</v>
      </c>
      <c r="N618" s="2391" t="s">
        <v>1027</v>
      </c>
      <c r="O618" s="2437" t="s">
        <v>1027</v>
      </c>
      <c r="P618" s="2391" t="s">
        <v>1027</v>
      </c>
      <c r="R618" s="2391" t="s">
        <v>1027</v>
      </c>
      <c r="S618" s="2185" t="s">
        <v>1445</v>
      </c>
      <c r="T618" s="2391" t="s">
        <v>1027</v>
      </c>
      <c r="U618" s="2391" t="s">
        <v>1027</v>
      </c>
      <c r="V618" s="2391" t="s">
        <v>1027</v>
      </c>
      <c r="W618" s="2391" t="s">
        <v>1027</v>
      </c>
      <c r="X618" s="2391" t="s">
        <v>1027</v>
      </c>
      <c r="Y618" s="2391" t="s">
        <v>1027</v>
      </c>
      <c r="Z618" s="2438" t="s">
        <v>232</v>
      </c>
      <c r="AA618" s="152"/>
      <c r="AB618" s="152"/>
      <c r="AC618" s="152"/>
      <c r="AD618" s="152"/>
      <c r="AE618" s="152"/>
      <c r="AF618" s="152"/>
      <c r="AG618" s="152"/>
      <c r="AH618" s="152"/>
    </row>
    <row r="619" spans="1:34" s="2185" customFormat="1" ht="13.8">
      <c r="A619" s="2226" t="s">
        <v>590</v>
      </c>
      <c r="B619" s="152"/>
      <c r="D619" s="2340"/>
      <c r="E619" s="2234">
        <v>23</v>
      </c>
      <c r="F619" s="2187" t="s">
        <v>1027</v>
      </c>
      <c r="G619" s="2389">
        <v>0</v>
      </c>
      <c r="H619" s="2389" t="s">
        <v>1027</v>
      </c>
      <c r="I619" s="226" t="s">
        <v>1446</v>
      </c>
      <c r="J619" s="2391" t="s">
        <v>1027</v>
      </c>
      <c r="K619" s="2391" t="s">
        <v>1027</v>
      </c>
      <c r="L619" s="2391" t="s">
        <v>1027</v>
      </c>
      <c r="M619" s="2391" t="s">
        <v>1027</v>
      </c>
      <c r="N619" s="2391" t="s">
        <v>1027</v>
      </c>
      <c r="O619" s="2437" t="s">
        <v>1027</v>
      </c>
      <c r="P619" s="2391" t="s">
        <v>1027</v>
      </c>
      <c r="R619" s="2391" t="s">
        <v>1027</v>
      </c>
      <c r="S619" s="2185" t="s">
        <v>1445</v>
      </c>
      <c r="T619" s="2391" t="s">
        <v>1027</v>
      </c>
      <c r="U619" s="2391" t="s">
        <v>1027</v>
      </c>
      <c r="V619" s="2391" t="s">
        <v>1027</v>
      </c>
      <c r="W619" s="2391" t="s">
        <v>1027</v>
      </c>
      <c r="X619" s="2391" t="s">
        <v>1027</v>
      </c>
      <c r="Y619" s="2391" t="s">
        <v>1027</v>
      </c>
      <c r="Z619" s="2438" t="s">
        <v>232</v>
      </c>
      <c r="AA619" s="152"/>
      <c r="AB619" s="152"/>
      <c r="AC619" s="152"/>
      <c r="AD619" s="152"/>
      <c r="AE619" s="152"/>
      <c r="AF619" s="152"/>
      <c r="AG619" s="152"/>
      <c r="AH619" s="152"/>
    </row>
    <row r="620" spans="1:34" s="2185" customFormat="1" ht="13.8">
      <c r="A620" s="2226" t="s">
        <v>590</v>
      </c>
      <c r="B620" s="152"/>
      <c r="D620" s="2340"/>
      <c r="E620" s="2234">
        <v>24</v>
      </c>
      <c r="F620" s="2187" t="s">
        <v>1027</v>
      </c>
      <c r="G620" s="2389">
        <v>0</v>
      </c>
      <c r="H620" s="2389" t="s">
        <v>1027</v>
      </c>
      <c r="I620" s="226" t="s">
        <v>1446</v>
      </c>
      <c r="J620" s="2391" t="s">
        <v>1027</v>
      </c>
      <c r="K620" s="2391" t="s">
        <v>1027</v>
      </c>
      <c r="L620" s="2391" t="s">
        <v>1027</v>
      </c>
      <c r="M620" s="2391" t="s">
        <v>1027</v>
      </c>
      <c r="N620" s="2391" t="s">
        <v>1027</v>
      </c>
      <c r="O620" s="2437" t="s">
        <v>1027</v>
      </c>
      <c r="P620" s="2391" t="s">
        <v>1027</v>
      </c>
      <c r="R620" s="2391" t="s">
        <v>1027</v>
      </c>
      <c r="S620" s="2185" t="s">
        <v>1445</v>
      </c>
      <c r="T620" s="2391" t="s">
        <v>1027</v>
      </c>
      <c r="U620" s="2391" t="s">
        <v>1027</v>
      </c>
      <c r="V620" s="2391" t="s">
        <v>1027</v>
      </c>
      <c r="W620" s="2391" t="s">
        <v>1027</v>
      </c>
      <c r="X620" s="2391" t="s">
        <v>1027</v>
      </c>
      <c r="Y620" s="2391" t="s">
        <v>1027</v>
      </c>
      <c r="Z620" s="2438" t="s">
        <v>232</v>
      </c>
      <c r="AA620" s="152"/>
      <c r="AB620" s="152"/>
      <c r="AC620" s="152"/>
      <c r="AD620" s="152"/>
      <c r="AE620" s="152"/>
      <c r="AF620" s="152"/>
      <c r="AG620" s="152"/>
      <c r="AH620" s="152"/>
    </row>
    <row r="621" spans="1:34" s="2185" customFormat="1" ht="13.8">
      <c r="A621" s="2226" t="s">
        <v>590</v>
      </c>
      <c r="B621" s="152"/>
      <c r="D621" s="2340"/>
      <c r="E621" s="2234">
        <v>25</v>
      </c>
      <c r="F621" s="2187" t="s">
        <v>1027</v>
      </c>
      <c r="G621" s="2389">
        <v>0</v>
      </c>
      <c r="H621" s="2389" t="s">
        <v>1027</v>
      </c>
      <c r="I621" s="226" t="s">
        <v>1446</v>
      </c>
      <c r="J621" s="2391" t="s">
        <v>1027</v>
      </c>
      <c r="K621" s="2391" t="s">
        <v>1027</v>
      </c>
      <c r="L621" s="2391" t="s">
        <v>1027</v>
      </c>
      <c r="M621" s="2391" t="s">
        <v>1027</v>
      </c>
      <c r="N621" s="2391" t="s">
        <v>1027</v>
      </c>
      <c r="O621" s="2437" t="s">
        <v>1027</v>
      </c>
      <c r="P621" s="2391" t="s">
        <v>1027</v>
      </c>
      <c r="R621" s="2391" t="s">
        <v>1027</v>
      </c>
      <c r="S621" s="2185" t="s">
        <v>1445</v>
      </c>
      <c r="T621" s="2391" t="s">
        <v>1027</v>
      </c>
      <c r="U621" s="2391" t="s">
        <v>1027</v>
      </c>
      <c r="V621" s="2391" t="s">
        <v>1027</v>
      </c>
      <c r="W621" s="2391" t="s">
        <v>1027</v>
      </c>
      <c r="X621" s="2391" t="s">
        <v>1027</v>
      </c>
      <c r="Y621" s="2391" t="s">
        <v>1027</v>
      </c>
      <c r="Z621" s="2438" t="s">
        <v>232</v>
      </c>
      <c r="AA621" s="152"/>
      <c r="AB621" s="152"/>
      <c r="AC621" s="152"/>
      <c r="AD621" s="152"/>
      <c r="AE621" s="152"/>
      <c r="AF621" s="152"/>
      <c r="AG621" s="152"/>
      <c r="AH621" s="152"/>
    </row>
    <row r="622" spans="1:34" s="2185" customFormat="1" ht="13.8">
      <c r="A622" s="152"/>
      <c r="B622" s="152"/>
      <c r="D622" s="2340"/>
      <c r="F622" s="2355" t="s">
        <v>1412</v>
      </c>
      <c r="G622" s="2371"/>
      <c r="H622" s="2371"/>
      <c r="I622" s="2371"/>
      <c r="J622" s="2393">
        <v>442.928</v>
      </c>
      <c r="K622" s="2393">
        <v>418.66499999999996</v>
      </c>
      <c r="L622" s="2393">
        <v>356.18700000000001</v>
      </c>
      <c r="M622" s="2393">
        <v>321.86500000000001</v>
      </c>
      <c r="N622" s="2393">
        <v>275.0335</v>
      </c>
      <c r="O622" s="2394">
        <v>211.9145</v>
      </c>
      <c r="P622" s="2393">
        <v>229.566</v>
      </c>
      <c r="R622" s="2393">
        <v>275.80200000000002</v>
      </c>
      <c r="T622" s="2393">
        <v>278.34500500000001</v>
      </c>
      <c r="U622" s="2393">
        <v>375.69282999999996</v>
      </c>
      <c r="V622" s="2393">
        <v>515.12618999999995</v>
      </c>
      <c r="W622" s="2393">
        <v>567.26541500000008</v>
      </c>
      <c r="X622" s="2393">
        <v>644.91</v>
      </c>
      <c r="Y622" s="2393" t="s">
        <v>1027</v>
      </c>
      <c r="AA622" s="152"/>
      <c r="AB622" s="152"/>
      <c r="AC622" s="152"/>
      <c r="AD622" s="152"/>
      <c r="AE622" s="152"/>
      <c r="AF622" s="152"/>
      <c r="AG622" s="152"/>
      <c r="AH622" s="152"/>
    </row>
    <row r="623" spans="1:34" s="2185" customFormat="1" ht="13.8">
      <c r="A623" s="152"/>
      <c r="B623" s="152"/>
      <c r="D623" s="2324"/>
      <c r="E623" s="2187"/>
      <c r="F623" s="2261"/>
      <c r="G623" s="2389"/>
      <c r="H623" s="2389"/>
      <c r="I623" s="2389"/>
      <c r="J623" s="2389"/>
      <c r="K623" s="2389"/>
      <c r="O623" s="2372"/>
      <c r="P623" s="2373"/>
      <c r="T623" s="2186"/>
      <c r="U623" s="2186"/>
      <c r="V623" s="2186"/>
      <c r="W623" s="2186"/>
      <c r="X623" s="2186"/>
      <c r="Y623" s="2186"/>
      <c r="Z623" s="152"/>
      <c r="AA623" s="152"/>
      <c r="AB623" s="152"/>
      <c r="AC623" s="152"/>
      <c r="AD623" s="152"/>
      <c r="AE623" s="152"/>
      <c r="AF623" s="152"/>
      <c r="AG623" s="152"/>
      <c r="AH623" s="152"/>
    </row>
    <row r="624" spans="1:34" s="2185" customFormat="1" ht="13.8">
      <c r="A624" s="152"/>
      <c r="B624" s="152"/>
      <c r="D624" s="2324"/>
      <c r="E624" s="2187"/>
      <c r="F624" s="2261"/>
      <c r="G624" s="2389"/>
      <c r="H624" s="2389"/>
      <c r="I624" s="2389"/>
      <c r="J624" s="2389"/>
      <c r="K624" s="2389"/>
      <c r="O624" s="2372"/>
      <c r="P624" s="2373"/>
      <c r="T624" s="2186"/>
      <c r="U624" s="2186"/>
      <c r="V624" s="2186"/>
      <c r="W624" s="2186"/>
      <c r="X624" s="2186"/>
      <c r="Y624" s="2186"/>
      <c r="Z624" s="152"/>
      <c r="AA624" s="152"/>
      <c r="AB624" s="152"/>
      <c r="AC624" s="152"/>
      <c r="AD624" s="152"/>
      <c r="AE624" s="152"/>
      <c r="AF624" s="152"/>
      <c r="AG624" s="152"/>
      <c r="AH624" s="152"/>
    </row>
    <row r="625" spans="1:34" s="2185" customFormat="1" ht="13.8">
      <c r="A625" s="152"/>
      <c r="B625" s="152"/>
      <c r="D625" s="2324"/>
      <c r="E625" s="2187"/>
      <c r="F625" s="2261"/>
      <c r="G625" s="2389"/>
      <c r="H625" s="2389"/>
      <c r="I625" s="2389"/>
      <c r="J625" s="2389"/>
      <c r="K625" s="2389"/>
      <c r="O625" s="2372"/>
      <c r="P625" s="2373"/>
      <c r="R625" s="2375"/>
      <c r="T625" s="2186"/>
      <c r="U625" s="2186"/>
      <c r="V625" s="2186"/>
      <c r="W625" s="2186"/>
      <c r="X625" s="2186"/>
      <c r="Y625" s="2186"/>
      <c r="Z625" s="152"/>
      <c r="AA625" s="152"/>
      <c r="AB625" s="152"/>
      <c r="AC625" s="152"/>
      <c r="AD625" s="152"/>
      <c r="AE625" s="152"/>
      <c r="AF625" s="152"/>
      <c r="AG625" s="152"/>
      <c r="AH625" s="152"/>
    </row>
    <row r="626" spans="1:34" s="2185" customFormat="1" ht="13.8">
      <c r="A626" s="152"/>
      <c r="B626" s="152"/>
      <c r="D626" s="2324">
        <v>5.0399999999999991</v>
      </c>
      <c r="E626" s="2412"/>
      <c r="F626" s="2326" t="s">
        <v>289</v>
      </c>
      <c r="G626" s="2320" t="s">
        <v>1436</v>
      </c>
      <c r="H626" s="2442"/>
      <c r="I626" s="2442"/>
      <c r="J626" s="2442"/>
      <c r="K626" s="2330" t="s">
        <v>463</v>
      </c>
      <c r="L626" s="2330" t="s">
        <v>464</v>
      </c>
      <c r="M626" s="2330" t="s">
        <v>465</v>
      </c>
      <c r="N626" s="2330" t="s">
        <v>466</v>
      </c>
      <c r="O626" s="2328" t="s">
        <v>147</v>
      </c>
      <c r="P626" s="2330" t="s">
        <v>148</v>
      </c>
      <c r="R626" s="2186"/>
      <c r="T626" s="2186"/>
      <c r="U626" s="2186"/>
      <c r="V626" s="2186"/>
      <c r="W626" s="2186"/>
      <c r="X626" s="2186"/>
      <c r="Y626" s="2186"/>
      <c r="Z626" s="152"/>
      <c r="AA626" s="152"/>
      <c r="AB626" s="152"/>
      <c r="AC626" s="152"/>
      <c r="AD626" s="152"/>
      <c r="AE626" s="152"/>
      <c r="AF626" s="152"/>
      <c r="AG626" s="152"/>
      <c r="AH626" s="152"/>
    </row>
    <row r="627" spans="1:34" s="2185" customFormat="1" ht="13.8">
      <c r="A627" s="152"/>
      <c r="B627" s="152"/>
      <c r="D627" s="2324"/>
      <c r="E627" s="2234">
        <v>0</v>
      </c>
      <c r="F627" s="2432">
        <v>0</v>
      </c>
      <c r="G627" s="2433">
        <v>0</v>
      </c>
      <c r="H627" s="2433" t="s">
        <v>114</v>
      </c>
      <c r="I627" s="2436" t="s">
        <v>1447</v>
      </c>
      <c r="J627" s="2436"/>
      <c r="K627" s="2400">
        <v>0</v>
      </c>
      <c r="L627" s="2400">
        <v>0</v>
      </c>
      <c r="M627" s="2400">
        <v>0</v>
      </c>
      <c r="N627" s="2400">
        <v>0</v>
      </c>
      <c r="O627" s="2401">
        <v>0</v>
      </c>
      <c r="P627" s="2443">
        <v>0</v>
      </c>
      <c r="R627" s="2186"/>
      <c r="T627" s="2186"/>
      <c r="U627" s="2186"/>
      <c r="V627" s="2186"/>
      <c r="W627" s="2186"/>
      <c r="X627" s="2186"/>
      <c r="Y627" s="2186"/>
      <c r="Z627" s="152"/>
      <c r="AA627" s="152"/>
      <c r="AB627" s="152"/>
      <c r="AC627" s="152"/>
      <c r="AD627" s="152"/>
      <c r="AE627" s="152"/>
      <c r="AF627" s="152"/>
      <c r="AG627" s="152"/>
      <c r="AH627" s="152"/>
    </row>
    <row r="628" spans="1:34" s="2185" customFormat="1" ht="13.8">
      <c r="A628" s="2226" t="s">
        <v>232</v>
      </c>
      <c r="B628" s="152"/>
      <c r="D628" s="2340"/>
      <c r="E628" s="2234">
        <v>1</v>
      </c>
      <c r="F628" s="2187" t="s">
        <v>1494</v>
      </c>
      <c r="G628" s="2389" t="s">
        <v>945</v>
      </c>
      <c r="H628" s="2389" t="s">
        <v>114</v>
      </c>
      <c r="I628" s="2185" t="s">
        <v>1447</v>
      </c>
      <c r="K628" s="2391">
        <v>26.768000000000001</v>
      </c>
      <c r="L628" s="2391">
        <v>25.498000000000001</v>
      </c>
      <c r="M628" s="2391">
        <v>27.425999999999998</v>
      </c>
      <c r="N628" s="2391">
        <v>31.204000000000001</v>
      </c>
      <c r="O628" s="2392">
        <v>36.31</v>
      </c>
      <c r="P628" s="2444">
        <v>37.371000000000002</v>
      </c>
      <c r="R628" s="2186"/>
      <c r="T628" s="2186"/>
      <c r="U628" s="2186"/>
      <c r="V628" s="2186"/>
      <c r="W628" s="2186"/>
      <c r="X628" s="2186"/>
      <c r="Y628" s="2186"/>
      <c r="Z628" s="152"/>
      <c r="AA628" s="152"/>
      <c r="AB628" s="152"/>
      <c r="AC628" s="152"/>
      <c r="AD628" s="152"/>
      <c r="AE628" s="152"/>
      <c r="AF628" s="152"/>
      <c r="AG628" s="152"/>
      <c r="AH628" s="152"/>
    </row>
    <row r="629" spans="1:34" s="2185" customFormat="1" ht="13.8">
      <c r="A629" s="2226" t="s">
        <v>232</v>
      </c>
      <c r="B629" s="152"/>
      <c r="D629" s="2340"/>
      <c r="E629" s="2234">
        <v>2</v>
      </c>
      <c r="F629" s="2187" t="s">
        <v>1498</v>
      </c>
      <c r="G629" s="2389" t="s">
        <v>953</v>
      </c>
      <c r="H629" s="2389" t="s">
        <v>114</v>
      </c>
      <c r="I629" s="2185" t="s">
        <v>1447</v>
      </c>
      <c r="K629" s="2391">
        <v>180.84899999999999</v>
      </c>
      <c r="L629" s="2391">
        <v>189.35</v>
      </c>
      <c r="M629" s="2391">
        <v>199.36500000000001</v>
      </c>
      <c r="N629" s="2391">
        <v>210.441</v>
      </c>
      <c r="O629" s="2392">
        <v>206.33099999999999</v>
      </c>
      <c r="P629" s="2391">
        <v>192.41300000000001</v>
      </c>
      <c r="R629" s="2186"/>
      <c r="T629" s="2186"/>
      <c r="U629" s="2186"/>
      <c r="V629" s="2186"/>
      <c r="W629" s="2186"/>
      <c r="X629" s="2186"/>
      <c r="Y629" s="2186"/>
      <c r="Z629" s="152"/>
      <c r="AA629" s="152"/>
      <c r="AB629" s="152"/>
      <c r="AC629" s="152"/>
      <c r="AD629" s="152"/>
      <c r="AE629" s="152"/>
      <c r="AF629" s="152"/>
      <c r="AG629" s="152"/>
      <c r="AH629" s="152"/>
    </row>
    <row r="630" spans="1:34" s="2185" customFormat="1" ht="13.8">
      <c r="A630" s="2226" t="s">
        <v>232</v>
      </c>
      <c r="B630" s="152"/>
      <c r="D630" s="2340"/>
      <c r="E630" s="2234">
        <v>3</v>
      </c>
      <c r="F630" s="2187" t="s">
        <v>1500</v>
      </c>
      <c r="G630" s="2389" t="s">
        <v>964</v>
      </c>
      <c r="H630" s="2389" t="s">
        <v>114</v>
      </c>
      <c r="I630" s="2185" t="s">
        <v>1447</v>
      </c>
      <c r="K630" s="2391">
        <v>40.119</v>
      </c>
      <c r="L630" s="2391">
        <v>47.658999999999999</v>
      </c>
      <c r="M630" s="2391">
        <v>37.976999999999997</v>
      </c>
      <c r="N630" s="2391">
        <v>36.893999999999998</v>
      </c>
      <c r="O630" s="2392">
        <v>41.042999999999999</v>
      </c>
      <c r="P630" s="2391">
        <v>41.161999999999999</v>
      </c>
      <c r="R630" s="2186"/>
      <c r="T630" s="2186"/>
      <c r="U630" s="2186"/>
      <c r="V630" s="2186"/>
      <c r="W630" s="2186"/>
      <c r="X630" s="2186"/>
      <c r="Y630" s="2186"/>
      <c r="Z630" s="152"/>
      <c r="AA630" s="152"/>
      <c r="AB630" s="152"/>
      <c r="AC630" s="152"/>
      <c r="AD630" s="152"/>
      <c r="AE630" s="152"/>
      <c r="AF630" s="152"/>
      <c r="AG630" s="152"/>
      <c r="AH630" s="152"/>
    </row>
    <row r="631" spans="1:34" s="2185" customFormat="1" ht="13.8">
      <c r="A631" s="2226" t="s">
        <v>232</v>
      </c>
      <c r="B631" s="152"/>
      <c r="D631" s="2340"/>
      <c r="E631" s="2234">
        <v>4</v>
      </c>
      <c r="F631" s="2187" t="s">
        <v>1503</v>
      </c>
      <c r="G631" s="2389" t="s">
        <v>971</v>
      </c>
      <c r="H631" s="2389" t="s">
        <v>114</v>
      </c>
      <c r="I631" s="2185" t="s">
        <v>1447</v>
      </c>
      <c r="K631" s="2391">
        <v>68.67</v>
      </c>
      <c r="L631" s="2391">
        <v>64.447000000000003</v>
      </c>
      <c r="M631" s="2391">
        <v>57.62</v>
      </c>
      <c r="N631" s="2391">
        <v>58.89</v>
      </c>
      <c r="O631" s="2392">
        <v>69.888999999999996</v>
      </c>
      <c r="P631" s="2391">
        <v>90.762</v>
      </c>
      <c r="R631" s="2186"/>
      <c r="T631" s="2186"/>
      <c r="U631" s="2186"/>
      <c r="V631" s="2186"/>
      <c r="W631" s="2186"/>
      <c r="X631" s="2186"/>
      <c r="Y631" s="2186"/>
      <c r="Z631" s="152"/>
      <c r="AA631" s="152"/>
      <c r="AB631" s="152"/>
      <c r="AC631" s="152"/>
      <c r="AD631" s="152"/>
      <c r="AE631" s="152"/>
      <c r="AF631" s="152"/>
      <c r="AG631" s="152"/>
      <c r="AH631" s="152"/>
    </row>
    <row r="632" spans="1:34" s="2185" customFormat="1" ht="13.8">
      <c r="A632" s="2226" t="s">
        <v>232</v>
      </c>
      <c r="B632" s="152"/>
      <c r="D632" s="2340"/>
      <c r="E632" s="2234">
        <v>5</v>
      </c>
      <c r="F632" s="2187" t="s">
        <v>1504</v>
      </c>
      <c r="G632" s="2389" t="s">
        <v>978</v>
      </c>
      <c r="H632" s="2389" t="s">
        <v>114</v>
      </c>
      <c r="I632" s="2185" t="s">
        <v>1447</v>
      </c>
      <c r="K632" s="2391">
        <v>40</v>
      </c>
      <c r="L632" s="2391">
        <v>50</v>
      </c>
      <c r="M632" s="2391">
        <v>55</v>
      </c>
      <c r="N632" s="2391">
        <v>50</v>
      </c>
      <c r="O632" s="2392">
        <v>54</v>
      </c>
      <c r="P632" s="2391">
        <v>59</v>
      </c>
      <c r="R632" s="2186"/>
      <c r="T632" s="2186"/>
      <c r="U632" s="2186"/>
      <c r="V632" s="2186"/>
      <c r="W632" s="2186"/>
      <c r="X632" s="2186"/>
      <c r="Y632" s="2186"/>
      <c r="Z632" s="152"/>
      <c r="AA632" s="152"/>
      <c r="AB632" s="152"/>
      <c r="AC632" s="152"/>
      <c r="AD632" s="152"/>
      <c r="AE632" s="152"/>
      <c r="AF632" s="152"/>
      <c r="AG632" s="152"/>
      <c r="AH632" s="152"/>
    </row>
    <row r="633" spans="1:34" s="2185" customFormat="1" ht="13.8">
      <c r="A633" s="2226" t="s">
        <v>232</v>
      </c>
      <c r="B633" s="152"/>
      <c r="D633" s="2340"/>
      <c r="E633" s="2234">
        <v>6</v>
      </c>
      <c r="F633" s="2187" t="s">
        <v>1505</v>
      </c>
      <c r="G633" s="2389" t="s">
        <v>985</v>
      </c>
      <c r="H633" s="2389" t="s">
        <v>114</v>
      </c>
      <c r="I633" s="2185" t="s">
        <v>1447</v>
      </c>
      <c r="K633" s="2391">
        <v>18.883469999999999</v>
      </c>
      <c r="L633" s="2391">
        <v>19.586590000000001</v>
      </c>
      <c r="M633" s="2391">
        <v>21.488250000000001</v>
      </c>
      <c r="N633" s="2391">
        <v>21.423629999999999</v>
      </c>
      <c r="O633" s="2392">
        <v>24.916149999999998</v>
      </c>
      <c r="P633" s="2391">
        <v>27.223980000000001</v>
      </c>
      <c r="R633" s="2186"/>
      <c r="T633" s="2186"/>
      <c r="U633" s="2186"/>
      <c r="V633" s="2186"/>
      <c r="W633" s="2186"/>
      <c r="X633" s="2186"/>
      <c r="Y633" s="2186"/>
      <c r="Z633" s="152"/>
      <c r="AA633" s="152"/>
      <c r="AB633" s="152"/>
      <c r="AC633" s="152"/>
      <c r="AD633" s="152"/>
      <c r="AE633" s="152"/>
      <c r="AF633" s="152"/>
      <c r="AG633" s="152"/>
      <c r="AH633" s="152"/>
    </row>
    <row r="634" spans="1:34" s="2185" customFormat="1" ht="13.8">
      <c r="A634" s="2226" t="s">
        <v>232</v>
      </c>
      <c r="B634" s="152"/>
      <c r="D634" s="2340"/>
      <c r="E634" s="2234">
        <v>7</v>
      </c>
      <c r="F634" s="2187" t="s">
        <v>1508</v>
      </c>
      <c r="G634" s="2389" t="s">
        <v>996</v>
      </c>
      <c r="H634" s="2389" t="s">
        <v>114</v>
      </c>
      <c r="I634" s="2185" t="s">
        <v>1447</v>
      </c>
      <c r="K634" s="2391">
        <v>17.456</v>
      </c>
      <c r="L634" s="2391">
        <v>20.791</v>
      </c>
      <c r="M634" s="2391">
        <v>27.137</v>
      </c>
      <c r="N634" s="2391">
        <v>26.651</v>
      </c>
      <c r="O634" s="2392">
        <v>30.204999999999998</v>
      </c>
      <c r="P634" s="2391">
        <v>27.288</v>
      </c>
      <c r="R634" s="2186"/>
      <c r="T634" s="2186"/>
      <c r="U634" s="2186"/>
      <c r="V634" s="2186"/>
      <c r="W634" s="2186"/>
      <c r="X634" s="2186"/>
      <c r="Y634" s="2186"/>
      <c r="Z634" s="152"/>
      <c r="AA634" s="152"/>
      <c r="AB634" s="152"/>
      <c r="AC634" s="152"/>
      <c r="AD634" s="152"/>
      <c r="AE634" s="152"/>
      <c r="AF634" s="152"/>
      <c r="AG634" s="152"/>
    </row>
    <row r="635" spans="1:34" s="2185" customFormat="1" ht="13.8">
      <c r="A635" s="2226" t="s">
        <v>232</v>
      </c>
      <c r="B635" s="152"/>
      <c r="D635" s="2340"/>
      <c r="E635" s="2234">
        <v>8</v>
      </c>
      <c r="F635" s="2187" t="s">
        <v>1510</v>
      </c>
      <c r="G635" s="2389" t="s">
        <v>1004</v>
      </c>
      <c r="H635" s="2389" t="s">
        <v>114</v>
      </c>
      <c r="I635" s="2185" t="s">
        <v>1447</v>
      </c>
      <c r="K635" s="2391">
        <v>86.9</v>
      </c>
      <c r="L635" s="2391">
        <v>84.3</v>
      </c>
      <c r="M635" s="2391">
        <v>82.1</v>
      </c>
      <c r="N635" s="2391">
        <v>132.4</v>
      </c>
      <c r="O635" s="2392">
        <v>156.80000000000001</v>
      </c>
      <c r="P635" s="2391">
        <v>151.80000000000001</v>
      </c>
      <c r="R635" s="2186"/>
      <c r="T635" s="2186"/>
      <c r="U635" s="2186"/>
      <c r="V635" s="2186"/>
      <c r="W635" s="2186"/>
      <c r="X635" s="2186"/>
      <c r="Y635" s="2186"/>
      <c r="Z635" s="152"/>
      <c r="AA635" s="152"/>
      <c r="AB635" s="152"/>
      <c r="AC635" s="152"/>
      <c r="AD635" s="152"/>
      <c r="AE635" s="152"/>
      <c r="AF635" s="152"/>
    </row>
    <row r="636" spans="1:34" s="2185" customFormat="1" ht="13.8">
      <c r="A636" s="2226" t="s">
        <v>590</v>
      </c>
      <c r="B636" s="152"/>
      <c r="D636" s="2340"/>
      <c r="E636" s="2234">
        <v>9</v>
      </c>
      <c r="F636" s="2187" t="s">
        <v>1027</v>
      </c>
      <c r="G636" s="2389">
        <v>0</v>
      </c>
      <c r="H636" s="2389" t="s">
        <v>1027</v>
      </c>
      <c r="I636" s="2185" t="s">
        <v>1447</v>
      </c>
      <c r="K636" s="2391" t="s">
        <v>1027</v>
      </c>
      <c r="L636" s="2391" t="s">
        <v>1027</v>
      </c>
      <c r="M636" s="2391" t="s">
        <v>1027</v>
      </c>
      <c r="N636" s="2391" t="s">
        <v>1027</v>
      </c>
      <c r="O636" s="2392" t="s">
        <v>1027</v>
      </c>
      <c r="P636" s="2391" t="s">
        <v>1027</v>
      </c>
      <c r="R636" s="2186"/>
      <c r="T636" s="2186"/>
      <c r="U636" s="2186"/>
      <c r="V636" s="2186"/>
      <c r="W636" s="2186"/>
      <c r="X636" s="2186"/>
      <c r="Y636" s="2186"/>
      <c r="Z636" s="152"/>
      <c r="AA636" s="152"/>
      <c r="AB636" s="152"/>
      <c r="AC636" s="152"/>
      <c r="AD636" s="152"/>
      <c r="AE636" s="152"/>
      <c r="AF636" s="152"/>
    </row>
    <row r="637" spans="1:34" s="2185" customFormat="1" ht="13.8">
      <c r="A637" s="2226" t="s">
        <v>590</v>
      </c>
      <c r="B637" s="152"/>
      <c r="D637" s="2340"/>
      <c r="E637" s="2234">
        <v>10</v>
      </c>
      <c r="F637" s="2187" t="s">
        <v>1027</v>
      </c>
      <c r="G637" s="2389">
        <v>0</v>
      </c>
      <c r="H637" s="2389" t="s">
        <v>1027</v>
      </c>
      <c r="I637" s="2185" t="s">
        <v>1447</v>
      </c>
      <c r="K637" s="2391" t="s">
        <v>1027</v>
      </c>
      <c r="L637" s="2391" t="s">
        <v>1027</v>
      </c>
      <c r="M637" s="2391" t="s">
        <v>1027</v>
      </c>
      <c r="N637" s="2391" t="s">
        <v>1027</v>
      </c>
      <c r="O637" s="2392" t="s">
        <v>1027</v>
      </c>
      <c r="P637" s="2391" t="s">
        <v>1027</v>
      </c>
      <c r="R637" s="2186"/>
      <c r="T637" s="2186"/>
      <c r="U637" s="2186"/>
      <c r="V637" s="2186"/>
      <c r="W637" s="2186"/>
      <c r="X637" s="2186"/>
      <c r="Y637" s="2186"/>
      <c r="Z637" s="152"/>
      <c r="AA637" s="152"/>
      <c r="AB637" s="152"/>
      <c r="AC637" s="152"/>
      <c r="AD637" s="152"/>
      <c r="AE637" s="152"/>
      <c r="AF637" s="152"/>
    </row>
    <row r="638" spans="1:34" s="2185" customFormat="1" ht="13.8">
      <c r="A638" s="2226" t="s">
        <v>590</v>
      </c>
      <c r="B638" s="152"/>
      <c r="D638" s="2340"/>
      <c r="E638" s="2234">
        <v>11</v>
      </c>
      <c r="F638" s="2187" t="s">
        <v>1027</v>
      </c>
      <c r="G638" s="2389">
        <v>0</v>
      </c>
      <c r="H638" s="2389" t="s">
        <v>1027</v>
      </c>
      <c r="I638" s="2185" t="s">
        <v>1447</v>
      </c>
      <c r="K638" s="2391" t="s">
        <v>1027</v>
      </c>
      <c r="L638" s="2391" t="s">
        <v>1027</v>
      </c>
      <c r="M638" s="2391" t="s">
        <v>1027</v>
      </c>
      <c r="N638" s="2391" t="s">
        <v>1027</v>
      </c>
      <c r="O638" s="2392" t="s">
        <v>1027</v>
      </c>
      <c r="P638" s="2391" t="s">
        <v>1027</v>
      </c>
      <c r="R638" s="2186"/>
      <c r="T638" s="2186"/>
      <c r="U638" s="2186"/>
      <c r="V638" s="2186"/>
      <c r="W638" s="2186"/>
      <c r="X638" s="2186"/>
      <c r="Y638" s="2186"/>
      <c r="Z638" s="152"/>
      <c r="AA638" s="152"/>
      <c r="AB638" s="152"/>
      <c r="AC638" s="152"/>
      <c r="AD638" s="152"/>
      <c r="AE638" s="152"/>
      <c r="AF638" s="152"/>
    </row>
    <row r="639" spans="1:34" s="2185" customFormat="1" ht="13.8">
      <c r="A639" s="2226" t="s">
        <v>590</v>
      </c>
      <c r="B639" s="152"/>
      <c r="D639" s="2340"/>
      <c r="E639" s="2234">
        <v>12</v>
      </c>
      <c r="F639" s="2187" t="s">
        <v>1027</v>
      </c>
      <c r="G639" s="2389">
        <v>0</v>
      </c>
      <c r="H639" s="2389" t="s">
        <v>1027</v>
      </c>
      <c r="I639" s="2185" t="s">
        <v>1447</v>
      </c>
      <c r="K639" s="2391" t="s">
        <v>1027</v>
      </c>
      <c r="L639" s="2391" t="s">
        <v>1027</v>
      </c>
      <c r="M639" s="2391" t="s">
        <v>1027</v>
      </c>
      <c r="N639" s="2391" t="s">
        <v>1027</v>
      </c>
      <c r="O639" s="2392" t="s">
        <v>1027</v>
      </c>
      <c r="P639" s="2391" t="s">
        <v>1027</v>
      </c>
      <c r="R639" s="2186"/>
      <c r="T639" s="2186"/>
      <c r="U639" s="2186"/>
      <c r="V639" s="2186"/>
      <c r="W639" s="2186"/>
      <c r="X639" s="2186"/>
      <c r="Y639" s="2186"/>
      <c r="Z639" s="152"/>
      <c r="AA639" s="152"/>
      <c r="AB639" s="152"/>
      <c r="AC639" s="152"/>
      <c r="AD639" s="152"/>
      <c r="AE639" s="152"/>
      <c r="AF639" s="152"/>
    </row>
    <row r="640" spans="1:34" s="2185" customFormat="1" ht="13.8">
      <c r="A640" s="2226" t="s">
        <v>590</v>
      </c>
      <c r="B640" s="152"/>
      <c r="D640" s="2340"/>
      <c r="E640" s="2234">
        <v>13</v>
      </c>
      <c r="F640" s="2187" t="s">
        <v>1027</v>
      </c>
      <c r="G640" s="2389">
        <v>0</v>
      </c>
      <c r="H640" s="2389" t="s">
        <v>1027</v>
      </c>
      <c r="I640" s="2185" t="s">
        <v>1447</v>
      </c>
      <c r="K640" s="2391" t="s">
        <v>1027</v>
      </c>
      <c r="L640" s="2391" t="s">
        <v>1027</v>
      </c>
      <c r="M640" s="2391" t="s">
        <v>1027</v>
      </c>
      <c r="N640" s="2391" t="s">
        <v>1027</v>
      </c>
      <c r="O640" s="2392" t="s">
        <v>1027</v>
      </c>
      <c r="P640" s="2391" t="s">
        <v>1027</v>
      </c>
      <c r="R640" s="2186"/>
      <c r="T640" s="2186"/>
      <c r="U640" s="2186"/>
      <c r="V640" s="2186"/>
      <c r="W640" s="2186"/>
      <c r="X640" s="2186"/>
      <c r="Y640" s="2186"/>
      <c r="Z640" s="152"/>
      <c r="AA640" s="152"/>
      <c r="AB640" s="152"/>
      <c r="AC640" s="152"/>
      <c r="AD640" s="152"/>
      <c r="AE640" s="152"/>
      <c r="AF640" s="152"/>
    </row>
    <row r="641" spans="1:32" s="2185" customFormat="1" ht="13.8">
      <c r="A641" s="2226" t="s">
        <v>590</v>
      </c>
      <c r="B641" s="152"/>
      <c r="D641" s="2340"/>
      <c r="E641" s="2234">
        <v>14</v>
      </c>
      <c r="F641" s="2187" t="s">
        <v>1027</v>
      </c>
      <c r="G641" s="2389">
        <v>0</v>
      </c>
      <c r="H641" s="2389" t="s">
        <v>1027</v>
      </c>
      <c r="I641" s="2185" t="s">
        <v>1447</v>
      </c>
      <c r="K641" s="2391" t="s">
        <v>1027</v>
      </c>
      <c r="L641" s="2391" t="s">
        <v>1027</v>
      </c>
      <c r="M641" s="2391" t="s">
        <v>1027</v>
      </c>
      <c r="N641" s="2391" t="s">
        <v>1027</v>
      </c>
      <c r="O641" s="2392" t="s">
        <v>1027</v>
      </c>
      <c r="P641" s="2391" t="s">
        <v>1027</v>
      </c>
      <c r="R641" s="2186"/>
      <c r="T641" s="2186"/>
      <c r="U641" s="2186"/>
      <c r="V641" s="2186"/>
      <c r="W641" s="2186"/>
      <c r="X641" s="2186"/>
      <c r="Y641" s="2186"/>
      <c r="Z641" s="152"/>
      <c r="AA641" s="152"/>
      <c r="AB641" s="152"/>
      <c r="AC641" s="152"/>
      <c r="AD641" s="152"/>
      <c r="AE641" s="152"/>
      <c r="AF641" s="152"/>
    </row>
    <row r="642" spans="1:32" s="2185" customFormat="1" ht="13.8">
      <c r="A642" s="2226" t="s">
        <v>590</v>
      </c>
      <c r="B642" s="152"/>
      <c r="D642" s="2340"/>
      <c r="E642" s="2234">
        <v>15</v>
      </c>
      <c r="F642" s="2187" t="s">
        <v>1027</v>
      </c>
      <c r="G642" s="2389">
        <v>0</v>
      </c>
      <c r="H642" s="2389" t="s">
        <v>1027</v>
      </c>
      <c r="I642" s="2185" t="s">
        <v>1447</v>
      </c>
      <c r="K642" s="2391" t="s">
        <v>1027</v>
      </c>
      <c r="L642" s="2391" t="s">
        <v>1027</v>
      </c>
      <c r="M642" s="2391" t="s">
        <v>1027</v>
      </c>
      <c r="N642" s="2391" t="s">
        <v>1027</v>
      </c>
      <c r="O642" s="2392" t="s">
        <v>1027</v>
      </c>
      <c r="P642" s="2391" t="s">
        <v>1027</v>
      </c>
      <c r="R642" s="2186"/>
      <c r="T642" s="2186"/>
      <c r="U642" s="2186"/>
      <c r="V642" s="2186"/>
      <c r="W642" s="2186"/>
      <c r="X642" s="2186"/>
      <c r="Y642" s="2186"/>
      <c r="Z642" s="152"/>
      <c r="AA642" s="152"/>
      <c r="AB642" s="152"/>
      <c r="AC642" s="152"/>
      <c r="AD642" s="152"/>
      <c r="AE642" s="152"/>
      <c r="AF642" s="152"/>
    </row>
    <row r="643" spans="1:32" s="2185" customFormat="1" ht="13.8">
      <c r="A643" s="2226" t="s">
        <v>590</v>
      </c>
      <c r="B643" s="152"/>
      <c r="D643" s="2340"/>
      <c r="E643" s="2234">
        <v>16</v>
      </c>
      <c r="F643" s="2187" t="s">
        <v>1027</v>
      </c>
      <c r="G643" s="2389">
        <v>0</v>
      </c>
      <c r="H643" s="2389" t="s">
        <v>1027</v>
      </c>
      <c r="I643" s="2185" t="s">
        <v>1447</v>
      </c>
      <c r="K643" s="2391" t="s">
        <v>1027</v>
      </c>
      <c r="L643" s="2391" t="s">
        <v>1027</v>
      </c>
      <c r="M643" s="2391" t="s">
        <v>1027</v>
      </c>
      <c r="N643" s="2391" t="s">
        <v>1027</v>
      </c>
      <c r="O643" s="2392" t="s">
        <v>1027</v>
      </c>
      <c r="P643" s="2391" t="s">
        <v>1027</v>
      </c>
      <c r="R643" s="2186"/>
      <c r="T643" s="2186"/>
      <c r="U643" s="2186"/>
      <c r="V643" s="2186"/>
      <c r="W643" s="2186"/>
      <c r="X643" s="2186"/>
      <c r="Y643" s="2186"/>
      <c r="Z643" s="152"/>
      <c r="AA643" s="152"/>
      <c r="AB643" s="152"/>
      <c r="AC643" s="152"/>
      <c r="AD643" s="152"/>
      <c r="AE643" s="152"/>
      <c r="AF643" s="152"/>
    </row>
    <row r="644" spans="1:32" s="2185" customFormat="1" ht="13.8">
      <c r="A644" s="2226" t="s">
        <v>590</v>
      </c>
      <c r="B644" s="152"/>
      <c r="D644" s="2340"/>
      <c r="E644" s="2234">
        <v>17</v>
      </c>
      <c r="F644" s="2187" t="s">
        <v>1027</v>
      </c>
      <c r="G644" s="2389">
        <v>0</v>
      </c>
      <c r="H644" s="2389" t="s">
        <v>1027</v>
      </c>
      <c r="I644" s="2185" t="s">
        <v>1447</v>
      </c>
      <c r="K644" s="2391" t="s">
        <v>1027</v>
      </c>
      <c r="L644" s="2391" t="s">
        <v>1027</v>
      </c>
      <c r="M644" s="2391" t="s">
        <v>1027</v>
      </c>
      <c r="N644" s="2391" t="s">
        <v>1027</v>
      </c>
      <c r="O644" s="2392" t="s">
        <v>1027</v>
      </c>
      <c r="P644" s="2391" t="s">
        <v>1027</v>
      </c>
      <c r="R644" s="2186"/>
      <c r="T644" s="2186"/>
      <c r="U644" s="2186"/>
      <c r="V644" s="2186"/>
      <c r="W644" s="2186"/>
      <c r="X644" s="2186"/>
      <c r="Y644" s="2186"/>
      <c r="Z644" s="152"/>
      <c r="AA644" s="152"/>
      <c r="AB644" s="152"/>
      <c r="AC644" s="152"/>
      <c r="AD644" s="152"/>
      <c r="AE644" s="152"/>
      <c r="AF644" s="152"/>
    </row>
    <row r="645" spans="1:32" s="2185" customFormat="1" ht="13.8">
      <c r="A645" s="2226" t="s">
        <v>590</v>
      </c>
      <c r="B645" s="152"/>
      <c r="D645" s="2340"/>
      <c r="E645" s="2234">
        <v>18</v>
      </c>
      <c r="F645" s="2187" t="s">
        <v>1027</v>
      </c>
      <c r="G645" s="2389">
        <v>0</v>
      </c>
      <c r="H645" s="2389" t="s">
        <v>1027</v>
      </c>
      <c r="I645" s="2185" t="s">
        <v>1447</v>
      </c>
      <c r="K645" s="2391" t="s">
        <v>1027</v>
      </c>
      <c r="L645" s="2391" t="s">
        <v>1027</v>
      </c>
      <c r="M645" s="2391" t="s">
        <v>1027</v>
      </c>
      <c r="N645" s="2391" t="s">
        <v>1027</v>
      </c>
      <c r="O645" s="2392" t="s">
        <v>1027</v>
      </c>
      <c r="P645" s="2391" t="s">
        <v>1027</v>
      </c>
      <c r="R645" s="2186"/>
      <c r="T645" s="2186"/>
      <c r="U645" s="2186"/>
      <c r="V645" s="2186"/>
      <c r="W645" s="2186"/>
      <c r="X645" s="2186"/>
      <c r="Y645" s="2186"/>
      <c r="Z645" s="152"/>
      <c r="AA645" s="152"/>
      <c r="AB645" s="152"/>
      <c r="AC645" s="152"/>
      <c r="AD645" s="152"/>
      <c r="AE645" s="152"/>
      <c r="AF645" s="152"/>
    </row>
    <row r="646" spans="1:32" s="2185" customFormat="1" ht="13.8">
      <c r="A646" s="2226" t="s">
        <v>590</v>
      </c>
      <c r="B646" s="152"/>
      <c r="D646" s="2340"/>
      <c r="E646" s="2234">
        <v>19</v>
      </c>
      <c r="F646" s="2187" t="s">
        <v>1027</v>
      </c>
      <c r="G646" s="2389">
        <v>0</v>
      </c>
      <c r="H646" s="2389" t="s">
        <v>1027</v>
      </c>
      <c r="I646" s="2185" t="s">
        <v>1447</v>
      </c>
      <c r="K646" s="2391" t="s">
        <v>1027</v>
      </c>
      <c r="L646" s="2391" t="s">
        <v>1027</v>
      </c>
      <c r="M646" s="2391" t="s">
        <v>1027</v>
      </c>
      <c r="N646" s="2391" t="s">
        <v>1027</v>
      </c>
      <c r="O646" s="2392" t="s">
        <v>1027</v>
      </c>
      <c r="P646" s="2391" t="s">
        <v>1027</v>
      </c>
      <c r="R646" s="2186"/>
      <c r="T646" s="2186"/>
      <c r="U646" s="2186"/>
      <c r="V646" s="2186"/>
      <c r="W646" s="2186"/>
      <c r="X646" s="2186"/>
      <c r="Y646" s="2186"/>
      <c r="Z646" s="152"/>
      <c r="AA646" s="152"/>
      <c r="AB646" s="152"/>
      <c r="AC646" s="152"/>
      <c r="AD646" s="152"/>
      <c r="AE646" s="152"/>
      <c r="AF646" s="152"/>
    </row>
    <row r="647" spans="1:32" s="2185" customFormat="1" ht="13.8">
      <c r="A647" s="2226" t="s">
        <v>590</v>
      </c>
      <c r="B647" s="152"/>
      <c r="D647" s="2340"/>
      <c r="E647" s="2234">
        <v>20</v>
      </c>
      <c r="F647" s="2187" t="s">
        <v>1027</v>
      </c>
      <c r="G647" s="2389">
        <v>0</v>
      </c>
      <c r="H647" s="2389" t="s">
        <v>1027</v>
      </c>
      <c r="I647" s="2185" t="s">
        <v>1447</v>
      </c>
      <c r="K647" s="2391" t="s">
        <v>1027</v>
      </c>
      <c r="L647" s="2391" t="s">
        <v>1027</v>
      </c>
      <c r="M647" s="2391" t="s">
        <v>1027</v>
      </c>
      <c r="N647" s="2391" t="s">
        <v>1027</v>
      </c>
      <c r="O647" s="2392" t="s">
        <v>1027</v>
      </c>
      <c r="P647" s="2391" t="s">
        <v>1027</v>
      </c>
      <c r="R647" s="2186"/>
      <c r="T647" s="2186"/>
      <c r="U647" s="2186"/>
      <c r="V647" s="2186"/>
      <c r="W647" s="2186"/>
      <c r="X647" s="2186"/>
      <c r="Y647" s="2186"/>
      <c r="Z647" s="152"/>
      <c r="AA647" s="152"/>
      <c r="AB647" s="152"/>
      <c r="AC647" s="152"/>
      <c r="AD647" s="152"/>
      <c r="AE647" s="152"/>
      <c r="AF647" s="152"/>
    </row>
    <row r="648" spans="1:32" s="2185" customFormat="1" ht="13.8">
      <c r="A648" s="2226" t="s">
        <v>590</v>
      </c>
      <c r="B648" s="152"/>
      <c r="D648" s="2340"/>
      <c r="E648" s="2234">
        <v>21</v>
      </c>
      <c r="F648" s="2187" t="s">
        <v>1027</v>
      </c>
      <c r="G648" s="2389">
        <v>0</v>
      </c>
      <c r="H648" s="2389" t="s">
        <v>1027</v>
      </c>
      <c r="I648" s="2185" t="s">
        <v>1447</v>
      </c>
      <c r="K648" s="2391" t="s">
        <v>1027</v>
      </c>
      <c r="L648" s="2391" t="s">
        <v>1027</v>
      </c>
      <c r="M648" s="2391" t="s">
        <v>1027</v>
      </c>
      <c r="N648" s="2391" t="s">
        <v>1027</v>
      </c>
      <c r="O648" s="2392" t="s">
        <v>1027</v>
      </c>
      <c r="P648" s="2391" t="s">
        <v>1027</v>
      </c>
      <c r="R648" s="2186"/>
      <c r="T648" s="2186"/>
      <c r="U648" s="2186"/>
      <c r="V648" s="2186"/>
      <c r="W648" s="2186"/>
      <c r="X648" s="2186"/>
      <c r="Y648" s="2186"/>
      <c r="Z648" s="152"/>
      <c r="AA648" s="152"/>
      <c r="AB648" s="152"/>
      <c r="AC648" s="152"/>
      <c r="AD648" s="152"/>
      <c r="AE648" s="152"/>
      <c r="AF648" s="152"/>
    </row>
    <row r="649" spans="1:32" s="2185" customFormat="1" ht="13.8">
      <c r="A649" s="2226" t="s">
        <v>590</v>
      </c>
      <c r="B649" s="152"/>
      <c r="D649" s="2340"/>
      <c r="E649" s="2234">
        <v>22</v>
      </c>
      <c r="F649" s="2187" t="s">
        <v>1027</v>
      </c>
      <c r="G649" s="2389">
        <v>0</v>
      </c>
      <c r="H649" s="2389" t="s">
        <v>1027</v>
      </c>
      <c r="I649" s="2185" t="s">
        <v>1447</v>
      </c>
      <c r="K649" s="2391" t="s">
        <v>1027</v>
      </c>
      <c r="L649" s="2391" t="s">
        <v>1027</v>
      </c>
      <c r="M649" s="2391" t="s">
        <v>1027</v>
      </c>
      <c r="N649" s="2391" t="s">
        <v>1027</v>
      </c>
      <c r="O649" s="2392" t="s">
        <v>1027</v>
      </c>
      <c r="P649" s="2391" t="s">
        <v>1027</v>
      </c>
      <c r="R649" s="2186"/>
      <c r="T649" s="2186"/>
      <c r="U649" s="2186"/>
      <c r="V649" s="2186"/>
      <c r="W649" s="2186"/>
      <c r="X649" s="2186"/>
      <c r="Y649" s="2186"/>
      <c r="Z649" s="152"/>
      <c r="AA649" s="152"/>
      <c r="AB649" s="152"/>
      <c r="AC649" s="152"/>
      <c r="AD649" s="152"/>
      <c r="AE649" s="152"/>
      <c r="AF649" s="152"/>
    </row>
    <row r="650" spans="1:32" s="2185" customFormat="1" ht="13.8">
      <c r="A650" s="2226" t="s">
        <v>590</v>
      </c>
      <c r="B650" s="152"/>
      <c r="D650" s="2340"/>
      <c r="E650" s="2234">
        <v>23</v>
      </c>
      <c r="F650" s="2187" t="s">
        <v>1027</v>
      </c>
      <c r="G650" s="2389">
        <v>0</v>
      </c>
      <c r="H650" s="2389" t="s">
        <v>1027</v>
      </c>
      <c r="I650" s="2185" t="s">
        <v>1447</v>
      </c>
      <c r="K650" s="2391" t="s">
        <v>1027</v>
      </c>
      <c r="L650" s="2391" t="s">
        <v>1027</v>
      </c>
      <c r="M650" s="2391" t="s">
        <v>1027</v>
      </c>
      <c r="N650" s="2391" t="s">
        <v>1027</v>
      </c>
      <c r="O650" s="2392" t="s">
        <v>1027</v>
      </c>
      <c r="P650" s="2391" t="s">
        <v>1027</v>
      </c>
      <c r="R650" s="2186"/>
      <c r="T650" s="2186"/>
      <c r="U650" s="2186"/>
      <c r="V650" s="2186"/>
      <c r="W650" s="2186"/>
      <c r="X650" s="2186"/>
      <c r="Y650" s="2186"/>
      <c r="Z650" s="152"/>
      <c r="AA650" s="152"/>
      <c r="AB650" s="152"/>
      <c r="AC650" s="152"/>
      <c r="AD650" s="152"/>
      <c r="AE650" s="152"/>
      <c r="AF650" s="152"/>
    </row>
    <row r="651" spans="1:32" s="2185" customFormat="1" ht="13.8">
      <c r="A651" s="2226" t="s">
        <v>590</v>
      </c>
      <c r="B651" s="152"/>
      <c r="D651" s="2340"/>
      <c r="E651" s="2234">
        <v>24</v>
      </c>
      <c r="F651" s="2187" t="s">
        <v>1027</v>
      </c>
      <c r="G651" s="2389">
        <v>0</v>
      </c>
      <c r="H651" s="2389" t="s">
        <v>1027</v>
      </c>
      <c r="I651" s="2185" t="s">
        <v>1447</v>
      </c>
      <c r="K651" s="2391" t="s">
        <v>1027</v>
      </c>
      <c r="L651" s="2391" t="s">
        <v>1027</v>
      </c>
      <c r="M651" s="2391" t="s">
        <v>1027</v>
      </c>
      <c r="N651" s="2391" t="s">
        <v>1027</v>
      </c>
      <c r="O651" s="2392" t="s">
        <v>1027</v>
      </c>
      <c r="P651" s="2391" t="s">
        <v>1027</v>
      </c>
      <c r="R651" s="2186"/>
      <c r="T651" s="2186"/>
      <c r="U651" s="2186"/>
      <c r="V651" s="2186"/>
      <c r="W651" s="2186"/>
      <c r="X651" s="2186"/>
      <c r="Y651" s="2186"/>
      <c r="Z651" s="152"/>
      <c r="AA651" s="152"/>
      <c r="AB651" s="152"/>
      <c r="AC651" s="152"/>
      <c r="AD651" s="152"/>
      <c r="AE651" s="152"/>
      <c r="AF651" s="152"/>
    </row>
    <row r="652" spans="1:32" s="2185" customFormat="1" ht="13.8">
      <c r="A652" s="2226" t="s">
        <v>590</v>
      </c>
      <c r="B652" s="152"/>
      <c r="D652" s="2340"/>
      <c r="E652" s="2234">
        <v>25</v>
      </c>
      <c r="F652" s="2187" t="s">
        <v>1027</v>
      </c>
      <c r="G652" s="2389">
        <v>0</v>
      </c>
      <c r="H652" s="2389" t="s">
        <v>1027</v>
      </c>
      <c r="I652" s="2185" t="s">
        <v>1447</v>
      </c>
      <c r="K652" s="2391" t="s">
        <v>1027</v>
      </c>
      <c r="L652" s="2391" t="s">
        <v>1027</v>
      </c>
      <c r="M652" s="2391" t="s">
        <v>1027</v>
      </c>
      <c r="N652" s="2391" t="s">
        <v>1027</v>
      </c>
      <c r="O652" s="2392" t="s">
        <v>1027</v>
      </c>
      <c r="P652" s="2391" t="s">
        <v>1027</v>
      </c>
      <c r="R652" s="2186"/>
      <c r="T652" s="2186"/>
      <c r="U652" s="2186"/>
      <c r="V652" s="2186"/>
      <c r="W652" s="2186"/>
      <c r="X652" s="2186"/>
      <c r="Y652" s="2186"/>
      <c r="Z652" s="152"/>
      <c r="AA652" s="152"/>
      <c r="AB652" s="152"/>
      <c r="AC652" s="152"/>
      <c r="AD652" s="152"/>
      <c r="AE652" s="152"/>
      <c r="AF652" s="152"/>
    </row>
    <row r="653" spans="1:32" s="2185" customFormat="1" ht="13.8">
      <c r="A653" s="152"/>
      <c r="B653" s="152"/>
      <c r="D653" s="2340"/>
      <c r="F653" s="2355" t="s">
        <v>1412</v>
      </c>
      <c r="G653" s="2371"/>
      <c r="H653" s="2371"/>
      <c r="I653" s="2371"/>
      <c r="J653" s="2371"/>
      <c r="K653" s="2393">
        <v>40.0595</v>
      </c>
      <c r="L653" s="2393">
        <v>48.829499999999996</v>
      </c>
      <c r="M653" s="2393">
        <v>46.488500000000002</v>
      </c>
      <c r="N653" s="2393">
        <v>43.447000000000003</v>
      </c>
      <c r="O653" s="2394">
        <v>47.521500000000003</v>
      </c>
      <c r="P653" s="2393">
        <v>50.081000000000003</v>
      </c>
      <c r="R653" s="2186"/>
      <c r="T653" s="2186"/>
      <c r="U653" s="2186"/>
      <c r="V653" s="2186"/>
      <c r="W653" s="2186"/>
      <c r="X653" s="2186"/>
      <c r="Y653" s="2186"/>
      <c r="Z653" s="152"/>
      <c r="AA653" s="152"/>
      <c r="AB653" s="152"/>
      <c r="AC653" s="152"/>
      <c r="AD653" s="152"/>
      <c r="AE653" s="152"/>
      <c r="AF653" s="152"/>
    </row>
    <row r="654" spans="1:32" s="2185" customFormat="1" ht="13.8">
      <c r="A654" s="152"/>
      <c r="B654" s="152"/>
      <c r="D654" s="2324"/>
      <c r="E654" s="2187"/>
      <c r="F654" s="2261"/>
      <c r="G654" s="2389"/>
      <c r="H654" s="2389"/>
      <c r="I654" s="2389"/>
      <c r="J654" s="2389"/>
      <c r="K654" s="2389"/>
      <c r="O654" s="2372"/>
      <c r="P654" s="2373"/>
      <c r="T654" s="2186"/>
      <c r="U654" s="2186"/>
      <c r="V654" s="2186"/>
      <c r="W654" s="2186"/>
      <c r="X654" s="2186"/>
      <c r="Y654" s="2186"/>
      <c r="Z654" s="152"/>
      <c r="AA654" s="152"/>
      <c r="AB654" s="152"/>
      <c r="AC654" s="152"/>
      <c r="AD654" s="152"/>
      <c r="AE654" s="152"/>
      <c r="AF654" s="152"/>
    </row>
    <row r="655" spans="1:32" s="2185" customFormat="1" ht="13.8">
      <c r="A655" s="152"/>
      <c r="B655" s="152"/>
      <c r="D655" s="2324"/>
      <c r="E655" s="2187"/>
      <c r="F655" s="2261"/>
      <c r="G655" s="2389"/>
      <c r="H655" s="2389"/>
      <c r="I655" s="2389"/>
      <c r="J655" s="2389"/>
      <c r="K655" s="2389"/>
      <c r="O655" s="2372"/>
      <c r="P655" s="2373"/>
      <c r="T655" s="2186"/>
      <c r="U655" s="2186"/>
      <c r="V655" s="2186"/>
      <c r="W655" s="2186"/>
      <c r="X655" s="2186"/>
      <c r="Y655" s="2186"/>
      <c r="Z655" s="152"/>
      <c r="AA655" s="152"/>
      <c r="AB655" s="152"/>
      <c r="AC655" s="152"/>
      <c r="AD655" s="152"/>
      <c r="AE655" s="152"/>
      <c r="AF655" s="152"/>
    </row>
    <row r="656" spans="1:32" s="2185" customFormat="1" ht="13.8">
      <c r="A656" s="152"/>
      <c r="B656" s="152"/>
      <c r="D656" s="2324"/>
      <c r="E656" s="2187"/>
      <c r="F656" s="2261"/>
      <c r="G656" s="2389"/>
      <c r="H656" s="2389"/>
      <c r="I656" s="2389"/>
      <c r="J656" s="2389"/>
      <c r="K656" s="2389"/>
      <c r="O656" s="2372"/>
      <c r="P656" s="2373"/>
      <c r="R656" s="2375"/>
      <c r="T656" s="2186"/>
      <c r="U656" s="2186"/>
      <c r="V656" s="2186"/>
      <c r="W656" s="2186"/>
      <c r="X656" s="2186"/>
      <c r="Y656" s="2186"/>
      <c r="Z656" s="152"/>
      <c r="AA656" s="152"/>
      <c r="AB656" s="152"/>
      <c r="AC656" s="152"/>
      <c r="AD656" s="152"/>
      <c r="AE656" s="152"/>
      <c r="AF656" s="152"/>
    </row>
    <row r="657" spans="1:68" s="2185" customFormat="1" ht="13.8">
      <c r="A657" s="152"/>
      <c r="B657" s="152"/>
      <c r="D657" s="2324">
        <v>5.0499999999999989</v>
      </c>
      <c r="E657" s="2412"/>
      <c r="F657" s="2326" t="s">
        <v>448</v>
      </c>
      <c r="G657" s="2320" t="s">
        <v>1436</v>
      </c>
      <c r="H657" s="2442"/>
      <c r="I657" s="2442"/>
      <c r="J657" s="2442"/>
      <c r="K657" s="2330" t="s">
        <v>463</v>
      </c>
      <c r="L657" s="2330" t="s">
        <v>464</v>
      </c>
      <c r="M657" s="2330" t="s">
        <v>465</v>
      </c>
      <c r="N657" s="2330" t="s">
        <v>466</v>
      </c>
      <c r="O657" s="2328" t="s">
        <v>147</v>
      </c>
      <c r="P657" s="2330" t="s">
        <v>148</v>
      </c>
      <c r="R657" s="2186"/>
      <c r="T657" s="2186"/>
      <c r="U657" s="2186"/>
      <c r="V657" s="2186"/>
      <c r="W657" s="2186"/>
      <c r="X657" s="2186"/>
      <c r="Y657" s="2186"/>
      <c r="Z657" s="152"/>
      <c r="AA657" s="152"/>
      <c r="AB657" s="152"/>
      <c r="AC657" s="152"/>
      <c r="AD657" s="152"/>
      <c r="AE657" s="152"/>
      <c r="AF657" s="152"/>
    </row>
    <row r="658" spans="1:68" s="2185" customFormat="1" ht="13.8">
      <c r="A658" s="152"/>
      <c r="B658" s="152"/>
      <c r="D658" s="2324"/>
      <c r="E658" s="2234">
        <v>0</v>
      </c>
      <c r="F658" s="2432">
        <v>0</v>
      </c>
      <c r="G658" s="2433">
        <v>0</v>
      </c>
      <c r="H658" s="2433" t="s">
        <v>114</v>
      </c>
      <c r="I658" s="2436" t="s">
        <v>1448</v>
      </c>
      <c r="J658" s="2436"/>
      <c r="K658" s="2400">
        <v>0</v>
      </c>
      <c r="L658" s="2400">
        <v>0</v>
      </c>
      <c r="M658" s="2400">
        <v>0</v>
      </c>
      <c r="N658" s="2400">
        <v>0</v>
      </c>
      <c r="O658" s="2401">
        <v>0</v>
      </c>
      <c r="P658" s="2443">
        <v>0</v>
      </c>
      <c r="R658" s="2186"/>
      <c r="T658" s="2186"/>
      <c r="U658" s="2186"/>
      <c r="V658" s="2186"/>
      <c r="W658" s="2186"/>
      <c r="X658" s="2186"/>
      <c r="Y658" s="2186"/>
      <c r="Z658" s="152"/>
      <c r="AA658" s="152"/>
      <c r="AB658" s="152"/>
      <c r="AC658" s="152"/>
      <c r="AD658" s="152"/>
      <c r="AE658" s="152"/>
      <c r="AF658" s="152"/>
    </row>
    <row r="659" spans="1:68" s="2185" customFormat="1" ht="13.8">
      <c r="A659" s="2226" t="s">
        <v>232</v>
      </c>
      <c r="B659" s="152"/>
      <c r="D659" s="2340"/>
      <c r="E659" s="2234">
        <v>1</v>
      </c>
      <c r="F659" s="2187" t="s">
        <v>1494</v>
      </c>
      <c r="G659" s="2389" t="s">
        <v>945</v>
      </c>
      <c r="H659" s="2389" t="s">
        <v>114</v>
      </c>
      <c r="I659" s="2185" t="s">
        <v>1448</v>
      </c>
      <c r="K659" s="2391">
        <v>18.977</v>
      </c>
      <c r="L659" s="2391">
        <v>16.417000000000002</v>
      </c>
      <c r="M659" s="2391">
        <v>26.35</v>
      </c>
      <c r="N659" s="2391">
        <v>29.762</v>
      </c>
      <c r="O659" s="2391">
        <v>31.027999999999999</v>
      </c>
      <c r="P659" s="2391">
        <v>37.345999999999997</v>
      </c>
      <c r="R659" s="2186"/>
      <c r="T659" s="2186"/>
      <c r="U659" s="2186"/>
      <c r="V659" s="2186"/>
      <c r="W659" s="2186"/>
      <c r="X659" s="2186"/>
      <c r="Y659" s="2186"/>
      <c r="Z659" s="152"/>
      <c r="AA659" s="152"/>
      <c r="AB659" s="152"/>
      <c r="AC659" s="152"/>
      <c r="AD659" s="152"/>
      <c r="AE659" s="152"/>
      <c r="AF659" s="152"/>
    </row>
    <row r="660" spans="1:68" s="2185" customFormat="1" ht="13.8">
      <c r="A660" s="2226" t="s">
        <v>232</v>
      </c>
      <c r="B660" s="152"/>
      <c r="D660" s="2340"/>
      <c r="E660" s="2234">
        <v>2</v>
      </c>
      <c r="F660" s="2187" t="s">
        <v>1498</v>
      </c>
      <c r="G660" s="2389" t="s">
        <v>953</v>
      </c>
      <c r="H660" s="2389" t="s">
        <v>114</v>
      </c>
      <c r="I660" s="2185" t="s">
        <v>1448</v>
      </c>
      <c r="K660" s="2391">
        <v>1.1619999999999999</v>
      </c>
      <c r="L660" s="2391">
        <v>1.234</v>
      </c>
      <c r="M660" s="2391">
        <v>2.5739999999999998</v>
      </c>
      <c r="N660" s="2391">
        <v>1.94</v>
      </c>
      <c r="O660" s="2391">
        <v>0.76700000000000002</v>
      </c>
      <c r="P660" s="2391">
        <v>0.76800000000000002</v>
      </c>
      <c r="R660" s="2186"/>
      <c r="T660" s="2186"/>
      <c r="U660" s="2186"/>
      <c r="V660" s="2186"/>
      <c r="W660" s="2186"/>
      <c r="X660" s="2186"/>
      <c r="Y660" s="2186"/>
      <c r="Z660" s="152"/>
      <c r="AA660" s="152"/>
      <c r="AB660" s="152"/>
      <c r="AC660" s="152"/>
      <c r="AD660" s="152"/>
      <c r="AE660" s="152"/>
      <c r="AF660" s="152"/>
    </row>
    <row r="661" spans="1:68" s="2185" customFormat="1" ht="13.8">
      <c r="A661" s="2226" t="s">
        <v>232</v>
      </c>
      <c r="B661" s="152"/>
      <c r="D661" s="2340"/>
      <c r="E661" s="2234">
        <v>3</v>
      </c>
      <c r="F661" s="2187" t="s">
        <v>1500</v>
      </c>
      <c r="G661" s="2389" t="s">
        <v>964</v>
      </c>
      <c r="H661" s="2389" t="s">
        <v>114</v>
      </c>
      <c r="I661" s="2185" t="s">
        <v>1448</v>
      </c>
      <c r="K661" s="2391">
        <v>5.64</v>
      </c>
      <c r="L661" s="2391">
        <v>6.4960000000000004</v>
      </c>
      <c r="M661" s="2391">
        <v>6.5739999999999998</v>
      </c>
      <c r="N661" s="2391">
        <v>11.44</v>
      </c>
      <c r="O661" s="2391">
        <v>16.530999999999999</v>
      </c>
      <c r="P661" s="2391">
        <v>16.754000000000001</v>
      </c>
      <c r="R661" s="2186"/>
      <c r="T661" s="2186"/>
      <c r="U661" s="2186"/>
      <c r="V661" s="2186"/>
      <c r="W661" s="2186"/>
      <c r="X661" s="2186"/>
      <c r="Y661" s="2186"/>
      <c r="Z661" s="152"/>
      <c r="AA661" s="152"/>
      <c r="AB661" s="152"/>
      <c r="AC661" s="152"/>
      <c r="AD661" s="152"/>
      <c r="AE661" s="152"/>
      <c r="AF661" s="152"/>
    </row>
    <row r="662" spans="1:68" s="2185" customFormat="1" ht="13.8">
      <c r="A662" s="2226" t="s">
        <v>232</v>
      </c>
      <c r="B662" s="152"/>
      <c r="D662" s="2340"/>
      <c r="E662" s="2234">
        <v>4</v>
      </c>
      <c r="F662" s="2187" t="s">
        <v>1503</v>
      </c>
      <c r="G662" s="2389" t="s">
        <v>971</v>
      </c>
      <c r="H662" s="2389" t="s">
        <v>114</v>
      </c>
      <c r="I662" s="2185" t="s">
        <v>1448</v>
      </c>
      <c r="K662" s="2391">
        <v>17.672000000000001</v>
      </c>
      <c r="L662" s="2391">
        <v>24.047999999999998</v>
      </c>
      <c r="M662" s="2391">
        <v>36.726999999999997</v>
      </c>
      <c r="N662" s="2391">
        <v>40.401000000000003</v>
      </c>
      <c r="O662" s="2391">
        <v>27.452000000000002</v>
      </c>
      <c r="P662" s="2391">
        <v>40.454000000000001</v>
      </c>
      <c r="R662" s="2186"/>
      <c r="T662" s="2186"/>
      <c r="U662" s="2186"/>
      <c r="V662" s="2186"/>
      <c r="W662" s="2186"/>
      <c r="X662" s="2186"/>
      <c r="Y662" s="2186"/>
      <c r="Z662" s="152"/>
      <c r="AA662" s="152"/>
      <c r="AB662" s="152"/>
      <c r="AC662" s="152"/>
      <c r="AD662" s="152"/>
      <c r="AE662" s="152"/>
      <c r="AF662" s="152"/>
    </row>
    <row r="663" spans="1:68" s="2185" customFormat="1" ht="13.8">
      <c r="A663" s="2226" t="s">
        <v>232</v>
      </c>
      <c r="B663" s="152"/>
      <c r="D663" s="2340"/>
      <c r="E663" s="2234">
        <v>5</v>
      </c>
      <c r="F663" s="2187" t="s">
        <v>1504</v>
      </c>
      <c r="G663" s="2389" t="s">
        <v>978</v>
      </c>
      <c r="H663" s="2389" t="s">
        <v>114</v>
      </c>
      <c r="I663" s="2185" t="s">
        <v>1448</v>
      </c>
      <c r="K663" s="2391">
        <v>15</v>
      </c>
      <c r="L663" s="2391">
        <v>12</v>
      </c>
      <c r="M663" s="2391">
        <v>16</v>
      </c>
      <c r="N663" s="2391">
        <v>15</v>
      </c>
      <c r="O663" s="2391">
        <v>14</v>
      </c>
      <c r="P663" s="2391">
        <v>14</v>
      </c>
      <c r="R663" s="2186"/>
      <c r="T663" s="2186"/>
      <c r="U663" s="2186"/>
      <c r="V663" s="2186"/>
      <c r="W663" s="2186"/>
      <c r="X663" s="2186"/>
      <c r="Y663" s="2186"/>
      <c r="Z663" s="152"/>
      <c r="AA663" s="152"/>
      <c r="AB663" s="152"/>
      <c r="AC663" s="152"/>
      <c r="AD663" s="152"/>
      <c r="AE663" s="152"/>
      <c r="AF663" s="152"/>
    </row>
    <row r="664" spans="1:68" s="2185" customFormat="1" ht="13.8">
      <c r="A664" s="2226" t="s">
        <v>232</v>
      </c>
      <c r="B664" s="152"/>
      <c r="D664" s="2340"/>
      <c r="E664" s="2234">
        <v>6</v>
      </c>
      <c r="F664" s="2187" t="s">
        <v>1505</v>
      </c>
      <c r="G664" s="2389" t="s">
        <v>985</v>
      </c>
      <c r="H664" s="2389" t="s">
        <v>114</v>
      </c>
      <c r="I664" s="2185" t="s">
        <v>1448</v>
      </c>
      <c r="K664" s="2391">
        <v>15.24709</v>
      </c>
      <c r="L664" s="2391">
        <v>13.300050000000001</v>
      </c>
      <c r="M664" s="2391">
        <v>14.150869999999999</v>
      </c>
      <c r="N664" s="2391">
        <v>10.01754</v>
      </c>
      <c r="O664" s="2391">
        <v>8.8928600000000007</v>
      </c>
      <c r="P664" s="2391">
        <v>7.54739</v>
      </c>
      <c r="R664" s="2186"/>
      <c r="T664" s="2186"/>
      <c r="U664" s="2186"/>
      <c r="V664" s="2186"/>
      <c r="W664" s="2186"/>
      <c r="X664" s="2186"/>
      <c r="Y664" s="2186"/>
      <c r="Z664" s="152"/>
      <c r="AA664" s="152"/>
      <c r="AB664" s="152"/>
      <c r="AC664" s="152"/>
      <c r="AD664" s="152"/>
      <c r="AE664" s="152"/>
      <c r="AF664" s="152"/>
    </row>
    <row r="665" spans="1:68" s="2185" customFormat="1" ht="13.8">
      <c r="A665" s="2226" t="s">
        <v>232</v>
      </c>
      <c r="B665" s="152"/>
      <c r="D665" s="2340"/>
      <c r="E665" s="2234">
        <v>7</v>
      </c>
      <c r="F665" s="2187" t="s">
        <v>1508</v>
      </c>
      <c r="G665" s="2389" t="s">
        <v>996</v>
      </c>
      <c r="H665" s="2389" t="s">
        <v>114</v>
      </c>
      <c r="I665" s="2185" t="s">
        <v>1448</v>
      </c>
      <c r="K665" s="2391">
        <v>9.8000000000000007</v>
      </c>
      <c r="L665" s="2391">
        <v>12.7</v>
      </c>
      <c r="M665" s="2391">
        <v>27.978000000000002</v>
      </c>
      <c r="N665" s="2391">
        <v>29.6</v>
      </c>
      <c r="O665" s="2391">
        <v>32.4</v>
      </c>
      <c r="P665" s="2391">
        <v>29.561</v>
      </c>
      <c r="R665" s="2186"/>
      <c r="T665" s="2186"/>
      <c r="U665" s="2186"/>
      <c r="V665" s="2186"/>
      <c r="W665" s="2186"/>
      <c r="X665" s="2186"/>
      <c r="Y665" s="2186"/>
      <c r="Z665" s="152"/>
      <c r="AA665" s="152"/>
      <c r="AB665" s="152"/>
      <c r="AC665" s="152"/>
      <c r="AD665" s="152"/>
      <c r="AE665" s="152"/>
      <c r="AF665" s="152"/>
    </row>
    <row r="666" spans="1:68" s="2185" customFormat="1" ht="13.8">
      <c r="A666" s="2226" t="s">
        <v>232</v>
      </c>
      <c r="B666" s="152"/>
      <c r="D666" s="2340"/>
      <c r="E666" s="2234">
        <v>8</v>
      </c>
      <c r="F666" s="2187" t="s">
        <v>1510</v>
      </c>
      <c r="G666" s="2389" t="s">
        <v>1004</v>
      </c>
      <c r="H666" s="2389" t="s">
        <v>114</v>
      </c>
      <c r="I666" s="2185" t="s">
        <v>1448</v>
      </c>
      <c r="K666" s="2391">
        <v>52.8</v>
      </c>
      <c r="L666" s="2391">
        <v>49.2</v>
      </c>
      <c r="M666" s="2391">
        <v>60.6</v>
      </c>
      <c r="N666" s="2391">
        <v>101.2</v>
      </c>
      <c r="O666" s="2391">
        <v>107.4</v>
      </c>
      <c r="P666" s="2391">
        <v>104.4</v>
      </c>
      <c r="R666" s="2186"/>
      <c r="T666" s="2186"/>
      <c r="U666" s="2186"/>
      <c r="V666" s="2186"/>
      <c r="W666" s="2186"/>
      <c r="X666" s="2186"/>
      <c r="Y666" s="2186"/>
      <c r="Z666" s="152"/>
      <c r="AA666" s="152"/>
      <c r="AB666" s="152"/>
      <c r="AC666" s="152"/>
      <c r="AD666" s="152"/>
      <c r="AE666" s="152"/>
      <c r="AF666" s="152"/>
    </row>
    <row r="667" spans="1:68" s="2185" customFormat="1" ht="13.8">
      <c r="A667" s="2226" t="s">
        <v>590</v>
      </c>
      <c r="B667" s="152"/>
      <c r="D667" s="2340"/>
      <c r="E667" s="2234">
        <v>9</v>
      </c>
      <c r="F667" s="2187" t="s">
        <v>1027</v>
      </c>
      <c r="G667" s="2389">
        <v>0</v>
      </c>
      <c r="H667" s="2389" t="s">
        <v>1027</v>
      </c>
      <c r="I667" s="2185" t="s">
        <v>1448</v>
      </c>
      <c r="K667" s="2391" t="s">
        <v>1027</v>
      </c>
      <c r="L667" s="2391" t="s">
        <v>1027</v>
      </c>
      <c r="M667" s="2391" t="s">
        <v>1027</v>
      </c>
      <c r="N667" s="2391" t="s">
        <v>1027</v>
      </c>
      <c r="O667" s="2391" t="s">
        <v>1027</v>
      </c>
      <c r="P667" s="2391" t="s">
        <v>1027</v>
      </c>
      <c r="R667" s="2186"/>
      <c r="T667" s="2186"/>
      <c r="U667" s="2186"/>
      <c r="V667" s="2186"/>
      <c r="W667" s="2186"/>
      <c r="X667" s="2186"/>
      <c r="Y667" s="2186"/>
      <c r="Z667" s="152"/>
      <c r="AA667" s="152"/>
      <c r="AB667" s="152"/>
      <c r="AC667" s="152"/>
      <c r="AD667" s="152"/>
      <c r="AE667" s="152"/>
      <c r="AF667" s="152"/>
    </row>
    <row r="668" spans="1:68" s="2185" customFormat="1" ht="13.8">
      <c r="A668" s="2226" t="s">
        <v>590</v>
      </c>
      <c r="B668" s="152"/>
      <c r="D668" s="2340"/>
      <c r="E668" s="2234">
        <v>10</v>
      </c>
      <c r="F668" s="2187" t="s">
        <v>1027</v>
      </c>
      <c r="G668" s="2389">
        <v>0</v>
      </c>
      <c r="H668" s="2389" t="s">
        <v>1027</v>
      </c>
      <c r="I668" s="2185" t="s">
        <v>1448</v>
      </c>
      <c r="K668" s="2391" t="s">
        <v>1027</v>
      </c>
      <c r="L668" s="2391" t="s">
        <v>1027</v>
      </c>
      <c r="M668" s="2391" t="s">
        <v>1027</v>
      </c>
      <c r="N668" s="2391" t="s">
        <v>1027</v>
      </c>
      <c r="O668" s="2391" t="s">
        <v>1027</v>
      </c>
      <c r="P668" s="2391" t="s">
        <v>1027</v>
      </c>
      <c r="R668" s="2186"/>
      <c r="T668" s="2186"/>
      <c r="U668" s="2186"/>
      <c r="V668" s="2186"/>
      <c r="W668" s="2186"/>
      <c r="X668" s="2186"/>
      <c r="Y668" s="2186"/>
      <c r="Z668" s="152"/>
      <c r="AA668" s="152"/>
      <c r="AB668" s="152"/>
      <c r="AC668" s="152"/>
      <c r="AD668" s="152"/>
      <c r="AE668" s="152"/>
      <c r="AF668" s="152"/>
    </row>
    <row r="669" spans="1:68" s="2185" customFormat="1" ht="13.8">
      <c r="A669" s="2226" t="s">
        <v>590</v>
      </c>
      <c r="B669" s="152"/>
      <c r="D669" s="2340"/>
      <c r="E669" s="2234">
        <v>11</v>
      </c>
      <c r="F669" s="2187" t="s">
        <v>1027</v>
      </c>
      <c r="G669" s="2389">
        <v>0</v>
      </c>
      <c r="H669" s="2389" t="s">
        <v>1027</v>
      </c>
      <c r="I669" s="2185" t="s">
        <v>1448</v>
      </c>
      <c r="K669" s="2391" t="s">
        <v>1027</v>
      </c>
      <c r="L669" s="2391" t="s">
        <v>1027</v>
      </c>
      <c r="M669" s="2391" t="s">
        <v>1027</v>
      </c>
      <c r="N669" s="2391" t="s">
        <v>1027</v>
      </c>
      <c r="O669" s="2391" t="s">
        <v>1027</v>
      </c>
      <c r="P669" s="2391" t="s">
        <v>1027</v>
      </c>
      <c r="R669" s="2186"/>
      <c r="T669" s="2186"/>
      <c r="U669" s="2186"/>
      <c r="V669" s="2186"/>
      <c r="W669" s="2186"/>
      <c r="X669" s="2186"/>
      <c r="Y669" s="2186"/>
      <c r="Z669" s="152"/>
      <c r="AA669" s="152"/>
      <c r="AB669" s="152"/>
      <c r="AC669" s="152"/>
      <c r="AD669" s="152"/>
      <c r="AE669" s="152"/>
      <c r="AF669" s="152"/>
    </row>
    <row r="670" spans="1:68" s="2185" customFormat="1" ht="13.8">
      <c r="A670" s="2226" t="s">
        <v>590</v>
      </c>
      <c r="B670" s="152"/>
      <c r="D670" s="2340"/>
      <c r="E670" s="2234">
        <v>12</v>
      </c>
      <c r="F670" s="2187" t="s">
        <v>1027</v>
      </c>
      <c r="G670" s="2389">
        <v>0</v>
      </c>
      <c r="H670" s="2389" t="s">
        <v>1027</v>
      </c>
      <c r="I670" s="2185" t="s">
        <v>1448</v>
      </c>
      <c r="K670" s="2391" t="s">
        <v>1027</v>
      </c>
      <c r="L670" s="2391" t="s">
        <v>1027</v>
      </c>
      <c r="M670" s="2391" t="s">
        <v>1027</v>
      </c>
      <c r="N670" s="2391" t="s">
        <v>1027</v>
      </c>
      <c r="O670" s="2391" t="s">
        <v>1027</v>
      </c>
      <c r="P670" s="2391" t="s">
        <v>1027</v>
      </c>
      <c r="R670" s="2186"/>
      <c r="T670" s="2186"/>
      <c r="U670" s="2186"/>
      <c r="V670" s="2186"/>
      <c r="W670" s="2186"/>
      <c r="X670" s="2186"/>
      <c r="Y670" s="2186"/>
      <c r="Z670" s="152"/>
      <c r="AA670" s="152"/>
      <c r="AB670" s="152"/>
      <c r="AC670" s="152"/>
      <c r="AD670" s="152"/>
      <c r="AE670" s="152"/>
      <c r="AF670" s="152"/>
    </row>
    <row r="671" spans="1:68" s="2185" customFormat="1" ht="13.8">
      <c r="A671" s="2226" t="s">
        <v>590</v>
      </c>
      <c r="B671" s="152"/>
      <c r="D671" s="2340"/>
      <c r="E671" s="2234">
        <v>13</v>
      </c>
      <c r="F671" s="2187" t="s">
        <v>1027</v>
      </c>
      <c r="G671" s="2389">
        <v>0</v>
      </c>
      <c r="H671" s="2389" t="s">
        <v>1027</v>
      </c>
      <c r="I671" s="2185" t="s">
        <v>1448</v>
      </c>
      <c r="K671" s="2391" t="s">
        <v>1027</v>
      </c>
      <c r="L671" s="2391" t="s">
        <v>1027</v>
      </c>
      <c r="M671" s="2391" t="s">
        <v>1027</v>
      </c>
      <c r="N671" s="2391" t="s">
        <v>1027</v>
      </c>
      <c r="O671" s="2391" t="s">
        <v>1027</v>
      </c>
      <c r="P671" s="2391" t="s">
        <v>1027</v>
      </c>
      <c r="R671" s="2186"/>
      <c r="T671" s="2186"/>
      <c r="U671" s="2186"/>
      <c r="V671" s="2186"/>
      <c r="W671" s="2186"/>
      <c r="X671" s="2186"/>
      <c r="Y671" s="2186"/>
      <c r="Z671" s="152"/>
      <c r="AA671" s="152"/>
      <c r="AB671" s="152"/>
      <c r="AC671" s="152"/>
      <c r="AD671" s="152"/>
      <c r="AE671" s="152"/>
      <c r="AF671" s="152"/>
    </row>
    <row r="672" spans="1:68" s="2233" customFormat="1" ht="13.8">
      <c r="A672" s="2226" t="s">
        <v>590</v>
      </c>
      <c r="B672" s="152"/>
      <c r="C672" s="2185"/>
      <c r="D672" s="2340"/>
      <c r="E672" s="2234">
        <v>14</v>
      </c>
      <c r="F672" s="2187" t="s">
        <v>1027</v>
      </c>
      <c r="G672" s="2389">
        <v>0</v>
      </c>
      <c r="H672" s="2389" t="s">
        <v>1027</v>
      </c>
      <c r="I672" s="2185" t="s">
        <v>1448</v>
      </c>
      <c r="J672" s="2185"/>
      <c r="K672" s="2391" t="s">
        <v>1027</v>
      </c>
      <c r="L672" s="2391" t="s">
        <v>1027</v>
      </c>
      <c r="M672" s="2391" t="s">
        <v>1027</v>
      </c>
      <c r="N672" s="2391" t="s">
        <v>1027</v>
      </c>
      <c r="O672" s="2391" t="s">
        <v>1027</v>
      </c>
      <c r="P672" s="2391" t="s">
        <v>1027</v>
      </c>
      <c r="Q672" s="2185"/>
      <c r="R672" s="2186"/>
      <c r="S672" s="2185"/>
      <c r="T672" s="2186"/>
      <c r="U672" s="2186"/>
      <c r="V672" s="2186"/>
      <c r="W672" s="2186"/>
      <c r="X672" s="2186"/>
      <c r="Y672" s="2186"/>
      <c r="Z672" s="152"/>
      <c r="AA672" s="152"/>
      <c r="AB672" s="152"/>
      <c r="AC672" s="152"/>
      <c r="AD672" s="152"/>
      <c r="AE672" s="152"/>
      <c r="AF672" s="152"/>
      <c r="AG672" s="2185"/>
      <c r="AH672" s="2185"/>
      <c r="AI672" s="2185"/>
      <c r="AJ672" s="2185"/>
      <c r="AK672" s="2185"/>
      <c r="AL672" s="2185"/>
      <c r="AM672" s="2185"/>
      <c r="AN672" s="2185"/>
      <c r="AO672" s="2185"/>
      <c r="AP672" s="2185"/>
      <c r="AQ672" s="2185"/>
      <c r="AR672" s="2185"/>
      <c r="AS672" s="2185"/>
      <c r="AT672" s="2185"/>
      <c r="AU672" s="2185"/>
      <c r="AV672" s="2185"/>
      <c r="AW672" s="2185"/>
      <c r="AX672" s="2185"/>
      <c r="AY672" s="2185"/>
      <c r="AZ672" s="2185"/>
      <c r="BA672" s="2185"/>
      <c r="BB672" s="2185"/>
      <c r="BC672" s="2185"/>
      <c r="BD672" s="2185"/>
      <c r="BE672" s="2185"/>
      <c r="BF672" s="2185"/>
      <c r="BG672" s="2185"/>
      <c r="BH672" s="2185"/>
      <c r="BI672" s="2185"/>
      <c r="BJ672" s="2185"/>
      <c r="BK672" s="2185"/>
      <c r="BL672" s="2185"/>
      <c r="BM672" s="2185"/>
      <c r="BN672" s="2185"/>
      <c r="BO672" s="2185"/>
      <c r="BP672" s="2185"/>
    </row>
    <row r="673" spans="1:68" s="2233" customFormat="1" ht="13.8">
      <c r="A673" s="2226" t="s">
        <v>590</v>
      </c>
      <c r="B673" s="152"/>
      <c r="C673" s="2185"/>
      <c r="D673" s="2340"/>
      <c r="E673" s="2234">
        <v>15</v>
      </c>
      <c r="F673" s="2187" t="s">
        <v>1027</v>
      </c>
      <c r="G673" s="2389">
        <v>0</v>
      </c>
      <c r="H673" s="2389" t="s">
        <v>1027</v>
      </c>
      <c r="I673" s="2185" t="s">
        <v>1448</v>
      </c>
      <c r="J673" s="2185"/>
      <c r="K673" s="2391" t="s">
        <v>1027</v>
      </c>
      <c r="L673" s="2391" t="s">
        <v>1027</v>
      </c>
      <c r="M673" s="2391" t="s">
        <v>1027</v>
      </c>
      <c r="N673" s="2391" t="s">
        <v>1027</v>
      </c>
      <c r="O673" s="2391" t="s">
        <v>1027</v>
      </c>
      <c r="P673" s="2391" t="s">
        <v>1027</v>
      </c>
      <c r="Q673" s="2185"/>
      <c r="R673" s="2186"/>
      <c r="S673" s="2185"/>
      <c r="T673" s="2186"/>
      <c r="U673" s="2186"/>
      <c r="V673" s="2186"/>
      <c r="W673" s="2186"/>
      <c r="X673" s="2186"/>
      <c r="Y673" s="2186"/>
      <c r="Z673" s="152"/>
      <c r="AA673" s="152"/>
      <c r="AB673" s="152"/>
      <c r="AC673" s="152"/>
      <c r="AD673" s="152"/>
      <c r="AE673" s="152"/>
      <c r="AF673" s="152"/>
      <c r="AG673" s="2185"/>
      <c r="AH673" s="2185"/>
      <c r="AI673" s="2185"/>
      <c r="AJ673" s="2185"/>
      <c r="AK673" s="2185"/>
      <c r="AL673" s="2185"/>
      <c r="AM673" s="2185"/>
      <c r="AN673" s="2185"/>
      <c r="AO673" s="2185"/>
      <c r="AP673" s="2185"/>
      <c r="AQ673" s="2185"/>
      <c r="AR673" s="2185"/>
      <c r="AS673" s="2185"/>
      <c r="AT673" s="2185"/>
      <c r="AU673" s="2185"/>
      <c r="AV673" s="2185"/>
      <c r="AW673" s="2185"/>
      <c r="AX673" s="2185"/>
      <c r="AY673" s="2185"/>
      <c r="AZ673" s="2185"/>
      <c r="BA673" s="2185"/>
      <c r="BB673" s="2185"/>
      <c r="BC673" s="2185"/>
      <c r="BD673" s="2185"/>
      <c r="BE673" s="2185"/>
      <c r="BF673" s="2185"/>
      <c r="BG673" s="2185"/>
      <c r="BH673" s="2185"/>
      <c r="BI673" s="2185"/>
      <c r="BJ673" s="2185"/>
      <c r="BK673" s="2185"/>
      <c r="BL673" s="2185"/>
      <c r="BM673" s="2185"/>
      <c r="BN673" s="2185"/>
      <c r="BO673" s="2185"/>
      <c r="BP673" s="2185"/>
    </row>
    <row r="674" spans="1:68" s="2233" customFormat="1" ht="13.8">
      <c r="A674" s="2226" t="s">
        <v>590</v>
      </c>
      <c r="B674" s="152"/>
      <c r="C674" s="2185"/>
      <c r="D674" s="2340"/>
      <c r="E674" s="2234">
        <v>16</v>
      </c>
      <c r="F674" s="2187" t="s">
        <v>1027</v>
      </c>
      <c r="G674" s="2389">
        <v>0</v>
      </c>
      <c r="H674" s="2389" t="s">
        <v>1027</v>
      </c>
      <c r="I674" s="2185" t="s">
        <v>1448</v>
      </c>
      <c r="J674" s="2185"/>
      <c r="K674" s="2391" t="s">
        <v>1027</v>
      </c>
      <c r="L674" s="2391" t="s">
        <v>1027</v>
      </c>
      <c r="M674" s="2391" t="s">
        <v>1027</v>
      </c>
      <c r="N674" s="2391" t="s">
        <v>1027</v>
      </c>
      <c r="O674" s="2391" t="s">
        <v>1027</v>
      </c>
      <c r="P674" s="2391" t="s">
        <v>1027</v>
      </c>
      <c r="Q674" s="2185"/>
      <c r="R674" s="2186"/>
      <c r="S674" s="2185"/>
      <c r="T674" s="2186"/>
      <c r="U674" s="2186"/>
      <c r="V674" s="2186"/>
      <c r="W674" s="2186"/>
      <c r="X674" s="2186"/>
      <c r="Y674" s="2186"/>
      <c r="Z674" s="152"/>
      <c r="AA674" s="152"/>
      <c r="AB674" s="152"/>
      <c r="AC674" s="152"/>
      <c r="AD674" s="152"/>
      <c r="AE674" s="152"/>
      <c r="AF674" s="152"/>
      <c r="AG674" s="2185"/>
      <c r="AH674" s="2185"/>
      <c r="AI674" s="2185"/>
      <c r="AJ674" s="2185"/>
      <c r="AK674" s="2185"/>
      <c r="AL674" s="2185"/>
      <c r="AM674" s="2185"/>
      <c r="AN674" s="2185"/>
      <c r="AO674" s="2185"/>
      <c r="AP674" s="2185"/>
      <c r="AQ674" s="2185"/>
      <c r="AR674" s="2185"/>
      <c r="AS674" s="2185"/>
      <c r="AT674" s="2185"/>
      <c r="AU674" s="2185"/>
      <c r="AV674" s="2185"/>
      <c r="AW674" s="2185"/>
      <c r="AX674" s="2185"/>
      <c r="AY674" s="2185"/>
      <c r="AZ674" s="2185"/>
      <c r="BA674" s="2185"/>
      <c r="BB674" s="2185"/>
      <c r="BC674" s="2185"/>
      <c r="BD674" s="2185"/>
      <c r="BE674" s="2185"/>
      <c r="BF674" s="2185"/>
      <c r="BG674" s="2185"/>
      <c r="BH674" s="2185"/>
      <c r="BI674" s="2185"/>
      <c r="BJ674" s="2185"/>
      <c r="BK674" s="2185"/>
      <c r="BL674" s="2185"/>
      <c r="BM674" s="2185"/>
      <c r="BN674" s="2185"/>
      <c r="BO674" s="2185"/>
      <c r="BP674" s="2185"/>
    </row>
    <row r="675" spans="1:68" s="2233" customFormat="1" ht="13.8">
      <c r="A675" s="2226" t="s">
        <v>590</v>
      </c>
      <c r="B675" s="152"/>
      <c r="C675" s="2185"/>
      <c r="D675" s="2340"/>
      <c r="E675" s="2234">
        <v>17</v>
      </c>
      <c r="F675" s="2187" t="s">
        <v>1027</v>
      </c>
      <c r="G675" s="2389">
        <v>0</v>
      </c>
      <c r="H675" s="2389" t="s">
        <v>1027</v>
      </c>
      <c r="I675" s="2185" t="s">
        <v>1448</v>
      </c>
      <c r="J675" s="2185"/>
      <c r="K675" s="2391" t="s">
        <v>1027</v>
      </c>
      <c r="L675" s="2391" t="s">
        <v>1027</v>
      </c>
      <c r="M675" s="2391" t="s">
        <v>1027</v>
      </c>
      <c r="N675" s="2391" t="s">
        <v>1027</v>
      </c>
      <c r="O675" s="2391" t="s">
        <v>1027</v>
      </c>
      <c r="P675" s="2391" t="s">
        <v>1027</v>
      </c>
      <c r="Q675" s="2185"/>
      <c r="R675" s="2186"/>
      <c r="S675" s="2185"/>
      <c r="T675" s="2186"/>
      <c r="U675" s="2186"/>
      <c r="V675" s="2186"/>
      <c r="W675" s="2186"/>
      <c r="X675" s="2186"/>
      <c r="Y675" s="2186"/>
      <c r="Z675" s="152"/>
      <c r="AA675" s="152"/>
      <c r="AB675" s="152"/>
      <c r="AC675" s="152"/>
      <c r="AD675" s="152"/>
      <c r="AE675" s="152"/>
      <c r="AF675" s="152"/>
      <c r="AG675" s="2185"/>
      <c r="AH675" s="2185"/>
      <c r="AI675" s="2185"/>
      <c r="AJ675" s="2185"/>
      <c r="AK675" s="2185"/>
      <c r="AL675" s="2185"/>
      <c r="AM675" s="2185"/>
      <c r="AN675" s="2185"/>
      <c r="AO675" s="2185"/>
      <c r="AP675" s="2185"/>
      <c r="AQ675" s="2185"/>
      <c r="AR675" s="2185"/>
      <c r="AS675" s="2185"/>
      <c r="AT675" s="2185"/>
      <c r="AU675" s="2185"/>
      <c r="AV675" s="2185"/>
      <c r="AW675" s="2185"/>
      <c r="AX675" s="2185"/>
      <c r="AY675" s="2185"/>
      <c r="AZ675" s="2185"/>
      <c r="BA675" s="2185"/>
      <c r="BB675" s="2185"/>
      <c r="BC675" s="2185"/>
      <c r="BD675" s="2185"/>
      <c r="BE675" s="2185"/>
      <c r="BF675" s="2185"/>
      <c r="BG675" s="2185"/>
      <c r="BH675" s="2185"/>
      <c r="BI675" s="2185"/>
      <c r="BJ675" s="2185"/>
      <c r="BK675" s="2185"/>
      <c r="BL675" s="2185"/>
      <c r="BM675" s="2185"/>
      <c r="BN675" s="2185"/>
      <c r="BO675" s="2185"/>
      <c r="BP675" s="2185"/>
    </row>
    <row r="676" spans="1:68" s="2233" customFormat="1" ht="13.8">
      <c r="A676" s="2226" t="s">
        <v>590</v>
      </c>
      <c r="B676" s="152"/>
      <c r="C676" s="2185"/>
      <c r="D676" s="2340"/>
      <c r="E676" s="2234">
        <v>18</v>
      </c>
      <c r="F676" s="2187" t="s">
        <v>1027</v>
      </c>
      <c r="G676" s="2389">
        <v>0</v>
      </c>
      <c r="H676" s="2389" t="s">
        <v>1027</v>
      </c>
      <c r="I676" s="2185" t="s">
        <v>1448</v>
      </c>
      <c r="J676" s="2185"/>
      <c r="K676" s="2391" t="s">
        <v>1027</v>
      </c>
      <c r="L676" s="2391" t="s">
        <v>1027</v>
      </c>
      <c r="M676" s="2391" t="s">
        <v>1027</v>
      </c>
      <c r="N676" s="2391" t="s">
        <v>1027</v>
      </c>
      <c r="O676" s="2391" t="s">
        <v>1027</v>
      </c>
      <c r="P676" s="2391" t="s">
        <v>1027</v>
      </c>
      <c r="Q676" s="2185"/>
      <c r="R676" s="2186"/>
      <c r="S676" s="2185"/>
      <c r="T676" s="2186"/>
      <c r="U676" s="2186"/>
      <c r="V676" s="2186"/>
      <c r="W676" s="2186"/>
      <c r="X676" s="2186"/>
      <c r="Y676" s="2186"/>
      <c r="Z676" s="152"/>
      <c r="AA676" s="152"/>
      <c r="AB676" s="152"/>
      <c r="AC676" s="152"/>
      <c r="AD676" s="152"/>
      <c r="AE676" s="152"/>
      <c r="AF676" s="152"/>
      <c r="AG676" s="2185"/>
      <c r="AH676" s="2185"/>
      <c r="AI676" s="2185"/>
      <c r="AJ676" s="2185"/>
      <c r="AK676" s="2185"/>
      <c r="AL676" s="2185"/>
      <c r="AM676" s="2185"/>
      <c r="AN676" s="2185"/>
      <c r="AO676" s="2185"/>
      <c r="AP676" s="2185"/>
      <c r="AQ676" s="2185"/>
      <c r="AR676" s="2185"/>
      <c r="AS676" s="2185"/>
      <c r="AT676" s="2185"/>
      <c r="AU676" s="2185"/>
      <c r="AV676" s="2185"/>
      <c r="AW676" s="2185"/>
      <c r="AX676" s="2185"/>
      <c r="AY676" s="2185"/>
      <c r="AZ676" s="2185"/>
      <c r="BA676" s="2185"/>
      <c r="BB676" s="2185"/>
      <c r="BC676" s="2185"/>
      <c r="BD676" s="2185"/>
      <c r="BE676" s="2185"/>
      <c r="BF676" s="2185"/>
      <c r="BG676" s="2185"/>
      <c r="BH676" s="2185"/>
      <c r="BI676" s="2185"/>
      <c r="BJ676" s="2185"/>
      <c r="BK676" s="2185"/>
      <c r="BL676" s="2185"/>
      <c r="BM676" s="2185"/>
      <c r="BN676" s="2185"/>
      <c r="BO676" s="2185"/>
      <c r="BP676" s="2185"/>
    </row>
    <row r="677" spans="1:68" s="2233" customFormat="1" ht="13.8">
      <c r="A677" s="2226" t="s">
        <v>590</v>
      </c>
      <c r="B677" s="152"/>
      <c r="C677" s="2185"/>
      <c r="D677" s="2340"/>
      <c r="E677" s="2234">
        <v>19</v>
      </c>
      <c r="F677" s="2187" t="s">
        <v>1027</v>
      </c>
      <c r="G677" s="2389">
        <v>0</v>
      </c>
      <c r="H677" s="2389" t="s">
        <v>1027</v>
      </c>
      <c r="I677" s="2185" t="s">
        <v>1448</v>
      </c>
      <c r="J677" s="2185"/>
      <c r="K677" s="2391" t="s">
        <v>1027</v>
      </c>
      <c r="L677" s="2391" t="s">
        <v>1027</v>
      </c>
      <c r="M677" s="2391" t="s">
        <v>1027</v>
      </c>
      <c r="N677" s="2391" t="s">
        <v>1027</v>
      </c>
      <c r="O677" s="2391" t="s">
        <v>1027</v>
      </c>
      <c r="P677" s="2391" t="s">
        <v>1027</v>
      </c>
      <c r="Q677" s="2185"/>
      <c r="R677" s="2186"/>
      <c r="S677" s="2185"/>
      <c r="T677" s="2186"/>
      <c r="U677" s="2186"/>
      <c r="V677" s="2186"/>
      <c r="W677" s="2186"/>
      <c r="X677" s="2186"/>
      <c r="Y677" s="2186"/>
      <c r="Z677" s="152"/>
      <c r="AA677" s="152"/>
      <c r="AB677" s="152"/>
      <c r="AC677" s="152"/>
      <c r="AD677" s="152"/>
      <c r="AE677" s="152"/>
      <c r="AF677" s="152"/>
      <c r="AG677" s="2185"/>
      <c r="AH677" s="2185"/>
      <c r="AI677" s="2185"/>
      <c r="AJ677" s="2185"/>
      <c r="AK677" s="2185"/>
      <c r="AL677" s="2185"/>
      <c r="AM677" s="2185"/>
      <c r="AN677" s="2185"/>
      <c r="AO677" s="2185"/>
      <c r="AP677" s="2185"/>
      <c r="AQ677" s="2185"/>
      <c r="AR677" s="2185"/>
      <c r="AS677" s="2185"/>
      <c r="AT677" s="2185"/>
      <c r="AU677" s="2185"/>
      <c r="AV677" s="2185"/>
      <c r="AW677" s="2185"/>
      <c r="AX677" s="2185"/>
      <c r="AY677" s="2185"/>
      <c r="AZ677" s="2185"/>
      <c r="BA677" s="2185"/>
      <c r="BB677" s="2185"/>
      <c r="BC677" s="2185"/>
      <c r="BD677" s="2185"/>
      <c r="BE677" s="2185"/>
      <c r="BF677" s="2185"/>
      <c r="BG677" s="2185"/>
      <c r="BH677" s="2185"/>
      <c r="BI677" s="2185"/>
      <c r="BJ677" s="2185"/>
      <c r="BK677" s="2185"/>
      <c r="BL677" s="2185"/>
      <c r="BM677" s="2185"/>
      <c r="BN677" s="2185"/>
      <c r="BO677" s="2185"/>
      <c r="BP677" s="2185"/>
    </row>
    <row r="678" spans="1:68" s="2233" customFormat="1" ht="13.8">
      <c r="A678" s="2226" t="s">
        <v>590</v>
      </c>
      <c r="B678" s="152"/>
      <c r="C678" s="2185"/>
      <c r="D678" s="2340"/>
      <c r="E678" s="2234">
        <v>20</v>
      </c>
      <c r="F678" s="2187" t="s">
        <v>1027</v>
      </c>
      <c r="G678" s="2389">
        <v>0</v>
      </c>
      <c r="H678" s="2389" t="s">
        <v>1027</v>
      </c>
      <c r="I678" s="2185" t="s">
        <v>1448</v>
      </c>
      <c r="J678" s="2185"/>
      <c r="K678" s="2391" t="s">
        <v>1027</v>
      </c>
      <c r="L678" s="2391" t="s">
        <v>1027</v>
      </c>
      <c r="M678" s="2391" t="s">
        <v>1027</v>
      </c>
      <c r="N678" s="2391" t="s">
        <v>1027</v>
      </c>
      <c r="O678" s="2391" t="s">
        <v>1027</v>
      </c>
      <c r="P678" s="2391" t="s">
        <v>1027</v>
      </c>
      <c r="Q678" s="2185"/>
      <c r="R678" s="2186"/>
      <c r="S678" s="2185"/>
      <c r="T678" s="2186"/>
      <c r="U678" s="2186"/>
      <c r="V678" s="2186"/>
      <c r="W678" s="2186"/>
      <c r="X678" s="2186"/>
      <c r="Y678" s="2186"/>
      <c r="Z678" s="152"/>
      <c r="AA678" s="152"/>
      <c r="AB678" s="152"/>
      <c r="AC678" s="152"/>
      <c r="AD678" s="152"/>
      <c r="AE678" s="152"/>
      <c r="AF678" s="152"/>
      <c r="AG678" s="2185"/>
      <c r="AH678" s="2185"/>
      <c r="AI678" s="2185"/>
      <c r="AJ678" s="2185"/>
      <c r="AK678" s="2185"/>
      <c r="AL678" s="2185"/>
      <c r="AM678" s="2185"/>
      <c r="AN678" s="2185"/>
      <c r="AO678" s="2185"/>
      <c r="AP678" s="2185"/>
      <c r="AQ678" s="2185"/>
      <c r="AR678" s="2185"/>
      <c r="AS678" s="2185"/>
      <c r="AT678" s="2185"/>
      <c r="AU678" s="2185"/>
      <c r="AV678" s="2185"/>
      <c r="AW678" s="2185"/>
      <c r="AX678" s="2185"/>
      <c r="AY678" s="2185"/>
      <c r="AZ678" s="2185"/>
      <c r="BA678" s="2185"/>
      <c r="BB678" s="2185"/>
      <c r="BC678" s="2185"/>
      <c r="BD678" s="2185"/>
      <c r="BE678" s="2185"/>
      <c r="BF678" s="2185"/>
      <c r="BG678" s="2185"/>
      <c r="BH678" s="2185"/>
      <c r="BI678" s="2185"/>
      <c r="BJ678" s="2185"/>
      <c r="BK678" s="2185"/>
      <c r="BL678" s="2185"/>
      <c r="BM678" s="2185"/>
      <c r="BN678" s="2185"/>
      <c r="BO678" s="2185"/>
      <c r="BP678" s="2185"/>
    </row>
    <row r="679" spans="1:68" s="2233" customFormat="1" ht="13.8">
      <c r="A679" s="2226" t="s">
        <v>590</v>
      </c>
      <c r="B679" s="152"/>
      <c r="C679" s="2185"/>
      <c r="D679" s="2340"/>
      <c r="E679" s="2234">
        <v>21</v>
      </c>
      <c r="F679" s="2187" t="s">
        <v>1027</v>
      </c>
      <c r="G679" s="2389">
        <v>0</v>
      </c>
      <c r="H679" s="2389" t="s">
        <v>1027</v>
      </c>
      <c r="I679" s="2185" t="s">
        <v>1448</v>
      </c>
      <c r="J679" s="2185"/>
      <c r="K679" s="2391" t="s">
        <v>1027</v>
      </c>
      <c r="L679" s="2391" t="s">
        <v>1027</v>
      </c>
      <c r="M679" s="2391" t="s">
        <v>1027</v>
      </c>
      <c r="N679" s="2391" t="s">
        <v>1027</v>
      </c>
      <c r="O679" s="2391" t="s">
        <v>1027</v>
      </c>
      <c r="P679" s="2391" t="s">
        <v>1027</v>
      </c>
      <c r="Q679" s="2185"/>
      <c r="R679" s="2186"/>
      <c r="S679" s="2185"/>
      <c r="T679" s="2186"/>
      <c r="U679" s="2186"/>
      <c r="V679" s="2186"/>
      <c r="W679" s="2186"/>
      <c r="X679" s="2186"/>
      <c r="Y679" s="2186"/>
      <c r="Z679" s="152"/>
      <c r="AA679" s="152"/>
      <c r="AB679" s="152"/>
      <c r="AC679" s="152"/>
      <c r="AD679" s="152"/>
      <c r="AE679" s="152"/>
      <c r="AF679" s="152"/>
      <c r="AG679" s="2185"/>
      <c r="AH679" s="2185"/>
      <c r="AI679" s="2185"/>
      <c r="AJ679" s="2185"/>
      <c r="AK679" s="2185"/>
      <c r="AL679" s="2185"/>
      <c r="AM679" s="2185"/>
      <c r="AN679" s="2185"/>
      <c r="AO679" s="2185"/>
      <c r="AP679" s="2185"/>
      <c r="AQ679" s="2185"/>
      <c r="AR679" s="2185"/>
      <c r="AS679" s="2185"/>
      <c r="AT679" s="2185"/>
      <c r="AU679" s="2185"/>
      <c r="AV679" s="2185"/>
      <c r="AW679" s="2185"/>
      <c r="AX679" s="2185"/>
      <c r="AY679" s="2185"/>
      <c r="AZ679" s="2185"/>
      <c r="BA679" s="2185"/>
      <c r="BB679" s="2185"/>
      <c r="BC679" s="2185"/>
      <c r="BD679" s="2185"/>
      <c r="BE679" s="2185"/>
      <c r="BF679" s="2185"/>
      <c r="BG679" s="2185"/>
      <c r="BH679" s="2185"/>
      <c r="BI679" s="2185"/>
      <c r="BJ679" s="2185"/>
      <c r="BK679" s="2185"/>
      <c r="BL679" s="2185"/>
      <c r="BM679" s="2185"/>
      <c r="BN679" s="2185"/>
      <c r="BO679" s="2185"/>
      <c r="BP679" s="2185"/>
    </row>
    <row r="680" spans="1:68" s="2233" customFormat="1" ht="13.8">
      <c r="A680" s="2226" t="s">
        <v>590</v>
      </c>
      <c r="B680" s="152"/>
      <c r="C680" s="2185"/>
      <c r="D680" s="2340"/>
      <c r="E680" s="2234">
        <v>22</v>
      </c>
      <c r="F680" s="2187" t="s">
        <v>1027</v>
      </c>
      <c r="G680" s="2389">
        <v>0</v>
      </c>
      <c r="H680" s="2389" t="s">
        <v>1027</v>
      </c>
      <c r="I680" s="2185" t="s">
        <v>1448</v>
      </c>
      <c r="J680" s="2185"/>
      <c r="K680" s="2391" t="s">
        <v>1027</v>
      </c>
      <c r="L680" s="2391" t="s">
        <v>1027</v>
      </c>
      <c r="M680" s="2391" t="s">
        <v>1027</v>
      </c>
      <c r="N680" s="2391" t="s">
        <v>1027</v>
      </c>
      <c r="O680" s="2391" t="s">
        <v>1027</v>
      </c>
      <c r="P680" s="2391" t="s">
        <v>1027</v>
      </c>
      <c r="Q680" s="2185"/>
      <c r="R680" s="2186"/>
      <c r="S680" s="2185"/>
      <c r="T680" s="2186"/>
      <c r="U680" s="2186"/>
      <c r="V680" s="2186"/>
      <c r="W680" s="2186"/>
      <c r="X680" s="2186"/>
      <c r="Y680" s="2186"/>
      <c r="Z680" s="152"/>
      <c r="AA680" s="152"/>
      <c r="AB680" s="152"/>
      <c r="AC680" s="152"/>
      <c r="AD680" s="152"/>
      <c r="AE680" s="152"/>
      <c r="AF680" s="152"/>
      <c r="AG680" s="2185"/>
      <c r="AH680" s="2185"/>
      <c r="AI680" s="2185"/>
      <c r="AJ680" s="2185"/>
      <c r="AK680" s="2185"/>
      <c r="AL680" s="2185"/>
      <c r="AM680" s="2185"/>
      <c r="AN680" s="2185"/>
      <c r="AO680" s="2185"/>
      <c r="AP680" s="2185"/>
      <c r="AQ680" s="2185"/>
      <c r="AR680" s="2185"/>
      <c r="AS680" s="2185"/>
      <c r="AT680" s="2185"/>
      <c r="AU680" s="2185"/>
      <c r="AV680" s="2185"/>
      <c r="AW680" s="2185"/>
      <c r="AX680" s="2185"/>
      <c r="AY680" s="2185"/>
      <c r="AZ680" s="2185"/>
      <c r="BA680" s="2185"/>
      <c r="BB680" s="2185"/>
      <c r="BC680" s="2185"/>
      <c r="BD680" s="2185"/>
      <c r="BE680" s="2185"/>
      <c r="BF680" s="2185"/>
      <c r="BG680" s="2185"/>
      <c r="BH680" s="2185"/>
      <c r="BI680" s="2185"/>
      <c r="BJ680" s="2185"/>
      <c r="BK680" s="2185"/>
      <c r="BL680" s="2185"/>
      <c r="BM680" s="2185"/>
      <c r="BN680" s="2185"/>
      <c r="BO680" s="2185"/>
      <c r="BP680" s="2185"/>
    </row>
    <row r="681" spans="1:68" s="2233" customFormat="1" ht="13.8">
      <c r="A681" s="2226" t="s">
        <v>590</v>
      </c>
      <c r="B681" s="152"/>
      <c r="C681" s="2185"/>
      <c r="D681" s="2340"/>
      <c r="E681" s="2234">
        <v>23</v>
      </c>
      <c r="F681" s="2187" t="s">
        <v>1027</v>
      </c>
      <c r="G681" s="2389">
        <v>0</v>
      </c>
      <c r="H681" s="2389" t="s">
        <v>1027</v>
      </c>
      <c r="I681" s="2185" t="s">
        <v>1448</v>
      </c>
      <c r="J681" s="2185"/>
      <c r="K681" s="2391" t="s">
        <v>1027</v>
      </c>
      <c r="L681" s="2391" t="s">
        <v>1027</v>
      </c>
      <c r="M681" s="2391" t="s">
        <v>1027</v>
      </c>
      <c r="N681" s="2391" t="s">
        <v>1027</v>
      </c>
      <c r="O681" s="2391" t="s">
        <v>1027</v>
      </c>
      <c r="P681" s="2391" t="s">
        <v>1027</v>
      </c>
      <c r="Q681" s="2185"/>
      <c r="R681" s="2186"/>
      <c r="S681" s="2185"/>
      <c r="T681" s="2186"/>
      <c r="U681" s="2186"/>
      <c r="V681" s="2186"/>
      <c r="W681" s="2186"/>
      <c r="X681" s="2186"/>
      <c r="Y681" s="2186"/>
      <c r="Z681" s="152"/>
      <c r="AA681" s="152"/>
      <c r="AB681" s="152"/>
      <c r="AC681" s="152"/>
      <c r="AD681" s="152"/>
      <c r="AE681" s="152"/>
      <c r="AF681" s="152"/>
      <c r="AG681" s="2185"/>
      <c r="AH681" s="2185"/>
      <c r="AI681" s="2185"/>
      <c r="AJ681" s="2185"/>
      <c r="AK681" s="2185"/>
      <c r="AL681" s="2185"/>
      <c r="AM681" s="2185"/>
      <c r="AN681" s="2185"/>
      <c r="AO681" s="2185"/>
      <c r="AP681" s="2185"/>
      <c r="AQ681" s="2185"/>
      <c r="AR681" s="2185"/>
      <c r="AS681" s="2185"/>
      <c r="AT681" s="2185"/>
      <c r="AU681" s="2185"/>
      <c r="AV681" s="2185"/>
      <c r="AW681" s="2185"/>
      <c r="AX681" s="2185"/>
      <c r="AY681" s="2185"/>
      <c r="AZ681" s="2185"/>
      <c r="BA681" s="2185"/>
      <c r="BB681" s="2185"/>
      <c r="BC681" s="2185"/>
      <c r="BD681" s="2185"/>
      <c r="BE681" s="2185"/>
      <c r="BF681" s="2185"/>
      <c r="BG681" s="2185"/>
      <c r="BH681" s="2185"/>
      <c r="BI681" s="2185"/>
      <c r="BJ681" s="2185"/>
      <c r="BK681" s="2185"/>
      <c r="BL681" s="2185"/>
      <c r="BM681" s="2185"/>
      <c r="BN681" s="2185"/>
      <c r="BO681" s="2185"/>
      <c r="BP681" s="2185"/>
    </row>
    <row r="682" spans="1:68" s="2233" customFormat="1" ht="13.8">
      <c r="A682" s="2226" t="s">
        <v>590</v>
      </c>
      <c r="B682" s="152"/>
      <c r="C682" s="2185"/>
      <c r="D682" s="2340"/>
      <c r="E682" s="2234">
        <v>24</v>
      </c>
      <c r="F682" s="2187" t="s">
        <v>1027</v>
      </c>
      <c r="G682" s="2389">
        <v>0</v>
      </c>
      <c r="H682" s="2389" t="s">
        <v>1027</v>
      </c>
      <c r="I682" s="2185" t="s">
        <v>1448</v>
      </c>
      <c r="J682" s="2185"/>
      <c r="K682" s="2391" t="s">
        <v>1027</v>
      </c>
      <c r="L682" s="2391" t="s">
        <v>1027</v>
      </c>
      <c r="M682" s="2391" t="s">
        <v>1027</v>
      </c>
      <c r="N682" s="2391" t="s">
        <v>1027</v>
      </c>
      <c r="O682" s="2391" t="s">
        <v>1027</v>
      </c>
      <c r="P682" s="2391" t="s">
        <v>1027</v>
      </c>
      <c r="Q682" s="2185"/>
      <c r="R682" s="2186"/>
      <c r="S682" s="2185"/>
      <c r="T682" s="2186"/>
      <c r="U682" s="2186"/>
      <c r="V682" s="2186"/>
      <c r="W682" s="2186"/>
      <c r="X682" s="2186"/>
      <c r="Y682" s="2186"/>
      <c r="Z682" s="152"/>
      <c r="AA682" s="152"/>
      <c r="AB682" s="152"/>
      <c r="AC682" s="152"/>
      <c r="AD682" s="152"/>
      <c r="AE682" s="152"/>
      <c r="AF682" s="152"/>
      <c r="AG682" s="2185"/>
      <c r="AH682" s="2185"/>
      <c r="AI682" s="2185"/>
      <c r="AJ682" s="2185"/>
      <c r="AK682" s="2185"/>
      <c r="AL682" s="2185"/>
      <c r="AM682" s="2185"/>
      <c r="AN682" s="2185"/>
      <c r="AO682" s="2185"/>
      <c r="AP682" s="2185"/>
      <c r="AQ682" s="2185"/>
      <c r="AR682" s="2185"/>
      <c r="AS682" s="2185"/>
      <c r="AT682" s="2185"/>
      <c r="AU682" s="2185"/>
      <c r="AV682" s="2185"/>
      <c r="AW682" s="2185"/>
      <c r="AX682" s="2185"/>
      <c r="AY682" s="2185"/>
      <c r="AZ682" s="2185"/>
      <c r="BA682" s="2185"/>
      <c r="BB682" s="2185"/>
      <c r="BC682" s="2185"/>
      <c r="BD682" s="2185"/>
      <c r="BE682" s="2185"/>
      <c r="BF682" s="2185"/>
      <c r="BG682" s="2185"/>
      <c r="BH682" s="2185"/>
      <c r="BI682" s="2185"/>
      <c r="BJ682" s="2185"/>
      <c r="BK682" s="2185"/>
      <c r="BL682" s="2185"/>
      <c r="BM682" s="2185"/>
      <c r="BN682" s="2185"/>
      <c r="BO682" s="2185"/>
      <c r="BP682" s="2185"/>
    </row>
    <row r="683" spans="1:68" s="2185" customFormat="1" ht="13.8">
      <c r="A683" s="2226" t="s">
        <v>590</v>
      </c>
      <c r="B683" s="152"/>
      <c r="D683" s="2340"/>
      <c r="E683" s="2234">
        <v>25</v>
      </c>
      <c r="F683" s="2187" t="s">
        <v>1027</v>
      </c>
      <c r="G683" s="2389">
        <v>0</v>
      </c>
      <c r="H683" s="2389" t="s">
        <v>1027</v>
      </c>
      <c r="I683" s="2185" t="s">
        <v>1448</v>
      </c>
      <c r="K683" s="2391" t="s">
        <v>1027</v>
      </c>
      <c r="L683" s="2391" t="s">
        <v>1027</v>
      </c>
      <c r="M683" s="2391" t="s">
        <v>1027</v>
      </c>
      <c r="N683" s="2391" t="s">
        <v>1027</v>
      </c>
      <c r="O683" s="2391" t="s">
        <v>1027</v>
      </c>
      <c r="P683" s="2391" t="s">
        <v>1027</v>
      </c>
      <c r="R683" s="2186"/>
      <c r="T683" s="2186"/>
      <c r="U683" s="2186"/>
      <c r="V683" s="2186"/>
      <c r="W683" s="2186"/>
      <c r="X683" s="2186"/>
      <c r="Y683" s="2186"/>
      <c r="Z683" s="152"/>
      <c r="AA683" s="152"/>
      <c r="AB683" s="152"/>
      <c r="AC683" s="152"/>
      <c r="AD683" s="152"/>
      <c r="AE683" s="152"/>
      <c r="AF683" s="152"/>
      <c r="AL683" s="2233"/>
      <c r="AM683" s="2233"/>
      <c r="AN683" s="2233"/>
      <c r="AO683" s="2233"/>
      <c r="AP683" s="2233"/>
      <c r="AQ683" s="2233"/>
      <c r="AR683" s="2233"/>
      <c r="AS683" s="2233"/>
      <c r="AT683" s="2233"/>
      <c r="AU683" s="2233"/>
    </row>
    <row r="684" spans="1:68" s="2185" customFormat="1" ht="13.8">
      <c r="A684" s="152"/>
      <c r="B684" s="152"/>
      <c r="D684" s="2340"/>
      <c r="F684" s="2355" t="s">
        <v>1412</v>
      </c>
      <c r="G684" s="2371"/>
      <c r="H684" s="2371"/>
      <c r="I684" s="2371"/>
      <c r="J684" s="2371"/>
      <c r="K684" s="2393">
        <v>15.123545</v>
      </c>
      <c r="L684" s="2393">
        <v>13.000025000000001</v>
      </c>
      <c r="M684" s="2393">
        <v>21.175000000000001</v>
      </c>
      <c r="N684" s="2393">
        <v>22.3</v>
      </c>
      <c r="O684" s="2394">
        <v>21.991500000000002</v>
      </c>
      <c r="P684" s="2393">
        <v>23.157499999999999</v>
      </c>
      <c r="R684" s="2186"/>
      <c r="T684" s="2186"/>
      <c r="U684" s="2186"/>
      <c r="V684" s="2186"/>
      <c r="W684" s="2186"/>
      <c r="X684" s="2186"/>
      <c r="Y684" s="2186"/>
      <c r="Z684" s="152"/>
      <c r="AA684" s="152"/>
      <c r="AB684" s="152"/>
      <c r="AC684" s="152"/>
      <c r="AD684" s="152"/>
      <c r="AE684" s="152"/>
      <c r="AF684" s="152"/>
      <c r="AV684" s="2233"/>
      <c r="AW684" s="2233"/>
      <c r="AX684" s="2233"/>
      <c r="AY684" s="2233"/>
      <c r="AZ684" s="2233"/>
      <c r="BA684" s="2233"/>
      <c r="BB684" s="2233"/>
      <c r="BC684" s="2233"/>
      <c r="BD684" s="2233"/>
      <c r="BE684" s="2233"/>
      <c r="BF684" s="2233"/>
      <c r="BG684" s="2233"/>
      <c r="BH684" s="2233"/>
      <c r="BI684" s="2233"/>
      <c r="BJ684" s="2233"/>
      <c r="BK684" s="2233"/>
      <c r="BL684" s="2233"/>
      <c r="BM684" s="2233"/>
      <c r="BN684" s="2233"/>
      <c r="BO684" s="2233"/>
      <c r="BP684" s="2233"/>
    </row>
    <row r="685" spans="1:68" s="2185" customFormat="1" ht="13.8">
      <c r="A685" s="152"/>
      <c r="B685" s="152"/>
      <c r="D685" s="2324"/>
      <c r="E685" s="2187"/>
      <c r="F685" s="2261"/>
      <c r="G685" s="2389"/>
      <c r="H685" s="2389"/>
      <c r="I685" s="2389"/>
      <c r="J685" s="2389"/>
      <c r="K685" s="2389"/>
      <c r="O685" s="2372"/>
      <c r="P685" s="2373"/>
      <c r="AA685" s="152"/>
      <c r="AB685" s="152"/>
      <c r="AC685" s="152"/>
      <c r="AD685" s="152"/>
      <c r="AE685" s="152"/>
      <c r="AF685" s="152"/>
    </row>
    <row r="686" spans="1:68" s="2185" customFormat="1" ht="13.8">
      <c r="A686" s="152"/>
      <c r="B686" s="152"/>
      <c r="D686" s="2324"/>
      <c r="E686" s="2187"/>
      <c r="F686" s="2261"/>
      <c r="G686" s="2389"/>
      <c r="H686" s="2389"/>
      <c r="I686" s="2389"/>
      <c r="J686" s="2389"/>
      <c r="K686" s="2389"/>
      <c r="O686" s="2372"/>
      <c r="P686" s="2373"/>
      <c r="AA686" s="152"/>
      <c r="AB686" s="152"/>
      <c r="AC686" s="152"/>
      <c r="AD686" s="152"/>
      <c r="AE686" s="152"/>
      <c r="AF686" s="152"/>
    </row>
    <row r="687" spans="1:68" s="2185" customFormat="1" ht="13.8">
      <c r="A687" s="152"/>
      <c r="B687" s="152"/>
      <c r="D687" s="2324"/>
      <c r="E687" s="2187"/>
      <c r="F687" s="2261"/>
      <c r="G687" s="2389"/>
      <c r="H687" s="2389"/>
      <c r="I687" s="2389"/>
      <c r="J687" s="2389"/>
      <c r="K687" s="2389"/>
      <c r="O687" s="2372"/>
      <c r="P687" s="2373"/>
      <c r="R687" s="2375"/>
      <c r="AA687" s="152"/>
      <c r="AB687" s="152"/>
      <c r="AC687" s="152"/>
      <c r="AD687" s="152"/>
      <c r="AE687" s="152"/>
      <c r="AF687" s="152"/>
    </row>
    <row r="688" spans="1:68" s="2185" customFormat="1" ht="13.8">
      <c r="A688" s="152"/>
      <c r="B688" s="152"/>
      <c r="D688" s="2324">
        <v>5.0599999999999987</v>
      </c>
      <c r="E688" s="2412"/>
      <c r="F688" s="2326" t="s">
        <v>957</v>
      </c>
      <c r="G688" s="2320" t="s">
        <v>1436</v>
      </c>
      <c r="H688" s="2442"/>
      <c r="I688" s="2442"/>
      <c r="J688" s="2442"/>
      <c r="K688" s="2330" t="s">
        <v>463</v>
      </c>
      <c r="L688" s="2330" t="s">
        <v>464</v>
      </c>
      <c r="M688" s="2330" t="s">
        <v>465</v>
      </c>
      <c r="N688" s="2330" t="s">
        <v>466</v>
      </c>
      <c r="O688" s="2328" t="s">
        <v>147</v>
      </c>
      <c r="P688" s="2330" t="s">
        <v>148</v>
      </c>
      <c r="R688" s="2186"/>
      <c r="V688" s="2186"/>
      <c r="AA688" s="152"/>
      <c r="AB688" s="152"/>
      <c r="AC688" s="152"/>
      <c r="AD688" s="152"/>
      <c r="AE688" s="152"/>
      <c r="AF688" s="152"/>
    </row>
    <row r="689" spans="1:68" s="2185" customFormat="1" ht="13.8">
      <c r="A689" s="152"/>
      <c r="B689" s="152"/>
      <c r="D689" s="2324"/>
      <c r="E689" s="2234">
        <v>0</v>
      </c>
      <c r="F689" s="2432">
        <v>0</v>
      </c>
      <c r="G689" s="2433">
        <v>0</v>
      </c>
      <c r="H689" s="2433" t="s">
        <v>114</v>
      </c>
      <c r="I689" s="2436" t="s">
        <v>1449</v>
      </c>
      <c r="J689" s="2436"/>
      <c r="K689" s="2400">
        <v>0</v>
      </c>
      <c r="L689" s="2400">
        <v>0</v>
      </c>
      <c r="M689" s="2400">
        <v>0</v>
      </c>
      <c r="N689" s="2400">
        <v>0</v>
      </c>
      <c r="O689" s="2401">
        <v>0</v>
      </c>
      <c r="P689" s="2443">
        <v>0</v>
      </c>
      <c r="R689" s="2186"/>
      <c r="AA689" s="152"/>
      <c r="AB689" s="152"/>
      <c r="AC689" s="152"/>
      <c r="AD689" s="152"/>
      <c r="AE689" s="152"/>
      <c r="AF689" s="152"/>
    </row>
    <row r="690" spans="1:68" s="2185" customFormat="1" ht="13.8">
      <c r="A690" s="2226" t="s">
        <v>232</v>
      </c>
      <c r="B690" s="152"/>
      <c r="D690" s="2340"/>
      <c r="E690" s="2234">
        <v>1</v>
      </c>
      <c r="F690" s="2187" t="s">
        <v>1494</v>
      </c>
      <c r="G690" s="2389" t="s">
        <v>945</v>
      </c>
      <c r="H690" s="2389" t="s">
        <v>114</v>
      </c>
      <c r="I690" s="2185" t="s">
        <v>1449</v>
      </c>
      <c r="K690" s="2391">
        <v>7.8719999999999999</v>
      </c>
      <c r="L690" s="2391">
        <v>12.153</v>
      </c>
      <c r="M690" s="2391">
        <v>11.260999999999999</v>
      </c>
      <c r="N690" s="2391">
        <v>7.2750000000000004</v>
      </c>
      <c r="O690" s="2392">
        <v>8.7690000000000001</v>
      </c>
      <c r="P690" s="2391">
        <v>9.6319999999999997</v>
      </c>
      <c r="R690" s="2186"/>
      <c r="AA690" s="152"/>
      <c r="AB690" s="152"/>
      <c r="AC690" s="152"/>
      <c r="AD690" s="152"/>
      <c r="AE690" s="152"/>
      <c r="AF690" s="152"/>
    </row>
    <row r="691" spans="1:68" s="2185" customFormat="1" ht="13.8">
      <c r="A691" s="2226" t="s">
        <v>232</v>
      </c>
      <c r="B691" s="152"/>
      <c r="D691" s="2340"/>
      <c r="E691" s="2234">
        <v>2</v>
      </c>
      <c r="F691" s="2187" t="s">
        <v>1498</v>
      </c>
      <c r="G691" s="2389" t="s">
        <v>953</v>
      </c>
      <c r="H691" s="2389" t="s">
        <v>114</v>
      </c>
      <c r="I691" s="2185" t="s">
        <v>1449</v>
      </c>
      <c r="K691" s="2391">
        <v>10.054</v>
      </c>
      <c r="L691" s="2391">
        <v>10.616</v>
      </c>
      <c r="M691" s="2391">
        <v>15.601000000000001</v>
      </c>
      <c r="N691" s="2391">
        <v>28.238</v>
      </c>
      <c r="O691" s="2392">
        <v>26.887</v>
      </c>
      <c r="P691" s="2391">
        <v>27.826000000000001</v>
      </c>
      <c r="R691" s="2186"/>
      <c r="AA691" s="152"/>
      <c r="AB691" s="152"/>
      <c r="AC691" s="152"/>
      <c r="AD691" s="152"/>
      <c r="AE691" s="152"/>
      <c r="AF691" s="152"/>
    </row>
    <row r="692" spans="1:68" s="2185" customFormat="1" ht="13.8">
      <c r="A692" s="2226" t="s">
        <v>232</v>
      </c>
      <c r="B692" s="152"/>
      <c r="D692" s="2340"/>
      <c r="E692" s="2234">
        <v>3</v>
      </c>
      <c r="F692" s="2187" t="s">
        <v>1500</v>
      </c>
      <c r="G692" s="2389" t="s">
        <v>964</v>
      </c>
      <c r="H692" s="2389" t="s">
        <v>114</v>
      </c>
      <c r="I692" s="2185" t="s">
        <v>1449</v>
      </c>
      <c r="K692" s="2391">
        <v>14.122</v>
      </c>
      <c r="L692" s="2391">
        <v>15.61</v>
      </c>
      <c r="M692" s="2391">
        <v>12.875999999999999</v>
      </c>
      <c r="N692" s="2391">
        <v>13.797000000000001</v>
      </c>
      <c r="O692" s="2392">
        <v>13.227</v>
      </c>
      <c r="P692" s="2391">
        <v>8.4550000000000001</v>
      </c>
      <c r="R692" s="2186"/>
      <c r="AA692" s="152"/>
      <c r="AB692" s="152"/>
      <c r="AC692" s="152"/>
      <c r="AD692" s="152"/>
      <c r="AE692" s="152"/>
    </row>
    <row r="693" spans="1:68" s="2185" customFormat="1" ht="13.8">
      <c r="A693" s="2226" t="s">
        <v>232</v>
      </c>
      <c r="B693" s="152"/>
      <c r="D693" s="2340"/>
      <c r="E693" s="2234">
        <v>4</v>
      </c>
      <c r="F693" s="2187" t="s">
        <v>1503</v>
      </c>
      <c r="G693" s="2389" t="s">
        <v>971</v>
      </c>
      <c r="H693" s="2389" t="s">
        <v>114</v>
      </c>
      <c r="I693" s="2185" t="s">
        <v>1449</v>
      </c>
      <c r="K693" s="2391">
        <v>2.9159999999999999</v>
      </c>
      <c r="L693" s="2391">
        <v>9.8740000000000006</v>
      </c>
      <c r="M693" s="2391">
        <v>8.7989999999999995</v>
      </c>
      <c r="N693" s="2391">
        <v>11.686</v>
      </c>
      <c r="O693" s="2392">
        <v>12.906000000000001</v>
      </c>
      <c r="P693" s="2391">
        <v>13.881</v>
      </c>
      <c r="R693" s="2186"/>
    </row>
    <row r="694" spans="1:68" s="2185" customFormat="1" ht="13.8">
      <c r="A694" s="2226" t="s">
        <v>232</v>
      </c>
      <c r="B694" s="152"/>
      <c r="D694" s="2340"/>
      <c r="E694" s="2234">
        <v>5</v>
      </c>
      <c r="F694" s="2187" t="s">
        <v>1504</v>
      </c>
      <c r="G694" s="2389" t="s">
        <v>978</v>
      </c>
      <c r="H694" s="2389" t="s">
        <v>114</v>
      </c>
      <c r="I694" s="2185" t="s">
        <v>1449</v>
      </c>
      <c r="K694" s="2391">
        <v>1</v>
      </c>
      <c r="L694" s="2391">
        <v>17</v>
      </c>
      <c r="M694" s="2391">
        <v>18</v>
      </c>
      <c r="N694" s="2391">
        <v>0</v>
      </c>
      <c r="O694" s="2392">
        <v>0</v>
      </c>
      <c r="P694" s="2391">
        <v>0</v>
      </c>
      <c r="R694" s="2186"/>
    </row>
    <row r="695" spans="1:68" s="2185" customFormat="1" ht="13.8">
      <c r="A695" s="2226" t="s">
        <v>232</v>
      </c>
      <c r="B695" s="152"/>
      <c r="D695" s="2340"/>
      <c r="E695" s="2234">
        <v>6</v>
      </c>
      <c r="F695" s="2187" t="s">
        <v>1505</v>
      </c>
      <c r="G695" s="2389" t="s">
        <v>985</v>
      </c>
      <c r="H695" s="2389" t="s">
        <v>114</v>
      </c>
      <c r="I695" s="2185" t="s">
        <v>1449</v>
      </c>
      <c r="K695" s="2391">
        <v>8.7536199999999997</v>
      </c>
      <c r="L695" s="2391">
        <v>7.7774000000000001</v>
      </c>
      <c r="M695" s="2391">
        <v>8.9820899999999995</v>
      </c>
      <c r="N695" s="2391">
        <v>8.1297300000000003</v>
      </c>
      <c r="O695" s="2392">
        <v>7.8504800000000001</v>
      </c>
      <c r="P695" s="2391">
        <v>7.1819800000000003</v>
      </c>
      <c r="R695" s="2186"/>
    </row>
    <row r="696" spans="1:68" s="2185" customFormat="1" ht="13.8">
      <c r="A696" s="2226" t="s">
        <v>232</v>
      </c>
      <c r="B696" s="152"/>
      <c r="D696" s="2340"/>
      <c r="E696" s="2234">
        <v>7</v>
      </c>
      <c r="F696" s="2187" t="s">
        <v>1508</v>
      </c>
      <c r="G696" s="2389" t="s">
        <v>996</v>
      </c>
      <c r="H696" s="2389" t="s">
        <v>114</v>
      </c>
      <c r="I696" s="2185" t="s">
        <v>1449</v>
      </c>
      <c r="K696" s="2391">
        <v>3.238</v>
      </c>
      <c r="L696" s="2391">
        <v>2.1880000000000002</v>
      </c>
      <c r="M696" s="2391">
        <v>6.8090000000000002</v>
      </c>
      <c r="N696" s="2391">
        <v>6.444</v>
      </c>
      <c r="O696" s="2392">
        <v>8.6890000000000001</v>
      </c>
      <c r="P696" s="2391">
        <v>10.731999999999999</v>
      </c>
      <c r="R696" s="2186"/>
    </row>
    <row r="697" spans="1:68" s="2185" customFormat="1" ht="13.8">
      <c r="A697" s="2226" t="s">
        <v>232</v>
      </c>
      <c r="B697" s="152"/>
      <c r="D697" s="2340"/>
      <c r="E697" s="2234">
        <v>8</v>
      </c>
      <c r="F697" s="2187" t="s">
        <v>1510</v>
      </c>
      <c r="G697" s="2389" t="s">
        <v>1004</v>
      </c>
      <c r="H697" s="2389" t="s">
        <v>114</v>
      </c>
      <c r="I697" s="2185" t="s">
        <v>1449</v>
      </c>
      <c r="K697" s="2391">
        <v>48.4</v>
      </c>
      <c r="L697" s="2391">
        <v>30.6</v>
      </c>
      <c r="M697" s="2391">
        <v>22.1</v>
      </c>
      <c r="N697" s="2391">
        <v>70.7</v>
      </c>
      <c r="O697" s="2392">
        <v>86.1</v>
      </c>
      <c r="P697" s="2391">
        <v>83.1</v>
      </c>
      <c r="R697" s="2186"/>
    </row>
    <row r="698" spans="1:68" s="2185" customFormat="1" ht="13.8">
      <c r="A698" s="2226" t="s">
        <v>590</v>
      </c>
      <c r="B698" s="152"/>
      <c r="D698" s="2340"/>
      <c r="E698" s="2234">
        <v>9</v>
      </c>
      <c r="F698" s="2187" t="s">
        <v>1027</v>
      </c>
      <c r="G698" s="2389">
        <v>0</v>
      </c>
      <c r="H698" s="2389" t="s">
        <v>1027</v>
      </c>
      <c r="I698" s="2185" t="s">
        <v>1449</v>
      </c>
      <c r="K698" s="2391" t="s">
        <v>1027</v>
      </c>
      <c r="L698" s="2391" t="s">
        <v>1027</v>
      </c>
      <c r="M698" s="2391" t="s">
        <v>1027</v>
      </c>
      <c r="N698" s="2391" t="s">
        <v>1027</v>
      </c>
      <c r="O698" s="2392" t="s">
        <v>1027</v>
      </c>
      <c r="P698" s="2391" t="s">
        <v>1027</v>
      </c>
      <c r="R698" s="2186"/>
    </row>
    <row r="699" spans="1:68" s="2185" customFormat="1" ht="13.8">
      <c r="A699" s="2226" t="s">
        <v>590</v>
      </c>
      <c r="B699" s="152"/>
      <c r="D699" s="2340"/>
      <c r="E699" s="2234">
        <v>10</v>
      </c>
      <c r="F699" s="2187" t="s">
        <v>1027</v>
      </c>
      <c r="G699" s="2389">
        <v>0</v>
      </c>
      <c r="H699" s="2389" t="s">
        <v>1027</v>
      </c>
      <c r="I699" s="2185" t="s">
        <v>1449</v>
      </c>
      <c r="K699" s="2391" t="s">
        <v>1027</v>
      </c>
      <c r="L699" s="2391" t="s">
        <v>1027</v>
      </c>
      <c r="M699" s="2391" t="s">
        <v>1027</v>
      </c>
      <c r="N699" s="2391" t="s">
        <v>1027</v>
      </c>
      <c r="O699" s="2392" t="s">
        <v>1027</v>
      </c>
      <c r="P699" s="2391" t="s">
        <v>1027</v>
      </c>
      <c r="R699" s="2186"/>
    </row>
    <row r="700" spans="1:68" s="2185" customFormat="1" ht="13.8">
      <c r="A700" s="2226" t="s">
        <v>590</v>
      </c>
      <c r="B700" s="152"/>
      <c r="D700" s="2340"/>
      <c r="E700" s="2234">
        <v>11</v>
      </c>
      <c r="F700" s="2187" t="s">
        <v>1027</v>
      </c>
      <c r="G700" s="2389">
        <v>0</v>
      </c>
      <c r="H700" s="2389" t="s">
        <v>1027</v>
      </c>
      <c r="I700" s="2185" t="s">
        <v>1449</v>
      </c>
      <c r="K700" s="2391" t="s">
        <v>1027</v>
      </c>
      <c r="L700" s="2391" t="s">
        <v>1027</v>
      </c>
      <c r="M700" s="2391" t="s">
        <v>1027</v>
      </c>
      <c r="N700" s="2391" t="s">
        <v>1027</v>
      </c>
      <c r="O700" s="2392" t="s">
        <v>1027</v>
      </c>
      <c r="P700" s="2391" t="s">
        <v>1027</v>
      </c>
      <c r="R700" s="2186"/>
    </row>
    <row r="701" spans="1:68" s="2185" customFormat="1" ht="13.8">
      <c r="A701" s="2226" t="s">
        <v>590</v>
      </c>
      <c r="B701" s="152"/>
      <c r="D701" s="2340"/>
      <c r="E701" s="2234">
        <v>12</v>
      </c>
      <c r="F701" s="2187" t="s">
        <v>1027</v>
      </c>
      <c r="G701" s="2389">
        <v>0</v>
      </c>
      <c r="H701" s="2389" t="s">
        <v>1027</v>
      </c>
      <c r="I701" s="2185" t="s">
        <v>1449</v>
      </c>
      <c r="K701" s="2391" t="s">
        <v>1027</v>
      </c>
      <c r="L701" s="2391" t="s">
        <v>1027</v>
      </c>
      <c r="M701" s="2391" t="s">
        <v>1027</v>
      </c>
      <c r="N701" s="2391" t="s">
        <v>1027</v>
      </c>
      <c r="O701" s="2392" t="s">
        <v>1027</v>
      </c>
      <c r="P701" s="2391" t="s">
        <v>1027</v>
      </c>
      <c r="R701" s="2186"/>
    </row>
    <row r="702" spans="1:68" s="2185" customFormat="1" ht="13.8">
      <c r="A702" s="2226" t="s">
        <v>590</v>
      </c>
      <c r="B702" s="152"/>
      <c r="D702" s="2340"/>
      <c r="E702" s="2234">
        <v>13</v>
      </c>
      <c r="F702" s="2187" t="s">
        <v>1027</v>
      </c>
      <c r="G702" s="2389">
        <v>0</v>
      </c>
      <c r="H702" s="2389" t="s">
        <v>1027</v>
      </c>
      <c r="I702" s="2185" t="s">
        <v>1449</v>
      </c>
      <c r="K702" s="2391" t="s">
        <v>1027</v>
      </c>
      <c r="L702" s="2391" t="s">
        <v>1027</v>
      </c>
      <c r="M702" s="2391" t="s">
        <v>1027</v>
      </c>
      <c r="N702" s="2391" t="s">
        <v>1027</v>
      </c>
      <c r="O702" s="2392" t="s">
        <v>1027</v>
      </c>
      <c r="P702" s="2391" t="s">
        <v>1027</v>
      </c>
      <c r="R702" s="2186"/>
    </row>
    <row r="703" spans="1:68" s="2233" customFormat="1" ht="13.8">
      <c r="A703" s="2226" t="s">
        <v>590</v>
      </c>
      <c r="B703" s="152"/>
      <c r="C703" s="2185"/>
      <c r="D703" s="2340"/>
      <c r="E703" s="2234">
        <v>14</v>
      </c>
      <c r="F703" s="2187" t="s">
        <v>1027</v>
      </c>
      <c r="G703" s="2389">
        <v>0</v>
      </c>
      <c r="H703" s="2389" t="s">
        <v>1027</v>
      </c>
      <c r="I703" s="2185" t="s">
        <v>1449</v>
      </c>
      <c r="J703" s="2185"/>
      <c r="K703" s="2391" t="s">
        <v>1027</v>
      </c>
      <c r="L703" s="2391" t="s">
        <v>1027</v>
      </c>
      <c r="M703" s="2391" t="s">
        <v>1027</v>
      </c>
      <c r="N703" s="2391" t="s">
        <v>1027</v>
      </c>
      <c r="O703" s="2392" t="s">
        <v>1027</v>
      </c>
      <c r="P703" s="2391" t="s">
        <v>1027</v>
      </c>
      <c r="Q703" s="2185"/>
      <c r="R703" s="2186"/>
      <c r="S703" s="2185"/>
      <c r="T703" s="2185"/>
      <c r="U703" s="2185"/>
      <c r="V703" s="2185"/>
      <c r="W703" s="2185"/>
      <c r="X703" s="2185"/>
      <c r="Y703" s="2185"/>
      <c r="Z703" s="2185"/>
      <c r="AA703" s="2185"/>
      <c r="AB703" s="2185"/>
      <c r="AC703" s="2185"/>
      <c r="AD703" s="2185"/>
      <c r="AE703" s="2185"/>
      <c r="AF703" s="2185"/>
      <c r="AG703" s="2185"/>
      <c r="AH703" s="2185"/>
      <c r="AI703" s="2185"/>
      <c r="AJ703" s="2185"/>
      <c r="AK703" s="2185"/>
      <c r="AL703" s="2185"/>
      <c r="AM703" s="2185"/>
      <c r="AN703" s="2185"/>
      <c r="AO703" s="2185"/>
      <c r="AP703" s="2185"/>
      <c r="AQ703" s="2185"/>
      <c r="AR703" s="2185"/>
      <c r="AS703" s="2185"/>
      <c r="AT703" s="2185"/>
      <c r="AU703" s="2185"/>
      <c r="AV703" s="2185"/>
      <c r="AW703" s="2185"/>
      <c r="AX703" s="2185"/>
      <c r="AY703" s="2185"/>
      <c r="AZ703" s="2185"/>
      <c r="BA703" s="2185"/>
      <c r="BB703" s="2185"/>
      <c r="BC703" s="2185"/>
      <c r="BD703" s="2185"/>
      <c r="BE703" s="2185"/>
      <c r="BF703" s="2185"/>
      <c r="BG703" s="2185"/>
      <c r="BH703" s="2185"/>
      <c r="BI703" s="2185"/>
      <c r="BJ703" s="2185"/>
      <c r="BK703" s="2185"/>
      <c r="BL703" s="2185"/>
      <c r="BM703" s="2185"/>
      <c r="BN703" s="2185"/>
      <c r="BO703" s="2185"/>
      <c r="BP703" s="2185"/>
    </row>
    <row r="704" spans="1:68" s="2233" customFormat="1" ht="13.8">
      <c r="A704" s="2226" t="s">
        <v>590</v>
      </c>
      <c r="B704" s="152"/>
      <c r="C704" s="2185"/>
      <c r="D704" s="2340"/>
      <c r="E704" s="2234">
        <v>15</v>
      </c>
      <c r="F704" s="2187" t="s">
        <v>1027</v>
      </c>
      <c r="G704" s="2389">
        <v>0</v>
      </c>
      <c r="H704" s="2389" t="s">
        <v>1027</v>
      </c>
      <c r="I704" s="2185" t="s">
        <v>1449</v>
      </c>
      <c r="J704" s="2185"/>
      <c r="K704" s="2391" t="s">
        <v>1027</v>
      </c>
      <c r="L704" s="2391" t="s">
        <v>1027</v>
      </c>
      <c r="M704" s="2391" t="s">
        <v>1027</v>
      </c>
      <c r="N704" s="2391" t="s">
        <v>1027</v>
      </c>
      <c r="O704" s="2392" t="s">
        <v>1027</v>
      </c>
      <c r="P704" s="2391" t="s">
        <v>1027</v>
      </c>
      <c r="Q704" s="2185"/>
      <c r="R704" s="2186"/>
      <c r="S704" s="2185"/>
      <c r="T704" s="2185"/>
      <c r="U704" s="2185"/>
      <c r="V704" s="2185"/>
      <c r="W704" s="2185"/>
      <c r="X704" s="2185"/>
      <c r="Y704" s="2185"/>
      <c r="Z704" s="2185"/>
      <c r="AA704" s="2185"/>
      <c r="AB704" s="2185"/>
      <c r="AC704" s="2185"/>
      <c r="AD704" s="2185"/>
      <c r="AE704" s="2185"/>
      <c r="AF704" s="2185"/>
      <c r="AG704" s="2185"/>
      <c r="AH704" s="2185"/>
      <c r="AI704" s="2185"/>
      <c r="AJ704" s="2185"/>
      <c r="AK704" s="2185"/>
      <c r="AL704" s="2185"/>
      <c r="AM704" s="2185"/>
      <c r="AN704" s="2185"/>
      <c r="AO704" s="2185"/>
      <c r="AP704" s="2185"/>
      <c r="AQ704" s="2185"/>
      <c r="AR704" s="2185"/>
      <c r="AS704" s="2185"/>
      <c r="AT704" s="2185"/>
      <c r="AU704" s="2185"/>
      <c r="AV704" s="2185"/>
      <c r="AW704" s="2185"/>
      <c r="AX704" s="2185"/>
      <c r="AY704" s="2185"/>
      <c r="AZ704" s="2185"/>
      <c r="BA704" s="2185"/>
      <c r="BB704" s="2185"/>
      <c r="BC704" s="2185"/>
      <c r="BD704" s="2185"/>
      <c r="BE704" s="2185"/>
      <c r="BF704" s="2185"/>
      <c r="BG704" s="2185"/>
      <c r="BH704" s="2185"/>
      <c r="BI704" s="2185"/>
      <c r="BJ704" s="2185"/>
      <c r="BK704" s="2185"/>
      <c r="BL704" s="2185"/>
      <c r="BM704" s="2185"/>
      <c r="BN704" s="2185"/>
      <c r="BO704" s="2185"/>
      <c r="BP704" s="2185"/>
    </row>
    <row r="705" spans="1:68" s="2233" customFormat="1" ht="13.8">
      <c r="A705" s="2226" t="s">
        <v>590</v>
      </c>
      <c r="B705" s="152"/>
      <c r="C705" s="2185"/>
      <c r="D705" s="2340"/>
      <c r="E705" s="2234">
        <v>16</v>
      </c>
      <c r="F705" s="2187" t="s">
        <v>1027</v>
      </c>
      <c r="G705" s="2389">
        <v>0</v>
      </c>
      <c r="H705" s="2389" t="s">
        <v>1027</v>
      </c>
      <c r="I705" s="2185" t="s">
        <v>1449</v>
      </c>
      <c r="J705" s="2185"/>
      <c r="K705" s="2391" t="s">
        <v>1027</v>
      </c>
      <c r="L705" s="2391" t="s">
        <v>1027</v>
      </c>
      <c r="M705" s="2391" t="s">
        <v>1027</v>
      </c>
      <c r="N705" s="2391" t="s">
        <v>1027</v>
      </c>
      <c r="O705" s="2392" t="s">
        <v>1027</v>
      </c>
      <c r="P705" s="2391" t="s">
        <v>1027</v>
      </c>
      <c r="Q705" s="2185"/>
      <c r="R705" s="2186"/>
      <c r="S705" s="2185"/>
      <c r="T705" s="2185"/>
      <c r="U705" s="2185"/>
      <c r="V705" s="2185"/>
      <c r="W705" s="2185"/>
      <c r="X705" s="2185"/>
      <c r="Y705" s="2185"/>
      <c r="Z705" s="2185"/>
      <c r="AA705" s="2185"/>
      <c r="AB705" s="2185"/>
      <c r="AC705" s="2185"/>
      <c r="AD705" s="2185"/>
      <c r="AE705" s="2185"/>
      <c r="AF705" s="2185"/>
      <c r="AG705" s="2185"/>
      <c r="AH705" s="2185"/>
      <c r="AI705" s="2185"/>
      <c r="AJ705" s="2185"/>
      <c r="AK705" s="2185"/>
      <c r="AL705" s="2185"/>
      <c r="AM705" s="2185"/>
      <c r="AN705" s="2185"/>
      <c r="AO705" s="2185"/>
      <c r="AP705" s="2185"/>
      <c r="AQ705" s="2185"/>
      <c r="AR705" s="2185"/>
      <c r="AS705" s="2185"/>
      <c r="AT705" s="2185"/>
      <c r="AU705" s="2185"/>
      <c r="AV705" s="2185"/>
      <c r="AW705" s="2185"/>
      <c r="AX705" s="2185"/>
      <c r="AY705" s="2185"/>
      <c r="AZ705" s="2185"/>
      <c r="BA705" s="2185"/>
      <c r="BB705" s="2185"/>
      <c r="BC705" s="2185"/>
      <c r="BD705" s="2185"/>
      <c r="BE705" s="2185"/>
      <c r="BF705" s="2185"/>
      <c r="BG705" s="2185"/>
      <c r="BH705" s="2185"/>
      <c r="BI705" s="2185"/>
      <c r="BJ705" s="2185"/>
      <c r="BK705" s="2185"/>
      <c r="BL705" s="2185"/>
      <c r="BM705" s="2185"/>
      <c r="BN705" s="2185"/>
      <c r="BO705" s="2185"/>
      <c r="BP705" s="2185"/>
    </row>
    <row r="706" spans="1:68" s="2233" customFormat="1" ht="13.8">
      <c r="A706" s="2226" t="s">
        <v>590</v>
      </c>
      <c r="B706" s="152"/>
      <c r="C706" s="2185"/>
      <c r="D706" s="2340"/>
      <c r="E706" s="2234">
        <v>17</v>
      </c>
      <c r="F706" s="2187" t="s">
        <v>1027</v>
      </c>
      <c r="G706" s="2389">
        <v>0</v>
      </c>
      <c r="H706" s="2389" t="s">
        <v>1027</v>
      </c>
      <c r="I706" s="2185" t="s">
        <v>1449</v>
      </c>
      <c r="J706" s="2185"/>
      <c r="K706" s="2391" t="s">
        <v>1027</v>
      </c>
      <c r="L706" s="2391" t="s">
        <v>1027</v>
      </c>
      <c r="M706" s="2391" t="s">
        <v>1027</v>
      </c>
      <c r="N706" s="2391" t="s">
        <v>1027</v>
      </c>
      <c r="O706" s="2392" t="s">
        <v>1027</v>
      </c>
      <c r="P706" s="2391" t="s">
        <v>1027</v>
      </c>
      <c r="Q706" s="2185"/>
      <c r="R706" s="2186"/>
      <c r="S706" s="2185"/>
      <c r="T706" s="2185"/>
      <c r="U706" s="2185"/>
      <c r="V706" s="2185"/>
      <c r="W706" s="2185"/>
      <c r="X706" s="2185"/>
      <c r="Y706" s="2185"/>
      <c r="Z706" s="2185"/>
      <c r="AA706" s="2185"/>
      <c r="AB706" s="2185"/>
      <c r="AC706" s="2185"/>
      <c r="AD706" s="2185"/>
      <c r="AE706" s="2185"/>
      <c r="AF706" s="2185"/>
      <c r="AG706" s="2185"/>
      <c r="AH706" s="2185"/>
      <c r="AI706" s="2185"/>
      <c r="AJ706" s="2185"/>
      <c r="AK706" s="2185"/>
      <c r="AL706" s="2185"/>
      <c r="AM706" s="2185"/>
      <c r="AN706" s="2185"/>
      <c r="AO706" s="2185"/>
      <c r="AP706" s="2185"/>
      <c r="AQ706" s="2185"/>
      <c r="AR706" s="2185"/>
      <c r="AS706" s="2185"/>
      <c r="AT706" s="2185"/>
      <c r="AU706" s="2185"/>
      <c r="AV706" s="2185"/>
      <c r="AW706" s="2185"/>
      <c r="AX706" s="2185"/>
      <c r="AY706" s="2185"/>
      <c r="AZ706" s="2185"/>
      <c r="BA706" s="2185"/>
      <c r="BB706" s="2185"/>
      <c r="BC706" s="2185"/>
      <c r="BD706" s="2185"/>
      <c r="BE706" s="2185"/>
      <c r="BF706" s="2185"/>
      <c r="BG706" s="2185"/>
      <c r="BH706" s="2185"/>
      <c r="BI706" s="2185"/>
      <c r="BJ706" s="2185"/>
      <c r="BK706" s="2185"/>
      <c r="BL706" s="2185"/>
      <c r="BM706" s="2185"/>
      <c r="BN706" s="2185"/>
      <c r="BO706" s="2185"/>
      <c r="BP706" s="2185"/>
    </row>
    <row r="707" spans="1:68" s="2233" customFormat="1" ht="13.8">
      <c r="A707" s="2226" t="s">
        <v>590</v>
      </c>
      <c r="B707" s="152"/>
      <c r="C707" s="2185"/>
      <c r="D707" s="2340"/>
      <c r="E707" s="2234">
        <v>18</v>
      </c>
      <c r="F707" s="2187" t="s">
        <v>1027</v>
      </c>
      <c r="G707" s="2389">
        <v>0</v>
      </c>
      <c r="H707" s="2389" t="s">
        <v>1027</v>
      </c>
      <c r="I707" s="2185" t="s">
        <v>1449</v>
      </c>
      <c r="J707" s="2185"/>
      <c r="K707" s="2391" t="s">
        <v>1027</v>
      </c>
      <c r="L707" s="2391" t="s">
        <v>1027</v>
      </c>
      <c r="M707" s="2391" t="s">
        <v>1027</v>
      </c>
      <c r="N707" s="2391" t="s">
        <v>1027</v>
      </c>
      <c r="O707" s="2392" t="s">
        <v>1027</v>
      </c>
      <c r="P707" s="2391" t="s">
        <v>1027</v>
      </c>
      <c r="Q707" s="2185"/>
      <c r="R707" s="2186"/>
      <c r="S707" s="2185"/>
      <c r="T707" s="2185"/>
      <c r="U707" s="2185"/>
      <c r="V707" s="2185"/>
      <c r="W707" s="2185"/>
      <c r="X707" s="2185"/>
      <c r="Y707" s="2185"/>
      <c r="Z707" s="2185"/>
      <c r="AA707" s="2185"/>
      <c r="AB707" s="2185"/>
      <c r="AC707" s="2185"/>
      <c r="AD707" s="2185"/>
      <c r="AE707" s="2185"/>
      <c r="AF707" s="2185"/>
      <c r="AG707" s="2185"/>
      <c r="AH707" s="2185"/>
      <c r="AI707" s="2185"/>
      <c r="AJ707" s="2185"/>
      <c r="AK707" s="2185"/>
      <c r="AL707" s="2185"/>
      <c r="AM707" s="2185"/>
      <c r="AN707" s="2185"/>
      <c r="AO707" s="2185"/>
      <c r="AP707" s="2185"/>
      <c r="AQ707" s="2185"/>
      <c r="AR707" s="2185"/>
      <c r="AS707" s="2185"/>
      <c r="AT707" s="2185"/>
      <c r="AU707" s="2185"/>
      <c r="AV707" s="2185"/>
      <c r="AW707" s="2185"/>
      <c r="AX707" s="2185"/>
      <c r="AY707" s="2185"/>
      <c r="AZ707" s="2185"/>
      <c r="BA707" s="2185"/>
      <c r="BB707" s="2185"/>
      <c r="BC707" s="2185"/>
      <c r="BD707" s="2185"/>
      <c r="BE707" s="2185"/>
      <c r="BF707" s="2185"/>
      <c r="BG707" s="2185"/>
      <c r="BH707" s="2185"/>
      <c r="BI707" s="2185"/>
      <c r="BJ707" s="2185"/>
      <c r="BK707" s="2185"/>
      <c r="BL707" s="2185"/>
      <c r="BM707" s="2185"/>
      <c r="BN707" s="2185"/>
      <c r="BO707" s="2185"/>
      <c r="BP707" s="2185"/>
    </row>
    <row r="708" spans="1:68" s="2233" customFormat="1" ht="13.8">
      <c r="A708" s="2226" t="s">
        <v>590</v>
      </c>
      <c r="B708" s="152"/>
      <c r="C708" s="2185"/>
      <c r="D708" s="2340"/>
      <c r="E708" s="2234">
        <v>19</v>
      </c>
      <c r="F708" s="2187" t="s">
        <v>1027</v>
      </c>
      <c r="G708" s="2389">
        <v>0</v>
      </c>
      <c r="H708" s="2389" t="s">
        <v>1027</v>
      </c>
      <c r="I708" s="2185" t="s">
        <v>1449</v>
      </c>
      <c r="J708" s="2185"/>
      <c r="K708" s="2391" t="s">
        <v>1027</v>
      </c>
      <c r="L708" s="2391" t="s">
        <v>1027</v>
      </c>
      <c r="M708" s="2391" t="s">
        <v>1027</v>
      </c>
      <c r="N708" s="2391" t="s">
        <v>1027</v>
      </c>
      <c r="O708" s="2392" t="s">
        <v>1027</v>
      </c>
      <c r="P708" s="2391" t="s">
        <v>1027</v>
      </c>
      <c r="Q708" s="2185"/>
      <c r="R708" s="2186"/>
      <c r="S708" s="2185"/>
      <c r="T708" s="2185"/>
      <c r="U708" s="2185"/>
      <c r="V708" s="2185"/>
      <c r="W708" s="2185"/>
      <c r="X708" s="2185"/>
      <c r="Y708" s="2185"/>
      <c r="Z708" s="2185"/>
      <c r="AA708" s="2185"/>
      <c r="AB708" s="2185"/>
      <c r="AC708" s="2185"/>
      <c r="AD708" s="2185"/>
      <c r="AE708" s="2185"/>
      <c r="AF708" s="2185"/>
      <c r="AG708" s="2185"/>
      <c r="AH708" s="2185"/>
      <c r="AI708" s="2185"/>
      <c r="AJ708" s="2185"/>
      <c r="AK708" s="2185"/>
      <c r="AL708" s="2185"/>
      <c r="AM708" s="2185"/>
      <c r="AN708" s="2185"/>
      <c r="AO708" s="2185"/>
      <c r="AP708" s="2185"/>
      <c r="AQ708" s="2185"/>
      <c r="AR708" s="2185"/>
      <c r="AS708" s="2185"/>
      <c r="AT708" s="2185"/>
      <c r="AU708" s="2185"/>
      <c r="AV708" s="2185"/>
      <c r="AW708" s="2185"/>
      <c r="AX708" s="2185"/>
      <c r="AY708" s="2185"/>
      <c r="AZ708" s="2185"/>
      <c r="BA708" s="2185"/>
      <c r="BB708" s="2185"/>
      <c r="BC708" s="2185"/>
      <c r="BD708" s="2185"/>
      <c r="BE708" s="2185"/>
      <c r="BF708" s="2185"/>
      <c r="BG708" s="2185"/>
      <c r="BH708" s="2185"/>
      <c r="BI708" s="2185"/>
      <c r="BJ708" s="2185"/>
      <c r="BK708" s="2185"/>
      <c r="BL708" s="2185"/>
      <c r="BM708" s="2185"/>
      <c r="BN708" s="2185"/>
      <c r="BO708" s="2185"/>
      <c r="BP708" s="2185"/>
    </row>
    <row r="709" spans="1:68" s="2233" customFormat="1" ht="13.8">
      <c r="A709" s="2226" t="s">
        <v>590</v>
      </c>
      <c r="B709" s="152"/>
      <c r="C709" s="2185"/>
      <c r="D709" s="2340"/>
      <c r="E709" s="2234">
        <v>20</v>
      </c>
      <c r="F709" s="2187" t="s">
        <v>1027</v>
      </c>
      <c r="G709" s="2389">
        <v>0</v>
      </c>
      <c r="H709" s="2389" t="s">
        <v>1027</v>
      </c>
      <c r="I709" s="2185" t="s">
        <v>1449</v>
      </c>
      <c r="J709" s="2185"/>
      <c r="K709" s="2391" t="s">
        <v>1027</v>
      </c>
      <c r="L709" s="2391" t="s">
        <v>1027</v>
      </c>
      <c r="M709" s="2391" t="s">
        <v>1027</v>
      </c>
      <c r="N709" s="2391" t="s">
        <v>1027</v>
      </c>
      <c r="O709" s="2392" t="s">
        <v>1027</v>
      </c>
      <c r="P709" s="2391" t="s">
        <v>1027</v>
      </c>
      <c r="Q709" s="2185"/>
      <c r="R709" s="2186"/>
      <c r="S709" s="2185"/>
      <c r="T709" s="2185"/>
      <c r="U709" s="2185"/>
      <c r="V709" s="2185"/>
      <c r="W709" s="2185"/>
      <c r="X709" s="2185"/>
      <c r="Y709" s="2185"/>
      <c r="Z709" s="2185"/>
      <c r="AA709" s="2185"/>
      <c r="AB709" s="2185"/>
      <c r="AC709" s="2185"/>
      <c r="AD709" s="2185"/>
      <c r="AE709" s="2185"/>
      <c r="AF709" s="2185"/>
      <c r="AG709" s="2185"/>
      <c r="AH709" s="2185"/>
      <c r="AI709" s="2185"/>
      <c r="AJ709" s="2185"/>
      <c r="AK709" s="2185"/>
      <c r="AL709" s="2185"/>
      <c r="AM709" s="2185"/>
      <c r="AN709" s="2185"/>
      <c r="AO709" s="2185"/>
      <c r="AP709" s="2185"/>
      <c r="AQ709" s="2185"/>
      <c r="AR709" s="2185"/>
      <c r="AS709" s="2185"/>
      <c r="AT709" s="2185"/>
      <c r="AU709" s="2185"/>
      <c r="AV709" s="2185"/>
      <c r="AW709" s="2185"/>
      <c r="AX709" s="2185"/>
      <c r="AY709" s="2185"/>
      <c r="AZ709" s="2185"/>
      <c r="BA709" s="2185"/>
      <c r="BB709" s="2185"/>
      <c r="BC709" s="2185"/>
      <c r="BD709" s="2185"/>
      <c r="BE709" s="2185"/>
      <c r="BF709" s="2185"/>
      <c r="BG709" s="2185"/>
      <c r="BH709" s="2185"/>
      <c r="BI709" s="2185"/>
      <c r="BJ709" s="2185"/>
      <c r="BK709" s="2185"/>
      <c r="BL709" s="2185"/>
      <c r="BM709" s="2185"/>
      <c r="BN709" s="2185"/>
      <c r="BO709" s="2185"/>
      <c r="BP709" s="2185"/>
    </row>
    <row r="710" spans="1:68" s="2233" customFormat="1" ht="13.8">
      <c r="A710" s="2226" t="s">
        <v>590</v>
      </c>
      <c r="B710" s="152"/>
      <c r="C710" s="2185"/>
      <c r="D710" s="2340"/>
      <c r="E710" s="2234">
        <v>21</v>
      </c>
      <c r="F710" s="2187" t="s">
        <v>1027</v>
      </c>
      <c r="G710" s="2389">
        <v>0</v>
      </c>
      <c r="H710" s="2389" t="s">
        <v>1027</v>
      </c>
      <c r="I710" s="2185" t="s">
        <v>1449</v>
      </c>
      <c r="J710" s="2185"/>
      <c r="K710" s="2391" t="s">
        <v>1027</v>
      </c>
      <c r="L710" s="2391" t="s">
        <v>1027</v>
      </c>
      <c r="M710" s="2391" t="s">
        <v>1027</v>
      </c>
      <c r="N710" s="2391" t="s">
        <v>1027</v>
      </c>
      <c r="O710" s="2392" t="s">
        <v>1027</v>
      </c>
      <c r="P710" s="2391" t="s">
        <v>1027</v>
      </c>
      <c r="Q710" s="2185"/>
      <c r="R710" s="2186"/>
      <c r="S710" s="2185"/>
      <c r="T710" s="2185"/>
      <c r="U710" s="2185"/>
      <c r="V710" s="2185"/>
      <c r="W710" s="2185"/>
      <c r="X710" s="2185"/>
      <c r="Y710" s="2185"/>
      <c r="Z710" s="2185"/>
      <c r="AA710" s="2185"/>
      <c r="AB710" s="2185"/>
      <c r="AC710" s="2185"/>
      <c r="AD710" s="2185"/>
      <c r="AE710" s="2185"/>
      <c r="AF710" s="2185"/>
      <c r="AG710" s="2185"/>
      <c r="AH710" s="2185"/>
      <c r="AI710" s="2185"/>
      <c r="AJ710" s="2185"/>
      <c r="AK710" s="2185"/>
      <c r="AL710" s="2185"/>
      <c r="AM710" s="2185"/>
      <c r="AN710" s="2185"/>
      <c r="AO710" s="2185"/>
      <c r="AP710" s="2185"/>
      <c r="AQ710" s="2185"/>
      <c r="AR710" s="2185"/>
      <c r="AS710" s="2185"/>
      <c r="AT710" s="2185"/>
      <c r="AU710" s="2185"/>
      <c r="AV710" s="2185"/>
      <c r="AW710" s="2185"/>
      <c r="AX710" s="2185"/>
      <c r="AY710" s="2185"/>
      <c r="AZ710" s="2185"/>
      <c r="BA710" s="2185"/>
      <c r="BB710" s="2185"/>
      <c r="BC710" s="2185"/>
      <c r="BD710" s="2185"/>
      <c r="BE710" s="2185"/>
      <c r="BF710" s="2185"/>
      <c r="BG710" s="2185"/>
      <c r="BH710" s="2185"/>
      <c r="BI710" s="2185"/>
      <c r="BJ710" s="2185"/>
      <c r="BK710" s="2185"/>
      <c r="BL710" s="2185"/>
      <c r="BM710" s="2185"/>
      <c r="BN710" s="2185"/>
      <c r="BO710" s="2185"/>
      <c r="BP710" s="2185"/>
    </row>
    <row r="711" spans="1:68" s="2233" customFormat="1" ht="13.8">
      <c r="A711" s="2226" t="s">
        <v>590</v>
      </c>
      <c r="B711" s="152"/>
      <c r="C711" s="2185"/>
      <c r="D711" s="2340"/>
      <c r="E711" s="2234">
        <v>22</v>
      </c>
      <c r="F711" s="2187" t="s">
        <v>1027</v>
      </c>
      <c r="G711" s="2389">
        <v>0</v>
      </c>
      <c r="H711" s="2389" t="s">
        <v>1027</v>
      </c>
      <c r="I711" s="2185" t="s">
        <v>1449</v>
      </c>
      <c r="J711" s="2185"/>
      <c r="K711" s="2391" t="s">
        <v>1027</v>
      </c>
      <c r="L711" s="2391" t="s">
        <v>1027</v>
      </c>
      <c r="M711" s="2391" t="s">
        <v>1027</v>
      </c>
      <c r="N711" s="2391" t="s">
        <v>1027</v>
      </c>
      <c r="O711" s="2392" t="s">
        <v>1027</v>
      </c>
      <c r="P711" s="2391" t="s">
        <v>1027</v>
      </c>
      <c r="Q711" s="2185"/>
      <c r="R711" s="2186"/>
      <c r="S711" s="2185"/>
      <c r="T711" s="2185"/>
      <c r="U711" s="2185"/>
      <c r="V711" s="2185"/>
      <c r="W711" s="2185"/>
      <c r="X711" s="2185"/>
      <c r="Y711" s="2185"/>
      <c r="Z711" s="2185"/>
      <c r="AA711" s="2185"/>
      <c r="AB711" s="2185"/>
      <c r="AC711" s="2185"/>
      <c r="AD711" s="2185"/>
      <c r="AE711" s="2185"/>
      <c r="AF711" s="2185"/>
      <c r="AG711" s="2185"/>
      <c r="AH711" s="2185"/>
      <c r="AI711" s="2185"/>
      <c r="AJ711" s="2185"/>
      <c r="AK711" s="2185"/>
      <c r="AL711" s="2185"/>
      <c r="AM711" s="2185"/>
      <c r="AN711" s="2185"/>
      <c r="AO711" s="2185"/>
      <c r="AP711" s="2185"/>
      <c r="AQ711" s="2185"/>
      <c r="AR711" s="2185"/>
      <c r="AS711" s="2185"/>
      <c r="AT711" s="2185"/>
      <c r="AU711" s="2185"/>
      <c r="AV711" s="2185"/>
      <c r="AW711" s="2185"/>
      <c r="AX711" s="2185"/>
      <c r="AY711" s="2185"/>
      <c r="AZ711" s="2185"/>
      <c r="BA711" s="2185"/>
      <c r="BB711" s="2185"/>
      <c r="BC711" s="2185"/>
      <c r="BD711" s="2185"/>
      <c r="BE711" s="2185"/>
      <c r="BF711" s="2185"/>
      <c r="BG711" s="2185"/>
      <c r="BH711" s="2185"/>
      <c r="BI711" s="2185"/>
      <c r="BJ711" s="2185"/>
      <c r="BK711" s="2185"/>
      <c r="BL711" s="2185"/>
      <c r="BM711" s="2185"/>
      <c r="BN711" s="2185"/>
      <c r="BO711" s="2185"/>
      <c r="BP711" s="2185"/>
    </row>
    <row r="712" spans="1:68" s="2233" customFormat="1" ht="13.8">
      <c r="A712" s="2226" t="s">
        <v>590</v>
      </c>
      <c r="B712" s="152"/>
      <c r="C712" s="2185"/>
      <c r="D712" s="2340"/>
      <c r="E712" s="2234">
        <v>23</v>
      </c>
      <c r="F712" s="2187" t="s">
        <v>1027</v>
      </c>
      <c r="G712" s="2389">
        <v>0</v>
      </c>
      <c r="H712" s="2389" t="s">
        <v>1027</v>
      </c>
      <c r="I712" s="2185" t="s">
        <v>1449</v>
      </c>
      <c r="J712" s="2185"/>
      <c r="K712" s="2391" t="s">
        <v>1027</v>
      </c>
      <c r="L712" s="2391" t="s">
        <v>1027</v>
      </c>
      <c r="M712" s="2391" t="s">
        <v>1027</v>
      </c>
      <c r="N712" s="2391" t="s">
        <v>1027</v>
      </c>
      <c r="O712" s="2392" t="s">
        <v>1027</v>
      </c>
      <c r="P712" s="2391" t="s">
        <v>1027</v>
      </c>
      <c r="Q712" s="2185"/>
      <c r="R712" s="2186"/>
      <c r="S712" s="2185"/>
      <c r="T712" s="2185"/>
      <c r="U712" s="2185"/>
      <c r="V712" s="2185"/>
      <c r="W712" s="2185"/>
      <c r="X712" s="2185"/>
      <c r="Y712" s="2185"/>
      <c r="Z712" s="2185"/>
      <c r="AA712" s="2185"/>
      <c r="AB712" s="2185"/>
      <c r="AC712" s="2185"/>
      <c r="AD712" s="2185"/>
      <c r="AE712" s="2185"/>
      <c r="AF712" s="2185"/>
      <c r="AG712" s="2185"/>
      <c r="AH712" s="2185"/>
      <c r="AI712" s="2185"/>
      <c r="AJ712" s="2185"/>
      <c r="AK712" s="2185"/>
      <c r="AL712" s="2185"/>
      <c r="AM712" s="2185"/>
      <c r="AN712" s="2185"/>
      <c r="AO712" s="2185"/>
      <c r="AP712" s="2185"/>
      <c r="AQ712" s="2185"/>
      <c r="AR712" s="2185"/>
      <c r="AS712" s="2185"/>
      <c r="AT712" s="2185"/>
      <c r="AU712" s="2185"/>
      <c r="AV712" s="2185"/>
      <c r="AW712" s="2185"/>
      <c r="AX712" s="2185"/>
      <c r="AY712" s="2185"/>
      <c r="AZ712" s="2185"/>
      <c r="BA712" s="2185"/>
      <c r="BB712" s="2185"/>
      <c r="BC712" s="2185"/>
      <c r="BD712" s="2185"/>
      <c r="BE712" s="2185"/>
      <c r="BF712" s="2185"/>
      <c r="BG712" s="2185"/>
      <c r="BH712" s="2185"/>
      <c r="BI712" s="2185"/>
      <c r="BJ712" s="2185"/>
      <c r="BK712" s="2185"/>
      <c r="BL712" s="2185"/>
      <c r="BM712" s="2185"/>
      <c r="BN712" s="2185"/>
      <c r="BO712" s="2185"/>
      <c r="BP712" s="2185"/>
    </row>
    <row r="713" spans="1:68" s="2233" customFormat="1" ht="13.8">
      <c r="A713" s="2226" t="s">
        <v>590</v>
      </c>
      <c r="B713" s="152"/>
      <c r="C713" s="2185"/>
      <c r="D713" s="2340"/>
      <c r="E713" s="2234">
        <v>24</v>
      </c>
      <c r="F713" s="2187" t="s">
        <v>1027</v>
      </c>
      <c r="G713" s="2389">
        <v>0</v>
      </c>
      <c r="H713" s="2389" t="s">
        <v>1027</v>
      </c>
      <c r="I713" s="2185" t="s">
        <v>1449</v>
      </c>
      <c r="J713" s="2185"/>
      <c r="K713" s="2391" t="s">
        <v>1027</v>
      </c>
      <c r="L713" s="2391" t="s">
        <v>1027</v>
      </c>
      <c r="M713" s="2391" t="s">
        <v>1027</v>
      </c>
      <c r="N713" s="2391" t="s">
        <v>1027</v>
      </c>
      <c r="O713" s="2392" t="s">
        <v>1027</v>
      </c>
      <c r="P713" s="2391" t="s">
        <v>1027</v>
      </c>
      <c r="Q713" s="2185"/>
      <c r="R713" s="2186"/>
      <c r="S713" s="2185"/>
      <c r="T713" s="2185"/>
      <c r="U713" s="2185"/>
      <c r="V713" s="2185"/>
      <c r="W713" s="2185"/>
      <c r="X713" s="2185"/>
      <c r="Y713" s="2185"/>
      <c r="Z713" s="2185"/>
      <c r="AA713" s="2185"/>
      <c r="AB713" s="2185"/>
      <c r="AC713" s="2185"/>
      <c r="AD713" s="2185"/>
      <c r="AE713" s="2185"/>
      <c r="AF713" s="2185"/>
      <c r="AG713" s="2185"/>
      <c r="AH713" s="2185"/>
      <c r="AI713" s="2185"/>
      <c r="AJ713" s="2185"/>
      <c r="AK713" s="2185"/>
      <c r="AL713" s="2185"/>
      <c r="AM713" s="2185"/>
      <c r="AN713" s="2185"/>
      <c r="AO713" s="2185"/>
      <c r="AP713" s="2185"/>
      <c r="AQ713" s="2185"/>
      <c r="AR713" s="2185"/>
      <c r="AS713" s="2185"/>
      <c r="AT713" s="2185"/>
      <c r="AU713" s="2185"/>
      <c r="AV713" s="2185"/>
      <c r="AW713" s="2185"/>
      <c r="AX713" s="2185"/>
      <c r="AY713" s="2185"/>
      <c r="AZ713" s="2185"/>
      <c r="BA713" s="2185"/>
      <c r="BB713" s="2185"/>
      <c r="BC713" s="2185"/>
      <c r="BD713" s="2185"/>
      <c r="BE713" s="2185"/>
      <c r="BF713" s="2185"/>
      <c r="BG713" s="2185"/>
      <c r="BH713" s="2185"/>
      <c r="BI713" s="2185"/>
      <c r="BJ713" s="2185"/>
      <c r="BK713" s="2185"/>
      <c r="BL713" s="2185"/>
      <c r="BM713" s="2185"/>
      <c r="BN713" s="2185"/>
      <c r="BO713" s="2185"/>
      <c r="BP713" s="2185"/>
    </row>
    <row r="714" spans="1:68" s="2185" customFormat="1" ht="13.8">
      <c r="A714" s="2226" t="s">
        <v>590</v>
      </c>
      <c r="B714" s="152"/>
      <c r="D714" s="2340"/>
      <c r="E714" s="2234">
        <v>25</v>
      </c>
      <c r="F714" s="2187" t="s">
        <v>1027</v>
      </c>
      <c r="G714" s="2389">
        <v>0</v>
      </c>
      <c r="H714" s="2389" t="s">
        <v>1027</v>
      </c>
      <c r="I714" s="2185" t="s">
        <v>1449</v>
      </c>
      <c r="K714" s="2391" t="s">
        <v>1027</v>
      </c>
      <c r="L714" s="2391" t="s">
        <v>1027</v>
      </c>
      <c r="M714" s="2391" t="s">
        <v>1027</v>
      </c>
      <c r="N714" s="2391" t="s">
        <v>1027</v>
      </c>
      <c r="O714" s="2392" t="s">
        <v>1027</v>
      </c>
      <c r="P714" s="2391" t="s">
        <v>1027</v>
      </c>
      <c r="R714" s="2186"/>
      <c r="AL714" s="2233"/>
      <c r="AM714" s="2233"/>
      <c r="AN714" s="2233"/>
      <c r="AO714" s="2233"/>
      <c r="AP714" s="2233"/>
      <c r="AQ714" s="2233"/>
      <c r="AR714" s="2233"/>
      <c r="AS714" s="2233"/>
      <c r="AT714" s="2233"/>
      <c r="AU714" s="2233"/>
    </row>
    <row r="715" spans="1:68" s="2185" customFormat="1" ht="13.8">
      <c r="A715" s="152"/>
      <c r="B715" s="152"/>
      <c r="D715" s="2340"/>
      <c r="F715" s="2355" t="s">
        <v>1412</v>
      </c>
      <c r="G715" s="2371"/>
      <c r="H715" s="2371"/>
      <c r="I715" s="2371"/>
      <c r="J715" s="2371"/>
      <c r="K715" s="2393">
        <v>8.3128099999999989</v>
      </c>
      <c r="L715" s="2393">
        <v>11.384499999999999</v>
      </c>
      <c r="M715" s="2393">
        <v>12.0685</v>
      </c>
      <c r="N715" s="2393">
        <v>9.907865000000001</v>
      </c>
      <c r="O715" s="2394">
        <v>10.8375</v>
      </c>
      <c r="P715" s="2393">
        <v>10.181999999999999</v>
      </c>
      <c r="R715" s="2186"/>
      <c r="AV715" s="2233"/>
      <c r="AW715" s="2233"/>
      <c r="AX715" s="2233"/>
      <c r="AY715" s="2233"/>
      <c r="AZ715" s="2233"/>
      <c r="BA715" s="2233"/>
      <c r="BB715" s="2233"/>
      <c r="BC715" s="2233"/>
      <c r="BD715" s="2233"/>
      <c r="BE715" s="2233"/>
      <c r="BF715" s="2233"/>
      <c r="BG715" s="2233"/>
      <c r="BH715" s="2233"/>
      <c r="BI715" s="2233"/>
      <c r="BJ715" s="2233"/>
      <c r="BK715" s="2233"/>
      <c r="BL715" s="2233"/>
      <c r="BM715" s="2233"/>
      <c r="BN715" s="2233"/>
      <c r="BO715" s="2233"/>
      <c r="BP715" s="2233"/>
    </row>
    <row r="716" spans="1:68" s="2185" customFormat="1" ht="13.8">
      <c r="A716" s="152"/>
      <c r="B716" s="152"/>
      <c r="D716" s="2340"/>
      <c r="F716" s="2261"/>
      <c r="G716" s="2389"/>
      <c r="H716" s="2389"/>
      <c r="I716" s="2389"/>
      <c r="J716" s="2389"/>
      <c r="K716" s="2389"/>
      <c r="O716" s="2372"/>
      <c r="P716" s="2373"/>
      <c r="R716" s="2186"/>
    </row>
    <row r="717" spans="1:68" s="2185" customFormat="1" ht="13.8">
      <c r="A717" s="152"/>
      <c r="B717" s="152"/>
      <c r="D717" s="2441"/>
      <c r="E717" s="2339"/>
      <c r="F717" s="2187"/>
      <c r="O717" s="2372"/>
      <c r="P717" s="2373"/>
    </row>
    <row r="718" spans="1:68" s="2185" customFormat="1" ht="13.8">
      <c r="A718" s="152"/>
      <c r="B718" s="152"/>
      <c r="D718" s="2374"/>
      <c r="E718" s="2187"/>
      <c r="F718" s="2430"/>
      <c r="G718" s="2320"/>
      <c r="H718" s="2320"/>
      <c r="I718" s="2320"/>
      <c r="J718" s="2320"/>
      <c r="K718" s="2320"/>
      <c r="L718" s="2320"/>
      <c r="M718" s="2320"/>
      <c r="N718" s="2320"/>
      <c r="O718" s="2361" t="s">
        <v>1413</v>
      </c>
      <c r="P718" s="2320"/>
      <c r="Q718" s="2320"/>
      <c r="R718" s="2330"/>
      <c r="S718" s="2320"/>
      <c r="T718" s="2320"/>
      <c r="U718" s="2440"/>
      <c r="V718" s="2440"/>
      <c r="W718" s="2440"/>
      <c r="X718" s="2440"/>
    </row>
    <row r="719" spans="1:68" s="2185" customFormat="1" ht="13.8">
      <c r="A719" s="152"/>
      <c r="B719" s="152"/>
      <c r="D719" s="2324">
        <v>5.0699999999999985</v>
      </c>
      <c r="E719" s="2412"/>
      <c r="F719" s="2326" t="s">
        <v>220</v>
      </c>
      <c r="G719" s="2320" t="s">
        <v>1436</v>
      </c>
      <c r="H719" s="2320"/>
      <c r="I719" s="2320"/>
      <c r="J719" s="2327" t="s">
        <v>1353</v>
      </c>
      <c r="K719" s="2327" t="s">
        <v>463</v>
      </c>
      <c r="L719" s="2327" t="s">
        <v>464</v>
      </c>
      <c r="M719" s="2327" t="s">
        <v>465</v>
      </c>
      <c r="N719" s="2327" t="s">
        <v>466</v>
      </c>
      <c r="O719" s="2328" t="s">
        <v>147</v>
      </c>
      <c r="P719" s="2330" t="s">
        <v>148</v>
      </c>
      <c r="Q719" s="2320"/>
      <c r="R719" s="2320"/>
      <c r="S719" s="2320" t="s">
        <v>1450</v>
      </c>
      <c r="T719" s="2330" t="s">
        <v>1441</v>
      </c>
      <c r="U719" s="2327" t="s">
        <v>459</v>
      </c>
      <c r="V719" s="2327" t="s">
        <v>460</v>
      </c>
      <c r="W719" s="2327" t="s">
        <v>461</v>
      </c>
      <c r="X719" s="2327" t="s">
        <v>1355</v>
      </c>
      <c r="Y719" s="2327" t="s">
        <v>1356</v>
      </c>
    </row>
    <row r="720" spans="1:68" s="2185" customFormat="1" ht="13.8">
      <c r="A720" s="152"/>
      <c r="B720" s="152"/>
      <c r="D720" s="2324"/>
      <c r="E720" s="2234">
        <v>0</v>
      </c>
      <c r="F720" s="2432">
        <v>0</v>
      </c>
      <c r="G720" s="2433">
        <v>0</v>
      </c>
      <c r="H720" s="2433" t="s">
        <v>114</v>
      </c>
      <c r="I720" s="2434" t="s">
        <v>1451</v>
      </c>
      <c r="J720" s="2400">
        <v>0</v>
      </c>
      <c r="K720" s="2400">
        <v>0</v>
      </c>
      <c r="L720" s="2400">
        <v>0</v>
      </c>
      <c r="M720" s="2400">
        <v>0</v>
      </c>
      <c r="N720" s="2400">
        <v>0</v>
      </c>
      <c r="O720" s="2400">
        <v>0</v>
      </c>
      <c r="P720" s="2400">
        <v>0</v>
      </c>
      <c r="Q720" s="2436"/>
      <c r="R720" s="2445"/>
      <c r="S720" s="2436" t="s">
        <v>1450</v>
      </c>
      <c r="T720" s="2435" t="s">
        <v>1027</v>
      </c>
      <c r="U720" s="2435" t="s">
        <v>1027</v>
      </c>
      <c r="V720" s="2435" t="s">
        <v>1027</v>
      </c>
      <c r="W720" s="2435" t="s">
        <v>1027</v>
      </c>
      <c r="X720" s="2435" t="s">
        <v>1027</v>
      </c>
      <c r="Y720" s="2435" t="s">
        <v>1027</v>
      </c>
    </row>
    <row r="721" spans="1:37" s="2185" customFormat="1" ht="13.8">
      <c r="A721" s="2226" t="s">
        <v>232</v>
      </c>
      <c r="B721" s="152"/>
      <c r="C721" s="2339"/>
      <c r="D721" s="2340"/>
      <c r="E721" s="2234">
        <v>1</v>
      </c>
      <c r="F721" s="2187" t="s">
        <v>1494</v>
      </c>
      <c r="G721" s="2389" t="s">
        <v>945</v>
      </c>
      <c r="H721" s="2389" t="s">
        <v>114</v>
      </c>
      <c r="I721" s="226" t="s">
        <v>1451</v>
      </c>
      <c r="J721" s="2391">
        <v>182.20400000000001</v>
      </c>
      <c r="K721" s="2391">
        <v>160.756</v>
      </c>
      <c r="L721" s="2391">
        <v>-86.691000000000003</v>
      </c>
      <c r="M721" s="2391">
        <v>130.82599999999999</v>
      </c>
      <c r="N721" s="2391">
        <v>146.584</v>
      </c>
      <c r="O721" s="2437">
        <v>123.792</v>
      </c>
      <c r="P721" s="2391">
        <v>153.785</v>
      </c>
      <c r="R721" s="2186"/>
      <c r="S721" s="2185" t="s">
        <v>1450</v>
      </c>
      <c r="T721" s="2391">
        <v>179.24316999999999</v>
      </c>
      <c r="U721" s="2391">
        <v>206.70949999999999</v>
      </c>
      <c r="V721" s="2391" t="s">
        <v>1027</v>
      </c>
      <c r="W721" s="2391" t="s">
        <v>1027</v>
      </c>
      <c r="X721" s="2391" t="s">
        <v>1027</v>
      </c>
      <c r="Y721" s="2391" t="s">
        <v>1027</v>
      </c>
      <c r="Z721" s="2438" t="s">
        <v>1514</v>
      </c>
    </row>
    <row r="722" spans="1:37" s="2185" customFormat="1" ht="13.8">
      <c r="A722" s="2226" t="s">
        <v>232</v>
      </c>
      <c r="B722" s="152"/>
      <c r="D722" s="2340"/>
      <c r="E722" s="2234">
        <v>2</v>
      </c>
      <c r="F722" s="2187" t="s">
        <v>1498</v>
      </c>
      <c r="G722" s="2389" t="s">
        <v>953</v>
      </c>
      <c r="H722" s="2389" t="s">
        <v>114</v>
      </c>
      <c r="I722" s="226" t="s">
        <v>1451</v>
      </c>
      <c r="J722" s="2391">
        <v>716.06100000000004</v>
      </c>
      <c r="K722" s="2391">
        <v>684.88900000000001</v>
      </c>
      <c r="L722" s="2391">
        <v>357.49599999999998</v>
      </c>
      <c r="M722" s="2391">
        <v>593.72799999999995</v>
      </c>
      <c r="N722" s="2391">
        <v>456.33</v>
      </c>
      <c r="O722" s="2437">
        <v>667.71100000000001</v>
      </c>
      <c r="P722" s="2391">
        <v>566.70500000000004</v>
      </c>
      <c r="R722" s="2186"/>
      <c r="S722" s="2185" t="s">
        <v>1450</v>
      </c>
      <c r="T722" s="2391">
        <v>681.30673000000002</v>
      </c>
      <c r="U722" s="2391">
        <v>812.69575999999995</v>
      </c>
      <c r="V722" s="2391">
        <v>895.62536</v>
      </c>
      <c r="W722" s="2391">
        <v>876.65448000000004</v>
      </c>
      <c r="X722" s="2391">
        <v>912</v>
      </c>
      <c r="Y722" s="2391" t="s">
        <v>1027</v>
      </c>
      <c r="Z722" s="2438" t="s">
        <v>1514</v>
      </c>
    </row>
    <row r="723" spans="1:37" s="2185" customFormat="1" ht="13.8">
      <c r="A723" s="2226" t="s">
        <v>232</v>
      </c>
      <c r="B723" s="152"/>
      <c r="C723" s="2339"/>
      <c r="D723" s="2340"/>
      <c r="E723" s="2234">
        <v>3</v>
      </c>
      <c r="F723" s="2187" t="s">
        <v>1500</v>
      </c>
      <c r="G723" s="2389" t="s">
        <v>964</v>
      </c>
      <c r="H723" s="2389" t="s">
        <v>114</v>
      </c>
      <c r="I723" s="226" t="s">
        <v>1451</v>
      </c>
      <c r="J723" s="2391">
        <v>526.62</v>
      </c>
      <c r="K723" s="2391">
        <v>350.15600000000001</v>
      </c>
      <c r="L723" s="2391">
        <v>215.40700000000001</v>
      </c>
      <c r="M723" s="2391">
        <v>162.38300000000001</v>
      </c>
      <c r="N723" s="2391">
        <v>136.02199999999999</v>
      </c>
      <c r="O723" s="2437">
        <v>97.167000000000002</v>
      </c>
      <c r="P723" s="2391">
        <v>116.10299999999999</v>
      </c>
      <c r="R723" s="2186"/>
      <c r="S723" s="2185" t="s">
        <v>1450</v>
      </c>
      <c r="T723" s="2391">
        <v>173.71775</v>
      </c>
      <c r="U723" s="2391">
        <v>219.40611999999999</v>
      </c>
      <c r="V723" s="2391" t="s">
        <v>1027</v>
      </c>
      <c r="W723" s="2391">
        <v>314</v>
      </c>
      <c r="X723" s="2391" t="s">
        <v>1027</v>
      </c>
      <c r="Y723" s="2391" t="s">
        <v>1027</v>
      </c>
      <c r="Z723" s="2438" t="s">
        <v>1514</v>
      </c>
    </row>
    <row r="724" spans="1:37" s="2185" customFormat="1" ht="13.8">
      <c r="A724" s="2226" t="s">
        <v>232</v>
      </c>
      <c r="B724" s="152"/>
      <c r="C724" s="2339"/>
      <c r="D724" s="2340"/>
      <c r="E724" s="2234">
        <v>4</v>
      </c>
      <c r="F724" s="2187" t="s">
        <v>1503</v>
      </c>
      <c r="G724" s="2389" t="s">
        <v>971</v>
      </c>
      <c r="H724" s="2389" t="s">
        <v>114</v>
      </c>
      <c r="I724" s="226" t="s">
        <v>1451</v>
      </c>
      <c r="J724" s="2391">
        <v>420.74200000000002</v>
      </c>
      <c r="K724" s="2391">
        <v>399.85399999999998</v>
      </c>
      <c r="L724" s="2391">
        <v>245.97399999999999</v>
      </c>
      <c r="M724" s="2391">
        <v>331.029</v>
      </c>
      <c r="N724" s="2391">
        <v>378.95400000000001</v>
      </c>
      <c r="O724" s="2437">
        <v>423.09300000000002</v>
      </c>
      <c r="P724" s="2391">
        <v>352.84500000000003</v>
      </c>
      <c r="R724" s="2186"/>
      <c r="S724" s="2185" t="s">
        <v>1450</v>
      </c>
      <c r="T724" s="2391">
        <v>444.55982</v>
      </c>
      <c r="U724" s="2391">
        <v>544.02642000000003</v>
      </c>
      <c r="V724" s="2391">
        <v>623.72700999999995</v>
      </c>
      <c r="W724" s="2391">
        <v>653.30999999999995</v>
      </c>
      <c r="X724" s="2391">
        <v>721.37</v>
      </c>
      <c r="Y724" s="2391" t="s">
        <v>1027</v>
      </c>
      <c r="Z724" s="2438" t="s">
        <v>1514</v>
      </c>
    </row>
    <row r="725" spans="1:37" s="2185" customFormat="1" ht="13.8">
      <c r="A725" s="2226" t="s">
        <v>232</v>
      </c>
      <c r="B725" s="152"/>
      <c r="C725" s="2339"/>
      <c r="D725" s="2340"/>
      <c r="E725" s="2234">
        <v>5</v>
      </c>
      <c r="F725" s="2187" t="s">
        <v>1504</v>
      </c>
      <c r="G725" s="2389" t="s">
        <v>978</v>
      </c>
      <c r="H725" s="2389" t="s">
        <v>114</v>
      </c>
      <c r="I725" s="226" t="s">
        <v>1451</v>
      </c>
      <c r="J725" s="2391">
        <v>319</v>
      </c>
      <c r="K725" s="2391">
        <v>290</v>
      </c>
      <c r="L725" s="2391">
        <v>327</v>
      </c>
      <c r="M725" s="2391">
        <v>480</v>
      </c>
      <c r="N725" s="2391">
        <v>144</v>
      </c>
      <c r="O725" s="2437">
        <v>75</v>
      </c>
      <c r="P725" s="2391">
        <v>-154</v>
      </c>
      <c r="R725" s="2186"/>
      <c r="S725" s="2185" t="s">
        <v>1450</v>
      </c>
      <c r="T725" s="2391">
        <v>107.75975</v>
      </c>
      <c r="U725" s="2391">
        <v>241.11850000000001</v>
      </c>
      <c r="V725" s="2391">
        <v>345.10091</v>
      </c>
      <c r="W725" s="2391">
        <v>430.61401000000001</v>
      </c>
      <c r="X725" s="2391">
        <v>399.505</v>
      </c>
      <c r="Y725" s="2391" t="s">
        <v>1027</v>
      </c>
      <c r="Z725" s="2438" t="s">
        <v>1514</v>
      </c>
    </row>
    <row r="726" spans="1:37" s="2185" customFormat="1" ht="13.8">
      <c r="A726" s="2226" t="s">
        <v>232</v>
      </c>
      <c r="B726" s="152"/>
      <c r="C726" s="2339"/>
      <c r="D726" s="2340"/>
      <c r="E726" s="2234">
        <v>6</v>
      </c>
      <c r="F726" s="2187" t="s">
        <v>1505</v>
      </c>
      <c r="G726" s="2389" t="s">
        <v>985</v>
      </c>
      <c r="H726" s="2389" t="s">
        <v>114</v>
      </c>
      <c r="I726" s="226" t="s">
        <v>1451</v>
      </c>
      <c r="J726" s="2391">
        <v>22.322140000000001</v>
      </c>
      <c r="K726" s="2391">
        <v>43.03342</v>
      </c>
      <c r="L726" s="2391">
        <v>72.882180000000005</v>
      </c>
      <c r="M726" s="2391">
        <v>9.7406000000000006</v>
      </c>
      <c r="N726" s="2391">
        <v>93.097269999999995</v>
      </c>
      <c r="O726" s="2437">
        <v>112.46923</v>
      </c>
      <c r="P726" s="2391">
        <v>122.66986</v>
      </c>
      <c r="R726" s="2186"/>
      <c r="S726" s="2185" t="s">
        <v>1450</v>
      </c>
      <c r="T726" s="2391">
        <v>157.13068000000001</v>
      </c>
      <c r="U726" s="2391">
        <v>179.23321000000001</v>
      </c>
      <c r="V726" s="2391">
        <v>212.82979</v>
      </c>
      <c r="W726" s="2391" t="s">
        <v>1027</v>
      </c>
      <c r="X726" s="2391" t="s">
        <v>1027</v>
      </c>
      <c r="Y726" s="2391" t="s">
        <v>1027</v>
      </c>
      <c r="Z726" s="2438" t="s">
        <v>1514</v>
      </c>
    </row>
    <row r="727" spans="1:37" s="2185" customFormat="1" ht="13.8">
      <c r="A727" s="2226" t="s">
        <v>232</v>
      </c>
      <c r="B727" s="152"/>
      <c r="D727" s="2340"/>
      <c r="E727" s="2234">
        <v>7</v>
      </c>
      <c r="F727" s="2187" t="s">
        <v>1508</v>
      </c>
      <c r="G727" s="2389" t="s">
        <v>996</v>
      </c>
      <c r="H727" s="2389" t="s">
        <v>114</v>
      </c>
      <c r="I727" s="226" t="s">
        <v>1451</v>
      </c>
      <c r="J727" s="2391">
        <v>60.905999999999999</v>
      </c>
      <c r="K727" s="2391">
        <v>87.028000000000006</v>
      </c>
      <c r="L727" s="2391">
        <v>76.819000000000003</v>
      </c>
      <c r="M727" s="2391">
        <v>90.039000000000001</v>
      </c>
      <c r="N727" s="2391">
        <v>104.38</v>
      </c>
      <c r="O727" s="2437">
        <v>-2.141</v>
      </c>
      <c r="P727" s="2391">
        <v>110.881</v>
      </c>
      <c r="R727" s="2186"/>
      <c r="S727" s="2185" t="s">
        <v>1450</v>
      </c>
      <c r="T727" s="2391">
        <v>114.771</v>
      </c>
      <c r="U727" s="2391">
        <v>127.2966</v>
      </c>
      <c r="V727" s="2391">
        <v>145.19999999999999</v>
      </c>
      <c r="W727" s="2391">
        <v>153.5</v>
      </c>
      <c r="X727" s="2391">
        <v>162.19999999999999</v>
      </c>
      <c r="Y727" s="2391" t="s">
        <v>1027</v>
      </c>
      <c r="Z727" s="2438" t="s">
        <v>1514</v>
      </c>
      <c r="AH727" s="2233"/>
      <c r="AI727" s="2233"/>
      <c r="AJ727" s="2233"/>
      <c r="AK727" s="2233"/>
    </row>
    <row r="728" spans="1:37" s="2185" customFormat="1" ht="13.8">
      <c r="A728" s="2226" t="s">
        <v>232</v>
      </c>
      <c r="B728" s="152"/>
      <c r="D728" s="2340"/>
      <c r="E728" s="2234">
        <v>8</v>
      </c>
      <c r="F728" s="2187" t="s">
        <v>1510</v>
      </c>
      <c r="G728" s="2389" t="s">
        <v>1004</v>
      </c>
      <c r="H728" s="2389" t="s">
        <v>114</v>
      </c>
      <c r="I728" s="226" t="s">
        <v>1451</v>
      </c>
      <c r="J728" s="2391">
        <v>219.791</v>
      </c>
      <c r="K728" s="2391">
        <v>269.10000000000002</v>
      </c>
      <c r="L728" s="2391">
        <v>287.89999999999998</v>
      </c>
      <c r="M728" s="2391">
        <v>-42.9</v>
      </c>
      <c r="N728" s="2391">
        <v>310.60000000000002</v>
      </c>
      <c r="O728" s="2437">
        <v>247.2</v>
      </c>
      <c r="P728" s="2391">
        <v>202.2</v>
      </c>
      <c r="R728" s="2186"/>
      <c r="S728" s="2185" t="s">
        <v>1450</v>
      </c>
      <c r="T728" s="2391">
        <v>223.08142000000001</v>
      </c>
      <c r="U728" s="2391">
        <v>234.92314999999999</v>
      </c>
      <c r="V728" s="2391">
        <v>258.79203000000001</v>
      </c>
      <c r="W728" s="2391">
        <v>261.24133999999998</v>
      </c>
      <c r="X728" s="2391">
        <v>314.54000000000002</v>
      </c>
      <c r="Y728" s="2391" t="s">
        <v>1027</v>
      </c>
      <c r="Z728" s="2438" t="s">
        <v>1514</v>
      </c>
      <c r="AG728" s="2233"/>
    </row>
    <row r="729" spans="1:37" s="2185" customFormat="1" ht="13.8">
      <c r="A729" s="2226" t="s">
        <v>590</v>
      </c>
      <c r="B729" s="152"/>
      <c r="D729" s="2340"/>
      <c r="E729" s="2234">
        <v>9</v>
      </c>
      <c r="F729" s="2187" t="s">
        <v>1027</v>
      </c>
      <c r="G729" s="2389">
        <v>0</v>
      </c>
      <c r="H729" s="2389" t="s">
        <v>1027</v>
      </c>
      <c r="I729" s="226" t="s">
        <v>1451</v>
      </c>
      <c r="J729" s="2391" t="s">
        <v>1027</v>
      </c>
      <c r="K729" s="2391" t="s">
        <v>1027</v>
      </c>
      <c r="L729" s="2391" t="s">
        <v>1027</v>
      </c>
      <c r="M729" s="2391" t="s">
        <v>1027</v>
      </c>
      <c r="N729" s="2391" t="s">
        <v>1027</v>
      </c>
      <c r="O729" s="2437" t="s">
        <v>1027</v>
      </c>
      <c r="P729" s="2391" t="s">
        <v>1027</v>
      </c>
      <c r="R729" s="2186"/>
      <c r="S729" s="2185" t="s">
        <v>1450</v>
      </c>
      <c r="T729" s="2391" t="s">
        <v>1027</v>
      </c>
      <c r="U729" s="2391" t="s">
        <v>1027</v>
      </c>
      <c r="V729" s="2391" t="s">
        <v>1027</v>
      </c>
      <c r="W729" s="2391" t="s">
        <v>1027</v>
      </c>
      <c r="X729" s="2391" t="s">
        <v>1027</v>
      </c>
      <c r="Y729" s="2391" t="s">
        <v>1027</v>
      </c>
      <c r="Z729" s="2438" t="s">
        <v>232</v>
      </c>
    </row>
    <row r="730" spans="1:37" s="2185" customFormat="1" ht="13.8">
      <c r="A730" s="2226" t="s">
        <v>590</v>
      </c>
      <c r="B730" s="152"/>
      <c r="D730" s="2340"/>
      <c r="E730" s="2234">
        <v>10</v>
      </c>
      <c r="F730" s="2187" t="s">
        <v>1027</v>
      </c>
      <c r="G730" s="2389">
        <v>0</v>
      </c>
      <c r="H730" s="2389" t="s">
        <v>1027</v>
      </c>
      <c r="I730" s="226" t="s">
        <v>1451</v>
      </c>
      <c r="J730" s="2391" t="s">
        <v>1027</v>
      </c>
      <c r="K730" s="2391" t="s">
        <v>1027</v>
      </c>
      <c r="L730" s="2391" t="s">
        <v>1027</v>
      </c>
      <c r="M730" s="2391" t="s">
        <v>1027</v>
      </c>
      <c r="N730" s="2391" t="s">
        <v>1027</v>
      </c>
      <c r="O730" s="2437" t="s">
        <v>1027</v>
      </c>
      <c r="P730" s="2391" t="s">
        <v>1027</v>
      </c>
      <c r="R730" s="2186"/>
      <c r="S730" s="2185" t="s">
        <v>1450</v>
      </c>
      <c r="T730" s="2391" t="s">
        <v>1027</v>
      </c>
      <c r="U730" s="2391" t="s">
        <v>1027</v>
      </c>
      <c r="V730" s="2391" t="s">
        <v>1027</v>
      </c>
      <c r="W730" s="2391" t="s">
        <v>1027</v>
      </c>
      <c r="X730" s="2391" t="s">
        <v>1027</v>
      </c>
      <c r="Y730" s="2391" t="s">
        <v>1027</v>
      </c>
      <c r="Z730" s="2438" t="s">
        <v>232</v>
      </c>
    </row>
    <row r="731" spans="1:37" s="2185" customFormat="1" ht="13.8">
      <c r="A731" s="2226" t="s">
        <v>590</v>
      </c>
      <c r="B731" s="152"/>
      <c r="D731" s="2340"/>
      <c r="E731" s="2234">
        <v>11</v>
      </c>
      <c r="F731" s="2187" t="s">
        <v>1027</v>
      </c>
      <c r="G731" s="2389">
        <v>0</v>
      </c>
      <c r="H731" s="2389" t="s">
        <v>1027</v>
      </c>
      <c r="I731" s="226" t="s">
        <v>1451</v>
      </c>
      <c r="J731" s="2391" t="s">
        <v>1027</v>
      </c>
      <c r="K731" s="2391" t="s">
        <v>1027</v>
      </c>
      <c r="L731" s="2391" t="s">
        <v>1027</v>
      </c>
      <c r="M731" s="2391" t="s">
        <v>1027</v>
      </c>
      <c r="N731" s="2391" t="s">
        <v>1027</v>
      </c>
      <c r="O731" s="2437" t="s">
        <v>1027</v>
      </c>
      <c r="P731" s="2391" t="s">
        <v>1027</v>
      </c>
      <c r="R731" s="2186"/>
      <c r="S731" s="2185" t="s">
        <v>1450</v>
      </c>
      <c r="T731" s="2391" t="s">
        <v>1027</v>
      </c>
      <c r="U731" s="2391" t="s">
        <v>1027</v>
      </c>
      <c r="V731" s="2391" t="s">
        <v>1027</v>
      </c>
      <c r="W731" s="2391" t="s">
        <v>1027</v>
      </c>
      <c r="X731" s="2391" t="s">
        <v>1027</v>
      </c>
      <c r="Y731" s="2391" t="s">
        <v>1027</v>
      </c>
      <c r="Z731" s="2438" t="s">
        <v>232</v>
      </c>
    </row>
    <row r="732" spans="1:37" s="2185" customFormat="1" ht="13.8">
      <c r="A732" s="2226" t="s">
        <v>590</v>
      </c>
      <c r="B732" s="152"/>
      <c r="D732" s="2340"/>
      <c r="E732" s="2234">
        <v>12</v>
      </c>
      <c r="F732" s="2187" t="s">
        <v>1027</v>
      </c>
      <c r="G732" s="2389">
        <v>0</v>
      </c>
      <c r="H732" s="2389" t="s">
        <v>1027</v>
      </c>
      <c r="I732" s="226" t="s">
        <v>1451</v>
      </c>
      <c r="J732" s="2391" t="s">
        <v>1027</v>
      </c>
      <c r="K732" s="2391" t="s">
        <v>1027</v>
      </c>
      <c r="L732" s="2391" t="s">
        <v>1027</v>
      </c>
      <c r="M732" s="2391" t="s">
        <v>1027</v>
      </c>
      <c r="N732" s="2391" t="s">
        <v>1027</v>
      </c>
      <c r="O732" s="2437" t="s">
        <v>1027</v>
      </c>
      <c r="P732" s="2391" t="s">
        <v>1027</v>
      </c>
      <c r="R732" s="2186"/>
      <c r="S732" s="2185" t="s">
        <v>1450</v>
      </c>
      <c r="T732" s="2391" t="s">
        <v>1027</v>
      </c>
      <c r="U732" s="2391" t="s">
        <v>1027</v>
      </c>
      <c r="V732" s="2391" t="s">
        <v>1027</v>
      </c>
      <c r="W732" s="2391" t="s">
        <v>1027</v>
      </c>
      <c r="X732" s="2391" t="s">
        <v>1027</v>
      </c>
      <c r="Y732" s="2391" t="s">
        <v>1027</v>
      </c>
      <c r="Z732" s="2438" t="s">
        <v>232</v>
      </c>
    </row>
    <row r="733" spans="1:37" s="2185" customFormat="1" ht="13.8">
      <c r="A733" s="2226" t="s">
        <v>590</v>
      </c>
      <c r="B733" s="152"/>
      <c r="D733" s="2340"/>
      <c r="E733" s="2234">
        <v>13</v>
      </c>
      <c r="F733" s="2187" t="s">
        <v>1027</v>
      </c>
      <c r="G733" s="2389">
        <v>0</v>
      </c>
      <c r="H733" s="2389" t="s">
        <v>1027</v>
      </c>
      <c r="I733" s="226" t="s">
        <v>1451</v>
      </c>
      <c r="J733" s="2391" t="s">
        <v>1027</v>
      </c>
      <c r="K733" s="2391" t="s">
        <v>1027</v>
      </c>
      <c r="L733" s="2391" t="s">
        <v>1027</v>
      </c>
      <c r="M733" s="2391" t="s">
        <v>1027</v>
      </c>
      <c r="N733" s="2391" t="s">
        <v>1027</v>
      </c>
      <c r="O733" s="2437" t="s">
        <v>1027</v>
      </c>
      <c r="P733" s="2391" t="s">
        <v>1027</v>
      </c>
      <c r="R733" s="2186"/>
      <c r="S733" s="2185" t="s">
        <v>1450</v>
      </c>
      <c r="T733" s="2391" t="s">
        <v>1027</v>
      </c>
      <c r="U733" s="2391" t="s">
        <v>1027</v>
      </c>
      <c r="V733" s="2391" t="s">
        <v>1027</v>
      </c>
      <c r="W733" s="2391" t="s">
        <v>1027</v>
      </c>
      <c r="X733" s="2391" t="s">
        <v>1027</v>
      </c>
      <c r="Y733" s="2391" t="s">
        <v>1027</v>
      </c>
      <c r="Z733" s="2438" t="s">
        <v>232</v>
      </c>
    </row>
    <row r="734" spans="1:37" s="2185" customFormat="1" ht="13.8">
      <c r="A734" s="2226" t="s">
        <v>590</v>
      </c>
      <c r="B734" s="152"/>
      <c r="D734" s="2340"/>
      <c r="E734" s="2234">
        <v>14</v>
      </c>
      <c r="F734" s="2187" t="s">
        <v>1027</v>
      </c>
      <c r="G734" s="2389">
        <v>0</v>
      </c>
      <c r="H734" s="2389" t="s">
        <v>1027</v>
      </c>
      <c r="I734" s="226" t="s">
        <v>1451</v>
      </c>
      <c r="J734" s="2391" t="s">
        <v>1027</v>
      </c>
      <c r="K734" s="2391" t="s">
        <v>1027</v>
      </c>
      <c r="L734" s="2391" t="s">
        <v>1027</v>
      </c>
      <c r="M734" s="2391" t="s">
        <v>1027</v>
      </c>
      <c r="N734" s="2391" t="s">
        <v>1027</v>
      </c>
      <c r="O734" s="2437" t="s">
        <v>1027</v>
      </c>
      <c r="P734" s="2391" t="s">
        <v>1027</v>
      </c>
      <c r="R734" s="2186"/>
      <c r="S734" s="2185" t="s">
        <v>1450</v>
      </c>
      <c r="T734" s="2391" t="s">
        <v>1027</v>
      </c>
      <c r="U734" s="2391" t="s">
        <v>1027</v>
      </c>
      <c r="V734" s="2391" t="s">
        <v>1027</v>
      </c>
      <c r="W734" s="2391" t="s">
        <v>1027</v>
      </c>
      <c r="X734" s="2391" t="s">
        <v>1027</v>
      </c>
      <c r="Y734" s="2391" t="s">
        <v>1027</v>
      </c>
      <c r="Z734" s="2438" t="s">
        <v>232</v>
      </c>
    </row>
    <row r="735" spans="1:37" s="2185" customFormat="1" ht="13.8">
      <c r="A735" s="2226" t="s">
        <v>590</v>
      </c>
      <c r="B735" s="152"/>
      <c r="D735" s="2340"/>
      <c r="E735" s="2234">
        <v>15</v>
      </c>
      <c r="F735" s="2187" t="s">
        <v>1027</v>
      </c>
      <c r="G735" s="2389">
        <v>0</v>
      </c>
      <c r="H735" s="2389" t="s">
        <v>1027</v>
      </c>
      <c r="I735" s="226" t="s">
        <v>1451</v>
      </c>
      <c r="J735" s="2391" t="s">
        <v>1027</v>
      </c>
      <c r="K735" s="2391" t="s">
        <v>1027</v>
      </c>
      <c r="L735" s="2391" t="s">
        <v>1027</v>
      </c>
      <c r="M735" s="2391" t="s">
        <v>1027</v>
      </c>
      <c r="N735" s="2391" t="s">
        <v>1027</v>
      </c>
      <c r="O735" s="2437" t="s">
        <v>1027</v>
      </c>
      <c r="P735" s="2391" t="s">
        <v>1027</v>
      </c>
      <c r="R735" s="2186"/>
      <c r="S735" s="2185" t="s">
        <v>1450</v>
      </c>
      <c r="T735" s="2391" t="s">
        <v>1027</v>
      </c>
      <c r="U735" s="2391" t="s">
        <v>1027</v>
      </c>
      <c r="V735" s="2391" t="s">
        <v>1027</v>
      </c>
      <c r="W735" s="2391" t="s">
        <v>1027</v>
      </c>
      <c r="X735" s="2391" t="s">
        <v>1027</v>
      </c>
      <c r="Y735" s="2391" t="s">
        <v>1027</v>
      </c>
      <c r="Z735" s="2438" t="s">
        <v>232</v>
      </c>
    </row>
    <row r="736" spans="1:37" s="2185" customFormat="1" ht="13.8">
      <c r="A736" s="2226" t="s">
        <v>590</v>
      </c>
      <c r="B736" s="152"/>
      <c r="D736" s="2340"/>
      <c r="E736" s="2234">
        <v>16</v>
      </c>
      <c r="F736" s="2187" t="s">
        <v>1027</v>
      </c>
      <c r="G736" s="2389">
        <v>0</v>
      </c>
      <c r="H736" s="2389" t="s">
        <v>1027</v>
      </c>
      <c r="I736" s="226" t="s">
        <v>1451</v>
      </c>
      <c r="J736" s="2391" t="s">
        <v>1027</v>
      </c>
      <c r="K736" s="2391" t="s">
        <v>1027</v>
      </c>
      <c r="L736" s="2391" t="s">
        <v>1027</v>
      </c>
      <c r="M736" s="2391" t="s">
        <v>1027</v>
      </c>
      <c r="N736" s="2391" t="s">
        <v>1027</v>
      </c>
      <c r="O736" s="2437" t="s">
        <v>1027</v>
      </c>
      <c r="P736" s="2391" t="s">
        <v>1027</v>
      </c>
      <c r="R736" s="2186"/>
      <c r="S736" s="2185" t="s">
        <v>1450</v>
      </c>
      <c r="T736" s="2391" t="s">
        <v>1027</v>
      </c>
      <c r="U736" s="2391" t="s">
        <v>1027</v>
      </c>
      <c r="V736" s="2391" t="s">
        <v>1027</v>
      </c>
      <c r="W736" s="2391" t="s">
        <v>1027</v>
      </c>
      <c r="X736" s="2391" t="s">
        <v>1027</v>
      </c>
      <c r="Y736" s="2391" t="s">
        <v>1027</v>
      </c>
      <c r="Z736" s="2438" t="s">
        <v>232</v>
      </c>
    </row>
    <row r="737" spans="1:26" s="2185" customFormat="1" ht="13.8">
      <c r="A737" s="2226" t="s">
        <v>590</v>
      </c>
      <c r="B737" s="152"/>
      <c r="D737" s="2340"/>
      <c r="E737" s="2234">
        <v>17</v>
      </c>
      <c r="F737" s="2187" t="s">
        <v>1027</v>
      </c>
      <c r="G737" s="2389">
        <v>0</v>
      </c>
      <c r="H737" s="2389" t="s">
        <v>1027</v>
      </c>
      <c r="I737" s="226" t="s">
        <v>1451</v>
      </c>
      <c r="J737" s="2391" t="s">
        <v>1027</v>
      </c>
      <c r="K737" s="2391" t="s">
        <v>1027</v>
      </c>
      <c r="L737" s="2391" t="s">
        <v>1027</v>
      </c>
      <c r="M737" s="2391" t="s">
        <v>1027</v>
      </c>
      <c r="N737" s="2391" t="s">
        <v>1027</v>
      </c>
      <c r="O737" s="2437" t="s">
        <v>1027</v>
      </c>
      <c r="P737" s="2391" t="s">
        <v>1027</v>
      </c>
      <c r="R737" s="2186"/>
      <c r="S737" s="2185" t="s">
        <v>1450</v>
      </c>
      <c r="T737" s="2391" t="s">
        <v>1027</v>
      </c>
      <c r="U737" s="2391" t="s">
        <v>1027</v>
      </c>
      <c r="V737" s="2391" t="s">
        <v>1027</v>
      </c>
      <c r="W737" s="2391" t="s">
        <v>1027</v>
      </c>
      <c r="X737" s="2391" t="s">
        <v>1027</v>
      </c>
      <c r="Y737" s="2391" t="s">
        <v>1027</v>
      </c>
      <c r="Z737" s="2438" t="s">
        <v>232</v>
      </c>
    </row>
    <row r="738" spans="1:26" s="2185" customFormat="1" ht="13.8">
      <c r="A738" s="2226" t="s">
        <v>590</v>
      </c>
      <c r="B738" s="152"/>
      <c r="D738" s="2340"/>
      <c r="E738" s="2234">
        <v>18</v>
      </c>
      <c r="F738" s="2187" t="s">
        <v>1027</v>
      </c>
      <c r="G738" s="2389">
        <v>0</v>
      </c>
      <c r="H738" s="2389" t="s">
        <v>1027</v>
      </c>
      <c r="I738" s="226" t="s">
        <v>1451</v>
      </c>
      <c r="J738" s="2391" t="s">
        <v>1027</v>
      </c>
      <c r="K738" s="2391" t="s">
        <v>1027</v>
      </c>
      <c r="L738" s="2391" t="s">
        <v>1027</v>
      </c>
      <c r="M738" s="2391" t="s">
        <v>1027</v>
      </c>
      <c r="N738" s="2391" t="s">
        <v>1027</v>
      </c>
      <c r="O738" s="2437" t="s">
        <v>1027</v>
      </c>
      <c r="P738" s="2391" t="s">
        <v>1027</v>
      </c>
      <c r="R738" s="2186"/>
      <c r="S738" s="2185" t="s">
        <v>1450</v>
      </c>
      <c r="T738" s="2391" t="s">
        <v>1027</v>
      </c>
      <c r="U738" s="2391" t="s">
        <v>1027</v>
      </c>
      <c r="V738" s="2391" t="s">
        <v>1027</v>
      </c>
      <c r="W738" s="2391" t="s">
        <v>1027</v>
      </c>
      <c r="X738" s="2391" t="s">
        <v>1027</v>
      </c>
      <c r="Y738" s="2391" t="s">
        <v>1027</v>
      </c>
      <c r="Z738" s="2438" t="s">
        <v>232</v>
      </c>
    </row>
    <row r="739" spans="1:26" s="2185" customFormat="1" ht="13.8">
      <c r="A739" s="2226" t="s">
        <v>590</v>
      </c>
      <c r="B739" s="152"/>
      <c r="D739" s="2340"/>
      <c r="E739" s="2234">
        <v>19</v>
      </c>
      <c r="F739" s="2187" t="s">
        <v>1027</v>
      </c>
      <c r="G739" s="2389">
        <v>0</v>
      </c>
      <c r="H739" s="2389" t="s">
        <v>1027</v>
      </c>
      <c r="I739" s="226" t="s">
        <v>1451</v>
      </c>
      <c r="J739" s="2391" t="s">
        <v>1027</v>
      </c>
      <c r="K739" s="2391" t="s">
        <v>1027</v>
      </c>
      <c r="L739" s="2391" t="s">
        <v>1027</v>
      </c>
      <c r="M739" s="2391" t="s">
        <v>1027</v>
      </c>
      <c r="N739" s="2391" t="s">
        <v>1027</v>
      </c>
      <c r="O739" s="2437" t="s">
        <v>1027</v>
      </c>
      <c r="P739" s="2391" t="s">
        <v>1027</v>
      </c>
      <c r="R739" s="2186"/>
      <c r="S739" s="2185" t="s">
        <v>1450</v>
      </c>
      <c r="T739" s="2391" t="s">
        <v>1027</v>
      </c>
      <c r="U739" s="2391" t="s">
        <v>1027</v>
      </c>
      <c r="V739" s="2391" t="s">
        <v>1027</v>
      </c>
      <c r="W739" s="2391" t="s">
        <v>1027</v>
      </c>
      <c r="X739" s="2391" t="s">
        <v>1027</v>
      </c>
      <c r="Y739" s="2391" t="s">
        <v>1027</v>
      </c>
      <c r="Z739" s="2438" t="s">
        <v>232</v>
      </c>
    </row>
    <row r="740" spans="1:26" s="2185" customFormat="1" ht="13.8">
      <c r="A740" s="2226" t="s">
        <v>590</v>
      </c>
      <c r="B740" s="152"/>
      <c r="D740" s="2340"/>
      <c r="E740" s="2234">
        <v>20</v>
      </c>
      <c r="F740" s="2187" t="s">
        <v>1027</v>
      </c>
      <c r="G740" s="2389">
        <v>0</v>
      </c>
      <c r="H740" s="2389" t="s">
        <v>1027</v>
      </c>
      <c r="I740" s="226" t="s">
        <v>1451</v>
      </c>
      <c r="J740" s="2391" t="s">
        <v>1027</v>
      </c>
      <c r="K740" s="2391" t="s">
        <v>1027</v>
      </c>
      <c r="L740" s="2391" t="s">
        <v>1027</v>
      </c>
      <c r="M740" s="2391" t="s">
        <v>1027</v>
      </c>
      <c r="N740" s="2391" t="s">
        <v>1027</v>
      </c>
      <c r="O740" s="2437" t="s">
        <v>1027</v>
      </c>
      <c r="P740" s="2391" t="s">
        <v>1027</v>
      </c>
      <c r="R740" s="2186"/>
      <c r="S740" s="2185" t="s">
        <v>1450</v>
      </c>
      <c r="T740" s="2391" t="s">
        <v>1027</v>
      </c>
      <c r="U740" s="2391" t="s">
        <v>1027</v>
      </c>
      <c r="V740" s="2391" t="s">
        <v>1027</v>
      </c>
      <c r="W740" s="2391" t="s">
        <v>1027</v>
      </c>
      <c r="X740" s="2391" t="s">
        <v>1027</v>
      </c>
      <c r="Y740" s="2391" t="s">
        <v>1027</v>
      </c>
      <c r="Z740" s="2438" t="s">
        <v>232</v>
      </c>
    </row>
    <row r="741" spans="1:26" s="2185" customFormat="1" ht="13.8">
      <c r="A741" s="2226" t="s">
        <v>590</v>
      </c>
      <c r="B741" s="152"/>
      <c r="D741" s="2340"/>
      <c r="E741" s="2234">
        <v>21</v>
      </c>
      <c r="F741" s="2187" t="s">
        <v>1027</v>
      </c>
      <c r="G741" s="2389">
        <v>0</v>
      </c>
      <c r="H741" s="2389" t="s">
        <v>1027</v>
      </c>
      <c r="I741" s="226" t="s">
        <v>1451</v>
      </c>
      <c r="J741" s="2391" t="s">
        <v>1027</v>
      </c>
      <c r="K741" s="2391" t="s">
        <v>1027</v>
      </c>
      <c r="L741" s="2391" t="s">
        <v>1027</v>
      </c>
      <c r="M741" s="2391" t="s">
        <v>1027</v>
      </c>
      <c r="N741" s="2391" t="s">
        <v>1027</v>
      </c>
      <c r="O741" s="2437" t="s">
        <v>1027</v>
      </c>
      <c r="P741" s="2391" t="s">
        <v>1027</v>
      </c>
      <c r="R741" s="2186"/>
      <c r="S741" s="2185" t="s">
        <v>1450</v>
      </c>
      <c r="T741" s="2391" t="s">
        <v>1027</v>
      </c>
      <c r="U741" s="2391" t="s">
        <v>1027</v>
      </c>
      <c r="V741" s="2391" t="s">
        <v>1027</v>
      </c>
      <c r="W741" s="2391" t="s">
        <v>1027</v>
      </c>
      <c r="X741" s="2391" t="s">
        <v>1027</v>
      </c>
      <c r="Y741" s="2391" t="s">
        <v>1027</v>
      </c>
      <c r="Z741" s="2438" t="s">
        <v>232</v>
      </c>
    </row>
    <row r="742" spans="1:26" s="2185" customFormat="1" ht="13.8">
      <c r="A742" s="2226" t="s">
        <v>590</v>
      </c>
      <c r="B742" s="152"/>
      <c r="D742" s="2340"/>
      <c r="E742" s="2234">
        <v>22</v>
      </c>
      <c r="F742" s="2187" t="s">
        <v>1027</v>
      </c>
      <c r="G742" s="2389">
        <v>0</v>
      </c>
      <c r="H742" s="2389" t="s">
        <v>1027</v>
      </c>
      <c r="I742" s="226" t="s">
        <v>1451</v>
      </c>
      <c r="J742" s="2391" t="s">
        <v>1027</v>
      </c>
      <c r="K742" s="2391" t="s">
        <v>1027</v>
      </c>
      <c r="L742" s="2391" t="s">
        <v>1027</v>
      </c>
      <c r="M742" s="2391" t="s">
        <v>1027</v>
      </c>
      <c r="N742" s="2391" t="s">
        <v>1027</v>
      </c>
      <c r="O742" s="2437" t="s">
        <v>1027</v>
      </c>
      <c r="P742" s="2391" t="s">
        <v>1027</v>
      </c>
      <c r="R742" s="2186"/>
      <c r="S742" s="2185" t="s">
        <v>1450</v>
      </c>
      <c r="T742" s="2391" t="s">
        <v>1027</v>
      </c>
      <c r="U742" s="2391" t="s">
        <v>1027</v>
      </c>
      <c r="V742" s="2391" t="s">
        <v>1027</v>
      </c>
      <c r="W742" s="2391" t="s">
        <v>1027</v>
      </c>
      <c r="X742" s="2391" t="s">
        <v>1027</v>
      </c>
      <c r="Y742" s="2391" t="s">
        <v>1027</v>
      </c>
      <c r="Z742" s="2438" t="s">
        <v>232</v>
      </c>
    </row>
    <row r="743" spans="1:26" s="2185" customFormat="1" ht="13.8">
      <c r="A743" s="2226" t="s">
        <v>590</v>
      </c>
      <c r="B743" s="152"/>
      <c r="D743" s="2340"/>
      <c r="E743" s="2234">
        <v>23</v>
      </c>
      <c r="F743" s="2187" t="s">
        <v>1027</v>
      </c>
      <c r="G743" s="2389">
        <v>0</v>
      </c>
      <c r="H743" s="2389" t="s">
        <v>1027</v>
      </c>
      <c r="I743" s="226" t="s">
        <v>1451</v>
      </c>
      <c r="J743" s="2391" t="s">
        <v>1027</v>
      </c>
      <c r="K743" s="2391" t="s">
        <v>1027</v>
      </c>
      <c r="L743" s="2391" t="s">
        <v>1027</v>
      </c>
      <c r="M743" s="2391" t="s">
        <v>1027</v>
      </c>
      <c r="N743" s="2391" t="s">
        <v>1027</v>
      </c>
      <c r="O743" s="2437" t="s">
        <v>1027</v>
      </c>
      <c r="P743" s="2391" t="s">
        <v>1027</v>
      </c>
      <c r="R743" s="2186"/>
      <c r="S743" s="2185" t="s">
        <v>1450</v>
      </c>
      <c r="T743" s="2391" t="s">
        <v>1027</v>
      </c>
      <c r="U743" s="2391" t="s">
        <v>1027</v>
      </c>
      <c r="V743" s="2391" t="s">
        <v>1027</v>
      </c>
      <c r="W743" s="2391" t="s">
        <v>1027</v>
      </c>
      <c r="X743" s="2391" t="s">
        <v>1027</v>
      </c>
      <c r="Y743" s="2391" t="s">
        <v>1027</v>
      </c>
      <c r="Z743" s="2438" t="s">
        <v>232</v>
      </c>
    </row>
    <row r="744" spans="1:26" s="2185" customFormat="1" ht="13.8">
      <c r="A744" s="2226" t="s">
        <v>590</v>
      </c>
      <c r="B744" s="152"/>
      <c r="D744" s="2340"/>
      <c r="E744" s="2234">
        <v>24</v>
      </c>
      <c r="F744" s="2187" t="s">
        <v>1027</v>
      </c>
      <c r="G744" s="2389">
        <v>0</v>
      </c>
      <c r="H744" s="2389" t="s">
        <v>1027</v>
      </c>
      <c r="I744" s="226" t="s">
        <v>1451</v>
      </c>
      <c r="J744" s="2391" t="s">
        <v>1027</v>
      </c>
      <c r="K744" s="2391" t="s">
        <v>1027</v>
      </c>
      <c r="L744" s="2391" t="s">
        <v>1027</v>
      </c>
      <c r="M744" s="2391" t="s">
        <v>1027</v>
      </c>
      <c r="N744" s="2391" t="s">
        <v>1027</v>
      </c>
      <c r="O744" s="2437" t="s">
        <v>1027</v>
      </c>
      <c r="P744" s="2391" t="s">
        <v>1027</v>
      </c>
      <c r="R744" s="2186"/>
      <c r="S744" s="2185" t="s">
        <v>1450</v>
      </c>
      <c r="T744" s="2391" t="s">
        <v>1027</v>
      </c>
      <c r="U744" s="2391" t="s">
        <v>1027</v>
      </c>
      <c r="V744" s="2391" t="s">
        <v>1027</v>
      </c>
      <c r="W744" s="2391" t="s">
        <v>1027</v>
      </c>
      <c r="X744" s="2391" t="s">
        <v>1027</v>
      </c>
      <c r="Y744" s="2391" t="s">
        <v>1027</v>
      </c>
      <c r="Z744" s="2438" t="s">
        <v>232</v>
      </c>
    </row>
    <row r="745" spans="1:26" s="2185" customFormat="1" ht="13.8">
      <c r="A745" s="2226" t="s">
        <v>590</v>
      </c>
      <c r="B745" s="152"/>
      <c r="D745" s="2340"/>
      <c r="E745" s="2234">
        <v>25</v>
      </c>
      <c r="F745" s="2187" t="s">
        <v>1027</v>
      </c>
      <c r="G745" s="2389">
        <v>0</v>
      </c>
      <c r="H745" s="2389" t="s">
        <v>1027</v>
      </c>
      <c r="I745" s="226" t="s">
        <v>1451</v>
      </c>
      <c r="J745" s="2391" t="s">
        <v>1027</v>
      </c>
      <c r="K745" s="2391" t="s">
        <v>1027</v>
      </c>
      <c r="L745" s="2391" t="s">
        <v>1027</v>
      </c>
      <c r="M745" s="2391" t="s">
        <v>1027</v>
      </c>
      <c r="N745" s="2391" t="s">
        <v>1027</v>
      </c>
      <c r="O745" s="2437" t="s">
        <v>1027</v>
      </c>
      <c r="P745" s="2391" t="s">
        <v>1027</v>
      </c>
      <c r="R745" s="2186"/>
      <c r="S745" s="2185" t="s">
        <v>1450</v>
      </c>
      <c r="T745" s="2391" t="s">
        <v>1027</v>
      </c>
      <c r="U745" s="2391" t="s">
        <v>1027</v>
      </c>
      <c r="V745" s="2391" t="s">
        <v>1027</v>
      </c>
      <c r="W745" s="2391" t="s">
        <v>1027</v>
      </c>
      <c r="X745" s="2391" t="s">
        <v>1027</v>
      </c>
      <c r="Y745" s="2391" t="s">
        <v>1027</v>
      </c>
      <c r="Z745" s="2438" t="s">
        <v>232</v>
      </c>
    </row>
    <row r="746" spans="1:26" s="2185" customFormat="1" ht="13.8">
      <c r="A746" s="152"/>
      <c r="B746" s="152"/>
      <c r="D746" s="2340"/>
      <c r="F746" s="2355" t="s">
        <v>1412</v>
      </c>
      <c r="G746" s="2371"/>
      <c r="H746" s="2371"/>
      <c r="I746" s="2371"/>
      <c r="J746" s="2393">
        <v>269.39549999999997</v>
      </c>
      <c r="K746" s="2393">
        <v>279.55</v>
      </c>
      <c r="L746" s="2393">
        <v>230.69049999999999</v>
      </c>
      <c r="M746" s="2393">
        <v>146.6045</v>
      </c>
      <c r="N746" s="2393">
        <v>145.292</v>
      </c>
      <c r="O746" s="2394">
        <v>118.13061500000001</v>
      </c>
      <c r="P746" s="2393">
        <v>138.22743</v>
      </c>
      <c r="R746" s="2186"/>
      <c r="T746" s="2393">
        <v>176.48045999999999</v>
      </c>
      <c r="U746" s="2393">
        <v>227.16463499999998</v>
      </c>
      <c r="V746" s="2393">
        <v>301.94646999999998</v>
      </c>
      <c r="W746" s="2393">
        <v>372.307005</v>
      </c>
      <c r="X746" s="2393">
        <v>399.505</v>
      </c>
      <c r="Y746" s="2393" t="s">
        <v>1027</v>
      </c>
    </row>
    <row r="747" spans="1:26" s="2185" customFormat="1" ht="13.8">
      <c r="A747" s="152"/>
      <c r="B747" s="152"/>
      <c r="D747" s="2340"/>
      <c r="F747" s="2187"/>
      <c r="G747" s="2389"/>
      <c r="H747" s="2389"/>
      <c r="I747" s="2389"/>
      <c r="J747" s="2389"/>
      <c r="K747" s="2389"/>
      <c r="L747" s="2446"/>
      <c r="M747" s="2446"/>
      <c r="N747" s="2446"/>
      <c r="O747" s="2447"/>
      <c r="P747" s="2446"/>
    </row>
    <row r="748" spans="1:26" s="2185" customFormat="1" ht="13.8">
      <c r="A748" s="152"/>
      <c r="B748" s="152"/>
      <c r="D748" s="2340"/>
      <c r="F748" s="2187"/>
      <c r="G748" s="2389"/>
      <c r="H748" s="2389"/>
      <c r="I748" s="2389"/>
      <c r="J748" s="2389"/>
      <c r="K748" s="2389"/>
      <c r="L748" s="2446"/>
      <c r="M748" s="2446"/>
      <c r="N748" s="2446"/>
      <c r="O748" s="2447"/>
      <c r="P748" s="2446"/>
    </row>
    <row r="749" spans="1:26" s="2185" customFormat="1" ht="13.8">
      <c r="A749" s="152"/>
      <c r="B749" s="152"/>
      <c r="D749" s="2340"/>
      <c r="F749" s="2187"/>
      <c r="G749" s="2389"/>
      <c r="H749" s="2389"/>
      <c r="I749" s="2389"/>
      <c r="J749" s="2389"/>
      <c r="K749" s="2389"/>
      <c r="L749" s="2446"/>
      <c r="M749" s="2446"/>
      <c r="N749" s="2446"/>
      <c r="O749" s="2447"/>
      <c r="P749" s="2446"/>
    </row>
    <row r="750" spans="1:26" s="2185" customFormat="1" ht="13.8">
      <c r="A750" s="152"/>
      <c r="B750" s="152"/>
      <c r="D750" s="2324">
        <v>5.0799999999999983</v>
      </c>
      <c r="E750" s="2412"/>
      <c r="F750" s="2326" t="s">
        <v>802</v>
      </c>
      <c r="G750" s="2320" t="s">
        <v>1436</v>
      </c>
      <c r="H750" s="2320"/>
      <c r="I750" s="2320"/>
      <c r="J750" s="2327" t="s">
        <v>1353</v>
      </c>
      <c r="K750" s="2327" t="s">
        <v>463</v>
      </c>
      <c r="L750" s="2327" t="s">
        <v>464</v>
      </c>
      <c r="M750" s="2327" t="s">
        <v>465</v>
      </c>
      <c r="N750" s="2327" t="s">
        <v>466</v>
      </c>
      <c r="O750" s="2328" t="s">
        <v>147</v>
      </c>
      <c r="P750" s="2330" t="s">
        <v>148</v>
      </c>
      <c r="Q750" s="2320"/>
      <c r="R750" s="2320"/>
      <c r="S750" s="2320"/>
      <c r="T750" s="2320" t="s">
        <v>1452</v>
      </c>
      <c r="U750" s="2375" t="s">
        <v>459</v>
      </c>
      <c r="V750" s="2375" t="s">
        <v>460</v>
      </c>
      <c r="W750" s="2375" t="s">
        <v>461</v>
      </c>
      <c r="X750" s="2375" t="s">
        <v>1355</v>
      </c>
      <c r="Y750" s="2375" t="s">
        <v>1356</v>
      </c>
    </row>
    <row r="751" spans="1:26" s="2185" customFormat="1" ht="13.8">
      <c r="A751" s="152"/>
      <c r="B751" s="152"/>
      <c r="D751" s="2324"/>
      <c r="E751" s="2234">
        <v>0</v>
      </c>
      <c r="F751" s="2432">
        <v>0</v>
      </c>
      <c r="G751" s="2433">
        <v>0</v>
      </c>
      <c r="H751" s="2433" t="s">
        <v>114</v>
      </c>
      <c r="I751" s="2434" t="s">
        <v>1453</v>
      </c>
      <c r="J751" s="2400">
        <v>0</v>
      </c>
      <c r="K751" s="2400">
        <v>0</v>
      </c>
      <c r="L751" s="2400">
        <v>0</v>
      </c>
      <c r="M751" s="2400">
        <v>0</v>
      </c>
      <c r="N751" s="2400">
        <v>0</v>
      </c>
      <c r="O751" s="2400">
        <v>0</v>
      </c>
      <c r="P751" s="2400">
        <v>0</v>
      </c>
      <c r="Q751" s="2436"/>
      <c r="R751" s="2445"/>
      <c r="S751" s="2436"/>
      <c r="T751" s="2436" t="s">
        <v>1452</v>
      </c>
      <c r="U751" s="2435">
        <v>0</v>
      </c>
      <c r="V751" s="2435">
        <v>0</v>
      </c>
      <c r="W751" s="2435">
        <v>0</v>
      </c>
      <c r="X751" s="2435">
        <v>0</v>
      </c>
      <c r="Y751" s="2435">
        <v>0</v>
      </c>
    </row>
    <row r="752" spans="1:26" s="2185" customFormat="1" ht="13.8">
      <c r="A752" s="2226" t="s">
        <v>232</v>
      </c>
      <c r="B752" s="152"/>
      <c r="C752" s="2339"/>
      <c r="D752" s="2340"/>
      <c r="E752" s="2234">
        <v>1</v>
      </c>
      <c r="F752" s="2187" t="s">
        <v>1494</v>
      </c>
      <c r="G752" s="2389" t="s">
        <v>945</v>
      </c>
      <c r="H752" s="2389" t="s">
        <v>114</v>
      </c>
      <c r="I752" s="226" t="s">
        <v>1453</v>
      </c>
      <c r="J752" s="2391">
        <v>37.514000000000003</v>
      </c>
      <c r="K752" s="2391">
        <v>24.1</v>
      </c>
      <c r="L752" s="2391">
        <v>19.359000000000002</v>
      </c>
      <c r="M752" s="2391">
        <v>29.581</v>
      </c>
      <c r="N752" s="2391">
        <v>37.875</v>
      </c>
      <c r="O752" s="2437">
        <v>35.497</v>
      </c>
      <c r="P752" s="2391">
        <v>37.256</v>
      </c>
      <c r="R752" s="2186"/>
      <c r="T752" s="2185" t="s">
        <v>1452</v>
      </c>
      <c r="U752" s="2391">
        <v>-38.049999999999997</v>
      </c>
      <c r="V752" s="2391" t="s">
        <v>1027</v>
      </c>
      <c r="W752" s="2391" t="s">
        <v>1027</v>
      </c>
      <c r="X752" s="2391" t="s">
        <v>1027</v>
      </c>
      <c r="Y752" s="2391" t="s">
        <v>1027</v>
      </c>
    </row>
    <row r="753" spans="1:25" s="2185" customFormat="1" ht="13.8">
      <c r="A753" s="2226" t="s">
        <v>232</v>
      </c>
      <c r="B753" s="152"/>
      <c r="D753" s="2340"/>
      <c r="E753" s="2234">
        <v>2</v>
      </c>
      <c r="F753" s="2187" t="s">
        <v>1498</v>
      </c>
      <c r="G753" s="2389" t="s">
        <v>953</v>
      </c>
      <c r="H753" s="2389" t="s">
        <v>114</v>
      </c>
      <c r="I753" s="226" t="s">
        <v>1453</v>
      </c>
      <c r="J753" s="2391">
        <v>299.61099999999999</v>
      </c>
      <c r="K753" s="2391">
        <v>233.113</v>
      </c>
      <c r="L753" s="2391">
        <v>265.41000000000003</v>
      </c>
      <c r="M753" s="2391">
        <v>338.16699999999997</v>
      </c>
      <c r="N753" s="2391">
        <v>254.74700000000001</v>
      </c>
      <c r="O753" s="2437">
        <v>288.48700000000002</v>
      </c>
      <c r="P753" s="2391">
        <v>315.61099999999999</v>
      </c>
      <c r="R753" s="2186"/>
      <c r="T753" s="2185" t="s">
        <v>1452</v>
      </c>
      <c r="U753" s="2391">
        <v>-296.96449999999999</v>
      </c>
      <c r="V753" s="2391">
        <v>-296.69704999999999</v>
      </c>
      <c r="W753" s="2391">
        <v>-301.87932999999998</v>
      </c>
      <c r="X753" s="2391" t="s">
        <v>1027</v>
      </c>
      <c r="Y753" s="2391" t="s">
        <v>1027</v>
      </c>
    </row>
    <row r="754" spans="1:25" s="2185" customFormat="1" ht="13.8">
      <c r="A754" s="2226" t="s">
        <v>232</v>
      </c>
      <c r="B754" s="152"/>
      <c r="C754" s="2339"/>
      <c r="D754" s="2340"/>
      <c r="E754" s="2234">
        <v>3</v>
      </c>
      <c r="F754" s="2187" t="s">
        <v>1500</v>
      </c>
      <c r="G754" s="2389" t="s">
        <v>964</v>
      </c>
      <c r="H754" s="2389" t="s">
        <v>114</v>
      </c>
      <c r="I754" s="226" t="s">
        <v>1453</v>
      </c>
      <c r="J754" s="2391">
        <v>103.965</v>
      </c>
      <c r="K754" s="2391">
        <v>45.622999999999998</v>
      </c>
      <c r="L754" s="2391">
        <v>23.277999999999999</v>
      </c>
      <c r="M754" s="2391">
        <v>26.219000000000001</v>
      </c>
      <c r="N754" s="2391">
        <v>34.686999999999998</v>
      </c>
      <c r="O754" s="2437">
        <v>27.725000000000001</v>
      </c>
      <c r="P754" s="2391">
        <v>23.204999999999998</v>
      </c>
      <c r="R754" s="2186"/>
      <c r="T754" s="2185" t="s">
        <v>1452</v>
      </c>
      <c r="U754" s="2391">
        <v>-40.41948</v>
      </c>
      <c r="V754" s="2391">
        <v>-62.227420000000002</v>
      </c>
      <c r="W754" s="2391" t="s">
        <v>1027</v>
      </c>
      <c r="X754" s="2391" t="s">
        <v>1027</v>
      </c>
      <c r="Y754" s="2391" t="s">
        <v>1027</v>
      </c>
    </row>
    <row r="755" spans="1:25" s="2185" customFormat="1" ht="13.8">
      <c r="A755" s="2226" t="s">
        <v>232</v>
      </c>
      <c r="B755" s="152"/>
      <c r="C755" s="2339"/>
      <c r="D755" s="2340"/>
      <c r="E755" s="2234">
        <v>4</v>
      </c>
      <c r="F755" s="2187" t="s">
        <v>1503</v>
      </c>
      <c r="G755" s="2389" t="s">
        <v>971</v>
      </c>
      <c r="H755" s="2389" t="s">
        <v>114</v>
      </c>
      <c r="I755" s="226" t="s">
        <v>1453</v>
      </c>
      <c r="J755" s="2391">
        <v>114.786</v>
      </c>
      <c r="K755" s="2391">
        <v>55.527999999999999</v>
      </c>
      <c r="L755" s="2391">
        <v>49.075000000000003</v>
      </c>
      <c r="M755" s="2391">
        <v>98.748999999999995</v>
      </c>
      <c r="N755" s="2391">
        <v>102.574</v>
      </c>
      <c r="O755" s="2437">
        <v>127.27</v>
      </c>
      <c r="P755" s="2391">
        <v>127.783</v>
      </c>
      <c r="R755" s="2186"/>
      <c r="T755" s="2185" t="s">
        <v>1452</v>
      </c>
      <c r="U755" s="2391">
        <v>-130.55421000000001</v>
      </c>
      <c r="V755" s="2391">
        <v>-152.83348000000001</v>
      </c>
      <c r="W755" s="2391" t="s">
        <v>1027</v>
      </c>
      <c r="X755" s="2391" t="s">
        <v>1027</v>
      </c>
      <c r="Y755" s="2391" t="s">
        <v>1027</v>
      </c>
    </row>
    <row r="756" spans="1:25" s="2185" customFormat="1" ht="13.8">
      <c r="A756" s="2226" t="s">
        <v>232</v>
      </c>
      <c r="B756" s="152"/>
      <c r="C756" s="2339"/>
      <c r="D756" s="2340"/>
      <c r="E756" s="2234">
        <v>5</v>
      </c>
      <c r="F756" s="2187" t="s">
        <v>1504</v>
      </c>
      <c r="G756" s="2389" t="s">
        <v>978</v>
      </c>
      <c r="H756" s="2389" t="s">
        <v>114</v>
      </c>
      <c r="I756" s="226" t="s">
        <v>1453</v>
      </c>
      <c r="J756" s="2391">
        <v>37</v>
      </c>
      <c r="K756" s="2391">
        <v>41</v>
      </c>
      <c r="L756" s="2391">
        <v>66</v>
      </c>
      <c r="M756" s="2391">
        <v>83</v>
      </c>
      <c r="N756" s="2391">
        <v>75</v>
      </c>
      <c r="O756" s="2437">
        <v>78</v>
      </c>
      <c r="P756" s="2391">
        <v>72</v>
      </c>
      <c r="R756" s="2186"/>
      <c r="T756" s="2185" t="s">
        <v>1452</v>
      </c>
      <c r="U756" s="2391">
        <v>-67.966099999999997</v>
      </c>
      <c r="V756" s="2391">
        <v>-74.451189999999997</v>
      </c>
      <c r="W756" s="2391">
        <v>-73.042109999999994</v>
      </c>
      <c r="X756" s="2391" t="s">
        <v>1027</v>
      </c>
      <c r="Y756" s="2391" t="s">
        <v>1027</v>
      </c>
    </row>
    <row r="757" spans="1:25" s="2185" customFormat="1" ht="13.8">
      <c r="A757" s="2226" t="s">
        <v>232</v>
      </c>
      <c r="B757" s="152"/>
      <c r="C757" s="2339"/>
      <c r="D757" s="2340"/>
      <c r="E757" s="2234">
        <v>6</v>
      </c>
      <c r="F757" s="2187" t="s">
        <v>1505</v>
      </c>
      <c r="G757" s="2389" t="s">
        <v>985</v>
      </c>
      <c r="H757" s="2389" t="s">
        <v>114</v>
      </c>
      <c r="I757" s="226" t="s">
        <v>1453</v>
      </c>
      <c r="J757" s="2391">
        <v>25.2254</v>
      </c>
      <c r="K757" s="2391">
        <v>13.35928</v>
      </c>
      <c r="L757" s="2391">
        <v>19.789680000000001</v>
      </c>
      <c r="M757" s="2391">
        <v>16.794879999999999</v>
      </c>
      <c r="N757" s="2391">
        <v>17.428000000000001</v>
      </c>
      <c r="O757" s="2437">
        <v>40.494030000000002</v>
      </c>
      <c r="P757" s="2391">
        <v>40.377099999999999</v>
      </c>
      <c r="R757" s="2186"/>
      <c r="T757" s="2185" t="s">
        <v>1452</v>
      </c>
      <c r="U757" s="2391">
        <v>-46.878810000000001</v>
      </c>
      <c r="V757" s="2391">
        <v>-56.254570000000001</v>
      </c>
      <c r="W757" s="2391" t="s">
        <v>1027</v>
      </c>
      <c r="X757" s="2391" t="s">
        <v>1027</v>
      </c>
      <c r="Y757" s="2391" t="s">
        <v>1027</v>
      </c>
    </row>
    <row r="758" spans="1:25" s="2185" customFormat="1" ht="13.8">
      <c r="A758" s="2226" t="s">
        <v>232</v>
      </c>
      <c r="B758" s="152"/>
      <c r="D758" s="2340"/>
      <c r="E758" s="2234">
        <v>7</v>
      </c>
      <c r="F758" s="2187" t="s">
        <v>1508</v>
      </c>
      <c r="G758" s="2389" t="s">
        <v>996</v>
      </c>
      <c r="H758" s="2389" t="s">
        <v>114</v>
      </c>
      <c r="I758" s="226" t="s">
        <v>1453</v>
      </c>
      <c r="J758" s="2391">
        <v>17.768000000000001</v>
      </c>
      <c r="K758" s="2391">
        <v>19.803000000000001</v>
      </c>
      <c r="L758" s="2391">
        <v>21.584</v>
      </c>
      <c r="M758" s="2391">
        <v>18.901</v>
      </c>
      <c r="N758" s="2391">
        <v>25.106000000000002</v>
      </c>
      <c r="O758" s="2437">
        <v>27.545000000000002</v>
      </c>
      <c r="P758" s="2391">
        <v>21.890999999999998</v>
      </c>
      <c r="R758" s="2186"/>
      <c r="T758" s="2185" t="s">
        <v>1452</v>
      </c>
      <c r="U758" s="2391">
        <v>-31.892800000000001</v>
      </c>
      <c r="V758" s="2391">
        <v>-32.5</v>
      </c>
      <c r="W758" s="2391">
        <v>-34.1</v>
      </c>
      <c r="X758" s="2391">
        <v>-35.799999999999997</v>
      </c>
      <c r="Y758" s="2391" t="s">
        <v>1027</v>
      </c>
    </row>
    <row r="759" spans="1:25" s="2185" customFormat="1" ht="13.8">
      <c r="A759" s="2226" t="s">
        <v>232</v>
      </c>
      <c r="B759" s="152"/>
      <c r="D759" s="2340"/>
      <c r="E759" s="2234">
        <v>8</v>
      </c>
      <c r="F759" s="2187" t="s">
        <v>1510</v>
      </c>
      <c r="G759" s="2389" t="s">
        <v>1004</v>
      </c>
      <c r="H759" s="2389" t="s">
        <v>114</v>
      </c>
      <c r="I759" s="226" t="s">
        <v>1453</v>
      </c>
      <c r="J759" s="2391">
        <v>91.658000000000001</v>
      </c>
      <c r="K759" s="2391">
        <v>41.6</v>
      </c>
      <c r="L759" s="2391">
        <v>45.2</v>
      </c>
      <c r="M759" s="2391">
        <v>67.5</v>
      </c>
      <c r="N759" s="2391">
        <v>125.4</v>
      </c>
      <c r="O759" s="2437">
        <v>81</v>
      </c>
      <c r="P759" s="2391">
        <v>71</v>
      </c>
      <c r="R759" s="2186"/>
      <c r="T759" s="2185" t="s">
        <v>1452</v>
      </c>
      <c r="U759" s="2391">
        <v>-106.39164</v>
      </c>
      <c r="V759" s="2391">
        <v>-97.489469999999997</v>
      </c>
      <c r="W759" s="2391">
        <v>-88.933239999999998</v>
      </c>
      <c r="X759" s="2391">
        <v>-93.29</v>
      </c>
      <c r="Y759" s="2391">
        <v>-95.906000000000006</v>
      </c>
    </row>
    <row r="760" spans="1:25" s="2185" customFormat="1" ht="13.8">
      <c r="A760" s="2226" t="s">
        <v>590</v>
      </c>
      <c r="B760" s="152"/>
      <c r="D760" s="2340"/>
      <c r="E760" s="2234">
        <v>9</v>
      </c>
      <c r="F760" s="2187" t="s">
        <v>1027</v>
      </c>
      <c r="G760" s="2389">
        <v>0</v>
      </c>
      <c r="H760" s="2389" t="s">
        <v>1027</v>
      </c>
      <c r="I760" s="226" t="s">
        <v>1453</v>
      </c>
      <c r="J760" s="2391" t="s">
        <v>1027</v>
      </c>
      <c r="K760" s="2391" t="s">
        <v>1027</v>
      </c>
      <c r="L760" s="2391" t="s">
        <v>1027</v>
      </c>
      <c r="M760" s="2391" t="s">
        <v>1027</v>
      </c>
      <c r="N760" s="2391" t="s">
        <v>1027</v>
      </c>
      <c r="O760" s="2437" t="s">
        <v>1027</v>
      </c>
      <c r="P760" s="2391" t="s">
        <v>1027</v>
      </c>
      <c r="R760" s="2186"/>
      <c r="T760" s="2185" t="s">
        <v>1452</v>
      </c>
      <c r="U760" s="2391" t="s">
        <v>1027</v>
      </c>
      <c r="V760" s="2391" t="s">
        <v>1027</v>
      </c>
      <c r="W760" s="2391" t="s">
        <v>1027</v>
      </c>
      <c r="X760" s="2391" t="s">
        <v>1027</v>
      </c>
      <c r="Y760" s="2391" t="s">
        <v>1027</v>
      </c>
    </row>
    <row r="761" spans="1:25" s="2185" customFormat="1" ht="13.8">
      <c r="A761" s="2226" t="s">
        <v>590</v>
      </c>
      <c r="B761" s="152"/>
      <c r="D761" s="2340"/>
      <c r="E761" s="2234">
        <v>10</v>
      </c>
      <c r="F761" s="2187" t="s">
        <v>1027</v>
      </c>
      <c r="G761" s="2389">
        <v>0</v>
      </c>
      <c r="H761" s="2389" t="s">
        <v>1027</v>
      </c>
      <c r="I761" s="226" t="s">
        <v>1453</v>
      </c>
      <c r="J761" s="2391" t="s">
        <v>1027</v>
      </c>
      <c r="K761" s="2391" t="s">
        <v>1027</v>
      </c>
      <c r="L761" s="2391" t="s">
        <v>1027</v>
      </c>
      <c r="M761" s="2391" t="s">
        <v>1027</v>
      </c>
      <c r="N761" s="2391" t="s">
        <v>1027</v>
      </c>
      <c r="O761" s="2437" t="s">
        <v>1027</v>
      </c>
      <c r="P761" s="2391" t="s">
        <v>1027</v>
      </c>
      <c r="R761" s="2186"/>
      <c r="T761" s="2185" t="s">
        <v>1452</v>
      </c>
      <c r="U761" s="2391" t="s">
        <v>1027</v>
      </c>
      <c r="V761" s="2391" t="s">
        <v>1027</v>
      </c>
      <c r="W761" s="2391" t="s">
        <v>1027</v>
      </c>
      <c r="X761" s="2391" t="s">
        <v>1027</v>
      </c>
      <c r="Y761" s="2391" t="s">
        <v>1027</v>
      </c>
    </row>
    <row r="762" spans="1:25" s="2185" customFormat="1" ht="13.8">
      <c r="A762" s="2226" t="s">
        <v>590</v>
      </c>
      <c r="B762" s="152"/>
      <c r="D762" s="2340"/>
      <c r="E762" s="2234">
        <v>11</v>
      </c>
      <c r="F762" s="2187" t="s">
        <v>1027</v>
      </c>
      <c r="G762" s="2389">
        <v>0</v>
      </c>
      <c r="H762" s="2389" t="s">
        <v>1027</v>
      </c>
      <c r="I762" s="226" t="s">
        <v>1453</v>
      </c>
      <c r="J762" s="2391" t="s">
        <v>1027</v>
      </c>
      <c r="K762" s="2391" t="s">
        <v>1027</v>
      </c>
      <c r="L762" s="2391" t="s">
        <v>1027</v>
      </c>
      <c r="M762" s="2391" t="s">
        <v>1027</v>
      </c>
      <c r="N762" s="2391" t="s">
        <v>1027</v>
      </c>
      <c r="O762" s="2437" t="s">
        <v>1027</v>
      </c>
      <c r="P762" s="2391" t="s">
        <v>1027</v>
      </c>
      <c r="R762" s="2186"/>
      <c r="T762" s="2185" t="s">
        <v>1452</v>
      </c>
      <c r="U762" s="2391" t="s">
        <v>1027</v>
      </c>
      <c r="V762" s="2391" t="s">
        <v>1027</v>
      </c>
      <c r="W762" s="2391" t="s">
        <v>1027</v>
      </c>
      <c r="X762" s="2391" t="s">
        <v>1027</v>
      </c>
      <c r="Y762" s="2391" t="s">
        <v>1027</v>
      </c>
    </row>
    <row r="763" spans="1:25" s="2185" customFormat="1" ht="13.8">
      <c r="A763" s="2226" t="s">
        <v>590</v>
      </c>
      <c r="B763" s="152"/>
      <c r="D763" s="2340"/>
      <c r="E763" s="2234">
        <v>12</v>
      </c>
      <c r="F763" s="2187" t="s">
        <v>1027</v>
      </c>
      <c r="G763" s="2389">
        <v>0</v>
      </c>
      <c r="H763" s="2389" t="s">
        <v>1027</v>
      </c>
      <c r="I763" s="226" t="s">
        <v>1453</v>
      </c>
      <c r="J763" s="2391" t="s">
        <v>1027</v>
      </c>
      <c r="K763" s="2391" t="s">
        <v>1027</v>
      </c>
      <c r="L763" s="2391" t="s">
        <v>1027</v>
      </c>
      <c r="M763" s="2391" t="s">
        <v>1027</v>
      </c>
      <c r="N763" s="2391" t="s">
        <v>1027</v>
      </c>
      <c r="O763" s="2437" t="s">
        <v>1027</v>
      </c>
      <c r="P763" s="2391" t="s">
        <v>1027</v>
      </c>
      <c r="R763" s="2186"/>
      <c r="T763" s="2185" t="s">
        <v>1452</v>
      </c>
      <c r="U763" s="2391" t="s">
        <v>1027</v>
      </c>
      <c r="V763" s="2391" t="s">
        <v>1027</v>
      </c>
      <c r="W763" s="2391" t="s">
        <v>1027</v>
      </c>
      <c r="X763" s="2391" t="s">
        <v>1027</v>
      </c>
      <c r="Y763" s="2391" t="s">
        <v>1027</v>
      </c>
    </row>
    <row r="764" spans="1:25" s="2185" customFormat="1" ht="13.8">
      <c r="A764" s="2226" t="s">
        <v>590</v>
      </c>
      <c r="B764" s="152"/>
      <c r="D764" s="2340"/>
      <c r="E764" s="2234">
        <v>13</v>
      </c>
      <c r="F764" s="2187" t="s">
        <v>1027</v>
      </c>
      <c r="G764" s="2389">
        <v>0</v>
      </c>
      <c r="H764" s="2389" t="s">
        <v>1027</v>
      </c>
      <c r="I764" s="226" t="s">
        <v>1453</v>
      </c>
      <c r="J764" s="2391" t="s">
        <v>1027</v>
      </c>
      <c r="K764" s="2391" t="s">
        <v>1027</v>
      </c>
      <c r="L764" s="2391" t="s">
        <v>1027</v>
      </c>
      <c r="M764" s="2391" t="s">
        <v>1027</v>
      </c>
      <c r="N764" s="2391" t="s">
        <v>1027</v>
      </c>
      <c r="O764" s="2437" t="s">
        <v>1027</v>
      </c>
      <c r="P764" s="2391" t="s">
        <v>1027</v>
      </c>
      <c r="R764" s="2186"/>
      <c r="T764" s="2185" t="s">
        <v>1452</v>
      </c>
      <c r="U764" s="2391" t="s">
        <v>1027</v>
      </c>
      <c r="V764" s="2391" t="s">
        <v>1027</v>
      </c>
      <c r="W764" s="2391" t="s">
        <v>1027</v>
      </c>
      <c r="X764" s="2391" t="s">
        <v>1027</v>
      </c>
      <c r="Y764" s="2391" t="s">
        <v>1027</v>
      </c>
    </row>
    <row r="765" spans="1:25" s="2185" customFormat="1" ht="13.8">
      <c r="A765" s="2226" t="s">
        <v>590</v>
      </c>
      <c r="B765" s="152"/>
      <c r="D765" s="2340"/>
      <c r="E765" s="2234">
        <v>14</v>
      </c>
      <c r="F765" s="2187" t="s">
        <v>1027</v>
      </c>
      <c r="G765" s="2389">
        <v>0</v>
      </c>
      <c r="H765" s="2389" t="s">
        <v>1027</v>
      </c>
      <c r="I765" s="226" t="s">
        <v>1453</v>
      </c>
      <c r="J765" s="2391" t="s">
        <v>1027</v>
      </c>
      <c r="K765" s="2391" t="s">
        <v>1027</v>
      </c>
      <c r="L765" s="2391" t="s">
        <v>1027</v>
      </c>
      <c r="M765" s="2391" t="s">
        <v>1027</v>
      </c>
      <c r="N765" s="2391" t="s">
        <v>1027</v>
      </c>
      <c r="O765" s="2437" t="s">
        <v>1027</v>
      </c>
      <c r="P765" s="2391" t="s">
        <v>1027</v>
      </c>
      <c r="R765" s="2186"/>
      <c r="T765" s="2185" t="s">
        <v>1452</v>
      </c>
      <c r="U765" s="2391" t="s">
        <v>1027</v>
      </c>
      <c r="V765" s="2391" t="s">
        <v>1027</v>
      </c>
      <c r="W765" s="2391" t="s">
        <v>1027</v>
      </c>
      <c r="X765" s="2391" t="s">
        <v>1027</v>
      </c>
      <c r="Y765" s="2391" t="s">
        <v>1027</v>
      </c>
    </row>
    <row r="766" spans="1:25" s="2185" customFormat="1" ht="13.8">
      <c r="A766" s="2226" t="s">
        <v>590</v>
      </c>
      <c r="B766" s="152"/>
      <c r="D766" s="2340"/>
      <c r="E766" s="2234">
        <v>15</v>
      </c>
      <c r="F766" s="2187" t="s">
        <v>1027</v>
      </c>
      <c r="G766" s="2389">
        <v>0</v>
      </c>
      <c r="H766" s="2389" t="s">
        <v>1027</v>
      </c>
      <c r="I766" s="226" t="s">
        <v>1453</v>
      </c>
      <c r="J766" s="2391" t="s">
        <v>1027</v>
      </c>
      <c r="K766" s="2391" t="s">
        <v>1027</v>
      </c>
      <c r="L766" s="2391" t="s">
        <v>1027</v>
      </c>
      <c r="M766" s="2391" t="s">
        <v>1027</v>
      </c>
      <c r="N766" s="2391" t="s">
        <v>1027</v>
      </c>
      <c r="O766" s="2437" t="s">
        <v>1027</v>
      </c>
      <c r="P766" s="2391" t="s">
        <v>1027</v>
      </c>
      <c r="R766" s="2186"/>
      <c r="T766" s="2185" t="s">
        <v>1452</v>
      </c>
      <c r="U766" s="2391" t="s">
        <v>1027</v>
      </c>
      <c r="V766" s="2391" t="s">
        <v>1027</v>
      </c>
      <c r="W766" s="2391" t="s">
        <v>1027</v>
      </c>
      <c r="X766" s="2391" t="s">
        <v>1027</v>
      </c>
      <c r="Y766" s="2391" t="s">
        <v>1027</v>
      </c>
    </row>
    <row r="767" spans="1:25" s="2185" customFormat="1" ht="13.8">
      <c r="A767" s="2226" t="s">
        <v>590</v>
      </c>
      <c r="B767" s="152"/>
      <c r="D767" s="2340"/>
      <c r="E767" s="2234">
        <v>16</v>
      </c>
      <c r="F767" s="2187" t="s">
        <v>1027</v>
      </c>
      <c r="G767" s="2389">
        <v>0</v>
      </c>
      <c r="H767" s="2389" t="s">
        <v>1027</v>
      </c>
      <c r="I767" s="226" t="s">
        <v>1453</v>
      </c>
      <c r="J767" s="2391" t="s">
        <v>1027</v>
      </c>
      <c r="K767" s="2391" t="s">
        <v>1027</v>
      </c>
      <c r="L767" s="2391" t="s">
        <v>1027</v>
      </c>
      <c r="M767" s="2391" t="s">
        <v>1027</v>
      </c>
      <c r="N767" s="2391" t="s">
        <v>1027</v>
      </c>
      <c r="O767" s="2437" t="s">
        <v>1027</v>
      </c>
      <c r="P767" s="2391" t="s">
        <v>1027</v>
      </c>
      <c r="R767" s="2186"/>
      <c r="T767" s="2185" t="s">
        <v>1452</v>
      </c>
      <c r="U767" s="2391" t="s">
        <v>1027</v>
      </c>
      <c r="V767" s="2391" t="s">
        <v>1027</v>
      </c>
      <c r="W767" s="2391" t="s">
        <v>1027</v>
      </c>
      <c r="X767" s="2391" t="s">
        <v>1027</v>
      </c>
      <c r="Y767" s="2391" t="s">
        <v>1027</v>
      </c>
    </row>
    <row r="768" spans="1:25" s="2185" customFormat="1" ht="13.8">
      <c r="A768" s="2226" t="s">
        <v>590</v>
      </c>
      <c r="B768" s="152"/>
      <c r="D768" s="2340"/>
      <c r="E768" s="2234">
        <v>17</v>
      </c>
      <c r="F768" s="2187" t="s">
        <v>1027</v>
      </c>
      <c r="G768" s="2389">
        <v>0</v>
      </c>
      <c r="H768" s="2389" t="s">
        <v>1027</v>
      </c>
      <c r="I768" s="226" t="s">
        <v>1453</v>
      </c>
      <c r="J768" s="2391" t="s">
        <v>1027</v>
      </c>
      <c r="K768" s="2391" t="s">
        <v>1027</v>
      </c>
      <c r="L768" s="2391" t="s">
        <v>1027</v>
      </c>
      <c r="M768" s="2391" t="s">
        <v>1027</v>
      </c>
      <c r="N768" s="2391" t="s">
        <v>1027</v>
      </c>
      <c r="O768" s="2437" t="s">
        <v>1027</v>
      </c>
      <c r="P768" s="2391" t="s">
        <v>1027</v>
      </c>
      <c r="R768" s="2186"/>
      <c r="T768" s="2185" t="s">
        <v>1452</v>
      </c>
      <c r="U768" s="2391" t="s">
        <v>1027</v>
      </c>
      <c r="V768" s="2391" t="s">
        <v>1027</v>
      </c>
      <c r="W768" s="2391" t="s">
        <v>1027</v>
      </c>
      <c r="X768" s="2391" t="s">
        <v>1027</v>
      </c>
      <c r="Y768" s="2391" t="s">
        <v>1027</v>
      </c>
    </row>
    <row r="769" spans="1:32" s="2185" customFormat="1" ht="13.8">
      <c r="A769" s="2226" t="s">
        <v>590</v>
      </c>
      <c r="B769" s="152"/>
      <c r="D769" s="2340"/>
      <c r="E769" s="2234">
        <v>18</v>
      </c>
      <c r="F769" s="2187" t="s">
        <v>1027</v>
      </c>
      <c r="G769" s="2389">
        <v>0</v>
      </c>
      <c r="H769" s="2389" t="s">
        <v>1027</v>
      </c>
      <c r="I769" s="226" t="s">
        <v>1453</v>
      </c>
      <c r="J769" s="2391" t="s">
        <v>1027</v>
      </c>
      <c r="K769" s="2391" t="s">
        <v>1027</v>
      </c>
      <c r="L769" s="2391" t="s">
        <v>1027</v>
      </c>
      <c r="M769" s="2391" t="s">
        <v>1027</v>
      </c>
      <c r="N769" s="2391" t="s">
        <v>1027</v>
      </c>
      <c r="O769" s="2437" t="s">
        <v>1027</v>
      </c>
      <c r="P769" s="2391" t="s">
        <v>1027</v>
      </c>
      <c r="R769" s="2186"/>
      <c r="T769" s="2185" t="s">
        <v>1452</v>
      </c>
      <c r="U769" s="2391" t="s">
        <v>1027</v>
      </c>
      <c r="V769" s="2391" t="s">
        <v>1027</v>
      </c>
      <c r="W769" s="2391" t="s">
        <v>1027</v>
      </c>
      <c r="X769" s="2391" t="s">
        <v>1027</v>
      </c>
      <c r="Y769" s="2391" t="s">
        <v>1027</v>
      </c>
    </row>
    <row r="770" spans="1:32" s="2185" customFormat="1" ht="13.8">
      <c r="A770" s="2226" t="s">
        <v>590</v>
      </c>
      <c r="B770" s="152"/>
      <c r="D770" s="2340"/>
      <c r="E770" s="2234">
        <v>19</v>
      </c>
      <c r="F770" s="2187" t="s">
        <v>1027</v>
      </c>
      <c r="G770" s="2389">
        <v>0</v>
      </c>
      <c r="H770" s="2389" t="s">
        <v>1027</v>
      </c>
      <c r="I770" s="226" t="s">
        <v>1453</v>
      </c>
      <c r="J770" s="2391" t="s">
        <v>1027</v>
      </c>
      <c r="K770" s="2391" t="s">
        <v>1027</v>
      </c>
      <c r="L770" s="2391" t="s">
        <v>1027</v>
      </c>
      <c r="M770" s="2391" t="s">
        <v>1027</v>
      </c>
      <c r="N770" s="2391" t="s">
        <v>1027</v>
      </c>
      <c r="O770" s="2437" t="s">
        <v>1027</v>
      </c>
      <c r="P770" s="2391" t="s">
        <v>1027</v>
      </c>
      <c r="R770" s="2186"/>
      <c r="T770" s="2185" t="s">
        <v>1452</v>
      </c>
      <c r="U770" s="2391" t="s">
        <v>1027</v>
      </c>
      <c r="V770" s="2391" t="s">
        <v>1027</v>
      </c>
      <c r="W770" s="2391" t="s">
        <v>1027</v>
      </c>
      <c r="X770" s="2391" t="s">
        <v>1027</v>
      </c>
      <c r="Y770" s="2391" t="s">
        <v>1027</v>
      </c>
    </row>
    <row r="771" spans="1:32" s="2185" customFormat="1" ht="13.8">
      <c r="A771" s="2226" t="s">
        <v>590</v>
      </c>
      <c r="B771" s="152"/>
      <c r="D771" s="2340"/>
      <c r="E771" s="2234">
        <v>20</v>
      </c>
      <c r="F771" s="2187" t="s">
        <v>1027</v>
      </c>
      <c r="G771" s="2389">
        <v>0</v>
      </c>
      <c r="H771" s="2389" t="s">
        <v>1027</v>
      </c>
      <c r="I771" s="226" t="s">
        <v>1453</v>
      </c>
      <c r="J771" s="2391" t="s">
        <v>1027</v>
      </c>
      <c r="K771" s="2391" t="s">
        <v>1027</v>
      </c>
      <c r="L771" s="2391" t="s">
        <v>1027</v>
      </c>
      <c r="M771" s="2391" t="s">
        <v>1027</v>
      </c>
      <c r="N771" s="2391" t="s">
        <v>1027</v>
      </c>
      <c r="O771" s="2437" t="s">
        <v>1027</v>
      </c>
      <c r="P771" s="2391" t="s">
        <v>1027</v>
      </c>
      <c r="R771" s="2186"/>
      <c r="T771" s="2185" t="s">
        <v>1452</v>
      </c>
      <c r="U771" s="2391" t="s">
        <v>1027</v>
      </c>
      <c r="V771" s="2391" t="s">
        <v>1027</v>
      </c>
      <c r="W771" s="2391" t="s">
        <v>1027</v>
      </c>
      <c r="X771" s="2391" t="s">
        <v>1027</v>
      </c>
      <c r="Y771" s="2391" t="s">
        <v>1027</v>
      </c>
    </row>
    <row r="772" spans="1:32" s="2185" customFormat="1" ht="13.8">
      <c r="A772" s="2226" t="s">
        <v>590</v>
      </c>
      <c r="B772" s="152"/>
      <c r="D772" s="2340"/>
      <c r="E772" s="2234">
        <v>21</v>
      </c>
      <c r="F772" s="2187" t="s">
        <v>1027</v>
      </c>
      <c r="G772" s="2389">
        <v>0</v>
      </c>
      <c r="H772" s="2389" t="s">
        <v>1027</v>
      </c>
      <c r="I772" s="226" t="s">
        <v>1453</v>
      </c>
      <c r="J772" s="2391" t="s">
        <v>1027</v>
      </c>
      <c r="K772" s="2391" t="s">
        <v>1027</v>
      </c>
      <c r="L772" s="2391" t="s">
        <v>1027</v>
      </c>
      <c r="M772" s="2391" t="s">
        <v>1027</v>
      </c>
      <c r="N772" s="2391" t="s">
        <v>1027</v>
      </c>
      <c r="O772" s="2437" t="s">
        <v>1027</v>
      </c>
      <c r="P772" s="2391" t="s">
        <v>1027</v>
      </c>
      <c r="R772" s="2186"/>
      <c r="T772" s="2185" t="s">
        <v>1452</v>
      </c>
      <c r="U772" s="2391" t="s">
        <v>1027</v>
      </c>
      <c r="V772" s="2391" t="s">
        <v>1027</v>
      </c>
      <c r="W772" s="2391" t="s">
        <v>1027</v>
      </c>
      <c r="X772" s="2391" t="s">
        <v>1027</v>
      </c>
      <c r="Y772" s="2391" t="s">
        <v>1027</v>
      </c>
    </row>
    <row r="773" spans="1:32" s="2185" customFormat="1" ht="13.8">
      <c r="A773" s="2226" t="s">
        <v>590</v>
      </c>
      <c r="B773" s="152"/>
      <c r="D773" s="2340"/>
      <c r="E773" s="2234">
        <v>22</v>
      </c>
      <c r="F773" s="2187" t="s">
        <v>1027</v>
      </c>
      <c r="G773" s="2389">
        <v>0</v>
      </c>
      <c r="H773" s="2389" t="s">
        <v>1027</v>
      </c>
      <c r="I773" s="226" t="s">
        <v>1453</v>
      </c>
      <c r="J773" s="2391" t="s">
        <v>1027</v>
      </c>
      <c r="K773" s="2391" t="s">
        <v>1027</v>
      </c>
      <c r="L773" s="2391" t="s">
        <v>1027</v>
      </c>
      <c r="M773" s="2391" t="s">
        <v>1027</v>
      </c>
      <c r="N773" s="2391" t="s">
        <v>1027</v>
      </c>
      <c r="O773" s="2437" t="s">
        <v>1027</v>
      </c>
      <c r="P773" s="2391" t="s">
        <v>1027</v>
      </c>
      <c r="R773" s="2186"/>
      <c r="T773" s="2185" t="s">
        <v>1452</v>
      </c>
      <c r="U773" s="2391" t="s">
        <v>1027</v>
      </c>
      <c r="V773" s="2391" t="s">
        <v>1027</v>
      </c>
      <c r="W773" s="2391" t="s">
        <v>1027</v>
      </c>
      <c r="X773" s="2391" t="s">
        <v>1027</v>
      </c>
      <c r="Y773" s="2391" t="s">
        <v>1027</v>
      </c>
    </row>
    <row r="774" spans="1:32" s="2185" customFormat="1" ht="13.8">
      <c r="A774" s="2226" t="s">
        <v>590</v>
      </c>
      <c r="B774" s="152"/>
      <c r="D774" s="2340"/>
      <c r="E774" s="2234">
        <v>23</v>
      </c>
      <c r="F774" s="2187" t="s">
        <v>1027</v>
      </c>
      <c r="G774" s="2389">
        <v>0</v>
      </c>
      <c r="H774" s="2389" t="s">
        <v>1027</v>
      </c>
      <c r="I774" s="226" t="s">
        <v>1453</v>
      </c>
      <c r="J774" s="2391" t="s">
        <v>1027</v>
      </c>
      <c r="K774" s="2391" t="s">
        <v>1027</v>
      </c>
      <c r="L774" s="2391" t="s">
        <v>1027</v>
      </c>
      <c r="M774" s="2391" t="s">
        <v>1027</v>
      </c>
      <c r="N774" s="2391" t="s">
        <v>1027</v>
      </c>
      <c r="O774" s="2437" t="s">
        <v>1027</v>
      </c>
      <c r="P774" s="2391" t="s">
        <v>1027</v>
      </c>
      <c r="R774" s="2186"/>
      <c r="T774" s="2185" t="s">
        <v>1452</v>
      </c>
      <c r="U774" s="2391" t="s">
        <v>1027</v>
      </c>
      <c r="V774" s="2391" t="s">
        <v>1027</v>
      </c>
      <c r="W774" s="2391" t="s">
        <v>1027</v>
      </c>
      <c r="X774" s="2391" t="s">
        <v>1027</v>
      </c>
      <c r="Y774" s="2391" t="s">
        <v>1027</v>
      </c>
    </row>
    <row r="775" spans="1:32" s="2185" customFormat="1" ht="13.8">
      <c r="A775" s="2226" t="s">
        <v>590</v>
      </c>
      <c r="B775" s="152"/>
      <c r="D775" s="2340"/>
      <c r="E775" s="2234">
        <v>24</v>
      </c>
      <c r="F775" s="2187" t="s">
        <v>1027</v>
      </c>
      <c r="G775" s="2389">
        <v>0</v>
      </c>
      <c r="H775" s="2389" t="s">
        <v>1027</v>
      </c>
      <c r="I775" s="226" t="s">
        <v>1453</v>
      </c>
      <c r="J775" s="2391" t="s">
        <v>1027</v>
      </c>
      <c r="K775" s="2391" t="s">
        <v>1027</v>
      </c>
      <c r="L775" s="2391" t="s">
        <v>1027</v>
      </c>
      <c r="M775" s="2391" t="s">
        <v>1027</v>
      </c>
      <c r="N775" s="2391" t="s">
        <v>1027</v>
      </c>
      <c r="O775" s="2437" t="s">
        <v>1027</v>
      </c>
      <c r="P775" s="2391" t="s">
        <v>1027</v>
      </c>
      <c r="R775" s="2186"/>
      <c r="T775" s="2185" t="s">
        <v>1452</v>
      </c>
      <c r="U775" s="2391" t="s">
        <v>1027</v>
      </c>
      <c r="V775" s="2391" t="s">
        <v>1027</v>
      </c>
      <c r="W775" s="2391" t="s">
        <v>1027</v>
      </c>
      <c r="X775" s="2391" t="s">
        <v>1027</v>
      </c>
      <c r="Y775" s="2391" t="s">
        <v>1027</v>
      </c>
    </row>
    <row r="776" spans="1:32" s="2185" customFormat="1" ht="13.8">
      <c r="A776" s="2226" t="s">
        <v>590</v>
      </c>
      <c r="B776" s="152"/>
      <c r="D776" s="2340"/>
      <c r="E776" s="2234">
        <v>25</v>
      </c>
      <c r="F776" s="2187" t="s">
        <v>1027</v>
      </c>
      <c r="G776" s="2389">
        <v>0</v>
      </c>
      <c r="H776" s="2389" t="s">
        <v>1027</v>
      </c>
      <c r="I776" s="226" t="s">
        <v>1453</v>
      </c>
      <c r="J776" s="2391" t="s">
        <v>1027</v>
      </c>
      <c r="K776" s="2391" t="s">
        <v>1027</v>
      </c>
      <c r="L776" s="2391" t="s">
        <v>1027</v>
      </c>
      <c r="M776" s="2391" t="s">
        <v>1027</v>
      </c>
      <c r="N776" s="2391" t="s">
        <v>1027</v>
      </c>
      <c r="O776" s="2437" t="s">
        <v>1027</v>
      </c>
      <c r="P776" s="2391" t="s">
        <v>1027</v>
      </c>
      <c r="R776" s="2186"/>
      <c r="T776" s="2185" t="s">
        <v>1452</v>
      </c>
      <c r="U776" s="2391" t="s">
        <v>1027</v>
      </c>
      <c r="V776" s="2391" t="s">
        <v>1027</v>
      </c>
      <c r="W776" s="2391" t="s">
        <v>1027</v>
      </c>
      <c r="X776" s="2391" t="s">
        <v>1027</v>
      </c>
      <c r="Y776" s="2391" t="s">
        <v>1027</v>
      </c>
    </row>
    <row r="777" spans="1:32" s="2185" customFormat="1" ht="13.8">
      <c r="A777" s="152"/>
      <c r="B777" s="152"/>
      <c r="D777" s="2340"/>
      <c r="F777" s="2355" t="s">
        <v>1412</v>
      </c>
      <c r="G777" s="2371"/>
      <c r="H777" s="2371"/>
      <c r="I777" s="2371"/>
      <c r="J777" s="2393">
        <v>64.585999999999999</v>
      </c>
      <c r="K777" s="2393">
        <v>41.3</v>
      </c>
      <c r="L777" s="2393">
        <v>34.239000000000004</v>
      </c>
      <c r="M777" s="2393">
        <v>48.540499999999994</v>
      </c>
      <c r="N777" s="2393">
        <v>56.4375</v>
      </c>
      <c r="O777" s="2394">
        <v>59.247015000000005</v>
      </c>
      <c r="P777" s="2393">
        <v>55.688549999999999</v>
      </c>
      <c r="R777" s="2186"/>
      <c r="U777" s="2393">
        <v>-57.422454999999999</v>
      </c>
      <c r="V777" s="2393">
        <v>-74.451189999999997</v>
      </c>
      <c r="W777" s="2393">
        <v>-80.987674999999996</v>
      </c>
      <c r="X777" s="2393">
        <v>-64.545000000000002</v>
      </c>
      <c r="Y777" s="2393">
        <v>-95.906000000000006</v>
      </c>
    </row>
    <row r="778" spans="1:32" s="2185" customFormat="1" ht="13.8">
      <c r="A778" s="152"/>
      <c r="B778" s="152"/>
      <c r="D778" s="2340"/>
      <c r="F778" s="2187"/>
      <c r="G778" s="2389"/>
      <c r="H778" s="2389"/>
      <c r="I778" s="2389"/>
      <c r="J778" s="2389"/>
      <c r="K778" s="2389"/>
      <c r="L778" s="2446"/>
      <c r="M778" s="2446"/>
      <c r="N778" s="2446"/>
      <c r="O778" s="2447"/>
      <c r="P778" s="2446"/>
    </row>
    <row r="779" spans="1:32" s="2185" customFormat="1" ht="13.8">
      <c r="A779" s="152"/>
      <c r="B779" s="152"/>
      <c r="D779" s="2340"/>
      <c r="F779" s="2187"/>
      <c r="G779" s="2389"/>
      <c r="H779" s="2389"/>
      <c r="I779" s="2389"/>
      <c r="J779" s="2389"/>
      <c r="K779" s="2389"/>
      <c r="L779" s="2446"/>
      <c r="M779" s="2446"/>
      <c r="N779" s="2446"/>
      <c r="O779" s="2447"/>
      <c r="P779" s="2446"/>
      <c r="AF779" s="2233"/>
    </row>
    <row r="780" spans="1:32" s="2185" customFormat="1" ht="13.8">
      <c r="A780" s="152"/>
      <c r="B780" s="152"/>
      <c r="C780" s="2310"/>
      <c r="D780" s="2448"/>
      <c r="E780" s="2243"/>
      <c r="F780" s="2243"/>
      <c r="G780" s="2310"/>
      <c r="H780" s="2310"/>
      <c r="I780" s="2310"/>
      <c r="J780" s="2310"/>
      <c r="K780" s="2310"/>
      <c r="L780" s="2310"/>
      <c r="M780" s="2310"/>
      <c r="N780" s="2310"/>
      <c r="O780" s="2449"/>
      <c r="P780" s="2310"/>
      <c r="Q780" s="2310"/>
      <c r="R780" s="2310"/>
      <c r="S780" s="2310"/>
      <c r="T780" s="2310"/>
      <c r="U780" s="2310"/>
      <c r="V780" s="2310"/>
      <c r="W780" s="2310"/>
      <c r="X780" s="2310"/>
      <c r="Y780" s="2310"/>
      <c r="Z780" s="2310"/>
      <c r="AA780" s="2310"/>
      <c r="AB780" s="2310"/>
      <c r="AC780" s="2310"/>
      <c r="AD780" s="2233"/>
      <c r="AE780" s="2233"/>
    </row>
    <row r="781" spans="1:32" s="2185" customFormat="1" ht="18">
      <c r="A781" s="152"/>
      <c r="B781" s="152"/>
      <c r="C781" s="2450">
        <v>6</v>
      </c>
      <c r="D781" s="2451" t="s">
        <v>1454</v>
      </c>
      <c r="E781" s="2452"/>
      <c r="F781" s="2453"/>
      <c r="G781" s="2454"/>
      <c r="H781" s="2454"/>
      <c r="I781" s="2454"/>
      <c r="J781" s="2454"/>
      <c r="K781" s="2454"/>
      <c r="L781" s="2381"/>
      <c r="M781" s="2381"/>
      <c r="N781" s="2381"/>
      <c r="O781" s="2449"/>
      <c r="P781" s="2310"/>
      <c r="Q781" s="2381"/>
      <c r="R781" s="2381"/>
      <c r="S781" s="2381"/>
      <c r="T781" s="2381"/>
      <c r="U781" s="2381"/>
      <c r="V781" s="2381"/>
      <c r="W781" s="2381"/>
      <c r="X781" s="2381"/>
      <c r="Y781" s="2381"/>
      <c r="Z781" s="2455"/>
      <c r="AA781" s="2455"/>
      <c r="AB781" s="2455"/>
      <c r="AC781" s="2455"/>
    </row>
    <row r="782" spans="1:32" s="2185" customFormat="1" ht="13.8">
      <c r="A782" s="152"/>
      <c r="B782" s="152"/>
      <c r="C782" s="152"/>
      <c r="D782" s="152"/>
      <c r="E782" s="152"/>
      <c r="F782" s="2186"/>
      <c r="G782" s="2186"/>
      <c r="H782" s="2454"/>
      <c r="I782" s="2454"/>
      <c r="J782" s="2454"/>
      <c r="K782" s="2454"/>
      <c r="L782" s="2381"/>
      <c r="M782" s="2381"/>
      <c r="N782" s="2381"/>
      <c r="O782" s="2449"/>
      <c r="P782" s="2310"/>
      <c r="Q782" s="2381"/>
      <c r="R782" s="2381"/>
      <c r="S782" s="2381"/>
      <c r="T782" s="2381"/>
      <c r="U782" s="2381"/>
      <c r="V782" s="2381"/>
      <c r="W782" s="2381"/>
      <c r="X782" s="2381"/>
      <c r="Y782" s="2381"/>
      <c r="Z782" s="2455"/>
      <c r="AA782" s="2455"/>
      <c r="AB782" s="2455"/>
      <c r="AC782" s="2455"/>
    </row>
    <row r="783" spans="1:32" s="2185" customFormat="1" ht="13.8">
      <c r="A783" s="152"/>
      <c r="B783" s="152"/>
      <c r="D783" s="2324">
        <v>6.01</v>
      </c>
      <c r="E783" s="2412"/>
      <c r="F783" s="2326" t="s">
        <v>1455</v>
      </c>
      <c r="G783" s="2320" t="s">
        <v>1417</v>
      </c>
      <c r="H783" s="2320"/>
      <c r="I783" s="2320"/>
      <c r="J783" s="2330" t="s">
        <v>1353</v>
      </c>
      <c r="K783" s="2330" t="s">
        <v>463</v>
      </c>
      <c r="L783" s="2330" t="s">
        <v>464</v>
      </c>
      <c r="M783" s="2330" t="s">
        <v>465</v>
      </c>
      <c r="N783" s="2330" t="s">
        <v>466</v>
      </c>
      <c r="O783" s="2328" t="s">
        <v>147</v>
      </c>
      <c r="P783" s="2330" t="s">
        <v>1420</v>
      </c>
      <c r="R783" s="2186"/>
    </row>
    <row r="784" spans="1:32" s="2185" customFormat="1" ht="13.8">
      <c r="A784" s="152"/>
      <c r="B784" s="152"/>
      <c r="D784" s="2324"/>
      <c r="E784" s="2234">
        <v>0</v>
      </c>
      <c r="F784" s="2432">
        <v>0</v>
      </c>
      <c r="G784" s="2433">
        <v>0</v>
      </c>
      <c r="H784" s="2433" t="s">
        <v>114</v>
      </c>
      <c r="I784" s="2436" t="s">
        <v>1456</v>
      </c>
      <c r="J784" s="2400">
        <v>0</v>
      </c>
      <c r="K784" s="2400">
        <v>0</v>
      </c>
      <c r="L784" s="2400">
        <v>0</v>
      </c>
      <c r="M784" s="2400">
        <v>0</v>
      </c>
      <c r="N784" s="2400">
        <v>0</v>
      </c>
      <c r="O784" s="2401">
        <v>0</v>
      </c>
      <c r="P784" s="2443">
        <v>0</v>
      </c>
      <c r="R784" s="2186"/>
    </row>
    <row r="785" spans="1:18" s="2185" customFormat="1" ht="13.8">
      <c r="A785" s="2226" t="s">
        <v>232</v>
      </c>
      <c r="B785" s="152"/>
      <c r="C785" s="2339"/>
      <c r="D785" s="2340"/>
      <c r="E785" s="2234">
        <v>1</v>
      </c>
      <c r="F785" s="2187" t="s">
        <v>1494</v>
      </c>
      <c r="G785" s="2389" t="s">
        <v>945</v>
      </c>
      <c r="H785" s="2389" t="s">
        <v>114</v>
      </c>
      <c r="I785" s="2185" t="s">
        <v>1456</v>
      </c>
      <c r="J785" s="2391">
        <v>1497.114</v>
      </c>
      <c r="K785" s="2391">
        <v>1147.92</v>
      </c>
      <c r="L785" s="2391">
        <v>1179.18</v>
      </c>
      <c r="M785" s="2391">
        <v>1302.6679999999999</v>
      </c>
      <c r="N785" s="2391">
        <v>1315.0170000000001</v>
      </c>
      <c r="O785" s="2392">
        <v>1358.953</v>
      </c>
      <c r="P785" s="2391">
        <v>1313.933</v>
      </c>
      <c r="R785" s="2186"/>
    </row>
    <row r="786" spans="1:18" s="2185" customFormat="1" ht="13.8">
      <c r="A786" s="2226" t="s">
        <v>232</v>
      </c>
      <c r="B786" s="152"/>
      <c r="D786" s="2340"/>
      <c r="E786" s="2234">
        <v>2</v>
      </c>
      <c r="F786" s="2187" t="s">
        <v>1498</v>
      </c>
      <c r="G786" s="2389" t="s">
        <v>953</v>
      </c>
      <c r="H786" s="2389" t="s">
        <v>114</v>
      </c>
      <c r="I786" s="2185" t="s">
        <v>1456</v>
      </c>
      <c r="J786" s="2391">
        <v>2208.3490000000002</v>
      </c>
      <c r="K786" s="2391">
        <v>2394.7759999999998</v>
      </c>
      <c r="L786" s="2391">
        <v>2685.904</v>
      </c>
      <c r="M786" s="2391">
        <v>3180.77</v>
      </c>
      <c r="N786" s="2391">
        <v>3185.37</v>
      </c>
      <c r="O786" s="2392">
        <v>3014.8449999999998</v>
      </c>
      <c r="P786" s="2391">
        <v>3047.9720000000002</v>
      </c>
      <c r="R786" s="2186"/>
    </row>
    <row r="787" spans="1:18" s="2185" customFormat="1" ht="13.8">
      <c r="A787" s="2226" t="s">
        <v>232</v>
      </c>
      <c r="B787" s="152"/>
      <c r="C787" s="2339"/>
      <c r="D787" s="2340"/>
      <c r="E787" s="2234">
        <v>3</v>
      </c>
      <c r="F787" s="2187" t="s">
        <v>1500</v>
      </c>
      <c r="G787" s="2389" t="s">
        <v>964</v>
      </c>
      <c r="H787" s="2389" t="s">
        <v>114</v>
      </c>
      <c r="I787" s="2185" t="s">
        <v>1456</v>
      </c>
      <c r="J787" s="2391">
        <v>945.76199999999994</v>
      </c>
      <c r="K787" s="2391">
        <v>864.01700000000005</v>
      </c>
      <c r="L787" s="2391">
        <v>839.54700000000003</v>
      </c>
      <c r="M787" s="2391">
        <v>692.12699999999995</v>
      </c>
      <c r="N787" s="2391">
        <v>923.81600000000003</v>
      </c>
      <c r="O787" s="2392">
        <v>926.06</v>
      </c>
      <c r="P787" s="2391">
        <v>989.74400000000003</v>
      </c>
      <c r="R787" s="2186"/>
    </row>
    <row r="788" spans="1:18" s="2185" customFormat="1" ht="13.8">
      <c r="A788" s="2226" t="s">
        <v>232</v>
      </c>
      <c r="B788" s="152"/>
      <c r="C788" s="2339"/>
      <c r="D788" s="2340"/>
      <c r="E788" s="2234">
        <v>4</v>
      </c>
      <c r="F788" s="2187" t="s">
        <v>1503</v>
      </c>
      <c r="G788" s="2389" t="s">
        <v>971</v>
      </c>
      <c r="H788" s="2389" t="s">
        <v>114</v>
      </c>
      <c r="I788" s="2185" t="s">
        <v>1456</v>
      </c>
      <c r="J788" s="2391">
        <v>1957.7729999999999</v>
      </c>
      <c r="K788" s="2391">
        <v>1618.5609999999999</v>
      </c>
      <c r="L788" s="2391">
        <v>1659.8440000000001</v>
      </c>
      <c r="M788" s="2391">
        <v>2077.4940000000001</v>
      </c>
      <c r="N788" s="2391">
        <v>2348.8919999999998</v>
      </c>
      <c r="O788" s="2392">
        <v>2548.9899999999998</v>
      </c>
      <c r="P788" s="2391">
        <v>2736.01</v>
      </c>
      <c r="R788" s="2186"/>
    </row>
    <row r="789" spans="1:18" s="2185" customFormat="1" ht="13.8">
      <c r="A789" s="2226" t="s">
        <v>232</v>
      </c>
      <c r="B789" s="152"/>
      <c r="C789" s="2339"/>
      <c r="D789" s="2340"/>
      <c r="E789" s="2234">
        <v>5</v>
      </c>
      <c r="F789" s="2187" t="s">
        <v>1504</v>
      </c>
      <c r="G789" s="2389" t="s">
        <v>978</v>
      </c>
      <c r="H789" s="2389" t="s">
        <v>114</v>
      </c>
      <c r="I789" s="2185" t="s">
        <v>1456</v>
      </c>
      <c r="J789" s="2391">
        <v>2147</v>
      </c>
      <c r="K789" s="2391">
        <v>1900</v>
      </c>
      <c r="L789" s="2391">
        <v>1883</v>
      </c>
      <c r="M789" s="2391">
        <v>1654</v>
      </c>
      <c r="N789" s="2391">
        <v>1774</v>
      </c>
      <c r="O789" s="2392">
        <v>1479</v>
      </c>
      <c r="P789" s="2391">
        <v>1477</v>
      </c>
      <c r="R789" s="2186"/>
    </row>
    <row r="790" spans="1:18" s="2185" customFormat="1" ht="13.8">
      <c r="A790" s="2226" t="s">
        <v>232</v>
      </c>
      <c r="B790" s="152"/>
      <c r="C790" s="2339"/>
      <c r="D790" s="2340"/>
      <c r="E790" s="2234">
        <v>6</v>
      </c>
      <c r="F790" s="2187" t="s">
        <v>1505</v>
      </c>
      <c r="G790" s="2389" t="s">
        <v>985</v>
      </c>
      <c r="H790" s="2389" t="s">
        <v>114</v>
      </c>
      <c r="I790" s="2185" t="s">
        <v>1456</v>
      </c>
      <c r="J790" s="2391">
        <v>261.16376000000002</v>
      </c>
      <c r="K790" s="2391">
        <v>277.81939999999997</v>
      </c>
      <c r="L790" s="2391">
        <v>317.51877000000002</v>
      </c>
      <c r="M790" s="2391">
        <v>354.90645999999998</v>
      </c>
      <c r="N790" s="2391">
        <v>389.40780999999998</v>
      </c>
      <c r="O790" s="2392">
        <v>413.55853000000002</v>
      </c>
      <c r="P790" s="2391">
        <v>493.33728000000002</v>
      </c>
      <c r="R790" s="2186"/>
    </row>
    <row r="791" spans="1:18" s="2185" customFormat="1" ht="13.8">
      <c r="A791" s="2226" t="s">
        <v>232</v>
      </c>
      <c r="B791" s="152"/>
      <c r="D791" s="2340"/>
      <c r="E791" s="2234">
        <v>7</v>
      </c>
      <c r="F791" s="2187" t="s">
        <v>1508</v>
      </c>
      <c r="G791" s="2389" t="s">
        <v>996</v>
      </c>
      <c r="H791" s="2389" t="s">
        <v>114</v>
      </c>
      <c r="I791" s="2185" t="s">
        <v>1456</v>
      </c>
      <c r="J791" s="2391">
        <v>630.06100000000004</v>
      </c>
      <c r="K791" s="2391">
        <v>511.53800000000001</v>
      </c>
      <c r="L791" s="2391">
        <v>573.89099999999996</v>
      </c>
      <c r="M791" s="2391">
        <v>663.99599999999998</v>
      </c>
      <c r="N791" s="2391">
        <v>706.29700000000003</v>
      </c>
      <c r="O791" s="2392">
        <v>680.89099999999996</v>
      </c>
      <c r="P791" s="2391">
        <v>692.01700000000005</v>
      </c>
      <c r="R791" s="2186"/>
    </row>
    <row r="792" spans="1:18" s="2185" customFormat="1" ht="13.8">
      <c r="A792" s="2226" t="s">
        <v>232</v>
      </c>
      <c r="B792" s="152"/>
      <c r="D792" s="2340"/>
      <c r="E792" s="2234">
        <v>8</v>
      </c>
      <c r="F792" s="2187" t="s">
        <v>1510</v>
      </c>
      <c r="G792" s="2389" t="s">
        <v>1004</v>
      </c>
      <c r="H792" s="2389" t="s">
        <v>114</v>
      </c>
      <c r="I792" s="2185" t="s">
        <v>1456</v>
      </c>
      <c r="J792" s="2391">
        <v>2101.7950000000001</v>
      </c>
      <c r="K792" s="2391">
        <v>1900.835</v>
      </c>
      <c r="L792" s="2391">
        <v>2217.1</v>
      </c>
      <c r="M792" s="2391">
        <v>2203.6</v>
      </c>
      <c r="N792" s="2391">
        <v>2869.4</v>
      </c>
      <c r="O792" s="2392">
        <v>2849</v>
      </c>
      <c r="P792" s="2391">
        <v>2976</v>
      </c>
      <c r="R792" s="2186"/>
    </row>
    <row r="793" spans="1:18" s="2185" customFormat="1" ht="13.8">
      <c r="A793" s="2226" t="s">
        <v>590</v>
      </c>
      <c r="B793" s="152"/>
      <c r="D793" s="2340"/>
      <c r="E793" s="2234">
        <v>9</v>
      </c>
      <c r="F793" s="2187" t="s">
        <v>1027</v>
      </c>
      <c r="G793" s="2389">
        <v>0</v>
      </c>
      <c r="H793" s="2389" t="s">
        <v>1027</v>
      </c>
      <c r="I793" s="2185" t="s">
        <v>1456</v>
      </c>
      <c r="J793" s="2391" t="s">
        <v>1027</v>
      </c>
      <c r="K793" s="2391" t="s">
        <v>1027</v>
      </c>
      <c r="L793" s="2391" t="s">
        <v>1027</v>
      </c>
      <c r="M793" s="2391" t="s">
        <v>1027</v>
      </c>
      <c r="N793" s="2391" t="s">
        <v>1027</v>
      </c>
      <c r="O793" s="2392" t="s">
        <v>1027</v>
      </c>
      <c r="P793" s="2391" t="s">
        <v>1027</v>
      </c>
      <c r="R793" s="2186"/>
    </row>
    <row r="794" spans="1:18" s="2185" customFormat="1" ht="13.8">
      <c r="A794" s="2226" t="s">
        <v>590</v>
      </c>
      <c r="B794" s="152"/>
      <c r="D794" s="2340"/>
      <c r="E794" s="2234">
        <v>10</v>
      </c>
      <c r="F794" s="2187" t="s">
        <v>1027</v>
      </c>
      <c r="G794" s="2389">
        <v>0</v>
      </c>
      <c r="H794" s="2389" t="s">
        <v>1027</v>
      </c>
      <c r="I794" s="2185" t="s">
        <v>1456</v>
      </c>
      <c r="J794" s="2391" t="s">
        <v>1027</v>
      </c>
      <c r="K794" s="2391" t="s">
        <v>1027</v>
      </c>
      <c r="L794" s="2391" t="s">
        <v>1027</v>
      </c>
      <c r="M794" s="2391" t="s">
        <v>1027</v>
      </c>
      <c r="N794" s="2391" t="s">
        <v>1027</v>
      </c>
      <c r="O794" s="2392" t="s">
        <v>1027</v>
      </c>
      <c r="P794" s="2391" t="s">
        <v>1027</v>
      </c>
      <c r="R794" s="2186"/>
    </row>
    <row r="795" spans="1:18" s="2185" customFormat="1" ht="13.8">
      <c r="A795" s="2226" t="s">
        <v>590</v>
      </c>
      <c r="B795" s="152"/>
      <c r="D795" s="2340"/>
      <c r="E795" s="2234">
        <v>11</v>
      </c>
      <c r="F795" s="2187" t="s">
        <v>1027</v>
      </c>
      <c r="G795" s="2389">
        <v>0</v>
      </c>
      <c r="H795" s="2389" t="s">
        <v>1027</v>
      </c>
      <c r="I795" s="2185" t="s">
        <v>1456</v>
      </c>
      <c r="J795" s="2391" t="s">
        <v>1027</v>
      </c>
      <c r="K795" s="2391" t="s">
        <v>1027</v>
      </c>
      <c r="L795" s="2391" t="s">
        <v>1027</v>
      </c>
      <c r="M795" s="2391" t="s">
        <v>1027</v>
      </c>
      <c r="N795" s="2391" t="s">
        <v>1027</v>
      </c>
      <c r="O795" s="2392" t="s">
        <v>1027</v>
      </c>
      <c r="P795" s="2391" t="s">
        <v>1027</v>
      </c>
      <c r="R795" s="2186"/>
    </row>
    <row r="796" spans="1:18" s="2185" customFormat="1" ht="13.8">
      <c r="A796" s="2226" t="s">
        <v>590</v>
      </c>
      <c r="B796" s="152"/>
      <c r="D796" s="2340"/>
      <c r="E796" s="2234">
        <v>12</v>
      </c>
      <c r="F796" s="2187" t="s">
        <v>1027</v>
      </c>
      <c r="G796" s="2389">
        <v>0</v>
      </c>
      <c r="H796" s="2389" t="s">
        <v>1027</v>
      </c>
      <c r="I796" s="2185" t="s">
        <v>1456</v>
      </c>
      <c r="J796" s="2391" t="s">
        <v>1027</v>
      </c>
      <c r="K796" s="2391" t="s">
        <v>1027</v>
      </c>
      <c r="L796" s="2391" t="s">
        <v>1027</v>
      </c>
      <c r="M796" s="2391" t="s">
        <v>1027</v>
      </c>
      <c r="N796" s="2391" t="s">
        <v>1027</v>
      </c>
      <c r="O796" s="2392" t="s">
        <v>1027</v>
      </c>
      <c r="P796" s="2391" t="s">
        <v>1027</v>
      </c>
      <c r="R796" s="2186"/>
    </row>
    <row r="797" spans="1:18" s="2185" customFormat="1" ht="13.8">
      <c r="A797" s="2226" t="s">
        <v>590</v>
      </c>
      <c r="B797" s="152"/>
      <c r="D797" s="2340"/>
      <c r="E797" s="2234">
        <v>13</v>
      </c>
      <c r="F797" s="2187" t="s">
        <v>1027</v>
      </c>
      <c r="G797" s="2389">
        <v>0</v>
      </c>
      <c r="H797" s="2389" t="s">
        <v>1027</v>
      </c>
      <c r="I797" s="2185" t="s">
        <v>1456</v>
      </c>
      <c r="J797" s="2391" t="s">
        <v>1027</v>
      </c>
      <c r="K797" s="2391" t="s">
        <v>1027</v>
      </c>
      <c r="L797" s="2391" t="s">
        <v>1027</v>
      </c>
      <c r="M797" s="2391" t="s">
        <v>1027</v>
      </c>
      <c r="N797" s="2391" t="s">
        <v>1027</v>
      </c>
      <c r="O797" s="2392" t="s">
        <v>1027</v>
      </c>
      <c r="P797" s="2391" t="s">
        <v>1027</v>
      </c>
      <c r="R797" s="2186"/>
    </row>
    <row r="798" spans="1:18" s="2185" customFormat="1" ht="13.8">
      <c r="A798" s="2226" t="s">
        <v>590</v>
      </c>
      <c r="B798" s="152"/>
      <c r="D798" s="2340"/>
      <c r="E798" s="2234">
        <v>14</v>
      </c>
      <c r="F798" s="2187" t="s">
        <v>1027</v>
      </c>
      <c r="G798" s="2389">
        <v>0</v>
      </c>
      <c r="H798" s="2389" t="s">
        <v>1027</v>
      </c>
      <c r="I798" s="2185" t="s">
        <v>1456</v>
      </c>
      <c r="J798" s="2391" t="s">
        <v>1027</v>
      </c>
      <c r="K798" s="2391" t="s">
        <v>1027</v>
      </c>
      <c r="L798" s="2391" t="s">
        <v>1027</v>
      </c>
      <c r="M798" s="2391" t="s">
        <v>1027</v>
      </c>
      <c r="N798" s="2391" t="s">
        <v>1027</v>
      </c>
      <c r="O798" s="2392" t="s">
        <v>1027</v>
      </c>
      <c r="P798" s="2391" t="s">
        <v>1027</v>
      </c>
      <c r="R798" s="2186"/>
    </row>
    <row r="799" spans="1:18" s="2185" customFormat="1" ht="13.8">
      <c r="A799" s="2226" t="s">
        <v>590</v>
      </c>
      <c r="B799" s="152"/>
      <c r="D799" s="2340"/>
      <c r="E799" s="2234">
        <v>15</v>
      </c>
      <c r="F799" s="2187" t="s">
        <v>1027</v>
      </c>
      <c r="G799" s="2389">
        <v>0</v>
      </c>
      <c r="H799" s="2389" t="s">
        <v>1027</v>
      </c>
      <c r="I799" s="2185" t="s">
        <v>1456</v>
      </c>
      <c r="J799" s="2391" t="s">
        <v>1027</v>
      </c>
      <c r="K799" s="2391" t="s">
        <v>1027</v>
      </c>
      <c r="L799" s="2391" t="s">
        <v>1027</v>
      </c>
      <c r="M799" s="2391" t="s">
        <v>1027</v>
      </c>
      <c r="N799" s="2391" t="s">
        <v>1027</v>
      </c>
      <c r="O799" s="2392" t="s">
        <v>1027</v>
      </c>
      <c r="P799" s="2391" t="s">
        <v>1027</v>
      </c>
      <c r="R799" s="2186"/>
    </row>
    <row r="800" spans="1:18" s="2185" customFormat="1" ht="13.8">
      <c r="A800" s="2226" t="s">
        <v>590</v>
      </c>
      <c r="B800" s="152"/>
      <c r="D800" s="2340"/>
      <c r="E800" s="2234">
        <v>16</v>
      </c>
      <c r="F800" s="2187" t="s">
        <v>1027</v>
      </c>
      <c r="G800" s="2389">
        <v>0</v>
      </c>
      <c r="H800" s="2389" t="s">
        <v>1027</v>
      </c>
      <c r="I800" s="2185" t="s">
        <v>1456</v>
      </c>
      <c r="J800" s="2391" t="s">
        <v>1027</v>
      </c>
      <c r="K800" s="2391" t="s">
        <v>1027</v>
      </c>
      <c r="L800" s="2391" t="s">
        <v>1027</v>
      </c>
      <c r="M800" s="2391" t="s">
        <v>1027</v>
      </c>
      <c r="N800" s="2391" t="s">
        <v>1027</v>
      </c>
      <c r="O800" s="2392" t="s">
        <v>1027</v>
      </c>
      <c r="P800" s="2391" t="s">
        <v>1027</v>
      </c>
      <c r="R800" s="2186"/>
    </row>
    <row r="801" spans="1:20" s="2185" customFormat="1" ht="13.8">
      <c r="A801" s="2226" t="s">
        <v>590</v>
      </c>
      <c r="B801" s="152"/>
      <c r="D801" s="2340"/>
      <c r="E801" s="2234">
        <v>17</v>
      </c>
      <c r="F801" s="2187" t="s">
        <v>1027</v>
      </c>
      <c r="G801" s="2389">
        <v>0</v>
      </c>
      <c r="H801" s="2389" t="s">
        <v>1027</v>
      </c>
      <c r="I801" s="2185" t="s">
        <v>1456</v>
      </c>
      <c r="J801" s="2391" t="s">
        <v>1027</v>
      </c>
      <c r="K801" s="2391" t="s">
        <v>1027</v>
      </c>
      <c r="L801" s="2391" t="s">
        <v>1027</v>
      </c>
      <c r="M801" s="2391" t="s">
        <v>1027</v>
      </c>
      <c r="N801" s="2391" t="s">
        <v>1027</v>
      </c>
      <c r="O801" s="2392" t="s">
        <v>1027</v>
      </c>
      <c r="P801" s="2391" t="s">
        <v>1027</v>
      </c>
      <c r="R801" s="2186"/>
    </row>
    <row r="802" spans="1:20" s="2185" customFormat="1" ht="13.8">
      <c r="A802" s="2226" t="s">
        <v>590</v>
      </c>
      <c r="B802" s="152"/>
      <c r="D802" s="2340"/>
      <c r="E802" s="2234">
        <v>18</v>
      </c>
      <c r="F802" s="2187" t="s">
        <v>1027</v>
      </c>
      <c r="G802" s="2389">
        <v>0</v>
      </c>
      <c r="H802" s="2389" t="s">
        <v>1027</v>
      </c>
      <c r="I802" s="2185" t="s">
        <v>1456</v>
      </c>
      <c r="J802" s="2391" t="s">
        <v>1027</v>
      </c>
      <c r="K802" s="2391" t="s">
        <v>1027</v>
      </c>
      <c r="L802" s="2391" t="s">
        <v>1027</v>
      </c>
      <c r="M802" s="2391" t="s">
        <v>1027</v>
      </c>
      <c r="N802" s="2391" t="s">
        <v>1027</v>
      </c>
      <c r="O802" s="2392" t="s">
        <v>1027</v>
      </c>
      <c r="P802" s="2391" t="s">
        <v>1027</v>
      </c>
      <c r="R802" s="2186"/>
    </row>
    <row r="803" spans="1:20" s="2185" customFormat="1" ht="13.8">
      <c r="A803" s="2226" t="s">
        <v>590</v>
      </c>
      <c r="B803" s="152"/>
      <c r="D803" s="2340"/>
      <c r="E803" s="2234">
        <v>19</v>
      </c>
      <c r="F803" s="2187" t="s">
        <v>1027</v>
      </c>
      <c r="G803" s="2389">
        <v>0</v>
      </c>
      <c r="H803" s="2389" t="s">
        <v>1027</v>
      </c>
      <c r="I803" s="2185" t="s">
        <v>1456</v>
      </c>
      <c r="J803" s="2391" t="s">
        <v>1027</v>
      </c>
      <c r="K803" s="2391" t="s">
        <v>1027</v>
      </c>
      <c r="L803" s="2391" t="s">
        <v>1027</v>
      </c>
      <c r="M803" s="2391" t="s">
        <v>1027</v>
      </c>
      <c r="N803" s="2391" t="s">
        <v>1027</v>
      </c>
      <c r="O803" s="2392" t="s">
        <v>1027</v>
      </c>
      <c r="P803" s="2391" t="s">
        <v>1027</v>
      </c>
      <c r="R803" s="2186"/>
    </row>
    <row r="804" spans="1:20" s="2185" customFormat="1" ht="13.8">
      <c r="A804" s="2226" t="s">
        <v>590</v>
      </c>
      <c r="B804" s="152"/>
      <c r="D804" s="2340"/>
      <c r="E804" s="2234">
        <v>20</v>
      </c>
      <c r="F804" s="2187" t="s">
        <v>1027</v>
      </c>
      <c r="G804" s="2389">
        <v>0</v>
      </c>
      <c r="H804" s="2389" t="s">
        <v>1027</v>
      </c>
      <c r="I804" s="2185" t="s">
        <v>1456</v>
      </c>
      <c r="J804" s="2391" t="s">
        <v>1027</v>
      </c>
      <c r="K804" s="2391" t="s">
        <v>1027</v>
      </c>
      <c r="L804" s="2391" t="s">
        <v>1027</v>
      </c>
      <c r="M804" s="2391" t="s">
        <v>1027</v>
      </c>
      <c r="N804" s="2391" t="s">
        <v>1027</v>
      </c>
      <c r="O804" s="2392" t="s">
        <v>1027</v>
      </c>
      <c r="P804" s="2391" t="s">
        <v>1027</v>
      </c>
      <c r="R804" s="2186"/>
    </row>
    <row r="805" spans="1:20" s="2185" customFormat="1" ht="13.8">
      <c r="A805" s="2226" t="s">
        <v>590</v>
      </c>
      <c r="B805" s="152"/>
      <c r="D805" s="2340"/>
      <c r="E805" s="2234">
        <v>21</v>
      </c>
      <c r="F805" s="2187" t="s">
        <v>1027</v>
      </c>
      <c r="G805" s="2389">
        <v>0</v>
      </c>
      <c r="H805" s="2389" t="s">
        <v>1027</v>
      </c>
      <c r="I805" s="2185" t="s">
        <v>1456</v>
      </c>
      <c r="J805" s="2391" t="s">
        <v>1027</v>
      </c>
      <c r="K805" s="2391" t="s">
        <v>1027</v>
      </c>
      <c r="L805" s="2391" t="s">
        <v>1027</v>
      </c>
      <c r="M805" s="2391" t="s">
        <v>1027</v>
      </c>
      <c r="N805" s="2391" t="s">
        <v>1027</v>
      </c>
      <c r="O805" s="2392" t="s">
        <v>1027</v>
      </c>
      <c r="P805" s="2391" t="s">
        <v>1027</v>
      </c>
      <c r="R805" s="2186"/>
    </row>
    <row r="806" spans="1:20" s="2185" customFormat="1" ht="13.8">
      <c r="A806" s="2226" t="s">
        <v>590</v>
      </c>
      <c r="B806" s="152"/>
      <c r="D806" s="2340"/>
      <c r="E806" s="2234">
        <v>22</v>
      </c>
      <c r="F806" s="2187" t="s">
        <v>1027</v>
      </c>
      <c r="G806" s="2389">
        <v>0</v>
      </c>
      <c r="H806" s="2389" t="s">
        <v>1027</v>
      </c>
      <c r="I806" s="2185" t="s">
        <v>1456</v>
      </c>
      <c r="J806" s="2391" t="s">
        <v>1027</v>
      </c>
      <c r="K806" s="2391" t="s">
        <v>1027</v>
      </c>
      <c r="L806" s="2391" t="s">
        <v>1027</v>
      </c>
      <c r="M806" s="2391" t="s">
        <v>1027</v>
      </c>
      <c r="N806" s="2391" t="s">
        <v>1027</v>
      </c>
      <c r="O806" s="2392" t="s">
        <v>1027</v>
      </c>
      <c r="P806" s="2391" t="s">
        <v>1027</v>
      </c>
      <c r="R806" s="2186"/>
    </row>
    <row r="807" spans="1:20" s="2185" customFormat="1" ht="13.8">
      <c r="A807" s="2226" t="s">
        <v>590</v>
      </c>
      <c r="B807" s="152"/>
      <c r="D807" s="2340"/>
      <c r="E807" s="2234">
        <v>23</v>
      </c>
      <c r="F807" s="2187" t="s">
        <v>1027</v>
      </c>
      <c r="G807" s="2389">
        <v>0</v>
      </c>
      <c r="H807" s="2389" t="s">
        <v>1027</v>
      </c>
      <c r="I807" s="2185" t="s">
        <v>1456</v>
      </c>
      <c r="J807" s="2391" t="s">
        <v>1027</v>
      </c>
      <c r="K807" s="2391" t="s">
        <v>1027</v>
      </c>
      <c r="L807" s="2391" t="s">
        <v>1027</v>
      </c>
      <c r="M807" s="2391" t="s">
        <v>1027</v>
      </c>
      <c r="N807" s="2391" t="s">
        <v>1027</v>
      </c>
      <c r="O807" s="2392" t="s">
        <v>1027</v>
      </c>
      <c r="P807" s="2391" t="s">
        <v>1027</v>
      </c>
      <c r="R807" s="2186"/>
    </row>
    <row r="808" spans="1:20" s="2185" customFormat="1" ht="13.8">
      <c r="A808" s="2226" t="s">
        <v>590</v>
      </c>
      <c r="B808" s="152"/>
      <c r="D808" s="2340"/>
      <c r="E808" s="2234">
        <v>24</v>
      </c>
      <c r="F808" s="2187" t="s">
        <v>1027</v>
      </c>
      <c r="G808" s="2389">
        <v>0</v>
      </c>
      <c r="H808" s="2389" t="s">
        <v>1027</v>
      </c>
      <c r="I808" s="2185" t="s">
        <v>1456</v>
      </c>
      <c r="J808" s="2391" t="s">
        <v>1027</v>
      </c>
      <c r="K808" s="2391" t="s">
        <v>1027</v>
      </c>
      <c r="L808" s="2391" t="s">
        <v>1027</v>
      </c>
      <c r="M808" s="2391" t="s">
        <v>1027</v>
      </c>
      <c r="N808" s="2391" t="s">
        <v>1027</v>
      </c>
      <c r="O808" s="2392" t="s">
        <v>1027</v>
      </c>
      <c r="P808" s="2391" t="s">
        <v>1027</v>
      </c>
      <c r="R808" s="2186"/>
    </row>
    <row r="809" spans="1:20" s="2185" customFormat="1" ht="13.8">
      <c r="A809" s="2226" t="s">
        <v>590</v>
      </c>
      <c r="B809" s="152"/>
      <c r="D809" s="2340"/>
      <c r="E809" s="2234">
        <v>25</v>
      </c>
      <c r="F809" s="2187" t="s">
        <v>1027</v>
      </c>
      <c r="G809" s="2389">
        <v>0</v>
      </c>
      <c r="H809" s="2389" t="s">
        <v>1027</v>
      </c>
      <c r="I809" s="2185" t="s">
        <v>1456</v>
      </c>
      <c r="J809" s="2391" t="s">
        <v>1027</v>
      </c>
      <c r="K809" s="2391" t="s">
        <v>1027</v>
      </c>
      <c r="L809" s="2391" t="s">
        <v>1027</v>
      </c>
      <c r="M809" s="2391" t="s">
        <v>1027</v>
      </c>
      <c r="N809" s="2391" t="s">
        <v>1027</v>
      </c>
      <c r="O809" s="2392" t="s">
        <v>1027</v>
      </c>
      <c r="P809" s="2391" t="s">
        <v>1027</v>
      </c>
      <c r="R809" s="2186"/>
    </row>
    <row r="810" spans="1:20" s="2185" customFormat="1" ht="13.8">
      <c r="A810" s="152"/>
      <c r="B810" s="152"/>
      <c r="D810" s="2340"/>
      <c r="F810" s="2355" t="s">
        <v>1412</v>
      </c>
      <c r="G810" s="2371"/>
      <c r="H810" s="2371"/>
      <c r="I810" s="2371"/>
      <c r="J810" s="2393">
        <v>1727.4434999999999</v>
      </c>
      <c r="K810" s="2393">
        <v>1383.2404999999999</v>
      </c>
      <c r="L810" s="2393">
        <v>1419.5120000000002</v>
      </c>
      <c r="M810" s="2393">
        <v>1478.3339999999998</v>
      </c>
      <c r="N810" s="2393">
        <v>1544.5084999999999</v>
      </c>
      <c r="O810" s="2394">
        <v>1418.9765</v>
      </c>
      <c r="P810" s="2393">
        <v>1395.4665</v>
      </c>
      <c r="R810" s="2186"/>
      <c r="T810" s="226"/>
    </row>
    <row r="811" spans="1:20" s="2185" customFormat="1" ht="13.8">
      <c r="A811" s="152"/>
      <c r="B811" s="152"/>
      <c r="D811" s="2340"/>
      <c r="O811" s="2372"/>
      <c r="P811" s="152"/>
      <c r="R811" s="2186"/>
    </row>
    <row r="812" spans="1:20" s="2185" customFormat="1" ht="13.8">
      <c r="A812" s="152"/>
      <c r="B812" s="152"/>
      <c r="D812" s="2340"/>
      <c r="O812" s="2372"/>
      <c r="P812" s="2373"/>
    </row>
    <row r="813" spans="1:20" s="2185" customFormat="1" ht="13.8">
      <c r="A813" s="152"/>
      <c r="B813" s="152"/>
      <c r="D813" s="2340"/>
      <c r="O813" s="2372"/>
      <c r="P813" s="2373"/>
    </row>
    <row r="814" spans="1:20" s="2185" customFormat="1" ht="13.8">
      <c r="A814" s="152"/>
      <c r="B814" s="152"/>
      <c r="D814" s="2324">
        <v>6.02</v>
      </c>
      <c r="E814" s="2412"/>
      <c r="F814" s="2326" t="s">
        <v>966</v>
      </c>
      <c r="G814" s="2320" t="s">
        <v>1417</v>
      </c>
      <c r="H814" s="2320"/>
      <c r="I814" s="2320"/>
      <c r="J814" s="2330" t="s">
        <v>1353</v>
      </c>
      <c r="K814" s="2330" t="s">
        <v>463</v>
      </c>
      <c r="L814" s="2330" t="s">
        <v>464</v>
      </c>
      <c r="M814" s="2330" t="s">
        <v>465</v>
      </c>
      <c r="N814" s="2330" t="s">
        <v>466</v>
      </c>
      <c r="O814" s="2328" t="s">
        <v>147</v>
      </c>
      <c r="P814" s="2330" t="s">
        <v>1420</v>
      </c>
      <c r="R814" s="2186"/>
    </row>
    <row r="815" spans="1:20" s="2185" customFormat="1" ht="13.8">
      <c r="A815" s="152"/>
      <c r="B815" s="152"/>
      <c r="D815" s="2324"/>
      <c r="E815" s="2234">
        <v>0</v>
      </c>
      <c r="F815" s="2432">
        <v>0</v>
      </c>
      <c r="G815" s="2433">
        <v>0</v>
      </c>
      <c r="H815" s="2433" t="s">
        <v>114</v>
      </c>
      <c r="I815" s="2436" t="s">
        <v>1457</v>
      </c>
      <c r="J815" s="2400">
        <v>0</v>
      </c>
      <c r="K815" s="2400">
        <v>0</v>
      </c>
      <c r="L815" s="2400">
        <v>0</v>
      </c>
      <c r="M815" s="2400">
        <v>0</v>
      </c>
      <c r="N815" s="2400">
        <v>0</v>
      </c>
      <c r="O815" s="2401">
        <v>0</v>
      </c>
      <c r="P815" s="2443">
        <v>0</v>
      </c>
      <c r="R815" s="2186"/>
    </row>
    <row r="816" spans="1:20" s="2185" customFormat="1" ht="13.8">
      <c r="A816" s="2226" t="s">
        <v>232</v>
      </c>
      <c r="B816" s="152"/>
      <c r="C816" s="2339"/>
      <c r="D816" s="2340"/>
      <c r="E816" s="2234">
        <v>1</v>
      </c>
      <c r="F816" s="2187" t="s">
        <v>1494</v>
      </c>
      <c r="G816" s="2389" t="s">
        <v>945</v>
      </c>
      <c r="H816" s="2389" t="s">
        <v>114</v>
      </c>
      <c r="I816" s="2185" t="s">
        <v>1457</v>
      </c>
      <c r="J816" s="2391">
        <v>54.600999999999999</v>
      </c>
      <c r="K816" s="2391">
        <v>34.468000000000004</v>
      </c>
      <c r="L816" s="2391">
        <v>32.777999999999999</v>
      </c>
      <c r="M816" s="2391">
        <v>44.914000000000001</v>
      </c>
      <c r="N816" s="2391">
        <v>50.512</v>
      </c>
      <c r="O816" s="2392">
        <v>52.122999999999998</v>
      </c>
      <c r="P816" s="2391">
        <v>58.250999999999998</v>
      </c>
      <c r="R816" s="2186"/>
    </row>
    <row r="817" spans="1:18" s="2185" customFormat="1" ht="13.8">
      <c r="A817" s="2226" t="s">
        <v>232</v>
      </c>
      <c r="B817" s="152"/>
      <c r="D817" s="2340"/>
      <c r="E817" s="2234">
        <v>2</v>
      </c>
      <c r="F817" s="2187" t="s">
        <v>1498</v>
      </c>
      <c r="G817" s="2389" t="s">
        <v>953</v>
      </c>
      <c r="H817" s="2389" t="s">
        <v>114</v>
      </c>
      <c r="I817" s="2185" t="s">
        <v>1457</v>
      </c>
      <c r="J817" s="2391">
        <v>0</v>
      </c>
      <c r="K817" s="2391">
        <v>0</v>
      </c>
      <c r="L817" s="2391">
        <v>0</v>
      </c>
      <c r="M817" s="2391">
        <v>0</v>
      </c>
      <c r="N817" s="2391">
        <v>0</v>
      </c>
      <c r="O817" s="2392">
        <v>0</v>
      </c>
      <c r="P817" s="2391">
        <v>0</v>
      </c>
      <c r="R817" s="2186"/>
    </row>
    <row r="818" spans="1:18" s="2185" customFormat="1" ht="13.8">
      <c r="A818" s="2226" t="s">
        <v>232</v>
      </c>
      <c r="B818" s="152"/>
      <c r="C818" s="2339"/>
      <c r="D818" s="2340"/>
      <c r="E818" s="2234">
        <v>3</v>
      </c>
      <c r="F818" s="2187" t="s">
        <v>1500</v>
      </c>
      <c r="G818" s="2389" t="s">
        <v>964</v>
      </c>
      <c r="H818" s="2389" t="s">
        <v>114</v>
      </c>
      <c r="I818" s="2185" t="s">
        <v>1457</v>
      </c>
      <c r="J818" s="2391">
        <v>15.141999999999999</v>
      </c>
      <c r="K818" s="2391">
        <v>9.6359999999999992</v>
      </c>
      <c r="L818" s="2391">
        <v>11.255000000000001</v>
      </c>
      <c r="M818" s="2391">
        <v>16.738</v>
      </c>
      <c r="N818" s="2391">
        <v>18.414000000000001</v>
      </c>
      <c r="O818" s="2392">
        <v>11.997999999999999</v>
      </c>
      <c r="P818" s="2391">
        <v>14.4</v>
      </c>
      <c r="R818" s="2186"/>
    </row>
    <row r="819" spans="1:18" s="2185" customFormat="1" ht="13.8">
      <c r="A819" s="2226" t="s">
        <v>232</v>
      </c>
      <c r="B819" s="152"/>
      <c r="C819" s="2339"/>
      <c r="D819" s="2340"/>
      <c r="E819" s="2234">
        <v>4</v>
      </c>
      <c r="F819" s="2187" t="s">
        <v>1503</v>
      </c>
      <c r="G819" s="2389" t="s">
        <v>971</v>
      </c>
      <c r="H819" s="2389" t="s">
        <v>114</v>
      </c>
      <c r="I819" s="2185" t="s">
        <v>1457</v>
      </c>
      <c r="J819" s="2391">
        <v>0</v>
      </c>
      <c r="K819" s="2391">
        <v>0</v>
      </c>
      <c r="L819" s="2391">
        <v>0</v>
      </c>
      <c r="M819" s="2391">
        <v>0</v>
      </c>
      <c r="N819" s="2391">
        <v>0</v>
      </c>
      <c r="O819" s="2392">
        <v>0</v>
      </c>
      <c r="P819" s="2391">
        <v>0</v>
      </c>
      <c r="R819" s="2186"/>
    </row>
    <row r="820" spans="1:18" s="2185" customFormat="1" ht="13.8">
      <c r="A820" s="2226" t="s">
        <v>232</v>
      </c>
      <c r="B820" s="152"/>
      <c r="C820" s="2339"/>
      <c r="D820" s="2340"/>
      <c r="E820" s="2234">
        <v>5</v>
      </c>
      <c r="F820" s="2187" t="s">
        <v>1504</v>
      </c>
      <c r="G820" s="2389" t="s">
        <v>978</v>
      </c>
      <c r="H820" s="2389" t="s">
        <v>114</v>
      </c>
      <c r="I820" s="2185" t="s">
        <v>1457</v>
      </c>
      <c r="J820" s="2391">
        <v>0</v>
      </c>
      <c r="K820" s="2391">
        <v>0</v>
      </c>
      <c r="L820" s="2391">
        <v>0</v>
      </c>
      <c r="M820" s="2391">
        <v>0</v>
      </c>
      <c r="N820" s="2391">
        <v>0</v>
      </c>
      <c r="O820" s="2392">
        <v>13</v>
      </c>
      <c r="P820" s="2391">
        <v>0</v>
      </c>
      <c r="R820" s="2186"/>
    </row>
    <row r="821" spans="1:18" s="2185" customFormat="1" ht="13.8">
      <c r="A821" s="2226" t="s">
        <v>232</v>
      </c>
      <c r="B821" s="152"/>
      <c r="C821" s="2339"/>
      <c r="D821" s="2340"/>
      <c r="E821" s="2234">
        <v>6</v>
      </c>
      <c r="F821" s="2187" t="s">
        <v>1505</v>
      </c>
      <c r="G821" s="2389" t="s">
        <v>985</v>
      </c>
      <c r="H821" s="2389" t="s">
        <v>114</v>
      </c>
      <c r="I821" s="2185" t="s">
        <v>1457</v>
      </c>
      <c r="J821" s="2391">
        <v>0</v>
      </c>
      <c r="K821" s="2391">
        <v>0</v>
      </c>
      <c r="L821" s="2391">
        <v>0</v>
      </c>
      <c r="M821" s="2391">
        <v>0</v>
      </c>
      <c r="N821" s="2391">
        <v>0</v>
      </c>
      <c r="O821" s="2392">
        <v>0</v>
      </c>
      <c r="P821" s="2391">
        <v>0</v>
      </c>
      <c r="R821" s="2186"/>
    </row>
    <row r="822" spans="1:18" s="2185" customFormat="1" ht="13.8">
      <c r="A822" s="2226" t="s">
        <v>232</v>
      </c>
      <c r="B822" s="152"/>
      <c r="D822" s="2340"/>
      <c r="E822" s="2234">
        <v>7</v>
      </c>
      <c r="F822" s="2187" t="s">
        <v>1508</v>
      </c>
      <c r="G822" s="2389" t="s">
        <v>996</v>
      </c>
      <c r="H822" s="2389" t="s">
        <v>114</v>
      </c>
      <c r="I822" s="2185" t="s">
        <v>1457</v>
      </c>
      <c r="J822" s="2391">
        <v>0</v>
      </c>
      <c r="K822" s="2391">
        <v>0</v>
      </c>
      <c r="L822" s="2391">
        <v>0</v>
      </c>
      <c r="M822" s="2391">
        <v>0</v>
      </c>
      <c r="N822" s="2391">
        <v>0</v>
      </c>
      <c r="O822" s="2392">
        <v>0</v>
      </c>
      <c r="P822" s="2391">
        <v>0</v>
      </c>
      <c r="R822" s="2186"/>
    </row>
    <row r="823" spans="1:18" s="2185" customFormat="1" ht="13.8">
      <c r="A823" s="2226" t="s">
        <v>232</v>
      </c>
      <c r="B823" s="152"/>
      <c r="D823" s="2340"/>
      <c r="E823" s="2234">
        <v>8</v>
      </c>
      <c r="F823" s="2187" t="s">
        <v>1510</v>
      </c>
      <c r="G823" s="2389" t="s">
        <v>1004</v>
      </c>
      <c r="H823" s="2389" t="s">
        <v>114</v>
      </c>
      <c r="I823" s="2185" t="s">
        <v>1457</v>
      </c>
      <c r="J823" s="2391">
        <v>0</v>
      </c>
      <c r="K823" s="2391">
        <v>0</v>
      </c>
      <c r="L823" s="2391">
        <v>0</v>
      </c>
      <c r="M823" s="2391">
        <v>19.5</v>
      </c>
      <c r="N823" s="2391">
        <v>61.5</v>
      </c>
      <c r="O823" s="2392">
        <v>49.2</v>
      </c>
      <c r="P823" s="2391">
        <v>0</v>
      </c>
      <c r="R823" s="2186"/>
    </row>
    <row r="824" spans="1:18" s="2185" customFormat="1" ht="13.8">
      <c r="A824" s="2226" t="s">
        <v>590</v>
      </c>
      <c r="B824" s="152"/>
      <c r="D824" s="2340"/>
      <c r="E824" s="2234">
        <v>9</v>
      </c>
      <c r="F824" s="2187" t="s">
        <v>1027</v>
      </c>
      <c r="G824" s="2389">
        <v>0</v>
      </c>
      <c r="H824" s="2389" t="s">
        <v>1027</v>
      </c>
      <c r="I824" s="2185" t="s">
        <v>1457</v>
      </c>
      <c r="J824" s="2391" t="s">
        <v>1027</v>
      </c>
      <c r="K824" s="2391" t="s">
        <v>1027</v>
      </c>
      <c r="L824" s="2391" t="s">
        <v>1027</v>
      </c>
      <c r="M824" s="2391" t="s">
        <v>1027</v>
      </c>
      <c r="N824" s="2391" t="s">
        <v>1027</v>
      </c>
      <c r="O824" s="2392" t="s">
        <v>1027</v>
      </c>
      <c r="P824" s="2391" t="s">
        <v>1027</v>
      </c>
      <c r="R824" s="2186"/>
    </row>
    <row r="825" spans="1:18" s="2185" customFormat="1" ht="13.8">
      <c r="A825" s="2226" t="s">
        <v>590</v>
      </c>
      <c r="B825" s="152"/>
      <c r="D825" s="2340"/>
      <c r="E825" s="2234">
        <v>10</v>
      </c>
      <c r="F825" s="2187" t="s">
        <v>1027</v>
      </c>
      <c r="G825" s="2389">
        <v>0</v>
      </c>
      <c r="H825" s="2389" t="s">
        <v>1027</v>
      </c>
      <c r="I825" s="2185" t="s">
        <v>1457</v>
      </c>
      <c r="J825" s="2391" t="s">
        <v>1027</v>
      </c>
      <c r="K825" s="2391" t="s">
        <v>1027</v>
      </c>
      <c r="L825" s="2391" t="s">
        <v>1027</v>
      </c>
      <c r="M825" s="2391" t="s">
        <v>1027</v>
      </c>
      <c r="N825" s="2391" t="s">
        <v>1027</v>
      </c>
      <c r="O825" s="2392" t="s">
        <v>1027</v>
      </c>
      <c r="P825" s="2391" t="s">
        <v>1027</v>
      </c>
      <c r="R825" s="2186"/>
    </row>
    <row r="826" spans="1:18" s="2185" customFormat="1" ht="13.8">
      <c r="A826" s="2226" t="s">
        <v>590</v>
      </c>
      <c r="B826" s="152"/>
      <c r="D826" s="2340"/>
      <c r="E826" s="2234">
        <v>11</v>
      </c>
      <c r="F826" s="2187" t="s">
        <v>1027</v>
      </c>
      <c r="G826" s="2389">
        <v>0</v>
      </c>
      <c r="H826" s="2389" t="s">
        <v>1027</v>
      </c>
      <c r="I826" s="2185" t="s">
        <v>1457</v>
      </c>
      <c r="J826" s="2391" t="s">
        <v>1027</v>
      </c>
      <c r="K826" s="2391" t="s">
        <v>1027</v>
      </c>
      <c r="L826" s="2391" t="s">
        <v>1027</v>
      </c>
      <c r="M826" s="2391" t="s">
        <v>1027</v>
      </c>
      <c r="N826" s="2391" t="s">
        <v>1027</v>
      </c>
      <c r="O826" s="2392" t="s">
        <v>1027</v>
      </c>
      <c r="P826" s="2391" t="s">
        <v>1027</v>
      </c>
      <c r="R826" s="2186"/>
    </row>
    <row r="827" spans="1:18" s="2185" customFormat="1" ht="13.8">
      <c r="A827" s="2226" t="s">
        <v>590</v>
      </c>
      <c r="B827" s="152"/>
      <c r="D827" s="2340"/>
      <c r="E827" s="2234">
        <v>12</v>
      </c>
      <c r="F827" s="2187" t="s">
        <v>1027</v>
      </c>
      <c r="G827" s="2389">
        <v>0</v>
      </c>
      <c r="H827" s="2389" t="s">
        <v>1027</v>
      </c>
      <c r="I827" s="2185" t="s">
        <v>1457</v>
      </c>
      <c r="J827" s="2391" t="s">
        <v>1027</v>
      </c>
      <c r="K827" s="2391" t="s">
        <v>1027</v>
      </c>
      <c r="L827" s="2391" t="s">
        <v>1027</v>
      </c>
      <c r="M827" s="2391" t="s">
        <v>1027</v>
      </c>
      <c r="N827" s="2391" t="s">
        <v>1027</v>
      </c>
      <c r="O827" s="2392" t="s">
        <v>1027</v>
      </c>
      <c r="P827" s="2391" t="s">
        <v>1027</v>
      </c>
      <c r="R827" s="2186"/>
    </row>
    <row r="828" spans="1:18" s="2185" customFormat="1" ht="13.8">
      <c r="A828" s="2226" t="s">
        <v>590</v>
      </c>
      <c r="B828" s="152"/>
      <c r="D828" s="2340"/>
      <c r="E828" s="2234">
        <v>13</v>
      </c>
      <c r="F828" s="2187" t="s">
        <v>1027</v>
      </c>
      <c r="G828" s="2389">
        <v>0</v>
      </c>
      <c r="H828" s="2389" t="s">
        <v>1027</v>
      </c>
      <c r="I828" s="2185" t="s">
        <v>1457</v>
      </c>
      <c r="J828" s="2391" t="s">
        <v>1027</v>
      </c>
      <c r="K828" s="2391" t="s">
        <v>1027</v>
      </c>
      <c r="L828" s="2391" t="s">
        <v>1027</v>
      </c>
      <c r="M828" s="2391" t="s">
        <v>1027</v>
      </c>
      <c r="N828" s="2391" t="s">
        <v>1027</v>
      </c>
      <c r="O828" s="2392" t="s">
        <v>1027</v>
      </c>
      <c r="P828" s="2391" t="s">
        <v>1027</v>
      </c>
      <c r="R828" s="2186"/>
    </row>
    <row r="829" spans="1:18" s="2185" customFormat="1" ht="13.8">
      <c r="A829" s="2226" t="s">
        <v>590</v>
      </c>
      <c r="B829" s="152"/>
      <c r="D829" s="2340"/>
      <c r="E829" s="2234">
        <v>14</v>
      </c>
      <c r="F829" s="2187" t="s">
        <v>1027</v>
      </c>
      <c r="G829" s="2389">
        <v>0</v>
      </c>
      <c r="H829" s="2389" t="s">
        <v>1027</v>
      </c>
      <c r="I829" s="2185" t="s">
        <v>1457</v>
      </c>
      <c r="J829" s="2391" t="s">
        <v>1027</v>
      </c>
      <c r="K829" s="2391" t="s">
        <v>1027</v>
      </c>
      <c r="L829" s="2391" t="s">
        <v>1027</v>
      </c>
      <c r="M829" s="2391" t="s">
        <v>1027</v>
      </c>
      <c r="N829" s="2391" t="s">
        <v>1027</v>
      </c>
      <c r="O829" s="2392" t="s">
        <v>1027</v>
      </c>
      <c r="P829" s="2391" t="s">
        <v>1027</v>
      </c>
      <c r="R829" s="2186"/>
    </row>
    <row r="830" spans="1:18" s="2185" customFormat="1" ht="13.8">
      <c r="A830" s="2226" t="s">
        <v>590</v>
      </c>
      <c r="B830" s="152"/>
      <c r="D830" s="2340"/>
      <c r="E830" s="2234">
        <v>15</v>
      </c>
      <c r="F830" s="2187" t="s">
        <v>1027</v>
      </c>
      <c r="G830" s="2389">
        <v>0</v>
      </c>
      <c r="H830" s="2389" t="s">
        <v>1027</v>
      </c>
      <c r="I830" s="2185" t="s">
        <v>1457</v>
      </c>
      <c r="J830" s="2391" t="s">
        <v>1027</v>
      </c>
      <c r="K830" s="2391" t="s">
        <v>1027</v>
      </c>
      <c r="L830" s="2391" t="s">
        <v>1027</v>
      </c>
      <c r="M830" s="2391" t="s">
        <v>1027</v>
      </c>
      <c r="N830" s="2391" t="s">
        <v>1027</v>
      </c>
      <c r="O830" s="2392" t="s">
        <v>1027</v>
      </c>
      <c r="P830" s="2391" t="s">
        <v>1027</v>
      </c>
      <c r="R830" s="2186"/>
    </row>
    <row r="831" spans="1:18" s="2185" customFormat="1" ht="13.8">
      <c r="A831" s="2226" t="s">
        <v>590</v>
      </c>
      <c r="B831" s="152"/>
      <c r="D831" s="2340"/>
      <c r="E831" s="2234">
        <v>16</v>
      </c>
      <c r="F831" s="2187" t="s">
        <v>1027</v>
      </c>
      <c r="G831" s="2389">
        <v>0</v>
      </c>
      <c r="H831" s="2389" t="s">
        <v>1027</v>
      </c>
      <c r="I831" s="2185" t="s">
        <v>1457</v>
      </c>
      <c r="J831" s="2391" t="s">
        <v>1027</v>
      </c>
      <c r="K831" s="2391" t="s">
        <v>1027</v>
      </c>
      <c r="L831" s="2391" t="s">
        <v>1027</v>
      </c>
      <c r="M831" s="2391" t="s">
        <v>1027</v>
      </c>
      <c r="N831" s="2391" t="s">
        <v>1027</v>
      </c>
      <c r="O831" s="2392" t="s">
        <v>1027</v>
      </c>
      <c r="P831" s="2391" t="s">
        <v>1027</v>
      </c>
      <c r="R831" s="2186"/>
    </row>
    <row r="832" spans="1:18" s="2185" customFormat="1" ht="13.8">
      <c r="A832" s="2226" t="s">
        <v>590</v>
      </c>
      <c r="B832" s="152"/>
      <c r="D832" s="2340"/>
      <c r="E832" s="2234">
        <v>17</v>
      </c>
      <c r="F832" s="2187" t="s">
        <v>1027</v>
      </c>
      <c r="G832" s="2389">
        <v>0</v>
      </c>
      <c r="H832" s="2389" t="s">
        <v>1027</v>
      </c>
      <c r="I832" s="2185" t="s">
        <v>1457</v>
      </c>
      <c r="J832" s="2391" t="s">
        <v>1027</v>
      </c>
      <c r="K832" s="2391" t="s">
        <v>1027</v>
      </c>
      <c r="L832" s="2391" t="s">
        <v>1027</v>
      </c>
      <c r="M832" s="2391" t="s">
        <v>1027</v>
      </c>
      <c r="N832" s="2391" t="s">
        <v>1027</v>
      </c>
      <c r="O832" s="2392" t="s">
        <v>1027</v>
      </c>
      <c r="P832" s="2391" t="s">
        <v>1027</v>
      </c>
      <c r="R832" s="2186"/>
    </row>
    <row r="833" spans="1:20" s="2185" customFormat="1" ht="13.8">
      <c r="A833" s="2226" t="s">
        <v>590</v>
      </c>
      <c r="B833" s="152"/>
      <c r="D833" s="2340"/>
      <c r="E833" s="2234">
        <v>18</v>
      </c>
      <c r="F833" s="2187" t="s">
        <v>1027</v>
      </c>
      <c r="G833" s="2389">
        <v>0</v>
      </c>
      <c r="H833" s="2389" t="s">
        <v>1027</v>
      </c>
      <c r="I833" s="2185" t="s">
        <v>1457</v>
      </c>
      <c r="J833" s="2391" t="s">
        <v>1027</v>
      </c>
      <c r="K833" s="2391" t="s">
        <v>1027</v>
      </c>
      <c r="L833" s="2391" t="s">
        <v>1027</v>
      </c>
      <c r="M833" s="2391" t="s">
        <v>1027</v>
      </c>
      <c r="N833" s="2391" t="s">
        <v>1027</v>
      </c>
      <c r="O833" s="2392" t="s">
        <v>1027</v>
      </c>
      <c r="P833" s="2391" t="s">
        <v>1027</v>
      </c>
      <c r="R833" s="2186"/>
    </row>
    <row r="834" spans="1:20" s="2185" customFormat="1" ht="13.8">
      <c r="A834" s="2226" t="s">
        <v>590</v>
      </c>
      <c r="B834" s="152"/>
      <c r="D834" s="2340"/>
      <c r="E834" s="2234">
        <v>19</v>
      </c>
      <c r="F834" s="2187" t="s">
        <v>1027</v>
      </c>
      <c r="G834" s="2389">
        <v>0</v>
      </c>
      <c r="H834" s="2389" t="s">
        <v>1027</v>
      </c>
      <c r="I834" s="2185" t="s">
        <v>1457</v>
      </c>
      <c r="J834" s="2391" t="s">
        <v>1027</v>
      </c>
      <c r="K834" s="2391" t="s">
        <v>1027</v>
      </c>
      <c r="L834" s="2391" t="s">
        <v>1027</v>
      </c>
      <c r="M834" s="2391" t="s">
        <v>1027</v>
      </c>
      <c r="N834" s="2391" t="s">
        <v>1027</v>
      </c>
      <c r="O834" s="2392" t="s">
        <v>1027</v>
      </c>
      <c r="P834" s="2391" t="s">
        <v>1027</v>
      </c>
      <c r="R834" s="2186"/>
    </row>
    <row r="835" spans="1:20" s="2185" customFormat="1" ht="13.8">
      <c r="A835" s="2226" t="s">
        <v>590</v>
      </c>
      <c r="B835" s="152"/>
      <c r="D835" s="2340"/>
      <c r="E835" s="2234">
        <v>20</v>
      </c>
      <c r="F835" s="2187" t="s">
        <v>1027</v>
      </c>
      <c r="G835" s="2389">
        <v>0</v>
      </c>
      <c r="H835" s="2389" t="s">
        <v>1027</v>
      </c>
      <c r="I835" s="2185" t="s">
        <v>1457</v>
      </c>
      <c r="J835" s="2391" t="s">
        <v>1027</v>
      </c>
      <c r="K835" s="2391" t="s">
        <v>1027</v>
      </c>
      <c r="L835" s="2391" t="s">
        <v>1027</v>
      </c>
      <c r="M835" s="2391" t="s">
        <v>1027</v>
      </c>
      <c r="N835" s="2391" t="s">
        <v>1027</v>
      </c>
      <c r="O835" s="2392" t="s">
        <v>1027</v>
      </c>
      <c r="P835" s="2391" t="s">
        <v>1027</v>
      </c>
      <c r="R835" s="2186"/>
    </row>
    <row r="836" spans="1:20" s="2185" customFormat="1" ht="13.8">
      <c r="A836" s="2226" t="s">
        <v>590</v>
      </c>
      <c r="B836" s="152"/>
      <c r="D836" s="2340"/>
      <c r="E836" s="2234">
        <v>21</v>
      </c>
      <c r="F836" s="2187" t="s">
        <v>1027</v>
      </c>
      <c r="G836" s="2389">
        <v>0</v>
      </c>
      <c r="H836" s="2389" t="s">
        <v>1027</v>
      </c>
      <c r="I836" s="2185" t="s">
        <v>1457</v>
      </c>
      <c r="J836" s="2391" t="s">
        <v>1027</v>
      </c>
      <c r="K836" s="2391" t="s">
        <v>1027</v>
      </c>
      <c r="L836" s="2391" t="s">
        <v>1027</v>
      </c>
      <c r="M836" s="2391" t="s">
        <v>1027</v>
      </c>
      <c r="N836" s="2391" t="s">
        <v>1027</v>
      </c>
      <c r="O836" s="2392" t="s">
        <v>1027</v>
      </c>
      <c r="P836" s="2391" t="s">
        <v>1027</v>
      </c>
      <c r="R836" s="2186"/>
    </row>
    <row r="837" spans="1:20" s="2185" customFormat="1" ht="13.8">
      <c r="A837" s="2226" t="s">
        <v>590</v>
      </c>
      <c r="B837" s="152"/>
      <c r="D837" s="2340"/>
      <c r="E837" s="2234">
        <v>22</v>
      </c>
      <c r="F837" s="2187" t="s">
        <v>1027</v>
      </c>
      <c r="G837" s="2389">
        <v>0</v>
      </c>
      <c r="H837" s="2389" t="s">
        <v>1027</v>
      </c>
      <c r="I837" s="2185" t="s">
        <v>1457</v>
      </c>
      <c r="J837" s="2391" t="s">
        <v>1027</v>
      </c>
      <c r="K837" s="2391" t="s">
        <v>1027</v>
      </c>
      <c r="L837" s="2391" t="s">
        <v>1027</v>
      </c>
      <c r="M837" s="2391" t="s">
        <v>1027</v>
      </c>
      <c r="N837" s="2391" t="s">
        <v>1027</v>
      </c>
      <c r="O837" s="2392" t="s">
        <v>1027</v>
      </c>
      <c r="P837" s="2391" t="s">
        <v>1027</v>
      </c>
      <c r="R837" s="2186"/>
    </row>
    <row r="838" spans="1:20" s="2185" customFormat="1" ht="13.8">
      <c r="A838" s="2226" t="s">
        <v>590</v>
      </c>
      <c r="B838" s="152"/>
      <c r="D838" s="2340"/>
      <c r="E838" s="2234">
        <v>23</v>
      </c>
      <c r="F838" s="2187" t="s">
        <v>1027</v>
      </c>
      <c r="G838" s="2389">
        <v>0</v>
      </c>
      <c r="H838" s="2389" t="s">
        <v>1027</v>
      </c>
      <c r="I838" s="2185" t="s">
        <v>1457</v>
      </c>
      <c r="J838" s="2391" t="s">
        <v>1027</v>
      </c>
      <c r="K838" s="2391" t="s">
        <v>1027</v>
      </c>
      <c r="L838" s="2391" t="s">
        <v>1027</v>
      </c>
      <c r="M838" s="2391" t="s">
        <v>1027</v>
      </c>
      <c r="N838" s="2391" t="s">
        <v>1027</v>
      </c>
      <c r="O838" s="2392" t="s">
        <v>1027</v>
      </c>
      <c r="P838" s="2391" t="s">
        <v>1027</v>
      </c>
      <c r="R838" s="2186"/>
    </row>
    <row r="839" spans="1:20" s="2185" customFormat="1" ht="13.8">
      <c r="A839" s="2226" t="s">
        <v>590</v>
      </c>
      <c r="B839" s="152"/>
      <c r="D839" s="2340"/>
      <c r="E839" s="2234">
        <v>24</v>
      </c>
      <c r="F839" s="2187" t="s">
        <v>1027</v>
      </c>
      <c r="G839" s="2389">
        <v>0</v>
      </c>
      <c r="H839" s="2389" t="s">
        <v>1027</v>
      </c>
      <c r="I839" s="2185" t="s">
        <v>1457</v>
      </c>
      <c r="J839" s="2391" t="s">
        <v>1027</v>
      </c>
      <c r="K839" s="2391" t="s">
        <v>1027</v>
      </c>
      <c r="L839" s="2391" t="s">
        <v>1027</v>
      </c>
      <c r="M839" s="2391" t="s">
        <v>1027</v>
      </c>
      <c r="N839" s="2391" t="s">
        <v>1027</v>
      </c>
      <c r="O839" s="2392" t="s">
        <v>1027</v>
      </c>
      <c r="P839" s="2391" t="s">
        <v>1027</v>
      </c>
      <c r="R839" s="2186"/>
    </row>
    <row r="840" spans="1:20" s="2185" customFormat="1" ht="13.8">
      <c r="A840" s="2226" t="s">
        <v>590</v>
      </c>
      <c r="B840" s="152"/>
      <c r="D840" s="2340"/>
      <c r="E840" s="2234">
        <v>25</v>
      </c>
      <c r="F840" s="2187" t="s">
        <v>1027</v>
      </c>
      <c r="G840" s="2389">
        <v>0</v>
      </c>
      <c r="H840" s="2389" t="s">
        <v>1027</v>
      </c>
      <c r="I840" s="2185" t="s">
        <v>1457</v>
      </c>
      <c r="J840" s="2391" t="s">
        <v>1027</v>
      </c>
      <c r="K840" s="2391" t="s">
        <v>1027</v>
      </c>
      <c r="L840" s="2391" t="s">
        <v>1027</v>
      </c>
      <c r="M840" s="2391" t="s">
        <v>1027</v>
      </c>
      <c r="N840" s="2391" t="s">
        <v>1027</v>
      </c>
      <c r="O840" s="2392" t="s">
        <v>1027</v>
      </c>
      <c r="P840" s="2391" t="s">
        <v>1027</v>
      </c>
      <c r="R840" s="2186"/>
    </row>
    <row r="841" spans="1:20" s="2185" customFormat="1" ht="13.8">
      <c r="A841" s="152"/>
      <c r="B841" s="152"/>
      <c r="D841" s="2340"/>
      <c r="F841" s="2355" t="s">
        <v>1412</v>
      </c>
      <c r="G841" s="2371"/>
      <c r="H841" s="2371"/>
      <c r="I841" s="2371"/>
      <c r="J841" s="2393">
        <v>0</v>
      </c>
      <c r="K841" s="2393">
        <v>0</v>
      </c>
      <c r="L841" s="2393">
        <v>0</v>
      </c>
      <c r="M841" s="2393">
        <v>0</v>
      </c>
      <c r="N841" s="2393">
        <v>0</v>
      </c>
      <c r="O841" s="2394">
        <v>5.9989999999999997</v>
      </c>
      <c r="P841" s="2393">
        <v>0</v>
      </c>
      <c r="R841" s="2186"/>
      <c r="T841" s="226"/>
    </row>
    <row r="842" spans="1:20" s="2185" customFormat="1" ht="13.8">
      <c r="A842" s="152"/>
      <c r="B842" s="152"/>
      <c r="D842" s="2340"/>
      <c r="O842" s="2372"/>
      <c r="P842" s="2373"/>
      <c r="R842" s="2186"/>
    </row>
    <row r="843" spans="1:20" s="2185" customFormat="1" ht="13.8">
      <c r="A843" s="152"/>
      <c r="B843" s="152"/>
      <c r="D843" s="2340"/>
      <c r="O843" s="2372"/>
      <c r="P843" s="2373"/>
    </row>
    <row r="844" spans="1:20" s="2185" customFormat="1" ht="13.8">
      <c r="A844" s="152"/>
      <c r="B844" s="152"/>
      <c r="D844" s="2340"/>
      <c r="O844" s="2372"/>
      <c r="P844" s="2373"/>
    </row>
    <row r="845" spans="1:20" s="2185" customFormat="1" ht="13.8">
      <c r="A845" s="152"/>
      <c r="B845" s="152"/>
      <c r="D845" s="2324">
        <v>6.0299999999999994</v>
      </c>
      <c r="E845" s="2412"/>
      <c r="F845" s="2326" t="s">
        <v>1458</v>
      </c>
      <c r="G845" s="2320" t="s">
        <v>1417</v>
      </c>
      <c r="H845" s="2320"/>
      <c r="I845" s="2320"/>
      <c r="J845" s="2330" t="s">
        <v>1353</v>
      </c>
      <c r="K845" s="2330" t="s">
        <v>463</v>
      </c>
      <c r="L845" s="2330" t="s">
        <v>464</v>
      </c>
      <c r="M845" s="2330" t="s">
        <v>465</v>
      </c>
      <c r="N845" s="2330" t="s">
        <v>466</v>
      </c>
      <c r="O845" s="2328" t="s">
        <v>147</v>
      </c>
      <c r="P845" s="2330" t="s">
        <v>1420</v>
      </c>
      <c r="R845" s="2186"/>
    </row>
    <row r="846" spans="1:20" s="2185" customFormat="1" ht="13.8">
      <c r="A846" s="152"/>
      <c r="B846" s="152"/>
      <c r="D846" s="2324"/>
      <c r="E846" s="2234">
        <v>0</v>
      </c>
      <c r="F846" s="2432">
        <v>0</v>
      </c>
      <c r="G846" s="2433">
        <v>0</v>
      </c>
      <c r="H846" s="2433" t="s">
        <v>114</v>
      </c>
      <c r="I846" s="2436" t="s">
        <v>1459</v>
      </c>
      <c r="J846" s="2400">
        <v>0</v>
      </c>
      <c r="K846" s="2400">
        <v>0</v>
      </c>
      <c r="L846" s="2400">
        <v>0</v>
      </c>
      <c r="M846" s="2400">
        <v>0</v>
      </c>
      <c r="N846" s="2400">
        <v>0</v>
      </c>
      <c r="O846" s="2401">
        <v>0</v>
      </c>
      <c r="P846" s="2443">
        <v>0</v>
      </c>
      <c r="R846" s="2186"/>
    </row>
    <row r="847" spans="1:20" s="2185" customFormat="1" ht="13.8">
      <c r="A847" s="2226" t="s">
        <v>232</v>
      </c>
      <c r="B847" s="152"/>
      <c r="C847" s="2339"/>
      <c r="D847" s="2340"/>
      <c r="E847" s="2234">
        <v>1</v>
      </c>
      <c r="F847" s="2187" t="s">
        <v>1494</v>
      </c>
      <c r="G847" s="2389" t="s">
        <v>945</v>
      </c>
      <c r="H847" s="2389" t="s">
        <v>114</v>
      </c>
      <c r="I847" s="2185" t="s">
        <v>1459</v>
      </c>
      <c r="J847" s="2391">
        <v>500.88099999999997</v>
      </c>
      <c r="K847" s="2391">
        <v>379.76400000000001</v>
      </c>
      <c r="L847" s="2391">
        <v>416.71499999999997</v>
      </c>
      <c r="M847" s="2391">
        <v>477.80099999999999</v>
      </c>
      <c r="N847" s="2391">
        <v>490.62099999999998</v>
      </c>
      <c r="O847" s="2392">
        <v>487.738</v>
      </c>
      <c r="P847" s="2391">
        <v>399.92599999999999</v>
      </c>
      <c r="R847" s="2186"/>
    </row>
    <row r="848" spans="1:20" s="2185" customFormat="1" ht="13.8">
      <c r="A848" s="2226" t="s">
        <v>232</v>
      </c>
      <c r="B848" s="152"/>
      <c r="D848" s="2340"/>
      <c r="E848" s="2234">
        <v>2</v>
      </c>
      <c r="F848" s="2187" t="s">
        <v>1498</v>
      </c>
      <c r="G848" s="2389" t="s">
        <v>953</v>
      </c>
      <c r="H848" s="2389" t="s">
        <v>114</v>
      </c>
      <c r="I848" s="2185" t="s">
        <v>1459</v>
      </c>
      <c r="J848" s="2391">
        <v>1164.556</v>
      </c>
      <c r="K848" s="2391">
        <v>1334.3009999999999</v>
      </c>
      <c r="L848" s="2391">
        <v>1432.502</v>
      </c>
      <c r="M848" s="2391">
        <v>1734.6859999999999</v>
      </c>
      <c r="N848" s="2391">
        <v>1954.1079999999999</v>
      </c>
      <c r="O848" s="2392">
        <v>1641.1089999999999</v>
      </c>
      <c r="P848" s="2391">
        <v>1645.88</v>
      </c>
      <c r="R848" s="2186"/>
    </row>
    <row r="849" spans="1:18" s="2185" customFormat="1" ht="13.8">
      <c r="A849" s="2226" t="s">
        <v>232</v>
      </c>
      <c r="B849" s="152"/>
      <c r="C849" s="2339"/>
      <c r="D849" s="2340"/>
      <c r="E849" s="2234">
        <v>3</v>
      </c>
      <c r="F849" s="2187" t="s">
        <v>1500</v>
      </c>
      <c r="G849" s="2389" t="s">
        <v>964</v>
      </c>
      <c r="H849" s="2389" t="s">
        <v>114</v>
      </c>
      <c r="I849" s="2185" t="s">
        <v>1459</v>
      </c>
      <c r="J849" s="2391">
        <v>365.34699999999998</v>
      </c>
      <c r="K849" s="2391">
        <v>303.43599999999998</v>
      </c>
      <c r="L849" s="2391">
        <v>239.071</v>
      </c>
      <c r="M849" s="2391">
        <v>250.821</v>
      </c>
      <c r="N849" s="2391">
        <v>298.411</v>
      </c>
      <c r="O849" s="2392">
        <v>282.40300000000002</v>
      </c>
      <c r="P849" s="2391">
        <v>278.06599999999997</v>
      </c>
      <c r="R849" s="2186"/>
    </row>
    <row r="850" spans="1:18" s="2185" customFormat="1" ht="13.8">
      <c r="A850" s="2226" t="s">
        <v>232</v>
      </c>
      <c r="B850" s="152"/>
      <c r="C850" s="2339"/>
      <c r="D850" s="2340"/>
      <c r="E850" s="2234">
        <v>4</v>
      </c>
      <c r="F850" s="2187" t="s">
        <v>1503</v>
      </c>
      <c r="G850" s="2389" t="s">
        <v>971</v>
      </c>
      <c r="H850" s="2389" t="s">
        <v>114</v>
      </c>
      <c r="I850" s="2185" t="s">
        <v>1459</v>
      </c>
      <c r="J850" s="2391">
        <v>467.88799999999998</v>
      </c>
      <c r="K850" s="2391">
        <v>340.65100000000001</v>
      </c>
      <c r="L850" s="2391">
        <v>303.87700000000001</v>
      </c>
      <c r="M850" s="2391">
        <v>351.29899999999998</v>
      </c>
      <c r="N850" s="2391">
        <v>376.69400000000002</v>
      </c>
      <c r="O850" s="2392">
        <v>457.89299999999997</v>
      </c>
      <c r="P850" s="2391">
        <v>421.13200000000001</v>
      </c>
      <c r="R850" s="2186"/>
    </row>
    <row r="851" spans="1:18" s="2185" customFormat="1" ht="13.8">
      <c r="A851" s="2226" t="s">
        <v>232</v>
      </c>
      <c r="B851" s="152"/>
      <c r="C851" s="2339"/>
      <c r="D851" s="2340"/>
      <c r="E851" s="2234">
        <v>5</v>
      </c>
      <c r="F851" s="2187" t="s">
        <v>1504</v>
      </c>
      <c r="G851" s="2389" t="s">
        <v>978</v>
      </c>
      <c r="H851" s="2389" t="s">
        <v>114</v>
      </c>
      <c r="I851" s="2185" t="s">
        <v>1459</v>
      </c>
      <c r="J851" s="2391">
        <v>1387</v>
      </c>
      <c r="K851" s="2391">
        <v>1045</v>
      </c>
      <c r="L851" s="2391">
        <v>921</v>
      </c>
      <c r="M851" s="2391">
        <v>761</v>
      </c>
      <c r="N851" s="2391">
        <v>756</v>
      </c>
      <c r="O851" s="2392">
        <v>747</v>
      </c>
      <c r="P851" s="2391">
        <v>726</v>
      </c>
      <c r="R851" s="2186"/>
    </row>
    <row r="852" spans="1:18" s="2185" customFormat="1" ht="13.8">
      <c r="A852" s="2226" t="s">
        <v>232</v>
      </c>
      <c r="B852" s="152"/>
      <c r="C852" s="2339"/>
      <c r="D852" s="2340"/>
      <c r="E852" s="2234">
        <v>6</v>
      </c>
      <c r="F852" s="2187" t="s">
        <v>1505</v>
      </c>
      <c r="G852" s="2389" t="s">
        <v>985</v>
      </c>
      <c r="H852" s="2389" t="s">
        <v>114</v>
      </c>
      <c r="I852" s="2185" t="s">
        <v>1459</v>
      </c>
      <c r="J852" s="2391">
        <v>38.290050000000001</v>
      </c>
      <c r="K852" s="2391">
        <v>48.621450000000003</v>
      </c>
      <c r="L852" s="2391">
        <v>49.308419999999998</v>
      </c>
      <c r="M852" s="2391">
        <v>50.5685</v>
      </c>
      <c r="N852" s="2391">
        <v>49.088410000000003</v>
      </c>
      <c r="O852" s="2392">
        <v>65.46557</v>
      </c>
      <c r="P852" s="2391">
        <v>180.75574</v>
      </c>
      <c r="R852" s="2186"/>
    </row>
    <row r="853" spans="1:18" s="2185" customFormat="1" ht="13.8">
      <c r="A853" s="2226" t="s">
        <v>232</v>
      </c>
      <c r="B853" s="152"/>
      <c r="D853" s="2340"/>
      <c r="E853" s="2234">
        <v>7</v>
      </c>
      <c r="F853" s="2187" t="s">
        <v>1508</v>
      </c>
      <c r="G853" s="2389" t="s">
        <v>996</v>
      </c>
      <c r="H853" s="2389" t="s">
        <v>114</v>
      </c>
      <c r="I853" s="2185" t="s">
        <v>1459</v>
      </c>
      <c r="J853" s="2391">
        <v>223.304</v>
      </c>
      <c r="K853" s="2391">
        <v>149.352</v>
      </c>
      <c r="L853" s="2391">
        <v>166.45</v>
      </c>
      <c r="M853" s="2391">
        <v>164.81899999999999</v>
      </c>
      <c r="N853" s="2391">
        <v>154.00299999999999</v>
      </c>
      <c r="O853" s="2392">
        <v>142.81299999999999</v>
      </c>
      <c r="P853" s="2391">
        <v>173.024</v>
      </c>
      <c r="R853" s="2186"/>
    </row>
    <row r="854" spans="1:18" s="2185" customFormat="1" ht="13.8">
      <c r="A854" s="2226" t="s">
        <v>232</v>
      </c>
      <c r="B854" s="152"/>
      <c r="D854" s="2340"/>
      <c r="E854" s="2234">
        <v>8</v>
      </c>
      <c r="F854" s="2187" t="s">
        <v>1510</v>
      </c>
      <c r="G854" s="2389" t="s">
        <v>1004</v>
      </c>
      <c r="H854" s="2389" t="s">
        <v>114</v>
      </c>
      <c r="I854" s="2185" t="s">
        <v>1459</v>
      </c>
      <c r="J854" s="2391">
        <v>712.55200000000002</v>
      </c>
      <c r="K854" s="2391">
        <v>586.78300000000002</v>
      </c>
      <c r="L854" s="2391">
        <v>673.9</v>
      </c>
      <c r="M854" s="2391">
        <v>659.1</v>
      </c>
      <c r="N854" s="2391">
        <v>803.5</v>
      </c>
      <c r="O854" s="2392">
        <v>688.3</v>
      </c>
      <c r="P854" s="2391">
        <v>622</v>
      </c>
      <c r="R854" s="2186"/>
    </row>
    <row r="855" spans="1:18" s="2185" customFormat="1" ht="13.8">
      <c r="A855" s="2226" t="s">
        <v>590</v>
      </c>
      <c r="B855" s="152"/>
      <c r="D855" s="2340"/>
      <c r="E855" s="2234">
        <v>9</v>
      </c>
      <c r="F855" s="2187" t="s">
        <v>1027</v>
      </c>
      <c r="G855" s="2389">
        <v>0</v>
      </c>
      <c r="H855" s="2389" t="s">
        <v>1027</v>
      </c>
      <c r="I855" s="2185" t="s">
        <v>1459</v>
      </c>
      <c r="J855" s="2391" t="s">
        <v>1027</v>
      </c>
      <c r="K855" s="2391" t="s">
        <v>1027</v>
      </c>
      <c r="L855" s="2391" t="s">
        <v>1027</v>
      </c>
      <c r="M855" s="2391" t="s">
        <v>1027</v>
      </c>
      <c r="N855" s="2391" t="s">
        <v>1027</v>
      </c>
      <c r="O855" s="2392" t="s">
        <v>1027</v>
      </c>
      <c r="P855" s="2391" t="s">
        <v>1027</v>
      </c>
      <c r="R855" s="2186"/>
    </row>
    <row r="856" spans="1:18" s="2185" customFormat="1" ht="13.8">
      <c r="A856" s="2226" t="s">
        <v>590</v>
      </c>
      <c r="B856" s="152"/>
      <c r="D856" s="2340"/>
      <c r="E856" s="2234">
        <v>10</v>
      </c>
      <c r="F856" s="2187" t="s">
        <v>1027</v>
      </c>
      <c r="G856" s="2389">
        <v>0</v>
      </c>
      <c r="H856" s="2389" t="s">
        <v>1027</v>
      </c>
      <c r="I856" s="2185" t="s">
        <v>1459</v>
      </c>
      <c r="J856" s="2391" t="s">
        <v>1027</v>
      </c>
      <c r="K856" s="2391" t="s">
        <v>1027</v>
      </c>
      <c r="L856" s="2391" t="s">
        <v>1027</v>
      </c>
      <c r="M856" s="2391" t="s">
        <v>1027</v>
      </c>
      <c r="N856" s="2391" t="s">
        <v>1027</v>
      </c>
      <c r="O856" s="2392" t="s">
        <v>1027</v>
      </c>
      <c r="P856" s="2391" t="s">
        <v>1027</v>
      </c>
      <c r="R856" s="2186"/>
    </row>
    <row r="857" spans="1:18" s="2185" customFormat="1" ht="13.8">
      <c r="A857" s="2226" t="s">
        <v>590</v>
      </c>
      <c r="B857" s="152"/>
      <c r="D857" s="2340"/>
      <c r="E857" s="2234">
        <v>11</v>
      </c>
      <c r="F857" s="2187" t="s">
        <v>1027</v>
      </c>
      <c r="G857" s="2389">
        <v>0</v>
      </c>
      <c r="H857" s="2389" t="s">
        <v>1027</v>
      </c>
      <c r="I857" s="2185" t="s">
        <v>1459</v>
      </c>
      <c r="J857" s="2391" t="s">
        <v>1027</v>
      </c>
      <c r="K857" s="2391" t="s">
        <v>1027</v>
      </c>
      <c r="L857" s="2391" t="s">
        <v>1027</v>
      </c>
      <c r="M857" s="2391" t="s">
        <v>1027</v>
      </c>
      <c r="N857" s="2391" t="s">
        <v>1027</v>
      </c>
      <c r="O857" s="2392" t="s">
        <v>1027</v>
      </c>
      <c r="P857" s="2391" t="s">
        <v>1027</v>
      </c>
      <c r="R857" s="2186"/>
    </row>
    <row r="858" spans="1:18" s="2185" customFormat="1" ht="13.8">
      <c r="A858" s="2226" t="s">
        <v>590</v>
      </c>
      <c r="B858" s="152"/>
      <c r="D858" s="2340"/>
      <c r="E858" s="2234">
        <v>12</v>
      </c>
      <c r="F858" s="2187" t="s">
        <v>1027</v>
      </c>
      <c r="G858" s="2389">
        <v>0</v>
      </c>
      <c r="H858" s="2389" t="s">
        <v>1027</v>
      </c>
      <c r="I858" s="2185" t="s">
        <v>1459</v>
      </c>
      <c r="J858" s="2391" t="s">
        <v>1027</v>
      </c>
      <c r="K858" s="2391" t="s">
        <v>1027</v>
      </c>
      <c r="L858" s="2391" t="s">
        <v>1027</v>
      </c>
      <c r="M858" s="2391" t="s">
        <v>1027</v>
      </c>
      <c r="N858" s="2391" t="s">
        <v>1027</v>
      </c>
      <c r="O858" s="2392" t="s">
        <v>1027</v>
      </c>
      <c r="P858" s="2391" t="s">
        <v>1027</v>
      </c>
      <c r="R858" s="2186"/>
    </row>
    <row r="859" spans="1:18" s="2185" customFormat="1" ht="13.8">
      <c r="A859" s="2226" t="s">
        <v>590</v>
      </c>
      <c r="B859" s="152"/>
      <c r="D859" s="2340"/>
      <c r="E859" s="2234">
        <v>13</v>
      </c>
      <c r="F859" s="2187" t="s">
        <v>1027</v>
      </c>
      <c r="G859" s="2389">
        <v>0</v>
      </c>
      <c r="H859" s="2389" t="s">
        <v>1027</v>
      </c>
      <c r="I859" s="2185" t="s">
        <v>1459</v>
      </c>
      <c r="J859" s="2391" t="s">
        <v>1027</v>
      </c>
      <c r="K859" s="2391" t="s">
        <v>1027</v>
      </c>
      <c r="L859" s="2391" t="s">
        <v>1027</v>
      </c>
      <c r="M859" s="2391" t="s">
        <v>1027</v>
      </c>
      <c r="N859" s="2391" t="s">
        <v>1027</v>
      </c>
      <c r="O859" s="2392" t="s">
        <v>1027</v>
      </c>
      <c r="P859" s="2391" t="s">
        <v>1027</v>
      </c>
      <c r="R859" s="2186"/>
    </row>
    <row r="860" spans="1:18" s="2185" customFormat="1" ht="13.8">
      <c r="A860" s="2226" t="s">
        <v>590</v>
      </c>
      <c r="B860" s="152"/>
      <c r="D860" s="2340"/>
      <c r="E860" s="2234">
        <v>14</v>
      </c>
      <c r="F860" s="2187" t="s">
        <v>1027</v>
      </c>
      <c r="G860" s="2389">
        <v>0</v>
      </c>
      <c r="H860" s="2389" t="s">
        <v>1027</v>
      </c>
      <c r="I860" s="2185" t="s">
        <v>1459</v>
      </c>
      <c r="J860" s="2391" t="s">
        <v>1027</v>
      </c>
      <c r="K860" s="2391" t="s">
        <v>1027</v>
      </c>
      <c r="L860" s="2391" t="s">
        <v>1027</v>
      </c>
      <c r="M860" s="2391" t="s">
        <v>1027</v>
      </c>
      <c r="N860" s="2391" t="s">
        <v>1027</v>
      </c>
      <c r="O860" s="2392" t="s">
        <v>1027</v>
      </c>
      <c r="P860" s="2391" t="s">
        <v>1027</v>
      </c>
      <c r="R860" s="2186"/>
    </row>
    <row r="861" spans="1:18" s="2185" customFormat="1" ht="13.8">
      <c r="A861" s="2226" t="s">
        <v>590</v>
      </c>
      <c r="B861" s="152"/>
      <c r="D861" s="2340"/>
      <c r="E861" s="2234">
        <v>15</v>
      </c>
      <c r="F861" s="2187" t="s">
        <v>1027</v>
      </c>
      <c r="G861" s="2389">
        <v>0</v>
      </c>
      <c r="H861" s="2389" t="s">
        <v>1027</v>
      </c>
      <c r="I861" s="2185" t="s">
        <v>1459</v>
      </c>
      <c r="J861" s="2391" t="s">
        <v>1027</v>
      </c>
      <c r="K861" s="2391" t="s">
        <v>1027</v>
      </c>
      <c r="L861" s="2391" t="s">
        <v>1027</v>
      </c>
      <c r="M861" s="2391" t="s">
        <v>1027</v>
      </c>
      <c r="N861" s="2391" t="s">
        <v>1027</v>
      </c>
      <c r="O861" s="2392" t="s">
        <v>1027</v>
      </c>
      <c r="P861" s="2391" t="s">
        <v>1027</v>
      </c>
      <c r="R861" s="2186"/>
    </row>
    <row r="862" spans="1:18" s="2185" customFormat="1" ht="13.8">
      <c r="A862" s="2226" t="s">
        <v>590</v>
      </c>
      <c r="B862" s="152"/>
      <c r="D862" s="2340"/>
      <c r="E862" s="2234">
        <v>16</v>
      </c>
      <c r="F862" s="2187" t="s">
        <v>1027</v>
      </c>
      <c r="G862" s="2389">
        <v>0</v>
      </c>
      <c r="H862" s="2389" t="s">
        <v>1027</v>
      </c>
      <c r="I862" s="2185" t="s">
        <v>1459</v>
      </c>
      <c r="J862" s="2391" t="s">
        <v>1027</v>
      </c>
      <c r="K862" s="2391" t="s">
        <v>1027</v>
      </c>
      <c r="L862" s="2391" t="s">
        <v>1027</v>
      </c>
      <c r="M862" s="2391" t="s">
        <v>1027</v>
      </c>
      <c r="N862" s="2391" t="s">
        <v>1027</v>
      </c>
      <c r="O862" s="2392" t="s">
        <v>1027</v>
      </c>
      <c r="P862" s="2391" t="s">
        <v>1027</v>
      </c>
      <c r="R862" s="2186"/>
    </row>
    <row r="863" spans="1:18" s="2185" customFormat="1" ht="13.8">
      <c r="A863" s="2226" t="s">
        <v>590</v>
      </c>
      <c r="B863" s="152"/>
      <c r="D863" s="2340"/>
      <c r="E863" s="2234">
        <v>17</v>
      </c>
      <c r="F863" s="2187" t="s">
        <v>1027</v>
      </c>
      <c r="G863" s="2389">
        <v>0</v>
      </c>
      <c r="H863" s="2389" t="s">
        <v>1027</v>
      </c>
      <c r="I863" s="2185" t="s">
        <v>1459</v>
      </c>
      <c r="J863" s="2391" t="s">
        <v>1027</v>
      </c>
      <c r="K863" s="2391" t="s">
        <v>1027</v>
      </c>
      <c r="L863" s="2391" t="s">
        <v>1027</v>
      </c>
      <c r="M863" s="2391" t="s">
        <v>1027</v>
      </c>
      <c r="N863" s="2391" t="s">
        <v>1027</v>
      </c>
      <c r="O863" s="2392" t="s">
        <v>1027</v>
      </c>
      <c r="P863" s="2391" t="s">
        <v>1027</v>
      </c>
      <c r="R863" s="2186"/>
    </row>
    <row r="864" spans="1:18" s="2185" customFormat="1" ht="13.8">
      <c r="A864" s="2226" t="s">
        <v>590</v>
      </c>
      <c r="B864" s="152"/>
      <c r="D864" s="2340"/>
      <c r="E864" s="2234">
        <v>18</v>
      </c>
      <c r="F864" s="2187" t="s">
        <v>1027</v>
      </c>
      <c r="G864" s="2389">
        <v>0</v>
      </c>
      <c r="H864" s="2389" t="s">
        <v>1027</v>
      </c>
      <c r="I864" s="2185" t="s">
        <v>1459</v>
      </c>
      <c r="J864" s="2391" t="s">
        <v>1027</v>
      </c>
      <c r="K864" s="2391" t="s">
        <v>1027</v>
      </c>
      <c r="L864" s="2391" t="s">
        <v>1027</v>
      </c>
      <c r="M864" s="2391" t="s">
        <v>1027</v>
      </c>
      <c r="N864" s="2391" t="s">
        <v>1027</v>
      </c>
      <c r="O864" s="2392" t="s">
        <v>1027</v>
      </c>
      <c r="P864" s="2391" t="s">
        <v>1027</v>
      </c>
      <c r="R864" s="2186"/>
    </row>
    <row r="865" spans="1:20" s="2185" customFormat="1" ht="13.8">
      <c r="A865" s="2226" t="s">
        <v>590</v>
      </c>
      <c r="B865" s="152"/>
      <c r="D865" s="2340"/>
      <c r="E865" s="2234">
        <v>19</v>
      </c>
      <c r="F865" s="2187" t="s">
        <v>1027</v>
      </c>
      <c r="G865" s="2389">
        <v>0</v>
      </c>
      <c r="H865" s="2389" t="s">
        <v>1027</v>
      </c>
      <c r="I865" s="2185" t="s">
        <v>1459</v>
      </c>
      <c r="J865" s="2391" t="s">
        <v>1027</v>
      </c>
      <c r="K865" s="2391" t="s">
        <v>1027</v>
      </c>
      <c r="L865" s="2391" t="s">
        <v>1027</v>
      </c>
      <c r="M865" s="2391" t="s">
        <v>1027</v>
      </c>
      <c r="N865" s="2391" t="s">
        <v>1027</v>
      </c>
      <c r="O865" s="2392" t="s">
        <v>1027</v>
      </c>
      <c r="P865" s="2391" t="s">
        <v>1027</v>
      </c>
      <c r="R865" s="2186"/>
    </row>
    <row r="866" spans="1:20" s="2185" customFormat="1" ht="13.8">
      <c r="A866" s="2226" t="s">
        <v>590</v>
      </c>
      <c r="B866" s="152"/>
      <c r="D866" s="2340"/>
      <c r="E866" s="2234">
        <v>20</v>
      </c>
      <c r="F866" s="2187" t="s">
        <v>1027</v>
      </c>
      <c r="G866" s="2389">
        <v>0</v>
      </c>
      <c r="H866" s="2389" t="s">
        <v>1027</v>
      </c>
      <c r="I866" s="2185" t="s">
        <v>1459</v>
      </c>
      <c r="J866" s="2391" t="s">
        <v>1027</v>
      </c>
      <c r="K866" s="2391" t="s">
        <v>1027</v>
      </c>
      <c r="L866" s="2391" t="s">
        <v>1027</v>
      </c>
      <c r="M866" s="2391" t="s">
        <v>1027</v>
      </c>
      <c r="N866" s="2391" t="s">
        <v>1027</v>
      </c>
      <c r="O866" s="2392" t="s">
        <v>1027</v>
      </c>
      <c r="P866" s="2391" t="s">
        <v>1027</v>
      </c>
      <c r="R866" s="2186"/>
    </row>
    <row r="867" spans="1:20" s="2185" customFormat="1" ht="13.8">
      <c r="A867" s="2226" t="s">
        <v>590</v>
      </c>
      <c r="B867" s="152"/>
      <c r="D867" s="2340"/>
      <c r="E867" s="2234">
        <v>21</v>
      </c>
      <c r="F867" s="2187" t="s">
        <v>1027</v>
      </c>
      <c r="G867" s="2389">
        <v>0</v>
      </c>
      <c r="H867" s="2389" t="s">
        <v>1027</v>
      </c>
      <c r="I867" s="2185" t="s">
        <v>1459</v>
      </c>
      <c r="J867" s="2391" t="s">
        <v>1027</v>
      </c>
      <c r="K867" s="2391" t="s">
        <v>1027</v>
      </c>
      <c r="L867" s="2391" t="s">
        <v>1027</v>
      </c>
      <c r="M867" s="2391" t="s">
        <v>1027</v>
      </c>
      <c r="N867" s="2391" t="s">
        <v>1027</v>
      </c>
      <c r="O867" s="2392" t="s">
        <v>1027</v>
      </c>
      <c r="P867" s="2391" t="s">
        <v>1027</v>
      </c>
      <c r="R867" s="2186"/>
    </row>
    <row r="868" spans="1:20" s="2185" customFormat="1" ht="13.8">
      <c r="A868" s="2226" t="s">
        <v>590</v>
      </c>
      <c r="B868" s="152"/>
      <c r="D868" s="2340"/>
      <c r="E868" s="2234">
        <v>22</v>
      </c>
      <c r="F868" s="2187" t="s">
        <v>1027</v>
      </c>
      <c r="G868" s="2389">
        <v>0</v>
      </c>
      <c r="H868" s="2389" t="s">
        <v>1027</v>
      </c>
      <c r="I868" s="2185" t="s">
        <v>1459</v>
      </c>
      <c r="J868" s="2391" t="s">
        <v>1027</v>
      </c>
      <c r="K868" s="2391" t="s">
        <v>1027</v>
      </c>
      <c r="L868" s="2391" t="s">
        <v>1027</v>
      </c>
      <c r="M868" s="2391" t="s">
        <v>1027</v>
      </c>
      <c r="N868" s="2391" t="s">
        <v>1027</v>
      </c>
      <c r="O868" s="2392" t="s">
        <v>1027</v>
      </c>
      <c r="P868" s="2391" t="s">
        <v>1027</v>
      </c>
      <c r="R868" s="2186"/>
    </row>
    <row r="869" spans="1:20" s="2185" customFormat="1" ht="13.8">
      <c r="A869" s="2226" t="s">
        <v>590</v>
      </c>
      <c r="B869" s="152"/>
      <c r="D869" s="2340"/>
      <c r="E869" s="2234">
        <v>23</v>
      </c>
      <c r="F869" s="2187" t="s">
        <v>1027</v>
      </c>
      <c r="G869" s="2389">
        <v>0</v>
      </c>
      <c r="H869" s="2389" t="s">
        <v>1027</v>
      </c>
      <c r="I869" s="2185" t="s">
        <v>1459</v>
      </c>
      <c r="J869" s="2391" t="s">
        <v>1027</v>
      </c>
      <c r="K869" s="2391" t="s">
        <v>1027</v>
      </c>
      <c r="L869" s="2391" t="s">
        <v>1027</v>
      </c>
      <c r="M869" s="2391" t="s">
        <v>1027</v>
      </c>
      <c r="N869" s="2391" t="s">
        <v>1027</v>
      </c>
      <c r="O869" s="2392" t="s">
        <v>1027</v>
      </c>
      <c r="P869" s="2391" t="s">
        <v>1027</v>
      </c>
      <c r="R869" s="2186"/>
    </row>
    <row r="870" spans="1:20" s="2185" customFormat="1" ht="13.8">
      <c r="A870" s="2226" t="s">
        <v>590</v>
      </c>
      <c r="B870" s="152"/>
      <c r="D870" s="2340"/>
      <c r="E870" s="2234">
        <v>24</v>
      </c>
      <c r="F870" s="2187" t="s">
        <v>1027</v>
      </c>
      <c r="G870" s="2389">
        <v>0</v>
      </c>
      <c r="H870" s="2389" t="s">
        <v>1027</v>
      </c>
      <c r="I870" s="2185" t="s">
        <v>1459</v>
      </c>
      <c r="J870" s="2391" t="s">
        <v>1027</v>
      </c>
      <c r="K870" s="2391" t="s">
        <v>1027</v>
      </c>
      <c r="L870" s="2391" t="s">
        <v>1027</v>
      </c>
      <c r="M870" s="2391" t="s">
        <v>1027</v>
      </c>
      <c r="N870" s="2391" t="s">
        <v>1027</v>
      </c>
      <c r="O870" s="2392" t="s">
        <v>1027</v>
      </c>
      <c r="P870" s="2391" t="s">
        <v>1027</v>
      </c>
      <c r="R870" s="2186"/>
    </row>
    <row r="871" spans="1:20" s="2185" customFormat="1" ht="13.8">
      <c r="A871" s="2226" t="s">
        <v>590</v>
      </c>
      <c r="B871" s="152"/>
      <c r="D871" s="2340"/>
      <c r="E871" s="2234">
        <v>25</v>
      </c>
      <c r="F871" s="2187" t="s">
        <v>1027</v>
      </c>
      <c r="G871" s="2389">
        <v>0</v>
      </c>
      <c r="H871" s="2389" t="s">
        <v>1027</v>
      </c>
      <c r="I871" s="2185" t="s">
        <v>1459</v>
      </c>
      <c r="J871" s="2391" t="s">
        <v>1027</v>
      </c>
      <c r="K871" s="2391" t="s">
        <v>1027</v>
      </c>
      <c r="L871" s="2391" t="s">
        <v>1027</v>
      </c>
      <c r="M871" s="2391" t="s">
        <v>1027</v>
      </c>
      <c r="N871" s="2391" t="s">
        <v>1027</v>
      </c>
      <c r="O871" s="2392" t="s">
        <v>1027</v>
      </c>
      <c r="P871" s="2391" t="s">
        <v>1027</v>
      </c>
      <c r="R871" s="2186"/>
    </row>
    <row r="872" spans="1:20" s="2185" customFormat="1" ht="13.8">
      <c r="A872" s="152"/>
      <c r="B872" s="152"/>
      <c r="D872" s="2340"/>
      <c r="F872" s="2355" t="s">
        <v>1412</v>
      </c>
      <c r="G872" s="2371"/>
      <c r="H872" s="2371"/>
      <c r="I872" s="2371"/>
      <c r="J872" s="2393">
        <v>484.3845</v>
      </c>
      <c r="K872" s="2393">
        <v>360.20749999999998</v>
      </c>
      <c r="L872" s="2393">
        <v>360.29599999999999</v>
      </c>
      <c r="M872" s="2393">
        <v>414.54999999999995</v>
      </c>
      <c r="N872" s="2393">
        <v>433.65750000000003</v>
      </c>
      <c r="O872" s="2394">
        <v>472.81549999999999</v>
      </c>
      <c r="P872" s="2393">
        <v>410.529</v>
      </c>
      <c r="R872" s="2186"/>
      <c r="T872" s="226"/>
    </row>
    <row r="873" spans="1:20" s="2185" customFormat="1" ht="13.8">
      <c r="A873" s="152"/>
      <c r="B873" s="152"/>
      <c r="D873" s="2340"/>
      <c r="O873" s="2372"/>
      <c r="P873" s="2373"/>
      <c r="R873" s="2186"/>
    </row>
    <row r="874" spans="1:20" s="2185" customFormat="1" ht="13.8">
      <c r="A874" s="152"/>
      <c r="B874" s="152"/>
      <c r="D874" s="2340"/>
      <c r="O874" s="2372"/>
      <c r="P874" s="2373"/>
    </row>
    <row r="875" spans="1:20" s="2185" customFormat="1" ht="13.8">
      <c r="A875" s="152"/>
      <c r="B875" s="152"/>
      <c r="D875" s="2340"/>
      <c r="O875" s="2372"/>
      <c r="P875" s="2373"/>
    </row>
    <row r="876" spans="1:20" s="2185" customFormat="1" ht="13.8">
      <c r="A876" s="152"/>
      <c r="B876" s="152"/>
      <c r="D876" s="2324">
        <v>6.0399999999999991</v>
      </c>
      <c r="E876" s="2412"/>
      <c r="F876" s="2326" t="s">
        <v>1071</v>
      </c>
      <c r="G876" s="2320" t="s">
        <v>1417</v>
      </c>
      <c r="H876" s="2320"/>
      <c r="I876" s="2320"/>
      <c r="J876" s="2330" t="s">
        <v>1353</v>
      </c>
      <c r="K876" s="2330" t="s">
        <v>463</v>
      </c>
      <c r="L876" s="2330" t="s">
        <v>464</v>
      </c>
      <c r="M876" s="2330" t="s">
        <v>465</v>
      </c>
      <c r="N876" s="2330" t="s">
        <v>466</v>
      </c>
      <c r="O876" s="2328" t="s">
        <v>147</v>
      </c>
      <c r="P876" s="2330" t="s">
        <v>1420</v>
      </c>
      <c r="R876" s="2186"/>
    </row>
    <row r="877" spans="1:20" s="2185" customFormat="1" ht="13.8">
      <c r="A877" s="152"/>
      <c r="B877" s="152"/>
      <c r="D877" s="2324"/>
      <c r="E877" s="2234">
        <v>0</v>
      </c>
      <c r="F877" s="2432">
        <v>0</v>
      </c>
      <c r="G877" s="2433">
        <v>0</v>
      </c>
      <c r="H877" s="2433" t="s">
        <v>114</v>
      </c>
      <c r="I877" s="2436" t="s">
        <v>1460</v>
      </c>
      <c r="J877" s="2400">
        <v>0</v>
      </c>
      <c r="K877" s="2400">
        <v>0</v>
      </c>
      <c r="L877" s="2400">
        <v>0</v>
      </c>
      <c r="M877" s="2400">
        <v>0</v>
      </c>
      <c r="N877" s="2400">
        <v>0</v>
      </c>
      <c r="O877" s="2401">
        <v>0</v>
      </c>
      <c r="P877" s="2443">
        <v>0</v>
      </c>
      <c r="R877" s="2186"/>
    </row>
    <row r="878" spans="1:20" s="2185" customFormat="1" ht="13.8">
      <c r="A878" s="2226" t="s">
        <v>232</v>
      </c>
      <c r="B878" s="152"/>
      <c r="C878" s="2339"/>
      <c r="D878" s="2340"/>
      <c r="E878" s="2234">
        <v>1</v>
      </c>
      <c r="F878" s="2187" t="s">
        <v>1494</v>
      </c>
      <c r="G878" s="2389" t="s">
        <v>945</v>
      </c>
      <c r="H878" s="2389" t="s">
        <v>114</v>
      </c>
      <c r="I878" s="2185" t="s">
        <v>1460</v>
      </c>
      <c r="J878" s="2391">
        <v>98.436999999999998</v>
      </c>
      <c r="K878" s="2391">
        <v>-37.914999999999999</v>
      </c>
      <c r="L878" s="2391">
        <v>37.121000000000002</v>
      </c>
      <c r="M878" s="2391">
        <v>78.843999999999994</v>
      </c>
      <c r="N878" s="2391">
        <v>141.53899999999999</v>
      </c>
      <c r="O878" s="2392">
        <v>210.881</v>
      </c>
      <c r="P878" s="2391">
        <v>285.35899999999998</v>
      </c>
      <c r="R878" s="2186"/>
    </row>
    <row r="879" spans="1:20" s="2185" customFormat="1" ht="13.8">
      <c r="A879" s="2226" t="s">
        <v>232</v>
      </c>
      <c r="B879" s="152"/>
      <c r="D879" s="2340"/>
      <c r="E879" s="2234">
        <v>2</v>
      </c>
      <c r="F879" s="2187" t="s">
        <v>1498</v>
      </c>
      <c r="G879" s="2389" t="s">
        <v>953</v>
      </c>
      <c r="H879" s="2389" t="s">
        <v>114</v>
      </c>
      <c r="I879" s="2185" t="s">
        <v>1460</v>
      </c>
      <c r="J879" s="2391">
        <v>-468.40800000000002</v>
      </c>
      <c r="K879" s="2391">
        <v>-360.14299999999997</v>
      </c>
      <c r="L879" s="2391">
        <v>-192.142</v>
      </c>
      <c r="M879" s="2391">
        <v>-197.87899999999999</v>
      </c>
      <c r="N879" s="2391">
        <v>-63.853000000000002</v>
      </c>
      <c r="O879" s="2392">
        <v>156.75700000000001</v>
      </c>
      <c r="P879" s="2391">
        <v>120.79300000000001</v>
      </c>
      <c r="R879" s="2186"/>
    </row>
    <row r="880" spans="1:20" s="2185" customFormat="1" ht="13.8">
      <c r="A880" s="2226" t="s">
        <v>232</v>
      </c>
      <c r="B880" s="152"/>
      <c r="C880" s="2339"/>
      <c r="D880" s="2340"/>
      <c r="E880" s="2234">
        <v>3</v>
      </c>
      <c r="F880" s="2187" t="s">
        <v>1500</v>
      </c>
      <c r="G880" s="2389" t="s">
        <v>964</v>
      </c>
      <c r="H880" s="2389" t="s">
        <v>114</v>
      </c>
      <c r="I880" s="2185" t="s">
        <v>1460</v>
      </c>
      <c r="J880" s="2391">
        <v>-449.66399999999999</v>
      </c>
      <c r="K880" s="2391">
        <v>-300.67700000000002</v>
      </c>
      <c r="L880" s="2391">
        <v>-261.34100000000001</v>
      </c>
      <c r="M880" s="2391">
        <v>-274.45699999999999</v>
      </c>
      <c r="N880" s="2391">
        <v>-131.29499999999999</v>
      </c>
      <c r="O880" s="2392">
        <v>-167.89400000000001</v>
      </c>
      <c r="P880" s="2391">
        <v>-63.274999999999999</v>
      </c>
      <c r="R880" s="2186"/>
    </row>
    <row r="881" spans="1:18" s="2185" customFormat="1" ht="13.8">
      <c r="A881" s="2226" t="s">
        <v>232</v>
      </c>
      <c r="B881" s="152"/>
      <c r="C881" s="2339"/>
      <c r="D881" s="2340"/>
      <c r="E881" s="2234">
        <v>4</v>
      </c>
      <c r="F881" s="2187" t="s">
        <v>1503</v>
      </c>
      <c r="G881" s="2389" t="s">
        <v>971</v>
      </c>
      <c r="H881" s="2389" t="s">
        <v>114</v>
      </c>
      <c r="I881" s="2185" t="s">
        <v>1460</v>
      </c>
      <c r="J881" s="2391">
        <v>569.78300000000002</v>
      </c>
      <c r="K881" s="2391">
        <v>506.42399999999998</v>
      </c>
      <c r="L881" s="2391">
        <v>668.14599999999996</v>
      </c>
      <c r="M881" s="2391">
        <v>671.96299999999997</v>
      </c>
      <c r="N881" s="2391">
        <v>832.56799999999998</v>
      </c>
      <c r="O881" s="2392">
        <v>918.31700000000001</v>
      </c>
      <c r="P881" s="2391">
        <v>851.91600000000005</v>
      </c>
      <c r="R881" s="2186"/>
    </row>
    <row r="882" spans="1:18" s="2185" customFormat="1" ht="13.8">
      <c r="A882" s="2226" t="s">
        <v>232</v>
      </c>
      <c r="B882" s="152"/>
      <c r="C882" s="2339"/>
      <c r="D882" s="2340"/>
      <c r="E882" s="2234">
        <v>5</v>
      </c>
      <c r="F882" s="2187" t="s">
        <v>1504</v>
      </c>
      <c r="G882" s="2389" t="s">
        <v>978</v>
      </c>
      <c r="H882" s="2389" t="s">
        <v>114</v>
      </c>
      <c r="I882" s="2185" t="s">
        <v>1460</v>
      </c>
      <c r="J882" s="2391">
        <v>-46</v>
      </c>
      <c r="K882" s="2391">
        <v>409</v>
      </c>
      <c r="L882" s="2391">
        <v>146</v>
      </c>
      <c r="M882" s="2391">
        <v>202</v>
      </c>
      <c r="N882" s="2391">
        <v>207</v>
      </c>
      <c r="O882" s="2392">
        <v>-78</v>
      </c>
      <c r="P882" s="2391">
        <v>-124</v>
      </c>
      <c r="R882" s="2186"/>
    </row>
    <row r="883" spans="1:18" s="2185" customFormat="1" ht="13.8">
      <c r="A883" s="2226" t="s">
        <v>232</v>
      </c>
      <c r="B883" s="152"/>
      <c r="C883" s="2339"/>
      <c r="D883" s="2340"/>
      <c r="E883" s="2234">
        <v>6</v>
      </c>
      <c r="F883" s="2187" t="s">
        <v>1505</v>
      </c>
      <c r="G883" s="2389" t="s">
        <v>985</v>
      </c>
      <c r="H883" s="2389" t="s">
        <v>114</v>
      </c>
      <c r="I883" s="2185" t="s">
        <v>1460</v>
      </c>
      <c r="J883" s="2391">
        <v>85.261399999999995</v>
      </c>
      <c r="K883" s="2391">
        <v>114.11241</v>
      </c>
      <c r="L883" s="2391">
        <v>115.41172</v>
      </c>
      <c r="M883" s="2391">
        <v>161.93843000000001</v>
      </c>
      <c r="N883" s="2391">
        <v>174.39227</v>
      </c>
      <c r="O883" s="2392">
        <v>147.64678000000001</v>
      </c>
      <c r="P883" s="2391">
        <v>229.07409999999999</v>
      </c>
      <c r="R883" s="2186"/>
    </row>
    <row r="884" spans="1:18" s="2185" customFormat="1" ht="13.8">
      <c r="A884" s="2226" t="s">
        <v>232</v>
      </c>
      <c r="B884" s="152"/>
      <c r="D884" s="2340"/>
      <c r="E884" s="2234">
        <v>7</v>
      </c>
      <c r="F884" s="2187" t="s">
        <v>1508</v>
      </c>
      <c r="G884" s="2389" t="s">
        <v>996</v>
      </c>
      <c r="H884" s="2389" t="s">
        <v>114</v>
      </c>
      <c r="I884" s="2185" t="s">
        <v>1460</v>
      </c>
      <c r="J884" s="2391">
        <v>185.178</v>
      </c>
      <c r="K884" s="2391">
        <v>138.78899999999999</v>
      </c>
      <c r="L884" s="2391">
        <v>161.57499999999999</v>
      </c>
      <c r="M884" s="2391">
        <v>219.45500000000001</v>
      </c>
      <c r="N884" s="2391">
        <v>252.702</v>
      </c>
      <c r="O884" s="2392">
        <v>264.50200000000001</v>
      </c>
      <c r="P884" s="2391">
        <v>273.50200000000001</v>
      </c>
      <c r="R884" s="2186"/>
    </row>
    <row r="885" spans="1:18" s="2185" customFormat="1" ht="13.8">
      <c r="A885" s="2226" t="s">
        <v>232</v>
      </c>
      <c r="B885" s="152"/>
      <c r="D885" s="2340"/>
      <c r="E885" s="2234">
        <v>8</v>
      </c>
      <c r="F885" s="2187" t="s">
        <v>1510</v>
      </c>
      <c r="G885" s="2389" t="s">
        <v>1004</v>
      </c>
      <c r="H885" s="2389" t="s">
        <v>114</v>
      </c>
      <c r="I885" s="2185" t="s">
        <v>1460</v>
      </c>
      <c r="J885" s="2391">
        <v>845.63400000000001</v>
      </c>
      <c r="K885" s="2391">
        <v>722.36400000000003</v>
      </c>
      <c r="L885" s="2391">
        <v>852.5</v>
      </c>
      <c r="M885" s="2391">
        <v>794.5</v>
      </c>
      <c r="N885" s="2391">
        <v>1273.5</v>
      </c>
      <c r="O885" s="2392">
        <v>1313</v>
      </c>
      <c r="P885" s="2391">
        <v>1549</v>
      </c>
      <c r="R885" s="2186"/>
    </row>
    <row r="886" spans="1:18" s="2185" customFormat="1" ht="13.8">
      <c r="A886" s="2226" t="s">
        <v>590</v>
      </c>
      <c r="B886" s="152"/>
      <c r="D886" s="2340"/>
      <c r="E886" s="2234">
        <v>9</v>
      </c>
      <c r="F886" s="2187" t="s">
        <v>1027</v>
      </c>
      <c r="G886" s="2389">
        <v>0</v>
      </c>
      <c r="H886" s="2389" t="s">
        <v>1027</v>
      </c>
      <c r="I886" s="2185" t="s">
        <v>1460</v>
      </c>
      <c r="J886" s="2391" t="s">
        <v>1027</v>
      </c>
      <c r="K886" s="2391" t="s">
        <v>1027</v>
      </c>
      <c r="L886" s="2391" t="s">
        <v>1027</v>
      </c>
      <c r="M886" s="2391" t="s">
        <v>1027</v>
      </c>
      <c r="N886" s="2391" t="s">
        <v>1027</v>
      </c>
      <c r="O886" s="2392" t="s">
        <v>1027</v>
      </c>
      <c r="P886" s="2391" t="s">
        <v>1027</v>
      </c>
      <c r="R886" s="2186"/>
    </row>
    <row r="887" spans="1:18" s="2185" customFormat="1" ht="13.8">
      <c r="A887" s="2226" t="s">
        <v>590</v>
      </c>
      <c r="B887" s="152"/>
      <c r="D887" s="2340"/>
      <c r="E887" s="2234">
        <v>10</v>
      </c>
      <c r="F887" s="2187" t="s">
        <v>1027</v>
      </c>
      <c r="G887" s="2389">
        <v>0</v>
      </c>
      <c r="H887" s="2389" t="s">
        <v>1027</v>
      </c>
      <c r="I887" s="2185" t="s">
        <v>1460</v>
      </c>
      <c r="J887" s="2391" t="s">
        <v>1027</v>
      </c>
      <c r="K887" s="2391" t="s">
        <v>1027</v>
      </c>
      <c r="L887" s="2391" t="s">
        <v>1027</v>
      </c>
      <c r="M887" s="2391" t="s">
        <v>1027</v>
      </c>
      <c r="N887" s="2391" t="s">
        <v>1027</v>
      </c>
      <c r="O887" s="2392" t="s">
        <v>1027</v>
      </c>
      <c r="P887" s="2391" t="s">
        <v>1027</v>
      </c>
      <c r="R887" s="2186"/>
    </row>
    <row r="888" spans="1:18" s="2185" customFormat="1" ht="13.8">
      <c r="A888" s="2226" t="s">
        <v>590</v>
      </c>
      <c r="B888" s="152"/>
      <c r="D888" s="2340"/>
      <c r="E888" s="2234">
        <v>11</v>
      </c>
      <c r="F888" s="2187" t="s">
        <v>1027</v>
      </c>
      <c r="G888" s="2389">
        <v>0</v>
      </c>
      <c r="H888" s="2389" t="s">
        <v>1027</v>
      </c>
      <c r="I888" s="2185" t="s">
        <v>1460</v>
      </c>
      <c r="J888" s="2391" t="s">
        <v>1027</v>
      </c>
      <c r="K888" s="2391" t="s">
        <v>1027</v>
      </c>
      <c r="L888" s="2391" t="s">
        <v>1027</v>
      </c>
      <c r="M888" s="2391" t="s">
        <v>1027</v>
      </c>
      <c r="N888" s="2391" t="s">
        <v>1027</v>
      </c>
      <c r="O888" s="2392" t="s">
        <v>1027</v>
      </c>
      <c r="P888" s="2391" t="s">
        <v>1027</v>
      </c>
      <c r="R888" s="2186"/>
    </row>
    <row r="889" spans="1:18" s="2185" customFormat="1" ht="13.8">
      <c r="A889" s="2226" t="s">
        <v>590</v>
      </c>
      <c r="B889" s="152"/>
      <c r="D889" s="2340"/>
      <c r="E889" s="2234">
        <v>12</v>
      </c>
      <c r="F889" s="2187" t="s">
        <v>1027</v>
      </c>
      <c r="G889" s="2389">
        <v>0</v>
      </c>
      <c r="H889" s="2389" t="s">
        <v>1027</v>
      </c>
      <c r="I889" s="2185" t="s">
        <v>1460</v>
      </c>
      <c r="J889" s="2391" t="s">
        <v>1027</v>
      </c>
      <c r="K889" s="2391" t="s">
        <v>1027</v>
      </c>
      <c r="L889" s="2391" t="s">
        <v>1027</v>
      </c>
      <c r="M889" s="2391" t="s">
        <v>1027</v>
      </c>
      <c r="N889" s="2391" t="s">
        <v>1027</v>
      </c>
      <c r="O889" s="2392" t="s">
        <v>1027</v>
      </c>
      <c r="P889" s="2391" t="s">
        <v>1027</v>
      </c>
      <c r="R889" s="2186"/>
    </row>
    <row r="890" spans="1:18" s="2185" customFormat="1" ht="13.8">
      <c r="A890" s="2226" t="s">
        <v>590</v>
      </c>
      <c r="B890" s="152"/>
      <c r="D890" s="2340"/>
      <c r="E890" s="2234">
        <v>13</v>
      </c>
      <c r="F890" s="2187" t="s">
        <v>1027</v>
      </c>
      <c r="G890" s="2389">
        <v>0</v>
      </c>
      <c r="H890" s="2389" t="s">
        <v>1027</v>
      </c>
      <c r="I890" s="2185" t="s">
        <v>1460</v>
      </c>
      <c r="J890" s="2391" t="s">
        <v>1027</v>
      </c>
      <c r="K890" s="2391" t="s">
        <v>1027</v>
      </c>
      <c r="L890" s="2391" t="s">
        <v>1027</v>
      </c>
      <c r="M890" s="2391" t="s">
        <v>1027</v>
      </c>
      <c r="N890" s="2391" t="s">
        <v>1027</v>
      </c>
      <c r="O890" s="2392" t="s">
        <v>1027</v>
      </c>
      <c r="P890" s="2391" t="s">
        <v>1027</v>
      </c>
      <c r="R890" s="2186"/>
    </row>
    <row r="891" spans="1:18" s="2185" customFormat="1" ht="13.8">
      <c r="A891" s="2226" t="s">
        <v>590</v>
      </c>
      <c r="B891" s="152"/>
      <c r="D891" s="2340"/>
      <c r="E891" s="2234">
        <v>14</v>
      </c>
      <c r="F891" s="2187" t="s">
        <v>1027</v>
      </c>
      <c r="G891" s="2389">
        <v>0</v>
      </c>
      <c r="H891" s="2389" t="s">
        <v>1027</v>
      </c>
      <c r="I891" s="2185" t="s">
        <v>1460</v>
      </c>
      <c r="J891" s="2391" t="s">
        <v>1027</v>
      </c>
      <c r="K891" s="2391" t="s">
        <v>1027</v>
      </c>
      <c r="L891" s="2391" t="s">
        <v>1027</v>
      </c>
      <c r="M891" s="2391" t="s">
        <v>1027</v>
      </c>
      <c r="N891" s="2391" t="s">
        <v>1027</v>
      </c>
      <c r="O891" s="2392" t="s">
        <v>1027</v>
      </c>
      <c r="P891" s="2391" t="s">
        <v>1027</v>
      </c>
      <c r="R891" s="2186"/>
    </row>
    <row r="892" spans="1:18" s="2185" customFormat="1" ht="13.8">
      <c r="A892" s="2226" t="s">
        <v>590</v>
      </c>
      <c r="B892" s="152"/>
      <c r="D892" s="2340"/>
      <c r="E892" s="2234">
        <v>15</v>
      </c>
      <c r="F892" s="2187" t="s">
        <v>1027</v>
      </c>
      <c r="G892" s="2389">
        <v>0</v>
      </c>
      <c r="H892" s="2389" t="s">
        <v>1027</v>
      </c>
      <c r="I892" s="2185" t="s">
        <v>1460</v>
      </c>
      <c r="J892" s="2391" t="s">
        <v>1027</v>
      </c>
      <c r="K892" s="2391" t="s">
        <v>1027</v>
      </c>
      <c r="L892" s="2391" t="s">
        <v>1027</v>
      </c>
      <c r="M892" s="2391" t="s">
        <v>1027</v>
      </c>
      <c r="N892" s="2391" t="s">
        <v>1027</v>
      </c>
      <c r="O892" s="2392" t="s">
        <v>1027</v>
      </c>
      <c r="P892" s="2391" t="s">
        <v>1027</v>
      </c>
      <c r="R892" s="2186"/>
    </row>
    <row r="893" spans="1:18" s="2185" customFormat="1" ht="13.8">
      <c r="A893" s="2226" t="s">
        <v>590</v>
      </c>
      <c r="B893" s="152"/>
      <c r="D893" s="2340"/>
      <c r="E893" s="2234">
        <v>16</v>
      </c>
      <c r="F893" s="2187" t="s">
        <v>1027</v>
      </c>
      <c r="G893" s="2389">
        <v>0</v>
      </c>
      <c r="H893" s="2389" t="s">
        <v>1027</v>
      </c>
      <c r="I893" s="2185" t="s">
        <v>1460</v>
      </c>
      <c r="J893" s="2391" t="s">
        <v>1027</v>
      </c>
      <c r="K893" s="2391" t="s">
        <v>1027</v>
      </c>
      <c r="L893" s="2391" t="s">
        <v>1027</v>
      </c>
      <c r="M893" s="2391" t="s">
        <v>1027</v>
      </c>
      <c r="N893" s="2391" t="s">
        <v>1027</v>
      </c>
      <c r="O893" s="2392" t="s">
        <v>1027</v>
      </c>
      <c r="P893" s="2391" t="s">
        <v>1027</v>
      </c>
      <c r="R893" s="2186"/>
    </row>
    <row r="894" spans="1:18" s="2185" customFormat="1" ht="13.8">
      <c r="A894" s="2226" t="s">
        <v>590</v>
      </c>
      <c r="B894" s="152"/>
      <c r="D894" s="2340"/>
      <c r="E894" s="2234">
        <v>17</v>
      </c>
      <c r="F894" s="2187" t="s">
        <v>1027</v>
      </c>
      <c r="G894" s="2389">
        <v>0</v>
      </c>
      <c r="H894" s="2389" t="s">
        <v>1027</v>
      </c>
      <c r="I894" s="2185" t="s">
        <v>1460</v>
      </c>
      <c r="J894" s="2391" t="s">
        <v>1027</v>
      </c>
      <c r="K894" s="2391" t="s">
        <v>1027</v>
      </c>
      <c r="L894" s="2391" t="s">
        <v>1027</v>
      </c>
      <c r="M894" s="2391" t="s">
        <v>1027</v>
      </c>
      <c r="N894" s="2391" t="s">
        <v>1027</v>
      </c>
      <c r="O894" s="2392" t="s">
        <v>1027</v>
      </c>
      <c r="P894" s="2391" t="s">
        <v>1027</v>
      </c>
      <c r="R894" s="2186"/>
    </row>
    <row r="895" spans="1:18" s="2185" customFormat="1" ht="13.8">
      <c r="A895" s="2226" t="s">
        <v>590</v>
      </c>
      <c r="B895" s="152"/>
      <c r="D895" s="2340"/>
      <c r="E895" s="2234">
        <v>18</v>
      </c>
      <c r="F895" s="2187" t="s">
        <v>1027</v>
      </c>
      <c r="G895" s="2389">
        <v>0</v>
      </c>
      <c r="H895" s="2389" t="s">
        <v>1027</v>
      </c>
      <c r="I895" s="2185" t="s">
        <v>1460</v>
      </c>
      <c r="J895" s="2391" t="s">
        <v>1027</v>
      </c>
      <c r="K895" s="2391" t="s">
        <v>1027</v>
      </c>
      <c r="L895" s="2391" t="s">
        <v>1027</v>
      </c>
      <c r="M895" s="2391" t="s">
        <v>1027</v>
      </c>
      <c r="N895" s="2391" t="s">
        <v>1027</v>
      </c>
      <c r="O895" s="2392" t="s">
        <v>1027</v>
      </c>
      <c r="P895" s="2391" t="s">
        <v>1027</v>
      </c>
      <c r="R895" s="2186"/>
    </row>
    <row r="896" spans="1:18" s="2185" customFormat="1" ht="13.8">
      <c r="A896" s="2226" t="s">
        <v>590</v>
      </c>
      <c r="B896" s="152"/>
      <c r="D896" s="2340"/>
      <c r="E896" s="2234">
        <v>19</v>
      </c>
      <c r="F896" s="2187" t="s">
        <v>1027</v>
      </c>
      <c r="G896" s="2389">
        <v>0</v>
      </c>
      <c r="H896" s="2389" t="s">
        <v>1027</v>
      </c>
      <c r="I896" s="2185" t="s">
        <v>1460</v>
      </c>
      <c r="J896" s="2391" t="s">
        <v>1027</v>
      </c>
      <c r="K896" s="2391" t="s">
        <v>1027</v>
      </c>
      <c r="L896" s="2391" t="s">
        <v>1027</v>
      </c>
      <c r="M896" s="2391" t="s">
        <v>1027</v>
      </c>
      <c r="N896" s="2391" t="s">
        <v>1027</v>
      </c>
      <c r="O896" s="2392" t="s">
        <v>1027</v>
      </c>
      <c r="P896" s="2391" t="s">
        <v>1027</v>
      </c>
      <c r="R896" s="2186"/>
    </row>
    <row r="897" spans="1:20" s="2185" customFormat="1" ht="13.8">
      <c r="A897" s="2226" t="s">
        <v>590</v>
      </c>
      <c r="B897" s="152"/>
      <c r="D897" s="2340"/>
      <c r="E897" s="2234">
        <v>20</v>
      </c>
      <c r="F897" s="2187" t="s">
        <v>1027</v>
      </c>
      <c r="G897" s="2389">
        <v>0</v>
      </c>
      <c r="H897" s="2389" t="s">
        <v>1027</v>
      </c>
      <c r="I897" s="2185" t="s">
        <v>1460</v>
      </c>
      <c r="J897" s="2391" t="s">
        <v>1027</v>
      </c>
      <c r="K897" s="2391" t="s">
        <v>1027</v>
      </c>
      <c r="L897" s="2391" t="s">
        <v>1027</v>
      </c>
      <c r="M897" s="2391" t="s">
        <v>1027</v>
      </c>
      <c r="N897" s="2391" t="s">
        <v>1027</v>
      </c>
      <c r="O897" s="2392" t="s">
        <v>1027</v>
      </c>
      <c r="P897" s="2391" t="s">
        <v>1027</v>
      </c>
      <c r="R897" s="2186"/>
    </row>
    <row r="898" spans="1:20" s="2185" customFormat="1" ht="13.8">
      <c r="A898" s="2226" t="s">
        <v>590</v>
      </c>
      <c r="B898" s="152"/>
      <c r="D898" s="2340"/>
      <c r="E898" s="2234">
        <v>21</v>
      </c>
      <c r="F898" s="2187" t="s">
        <v>1027</v>
      </c>
      <c r="G898" s="2389">
        <v>0</v>
      </c>
      <c r="H898" s="2389" t="s">
        <v>1027</v>
      </c>
      <c r="I898" s="2185" t="s">
        <v>1460</v>
      </c>
      <c r="J898" s="2391" t="s">
        <v>1027</v>
      </c>
      <c r="K898" s="2391" t="s">
        <v>1027</v>
      </c>
      <c r="L898" s="2391" t="s">
        <v>1027</v>
      </c>
      <c r="M898" s="2391" t="s">
        <v>1027</v>
      </c>
      <c r="N898" s="2391" t="s">
        <v>1027</v>
      </c>
      <c r="O898" s="2392" t="s">
        <v>1027</v>
      </c>
      <c r="P898" s="2391" t="s">
        <v>1027</v>
      </c>
      <c r="R898" s="2186"/>
    </row>
    <row r="899" spans="1:20" s="2185" customFormat="1" ht="13.8">
      <c r="A899" s="2226" t="s">
        <v>590</v>
      </c>
      <c r="B899" s="152"/>
      <c r="D899" s="2340"/>
      <c r="E899" s="2234">
        <v>22</v>
      </c>
      <c r="F899" s="2187" t="s">
        <v>1027</v>
      </c>
      <c r="G899" s="2389">
        <v>0</v>
      </c>
      <c r="H899" s="2389" t="s">
        <v>1027</v>
      </c>
      <c r="I899" s="2185" t="s">
        <v>1460</v>
      </c>
      <c r="J899" s="2391" t="s">
        <v>1027</v>
      </c>
      <c r="K899" s="2391" t="s">
        <v>1027</v>
      </c>
      <c r="L899" s="2391" t="s">
        <v>1027</v>
      </c>
      <c r="M899" s="2391" t="s">
        <v>1027</v>
      </c>
      <c r="N899" s="2391" t="s">
        <v>1027</v>
      </c>
      <c r="O899" s="2392" t="s">
        <v>1027</v>
      </c>
      <c r="P899" s="2391" t="s">
        <v>1027</v>
      </c>
      <c r="R899" s="2186"/>
    </row>
    <row r="900" spans="1:20" s="2185" customFormat="1" ht="13.8">
      <c r="A900" s="2226" t="s">
        <v>590</v>
      </c>
      <c r="B900" s="152"/>
      <c r="D900" s="2340"/>
      <c r="E900" s="2234">
        <v>23</v>
      </c>
      <c r="F900" s="2187" t="s">
        <v>1027</v>
      </c>
      <c r="G900" s="2389">
        <v>0</v>
      </c>
      <c r="H900" s="2389" t="s">
        <v>1027</v>
      </c>
      <c r="I900" s="2185" t="s">
        <v>1460</v>
      </c>
      <c r="J900" s="2391" t="s">
        <v>1027</v>
      </c>
      <c r="K900" s="2391" t="s">
        <v>1027</v>
      </c>
      <c r="L900" s="2391" t="s">
        <v>1027</v>
      </c>
      <c r="M900" s="2391" t="s">
        <v>1027</v>
      </c>
      <c r="N900" s="2391" t="s">
        <v>1027</v>
      </c>
      <c r="O900" s="2392" t="s">
        <v>1027</v>
      </c>
      <c r="P900" s="2391" t="s">
        <v>1027</v>
      </c>
      <c r="R900" s="2186"/>
    </row>
    <row r="901" spans="1:20" s="2185" customFormat="1" ht="13.8">
      <c r="A901" s="2226" t="s">
        <v>590</v>
      </c>
      <c r="B901" s="152"/>
      <c r="D901" s="2340"/>
      <c r="E901" s="2234">
        <v>24</v>
      </c>
      <c r="F901" s="2187" t="s">
        <v>1027</v>
      </c>
      <c r="G901" s="2389">
        <v>0</v>
      </c>
      <c r="H901" s="2389" t="s">
        <v>1027</v>
      </c>
      <c r="I901" s="2185" t="s">
        <v>1460</v>
      </c>
      <c r="J901" s="2391" t="s">
        <v>1027</v>
      </c>
      <c r="K901" s="2391" t="s">
        <v>1027</v>
      </c>
      <c r="L901" s="2391" t="s">
        <v>1027</v>
      </c>
      <c r="M901" s="2391" t="s">
        <v>1027</v>
      </c>
      <c r="N901" s="2391" t="s">
        <v>1027</v>
      </c>
      <c r="O901" s="2392" t="s">
        <v>1027</v>
      </c>
      <c r="P901" s="2391" t="s">
        <v>1027</v>
      </c>
      <c r="R901" s="2186"/>
    </row>
    <row r="902" spans="1:20" s="2185" customFormat="1" ht="13.8">
      <c r="A902" s="2226" t="s">
        <v>590</v>
      </c>
      <c r="B902" s="152"/>
      <c r="D902" s="2340"/>
      <c r="E902" s="2234">
        <v>25</v>
      </c>
      <c r="F902" s="2187" t="s">
        <v>1027</v>
      </c>
      <c r="G902" s="2389">
        <v>0</v>
      </c>
      <c r="H902" s="2389" t="s">
        <v>1027</v>
      </c>
      <c r="I902" s="2185" t="s">
        <v>1460</v>
      </c>
      <c r="J902" s="2391" t="s">
        <v>1027</v>
      </c>
      <c r="K902" s="2391" t="s">
        <v>1027</v>
      </c>
      <c r="L902" s="2391" t="s">
        <v>1027</v>
      </c>
      <c r="M902" s="2391" t="s">
        <v>1027</v>
      </c>
      <c r="N902" s="2391" t="s">
        <v>1027</v>
      </c>
      <c r="O902" s="2392" t="s">
        <v>1027</v>
      </c>
      <c r="P902" s="2391" t="s">
        <v>1027</v>
      </c>
      <c r="R902" s="2186"/>
    </row>
    <row r="903" spans="1:20" s="2185" customFormat="1" ht="13.8">
      <c r="A903" s="152"/>
      <c r="B903" s="152"/>
      <c r="D903" s="2340"/>
      <c r="F903" s="2355" t="s">
        <v>1412</v>
      </c>
      <c r="G903" s="2371"/>
      <c r="H903" s="2371"/>
      <c r="I903" s="2371"/>
      <c r="J903" s="2393">
        <v>91.849199999999996</v>
      </c>
      <c r="K903" s="2393">
        <v>126.450705</v>
      </c>
      <c r="L903" s="2393">
        <v>130.70586</v>
      </c>
      <c r="M903" s="2393">
        <v>181.96921500000002</v>
      </c>
      <c r="N903" s="2393">
        <v>190.696135</v>
      </c>
      <c r="O903" s="2394">
        <v>183.81900000000002</v>
      </c>
      <c r="P903" s="2393">
        <v>251.28805</v>
      </c>
      <c r="R903" s="2186"/>
      <c r="T903" s="226"/>
    </row>
    <row r="904" spans="1:20" s="2185" customFormat="1" ht="13.8">
      <c r="A904" s="152"/>
      <c r="B904" s="152"/>
      <c r="D904" s="2340"/>
      <c r="O904" s="2372"/>
      <c r="P904" s="2373"/>
      <c r="R904" s="2186"/>
    </row>
    <row r="905" spans="1:20" s="2185" customFormat="1" ht="13.8">
      <c r="A905" s="152"/>
      <c r="B905" s="152"/>
      <c r="D905" s="2340"/>
      <c r="O905" s="2372"/>
      <c r="P905" s="2373"/>
    </row>
    <row r="906" spans="1:20" s="2185" customFormat="1" ht="13.8">
      <c r="A906" s="152"/>
      <c r="B906" s="152"/>
      <c r="D906" s="2340"/>
      <c r="O906" s="2372"/>
      <c r="P906" s="2373"/>
    </row>
    <row r="907" spans="1:20" s="2185" customFormat="1" ht="13.8">
      <c r="A907" s="152"/>
      <c r="B907" s="152"/>
      <c r="D907" s="2324">
        <v>6.0499999999999989</v>
      </c>
      <c r="E907" s="2412"/>
      <c r="F907" s="2326" t="s">
        <v>1076</v>
      </c>
      <c r="G907" s="2320" t="s">
        <v>1435</v>
      </c>
      <c r="H907" s="2320"/>
      <c r="I907" s="2320"/>
      <c r="J907" s="2330" t="s">
        <v>1353</v>
      </c>
      <c r="K907" s="2330" t="s">
        <v>463</v>
      </c>
      <c r="L907" s="2330" t="s">
        <v>464</v>
      </c>
      <c r="M907" s="2330" t="s">
        <v>465</v>
      </c>
      <c r="N907" s="2330" t="s">
        <v>466</v>
      </c>
      <c r="O907" s="2328" t="s">
        <v>147</v>
      </c>
      <c r="P907" s="2330" t="s">
        <v>1420</v>
      </c>
      <c r="R907" s="2186"/>
    </row>
    <row r="908" spans="1:20" s="2185" customFormat="1" ht="13.8">
      <c r="A908" s="152"/>
      <c r="B908" s="152"/>
      <c r="D908" s="2324"/>
      <c r="E908" s="2234">
        <v>0</v>
      </c>
      <c r="F908" s="2432">
        <v>0</v>
      </c>
      <c r="G908" s="2433">
        <v>0</v>
      </c>
      <c r="H908" s="2433" t="s">
        <v>114</v>
      </c>
      <c r="I908" s="2436" t="s">
        <v>1460</v>
      </c>
      <c r="J908" s="2456" t="s">
        <v>1027</v>
      </c>
      <c r="K908" s="2456" t="s">
        <v>1027</v>
      </c>
      <c r="L908" s="2456" t="s">
        <v>1027</v>
      </c>
      <c r="M908" s="2456" t="s">
        <v>1027</v>
      </c>
      <c r="N908" s="2456" t="s">
        <v>1027</v>
      </c>
      <c r="O908" s="2457" t="s">
        <v>1027</v>
      </c>
      <c r="P908" s="2456" t="s">
        <v>1027</v>
      </c>
      <c r="R908" s="2186"/>
    </row>
    <row r="909" spans="1:20" s="2185" customFormat="1" ht="13.8">
      <c r="A909" s="2226" t="s">
        <v>232</v>
      </c>
      <c r="B909" s="152"/>
      <c r="C909" s="2339"/>
      <c r="D909" s="2340"/>
      <c r="E909" s="2234">
        <v>1</v>
      </c>
      <c r="F909" s="2187" t="s">
        <v>1494</v>
      </c>
      <c r="G909" s="2389" t="s">
        <v>945</v>
      </c>
      <c r="H909" s="2389" t="s">
        <v>114</v>
      </c>
      <c r="I909" s="2185" t="s">
        <v>1460</v>
      </c>
      <c r="J909" s="2416">
        <v>1.4507514986200934E-2</v>
      </c>
      <c r="K909" s="2416">
        <v>-7.2527129048554637E-3</v>
      </c>
      <c r="L909" s="2416">
        <v>7.6507336324156475E-3</v>
      </c>
      <c r="M909" s="2416">
        <v>1.4045528790715314E-2</v>
      </c>
      <c r="N909" s="2416">
        <v>2.2845474469025392E-2</v>
      </c>
      <c r="O909" s="2417">
        <v>3.3295981843923614E-2</v>
      </c>
      <c r="P909" s="2416">
        <v>4.4600926125784236E-2</v>
      </c>
      <c r="R909" s="2186"/>
    </row>
    <row r="910" spans="1:20" s="2185" customFormat="1" ht="13.8">
      <c r="A910" s="2226" t="s">
        <v>232</v>
      </c>
      <c r="B910" s="152"/>
      <c r="D910" s="2340"/>
      <c r="E910" s="2234">
        <v>2</v>
      </c>
      <c r="F910" s="2187" t="s">
        <v>1498</v>
      </c>
      <c r="G910" s="2389" t="s">
        <v>953</v>
      </c>
      <c r="H910" s="2389" t="s">
        <v>114</v>
      </c>
      <c r="I910" s="2185" t="s">
        <v>1460</v>
      </c>
      <c r="J910" s="2416">
        <v>-2.0980481229553451E-2</v>
      </c>
      <c r="K910" s="2416">
        <v>-1.6377359523611711E-2</v>
      </c>
      <c r="L910" s="2416">
        <v>-9.2157313880639642E-3</v>
      </c>
      <c r="M910" s="2416">
        <v>-8.4630949585180922E-3</v>
      </c>
      <c r="N910" s="2416">
        <v>-2.3154326945130452E-3</v>
      </c>
      <c r="O910" s="2417">
        <v>5.7311877455823107E-3</v>
      </c>
      <c r="P910" s="2416">
        <v>5.1157633468280712E-3</v>
      </c>
      <c r="R910" s="2186"/>
    </row>
    <row r="911" spans="1:20" s="2185" customFormat="1" ht="13.8">
      <c r="A911" s="2226" t="s">
        <v>232</v>
      </c>
      <c r="B911" s="152"/>
      <c r="C911" s="2339"/>
      <c r="D911" s="2340"/>
      <c r="E911" s="2234">
        <v>3</v>
      </c>
      <c r="F911" s="2187" t="s">
        <v>1500</v>
      </c>
      <c r="G911" s="2389" t="s">
        <v>964</v>
      </c>
      <c r="H911" s="2389" t="s">
        <v>114</v>
      </c>
      <c r="I911" s="2185" t="s">
        <v>1460</v>
      </c>
      <c r="J911" s="2416">
        <v>-6.5603293703651283E-2</v>
      </c>
      <c r="K911" s="2416">
        <v>-5.9465415061584148E-2</v>
      </c>
      <c r="L911" s="2416">
        <v>-6.4247554956475605E-2</v>
      </c>
      <c r="M911" s="2416">
        <v>-6.1563560147039953E-2</v>
      </c>
      <c r="N911" s="2416">
        <v>-3.8714168863894907E-2</v>
      </c>
      <c r="O911" s="2417">
        <v>-5.0777722330596263E-2</v>
      </c>
      <c r="P911" s="2416">
        <v>-1.9539181037344464E-2</v>
      </c>
      <c r="R911" s="2186"/>
    </row>
    <row r="912" spans="1:20" s="2185" customFormat="1" ht="13.8">
      <c r="A912" s="2226" t="s">
        <v>232</v>
      </c>
      <c r="B912" s="152"/>
      <c r="C912" s="2339"/>
      <c r="D912" s="2340"/>
      <c r="E912" s="2234">
        <v>4</v>
      </c>
      <c r="F912" s="2187" t="s">
        <v>1503</v>
      </c>
      <c r="G912" s="2389" t="s">
        <v>971</v>
      </c>
      <c r="H912" s="2389" t="s">
        <v>114</v>
      </c>
      <c r="I912" s="2185" t="s">
        <v>1460</v>
      </c>
      <c r="J912" s="2416">
        <v>5.0637659848212245E-2</v>
      </c>
      <c r="K912" s="2416">
        <v>4.4162151829677511E-2</v>
      </c>
      <c r="L912" s="2416">
        <v>6.738387922687239E-2</v>
      </c>
      <c r="M912" s="2416">
        <v>6.4725943740810712E-2</v>
      </c>
      <c r="N912" s="2416">
        <v>7.6426011251560289E-2</v>
      </c>
      <c r="O912" s="2417">
        <v>7.7702469442502087E-2</v>
      </c>
      <c r="P912" s="2416">
        <v>6.7508594525036159E-2</v>
      </c>
      <c r="R912" s="2186"/>
    </row>
    <row r="913" spans="1:18" s="2185" customFormat="1" ht="13.8">
      <c r="A913" s="2226" t="s">
        <v>232</v>
      </c>
      <c r="B913" s="152"/>
      <c r="C913" s="2339"/>
      <c r="D913" s="2340"/>
      <c r="E913" s="2234">
        <v>5</v>
      </c>
      <c r="F913" s="2187" t="s">
        <v>1504</v>
      </c>
      <c r="G913" s="2389" t="s">
        <v>978</v>
      </c>
      <c r="H913" s="2389" t="s">
        <v>114</v>
      </c>
      <c r="I913" s="2185" t="s">
        <v>1460</v>
      </c>
      <c r="J913" s="2416">
        <v>-4.0024362655529449E-3</v>
      </c>
      <c r="K913" s="2416">
        <v>3.3913764510779439E-2</v>
      </c>
      <c r="L913" s="2416">
        <v>1.465569162818711E-2</v>
      </c>
      <c r="M913" s="2416">
        <v>2.2190486652751841E-2</v>
      </c>
      <c r="N913" s="2416">
        <v>2.664092664092664E-2</v>
      </c>
      <c r="O913" s="2417">
        <v>-1.0812309398392015E-2</v>
      </c>
      <c r="P913" s="2416">
        <v>-1.8433179723502304E-2</v>
      </c>
      <c r="R913" s="2186"/>
    </row>
    <row r="914" spans="1:18" s="2185" customFormat="1" ht="13.8">
      <c r="A914" s="2226" t="s">
        <v>232</v>
      </c>
      <c r="B914" s="152"/>
      <c r="C914" s="2339"/>
      <c r="D914" s="2340"/>
      <c r="E914" s="2234">
        <v>6</v>
      </c>
      <c r="F914" s="2187" t="s">
        <v>1505</v>
      </c>
      <c r="G914" s="2389" t="s">
        <v>985</v>
      </c>
      <c r="H914" s="2389" t="s">
        <v>114</v>
      </c>
      <c r="I914" s="2185" t="s">
        <v>1460</v>
      </c>
      <c r="J914" s="2416">
        <v>9.8071538711539882E-2</v>
      </c>
      <c r="K914" s="2416">
        <v>0.11934346437650863</v>
      </c>
      <c r="L914" s="2416">
        <v>0.12236632049809527</v>
      </c>
      <c r="M914" s="2416">
        <v>0.15270208698553059</v>
      </c>
      <c r="N914" s="2416">
        <v>0.14589648369706029</v>
      </c>
      <c r="O914" s="2417">
        <v>0.10474307042793178</v>
      </c>
      <c r="P914" s="2416">
        <v>0.15289610284707644</v>
      </c>
      <c r="R914" s="2186"/>
    </row>
    <row r="915" spans="1:18" s="2185" customFormat="1" ht="13.8">
      <c r="A915" s="2226" t="s">
        <v>232</v>
      </c>
      <c r="B915" s="152"/>
      <c r="D915" s="2340"/>
      <c r="E915" s="2234">
        <v>7</v>
      </c>
      <c r="F915" s="2187" t="s">
        <v>1508</v>
      </c>
      <c r="G915" s="2389" t="s">
        <v>996</v>
      </c>
      <c r="H915" s="2389" t="s">
        <v>114</v>
      </c>
      <c r="I915" s="2185" t="s">
        <v>1460</v>
      </c>
      <c r="J915" s="2416">
        <v>0.14867226796302019</v>
      </c>
      <c r="K915" s="2416">
        <v>0.10012646657581466</v>
      </c>
      <c r="L915" s="2416">
        <v>0.11065037699540482</v>
      </c>
      <c r="M915" s="2416">
        <v>0.12244138485890131</v>
      </c>
      <c r="N915" s="2416">
        <v>0.12497193470057912</v>
      </c>
      <c r="O915" s="2417">
        <v>0.1306291089828687</v>
      </c>
      <c r="P915" s="2416">
        <v>0.14176406071500397</v>
      </c>
      <c r="R915" s="2186"/>
    </row>
    <row r="916" spans="1:18" s="2185" customFormat="1" ht="13.8">
      <c r="A916" s="2226" t="s">
        <v>232</v>
      </c>
      <c r="B916" s="152"/>
      <c r="D916" s="2340"/>
      <c r="E916" s="2234">
        <v>8</v>
      </c>
      <c r="F916" s="2187" t="s">
        <v>1510</v>
      </c>
      <c r="G916" s="2389" t="s">
        <v>1004</v>
      </c>
      <c r="H916" s="2389" t="s">
        <v>114</v>
      </c>
      <c r="I916" s="2185" t="s">
        <v>1460</v>
      </c>
      <c r="J916" s="2416">
        <v>8.3839953425883393E-2</v>
      </c>
      <c r="K916" s="2416">
        <v>7.8101004422051881E-2</v>
      </c>
      <c r="L916" s="2416">
        <v>9.2894269431519752E-2</v>
      </c>
      <c r="M916" s="2416">
        <v>8.3237297014143535E-2</v>
      </c>
      <c r="N916" s="2416">
        <v>0.11606288448393712</v>
      </c>
      <c r="O916" s="2417">
        <v>0.11946463828509557</v>
      </c>
      <c r="P916" s="2416">
        <v>0.14443294451126837</v>
      </c>
      <c r="R916" s="2186"/>
    </row>
    <row r="917" spans="1:18" s="2185" customFormat="1" ht="13.8">
      <c r="A917" s="2226" t="s">
        <v>590</v>
      </c>
      <c r="B917" s="152"/>
      <c r="D917" s="2340"/>
      <c r="E917" s="2234">
        <v>9</v>
      </c>
      <c r="F917" s="2187" t="s">
        <v>1027</v>
      </c>
      <c r="G917" s="2389">
        <v>0</v>
      </c>
      <c r="H917" s="2389" t="s">
        <v>1027</v>
      </c>
      <c r="I917" s="2185" t="s">
        <v>1460</v>
      </c>
      <c r="J917" s="2416" t="s">
        <v>1027</v>
      </c>
      <c r="K917" s="2416" t="s">
        <v>1027</v>
      </c>
      <c r="L917" s="2416" t="s">
        <v>1027</v>
      </c>
      <c r="M917" s="2416" t="s">
        <v>1027</v>
      </c>
      <c r="N917" s="2416" t="s">
        <v>1027</v>
      </c>
      <c r="O917" s="2417" t="s">
        <v>1027</v>
      </c>
      <c r="P917" s="2416" t="s">
        <v>1027</v>
      </c>
      <c r="R917" s="2186"/>
    </row>
    <row r="918" spans="1:18" s="2185" customFormat="1" ht="13.8">
      <c r="A918" s="2226" t="s">
        <v>590</v>
      </c>
      <c r="B918" s="152"/>
      <c r="D918" s="2340"/>
      <c r="E918" s="2234">
        <v>10</v>
      </c>
      <c r="F918" s="2187" t="s">
        <v>1027</v>
      </c>
      <c r="G918" s="2389">
        <v>0</v>
      </c>
      <c r="H918" s="2389" t="s">
        <v>1027</v>
      </c>
      <c r="I918" s="2185" t="s">
        <v>1460</v>
      </c>
      <c r="J918" s="2416" t="s">
        <v>1027</v>
      </c>
      <c r="K918" s="2416" t="s">
        <v>1027</v>
      </c>
      <c r="L918" s="2416" t="s">
        <v>1027</v>
      </c>
      <c r="M918" s="2416" t="s">
        <v>1027</v>
      </c>
      <c r="N918" s="2416" t="s">
        <v>1027</v>
      </c>
      <c r="O918" s="2417" t="s">
        <v>1027</v>
      </c>
      <c r="P918" s="2416" t="s">
        <v>1027</v>
      </c>
      <c r="R918" s="2186"/>
    </row>
    <row r="919" spans="1:18" s="2185" customFormat="1" ht="13.8">
      <c r="A919" s="2226" t="s">
        <v>590</v>
      </c>
      <c r="B919" s="152"/>
      <c r="D919" s="2340"/>
      <c r="E919" s="2234">
        <v>11</v>
      </c>
      <c r="F919" s="2187" t="s">
        <v>1027</v>
      </c>
      <c r="G919" s="2389">
        <v>0</v>
      </c>
      <c r="H919" s="2389" t="s">
        <v>1027</v>
      </c>
      <c r="I919" s="2185" t="s">
        <v>1460</v>
      </c>
      <c r="J919" s="2416" t="s">
        <v>1027</v>
      </c>
      <c r="K919" s="2416" t="s">
        <v>1027</v>
      </c>
      <c r="L919" s="2416" t="s">
        <v>1027</v>
      </c>
      <c r="M919" s="2416" t="s">
        <v>1027</v>
      </c>
      <c r="N919" s="2416" t="s">
        <v>1027</v>
      </c>
      <c r="O919" s="2417" t="s">
        <v>1027</v>
      </c>
      <c r="P919" s="2416" t="s">
        <v>1027</v>
      </c>
      <c r="R919" s="2186"/>
    </row>
    <row r="920" spans="1:18" s="2185" customFormat="1" ht="13.8">
      <c r="A920" s="2226" t="s">
        <v>590</v>
      </c>
      <c r="B920" s="152"/>
      <c r="D920" s="2340"/>
      <c r="E920" s="2234">
        <v>12</v>
      </c>
      <c r="F920" s="2187" t="s">
        <v>1027</v>
      </c>
      <c r="G920" s="2389">
        <v>0</v>
      </c>
      <c r="H920" s="2389" t="s">
        <v>1027</v>
      </c>
      <c r="I920" s="2185" t="s">
        <v>1460</v>
      </c>
      <c r="J920" s="2416" t="s">
        <v>1027</v>
      </c>
      <c r="K920" s="2416" t="s">
        <v>1027</v>
      </c>
      <c r="L920" s="2416" t="s">
        <v>1027</v>
      </c>
      <c r="M920" s="2416" t="s">
        <v>1027</v>
      </c>
      <c r="N920" s="2416" t="s">
        <v>1027</v>
      </c>
      <c r="O920" s="2417" t="s">
        <v>1027</v>
      </c>
      <c r="P920" s="2416" t="s">
        <v>1027</v>
      </c>
      <c r="R920" s="2186"/>
    </row>
    <row r="921" spans="1:18" s="2185" customFormat="1" ht="13.8">
      <c r="A921" s="2226" t="s">
        <v>590</v>
      </c>
      <c r="B921" s="152"/>
      <c r="D921" s="2340"/>
      <c r="E921" s="2234">
        <v>13</v>
      </c>
      <c r="F921" s="2187" t="s">
        <v>1027</v>
      </c>
      <c r="G921" s="2389">
        <v>0</v>
      </c>
      <c r="H921" s="2389" t="s">
        <v>1027</v>
      </c>
      <c r="I921" s="2185" t="s">
        <v>1460</v>
      </c>
      <c r="J921" s="2416" t="s">
        <v>1027</v>
      </c>
      <c r="K921" s="2416" t="s">
        <v>1027</v>
      </c>
      <c r="L921" s="2416" t="s">
        <v>1027</v>
      </c>
      <c r="M921" s="2416" t="s">
        <v>1027</v>
      </c>
      <c r="N921" s="2416" t="s">
        <v>1027</v>
      </c>
      <c r="O921" s="2417" t="s">
        <v>1027</v>
      </c>
      <c r="P921" s="2416" t="s">
        <v>1027</v>
      </c>
      <c r="R921" s="2186"/>
    </row>
    <row r="922" spans="1:18" s="2185" customFormat="1" ht="13.8">
      <c r="A922" s="2226" t="s">
        <v>590</v>
      </c>
      <c r="B922" s="152"/>
      <c r="D922" s="2340"/>
      <c r="E922" s="2234">
        <v>14</v>
      </c>
      <c r="F922" s="2187" t="s">
        <v>1027</v>
      </c>
      <c r="G922" s="2389">
        <v>0</v>
      </c>
      <c r="H922" s="2389" t="s">
        <v>1027</v>
      </c>
      <c r="I922" s="2185" t="s">
        <v>1460</v>
      </c>
      <c r="J922" s="2416" t="s">
        <v>1027</v>
      </c>
      <c r="K922" s="2416" t="s">
        <v>1027</v>
      </c>
      <c r="L922" s="2416" t="s">
        <v>1027</v>
      </c>
      <c r="M922" s="2416" t="s">
        <v>1027</v>
      </c>
      <c r="N922" s="2416" t="s">
        <v>1027</v>
      </c>
      <c r="O922" s="2417" t="s">
        <v>1027</v>
      </c>
      <c r="P922" s="2416" t="s">
        <v>1027</v>
      </c>
      <c r="R922" s="2186"/>
    </row>
    <row r="923" spans="1:18" s="2185" customFormat="1" ht="13.8">
      <c r="A923" s="2226" t="s">
        <v>590</v>
      </c>
      <c r="B923" s="152"/>
      <c r="D923" s="2340"/>
      <c r="E923" s="2234">
        <v>15</v>
      </c>
      <c r="F923" s="2187" t="s">
        <v>1027</v>
      </c>
      <c r="G923" s="2389">
        <v>0</v>
      </c>
      <c r="H923" s="2389" t="s">
        <v>1027</v>
      </c>
      <c r="I923" s="2185" t="s">
        <v>1460</v>
      </c>
      <c r="J923" s="2416" t="s">
        <v>1027</v>
      </c>
      <c r="K923" s="2416" t="s">
        <v>1027</v>
      </c>
      <c r="L923" s="2416" t="s">
        <v>1027</v>
      </c>
      <c r="M923" s="2416" t="s">
        <v>1027</v>
      </c>
      <c r="N923" s="2416" t="s">
        <v>1027</v>
      </c>
      <c r="O923" s="2417" t="s">
        <v>1027</v>
      </c>
      <c r="P923" s="2416" t="s">
        <v>1027</v>
      </c>
      <c r="R923" s="2186"/>
    </row>
    <row r="924" spans="1:18" s="2185" customFormat="1" ht="13.8">
      <c r="A924" s="2226" t="s">
        <v>590</v>
      </c>
      <c r="B924" s="152"/>
      <c r="D924" s="2340"/>
      <c r="E924" s="2234">
        <v>16</v>
      </c>
      <c r="F924" s="2187" t="s">
        <v>1027</v>
      </c>
      <c r="G924" s="2389">
        <v>0</v>
      </c>
      <c r="H924" s="2389" t="s">
        <v>1027</v>
      </c>
      <c r="I924" s="2185" t="s">
        <v>1460</v>
      </c>
      <c r="J924" s="2416" t="s">
        <v>1027</v>
      </c>
      <c r="K924" s="2416" t="s">
        <v>1027</v>
      </c>
      <c r="L924" s="2416" t="s">
        <v>1027</v>
      </c>
      <c r="M924" s="2416" t="s">
        <v>1027</v>
      </c>
      <c r="N924" s="2416" t="s">
        <v>1027</v>
      </c>
      <c r="O924" s="2417" t="s">
        <v>1027</v>
      </c>
      <c r="P924" s="2416" t="s">
        <v>1027</v>
      </c>
      <c r="R924" s="2186"/>
    </row>
    <row r="925" spans="1:18" s="2185" customFormat="1" ht="13.8">
      <c r="A925" s="2226" t="s">
        <v>590</v>
      </c>
      <c r="B925" s="152"/>
      <c r="D925" s="2340"/>
      <c r="E925" s="2234">
        <v>17</v>
      </c>
      <c r="F925" s="2187" t="s">
        <v>1027</v>
      </c>
      <c r="G925" s="2389">
        <v>0</v>
      </c>
      <c r="H925" s="2389" t="s">
        <v>1027</v>
      </c>
      <c r="I925" s="2185" t="s">
        <v>1460</v>
      </c>
      <c r="J925" s="2416" t="s">
        <v>1027</v>
      </c>
      <c r="K925" s="2416" t="s">
        <v>1027</v>
      </c>
      <c r="L925" s="2416" t="s">
        <v>1027</v>
      </c>
      <c r="M925" s="2416" t="s">
        <v>1027</v>
      </c>
      <c r="N925" s="2416" t="s">
        <v>1027</v>
      </c>
      <c r="O925" s="2417" t="s">
        <v>1027</v>
      </c>
      <c r="P925" s="2416" t="s">
        <v>1027</v>
      </c>
      <c r="R925" s="2186"/>
    </row>
    <row r="926" spans="1:18" s="2185" customFormat="1" ht="13.8">
      <c r="A926" s="2226" t="s">
        <v>590</v>
      </c>
      <c r="B926" s="152"/>
      <c r="D926" s="2340"/>
      <c r="E926" s="2234">
        <v>18</v>
      </c>
      <c r="F926" s="2187" t="s">
        <v>1027</v>
      </c>
      <c r="G926" s="2389">
        <v>0</v>
      </c>
      <c r="H926" s="2389" t="s">
        <v>1027</v>
      </c>
      <c r="I926" s="2185" t="s">
        <v>1460</v>
      </c>
      <c r="J926" s="2416" t="s">
        <v>1027</v>
      </c>
      <c r="K926" s="2416" t="s">
        <v>1027</v>
      </c>
      <c r="L926" s="2416" t="s">
        <v>1027</v>
      </c>
      <c r="M926" s="2416" t="s">
        <v>1027</v>
      </c>
      <c r="N926" s="2416" t="s">
        <v>1027</v>
      </c>
      <c r="O926" s="2417" t="s">
        <v>1027</v>
      </c>
      <c r="P926" s="2416" t="s">
        <v>1027</v>
      </c>
      <c r="R926" s="2186"/>
    </row>
    <row r="927" spans="1:18" s="2185" customFormat="1" ht="13.8">
      <c r="A927" s="2226" t="s">
        <v>590</v>
      </c>
      <c r="B927" s="152"/>
      <c r="D927" s="2340"/>
      <c r="E927" s="2234">
        <v>19</v>
      </c>
      <c r="F927" s="2187" t="s">
        <v>1027</v>
      </c>
      <c r="G927" s="2389">
        <v>0</v>
      </c>
      <c r="H927" s="2389" t="s">
        <v>1027</v>
      </c>
      <c r="I927" s="2185" t="s">
        <v>1460</v>
      </c>
      <c r="J927" s="2416" t="s">
        <v>1027</v>
      </c>
      <c r="K927" s="2416" t="s">
        <v>1027</v>
      </c>
      <c r="L927" s="2416" t="s">
        <v>1027</v>
      </c>
      <c r="M927" s="2416" t="s">
        <v>1027</v>
      </c>
      <c r="N927" s="2416" t="s">
        <v>1027</v>
      </c>
      <c r="O927" s="2417" t="s">
        <v>1027</v>
      </c>
      <c r="P927" s="2416" t="s">
        <v>1027</v>
      </c>
      <c r="R927" s="2186"/>
    </row>
    <row r="928" spans="1:18" s="2185" customFormat="1" ht="13.8">
      <c r="A928" s="2226" t="s">
        <v>590</v>
      </c>
      <c r="B928" s="152"/>
      <c r="D928" s="2340"/>
      <c r="E928" s="2234">
        <v>20</v>
      </c>
      <c r="F928" s="2187" t="s">
        <v>1027</v>
      </c>
      <c r="G928" s="2389">
        <v>0</v>
      </c>
      <c r="H928" s="2389" t="s">
        <v>1027</v>
      </c>
      <c r="I928" s="2185" t="s">
        <v>1460</v>
      </c>
      <c r="J928" s="2416" t="s">
        <v>1027</v>
      </c>
      <c r="K928" s="2416" t="s">
        <v>1027</v>
      </c>
      <c r="L928" s="2416" t="s">
        <v>1027</v>
      </c>
      <c r="M928" s="2416" t="s">
        <v>1027</v>
      </c>
      <c r="N928" s="2416" t="s">
        <v>1027</v>
      </c>
      <c r="O928" s="2417" t="s">
        <v>1027</v>
      </c>
      <c r="P928" s="2416" t="s">
        <v>1027</v>
      </c>
      <c r="R928" s="2186"/>
    </row>
    <row r="929" spans="1:20" s="2185" customFormat="1" ht="13.8">
      <c r="A929" s="2226" t="s">
        <v>590</v>
      </c>
      <c r="B929" s="152"/>
      <c r="D929" s="2340"/>
      <c r="E929" s="2234">
        <v>21</v>
      </c>
      <c r="F929" s="2187" t="s">
        <v>1027</v>
      </c>
      <c r="G929" s="2389">
        <v>0</v>
      </c>
      <c r="H929" s="2389" t="s">
        <v>1027</v>
      </c>
      <c r="I929" s="2185" t="s">
        <v>1460</v>
      </c>
      <c r="J929" s="2416" t="s">
        <v>1027</v>
      </c>
      <c r="K929" s="2416" t="s">
        <v>1027</v>
      </c>
      <c r="L929" s="2416" t="s">
        <v>1027</v>
      </c>
      <c r="M929" s="2416" t="s">
        <v>1027</v>
      </c>
      <c r="N929" s="2416" t="s">
        <v>1027</v>
      </c>
      <c r="O929" s="2417" t="s">
        <v>1027</v>
      </c>
      <c r="P929" s="2416" t="s">
        <v>1027</v>
      </c>
      <c r="R929" s="2186"/>
    </row>
    <row r="930" spans="1:20" s="2185" customFormat="1" ht="13.8">
      <c r="A930" s="2226" t="s">
        <v>590</v>
      </c>
      <c r="B930" s="152"/>
      <c r="D930" s="2340"/>
      <c r="E930" s="2234">
        <v>22</v>
      </c>
      <c r="F930" s="2187" t="s">
        <v>1027</v>
      </c>
      <c r="G930" s="2389">
        <v>0</v>
      </c>
      <c r="H930" s="2389" t="s">
        <v>1027</v>
      </c>
      <c r="I930" s="2185" t="s">
        <v>1460</v>
      </c>
      <c r="J930" s="2416" t="s">
        <v>1027</v>
      </c>
      <c r="K930" s="2416" t="s">
        <v>1027</v>
      </c>
      <c r="L930" s="2416" t="s">
        <v>1027</v>
      </c>
      <c r="M930" s="2416" t="s">
        <v>1027</v>
      </c>
      <c r="N930" s="2416" t="s">
        <v>1027</v>
      </c>
      <c r="O930" s="2417" t="s">
        <v>1027</v>
      </c>
      <c r="P930" s="2416" t="s">
        <v>1027</v>
      </c>
      <c r="R930" s="2186"/>
    </row>
    <row r="931" spans="1:20" s="2185" customFormat="1" ht="13.8">
      <c r="A931" s="2226" t="s">
        <v>590</v>
      </c>
      <c r="B931" s="152"/>
      <c r="D931" s="2340"/>
      <c r="E931" s="2234">
        <v>23</v>
      </c>
      <c r="F931" s="2187" t="s">
        <v>1027</v>
      </c>
      <c r="G931" s="2389">
        <v>0</v>
      </c>
      <c r="H931" s="2389" t="s">
        <v>1027</v>
      </c>
      <c r="I931" s="2185" t="s">
        <v>1460</v>
      </c>
      <c r="J931" s="2416" t="s">
        <v>1027</v>
      </c>
      <c r="K931" s="2416" t="s">
        <v>1027</v>
      </c>
      <c r="L931" s="2416" t="s">
        <v>1027</v>
      </c>
      <c r="M931" s="2416" t="s">
        <v>1027</v>
      </c>
      <c r="N931" s="2416" t="s">
        <v>1027</v>
      </c>
      <c r="O931" s="2417" t="s">
        <v>1027</v>
      </c>
      <c r="P931" s="2416" t="s">
        <v>1027</v>
      </c>
      <c r="R931" s="2186"/>
    </row>
    <row r="932" spans="1:20" s="2185" customFormat="1" ht="13.8">
      <c r="A932" s="2226" t="s">
        <v>590</v>
      </c>
      <c r="B932" s="152"/>
      <c r="D932" s="2340"/>
      <c r="E932" s="2234">
        <v>24</v>
      </c>
      <c r="F932" s="2187" t="s">
        <v>1027</v>
      </c>
      <c r="G932" s="2389">
        <v>0</v>
      </c>
      <c r="H932" s="2389" t="s">
        <v>1027</v>
      </c>
      <c r="I932" s="2185" t="s">
        <v>1460</v>
      </c>
      <c r="J932" s="2416" t="s">
        <v>1027</v>
      </c>
      <c r="K932" s="2416" t="s">
        <v>1027</v>
      </c>
      <c r="L932" s="2416" t="s">
        <v>1027</v>
      </c>
      <c r="M932" s="2416" t="s">
        <v>1027</v>
      </c>
      <c r="N932" s="2416" t="s">
        <v>1027</v>
      </c>
      <c r="O932" s="2417" t="s">
        <v>1027</v>
      </c>
      <c r="P932" s="2416" t="s">
        <v>1027</v>
      </c>
      <c r="R932" s="2186"/>
    </row>
    <row r="933" spans="1:20" s="2185" customFormat="1" ht="13.8">
      <c r="A933" s="2226" t="s">
        <v>590</v>
      </c>
      <c r="B933" s="152"/>
      <c r="D933" s="2340"/>
      <c r="E933" s="2234">
        <v>25</v>
      </c>
      <c r="F933" s="2187" t="s">
        <v>1027</v>
      </c>
      <c r="G933" s="2389">
        <v>0</v>
      </c>
      <c r="H933" s="2389" t="s">
        <v>1027</v>
      </c>
      <c r="I933" s="2185" t="s">
        <v>1460</v>
      </c>
      <c r="J933" s="2416" t="s">
        <v>1027</v>
      </c>
      <c r="K933" s="2416" t="s">
        <v>1027</v>
      </c>
      <c r="L933" s="2416" t="s">
        <v>1027</v>
      </c>
      <c r="M933" s="2416" t="s">
        <v>1027</v>
      </c>
      <c r="N933" s="2416" t="s">
        <v>1027</v>
      </c>
      <c r="O933" s="2417" t="s">
        <v>1027</v>
      </c>
      <c r="P933" s="2416" t="s">
        <v>1027</v>
      </c>
      <c r="R933" s="2186"/>
    </row>
    <row r="934" spans="1:20" s="2185" customFormat="1" ht="13.8">
      <c r="A934" s="152"/>
      <c r="B934" s="152"/>
      <c r="D934" s="2340"/>
      <c r="F934" s="2355" t="s">
        <v>1412</v>
      </c>
      <c r="G934" s="2371"/>
      <c r="H934" s="2371"/>
      <c r="I934" s="2371"/>
      <c r="J934" s="2419">
        <v>3.2572587417206589E-2</v>
      </c>
      <c r="K934" s="2419">
        <v>3.9037958170228475E-2</v>
      </c>
      <c r="L934" s="2419">
        <v>4.1019785427529751E-2</v>
      </c>
      <c r="M934" s="2419">
        <v>4.345821519678128E-2</v>
      </c>
      <c r="N934" s="2419">
        <v>5.1533468946243464E-2</v>
      </c>
      <c r="O934" s="2420">
        <v>5.549922564321285E-2</v>
      </c>
      <c r="P934" s="2419">
        <v>5.6054760325410194E-2</v>
      </c>
      <c r="R934" s="2186"/>
      <c r="T934" s="226"/>
    </row>
    <row r="935" spans="1:20" s="2185" customFormat="1" ht="13.8">
      <c r="A935" s="152"/>
      <c r="B935" s="152"/>
      <c r="D935" s="2340"/>
      <c r="O935" s="2372"/>
      <c r="P935" s="2373"/>
      <c r="R935" s="2186"/>
    </row>
    <row r="936" spans="1:20" s="2185" customFormat="1" ht="13.8">
      <c r="A936" s="152"/>
      <c r="B936" s="152"/>
      <c r="D936" s="2340"/>
      <c r="O936" s="2372"/>
      <c r="P936" s="2373"/>
    </row>
    <row r="937" spans="1:20" s="2185" customFormat="1" ht="13.8">
      <c r="A937" s="152"/>
      <c r="B937" s="152"/>
      <c r="D937" s="2340"/>
      <c r="O937" s="2372"/>
      <c r="P937" s="2373"/>
    </row>
    <row r="938" spans="1:20" s="2185" customFormat="1" ht="13.8">
      <c r="A938" s="152"/>
      <c r="B938" s="152"/>
      <c r="D938" s="2324">
        <v>6.0599999999999987</v>
      </c>
      <c r="E938" s="2412"/>
      <c r="F938" s="2326" t="s">
        <v>8</v>
      </c>
      <c r="G938" s="2320" t="s">
        <v>1417</v>
      </c>
      <c r="H938" s="2320"/>
      <c r="I938" s="2320"/>
      <c r="J938" s="2330" t="s">
        <v>1353</v>
      </c>
      <c r="K938" s="2330" t="s">
        <v>463</v>
      </c>
      <c r="L938" s="2330" t="s">
        <v>464</v>
      </c>
      <c r="M938" s="2330" t="s">
        <v>465</v>
      </c>
      <c r="N938" s="2330" t="s">
        <v>466</v>
      </c>
      <c r="O938" s="2328" t="s">
        <v>147</v>
      </c>
      <c r="P938" s="2330" t="s">
        <v>1420</v>
      </c>
      <c r="R938" s="2186"/>
    </row>
    <row r="939" spans="1:20" s="2185" customFormat="1" ht="13.8">
      <c r="A939" s="152"/>
      <c r="B939" s="152"/>
      <c r="D939" s="2324"/>
      <c r="E939" s="2234">
        <v>0</v>
      </c>
      <c r="F939" s="2432">
        <v>0</v>
      </c>
      <c r="G939" s="2433">
        <v>0</v>
      </c>
      <c r="H939" s="2433" t="s">
        <v>114</v>
      </c>
      <c r="I939" s="2436" t="s">
        <v>1461</v>
      </c>
      <c r="J939" s="2400">
        <v>0</v>
      </c>
      <c r="K939" s="2400">
        <v>0</v>
      </c>
      <c r="L939" s="2400">
        <v>0</v>
      </c>
      <c r="M939" s="2400">
        <v>0</v>
      </c>
      <c r="N939" s="2400">
        <v>0</v>
      </c>
      <c r="O939" s="2401">
        <v>0</v>
      </c>
      <c r="P939" s="2443">
        <v>0</v>
      </c>
      <c r="R939" s="2186"/>
    </row>
    <row r="940" spans="1:20" s="2185" customFormat="1" ht="13.8">
      <c r="A940" s="2226" t="s">
        <v>232</v>
      </c>
      <c r="B940" s="152"/>
      <c r="C940" s="2339"/>
      <c r="D940" s="2340"/>
      <c r="E940" s="2234">
        <v>1</v>
      </c>
      <c r="F940" s="2187" t="s">
        <v>1494</v>
      </c>
      <c r="G940" s="2389" t="s">
        <v>945</v>
      </c>
      <c r="H940" s="2389" t="s">
        <v>114</v>
      </c>
      <c r="I940" s="2185" t="s">
        <v>1461</v>
      </c>
      <c r="J940" s="2391">
        <v>3030.4430000000002</v>
      </c>
      <c r="K940" s="2391">
        <v>2981.8939999999998</v>
      </c>
      <c r="L940" s="2391">
        <v>2755.5419999999999</v>
      </c>
      <c r="M940" s="2391">
        <v>3014.076</v>
      </c>
      <c r="N940" s="2391">
        <v>3107.07</v>
      </c>
      <c r="O940" s="2392">
        <v>3465.915</v>
      </c>
      <c r="P940" s="2391">
        <v>3404.895</v>
      </c>
      <c r="R940" s="2186"/>
    </row>
    <row r="941" spans="1:20" s="2185" customFormat="1" ht="13.8">
      <c r="A941" s="2226" t="s">
        <v>232</v>
      </c>
      <c r="B941" s="152"/>
      <c r="D941" s="2340"/>
      <c r="E941" s="2234">
        <v>2</v>
      </c>
      <c r="F941" s="2187" t="s">
        <v>1498</v>
      </c>
      <c r="G941" s="2389" t="s">
        <v>953</v>
      </c>
      <c r="H941" s="2389" t="s">
        <v>114</v>
      </c>
      <c r="I941" s="2185" t="s">
        <v>1461</v>
      </c>
      <c r="J941" s="2391">
        <v>6423.5770000000002</v>
      </c>
      <c r="K941" s="2391">
        <v>7178.4830000000002</v>
      </c>
      <c r="L941" s="2391">
        <v>7614.9229999999998</v>
      </c>
      <c r="M941" s="2391">
        <v>8268.3639999999996</v>
      </c>
      <c r="N941" s="2391">
        <v>8276.0429999999997</v>
      </c>
      <c r="O941" s="2392">
        <v>8323.85</v>
      </c>
      <c r="P941" s="2391">
        <v>8398.9509999999991</v>
      </c>
      <c r="R941" s="2186"/>
    </row>
    <row r="942" spans="1:20" s="2185" customFormat="1" ht="13.8">
      <c r="A942" s="2226" t="s">
        <v>232</v>
      </c>
      <c r="B942" s="152"/>
      <c r="C942" s="2339"/>
      <c r="D942" s="2340"/>
      <c r="E942" s="2234">
        <v>3</v>
      </c>
      <c r="F942" s="2187" t="s">
        <v>1500</v>
      </c>
      <c r="G942" s="2389" t="s">
        <v>964</v>
      </c>
      <c r="H942" s="2389" t="s">
        <v>114</v>
      </c>
      <c r="I942" s="2185" t="s">
        <v>1461</v>
      </c>
      <c r="J942" s="2391">
        <v>3011.2539999999999</v>
      </c>
      <c r="K942" s="2391">
        <v>3187.7379999999998</v>
      </c>
      <c r="L942" s="2391">
        <v>3060.4769999999999</v>
      </c>
      <c r="M942" s="2391">
        <v>2613.88</v>
      </c>
      <c r="N942" s="2391">
        <v>2733.924</v>
      </c>
      <c r="O942" s="2392">
        <v>2740.2719999999999</v>
      </c>
      <c r="P942" s="2391">
        <v>2659.567</v>
      </c>
      <c r="R942" s="2186"/>
    </row>
    <row r="943" spans="1:20" s="2185" customFormat="1" ht="13.8">
      <c r="A943" s="2226" t="s">
        <v>232</v>
      </c>
      <c r="B943" s="152"/>
      <c r="C943" s="2339"/>
      <c r="D943" s="2340"/>
      <c r="E943" s="2234">
        <v>4</v>
      </c>
      <c r="F943" s="2187" t="s">
        <v>1503</v>
      </c>
      <c r="G943" s="2389" t="s">
        <v>971</v>
      </c>
      <c r="H943" s="2389" t="s">
        <v>114</v>
      </c>
      <c r="I943" s="2185" t="s">
        <v>1461</v>
      </c>
      <c r="J943" s="2391">
        <v>4278.2380000000003</v>
      </c>
      <c r="K943" s="2391">
        <v>4428.6139999999996</v>
      </c>
      <c r="L943" s="2391">
        <v>4683.9170000000004</v>
      </c>
      <c r="M943" s="2391">
        <v>6199.2259999999997</v>
      </c>
      <c r="N943" s="2391">
        <v>6839.433</v>
      </c>
      <c r="O943" s="2392">
        <v>7274.1440000000002</v>
      </c>
      <c r="P943" s="2391">
        <v>8332.5789999999997</v>
      </c>
      <c r="R943" s="2186"/>
    </row>
    <row r="944" spans="1:20" s="2185" customFormat="1" ht="13.8">
      <c r="A944" s="2226" t="s">
        <v>232</v>
      </c>
      <c r="B944" s="152"/>
      <c r="C944" s="2339"/>
      <c r="D944" s="2340"/>
      <c r="E944" s="2234">
        <v>5</v>
      </c>
      <c r="F944" s="2187" t="s">
        <v>1504</v>
      </c>
      <c r="G944" s="2389" t="s">
        <v>978</v>
      </c>
      <c r="H944" s="2389" t="s">
        <v>114</v>
      </c>
      <c r="I944" s="2185" t="s">
        <v>1461</v>
      </c>
      <c r="J944" s="2391">
        <v>5884</v>
      </c>
      <c r="K944" s="2391">
        <v>5327</v>
      </c>
      <c r="L944" s="2391">
        <v>5417</v>
      </c>
      <c r="M944" s="2391">
        <v>5666</v>
      </c>
      <c r="N944" s="2391">
        <v>5767</v>
      </c>
      <c r="O944" s="2392">
        <v>5438</v>
      </c>
      <c r="P944" s="2391">
        <v>5311</v>
      </c>
      <c r="R944" s="2186"/>
    </row>
    <row r="945" spans="1:18" s="2185" customFormat="1" ht="13.8">
      <c r="A945" s="2226" t="s">
        <v>232</v>
      </c>
      <c r="B945" s="152"/>
      <c r="C945" s="2339"/>
      <c r="D945" s="2340"/>
      <c r="E945" s="2234">
        <v>6</v>
      </c>
      <c r="F945" s="2187" t="s">
        <v>1505</v>
      </c>
      <c r="G945" s="2389" t="s">
        <v>985</v>
      </c>
      <c r="H945" s="2389" t="s">
        <v>114</v>
      </c>
      <c r="I945" s="2185" t="s">
        <v>1461</v>
      </c>
      <c r="J945" s="2391">
        <v>880.73573999999996</v>
      </c>
      <c r="K945" s="2391">
        <v>864.31857000000002</v>
      </c>
      <c r="L945" s="2391">
        <v>1028.8002300000001</v>
      </c>
      <c r="M945" s="2391">
        <v>1021.10591</v>
      </c>
      <c r="N945" s="2391">
        <v>1126.4039299999999</v>
      </c>
      <c r="O945" s="2392">
        <v>1283.2928199999999</v>
      </c>
      <c r="P945" s="2391">
        <v>1448.31836</v>
      </c>
      <c r="R945" s="2186"/>
    </row>
    <row r="946" spans="1:18" s="2185" customFormat="1" ht="13.8">
      <c r="A946" s="2226" t="s">
        <v>232</v>
      </c>
      <c r="B946" s="152"/>
      <c r="D946" s="2340"/>
      <c r="E946" s="2234">
        <v>7</v>
      </c>
      <c r="F946" s="2187" t="s">
        <v>1508</v>
      </c>
      <c r="G946" s="2389" t="s">
        <v>996</v>
      </c>
      <c r="H946" s="2389" t="s">
        <v>114</v>
      </c>
      <c r="I946" s="2185" t="s">
        <v>1461</v>
      </c>
      <c r="J946" s="2391">
        <v>1056.5450000000001</v>
      </c>
      <c r="K946" s="2391">
        <v>1097.905</v>
      </c>
      <c r="L946" s="2391">
        <v>1381.6890000000001</v>
      </c>
      <c r="M946" s="2391">
        <v>1593.9880000000001</v>
      </c>
      <c r="N946" s="2391">
        <v>1671.03</v>
      </c>
      <c r="O946" s="2392">
        <v>1799.0920000000001</v>
      </c>
      <c r="P946" s="2391">
        <v>1824.22</v>
      </c>
      <c r="R946" s="2186"/>
    </row>
    <row r="947" spans="1:18" s="2185" customFormat="1" ht="13.8">
      <c r="A947" s="2226" t="s">
        <v>232</v>
      </c>
      <c r="B947" s="152"/>
      <c r="D947" s="2340"/>
      <c r="E947" s="2234">
        <v>8</v>
      </c>
      <c r="F947" s="2187" t="s">
        <v>1510</v>
      </c>
      <c r="G947" s="2389" t="s">
        <v>1004</v>
      </c>
      <c r="H947" s="2389" t="s">
        <v>114</v>
      </c>
      <c r="I947" s="2185" t="s">
        <v>1461</v>
      </c>
      <c r="J947" s="2391">
        <v>7001.152</v>
      </c>
      <c r="K947" s="2391">
        <v>6904.4160000000002</v>
      </c>
      <c r="L947" s="2391">
        <v>7351.4</v>
      </c>
      <c r="M947" s="2391">
        <v>7337.1</v>
      </c>
      <c r="N947" s="2391">
        <v>9261</v>
      </c>
      <c r="O947" s="2392">
        <v>8718</v>
      </c>
      <c r="P947" s="2391">
        <v>8729</v>
      </c>
      <c r="R947" s="2186"/>
    </row>
    <row r="948" spans="1:18" s="2185" customFormat="1" ht="13.8">
      <c r="A948" s="2226" t="s">
        <v>590</v>
      </c>
      <c r="B948" s="152"/>
      <c r="D948" s="2340"/>
      <c r="E948" s="2234">
        <v>9</v>
      </c>
      <c r="F948" s="2187" t="s">
        <v>1027</v>
      </c>
      <c r="G948" s="2389">
        <v>0</v>
      </c>
      <c r="H948" s="2389" t="s">
        <v>1027</v>
      </c>
      <c r="I948" s="2185" t="s">
        <v>1461</v>
      </c>
      <c r="J948" s="2391" t="s">
        <v>1027</v>
      </c>
      <c r="K948" s="2391" t="s">
        <v>1027</v>
      </c>
      <c r="L948" s="2391" t="s">
        <v>1027</v>
      </c>
      <c r="M948" s="2391" t="s">
        <v>1027</v>
      </c>
      <c r="N948" s="2391" t="s">
        <v>1027</v>
      </c>
      <c r="O948" s="2392" t="s">
        <v>1027</v>
      </c>
      <c r="P948" s="2391" t="s">
        <v>1027</v>
      </c>
      <c r="R948" s="2186"/>
    </row>
    <row r="949" spans="1:18" s="2185" customFormat="1" ht="13.8">
      <c r="A949" s="2226" t="s">
        <v>590</v>
      </c>
      <c r="B949" s="152"/>
      <c r="D949" s="2340"/>
      <c r="E949" s="2234">
        <v>10</v>
      </c>
      <c r="F949" s="2187" t="s">
        <v>1027</v>
      </c>
      <c r="G949" s="2389">
        <v>0</v>
      </c>
      <c r="H949" s="2389" t="s">
        <v>1027</v>
      </c>
      <c r="I949" s="2185" t="s">
        <v>1461</v>
      </c>
      <c r="J949" s="2391" t="s">
        <v>1027</v>
      </c>
      <c r="K949" s="2391" t="s">
        <v>1027</v>
      </c>
      <c r="L949" s="2391" t="s">
        <v>1027</v>
      </c>
      <c r="M949" s="2391" t="s">
        <v>1027</v>
      </c>
      <c r="N949" s="2391" t="s">
        <v>1027</v>
      </c>
      <c r="O949" s="2392" t="s">
        <v>1027</v>
      </c>
      <c r="P949" s="2391" t="s">
        <v>1027</v>
      </c>
      <c r="R949" s="2186"/>
    </row>
    <row r="950" spans="1:18" s="2185" customFormat="1" ht="13.8">
      <c r="A950" s="2226" t="s">
        <v>590</v>
      </c>
      <c r="B950" s="152"/>
      <c r="D950" s="2340"/>
      <c r="E950" s="2234">
        <v>11</v>
      </c>
      <c r="F950" s="2187" t="s">
        <v>1027</v>
      </c>
      <c r="G950" s="2389">
        <v>0</v>
      </c>
      <c r="H950" s="2389" t="s">
        <v>1027</v>
      </c>
      <c r="I950" s="2185" t="s">
        <v>1461</v>
      </c>
      <c r="J950" s="2391" t="s">
        <v>1027</v>
      </c>
      <c r="K950" s="2391" t="s">
        <v>1027</v>
      </c>
      <c r="L950" s="2391" t="s">
        <v>1027</v>
      </c>
      <c r="M950" s="2391" t="s">
        <v>1027</v>
      </c>
      <c r="N950" s="2391" t="s">
        <v>1027</v>
      </c>
      <c r="O950" s="2392" t="s">
        <v>1027</v>
      </c>
      <c r="P950" s="2391" t="s">
        <v>1027</v>
      </c>
      <c r="R950" s="2186"/>
    </row>
    <row r="951" spans="1:18" s="2185" customFormat="1" ht="13.8">
      <c r="A951" s="2226" t="s">
        <v>590</v>
      </c>
      <c r="B951" s="152"/>
      <c r="D951" s="2340"/>
      <c r="E951" s="2234">
        <v>12</v>
      </c>
      <c r="F951" s="2187" t="s">
        <v>1027</v>
      </c>
      <c r="G951" s="2389">
        <v>0</v>
      </c>
      <c r="H951" s="2389" t="s">
        <v>1027</v>
      </c>
      <c r="I951" s="2185" t="s">
        <v>1461</v>
      </c>
      <c r="J951" s="2391" t="s">
        <v>1027</v>
      </c>
      <c r="K951" s="2391" t="s">
        <v>1027</v>
      </c>
      <c r="L951" s="2391" t="s">
        <v>1027</v>
      </c>
      <c r="M951" s="2391" t="s">
        <v>1027</v>
      </c>
      <c r="N951" s="2391" t="s">
        <v>1027</v>
      </c>
      <c r="O951" s="2392" t="s">
        <v>1027</v>
      </c>
      <c r="P951" s="2391" t="s">
        <v>1027</v>
      </c>
      <c r="R951" s="2186"/>
    </row>
    <row r="952" spans="1:18" s="2185" customFormat="1" ht="13.8">
      <c r="A952" s="2226" t="s">
        <v>590</v>
      </c>
      <c r="B952" s="152"/>
      <c r="D952" s="2340"/>
      <c r="E952" s="2234">
        <v>13</v>
      </c>
      <c r="F952" s="2187" t="s">
        <v>1027</v>
      </c>
      <c r="G952" s="2389">
        <v>0</v>
      </c>
      <c r="H952" s="2389" t="s">
        <v>1027</v>
      </c>
      <c r="I952" s="2185" t="s">
        <v>1461</v>
      </c>
      <c r="J952" s="2391" t="s">
        <v>1027</v>
      </c>
      <c r="K952" s="2391" t="s">
        <v>1027</v>
      </c>
      <c r="L952" s="2391" t="s">
        <v>1027</v>
      </c>
      <c r="M952" s="2391" t="s">
        <v>1027</v>
      </c>
      <c r="N952" s="2391" t="s">
        <v>1027</v>
      </c>
      <c r="O952" s="2392" t="s">
        <v>1027</v>
      </c>
      <c r="P952" s="2391" t="s">
        <v>1027</v>
      </c>
      <c r="R952" s="2186"/>
    </row>
    <row r="953" spans="1:18" s="2185" customFormat="1" ht="13.8">
      <c r="A953" s="2226" t="s">
        <v>590</v>
      </c>
      <c r="B953" s="152"/>
      <c r="D953" s="2340"/>
      <c r="E953" s="2234">
        <v>14</v>
      </c>
      <c r="F953" s="2187" t="s">
        <v>1027</v>
      </c>
      <c r="G953" s="2389">
        <v>0</v>
      </c>
      <c r="H953" s="2389" t="s">
        <v>1027</v>
      </c>
      <c r="I953" s="2185" t="s">
        <v>1461</v>
      </c>
      <c r="J953" s="2391" t="s">
        <v>1027</v>
      </c>
      <c r="K953" s="2391" t="s">
        <v>1027</v>
      </c>
      <c r="L953" s="2391" t="s">
        <v>1027</v>
      </c>
      <c r="M953" s="2391" t="s">
        <v>1027</v>
      </c>
      <c r="N953" s="2391" t="s">
        <v>1027</v>
      </c>
      <c r="O953" s="2392" t="s">
        <v>1027</v>
      </c>
      <c r="P953" s="2391" t="s">
        <v>1027</v>
      </c>
      <c r="R953" s="2186"/>
    </row>
    <row r="954" spans="1:18" s="2185" customFormat="1" ht="13.8">
      <c r="A954" s="2226" t="s">
        <v>590</v>
      </c>
      <c r="B954" s="152"/>
      <c r="D954" s="2340"/>
      <c r="E954" s="2234">
        <v>15</v>
      </c>
      <c r="F954" s="2187" t="s">
        <v>1027</v>
      </c>
      <c r="G954" s="2389">
        <v>0</v>
      </c>
      <c r="H954" s="2389" t="s">
        <v>1027</v>
      </c>
      <c r="I954" s="2185" t="s">
        <v>1461</v>
      </c>
      <c r="J954" s="2391" t="s">
        <v>1027</v>
      </c>
      <c r="K954" s="2391" t="s">
        <v>1027</v>
      </c>
      <c r="L954" s="2391" t="s">
        <v>1027</v>
      </c>
      <c r="M954" s="2391" t="s">
        <v>1027</v>
      </c>
      <c r="N954" s="2391" t="s">
        <v>1027</v>
      </c>
      <c r="O954" s="2392" t="s">
        <v>1027</v>
      </c>
      <c r="P954" s="2391" t="s">
        <v>1027</v>
      </c>
      <c r="R954" s="2186"/>
    </row>
    <row r="955" spans="1:18" s="2185" customFormat="1" ht="13.8">
      <c r="A955" s="2226" t="s">
        <v>590</v>
      </c>
      <c r="B955" s="152"/>
      <c r="D955" s="2340"/>
      <c r="E955" s="2234">
        <v>16</v>
      </c>
      <c r="F955" s="2187" t="s">
        <v>1027</v>
      </c>
      <c r="G955" s="2389">
        <v>0</v>
      </c>
      <c r="H955" s="2389" t="s">
        <v>1027</v>
      </c>
      <c r="I955" s="2185" t="s">
        <v>1461</v>
      </c>
      <c r="J955" s="2391" t="s">
        <v>1027</v>
      </c>
      <c r="K955" s="2391" t="s">
        <v>1027</v>
      </c>
      <c r="L955" s="2391" t="s">
        <v>1027</v>
      </c>
      <c r="M955" s="2391" t="s">
        <v>1027</v>
      </c>
      <c r="N955" s="2391" t="s">
        <v>1027</v>
      </c>
      <c r="O955" s="2392" t="s">
        <v>1027</v>
      </c>
      <c r="P955" s="2391" t="s">
        <v>1027</v>
      </c>
      <c r="R955" s="2186"/>
    </row>
    <row r="956" spans="1:18" s="2185" customFormat="1" ht="13.8">
      <c r="A956" s="2226" t="s">
        <v>590</v>
      </c>
      <c r="B956" s="152"/>
      <c r="D956" s="2340"/>
      <c r="E956" s="2234">
        <v>17</v>
      </c>
      <c r="F956" s="2187" t="s">
        <v>1027</v>
      </c>
      <c r="G956" s="2389">
        <v>0</v>
      </c>
      <c r="H956" s="2389" t="s">
        <v>1027</v>
      </c>
      <c r="I956" s="2185" t="s">
        <v>1461</v>
      </c>
      <c r="J956" s="2391" t="s">
        <v>1027</v>
      </c>
      <c r="K956" s="2391" t="s">
        <v>1027</v>
      </c>
      <c r="L956" s="2391" t="s">
        <v>1027</v>
      </c>
      <c r="M956" s="2391" t="s">
        <v>1027</v>
      </c>
      <c r="N956" s="2391" t="s">
        <v>1027</v>
      </c>
      <c r="O956" s="2392" t="s">
        <v>1027</v>
      </c>
      <c r="P956" s="2391" t="s">
        <v>1027</v>
      </c>
      <c r="R956" s="2186"/>
    </row>
    <row r="957" spans="1:18" s="2185" customFormat="1" ht="13.8">
      <c r="A957" s="2226" t="s">
        <v>590</v>
      </c>
      <c r="B957" s="152"/>
      <c r="D957" s="2340"/>
      <c r="E957" s="2234">
        <v>18</v>
      </c>
      <c r="F957" s="2187" t="s">
        <v>1027</v>
      </c>
      <c r="G957" s="2389">
        <v>0</v>
      </c>
      <c r="H957" s="2389" t="s">
        <v>1027</v>
      </c>
      <c r="I957" s="2185" t="s">
        <v>1461</v>
      </c>
      <c r="J957" s="2391" t="s">
        <v>1027</v>
      </c>
      <c r="K957" s="2391" t="s">
        <v>1027</v>
      </c>
      <c r="L957" s="2391" t="s">
        <v>1027</v>
      </c>
      <c r="M957" s="2391" t="s">
        <v>1027</v>
      </c>
      <c r="N957" s="2391" t="s">
        <v>1027</v>
      </c>
      <c r="O957" s="2392" t="s">
        <v>1027</v>
      </c>
      <c r="P957" s="2391" t="s">
        <v>1027</v>
      </c>
      <c r="R957" s="2186"/>
    </row>
    <row r="958" spans="1:18" s="2185" customFormat="1" ht="13.8">
      <c r="A958" s="2226" t="s">
        <v>590</v>
      </c>
      <c r="B958" s="152"/>
      <c r="D958" s="2340"/>
      <c r="E958" s="2234">
        <v>19</v>
      </c>
      <c r="F958" s="2187" t="s">
        <v>1027</v>
      </c>
      <c r="G958" s="2389">
        <v>0</v>
      </c>
      <c r="H958" s="2389" t="s">
        <v>1027</v>
      </c>
      <c r="I958" s="2185" t="s">
        <v>1461</v>
      </c>
      <c r="J958" s="2391" t="s">
        <v>1027</v>
      </c>
      <c r="K958" s="2391" t="s">
        <v>1027</v>
      </c>
      <c r="L958" s="2391" t="s">
        <v>1027</v>
      </c>
      <c r="M958" s="2391" t="s">
        <v>1027</v>
      </c>
      <c r="N958" s="2391" t="s">
        <v>1027</v>
      </c>
      <c r="O958" s="2392" t="s">
        <v>1027</v>
      </c>
      <c r="P958" s="2391" t="s">
        <v>1027</v>
      </c>
      <c r="R958" s="2186"/>
    </row>
    <row r="959" spans="1:18" s="2185" customFormat="1" ht="13.8">
      <c r="A959" s="2226" t="s">
        <v>590</v>
      </c>
      <c r="B959" s="152"/>
      <c r="D959" s="2340"/>
      <c r="E959" s="2234">
        <v>20</v>
      </c>
      <c r="F959" s="2187" t="s">
        <v>1027</v>
      </c>
      <c r="G959" s="2389">
        <v>0</v>
      </c>
      <c r="H959" s="2389" t="s">
        <v>1027</v>
      </c>
      <c r="I959" s="2185" t="s">
        <v>1461</v>
      </c>
      <c r="J959" s="2391" t="s">
        <v>1027</v>
      </c>
      <c r="K959" s="2391" t="s">
        <v>1027</v>
      </c>
      <c r="L959" s="2391" t="s">
        <v>1027</v>
      </c>
      <c r="M959" s="2391" t="s">
        <v>1027</v>
      </c>
      <c r="N959" s="2391" t="s">
        <v>1027</v>
      </c>
      <c r="O959" s="2392" t="s">
        <v>1027</v>
      </c>
      <c r="P959" s="2391" t="s">
        <v>1027</v>
      </c>
      <c r="R959" s="2186"/>
    </row>
    <row r="960" spans="1:18" s="2185" customFormat="1" ht="13.8">
      <c r="A960" s="2226" t="s">
        <v>590</v>
      </c>
      <c r="B960" s="152"/>
      <c r="D960" s="2340"/>
      <c r="E960" s="2234">
        <v>21</v>
      </c>
      <c r="F960" s="2187" t="s">
        <v>1027</v>
      </c>
      <c r="G960" s="2389">
        <v>0</v>
      </c>
      <c r="H960" s="2389" t="s">
        <v>1027</v>
      </c>
      <c r="I960" s="2185" t="s">
        <v>1461</v>
      </c>
      <c r="J960" s="2391" t="s">
        <v>1027</v>
      </c>
      <c r="K960" s="2391" t="s">
        <v>1027</v>
      </c>
      <c r="L960" s="2391" t="s">
        <v>1027</v>
      </c>
      <c r="M960" s="2391" t="s">
        <v>1027</v>
      </c>
      <c r="N960" s="2391" t="s">
        <v>1027</v>
      </c>
      <c r="O960" s="2392" t="s">
        <v>1027</v>
      </c>
      <c r="P960" s="2391" t="s">
        <v>1027</v>
      </c>
      <c r="R960" s="2186"/>
    </row>
    <row r="961" spans="1:20" s="2185" customFormat="1" ht="13.8">
      <c r="A961" s="2226" t="s">
        <v>590</v>
      </c>
      <c r="B961" s="152"/>
      <c r="D961" s="2340"/>
      <c r="E961" s="2234">
        <v>22</v>
      </c>
      <c r="F961" s="2187" t="s">
        <v>1027</v>
      </c>
      <c r="G961" s="2389">
        <v>0</v>
      </c>
      <c r="H961" s="2389" t="s">
        <v>1027</v>
      </c>
      <c r="I961" s="2185" t="s">
        <v>1461</v>
      </c>
      <c r="J961" s="2391" t="s">
        <v>1027</v>
      </c>
      <c r="K961" s="2391" t="s">
        <v>1027</v>
      </c>
      <c r="L961" s="2391" t="s">
        <v>1027</v>
      </c>
      <c r="M961" s="2391" t="s">
        <v>1027</v>
      </c>
      <c r="N961" s="2391" t="s">
        <v>1027</v>
      </c>
      <c r="O961" s="2392" t="s">
        <v>1027</v>
      </c>
      <c r="P961" s="2391" t="s">
        <v>1027</v>
      </c>
      <c r="R961" s="2186"/>
    </row>
    <row r="962" spans="1:20" s="2185" customFormat="1" ht="13.8">
      <c r="A962" s="2226" t="s">
        <v>590</v>
      </c>
      <c r="B962" s="152"/>
      <c r="D962" s="2340"/>
      <c r="E962" s="2234">
        <v>23</v>
      </c>
      <c r="F962" s="2187" t="s">
        <v>1027</v>
      </c>
      <c r="G962" s="2389">
        <v>0</v>
      </c>
      <c r="H962" s="2389" t="s">
        <v>1027</v>
      </c>
      <c r="I962" s="2185" t="s">
        <v>1461</v>
      </c>
      <c r="J962" s="2391" t="s">
        <v>1027</v>
      </c>
      <c r="K962" s="2391" t="s">
        <v>1027</v>
      </c>
      <c r="L962" s="2391" t="s">
        <v>1027</v>
      </c>
      <c r="M962" s="2391" t="s">
        <v>1027</v>
      </c>
      <c r="N962" s="2391" t="s">
        <v>1027</v>
      </c>
      <c r="O962" s="2392" t="s">
        <v>1027</v>
      </c>
      <c r="P962" s="2391" t="s">
        <v>1027</v>
      </c>
      <c r="R962" s="2186"/>
    </row>
    <row r="963" spans="1:20" s="2185" customFormat="1" ht="13.8">
      <c r="A963" s="2226" t="s">
        <v>590</v>
      </c>
      <c r="B963" s="152"/>
      <c r="D963" s="2340"/>
      <c r="E963" s="2234">
        <v>24</v>
      </c>
      <c r="F963" s="2187" t="s">
        <v>1027</v>
      </c>
      <c r="G963" s="2389">
        <v>0</v>
      </c>
      <c r="H963" s="2389" t="s">
        <v>1027</v>
      </c>
      <c r="I963" s="2185" t="s">
        <v>1461</v>
      </c>
      <c r="J963" s="2391" t="s">
        <v>1027</v>
      </c>
      <c r="K963" s="2391" t="s">
        <v>1027</v>
      </c>
      <c r="L963" s="2391" t="s">
        <v>1027</v>
      </c>
      <c r="M963" s="2391" t="s">
        <v>1027</v>
      </c>
      <c r="N963" s="2391" t="s">
        <v>1027</v>
      </c>
      <c r="O963" s="2392" t="s">
        <v>1027</v>
      </c>
      <c r="P963" s="2391" t="s">
        <v>1027</v>
      </c>
      <c r="R963" s="2186"/>
    </row>
    <row r="964" spans="1:20" s="2185" customFormat="1" ht="13.8">
      <c r="A964" s="2226" t="s">
        <v>590</v>
      </c>
      <c r="B964" s="152"/>
      <c r="D964" s="2340"/>
      <c r="E964" s="2234">
        <v>25</v>
      </c>
      <c r="F964" s="2187" t="s">
        <v>1027</v>
      </c>
      <c r="G964" s="2389">
        <v>0</v>
      </c>
      <c r="H964" s="2389" t="s">
        <v>1027</v>
      </c>
      <c r="I964" s="2185" t="s">
        <v>1461</v>
      </c>
      <c r="J964" s="2391" t="s">
        <v>1027</v>
      </c>
      <c r="K964" s="2391" t="s">
        <v>1027</v>
      </c>
      <c r="L964" s="2391" t="s">
        <v>1027</v>
      </c>
      <c r="M964" s="2391" t="s">
        <v>1027</v>
      </c>
      <c r="N964" s="2391" t="s">
        <v>1027</v>
      </c>
      <c r="O964" s="2392" t="s">
        <v>1027</v>
      </c>
      <c r="P964" s="2391" t="s">
        <v>1027</v>
      </c>
      <c r="R964" s="2186"/>
    </row>
    <row r="965" spans="1:20" s="2185" customFormat="1" ht="13.8">
      <c r="A965" s="152"/>
      <c r="B965" s="152"/>
      <c r="D965" s="2340"/>
      <c r="F965" s="2355" t="s">
        <v>1412</v>
      </c>
      <c r="G965" s="2371"/>
      <c r="H965" s="2371"/>
      <c r="I965" s="2371"/>
      <c r="J965" s="2393">
        <v>3654.3405000000002</v>
      </c>
      <c r="K965" s="2393">
        <v>3808.1759999999995</v>
      </c>
      <c r="L965" s="2393">
        <v>3872.1970000000001</v>
      </c>
      <c r="M965" s="2393">
        <v>4340.0380000000005</v>
      </c>
      <c r="N965" s="2393">
        <v>4437.0349999999999</v>
      </c>
      <c r="O965" s="2394">
        <v>4451.9575000000004</v>
      </c>
      <c r="P965" s="2393">
        <v>4357.9475000000002</v>
      </c>
      <c r="R965" s="2186"/>
      <c r="T965" s="226"/>
    </row>
    <row r="966" spans="1:20" s="2185" customFormat="1" ht="13.8">
      <c r="A966" s="152"/>
      <c r="B966" s="152"/>
      <c r="D966" s="2340"/>
      <c r="O966" s="2372"/>
      <c r="P966" s="2373"/>
      <c r="R966" s="2186"/>
    </row>
    <row r="967" spans="1:20" s="2185" customFormat="1" ht="13.8">
      <c r="A967" s="152"/>
      <c r="B967" s="152"/>
      <c r="D967" s="2340"/>
      <c r="O967" s="2372"/>
      <c r="P967" s="2373"/>
    </row>
    <row r="968" spans="1:20" s="2185" customFormat="1" ht="13.8">
      <c r="A968" s="152"/>
      <c r="B968" s="152"/>
      <c r="D968" s="2340"/>
      <c r="O968" s="2372"/>
      <c r="P968" s="2373"/>
    </row>
    <row r="969" spans="1:20" s="2185" customFormat="1" ht="13.8">
      <c r="A969" s="152"/>
      <c r="B969" s="152"/>
      <c r="D969" s="2324">
        <v>6.0699999999999985</v>
      </c>
      <c r="E969" s="2412"/>
      <c r="F969" s="2326" t="s">
        <v>1006</v>
      </c>
      <c r="G969" s="2320" t="s">
        <v>1417</v>
      </c>
      <c r="H969" s="2320"/>
      <c r="I969" s="2320"/>
      <c r="J969" s="2320"/>
      <c r="K969" s="2320"/>
      <c r="L969" s="2330"/>
      <c r="M969" s="2330" t="s">
        <v>465</v>
      </c>
      <c r="N969" s="2330" t="s">
        <v>466</v>
      </c>
      <c r="O969" s="2328" t="s">
        <v>147</v>
      </c>
      <c r="P969" s="2330" t="s">
        <v>1420</v>
      </c>
      <c r="R969" s="2186"/>
    </row>
    <row r="970" spans="1:20" s="2185" customFormat="1" ht="13.8">
      <c r="A970" s="152"/>
      <c r="B970" s="152"/>
      <c r="D970" s="2324"/>
      <c r="E970" s="2234">
        <v>0</v>
      </c>
      <c r="F970" s="2432">
        <v>0</v>
      </c>
      <c r="G970" s="2433">
        <v>0</v>
      </c>
      <c r="H970" s="2433" t="s">
        <v>114</v>
      </c>
      <c r="I970" s="2436" t="s">
        <v>1433</v>
      </c>
      <c r="J970" s="2436"/>
      <c r="K970" s="2400">
        <v>0</v>
      </c>
      <c r="L970" s="2400">
        <v>0</v>
      </c>
      <c r="M970" s="2400">
        <v>0</v>
      </c>
      <c r="N970" s="2400">
        <v>0</v>
      </c>
      <c r="O970" s="2401">
        <v>0</v>
      </c>
      <c r="P970" s="2400">
        <v>0</v>
      </c>
      <c r="R970" s="2186"/>
    </row>
    <row r="971" spans="1:20" s="2185" customFormat="1" ht="13.8">
      <c r="A971" s="2226" t="s">
        <v>232</v>
      </c>
      <c r="B971" s="152"/>
      <c r="C971" s="2339"/>
      <c r="D971" s="2340"/>
      <c r="E971" s="2234">
        <v>1</v>
      </c>
      <c r="F971" s="2187" t="s">
        <v>1494</v>
      </c>
      <c r="G971" s="2389" t="s">
        <v>945</v>
      </c>
      <c r="H971" s="2389" t="s">
        <v>114</v>
      </c>
      <c r="I971" s="2185" t="s">
        <v>1433</v>
      </c>
      <c r="K971" s="2391">
        <v>8.3949999999999996</v>
      </c>
      <c r="L971" s="2391">
        <v>9.9019999999999992</v>
      </c>
      <c r="M971" s="2391">
        <v>10.397</v>
      </c>
      <c r="N971" s="2391">
        <v>11.099</v>
      </c>
      <c r="O971" s="2392">
        <v>13.361000000000001</v>
      </c>
      <c r="P971" s="2391">
        <v>13.629</v>
      </c>
      <c r="R971" s="2186"/>
    </row>
    <row r="972" spans="1:20" s="2185" customFormat="1" ht="13.8">
      <c r="A972" s="2226" t="s">
        <v>232</v>
      </c>
      <c r="B972" s="152"/>
      <c r="D972" s="2340"/>
      <c r="E972" s="2234">
        <v>2</v>
      </c>
      <c r="F972" s="2187" t="s">
        <v>1498</v>
      </c>
      <c r="G972" s="2389" t="s">
        <v>953</v>
      </c>
      <c r="H972" s="2389" t="s">
        <v>114</v>
      </c>
      <c r="I972" s="2185" t="s">
        <v>1433</v>
      </c>
      <c r="K972" s="2391">
        <v>28.36</v>
      </c>
      <c r="L972" s="2391">
        <v>31.626000000000001</v>
      </c>
      <c r="M972" s="2391">
        <v>64.381</v>
      </c>
      <c r="N972" s="2391">
        <v>85.799000000000007</v>
      </c>
      <c r="O972" s="2392">
        <v>123.836</v>
      </c>
      <c r="P972" s="2391">
        <v>142.49600000000001</v>
      </c>
      <c r="R972" s="2186"/>
    </row>
    <row r="973" spans="1:20" s="2185" customFormat="1" ht="13.8">
      <c r="A973" s="2226" t="s">
        <v>232</v>
      </c>
      <c r="B973" s="152"/>
      <c r="C973" s="2339"/>
      <c r="D973" s="2340"/>
      <c r="E973" s="2234">
        <v>3</v>
      </c>
      <c r="F973" s="2187" t="s">
        <v>1500</v>
      </c>
      <c r="G973" s="2389" t="s">
        <v>964</v>
      </c>
      <c r="H973" s="2389" t="s">
        <v>114</v>
      </c>
      <c r="I973" s="2185" t="s">
        <v>1433</v>
      </c>
      <c r="K973" s="2391">
        <v>38.97</v>
      </c>
      <c r="L973" s="2391">
        <v>47.655999999999999</v>
      </c>
      <c r="M973" s="2391">
        <v>47.924999999999997</v>
      </c>
      <c r="N973" s="2391">
        <v>43.402999999999999</v>
      </c>
      <c r="O973" s="2392">
        <v>34.066000000000003</v>
      </c>
      <c r="P973" s="2391">
        <v>25.716999999999999</v>
      </c>
      <c r="R973" s="2186"/>
    </row>
    <row r="974" spans="1:20" s="2185" customFormat="1" ht="13.8">
      <c r="A974" s="2226" t="s">
        <v>232</v>
      </c>
      <c r="B974" s="152"/>
      <c r="C974" s="2339"/>
      <c r="D974" s="2340"/>
      <c r="E974" s="2234">
        <v>4</v>
      </c>
      <c r="F974" s="2187" t="s">
        <v>1503</v>
      </c>
      <c r="G974" s="2389" t="s">
        <v>971</v>
      </c>
      <c r="H974" s="2389" t="s">
        <v>114</v>
      </c>
      <c r="I974" s="2185" t="s">
        <v>1433</v>
      </c>
      <c r="K974" s="2391">
        <v>5.5620000000000003</v>
      </c>
      <c r="L974" s="2391">
        <v>5.88</v>
      </c>
      <c r="M974" s="2391">
        <v>10.397</v>
      </c>
      <c r="N974" s="2391">
        <v>45.31</v>
      </c>
      <c r="O974" s="2392">
        <v>35.238</v>
      </c>
      <c r="P974" s="2391">
        <v>31.631</v>
      </c>
      <c r="R974" s="2186"/>
    </row>
    <row r="975" spans="1:20" s="2185" customFormat="1" ht="13.8">
      <c r="A975" s="2226" t="s">
        <v>232</v>
      </c>
      <c r="B975" s="152"/>
      <c r="C975" s="2339"/>
      <c r="D975" s="2340"/>
      <c r="E975" s="2234">
        <v>5</v>
      </c>
      <c r="F975" s="2187" t="s">
        <v>1504</v>
      </c>
      <c r="G975" s="2389" t="s">
        <v>978</v>
      </c>
      <c r="H975" s="2389" t="s">
        <v>114</v>
      </c>
      <c r="I975" s="2185" t="s">
        <v>1433</v>
      </c>
      <c r="K975" s="2391">
        <v>8</v>
      </c>
      <c r="L975" s="2391">
        <v>-42</v>
      </c>
      <c r="M975" s="2391">
        <v>-53</v>
      </c>
      <c r="N975" s="2391">
        <v>-31</v>
      </c>
      <c r="O975" s="2392">
        <v>-24</v>
      </c>
      <c r="P975" s="2391">
        <v>-10</v>
      </c>
      <c r="R975" s="2186"/>
    </row>
    <row r="976" spans="1:20" s="2185" customFormat="1" ht="13.8">
      <c r="A976" s="2226" t="s">
        <v>232</v>
      </c>
      <c r="B976" s="152"/>
      <c r="C976" s="2339"/>
      <c r="D976" s="2340"/>
      <c r="E976" s="2234">
        <v>6</v>
      </c>
      <c r="F976" s="2187" t="s">
        <v>1505</v>
      </c>
      <c r="G976" s="2389" t="s">
        <v>985</v>
      </c>
      <c r="H976" s="2389" t="s">
        <v>114</v>
      </c>
      <c r="I976" s="2185" t="s">
        <v>1433</v>
      </c>
      <c r="K976" s="2391">
        <v>0.14308999999999999</v>
      </c>
      <c r="L976" s="2391">
        <v>7.9240000000000005E-2</v>
      </c>
      <c r="M976" s="2391">
        <v>7.9240000000000005E-2</v>
      </c>
      <c r="N976" s="2391">
        <v>7.9240000000000005E-2</v>
      </c>
      <c r="O976" s="2392">
        <v>0</v>
      </c>
      <c r="P976" s="2391">
        <v>0</v>
      </c>
      <c r="R976" s="2186"/>
    </row>
    <row r="977" spans="1:18" s="2185" customFormat="1" ht="13.8">
      <c r="A977" s="2226" t="s">
        <v>232</v>
      </c>
      <c r="B977" s="152"/>
      <c r="D977" s="2340"/>
      <c r="E977" s="2234">
        <v>7</v>
      </c>
      <c r="F977" s="2187" t="s">
        <v>1508</v>
      </c>
      <c r="G977" s="2389" t="s">
        <v>996</v>
      </c>
      <c r="H977" s="2389" t="s">
        <v>114</v>
      </c>
      <c r="I977" s="2185" t="s">
        <v>1433</v>
      </c>
      <c r="K977" s="2391">
        <v>0</v>
      </c>
      <c r="L977" s="2391">
        <v>0</v>
      </c>
      <c r="M977" s="2391">
        <v>0.52500000000000002</v>
      </c>
      <c r="N977" s="2391">
        <v>0.89700000000000002</v>
      </c>
      <c r="O977" s="2392">
        <v>1.04</v>
      </c>
      <c r="P977" s="2391">
        <v>0.90300000000000002</v>
      </c>
      <c r="R977" s="2186"/>
    </row>
    <row r="978" spans="1:18" s="2185" customFormat="1" ht="13.8">
      <c r="A978" s="2226" t="s">
        <v>232</v>
      </c>
      <c r="B978" s="152"/>
      <c r="D978" s="2340"/>
      <c r="E978" s="2234">
        <v>8</v>
      </c>
      <c r="F978" s="2187" t="s">
        <v>1510</v>
      </c>
      <c r="G978" s="2389" t="s">
        <v>1004</v>
      </c>
      <c r="H978" s="2389" t="s">
        <v>114</v>
      </c>
      <c r="I978" s="2185" t="s">
        <v>1433</v>
      </c>
      <c r="K978" s="2391">
        <v>44.651000000000003</v>
      </c>
      <c r="L978" s="2391">
        <v>83.8</v>
      </c>
      <c r="M978" s="2391">
        <v>107.2</v>
      </c>
      <c r="N978" s="2391">
        <v>141.9</v>
      </c>
      <c r="O978" s="2392">
        <v>145.80000000000001</v>
      </c>
      <c r="P978" s="2391">
        <v>146</v>
      </c>
      <c r="R978" s="2186"/>
    </row>
    <row r="979" spans="1:18" s="2185" customFormat="1" ht="13.8">
      <c r="A979" s="2226" t="s">
        <v>590</v>
      </c>
      <c r="B979" s="152"/>
      <c r="D979" s="2340"/>
      <c r="E979" s="2234">
        <v>9</v>
      </c>
      <c r="F979" s="2187" t="s">
        <v>1027</v>
      </c>
      <c r="G979" s="2389">
        <v>0</v>
      </c>
      <c r="H979" s="2389" t="s">
        <v>1027</v>
      </c>
      <c r="I979" s="2185" t="s">
        <v>1433</v>
      </c>
      <c r="K979" s="2391" t="s">
        <v>1027</v>
      </c>
      <c r="L979" s="2391" t="s">
        <v>1027</v>
      </c>
      <c r="M979" s="2391" t="s">
        <v>1027</v>
      </c>
      <c r="N979" s="2391" t="s">
        <v>1027</v>
      </c>
      <c r="O979" s="2392" t="s">
        <v>1027</v>
      </c>
      <c r="P979" s="2391" t="s">
        <v>1027</v>
      </c>
      <c r="R979" s="2186"/>
    </row>
    <row r="980" spans="1:18" s="2185" customFormat="1" ht="13.8">
      <c r="A980" s="2226" t="s">
        <v>590</v>
      </c>
      <c r="B980" s="152"/>
      <c r="D980" s="2340"/>
      <c r="E980" s="2234">
        <v>10</v>
      </c>
      <c r="F980" s="2187" t="s">
        <v>1027</v>
      </c>
      <c r="G980" s="2389">
        <v>0</v>
      </c>
      <c r="H980" s="2389" t="s">
        <v>1027</v>
      </c>
      <c r="I980" s="2185" t="s">
        <v>1433</v>
      </c>
      <c r="K980" s="2391" t="s">
        <v>1027</v>
      </c>
      <c r="L980" s="2391" t="s">
        <v>1027</v>
      </c>
      <c r="M980" s="2391" t="s">
        <v>1027</v>
      </c>
      <c r="N980" s="2391" t="s">
        <v>1027</v>
      </c>
      <c r="O980" s="2392" t="s">
        <v>1027</v>
      </c>
      <c r="P980" s="2391" t="s">
        <v>1027</v>
      </c>
      <c r="R980" s="2186"/>
    </row>
    <row r="981" spans="1:18" s="2185" customFormat="1" ht="13.8">
      <c r="A981" s="2226" t="s">
        <v>590</v>
      </c>
      <c r="B981" s="152"/>
      <c r="D981" s="2340"/>
      <c r="E981" s="2234">
        <v>11</v>
      </c>
      <c r="F981" s="2187" t="s">
        <v>1027</v>
      </c>
      <c r="G981" s="2389">
        <v>0</v>
      </c>
      <c r="H981" s="2389" t="s">
        <v>1027</v>
      </c>
      <c r="I981" s="2185" t="s">
        <v>1433</v>
      </c>
      <c r="K981" s="2391" t="s">
        <v>1027</v>
      </c>
      <c r="L981" s="2391" t="s">
        <v>1027</v>
      </c>
      <c r="M981" s="2391" t="s">
        <v>1027</v>
      </c>
      <c r="N981" s="2391" t="s">
        <v>1027</v>
      </c>
      <c r="O981" s="2392" t="s">
        <v>1027</v>
      </c>
      <c r="P981" s="2391" t="s">
        <v>1027</v>
      </c>
      <c r="R981" s="2186"/>
    </row>
    <row r="982" spans="1:18" s="2185" customFormat="1" ht="13.8">
      <c r="A982" s="2226" t="s">
        <v>590</v>
      </c>
      <c r="B982" s="152"/>
      <c r="D982" s="2340"/>
      <c r="E982" s="2234">
        <v>12</v>
      </c>
      <c r="F982" s="2187" t="s">
        <v>1027</v>
      </c>
      <c r="G982" s="2389">
        <v>0</v>
      </c>
      <c r="H982" s="2389" t="s">
        <v>1027</v>
      </c>
      <c r="I982" s="2185" t="s">
        <v>1433</v>
      </c>
      <c r="K982" s="2391" t="s">
        <v>1027</v>
      </c>
      <c r="L982" s="2391" t="s">
        <v>1027</v>
      </c>
      <c r="M982" s="2391" t="s">
        <v>1027</v>
      </c>
      <c r="N982" s="2391" t="s">
        <v>1027</v>
      </c>
      <c r="O982" s="2392" t="s">
        <v>1027</v>
      </c>
      <c r="P982" s="2391" t="s">
        <v>1027</v>
      </c>
      <c r="R982" s="2186"/>
    </row>
    <row r="983" spans="1:18" s="2185" customFormat="1" ht="13.8">
      <c r="A983" s="2226" t="s">
        <v>590</v>
      </c>
      <c r="B983" s="152"/>
      <c r="D983" s="2340"/>
      <c r="E983" s="2234">
        <v>13</v>
      </c>
      <c r="F983" s="2187" t="s">
        <v>1027</v>
      </c>
      <c r="G983" s="2389">
        <v>0</v>
      </c>
      <c r="H983" s="2389" t="s">
        <v>1027</v>
      </c>
      <c r="I983" s="2185" t="s">
        <v>1433</v>
      </c>
      <c r="K983" s="2391" t="s">
        <v>1027</v>
      </c>
      <c r="L983" s="2391" t="s">
        <v>1027</v>
      </c>
      <c r="M983" s="2391" t="s">
        <v>1027</v>
      </c>
      <c r="N983" s="2391" t="s">
        <v>1027</v>
      </c>
      <c r="O983" s="2392" t="s">
        <v>1027</v>
      </c>
      <c r="P983" s="2391" t="s">
        <v>1027</v>
      </c>
      <c r="R983" s="2186"/>
    </row>
    <row r="984" spans="1:18" s="2185" customFormat="1" ht="13.8">
      <c r="A984" s="2226" t="s">
        <v>590</v>
      </c>
      <c r="B984" s="152"/>
      <c r="D984" s="2340"/>
      <c r="E984" s="2234">
        <v>14</v>
      </c>
      <c r="F984" s="2187" t="s">
        <v>1027</v>
      </c>
      <c r="G984" s="2389">
        <v>0</v>
      </c>
      <c r="H984" s="2389" t="s">
        <v>1027</v>
      </c>
      <c r="I984" s="2185" t="s">
        <v>1433</v>
      </c>
      <c r="K984" s="2391" t="s">
        <v>1027</v>
      </c>
      <c r="L984" s="2391" t="s">
        <v>1027</v>
      </c>
      <c r="M984" s="2391" t="s">
        <v>1027</v>
      </c>
      <c r="N984" s="2391" t="s">
        <v>1027</v>
      </c>
      <c r="O984" s="2392" t="s">
        <v>1027</v>
      </c>
      <c r="P984" s="2391" t="s">
        <v>1027</v>
      </c>
      <c r="R984" s="2186"/>
    </row>
    <row r="985" spans="1:18" s="2185" customFormat="1" ht="13.8">
      <c r="A985" s="2226" t="s">
        <v>590</v>
      </c>
      <c r="B985" s="152"/>
      <c r="D985" s="2340"/>
      <c r="E985" s="2234">
        <v>15</v>
      </c>
      <c r="F985" s="2187" t="s">
        <v>1027</v>
      </c>
      <c r="G985" s="2389">
        <v>0</v>
      </c>
      <c r="H985" s="2389" t="s">
        <v>1027</v>
      </c>
      <c r="I985" s="2185" t="s">
        <v>1433</v>
      </c>
      <c r="K985" s="2391" t="s">
        <v>1027</v>
      </c>
      <c r="L985" s="2391" t="s">
        <v>1027</v>
      </c>
      <c r="M985" s="2391" t="s">
        <v>1027</v>
      </c>
      <c r="N985" s="2391" t="s">
        <v>1027</v>
      </c>
      <c r="O985" s="2392" t="s">
        <v>1027</v>
      </c>
      <c r="P985" s="2391" t="s">
        <v>1027</v>
      </c>
      <c r="R985" s="2186"/>
    </row>
    <row r="986" spans="1:18" s="2185" customFormat="1" ht="13.8">
      <c r="A986" s="2226" t="s">
        <v>590</v>
      </c>
      <c r="B986" s="152"/>
      <c r="D986" s="2340"/>
      <c r="E986" s="2234">
        <v>16</v>
      </c>
      <c r="F986" s="2187" t="s">
        <v>1027</v>
      </c>
      <c r="G986" s="2389">
        <v>0</v>
      </c>
      <c r="H986" s="2389" t="s">
        <v>1027</v>
      </c>
      <c r="I986" s="2185" t="s">
        <v>1433</v>
      </c>
      <c r="K986" s="2391" t="s">
        <v>1027</v>
      </c>
      <c r="L986" s="2391" t="s">
        <v>1027</v>
      </c>
      <c r="M986" s="2391" t="s">
        <v>1027</v>
      </c>
      <c r="N986" s="2391" t="s">
        <v>1027</v>
      </c>
      <c r="O986" s="2392" t="s">
        <v>1027</v>
      </c>
      <c r="P986" s="2391" t="s">
        <v>1027</v>
      </c>
      <c r="R986" s="2186"/>
    </row>
    <row r="987" spans="1:18" s="2185" customFormat="1" ht="13.8">
      <c r="A987" s="2226" t="s">
        <v>590</v>
      </c>
      <c r="B987" s="152"/>
      <c r="D987" s="2340"/>
      <c r="E987" s="2234">
        <v>17</v>
      </c>
      <c r="F987" s="2187" t="s">
        <v>1027</v>
      </c>
      <c r="G987" s="2389">
        <v>0</v>
      </c>
      <c r="H987" s="2389" t="s">
        <v>1027</v>
      </c>
      <c r="I987" s="2185" t="s">
        <v>1433</v>
      </c>
      <c r="K987" s="2391" t="s">
        <v>1027</v>
      </c>
      <c r="L987" s="2391" t="s">
        <v>1027</v>
      </c>
      <c r="M987" s="2391" t="s">
        <v>1027</v>
      </c>
      <c r="N987" s="2391" t="s">
        <v>1027</v>
      </c>
      <c r="O987" s="2392" t="s">
        <v>1027</v>
      </c>
      <c r="P987" s="2391" t="s">
        <v>1027</v>
      </c>
      <c r="R987" s="2186"/>
    </row>
    <row r="988" spans="1:18" s="2185" customFormat="1" ht="13.8">
      <c r="A988" s="2226" t="s">
        <v>590</v>
      </c>
      <c r="B988" s="152"/>
      <c r="D988" s="2340"/>
      <c r="E988" s="2234">
        <v>18</v>
      </c>
      <c r="F988" s="2187" t="s">
        <v>1027</v>
      </c>
      <c r="G988" s="2389">
        <v>0</v>
      </c>
      <c r="H988" s="2389" t="s">
        <v>1027</v>
      </c>
      <c r="I988" s="2185" t="s">
        <v>1433</v>
      </c>
      <c r="K988" s="2391" t="s">
        <v>1027</v>
      </c>
      <c r="L988" s="2391" t="s">
        <v>1027</v>
      </c>
      <c r="M988" s="2391" t="s">
        <v>1027</v>
      </c>
      <c r="N988" s="2391" t="s">
        <v>1027</v>
      </c>
      <c r="O988" s="2392" t="s">
        <v>1027</v>
      </c>
      <c r="P988" s="2391" t="s">
        <v>1027</v>
      </c>
      <c r="R988" s="2186"/>
    </row>
    <row r="989" spans="1:18" s="2185" customFormat="1" ht="13.8">
      <c r="A989" s="2226" t="s">
        <v>590</v>
      </c>
      <c r="B989" s="152"/>
      <c r="D989" s="2340"/>
      <c r="E989" s="2234">
        <v>19</v>
      </c>
      <c r="F989" s="2187" t="s">
        <v>1027</v>
      </c>
      <c r="G989" s="2389">
        <v>0</v>
      </c>
      <c r="H989" s="2389" t="s">
        <v>1027</v>
      </c>
      <c r="I989" s="2185" t="s">
        <v>1433</v>
      </c>
      <c r="K989" s="2391" t="s">
        <v>1027</v>
      </c>
      <c r="L989" s="2391" t="s">
        <v>1027</v>
      </c>
      <c r="M989" s="2391" t="s">
        <v>1027</v>
      </c>
      <c r="N989" s="2391" t="s">
        <v>1027</v>
      </c>
      <c r="O989" s="2392" t="s">
        <v>1027</v>
      </c>
      <c r="P989" s="2391" t="s">
        <v>1027</v>
      </c>
      <c r="R989" s="2186"/>
    </row>
    <row r="990" spans="1:18" s="2185" customFormat="1" ht="13.8">
      <c r="A990" s="2226" t="s">
        <v>590</v>
      </c>
      <c r="B990" s="152"/>
      <c r="D990" s="2340"/>
      <c r="E990" s="2234">
        <v>20</v>
      </c>
      <c r="F990" s="2187" t="s">
        <v>1027</v>
      </c>
      <c r="G990" s="2389">
        <v>0</v>
      </c>
      <c r="H990" s="2389" t="s">
        <v>1027</v>
      </c>
      <c r="I990" s="2185" t="s">
        <v>1433</v>
      </c>
      <c r="K990" s="2391" t="s">
        <v>1027</v>
      </c>
      <c r="L990" s="2391" t="s">
        <v>1027</v>
      </c>
      <c r="M990" s="2391" t="s">
        <v>1027</v>
      </c>
      <c r="N990" s="2391" t="s">
        <v>1027</v>
      </c>
      <c r="O990" s="2392" t="s">
        <v>1027</v>
      </c>
      <c r="P990" s="2391" t="s">
        <v>1027</v>
      </c>
      <c r="R990" s="2186"/>
    </row>
    <row r="991" spans="1:18" s="2185" customFormat="1" ht="13.8">
      <c r="A991" s="2226" t="s">
        <v>590</v>
      </c>
      <c r="B991" s="152"/>
      <c r="D991" s="2340"/>
      <c r="E991" s="2234">
        <v>21</v>
      </c>
      <c r="F991" s="2187" t="s">
        <v>1027</v>
      </c>
      <c r="G991" s="2389">
        <v>0</v>
      </c>
      <c r="H991" s="2389" t="s">
        <v>1027</v>
      </c>
      <c r="I991" s="2185" t="s">
        <v>1433</v>
      </c>
      <c r="K991" s="2391" t="s">
        <v>1027</v>
      </c>
      <c r="L991" s="2391" t="s">
        <v>1027</v>
      </c>
      <c r="M991" s="2391" t="s">
        <v>1027</v>
      </c>
      <c r="N991" s="2391" t="s">
        <v>1027</v>
      </c>
      <c r="O991" s="2392" t="s">
        <v>1027</v>
      </c>
      <c r="P991" s="2391" t="s">
        <v>1027</v>
      </c>
      <c r="R991" s="2186"/>
    </row>
    <row r="992" spans="1:18" s="2185" customFormat="1" ht="13.8">
      <c r="A992" s="2226" t="s">
        <v>590</v>
      </c>
      <c r="B992" s="152"/>
      <c r="D992" s="2340"/>
      <c r="E992" s="2234">
        <v>22</v>
      </c>
      <c r="F992" s="2187" t="s">
        <v>1027</v>
      </c>
      <c r="G992" s="2389">
        <v>0</v>
      </c>
      <c r="H992" s="2389" t="s">
        <v>1027</v>
      </c>
      <c r="I992" s="2185" t="s">
        <v>1433</v>
      </c>
      <c r="K992" s="2391" t="s">
        <v>1027</v>
      </c>
      <c r="L992" s="2391" t="s">
        <v>1027</v>
      </c>
      <c r="M992" s="2391" t="s">
        <v>1027</v>
      </c>
      <c r="N992" s="2391" t="s">
        <v>1027</v>
      </c>
      <c r="O992" s="2392" t="s">
        <v>1027</v>
      </c>
      <c r="P992" s="2391" t="s">
        <v>1027</v>
      </c>
      <c r="R992" s="2186"/>
    </row>
    <row r="993" spans="1:34" s="2185" customFormat="1" ht="13.8">
      <c r="A993" s="2226" t="s">
        <v>590</v>
      </c>
      <c r="B993" s="152"/>
      <c r="D993" s="2340"/>
      <c r="E993" s="2234">
        <v>23</v>
      </c>
      <c r="F993" s="2187" t="s">
        <v>1027</v>
      </c>
      <c r="G993" s="2389">
        <v>0</v>
      </c>
      <c r="H993" s="2389" t="s">
        <v>1027</v>
      </c>
      <c r="I993" s="2185" t="s">
        <v>1433</v>
      </c>
      <c r="K993" s="2391" t="s">
        <v>1027</v>
      </c>
      <c r="L993" s="2391" t="s">
        <v>1027</v>
      </c>
      <c r="M993" s="2391" t="s">
        <v>1027</v>
      </c>
      <c r="N993" s="2391" t="s">
        <v>1027</v>
      </c>
      <c r="O993" s="2392" t="s">
        <v>1027</v>
      </c>
      <c r="P993" s="2391" t="s">
        <v>1027</v>
      </c>
      <c r="R993" s="2186"/>
    </row>
    <row r="994" spans="1:34" s="2185" customFormat="1" ht="13.8">
      <c r="A994" s="2226" t="s">
        <v>590</v>
      </c>
      <c r="B994" s="152"/>
      <c r="D994" s="2340"/>
      <c r="E994" s="2234">
        <v>24</v>
      </c>
      <c r="F994" s="2187" t="s">
        <v>1027</v>
      </c>
      <c r="G994" s="2389">
        <v>0</v>
      </c>
      <c r="H994" s="2389" t="s">
        <v>1027</v>
      </c>
      <c r="I994" s="2185" t="s">
        <v>1433</v>
      </c>
      <c r="K994" s="2391" t="s">
        <v>1027</v>
      </c>
      <c r="L994" s="2391" t="s">
        <v>1027</v>
      </c>
      <c r="M994" s="2391" t="s">
        <v>1027</v>
      </c>
      <c r="N994" s="2391" t="s">
        <v>1027</v>
      </c>
      <c r="O994" s="2392" t="s">
        <v>1027</v>
      </c>
      <c r="P994" s="2391" t="s">
        <v>1027</v>
      </c>
      <c r="R994" s="2186"/>
    </row>
    <row r="995" spans="1:34" s="2185" customFormat="1" ht="13.8">
      <c r="A995" s="2226" t="s">
        <v>590</v>
      </c>
      <c r="B995" s="152"/>
      <c r="D995" s="2340"/>
      <c r="E995" s="2234">
        <v>25</v>
      </c>
      <c r="F995" s="2187" t="s">
        <v>1027</v>
      </c>
      <c r="G995" s="2389">
        <v>0</v>
      </c>
      <c r="H995" s="2389" t="s">
        <v>1027</v>
      </c>
      <c r="I995" s="2185" t="s">
        <v>1433</v>
      </c>
      <c r="K995" s="2391" t="s">
        <v>1027</v>
      </c>
      <c r="L995" s="2391" t="s">
        <v>1027</v>
      </c>
      <c r="M995" s="2391" t="s">
        <v>1027</v>
      </c>
      <c r="N995" s="2391" t="s">
        <v>1027</v>
      </c>
      <c r="O995" s="2392" t="s">
        <v>1027</v>
      </c>
      <c r="P995" s="2391" t="s">
        <v>1027</v>
      </c>
      <c r="R995" s="2186"/>
    </row>
    <row r="996" spans="1:34" s="2185" customFormat="1" ht="13.8">
      <c r="A996" s="152"/>
      <c r="B996" s="152"/>
      <c r="D996" s="2340"/>
      <c r="F996" s="2355" t="s">
        <v>1412</v>
      </c>
      <c r="G996" s="2371"/>
      <c r="H996" s="2371"/>
      <c r="I996" s="2371"/>
      <c r="J996" s="2371"/>
      <c r="K996" s="2393">
        <v>8.1974999999999998</v>
      </c>
      <c r="L996" s="2393">
        <v>7.891</v>
      </c>
      <c r="M996" s="2393">
        <v>10.397</v>
      </c>
      <c r="N996" s="2393">
        <v>27.251000000000001</v>
      </c>
      <c r="O996" s="2394">
        <v>23.713500000000003</v>
      </c>
      <c r="P996" s="2393">
        <v>19.672999999999998</v>
      </c>
      <c r="R996" s="2186"/>
      <c r="T996" s="226"/>
    </row>
    <row r="997" spans="1:34" s="2185" customFormat="1" ht="13.8">
      <c r="A997" s="152"/>
      <c r="B997" s="152"/>
      <c r="D997" s="2340"/>
      <c r="F997" s="2261"/>
      <c r="G997" s="2389"/>
      <c r="H997" s="2389"/>
      <c r="I997" s="2389"/>
      <c r="J997" s="2389"/>
      <c r="K997" s="2389"/>
      <c r="O997" s="2372"/>
      <c r="P997" s="2373"/>
      <c r="R997" s="2186"/>
      <c r="T997" s="226"/>
    </row>
    <row r="998" spans="1:34" s="2185" customFormat="1" ht="13.8">
      <c r="A998" s="152"/>
      <c r="B998" s="152"/>
      <c r="D998" s="2340"/>
      <c r="O998" s="2372"/>
      <c r="P998" s="2373"/>
    </row>
    <row r="999" spans="1:34" s="2185" customFormat="1" ht="13.8">
      <c r="A999" s="152"/>
      <c r="B999" s="152"/>
      <c r="D999" s="2340"/>
      <c r="O999" s="2372"/>
      <c r="P999" s="2373"/>
    </row>
    <row r="1000" spans="1:34" s="2185" customFormat="1" ht="13.8">
      <c r="A1000" s="152"/>
      <c r="B1000" s="152"/>
      <c r="D1000" s="2324">
        <v>6.0799999999999983</v>
      </c>
      <c r="E1000" s="2412"/>
      <c r="F1000" s="2326" t="s">
        <v>1462</v>
      </c>
      <c r="G1000" s="2320" t="s">
        <v>1417</v>
      </c>
      <c r="H1000" s="2320"/>
      <c r="I1000" s="2320"/>
      <c r="J1000" s="2320"/>
      <c r="K1000" s="2330" t="s">
        <v>463</v>
      </c>
      <c r="L1000" s="2330" t="s">
        <v>464</v>
      </c>
      <c r="M1000" s="2330" t="s">
        <v>465</v>
      </c>
      <c r="N1000" s="2330" t="s">
        <v>466</v>
      </c>
      <c r="O1000" s="2328" t="s">
        <v>147</v>
      </c>
      <c r="P1000" s="2330" t="s">
        <v>1420</v>
      </c>
      <c r="R1000" s="2186"/>
    </row>
    <row r="1001" spans="1:34" s="2185" customFormat="1" ht="13.8">
      <c r="A1001" s="152"/>
      <c r="B1001" s="152"/>
      <c r="D1001" s="2324"/>
      <c r="E1001" s="2234">
        <v>0</v>
      </c>
      <c r="F1001" s="2432">
        <v>0</v>
      </c>
      <c r="G1001" s="2433">
        <v>0</v>
      </c>
      <c r="H1001" s="2433" t="s">
        <v>114</v>
      </c>
      <c r="I1001" s="2436" t="s">
        <v>1463</v>
      </c>
      <c r="J1001" s="2435"/>
      <c r="K1001" s="2400">
        <v>0</v>
      </c>
      <c r="L1001" s="2400">
        <v>0</v>
      </c>
      <c r="M1001" s="2400">
        <v>0</v>
      </c>
      <c r="N1001" s="2400">
        <v>0</v>
      </c>
      <c r="O1001" s="2401">
        <v>0</v>
      </c>
      <c r="P1001" s="2443">
        <v>0</v>
      </c>
      <c r="R1001" s="2186"/>
    </row>
    <row r="1002" spans="1:34" s="2185" customFormat="1" ht="13.8">
      <c r="A1002" s="2226" t="s">
        <v>232</v>
      </c>
      <c r="B1002" s="152"/>
      <c r="C1002" s="2339"/>
      <c r="D1002" s="2340"/>
      <c r="E1002" s="2234">
        <v>1</v>
      </c>
      <c r="F1002" s="2187" t="s">
        <v>1494</v>
      </c>
      <c r="G1002" s="2389" t="s">
        <v>945</v>
      </c>
      <c r="H1002" s="2389" t="s">
        <v>114</v>
      </c>
      <c r="I1002" s="2185" t="s">
        <v>1463</v>
      </c>
      <c r="K1002" s="2391">
        <v>1218.0709999999999</v>
      </c>
      <c r="L1002" s="2391">
        <v>1152.943</v>
      </c>
      <c r="M1002" s="2391">
        <v>1234.7340000000002</v>
      </c>
      <c r="N1002" s="2391">
        <v>1346.0800000000002</v>
      </c>
      <c r="O1002" s="2392">
        <v>1466.2649999999999</v>
      </c>
      <c r="P1002" s="2391">
        <v>1533.8620000000001</v>
      </c>
      <c r="R1002" s="2186"/>
    </row>
    <row r="1003" spans="1:34" s="2185" customFormat="1" ht="13.8">
      <c r="A1003" s="2226" t="s">
        <v>232</v>
      </c>
      <c r="B1003" s="152"/>
      <c r="D1003" s="2340"/>
      <c r="E1003" s="2234">
        <v>2</v>
      </c>
      <c r="F1003" s="2187" t="s">
        <v>1498</v>
      </c>
      <c r="G1003" s="2389" t="s">
        <v>953</v>
      </c>
      <c r="H1003" s="2389" t="s">
        <v>114</v>
      </c>
      <c r="I1003" s="2185" t="s">
        <v>1463</v>
      </c>
      <c r="K1003" s="2391">
        <v>3305.5329999999999</v>
      </c>
      <c r="L1003" s="2391">
        <v>3496.9989999999998</v>
      </c>
      <c r="M1003" s="2391">
        <v>3395.5250000000001</v>
      </c>
      <c r="N1003" s="2391">
        <v>3341.2950000000001</v>
      </c>
      <c r="O1003" s="2392">
        <v>3756.9870000000001</v>
      </c>
      <c r="P1003" s="2391">
        <v>3646.5479999999998</v>
      </c>
      <c r="R1003" s="2186"/>
      <c r="AH1003" s="152"/>
    </row>
    <row r="1004" spans="1:34" s="2185" customFormat="1" ht="13.8">
      <c r="A1004" s="2226" t="s">
        <v>232</v>
      </c>
      <c r="B1004" s="152"/>
      <c r="C1004" s="2339"/>
      <c r="D1004" s="2340"/>
      <c r="E1004" s="2234">
        <v>3</v>
      </c>
      <c r="F1004" s="2187" t="s">
        <v>1500</v>
      </c>
      <c r="G1004" s="2389" t="s">
        <v>964</v>
      </c>
      <c r="H1004" s="2389" t="s">
        <v>114</v>
      </c>
      <c r="I1004" s="2185" t="s">
        <v>1463</v>
      </c>
      <c r="K1004" s="2391">
        <v>831.51699999999994</v>
      </c>
      <c r="L1004" s="2391">
        <v>967.6930000000001</v>
      </c>
      <c r="M1004" s="2391">
        <v>687.74700000000007</v>
      </c>
      <c r="N1004" s="2391">
        <v>713.99</v>
      </c>
      <c r="O1004" s="2392">
        <v>750.09899999999993</v>
      </c>
      <c r="P1004" s="2391">
        <v>842.98699999999997</v>
      </c>
      <c r="R1004" s="2186"/>
      <c r="AG1004" s="152"/>
      <c r="AH1004" s="152"/>
    </row>
    <row r="1005" spans="1:34" s="2185" customFormat="1" ht="13.8">
      <c r="A1005" s="2226" t="s">
        <v>232</v>
      </c>
      <c r="B1005" s="152"/>
      <c r="C1005" s="2339"/>
      <c r="D1005" s="2340"/>
      <c r="E1005" s="2234">
        <v>4</v>
      </c>
      <c r="F1005" s="2187" t="s">
        <v>1503</v>
      </c>
      <c r="G1005" s="2389" t="s">
        <v>971</v>
      </c>
      <c r="H1005" s="2389" t="s">
        <v>114</v>
      </c>
      <c r="I1005" s="2185" t="s">
        <v>1463</v>
      </c>
      <c r="K1005" s="2391">
        <v>2625.913</v>
      </c>
      <c r="L1005" s="2391">
        <v>2859.0479999999998</v>
      </c>
      <c r="M1005" s="2391">
        <v>3312.9880000000003</v>
      </c>
      <c r="N1005" s="2391">
        <v>3722.473</v>
      </c>
      <c r="O1005" s="2392">
        <v>4213.0969999999998</v>
      </c>
      <c r="P1005" s="2391">
        <v>4501.027</v>
      </c>
      <c r="R1005" s="2186"/>
      <c r="AG1005" s="152"/>
      <c r="AH1005" s="152"/>
    </row>
    <row r="1006" spans="1:34" s="2185" customFormat="1" ht="13.8">
      <c r="A1006" s="2226" t="s">
        <v>232</v>
      </c>
      <c r="B1006" s="152"/>
      <c r="C1006" s="2339"/>
      <c r="D1006" s="2340"/>
      <c r="E1006" s="2234">
        <v>5</v>
      </c>
      <c r="F1006" s="2187" t="s">
        <v>1504</v>
      </c>
      <c r="G1006" s="2389" t="s">
        <v>978</v>
      </c>
      <c r="H1006" s="2389" t="s">
        <v>114</v>
      </c>
      <c r="I1006" s="2185" t="s">
        <v>1463</v>
      </c>
      <c r="K1006" s="2391">
        <v>2288</v>
      </c>
      <c r="L1006" s="2391">
        <v>2246</v>
      </c>
      <c r="M1006" s="2391">
        <v>2495</v>
      </c>
      <c r="N1006" s="2391">
        <v>2542</v>
      </c>
      <c r="O1006" s="2392">
        <v>2463</v>
      </c>
      <c r="P1006" s="2391">
        <v>2349</v>
      </c>
      <c r="R1006" s="2186"/>
      <c r="AG1006" s="152"/>
      <c r="AH1006" s="152"/>
    </row>
    <row r="1007" spans="1:34" s="2185" customFormat="1" ht="13.8">
      <c r="A1007" s="2226" t="s">
        <v>232</v>
      </c>
      <c r="B1007" s="152"/>
      <c r="C1007" s="2339"/>
      <c r="D1007" s="2340"/>
      <c r="E1007" s="2234">
        <v>6</v>
      </c>
      <c r="F1007" s="2187" t="s">
        <v>1505</v>
      </c>
      <c r="G1007" s="2389" t="s">
        <v>985</v>
      </c>
      <c r="H1007" s="2389" t="s">
        <v>114</v>
      </c>
      <c r="I1007" s="2185" t="s">
        <v>1463</v>
      </c>
      <c r="K1007" s="2391">
        <v>421.09822000000003</v>
      </c>
      <c r="L1007" s="2391">
        <v>473.55605999999995</v>
      </c>
      <c r="M1007" s="2391">
        <v>482.37429999999995</v>
      </c>
      <c r="N1007" s="2391">
        <v>559.28440999999998</v>
      </c>
      <c r="O1007" s="2392">
        <v>686.68380000000002</v>
      </c>
      <c r="P1007" s="2391">
        <v>741.42485999999997</v>
      </c>
      <c r="R1007" s="2186"/>
      <c r="AG1007" s="152"/>
      <c r="AH1007" s="152"/>
    </row>
    <row r="1008" spans="1:34" s="2185" customFormat="1" ht="13.8">
      <c r="A1008" s="2226" t="s">
        <v>232</v>
      </c>
      <c r="B1008" s="152"/>
      <c r="D1008" s="2340"/>
      <c r="E1008" s="2234">
        <v>7</v>
      </c>
      <c r="F1008" s="2187" t="s">
        <v>1508</v>
      </c>
      <c r="G1008" s="2389" t="s">
        <v>996</v>
      </c>
      <c r="H1008" s="2389" t="s">
        <v>114</v>
      </c>
      <c r="I1008" s="2185" t="s">
        <v>1463</v>
      </c>
      <c r="K1008" s="2391">
        <v>646.47799999999995</v>
      </c>
      <c r="L1008" s="2391">
        <v>748.13300000000004</v>
      </c>
      <c r="M1008" s="2391">
        <v>854.72500000000002</v>
      </c>
      <c r="N1008" s="2391">
        <v>1018.9699999999999</v>
      </c>
      <c r="O1008" s="2392">
        <v>997.76300000000003</v>
      </c>
      <c r="P1008" s="2391">
        <v>1065.258</v>
      </c>
      <c r="R1008" s="2186"/>
      <c r="AG1008" s="152"/>
      <c r="AH1008" s="152"/>
    </row>
    <row r="1009" spans="1:34" s="2185" customFormat="1" ht="13.8">
      <c r="A1009" s="2226" t="s">
        <v>232</v>
      </c>
      <c r="B1009" s="152"/>
      <c r="D1009" s="2340"/>
      <c r="E1009" s="2234">
        <v>8</v>
      </c>
      <c r="F1009" s="2187" t="s">
        <v>1510</v>
      </c>
      <c r="G1009" s="2389" t="s">
        <v>1004</v>
      </c>
      <c r="H1009" s="2389" t="s">
        <v>114</v>
      </c>
      <c r="I1009" s="2185" t="s">
        <v>1463</v>
      </c>
      <c r="K1009" s="2391">
        <v>3905.8140000000003</v>
      </c>
      <c r="L1009" s="2391">
        <v>4117.2</v>
      </c>
      <c r="M1009" s="2391">
        <v>3800.1000000000004</v>
      </c>
      <c r="N1009" s="2391">
        <v>4043.9999999999995</v>
      </c>
      <c r="O1009" s="2392">
        <v>4081.2</v>
      </c>
      <c r="P1009" s="2391">
        <v>3819</v>
      </c>
      <c r="R1009" s="2186"/>
      <c r="AG1009" s="152"/>
      <c r="AH1009" s="152"/>
    </row>
    <row r="1010" spans="1:34" s="2185" customFormat="1" ht="13.8">
      <c r="A1010" s="2226" t="s">
        <v>590</v>
      </c>
      <c r="B1010" s="152"/>
      <c r="D1010" s="2340"/>
      <c r="E1010" s="2234">
        <v>9</v>
      </c>
      <c r="F1010" s="2187" t="s">
        <v>1027</v>
      </c>
      <c r="G1010" s="2389">
        <v>0</v>
      </c>
      <c r="H1010" s="2389" t="s">
        <v>1027</v>
      </c>
      <c r="I1010" s="2185" t="s">
        <v>1463</v>
      </c>
      <c r="K1010" s="2391" t="s">
        <v>1027</v>
      </c>
      <c r="L1010" s="2391" t="s">
        <v>1027</v>
      </c>
      <c r="M1010" s="2391" t="s">
        <v>1027</v>
      </c>
      <c r="N1010" s="2391" t="s">
        <v>1027</v>
      </c>
      <c r="O1010" s="2392" t="s">
        <v>1027</v>
      </c>
      <c r="P1010" s="2391" t="s">
        <v>1027</v>
      </c>
      <c r="R1010" s="2186"/>
      <c r="AG1010" s="152"/>
      <c r="AH1010" s="152"/>
    </row>
    <row r="1011" spans="1:34" s="2185" customFormat="1" ht="13.8">
      <c r="A1011" s="2226" t="s">
        <v>590</v>
      </c>
      <c r="B1011" s="152"/>
      <c r="D1011" s="2340"/>
      <c r="E1011" s="2234">
        <v>10</v>
      </c>
      <c r="F1011" s="2187" t="s">
        <v>1027</v>
      </c>
      <c r="G1011" s="2389">
        <v>0</v>
      </c>
      <c r="H1011" s="2389" t="s">
        <v>1027</v>
      </c>
      <c r="I1011" s="2185" t="s">
        <v>1463</v>
      </c>
      <c r="K1011" s="2391" t="s">
        <v>1027</v>
      </c>
      <c r="L1011" s="2391" t="s">
        <v>1027</v>
      </c>
      <c r="M1011" s="2391" t="s">
        <v>1027</v>
      </c>
      <c r="N1011" s="2391" t="s">
        <v>1027</v>
      </c>
      <c r="O1011" s="2392" t="s">
        <v>1027</v>
      </c>
      <c r="P1011" s="2391" t="s">
        <v>1027</v>
      </c>
      <c r="R1011" s="2186"/>
      <c r="AG1011" s="152"/>
      <c r="AH1011" s="152"/>
    </row>
    <row r="1012" spans="1:34" s="2185" customFormat="1" ht="13.8">
      <c r="A1012" s="2226" t="s">
        <v>590</v>
      </c>
      <c r="B1012" s="152"/>
      <c r="D1012" s="2340"/>
      <c r="E1012" s="2234">
        <v>11</v>
      </c>
      <c r="F1012" s="2187" t="s">
        <v>1027</v>
      </c>
      <c r="G1012" s="2389">
        <v>0</v>
      </c>
      <c r="H1012" s="2389" t="s">
        <v>1027</v>
      </c>
      <c r="I1012" s="2185" t="s">
        <v>1463</v>
      </c>
      <c r="K1012" s="2391" t="s">
        <v>1027</v>
      </c>
      <c r="L1012" s="2391" t="s">
        <v>1027</v>
      </c>
      <c r="M1012" s="2391" t="s">
        <v>1027</v>
      </c>
      <c r="N1012" s="2391" t="s">
        <v>1027</v>
      </c>
      <c r="O1012" s="2392" t="s">
        <v>1027</v>
      </c>
      <c r="P1012" s="2391" t="s">
        <v>1027</v>
      </c>
      <c r="R1012" s="2186"/>
      <c r="AG1012" s="152"/>
      <c r="AH1012" s="152"/>
    </row>
    <row r="1013" spans="1:34" s="2185" customFormat="1" ht="13.8">
      <c r="A1013" s="2226" t="s">
        <v>590</v>
      </c>
      <c r="B1013" s="152"/>
      <c r="D1013" s="2340"/>
      <c r="E1013" s="2234">
        <v>12</v>
      </c>
      <c r="F1013" s="2187" t="s">
        <v>1027</v>
      </c>
      <c r="G1013" s="2389">
        <v>0</v>
      </c>
      <c r="H1013" s="2389" t="s">
        <v>1027</v>
      </c>
      <c r="I1013" s="2185" t="s">
        <v>1463</v>
      </c>
      <c r="K1013" s="2391" t="s">
        <v>1027</v>
      </c>
      <c r="L1013" s="2391" t="s">
        <v>1027</v>
      </c>
      <c r="M1013" s="2391" t="s">
        <v>1027</v>
      </c>
      <c r="N1013" s="2391" t="s">
        <v>1027</v>
      </c>
      <c r="O1013" s="2392" t="s">
        <v>1027</v>
      </c>
      <c r="P1013" s="2391" t="s">
        <v>1027</v>
      </c>
      <c r="R1013" s="2186"/>
      <c r="AG1013" s="152"/>
      <c r="AH1013" s="152"/>
    </row>
    <row r="1014" spans="1:34" s="2185" customFormat="1" ht="13.8">
      <c r="A1014" s="2226" t="s">
        <v>590</v>
      </c>
      <c r="B1014" s="152"/>
      <c r="D1014" s="2340"/>
      <c r="E1014" s="2234">
        <v>13</v>
      </c>
      <c r="F1014" s="2187" t="s">
        <v>1027</v>
      </c>
      <c r="G1014" s="2389">
        <v>0</v>
      </c>
      <c r="H1014" s="2389" t="s">
        <v>1027</v>
      </c>
      <c r="I1014" s="2185" t="s">
        <v>1463</v>
      </c>
      <c r="K1014" s="2391" t="s">
        <v>1027</v>
      </c>
      <c r="L1014" s="2391" t="s">
        <v>1027</v>
      </c>
      <c r="M1014" s="2391" t="s">
        <v>1027</v>
      </c>
      <c r="N1014" s="2391" t="s">
        <v>1027</v>
      </c>
      <c r="O1014" s="2392" t="s">
        <v>1027</v>
      </c>
      <c r="P1014" s="2391" t="s">
        <v>1027</v>
      </c>
      <c r="R1014" s="2186"/>
      <c r="AG1014" s="152"/>
      <c r="AH1014" s="152"/>
    </row>
    <row r="1015" spans="1:34" s="2185" customFormat="1" ht="13.8">
      <c r="A1015" s="2226" t="s">
        <v>590</v>
      </c>
      <c r="B1015" s="152"/>
      <c r="D1015" s="2340"/>
      <c r="E1015" s="2234">
        <v>14</v>
      </c>
      <c r="F1015" s="2187" t="s">
        <v>1027</v>
      </c>
      <c r="G1015" s="2389">
        <v>0</v>
      </c>
      <c r="H1015" s="2389" t="s">
        <v>1027</v>
      </c>
      <c r="I1015" s="2185" t="s">
        <v>1463</v>
      </c>
      <c r="K1015" s="2391" t="s">
        <v>1027</v>
      </c>
      <c r="L1015" s="2391" t="s">
        <v>1027</v>
      </c>
      <c r="M1015" s="2391" t="s">
        <v>1027</v>
      </c>
      <c r="N1015" s="2391" t="s">
        <v>1027</v>
      </c>
      <c r="O1015" s="2392" t="s">
        <v>1027</v>
      </c>
      <c r="P1015" s="2391" t="s">
        <v>1027</v>
      </c>
      <c r="R1015" s="2186"/>
      <c r="AG1015" s="152"/>
      <c r="AH1015" s="152"/>
    </row>
    <row r="1016" spans="1:34" s="2185" customFormat="1" ht="13.8">
      <c r="A1016" s="2226" t="s">
        <v>590</v>
      </c>
      <c r="B1016" s="152"/>
      <c r="D1016" s="2340"/>
      <c r="E1016" s="2234">
        <v>15</v>
      </c>
      <c r="F1016" s="2187" t="s">
        <v>1027</v>
      </c>
      <c r="G1016" s="2389">
        <v>0</v>
      </c>
      <c r="H1016" s="2389" t="s">
        <v>1027</v>
      </c>
      <c r="I1016" s="2185" t="s">
        <v>1463</v>
      </c>
      <c r="K1016" s="2391" t="s">
        <v>1027</v>
      </c>
      <c r="L1016" s="2391" t="s">
        <v>1027</v>
      </c>
      <c r="M1016" s="2391" t="s">
        <v>1027</v>
      </c>
      <c r="N1016" s="2391" t="s">
        <v>1027</v>
      </c>
      <c r="O1016" s="2392" t="s">
        <v>1027</v>
      </c>
      <c r="P1016" s="2391" t="s">
        <v>1027</v>
      </c>
      <c r="R1016" s="2186"/>
      <c r="AG1016" s="152"/>
      <c r="AH1016" s="152"/>
    </row>
    <row r="1017" spans="1:34" s="2185" customFormat="1" ht="13.8">
      <c r="A1017" s="2226" t="s">
        <v>590</v>
      </c>
      <c r="B1017" s="152"/>
      <c r="D1017" s="2340"/>
      <c r="E1017" s="2234">
        <v>16</v>
      </c>
      <c r="F1017" s="2187" t="s">
        <v>1027</v>
      </c>
      <c r="G1017" s="2389">
        <v>0</v>
      </c>
      <c r="H1017" s="2389" t="s">
        <v>1027</v>
      </c>
      <c r="I1017" s="2185" t="s">
        <v>1463</v>
      </c>
      <c r="K1017" s="2391" t="s">
        <v>1027</v>
      </c>
      <c r="L1017" s="2391" t="s">
        <v>1027</v>
      </c>
      <c r="M1017" s="2391" t="s">
        <v>1027</v>
      </c>
      <c r="N1017" s="2391" t="s">
        <v>1027</v>
      </c>
      <c r="O1017" s="2392" t="s">
        <v>1027</v>
      </c>
      <c r="P1017" s="2391" t="s">
        <v>1027</v>
      </c>
      <c r="R1017" s="2186"/>
      <c r="AG1017" s="152"/>
      <c r="AH1017" s="152"/>
    </row>
    <row r="1018" spans="1:34" s="2185" customFormat="1" ht="13.8">
      <c r="A1018" s="2226" t="s">
        <v>590</v>
      </c>
      <c r="B1018" s="152"/>
      <c r="D1018" s="2340"/>
      <c r="E1018" s="2234">
        <v>17</v>
      </c>
      <c r="F1018" s="2187" t="s">
        <v>1027</v>
      </c>
      <c r="G1018" s="2389">
        <v>0</v>
      </c>
      <c r="H1018" s="2389" t="s">
        <v>1027</v>
      </c>
      <c r="I1018" s="2185" t="s">
        <v>1463</v>
      </c>
      <c r="K1018" s="2391" t="s">
        <v>1027</v>
      </c>
      <c r="L1018" s="2391" t="s">
        <v>1027</v>
      </c>
      <c r="M1018" s="2391" t="s">
        <v>1027</v>
      </c>
      <c r="N1018" s="2391" t="s">
        <v>1027</v>
      </c>
      <c r="O1018" s="2392" t="s">
        <v>1027</v>
      </c>
      <c r="P1018" s="2391" t="s">
        <v>1027</v>
      </c>
      <c r="R1018" s="2186"/>
      <c r="AG1018" s="152"/>
      <c r="AH1018" s="152"/>
    </row>
    <row r="1019" spans="1:34" s="2185" customFormat="1" ht="13.8">
      <c r="A1019" s="2226" t="s">
        <v>590</v>
      </c>
      <c r="B1019" s="152"/>
      <c r="D1019" s="2340"/>
      <c r="E1019" s="2234">
        <v>18</v>
      </c>
      <c r="F1019" s="2187" t="s">
        <v>1027</v>
      </c>
      <c r="G1019" s="2389">
        <v>0</v>
      </c>
      <c r="H1019" s="2389" t="s">
        <v>1027</v>
      </c>
      <c r="I1019" s="2185" t="s">
        <v>1463</v>
      </c>
      <c r="K1019" s="2391" t="s">
        <v>1027</v>
      </c>
      <c r="L1019" s="2391" t="s">
        <v>1027</v>
      </c>
      <c r="M1019" s="2391" t="s">
        <v>1027</v>
      </c>
      <c r="N1019" s="2391" t="s">
        <v>1027</v>
      </c>
      <c r="O1019" s="2392" t="s">
        <v>1027</v>
      </c>
      <c r="P1019" s="2391" t="s">
        <v>1027</v>
      </c>
      <c r="R1019" s="2186"/>
      <c r="AG1019" s="152"/>
      <c r="AH1019" s="152"/>
    </row>
    <row r="1020" spans="1:34" s="2185" customFormat="1" ht="13.8">
      <c r="A1020" s="2226" t="s">
        <v>590</v>
      </c>
      <c r="B1020" s="152"/>
      <c r="D1020" s="2340"/>
      <c r="E1020" s="2234">
        <v>19</v>
      </c>
      <c r="F1020" s="2187" t="s">
        <v>1027</v>
      </c>
      <c r="G1020" s="2389">
        <v>0</v>
      </c>
      <c r="H1020" s="2389" t="s">
        <v>1027</v>
      </c>
      <c r="I1020" s="2185" t="s">
        <v>1463</v>
      </c>
      <c r="K1020" s="2391" t="s">
        <v>1027</v>
      </c>
      <c r="L1020" s="2391" t="s">
        <v>1027</v>
      </c>
      <c r="M1020" s="2391" t="s">
        <v>1027</v>
      </c>
      <c r="N1020" s="2391" t="s">
        <v>1027</v>
      </c>
      <c r="O1020" s="2392" t="s">
        <v>1027</v>
      </c>
      <c r="P1020" s="2391" t="s">
        <v>1027</v>
      </c>
      <c r="R1020" s="2186"/>
      <c r="AG1020" s="152"/>
      <c r="AH1020" s="152"/>
    </row>
    <row r="1021" spans="1:34" s="2185" customFormat="1" ht="13.8">
      <c r="A1021" s="2226" t="s">
        <v>590</v>
      </c>
      <c r="B1021" s="152"/>
      <c r="D1021" s="2340"/>
      <c r="E1021" s="2234">
        <v>20</v>
      </c>
      <c r="F1021" s="2187" t="s">
        <v>1027</v>
      </c>
      <c r="G1021" s="2389">
        <v>0</v>
      </c>
      <c r="H1021" s="2389" t="s">
        <v>1027</v>
      </c>
      <c r="I1021" s="2185" t="s">
        <v>1463</v>
      </c>
      <c r="K1021" s="2391" t="s">
        <v>1027</v>
      </c>
      <c r="L1021" s="2391" t="s">
        <v>1027</v>
      </c>
      <c r="M1021" s="2391" t="s">
        <v>1027</v>
      </c>
      <c r="N1021" s="2391" t="s">
        <v>1027</v>
      </c>
      <c r="O1021" s="2392" t="s">
        <v>1027</v>
      </c>
      <c r="P1021" s="2391" t="s">
        <v>1027</v>
      </c>
      <c r="R1021" s="2186"/>
      <c r="AG1021" s="152"/>
      <c r="AH1021" s="152"/>
    </row>
    <row r="1022" spans="1:34" s="2185" customFormat="1" ht="13.8">
      <c r="A1022" s="2226" t="s">
        <v>590</v>
      </c>
      <c r="B1022" s="152"/>
      <c r="D1022" s="2340"/>
      <c r="E1022" s="2234">
        <v>21</v>
      </c>
      <c r="F1022" s="2187" t="s">
        <v>1027</v>
      </c>
      <c r="G1022" s="2389">
        <v>0</v>
      </c>
      <c r="H1022" s="2389" t="s">
        <v>1027</v>
      </c>
      <c r="I1022" s="2185" t="s">
        <v>1463</v>
      </c>
      <c r="K1022" s="2391" t="s">
        <v>1027</v>
      </c>
      <c r="L1022" s="2391" t="s">
        <v>1027</v>
      </c>
      <c r="M1022" s="2391" t="s">
        <v>1027</v>
      </c>
      <c r="N1022" s="2391" t="s">
        <v>1027</v>
      </c>
      <c r="O1022" s="2392" t="s">
        <v>1027</v>
      </c>
      <c r="P1022" s="2391" t="s">
        <v>1027</v>
      </c>
      <c r="R1022" s="2186"/>
      <c r="AG1022" s="152"/>
      <c r="AH1022" s="152"/>
    </row>
    <row r="1023" spans="1:34" s="2185" customFormat="1" ht="13.8">
      <c r="A1023" s="2226" t="s">
        <v>590</v>
      </c>
      <c r="B1023" s="152"/>
      <c r="D1023" s="2340"/>
      <c r="E1023" s="2234">
        <v>22</v>
      </c>
      <c r="F1023" s="2187" t="s">
        <v>1027</v>
      </c>
      <c r="G1023" s="2389">
        <v>0</v>
      </c>
      <c r="H1023" s="2389" t="s">
        <v>1027</v>
      </c>
      <c r="I1023" s="2185" t="s">
        <v>1463</v>
      </c>
      <c r="K1023" s="2391" t="s">
        <v>1027</v>
      </c>
      <c r="L1023" s="2391" t="s">
        <v>1027</v>
      </c>
      <c r="M1023" s="2391" t="s">
        <v>1027</v>
      </c>
      <c r="N1023" s="2391" t="s">
        <v>1027</v>
      </c>
      <c r="O1023" s="2392" t="s">
        <v>1027</v>
      </c>
      <c r="P1023" s="2391" t="s">
        <v>1027</v>
      </c>
      <c r="R1023" s="2186"/>
      <c r="AG1023" s="152"/>
      <c r="AH1023" s="152"/>
    </row>
    <row r="1024" spans="1:34" s="2185" customFormat="1" ht="13.8">
      <c r="A1024" s="2226" t="s">
        <v>590</v>
      </c>
      <c r="B1024" s="152"/>
      <c r="D1024" s="2340"/>
      <c r="E1024" s="2234">
        <v>23</v>
      </c>
      <c r="F1024" s="2187" t="s">
        <v>1027</v>
      </c>
      <c r="G1024" s="2389">
        <v>0</v>
      </c>
      <c r="H1024" s="2389" t="s">
        <v>1027</v>
      </c>
      <c r="I1024" s="2185" t="s">
        <v>1463</v>
      </c>
      <c r="K1024" s="2391" t="s">
        <v>1027</v>
      </c>
      <c r="L1024" s="2391" t="s">
        <v>1027</v>
      </c>
      <c r="M1024" s="2391" t="s">
        <v>1027</v>
      </c>
      <c r="N1024" s="2391" t="s">
        <v>1027</v>
      </c>
      <c r="O1024" s="2392" t="s">
        <v>1027</v>
      </c>
      <c r="P1024" s="2391" t="s">
        <v>1027</v>
      </c>
      <c r="R1024" s="2186"/>
      <c r="AG1024" s="152"/>
      <c r="AH1024" s="152"/>
    </row>
    <row r="1025" spans="1:34" s="2185" customFormat="1" ht="13.8">
      <c r="A1025" s="2226" t="s">
        <v>590</v>
      </c>
      <c r="B1025" s="152"/>
      <c r="D1025" s="2340"/>
      <c r="E1025" s="2234">
        <v>24</v>
      </c>
      <c r="F1025" s="2187" t="s">
        <v>1027</v>
      </c>
      <c r="G1025" s="2389">
        <v>0</v>
      </c>
      <c r="H1025" s="2389" t="s">
        <v>1027</v>
      </c>
      <c r="I1025" s="2185" t="s">
        <v>1463</v>
      </c>
      <c r="K1025" s="2391" t="s">
        <v>1027</v>
      </c>
      <c r="L1025" s="2391" t="s">
        <v>1027</v>
      </c>
      <c r="M1025" s="2391" t="s">
        <v>1027</v>
      </c>
      <c r="N1025" s="2391" t="s">
        <v>1027</v>
      </c>
      <c r="O1025" s="2392" t="s">
        <v>1027</v>
      </c>
      <c r="P1025" s="2391" t="s">
        <v>1027</v>
      </c>
      <c r="R1025" s="2186"/>
      <c r="AG1025" s="152"/>
      <c r="AH1025" s="152"/>
    </row>
    <row r="1026" spans="1:34" s="2185" customFormat="1" ht="13.8">
      <c r="A1026" s="2226" t="s">
        <v>590</v>
      </c>
      <c r="B1026" s="152"/>
      <c r="D1026" s="2340"/>
      <c r="E1026" s="2234">
        <v>25</v>
      </c>
      <c r="F1026" s="2187" t="s">
        <v>1027</v>
      </c>
      <c r="G1026" s="2389">
        <v>0</v>
      </c>
      <c r="H1026" s="2389" t="s">
        <v>1027</v>
      </c>
      <c r="I1026" s="2185" t="s">
        <v>1463</v>
      </c>
      <c r="K1026" s="2391" t="s">
        <v>1027</v>
      </c>
      <c r="L1026" s="2391" t="s">
        <v>1027</v>
      </c>
      <c r="M1026" s="2391" t="s">
        <v>1027</v>
      </c>
      <c r="N1026" s="2391" t="s">
        <v>1027</v>
      </c>
      <c r="O1026" s="2392" t="s">
        <v>1027</v>
      </c>
      <c r="P1026" s="2391" t="s">
        <v>1027</v>
      </c>
      <c r="R1026" s="2186"/>
      <c r="AG1026" s="152"/>
      <c r="AH1026" s="152"/>
    </row>
    <row r="1027" spans="1:34" s="2185" customFormat="1" ht="13.8">
      <c r="A1027" s="152"/>
      <c r="B1027" s="152"/>
      <c r="D1027" s="2340"/>
      <c r="F1027" s="2355" t="s">
        <v>1412</v>
      </c>
      <c r="G1027" s="2371"/>
      <c r="H1027" s="2371"/>
      <c r="I1027" s="2371"/>
      <c r="J1027" s="2371"/>
      <c r="K1027" s="2393">
        <v>1753.0355</v>
      </c>
      <c r="L1027" s="2393">
        <v>1699.4715000000001</v>
      </c>
      <c r="M1027" s="2393">
        <v>1864.8670000000002</v>
      </c>
      <c r="N1027" s="2393">
        <v>1944.04</v>
      </c>
      <c r="O1027" s="2394">
        <v>1964.6324999999999</v>
      </c>
      <c r="P1027" s="2393">
        <v>1941.431</v>
      </c>
      <c r="R1027" s="2186"/>
      <c r="T1027" s="226"/>
      <c r="AG1027" s="152"/>
      <c r="AH1027" s="152"/>
    </row>
    <row r="1028" spans="1:34" s="2185" customFormat="1" ht="13.8">
      <c r="A1028" s="152"/>
      <c r="B1028" s="152"/>
      <c r="D1028" s="2340"/>
      <c r="O1028" s="2372"/>
      <c r="P1028" s="2373"/>
      <c r="R1028" s="2186"/>
      <c r="AG1028" s="152"/>
      <c r="AH1028" s="152"/>
    </row>
    <row r="1029" spans="1:34" s="2185" customFormat="1" ht="13.8">
      <c r="A1029" s="152"/>
      <c r="B1029" s="152"/>
      <c r="D1029" s="2340"/>
      <c r="O1029" s="2372"/>
      <c r="P1029" s="2373"/>
      <c r="R1029" s="2186"/>
      <c r="AG1029" s="152"/>
      <c r="AH1029" s="152"/>
    </row>
    <row r="1030" spans="1:34" s="2185" customFormat="1" ht="13.8">
      <c r="A1030" s="152"/>
      <c r="B1030" s="152"/>
      <c r="D1030" s="2340"/>
      <c r="O1030" s="2372"/>
      <c r="P1030" s="2373"/>
      <c r="R1030" s="2186"/>
      <c r="AG1030" s="152"/>
      <c r="AH1030" s="152"/>
    </row>
    <row r="1031" spans="1:34" s="2185" customFormat="1" ht="13.8">
      <c r="A1031" s="152"/>
      <c r="B1031" s="152"/>
      <c r="D1031" s="2324">
        <v>6.0899999999999981</v>
      </c>
      <c r="E1031" s="2412"/>
      <c r="F1031" s="2326" t="s">
        <v>1145</v>
      </c>
      <c r="G1031" s="2320" t="s">
        <v>1435</v>
      </c>
      <c r="H1031" s="2320"/>
      <c r="I1031" s="2320"/>
      <c r="J1031" s="2320"/>
      <c r="K1031" s="2330" t="s">
        <v>463</v>
      </c>
      <c r="L1031" s="2330" t="s">
        <v>464</v>
      </c>
      <c r="M1031" s="2330" t="s">
        <v>465</v>
      </c>
      <c r="N1031" s="2330" t="s">
        <v>466</v>
      </c>
      <c r="O1031" s="2328" t="s">
        <v>147</v>
      </c>
      <c r="P1031" s="2330" t="s">
        <v>1420</v>
      </c>
      <c r="R1031" s="2186"/>
      <c r="AG1031" s="152"/>
      <c r="AH1031" s="152"/>
    </row>
    <row r="1032" spans="1:34" s="2185" customFormat="1" ht="13.8">
      <c r="A1032" s="152"/>
      <c r="B1032" s="152"/>
      <c r="D1032" s="2324"/>
      <c r="E1032" s="2234">
        <v>0</v>
      </c>
      <c r="F1032" s="2432">
        <v>0</v>
      </c>
      <c r="G1032" s="2433">
        <v>0</v>
      </c>
      <c r="H1032" s="2433" t="s">
        <v>114</v>
      </c>
      <c r="I1032" s="2436" t="s">
        <v>1464</v>
      </c>
      <c r="J1032" s="2436"/>
      <c r="K1032" s="2435">
        <v>0</v>
      </c>
      <c r="L1032" s="2435">
        <v>0</v>
      </c>
      <c r="M1032" s="2435">
        <v>0</v>
      </c>
      <c r="N1032" s="2435">
        <v>0</v>
      </c>
      <c r="O1032" s="2458">
        <v>0</v>
      </c>
      <c r="P1032" s="2435">
        <v>0</v>
      </c>
      <c r="R1032" s="2186"/>
      <c r="AG1032" s="152"/>
      <c r="AH1032" s="152"/>
    </row>
    <row r="1033" spans="1:34" s="2185" customFormat="1" ht="13.8">
      <c r="A1033" s="2226" t="s">
        <v>232</v>
      </c>
      <c r="B1033" s="152"/>
      <c r="C1033" s="2339"/>
      <c r="D1033" s="2340"/>
      <c r="E1033" s="2234">
        <v>1</v>
      </c>
      <c r="F1033" s="2187" t="s">
        <v>1494</v>
      </c>
      <c r="G1033" s="2389" t="s">
        <v>945</v>
      </c>
      <c r="H1033" s="2389" t="s">
        <v>114</v>
      </c>
      <c r="I1033" s="2185" t="s">
        <v>1464</v>
      </c>
      <c r="K1033" s="2391">
        <v>351.52600000000001</v>
      </c>
      <c r="L1033" s="2391">
        <v>491.14800000000002</v>
      </c>
      <c r="M1033" s="2391">
        <v>287.15899999999999</v>
      </c>
      <c r="N1033" s="2391">
        <v>424.64500000000004</v>
      </c>
      <c r="O1033" s="2392">
        <v>76.581999999999994</v>
      </c>
      <c r="P1033" s="2391">
        <v>163.63800000000001</v>
      </c>
      <c r="R1033" s="2186"/>
      <c r="AG1033" s="152"/>
      <c r="AH1033" s="152"/>
    </row>
    <row r="1034" spans="1:34" s="2185" customFormat="1" ht="13.8">
      <c r="A1034" s="2226" t="s">
        <v>232</v>
      </c>
      <c r="B1034" s="152"/>
      <c r="D1034" s="2340"/>
      <c r="E1034" s="2234">
        <v>2</v>
      </c>
      <c r="F1034" s="2187" t="s">
        <v>1498</v>
      </c>
      <c r="G1034" s="2389" t="s">
        <v>953</v>
      </c>
      <c r="H1034" s="2389" t="s">
        <v>114</v>
      </c>
      <c r="I1034" s="2185" t="s">
        <v>1464</v>
      </c>
      <c r="K1034" s="2391">
        <v>3189.1169999999997</v>
      </c>
      <c r="L1034" s="2391">
        <v>3377.5239999999999</v>
      </c>
      <c r="M1034" s="2391">
        <v>3235.1970000000001</v>
      </c>
      <c r="N1034" s="2391">
        <v>3154.1640000000002</v>
      </c>
      <c r="O1034" s="2392">
        <v>3519.0440000000003</v>
      </c>
      <c r="P1034" s="2391">
        <v>3504.0519999999997</v>
      </c>
      <c r="R1034" s="2186"/>
      <c r="AG1034" s="152"/>
      <c r="AH1034" s="152"/>
    </row>
    <row r="1035" spans="1:34" s="2185" customFormat="1" ht="13.8">
      <c r="A1035" s="2226" t="s">
        <v>232</v>
      </c>
      <c r="B1035" s="152"/>
      <c r="C1035" s="2339"/>
      <c r="D1035" s="2340"/>
      <c r="E1035" s="2234">
        <v>3</v>
      </c>
      <c r="F1035" s="2187" t="s">
        <v>1500</v>
      </c>
      <c r="G1035" s="2389" t="s">
        <v>964</v>
      </c>
      <c r="H1035" s="2389" t="s">
        <v>114</v>
      </c>
      <c r="I1035" s="2185" t="s">
        <v>1464</v>
      </c>
      <c r="K1035" s="2391">
        <v>630.81599999999992</v>
      </c>
      <c r="L1035" s="2391">
        <v>765.05000000000007</v>
      </c>
      <c r="M1035" s="2391">
        <v>453.31599999999997</v>
      </c>
      <c r="N1035" s="2391">
        <v>431.96899999999999</v>
      </c>
      <c r="O1035" s="2392">
        <v>432.76900000000001</v>
      </c>
      <c r="P1035" s="2391">
        <v>537.96299999999997</v>
      </c>
      <c r="R1035" s="2186"/>
      <c r="AG1035" s="152"/>
      <c r="AH1035" s="152"/>
    </row>
    <row r="1036" spans="1:34" s="2185" customFormat="1" ht="13.8">
      <c r="A1036" s="2226" t="s">
        <v>232</v>
      </c>
      <c r="B1036" s="152"/>
      <c r="C1036" s="2339"/>
      <c r="D1036" s="2340"/>
      <c r="E1036" s="2234">
        <v>4</v>
      </c>
      <c r="F1036" s="2187" t="s">
        <v>1503</v>
      </c>
      <c r="G1036" s="2389" t="s">
        <v>971</v>
      </c>
      <c r="H1036" s="2389" t="s">
        <v>114</v>
      </c>
      <c r="I1036" s="2185" t="s">
        <v>1464</v>
      </c>
      <c r="K1036" s="2391">
        <v>1633.0500000000002</v>
      </c>
      <c r="L1036" s="2391">
        <v>1634.2339999999999</v>
      </c>
      <c r="M1036" s="2391">
        <v>1170.817</v>
      </c>
      <c r="N1036" s="2391">
        <v>1423.0610000000001</v>
      </c>
      <c r="O1036" s="2392">
        <v>1937.124</v>
      </c>
      <c r="P1036" s="2391">
        <v>1052.588</v>
      </c>
      <c r="R1036" s="2186"/>
      <c r="AG1036" s="152"/>
      <c r="AH1036" s="152"/>
    </row>
    <row r="1037" spans="1:34" s="2185" customFormat="1" ht="13.8">
      <c r="A1037" s="2226" t="s">
        <v>232</v>
      </c>
      <c r="B1037" s="152"/>
      <c r="C1037" s="2339"/>
      <c r="D1037" s="2340"/>
      <c r="E1037" s="2234">
        <v>5</v>
      </c>
      <c r="F1037" s="2187" t="s">
        <v>1504</v>
      </c>
      <c r="G1037" s="2389" t="s">
        <v>978</v>
      </c>
      <c r="H1037" s="2389" t="s">
        <v>114</v>
      </c>
      <c r="I1037" s="2185" t="s">
        <v>1464</v>
      </c>
      <c r="K1037" s="2391">
        <v>1531</v>
      </c>
      <c r="L1037" s="2391">
        <v>1214</v>
      </c>
      <c r="M1037" s="2391">
        <v>1484</v>
      </c>
      <c r="N1037" s="2391">
        <v>1695</v>
      </c>
      <c r="O1037" s="2392">
        <v>1630</v>
      </c>
      <c r="P1037" s="2391">
        <v>1505</v>
      </c>
      <c r="R1037" s="2186"/>
      <c r="AG1037" s="152"/>
      <c r="AH1037" s="152"/>
    </row>
    <row r="1038" spans="1:34" s="2185" customFormat="1" ht="13.8">
      <c r="A1038" s="2226" t="s">
        <v>232</v>
      </c>
      <c r="B1038" s="152"/>
      <c r="C1038" s="2339"/>
      <c r="D1038" s="2340"/>
      <c r="E1038" s="2234">
        <v>6</v>
      </c>
      <c r="F1038" s="2187" t="s">
        <v>1505</v>
      </c>
      <c r="G1038" s="2389" t="s">
        <v>985</v>
      </c>
      <c r="H1038" s="2389" t="s">
        <v>114</v>
      </c>
      <c r="I1038" s="2185" t="s">
        <v>1464</v>
      </c>
      <c r="K1038" s="2391">
        <v>10.953749999999999</v>
      </c>
      <c r="L1038" s="2391">
        <v>-3.7894700000000001</v>
      </c>
      <c r="M1038" s="2391">
        <v>35.28678</v>
      </c>
      <c r="N1038" s="2391">
        <v>57.226590000000002</v>
      </c>
      <c r="O1038" s="2392">
        <v>168.43421000000001</v>
      </c>
      <c r="P1038" s="2391">
        <v>140.95251999999999</v>
      </c>
      <c r="R1038" s="2186"/>
      <c r="AG1038" s="152"/>
      <c r="AH1038" s="152"/>
    </row>
    <row r="1039" spans="1:34" s="2185" customFormat="1" ht="13.8">
      <c r="A1039" s="2226" t="s">
        <v>232</v>
      </c>
      <c r="B1039" s="152"/>
      <c r="D1039" s="2340"/>
      <c r="E1039" s="2234">
        <v>7</v>
      </c>
      <c r="F1039" s="2187" t="s">
        <v>1508</v>
      </c>
      <c r="G1039" s="2389" t="s">
        <v>996</v>
      </c>
      <c r="H1039" s="2389" t="s">
        <v>114</v>
      </c>
      <c r="I1039" s="2185" t="s">
        <v>1464</v>
      </c>
      <c r="K1039" s="2391">
        <v>293.024</v>
      </c>
      <c r="L1039" s="2391">
        <v>307.71600000000001</v>
      </c>
      <c r="M1039" s="2391">
        <v>203.733</v>
      </c>
      <c r="N1039" s="2391">
        <v>307.88400000000001</v>
      </c>
      <c r="O1039" s="2392">
        <v>187.00200000000001</v>
      </c>
      <c r="P1039" s="2391">
        <v>275.65699999999998</v>
      </c>
      <c r="R1039" s="2186"/>
      <c r="AG1039" s="152"/>
      <c r="AH1039" s="152"/>
    </row>
    <row r="1040" spans="1:34" s="2185" customFormat="1" ht="13.8">
      <c r="A1040" s="2226" t="s">
        <v>232</v>
      </c>
      <c r="B1040" s="152"/>
      <c r="D1040" s="2340"/>
      <c r="E1040" s="2234">
        <v>8</v>
      </c>
      <c r="F1040" s="2187" t="s">
        <v>1510</v>
      </c>
      <c r="G1040" s="2389" t="s">
        <v>1004</v>
      </c>
      <c r="H1040" s="2389" t="s">
        <v>114</v>
      </c>
      <c r="I1040" s="2185" t="s">
        <v>1464</v>
      </c>
      <c r="K1040" s="2391">
        <v>198.27199999999999</v>
      </c>
      <c r="L1040" s="2391">
        <v>57.7</v>
      </c>
      <c r="M1040" s="2391">
        <v>-137.4</v>
      </c>
      <c r="N1040" s="2391">
        <v>-582.79999999999995</v>
      </c>
      <c r="O1040" s="2392">
        <v>-405.90000000000003</v>
      </c>
      <c r="P1040" s="2391">
        <v>-561</v>
      </c>
      <c r="R1040" s="2186"/>
      <c r="AG1040" s="152"/>
      <c r="AH1040" s="152"/>
    </row>
    <row r="1041" spans="1:34" s="2185" customFormat="1" ht="13.8">
      <c r="A1041" s="2226" t="s">
        <v>590</v>
      </c>
      <c r="B1041" s="152"/>
      <c r="D1041" s="2340"/>
      <c r="E1041" s="2234">
        <v>9</v>
      </c>
      <c r="F1041" s="2187" t="s">
        <v>1027</v>
      </c>
      <c r="G1041" s="2389">
        <v>0</v>
      </c>
      <c r="H1041" s="2389" t="s">
        <v>1027</v>
      </c>
      <c r="I1041" s="2185" t="s">
        <v>1464</v>
      </c>
      <c r="K1041" s="2391" t="s">
        <v>1027</v>
      </c>
      <c r="L1041" s="2391" t="s">
        <v>1027</v>
      </c>
      <c r="M1041" s="2391" t="s">
        <v>1027</v>
      </c>
      <c r="N1041" s="2391" t="s">
        <v>1027</v>
      </c>
      <c r="O1041" s="2392" t="s">
        <v>1027</v>
      </c>
      <c r="P1041" s="2391" t="s">
        <v>1027</v>
      </c>
      <c r="R1041" s="2186"/>
      <c r="AG1041" s="152"/>
      <c r="AH1041" s="152"/>
    </row>
    <row r="1042" spans="1:34" s="2185" customFormat="1" ht="13.8">
      <c r="A1042" s="2226" t="s">
        <v>590</v>
      </c>
      <c r="B1042" s="152"/>
      <c r="D1042" s="2340"/>
      <c r="E1042" s="2234">
        <v>10</v>
      </c>
      <c r="F1042" s="2187" t="s">
        <v>1027</v>
      </c>
      <c r="G1042" s="2389">
        <v>0</v>
      </c>
      <c r="H1042" s="2389" t="s">
        <v>1027</v>
      </c>
      <c r="I1042" s="2185" t="s">
        <v>1464</v>
      </c>
      <c r="K1042" s="2391" t="s">
        <v>1027</v>
      </c>
      <c r="L1042" s="2391" t="s">
        <v>1027</v>
      </c>
      <c r="M1042" s="2391" t="s">
        <v>1027</v>
      </c>
      <c r="N1042" s="2391" t="s">
        <v>1027</v>
      </c>
      <c r="O1042" s="2392" t="s">
        <v>1027</v>
      </c>
      <c r="P1042" s="2391" t="s">
        <v>1027</v>
      </c>
      <c r="R1042" s="2186"/>
      <c r="AG1042" s="152"/>
      <c r="AH1042" s="152"/>
    </row>
    <row r="1043" spans="1:34" s="2185" customFormat="1" ht="13.8">
      <c r="A1043" s="2226" t="s">
        <v>590</v>
      </c>
      <c r="B1043" s="152"/>
      <c r="D1043" s="2340"/>
      <c r="E1043" s="2234">
        <v>11</v>
      </c>
      <c r="F1043" s="2187" t="s">
        <v>1027</v>
      </c>
      <c r="G1043" s="2389">
        <v>0</v>
      </c>
      <c r="H1043" s="2389" t="s">
        <v>1027</v>
      </c>
      <c r="I1043" s="2185" t="s">
        <v>1464</v>
      </c>
      <c r="K1043" s="2391" t="s">
        <v>1027</v>
      </c>
      <c r="L1043" s="2391" t="s">
        <v>1027</v>
      </c>
      <c r="M1043" s="2391" t="s">
        <v>1027</v>
      </c>
      <c r="N1043" s="2391" t="s">
        <v>1027</v>
      </c>
      <c r="O1043" s="2392" t="s">
        <v>1027</v>
      </c>
      <c r="P1043" s="2391" t="s">
        <v>1027</v>
      </c>
      <c r="R1043" s="2186"/>
      <c r="AG1043" s="152"/>
      <c r="AH1043" s="152"/>
    </row>
    <row r="1044" spans="1:34" s="2185" customFormat="1" ht="13.8">
      <c r="A1044" s="2226" t="s">
        <v>590</v>
      </c>
      <c r="B1044" s="152"/>
      <c r="D1044" s="2340"/>
      <c r="E1044" s="2234">
        <v>12</v>
      </c>
      <c r="F1044" s="2187" t="s">
        <v>1027</v>
      </c>
      <c r="G1044" s="2389">
        <v>0</v>
      </c>
      <c r="H1044" s="2389" t="s">
        <v>1027</v>
      </c>
      <c r="I1044" s="2185" t="s">
        <v>1464</v>
      </c>
      <c r="K1044" s="2391" t="s">
        <v>1027</v>
      </c>
      <c r="L1044" s="2391" t="s">
        <v>1027</v>
      </c>
      <c r="M1044" s="2391" t="s">
        <v>1027</v>
      </c>
      <c r="N1044" s="2391" t="s">
        <v>1027</v>
      </c>
      <c r="O1044" s="2392" t="s">
        <v>1027</v>
      </c>
      <c r="P1044" s="2391" t="s">
        <v>1027</v>
      </c>
      <c r="R1044" s="2186"/>
      <c r="AG1044" s="152"/>
      <c r="AH1044" s="152"/>
    </row>
    <row r="1045" spans="1:34" s="2185" customFormat="1" ht="13.8">
      <c r="A1045" s="2226" t="s">
        <v>590</v>
      </c>
      <c r="B1045" s="152"/>
      <c r="D1045" s="2340"/>
      <c r="E1045" s="2234">
        <v>13</v>
      </c>
      <c r="F1045" s="2187" t="s">
        <v>1027</v>
      </c>
      <c r="G1045" s="2389">
        <v>0</v>
      </c>
      <c r="H1045" s="2389" t="s">
        <v>1027</v>
      </c>
      <c r="I1045" s="2185" t="s">
        <v>1464</v>
      </c>
      <c r="K1045" s="2391" t="s">
        <v>1027</v>
      </c>
      <c r="L1045" s="2391" t="s">
        <v>1027</v>
      </c>
      <c r="M1045" s="2391" t="s">
        <v>1027</v>
      </c>
      <c r="N1045" s="2391" t="s">
        <v>1027</v>
      </c>
      <c r="O1045" s="2392" t="s">
        <v>1027</v>
      </c>
      <c r="P1045" s="2391" t="s">
        <v>1027</v>
      </c>
      <c r="R1045" s="2186"/>
      <c r="AG1045" s="152"/>
      <c r="AH1045" s="152"/>
    </row>
    <row r="1046" spans="1:34" s="2185" customFormat="1" ht="13.8">
      <c r="A1046" s="2226" t="s">
        <v>590</v>
      </c>
      <c r="B1046" s="152"/>
      <c r="D1046" s="2340"/>
      <c r="E1046" s="2234">
        <v>14</v>
      </c>
      <c r="F1046" s="2187" t="s">
        <v>1027</v>
      </c>
      <c r="G1046" s="2389">
        <v>0</v>
      </c>
      <c r="H1046" s="2389" t="s">
        <v>1027</v>
      </c>
      <c r="I1046" s="2185" t="s">
        <v>1464</v>
      </c>
      <c r="K1046" s="2391" t="s">
        <v>1027</v>
      </c>
      <c r="L1046" s="2391" t="s">
        <v>1027</v>
      </c>
      <c r="M1046" s="2391" t="s">
        <v>1027</v>
      </c>
      <c r="N1046" s="2391" t="s">
        <v>1027</v>
      </c>
      <c r="O1046" s="2392" t="s">
        <v>1027</v>
      </c>
      <c r="P1046" s="2391" t="s">
        <v>1027</v>
      </c>
      <c r="R1046" s="2186"/>
      <c r="AG1046" s="152"/>
      <c r="AH1046" s="152"/>
    </row>
    <row r="1047" spans="1:34" s="2185" customFormat="1" ht="13.8">
      <c r="A1047" s="2226" t="s">
        <v>590</v>
      </c>
      <c r="B1047" s="152"/>
      <c r="D1047" s="2340"/>
      <c r="E1047" s="2234">
        <v>15</v>
      </c>
      <c r="F1047" s="2187" t="s">
        <v>1027</v>
      </c>
      <c r="G1047" s="2389">
        <v>0</v>
      </c>
      <c r="H1047" s="2389" t="s">
        <v>1027</v>
      </c>
      <c r="I1047" s="2185" t="s">
        <v>1464</v>
      </c>
      <c r="K1047" s="2391" t="s">
        <v>1027</v>
      </c>
      <c r="L1047" s="2391" t="s">
        <v>1027</v>
      </c>
      <c r="M1047" s="2391" t="s">
        <v>1027</v>
      </c>
      <c r="N1047" s="2391" t="s">
        <v>1027</v>
      </c>
      <c r="O1047" s="2392" t="s">
        <v>1027</v>
      </c>
      <c r="P1047" s="2391" t="s">
        <v>1027</v>
      </c>
      <c r="R1047" s="2186"/>
      <c r="AG1047" s="152"/>
      <c r="AH1047" s="152"/>
    </row>
    <row r="1048" spans="1:34" s="2185" customFormat="1" ht="13.8">
      <c r="A1048" s="2226" t="s">
        <v>590</v>
      </c>
      <c r="B1048" s="152"/>
      <c r="D1048" s="2340"/>
      <c r="E1048" s="2234">
        <v>16</v>
      </c>
      <c r="F1048" s="2187" t="s">
        <v>1027</v>
      </c>
      <c r="G1048" s="2389">
        <v>0</v>
      </c>
      <c r="H1048" s="2389" t="s">
        <v>1027</v>
      </c>
      <c r="I1048" s="2185" t="s">
        <v>1464</v>
      </c>
      <c r="K1048" s="2391" t="s">
        <v>1027</v>
      </c>
      <c r="L1048" s="2391" t="s">
        <v>1027</v>
      </c>
      <c r="M1048" s="2391" t="s">
        <v>1027</v>
      </c>
      <c r="N1048" s="2391" t="s">
        <v>1027</v>
      </c>
      <c r="O1048" s="2392" t="s">
        <v>1027</v>
      </c>
      <c r="P1048" s="2391" t="s">
        <v>1027</v>
      </c>
      <c r="R1048" s="2186"/>
      <c r="AG1048" s="152"/>
      <c r="AH1048" s="152"/>
    </row>
    <row r="1049" spans="1:34" s="2185" customFormat="1" ht="13.8">
      <c r="A1049" s="2226" t="s">
        <v>590</v>
      </c>
      <c r="B1049" s="152"/>
      <c r="D1049" s="2340"/>
      <c r="E1049" s="2234">
        <v>17</v>
      </c>
      <c r="F1049" s="2187" t="s">
        <v>1027</v>
      </c>
      <c r="G1049" s="2389">
        <v>0</v>
      </c>
      <c r="H1049" s="2389" t="s">
        <v>1027</v>
      </c>
      <c r="I1049" s="2185" t="s">
        <v>1464</v>
      </c>
      <c r="K1049" s="2391" t="s">
        <v>1027</v>
      </c>
      <c r="L1049" s="2391" t="s">
        <v>1027</v>
      </c>
      <c r="M1049" s="2391" t="s">
        <v>1027</v>
      </c>
      <c r="N1049" s="2391" t="s">
        <v>1027</v>
      </c>
      <c r="O1049" s="2392" t="s">
        <v>1027</v>
      </c>
      <c r="P1049" s="2391" t="s">
        <v>1027</v>
      </c>
      <c r="R1049" s="2186"/>
      <c r="AG1049" s="152"/>
      <c r="AH1049" s="152"/>
    </row>
    <row r="1050" spans="1:34" s="2185" customFormat="1" ht="13.8">
      <c r="A1050" s="2226" t="s">
        <v>590</v>
      </c>
      <c r="B1050" s="152"/>
      <c r="D1050" s="2340"/>
      <c r="E1050" s="2234">
        <v>18</v>
      </c>
      <c r="F1050" s="2187" t="s">
        <v>1027</v>
      </c>
      <c r="G1050" s="2389">
        <v>0</v>
      </c>
      <c r="H1050" s="2389" t="s">
        <v>1027</v>
      </c>
      <c r="I1050" s="2185" t="s">
        <v>1464</v>
      </c>
      <c r="K1050" s="2391" t="s">
        <v>1027</v>
      </c>
      <c r="L1050" s="2391" t="s">
        <v>1027</v>
      </c>
      <c r="M1050" s="2391" t="s">
        <v>1027</v>
      </c>
      <c r="N1050" s="2391" t="s">
        <v>1027</v>
      </c>
      <c r="O1050" s="2392" t="s">
        <v>1027</v>
      </c>
      <c r="P1050" s="2391" t="s">
        <v>1027</v>
      </c>
      <c r="R1050" s="2186"/>
      <c r="AG1050" s="152"/>
      <c r="AH1050" s="152"/>
    </row>
    <row r="1051" spans="1:34" s="2185" customFormat="1" ht="13.8">
      <c r="A1051" s="2226" t="s">
        <v>590</v>
      </c>
      <c r="B1051" s="152"/>
      <c r="D1051" s="2340"/>
      <c r="E1051" s="2234">
        <v>19</v>
      </c>
      <c r="F1051" s="2187" t="s">
        <v>1027</v>
      </c>
      <c r="G1051" s="2389">
        <v>0</v>
      </c>
      <c r="H1051" s="2389" t="s">
        <v>1027</v>
      </c>
      <c r="I1051" s="2185" t="s">
        <v>1464</v>
      </c>
      <c r="K1051" s="2391" t="s">
        <v>1027</v>
      </c>
      <c r="L1051" s="2391" t="s">
        <v>1027</v>
      </c>
      <c r="M1051" s="2391" t="s">
        <v>1027</v>
      </c>
      <c r="N1051" s="2391" t="s">
        <v>1027</v>
      </c>
      <c r="O1051" s="2392" t="s">
        <v>1027</v>
      </c>
      <c r="P1051" s="2391" t="s">
        <v>1027</v>
      </c>
      <c r="R1051" s="2186"/>
      <c r="AG1051" s="152"/>
      <c r="AH1051" s="152"/>
    </row>
    <row r="1052" spans="1:34" s="2185" customFormat="1" ht="13.8">
      <c r="A1052" s="2226" t="s">
        <v>590</v>
      </c>
      <c r="B1052" s="152"/>
      <c r="D1052" s="2340"/>
      <c r="E1052" s="2234">
        <v>20</v>
      </c>
      <c r="F1052" s="2187" t="s">
        <v>1027</v>
      </c>
      <c r="G1052" s="2389">
        <v>0</v>
      </c>
      <c r="H1052" s="2389" t="s">
        <v>1027</v>
      </c>
      <c r="I1052" s="2185" t="s">
        <v>1464</v>
      </c>
      <c r="K1052" s="2391" t="s">
        <v>1027</v>
      </c>
      <c r="L1052" s="2391" t="s">
        <v>1027</v>
      </c>
      <c r="M1052" s="2391" t="s">
        <v>1027</v>
      </c>
      <c r="N1052" s="2391" t="s">
        <v>1027</v>
      </c>
      <c r="O1052" s="2392" t="s">
        <v>1027</v>
      </c>
      <c r="P1052" s="2391" t="s">
        <v>1027</v>
      </c>
      <c r="R1052" s="2186"/>
      <c r="AG1052" s="152"/>
      <c r="AH1052" s="152"/>
    </row>
    <row r="1053" spans="1:34" s="2185" customFormat="1" ht="13.8">
      <c r="A1053" s="2226" t="s">
        <v>590</v>
      </c>
      <c r="B1053" s="152"/>
      <c r="D1053" s="2340"/>
      <c r="E1053" s="2234">
        <v>21</v>
      </c>
      <c r="F1053" s="2187" t="s">
        <v>1027</v>
      </c>
      <c r="G1053" s="2389">
        <v>0</v>
      </c>
      <c r="H1053" s="2389" t="s">
        <v>1027</v>
      </c>
      <c r="I1053" s="2185" t="s">
        <v>1464</v>
      </c>
      <c r="K1053" s="2391" t="s">
        <v>1027</v>
      </c>
      <c r="L1053" s="2391" t="s">
        <v>1027</v>
      </c>
      <c r="M1053" s="2391" t="s">
        <v>1027</v>
      </c>
      <c r="N1053" s="2391" t="s">
        <v>1027</v>
      </c>
      <c r="O1053" s="2392" t="s">
        <v>1027</v>
      </c>
      <c r="P1053" s="2391" t="s">
        <v>1027</v>
      </c>
      <c r="R1053" s="2186"/>
      <c r="AG1053" s="152"/>
      <c r="AH1053" s="152"/>
    </row>
    <row r="1054" spans="1:34" s="2185" customFormat="1" ht="13.8">
      <c r="A1054" s="2226" t="s">
        <v>590</v>
      </c>
      <c r="B1054" s="152"/>
      <c r="D1054" s="2340"/>
      <c r="E1054" s="2234">
        <v>22</v>
      </c>
      <c r="F1054" s="2187" t="s">
        <v>1027</v>
      </c>
      <c r="G1054" s="2389">
        <v>0</v>
      </c>
      <c r="H1054" s="2389" t="s">
        <v>1027</v>
      </c>
      <c r="I1054" s="2185" t="s">
        <v>1464</v>
      </c>
      <c r="K1054" s="2391" t="s">
        <v>1027</v>
      </c>
      <c r="L1054" s="2391" t="s">
        <v>1027</v>
      </c>
      <c r="M1054" s="2391" t="s">
        <v>1027</v>
      </c>
      <c r="N1054" s="2391" t="s">
        <v>1027</v>
      </c>
      <c r="O1054" s="2392" t="s">
        <v>1027</v>
      </c>
      <c r="P1054" s="2391" t="s">
        <v>1027</v>
      </c>
      <c r="R1054" s="2186"/>
      <c r="AG1054" s="152"/>
      <c r="AH1054" s="152"/>
    </row>
    <row r="1055" spans="1:34" s="2185" customFormat="1" ht="13.8">
      <c r="A1055" s="2226" t="s">
        <v>590</v>
      </c>
      <c r="B1055" s="152"/>
      <c r="D1055" s="2340"/>
      <c r="E1055" s="2234">
        <v>23</v>
      </c>
      <c r="F1055" s="2187" t="s">
        <v>1027</v>
      </c>
      <c r="G1055" s="2389">
        <v>0</v>
      </c>
      <c r="H1055" s="2389" t="s">
        <v>1027</v>
      </c>
      <c r="I1055" s="2185" t="s">
        <v>1464</v>
      </c>
      <c r="K1055" s="2391" t="s">
        <v>1027</v>
      </c>
      <c r="L1055" s="2391" t="s">
        <v>1027</v>
      </c>
      <c r="M1055" s="2391" t="s">
        <v>1027</v>
      </c>
      <c r="N1055" s="2391" t="s">
        <v>1027</v>
      </c>
      <c r="O1055" s="2392" t="s">
        <v>1027</v>
      </c>
      <c r="P1055" s="2391" t="s">
        <v>1027</v>
      </c>
      <c r="R1055" s="2186"/>
      <c r="AG1055" s="152"/>
      <c r="AH1055" s="152"/>
    </row>
    <row r="1056" spans="1:34" s="2185" customFormat="1" ht="13.8">
      <c r="A1056" s="2226" t="s">
        <v>590</v>
      </c>
      <c r="B1056" s="152"/>
      <c r="D1056" s="2340"/>
      <c r="E1056" s="2234">
        <v>24</v>
      </c>
      <c r="F1056" s="2187" t="s">
        <v>1027</v>
      </c>
      <c r="G1056" s="2389">
        <v>0</v>
      </c>
      <c r="H1056" s="2389" t="s">
        <v>1027</v>
      </c>
      <c r="I1056" s="2185" t="s">
        <v>1464</v>
      </c>
      <c r="K1056" s="2391" t="s">
        <v>1027</v>
      </c>
      <c r="L1056" s="2391" t="s">
        <v>1027</v>
      </c>
      <c r="M1056" s="2391" t="s">
        <v>1027</v>
      </c>
      <c r="N1056" s="2391" t="s">
        <v>1027</v>
      </c>
      <c r="O1056" s="2392" t="s">
        <v>1027</v>
      </c>
      <c r="P1056" s="2391" t="s">
        <v>1027</v>
      </c>
      <c r="R1056" s="2186"/>
      <c r="AG1056" s="152"/>
      <c r="AH1056" s="152"/>
    </row>
    <row r="1057" spans="1:35" s="2185" customFormat="1" ht="13.8">
      <c r="A1057" s="2226" t="s">
        <v>590</v>
      </c>
      <c r="B1057" s="152"/>
      <c r="D1057" s="2340"/>
      <c r="E1057" s="2234">
        <v>25</v>
      </c>
      <c r="F1057" s="2187" t="s">
        <v>1027</v>
      </c>
      <c r="G1057" s="2389">
        <v>0</v>
      </c>
      <c r="H1057" s="2389" t="s">
        <v>1027</v>
      </c>
      <c r="I1057" s="2185" t="s">
        <v>1464</v>
      </c>
      <c r="K1057" s="2391" t="s">
        <v>1027</v>
      </c>
      <c r="L1057" s="2391" t="s">
        <v>1027</v>
      </c>
      <c r="M1057" s="2391" t="s">
        <v>1027</v>
      </c>
      <c r="N1057" s="2391" t="s">
        <v>1027</v>
      </c>
      <c r="O1057" s="2392" t="s">
        <v>1027</v>
      </c>
      <c r="P1057" s="2391" t="s">
        <v>1027</v>
      </c>
      <c r="R1057" s="2186"/>
      <c r="AG1057" s="152"/>
      <c r="AH1057" s="152"/>
    </row>
    <row r="1058" spans="1:35" s="2185" customFormat="1" ht="13.8">
      <c r="A1058" s="152"/>
      <c r="B1058" s="152"/>
      <c r="D1058" s="2340"/>
      <c r="F1058" s="2355" t="s">
        <v>1412</v>
      </c>
      <c r="G1058" s="2371"/>
      <c r="H1058" s="2371"/>
      <c r="I1058" s="2371"/>
      <c r="J1058" s="2371"/>
      <c r="K1058" s="2393">
        <v>491.17099999999994</v>
      </c>
      <c r="L1058" s="2393">
        <v>628.09900000000005</v>
      </c>
      <c r="M1058" s="2393">
        <v>370.23749999999995</v>
      </c>
      <c r="N1058" s="2393">
        <v>428.30700000000002</v>
      </c>
      <c r="O1058" s="2394">
        <v>309.88549999999998</v>
      </c>
      <c r="P1058" s="2393">
        <v>406.80999999999995</v>
      </c>
      <c r="R1058" s="2186"/>
      <c r="T1058" s="226"/>
      <c r="AG1058" s="152"/>
      <c r="AH1058" s="152"/>
    </row>
    <row r="1059" spans="1:35" s="2185" customFormat="1" ht="13.8">
      <c r="A1059" s="152"/>
      <c r="B1059" s="152"/>
      <c r="D1059" s="2374"/>
      <c r="E1059" s="2187"/>
      <c r="F1059" s="2187"/>
      <c r="O1059" s="2372"/>
      <c r="P1059" s="2373"/>
      <c r="AG1059" s="152"/>
      <c r="AH1059" s="152"/>
    </row>
    <row r="1060" spans="1:35" s="2185" customFormat="1" ht="18">
      <c r="A1060" s="152"/>
      <c r="B1060" s="152"/>
      <c r="C1060" s="2450">
        <v>7</v>
      </c>
      <c r="D1060" s="2451" t="s">
        <v>1465</v>
      </c>
      <c r="E1060" s="2452"/>
      <c r="F1060" s="2453"/>
      <c r="G1060" s="2454"/>
      <c r="H1060" s="2454"/>
      <c r="I1060" s="2454"/>
      <c r="J1060" s="2454"/>
      <c r="K1060" s="2454"/>
      <c r="L1060" s="2381"/>
      <c r="M1060" s="2381"/>
      <c r="N1060" s="2381"/>
      <c r="O1060" s="2372"/>
      <c r="P1060" s="2373"/>
      <c r="Q1060" s="2381"/>
      <c r="R1060" s="2381"/>
      <c r="S1060" s="2381"/>
      <c r="T1060" s="2381"/>
      <c r="U1060" s="2381"/>
      <c r="V1060" s="2381"/>
      <c r="W1060" s="2381"/>
      <c r="X1060" s="2381"/>
      <c r="Y1060" s="2381"/>
      <c r="Z1060" s="2455"/>
      <c r="AA1060" s="2455"/>
      <c r="AB1060" s="2455"/>
      <c r="AC1060" s="2455"/>
      <c r="AG1060" s="152"/>
      <c r="AH1060" s="152"/>
    </row>
    <row r="1061" spans="1:35" s="2185" customFormat="1" ht="13.8">
      <c r="A1061" s="152"/>
      <c r="B1061" s="152"/>
      <c r="C1061" s="152"/>
      <c r="D1061" s="152"/>
      <c r="E1061" s="152"/>
      <c r="F1061" s="2186"/>
      <c r="G1061" s="2186"/>
      <c r="H1061" s="2186"/>
      <c r="I1061" s="2186"/>
      <c r="J1061" s="2186"/>
      <c r="K1061" s="2186"/>
      <c r="L1061" s="2186"/>
      <c r="M1061" s="2186"/>
      <c r="N1061" s="2186"/>
      <c r="O1061" s="2372"/>
      <c r="P1061" s="2373"/>
      <c r="Q1061" s="2381"/>
      <c r="R1061" s="2381"/>
      <c r="S1061" s="2381"/>
      <c r="T1061" s="2381"/>
      <c r="U1061" s="2381"/>
      <c r="V1061" s="2381"/>
      <c r="W1061" s="2381"/>
      <c r="X1061" s="2381"/>
      <c r="Y1061" s="2381"/>
      <c r="Z1061" s="2455"/>
      <c r="AA1061" s="2455"/>
      <c r="AB1061" s="2455"/>
      <c r="AC1061" s="2455"/>
      <c r="AF1061" s="152"/>
      <c r="AG1061" s="152"/>
      <c r="AH1061" s="152"/>
    </row>
    <row r="1062" spans="1:35" s="2185" customFormat="1" ht="13.8">
      <c r="A1062" s="152"/>
      <c r="B1062" s="152"/>
      <c r="D1062" s="2324">
        <v>7.01</v>
      </c>
      <c r="E1062" s="2412"/>
      <c r="F1062" s="2326" t="s">
        <v>73</v>
      </c>
      <c r="G1062" s="2320" t="s">
        <v>1435</v>
      </c>
      <c r="H1062" s="2327" t="s">
        <v>241</v>
      </c>
      <c r="I1062" s="2327" t="s">
        <v>242</v>
      </c>
      <c r="J1062" s="2327" t="s">
        <v>1353</v>
      </c>
      <c r="K1062" s="2327" t="s">
        <v>463</v>
      </c>
      <c r="L1062" s="2327" t="s">
        <v>464</v>
      </c>
      <c r="M1062" s="2327" t="s">
        <v>465</v>
      </c>
      <c r="N1062" s="2327" t="s">
        <v>466</v>
      </c>
      <c r="O1062" s="2328" t="s">
        <v>147</v>
      </c>
      <c r="P1062" s="2330" t="s">
        <v>148</v>
      </c>
      <c r="Q1062" s="2186"/>
      <c r="R1062" s="2459"/>
      <c r="S1062" s="2320"/>
      <c r="T1062" s="2320"/>
      <c r="U1062" s="2330" t="s">
        <v>459</v>
      </c>
      <c r="V1062" s="2330" t="s">
        <v>460</v>
      </c>
      <c r="W1062" s="2330" t="s">
        <v>461</v>
      </c>
      <c r="X1062" s="2330" t="s">
        <v>1355</v>
      </c>
      <c r="Y1062" s="2330" t="s">
        <v>1356</v>
      </c>
      <c r="AA1062" s="152"/>
      <c r="AB1062" s="152"/>
      <c r="AC1062" s="152"/>
      <c r="AD1062" s="152"/>
      <c r="AE1062" s="152"/>
      <c r="AF1062" s="152"/>
      <c r="AG1062" s="152"/>
      <c r="AH1062" s="152"/>
    </row>
    <row r="1063" spans="1:35" s="2185" customFormat="1" ht="13.8">
      <c r="A1063" s="152"/>
      <c r="B1063" s="152"/>
      <c r="D1063" s="2324"/>
      <c r="E1063" s="2234">
        <v>0</v>
      </c>
      <c r="F1063" s="2432">
        <v>0</v>
      </c>
      <c r="G1063" s="2433">
        <v>0</v>
      </c>
      <c r="H1063" s="2432" t="s">
        <v>1466</v>
      </c>
      <c r="I1063" s="2436"/>
      <c r="J1063" s="2460" t="s">
        <v>59</v>
      </c>
      <c r="K1063" s="2460" t="s">
        <v>59</v>
      </c>
      <c r="L1063" s="2460" t="s">
        <v>59</v>
      </c>
      <c r="M1063" s="2460" t="s">
        <v>59</v>
      </c>
      <c r="N1063" s="2460" t="s">
        <v>59</v>
      </c>
      <c r="O1063" s="2460" t="s">
        <v>59</v>
      </c>
      <c r="P1063" s="2461" t="s">
        <v>59</v>
      </c>
      <c r="Q1063" s="2186"/>
      <c r="R1063" s="2404"/>
      <c r="U1063" s="2456" t="s">
        <v>1027</v>
      </c>
      <c r="V1063" s="2456" t="s">
        <v>1027</v>
      </c>
      <c r="W1063" s="2456" t="s">
        <v>1027</v>
      </c>
      <c r="X1063" s="2456" t="s">
        <v>1027</v>
      </c>
      <c r="Y1063" s="2456" t="s">
        <v>1027</v>
      </c>
      <c r="AA1063" s="152"/>
      <c r="AB1063" s="152"/>
      <c r="AC1063" s="152"/>
      <c r="AD1063" s="152"/>
      <c r="AE1063" s="152"/>
      <c r="AF1063" s="152"/>
      <c r="AG1063" s="152"/>
      <c r="AH1063" s="152"/>
    </row>
    <row r="1064" spans="1:35" s="2185" customFormat="1" ht="13.8">
      <c r="A1064" s="2226" t="s">
        <v>232</v>
      </c>
      <c r="B1064" s="152"/>
      <c r="C1064" s="2339"/>
      <c r="D1064" s="2340"/>
      <c r="E1064" s="2234">
        <v>1</v>
      </c>
      <c r="F1064" s="2187" t="s">
        <v>1494</v>
      </c>
      <c r="G1064" s="2389" t="s">
        <v>945</v>
      </c>
      <c r="H1064" s="2425">
        <v>-1.3684048534605142E-2</v>
      </c>
      <c r="I1064" s="2425">
        <v>5.4740951245505265E-2</v>
      </c>
      <c r="J1064" s="2425" t="s">
        <v>1027</v>
      </c>
      <c r="K1064" s="2425">
        <v>-0.22954862921617247</v>
      </c>
      <c r="L1064" s="2425">
        <v>-7.1875982148168677E-2</v>
      </c>
      <c r="M1064" s="2425">
        <v>0.15694834636691643</v>
      </c>
      <c r="N1064" s="2425">
        <v>0.10368562414012462</v>
      </c>
      <c r="O1064" s="2462">
        <v>2.2279579320067192E-2</v>
      </c>
      <c r="P1064" s="2425">
        <v>1.6038447172774199E-2</v>
      </c>
      <c r="Q1064" s="2186"/>
      <c r="T1064" s="226"/>
      <c r="U1064" s="2416">
        <v>6.7654713666001412E-2</v>
      </c>
      <c r="V1064" s="2416" t="s">
        <v>1027</v>
      </c>
      <c r="W1064" s="2416" t="s">
        <v>1027</v>
      </c>
      <c r="X1064" s="2416" t="s">
        <v>1027</v>
      </c>
      <c r="Y1064" s="2416" t="s">
        <v>1027</v>
      </c>
      <c r="AA1064" s="152"/>
      <c r="AB1064" s="152"/>
      <c r="AC1064" s="152"/>
      <c r="AD1064" s="152"/>
      <c r="AE1064" s="152"/>
      <c r="AF1064" s="152"/>
      <c r="AG1064" s="152"/>
      <c r="AH1064" s="152"/>
    </row>
    <row r="1065" spans="1:35" s="2185" customFormat="1" ht="13.8">
      <c r="A1065" s="2226" t="s">
        <v>232</v>
      </c>
      <c r="B1065" s="152"/>
      <c r="D1065" s="2340"/>
      <c r="E1065" s="2234">
        <v>2</v>
      </c>
      <c r="F1065" s="2187" t="s">
        <v>1498</v>
      </c>
      <c r="G1065" s="2389" t="s">
        <v>953</v>
      </c>
      <c r="H1065" s="2425">
        <v>4.1441044765210266E-2</v>
      </c>
      <c r="I1065" s="2425">
        <v>5.5791015001299016E-2</v>
      </c>
      <c r="J1065" s="2425" t="s">
        <v>1027</v>
      </c>
      <c r="K1065" s="2425">
        <v>-1.5031738482678525E-2</v>
      </c>
      <c r="L1065" s="2425">
        <v>-5.1884155998438784E-2</v>
      </c>
      <c r="M1065" s="2425">
        <v>0.1214450388834684</v>
      </c>
      <c r="N1065" s="2425">
        <v>0.17944760277175872</v>
      </c>
      <c r="O1065" s="2462">
        <v>-8.1793123179763998E-3</v>
      </c>
      <c r="P1065" s="2425">
        <v>-0.17251990819608251</v>
      </c>
      <c r="Q1065" s="2186"/>
      <c r="T1065" s="226"/>
      <c r="U1065" s="2416">
        <v>0.12286880114168541</v>
      </c>
      <c r="V1065" s="2416">
        <v>6.1814421565931955E-2</v>
      </c>
      <c r="W1065" s="2416">
        <v>-6.754067524451784E-3</v>
      </c>
      <c r="X1065" s="2416">
        <v>2.968596119210247E-2</v>
      </c>
      <c r="Y1065" s="2416" t="s">
        <v>1027</v>
      </c>
      <c r="AA1065" s="152"/>
      <c r="AB1065" s="152"/>
      <c r="AC1065" s="152"/>
      <c r="AD1065" s="152"/>
      <c r="AE1065" s="152"/>
      <c r="AF1065" s="152"/>
      <c r="AG1065" s="152"/>
      <c r="AH1065" s="152"/>
      <c r="AI1065" s="2463"/>
    </row>
    <row r="1066" spans="1:35" s="2185" customFormat="1" ht="13.8">
      <c r="A1066" s="2226" t="s">
        <v>232</v>
      </c>
      <c r="B1066" s="152"/>
      <c r="C1066" s="2339"/>
      <c r="D1066" s="2374"/>
      <c r="E1066" s="2234">
        <v>3</v>
      </c>
      <c r="F1066" s="2187" t="s">
        <v>1500</v>
      </c>
      <c r="G1066" s="2389" t="s">
        <v>964</v>
      </c>
      <c r="H1066" s="2425">
        <v>-0.13566938356809488</v>
      </c>
      <c r="I1066" s="2425">
        <v>-4.0594501514790715E-2</v>
      </c>
      <c r="J1066" s="2425" t="s">
        <v>1027</v>
      </c>
      <c r="K1066" s="2425">
        <v>-0.26231104899267466</v>
      </c>
      <c r="L1066" s="2425">
        <v>-0.19552011397981223</v>
      </c>
      <c r="M1066" s="2425">
        <v>9.5972460241231045E-2</v>
      </c>
      <c r="N1066" s="2425">
        <v>-0.23927504672385694</v>
      </c>
      <c r="O1066" s="2462">
        <v>-2.5046927605580468E-2</v>
      </c>
      <c r="P1066" s="2425">
        <v>1.8067882195345695E-2</v>
      </c>
      <c r="Q1066" s="2186"/>
      <c r="T1066" s="226"/>
      <c r="U1066" s="2416">
        <v>0.18984631037084779</v>
      </c>
      <c r="V1066" s="2416">
        <v>8.950198672912496E-2</v>
      </c>
      <c r="W1066" s="2416">
        <v>0.74127420442173941</v>
      </c>
      <c r="X1066" s="2416" t="s">
        <v>1027</v>
      </c>
      <c r="Y1066" s="2416" t="s">
        <v>1027</v>
      </c>
      <c r="AA1066" s="152"/>
      <c r="AB1066" s="152"/>
      <c r="AC1066" s="152"/>
      <c r="AD1066" s="152"/>
      <c r="AE1066" s="152"/>
      <c r="AF1066" s="152"/>
      <c r="AG1066" s="152"/>
      <c r="AH1066" s="152"/>
      <c r="AI1066" s="2255"/>
    </row>
    <row r="1067" spans="1:35" s="2185" customFormat="1" ht="13.8">
      <c r="A1067" s="2226" t="s">
        <v>232</v>
      </c>
      <c r="B1067" s="152"/>
      <c r="C1067" s="2339"/>
      <c r="D1067" s="2340"/>
      <c r="E1067" s="2234">
        <v>4</v>
      </c>
      <c r="F1067" s="2187" t="s">
        <v>1503</v>
      </c>
      <c r="G1067" s="2389" t="s">
        <v>971</v>
      </c>
      <c r="H1067" s="2425">
        <v>9.8674830948766168E-3</v>
      </c>
      <c r="I1067" s="2425">
        <v>3.5734607747633484E-2</v>
      </c>
      <c r="J1067" s="2425" t="s">
        <v>1027</v>
      </c>
      <c r="K1067" s="2425">
        <v>1.9126729368115093E-2</v>
      </c>
      <c r="L1067" s="2425">
        <v>-0.13532816923418228</v>
      </c>
      <c r="M1067" s="2425">
        <v>4.7011870384570047E-2</v>
      </c>
      <c r="N1067" s="2425">
        <v>4.9328701063721531E-2</v>
      </c>
      <c r="O1067" s="2462">
        <v>8.4873952819673762E-2</v>
      </c>
      <c r="P1067" s="2425">
        <v>0.10097413148921154</v>
      </c>
      <c r="Q1067" s="2186"/>
      <c r="T1067" s="226"/>
      <c r="U1067" s="2416">
        <v>0.10198729138711456</v>
      </c>
      <c r="V1067" s="2416">
        <v>8.7214876002185943E-2</v>
      </c>
      <c r="W1067" s="2416">
        <v>0.13938708865120078</v>
      </c>
      <c r="X1067" s="2416">
        <v>9.5209418067059653E-2</v>
      </c>
      <c r="Y1067" s="2416" t="s">
        <v>1027</v>
      </c>
      <c r="AA1067" s="152"/>
      <c r="AB1067" s="152"/>
      <c r="AC1067" s="152"/>
      <c r="AD1067" s="152"/>
      <c r="AE1067" s="152"/>
      <c r="AF1067" s="152"/>
      <c r="AG1067" s="152"/>
      <c r="AH1067" s="152"/>
      <c r="AI1067" s="2255"/>
    </row>
    <row r="1068" spans="1:35" s="2185" customFormat="1" ht="13.8">
      <c r="A1068" s="2226" t="s">
        <v>232</v>
      </c>
      <c r="B1068" s="152"/>
      <c r="C1068" s="2339"/>
      <c r="D1068" s="2340"/>
      <c r="E1068" s="2234">
        <v>5</v>
      </c>
      <c r="F1068" s="2187" t="s">
        <v>1504</v>
      </c>
      <c r="G1068" s="2389" t="s">
        <v>978</v>
      </c>
      <c r="H1068" s="2425">
        <v>-8.8936713054073691E-2</v>
      </c>
      <c r="I1068" s="2425">
        <v>-6.2511562394052755E-2</v>
      </c>
      <c r="J1068" s="2425" t="s">
        <v>1027</v>
      </c>
      <c r="K1068" s="2425">
        <v>4.9334377447141739E-2</v>
      </c>
      <c r="L1068" s="2425">
        <v>-0.17396351575456054</v>
      </c>
      <c r="M1068" s="2425">
        <v>-8.6227665127484435E-2</v>
      </c>
      <c r="N1068" s="2425">
        <v>-0.14643524112929804</v>
      </c>
      <c r="O1068" s="2462">
        <v>-7.1557271557271554E-2</v>
      </c>
      <c r="P1068" s="2425">
        <v>-0.10971413446267866</v>
      </c>
      <c r="Q1068" s="2186"/>
      <c r="T1068" s="226"/>
      <c r="U1068" s="2416">
        <v>3.7131843294585735E-2</v>
      </c>
      <c r="V1068" s="2416">
        <v>0.13833525922047912</v>
      </c>
      <c r="W1068" s="2416">
        <v>0.23942012921268233</v>
      </c>
      <c r="X1068" s="2416">
        <v>4.5778851105354908E-2</v>
      </c>
      <c r="Y1068" s="2416" t="s">
        <v>1027</v>
      </c>
      <c r="AA1068" s="152"/>
      <c r="AB1068" s="152"/>
      <c r="AC1068" s="152"/>
      <c r="AD1068" s="152"/>
      <c r="AE1068" s="152"/>
      <c r="AF1068" s="152"/>
      <c r="AG1068" s="152"/>
      <c r="AH1068" s="152"/>
      <c r="AI1068" s="2255"/>
    </row>
    <row r="1069" spans="1:35" s="2185" customFormat="1" ht="13.8">
      <c r="A1069" s="2226" t="s">
        <v>232</v>
      </c>
      <c r="B1069" s="152"/>
      <c r="C1069" s="2339"/>
      <c r="D1069" s="2340"/>
      <c r="E1069" s="2234">
        <v>6</v>
      </c>
      <c r="F1069" s="2187" t="s">
        <v>1505</v>
      </c>
      <c r="G1069" s="2389" t="s">
        <v>985</v>
      </c>
      <c r="H1069" s="2425">
        <v>0.10148310924112347</v>
      </c>
      <c r="I1069" s="2425">
        <v>8.3682682803670305E-2</v>
      </c>
      <c r="J1069" s="2425" t="s">
        <v>1027</v>
      </c>
      <c r="K1069" s="2425">
        <v>9.9827986541897978E-2</v>
      </c>
      <c r="L1069" s="2425">
        <v>-1.3598383388811437E-2</v>
      </c>
      <c r="M1069" s="2425">
        <v>0.12438990971395872</v>
      </c>
      <c r="N1069" s="2425">
        <v>0.12713894024610584</v>
      </c>
      <c r="O1069" s="2462">
        <v>0.17927820873341263</v>
      </c>
      <c r="P1069" s="2425">
        <v>0.15667024324130152</v>
      </c>
      <c r="Q1069" s="2186"/>
      <c r="T1069" s="226"/>
      <c r="U1069" s="2416">
        <v>0.12313492665480513</v>
      </c>
      <c r="V1069" s="2416" t="s">
        <v>1027</v>
      </c>
      <c r="W1069" s="2416" t="s">
        <v>1027</v>
      </c>
      <c r="X1069" s="2416" t="s">
        <v>1027</v>
      </c>
      <c r="Y1069" s="2416" t="s">
        <v>1027</v>
      </c>
      <c r="AA1069" s="152"/>
      <c r="AB1069" s="152"/>
      <c r="AC1069" s="152"/>
      <c r="AD1069" s="152"/>
      <c r="AE1069" s="152"/>
      <c r="AF1069" s="152"/>
      <c r="AG1069" s="152"/>
      <c r="AH1069" s="152"/>
      <c r="AI1069" s="2255"/>
    </row>
    <row r="1070" spans="1:35" s="2185" customFormat="1" ht="13.8">
      <c r="A1070" s="2226" t="s">
        <v>232</v>
      </c>
      <c r="B1070" s="152"/>
      <c r="D1070" s="2340"/>
      <c r="E1070" s="2234">
        <v>7</v>
      </c>
      <c r="F1070" s="2187" t="s">
        <v>1508</v>
      </c>
      <c r="G1070" s="2389" t="s">
        <v>996</v>
      </c>
      <c r="H1070" s="2425">
        <v>0.10206171270627773</v>
      </c>
      <c r="I1070" s="2425">
        <v>6.7563079582743768E-2</v>
      </c>
      <c r="J1070" s="2425" t="s">
        <v>1027</v>
      </c>
      <c r="K1070" s="2425">
        <v>0.11287588967078657</v>
      </c>
      <c r="L1070" s="2425">
        <v>5.3452869377269403E-2</v>
      </c>
      <c r="M1070" s="2425">
        <v>0.22742787095183634</v>
      </c>
      <c r="N1070" s="2425">
        <v>0.12818140886121782</v>
      </c>
      <c r="O1070" s="2462">
        <v>1.3659269956035997E-3</v>
      </c>
      <c r="P1070" s="2425">
        <v>-4.9403264381816123E-2</v>
      </c>
      <c r="Q1070" s="2186"/>
      <c r="T1070" s="226"/>
      <c r="U1070" s="2416">
        <v>7.4400932935486108E-2</v>
      </c>
      <c r="V1070" s="2416">
        <v>1.5940282160139957E-2</v>
      </c>
      <c r="W1070" s="2416">
        <v>4.7299188357122691E-2</v>
      </c>
      <c r="X1070" s="2416">
        <v>4.8102618920363445E-2</v>
      </c>
      <c r="Y1070" s="2416" t="s">
        <v>1027</v>
      </c>
      <c r="AA1070" s="152"/>
      <c r="AB1070" s="152"/>
      <c r="AC1070" s="152"/>
      <c r="AD1070" s="152"/>
      <c r="AE1070" s="152"/>
      <c r="AF1070" s="152"/>
      <c r="AG1070" s="152"/>
      <c r="AH1070" s="152"/>
      <c r="AI1070" s="2255"/>
    </row>
    <row r="1071" spans="1:35" s="2185" customFormat="1" ht="13.8">
      <c r="A1071" s="2226" t="s">
        <v>232</v>
      </c>
      <c r="B1071" s="152"/>
      <c r="D1071" s="2340"/>
      <c r="E1071" s="2234">
        <v>8</v>
      </c>
      <c r="F1071" s="2187" t="s">
        <v>1510</v>
      </c>
      <c r="G1071" s="2389" t="s">
        <v>1004</v>
      </c>
      <c r="H1071" s="2425">
        <v>1.7322826381316103E-2</v>
      </c>
      <c r="I1071" s="2425">
        <v>3.6725970351819459E-2</v>
      </c>
      <c r="J1071" s="2425" t="s">
        <v>1027</v>
      </c>
      <c r="K1071" s="2425">
        <v>-8.3002678190164908E-2</v>
      </c>
      <c r="L1071" s="2425">
        <v>-7.7845411986031069E-3</v>
      </c>
      <c r="M1071" s="2425">
        <v>4.0088916978130308E-2</v>
      </c>
      <c r="N1071" s="2425">
        <v>0.14955474070193819</v>
      </c>
      <c r="O1071" s="2462">
        <v>1.6586921850080408E-3</v>
      </c>
      <c r="P1071" s="2425">
        <v>-6.0390748203959982E-2</v>
      </c>
      <c r="Q1071" s="2186"/>
      <c r="T1071" s="226"/>
      <c r="U1071" s="2416">
        <v>2.4995296590717465E-2</v>
      </c>
      <c r="V1071" s="2416">
        <v>4.4977439696848941E-2</v>
      </c>
      <c r="W1071" s="2416">
        <v>-5.6224617675845901E-3</v>
      </c>
      <c r="X1071" s="2416">
        <v>9.7783001367279826E-2</v>
      </c>
      <c r="Y1071" s="2416" t="s">
        <v>1027</v>
      </c>
      <c r="AA1071" s="152"/>
      <c r="AB1071" s="152"/>
      <c r="AC1071" s="152"/>
      <c r="AD1071" s="152"/>
      <c r="AE1071" s="152"/>
      <c r="AF1071" s="152"/>
      <c r="AG1071" s="152"/>
      <c r="AH1071" s="152"/>
      <c r="AI1071" s="2255"/>
    </row>
    <row r="1072" spans="1:35" s="2185" customFormat="1" ht="13.8">
      <c r="A1072" s="2226" t="s">
        <v>590</v>
      </c>
      <c r="B1072" s="152"/>
      <c r="D1072" s="2340"/>
      <c r="E1072" s="2234">
        <v>9</v>
      </c>
      <c r="F1072" s="2187" t="s">
        <v>1027</v>
      </c>
      <c r="G1072" s="2389">
        <v>0</v>
      </c>
      <c r="H1072" s="2425" t="s">
        <v>1027</v>
      </c>
      <c r="I1072" s="2425" t="s">
        <v>1027</v>
      </c>
      <c r="J1072" s="2425" t="s">
        <v>1027</v>
      </c>
      <c r="K1072" s="2425" t="s">
        <v>1027</v>
      </c>
      <c r="L1072" s="2425" t="s">
        <v>1027</v>
      </c>
      <c r="M1072" s="2425" t="s">
        <v>1027</v>
      </c>
      <c r="N1072" s="2425" t="s">
        <v>1027</v>
      </c>
      <c r="O1072" s="2462" t="s">
        <v>1027</v>
      </c>
      <c r="P1072" s="2425" t="s">
        <v>1027</v>
      </c>
      <c r="Q1072" s="2186"/>
      <c r="T1072" s="226"/>
      <c r="U1072" s="2416" t="s">
        <v>1027</v>
      </c>
      <c r="V1072" s="2416" t="s">
        <v>1027</v>
      </c>
      <c r="W1072" s="2416" t="s">
        <v>1027</v>
      </c>
      <c r="X1072" s="2416" t="s">
        <v>1027</v>
      </c>
      <c r="Y1072" s="2416" t="s">
        <v>1027</v>
      </c>
      <c r="AA1072" s="152"/>
      <c r="AB1072" s="152"/>
      <c r="AC1072" s="152"/>
      <c r="AD1072" s="152"/>
      <c r="AE1072" s="152"/>
      <c r="AF1072" s="152"/>
      <c r="AG1072" s="152"/>
      <c r="AH1072" s="152"/>
      <c r="AI1072" s="2255"/>
    </row>
    <row r="1073" spans="1:35" s="2185" customFormat="1" ht="13.8">
      <c r="A1073" s="2226" t="s">
        <v>590</v>
      </c>
      <c r="B1073" s="152"/>
      <c r="D1073" s="2340"/>
      <c r="E1073" s="2234">
        <v>10</v>
      </c>
      <c r="F1073" s="2187" t="s">
        <v>1027</v>
      </c>
      <c r="G1073" s="2389">
        <v>0</v>
      </c>
      <c r="H1073" s="2425" t="s">
        <v>1027</v>
      </c>
      <c r="I1073" s="2425" t="s">
        <v>1027</v>
      </c>
      <c r="J1073" s="2425" t="s">
        <v>1027</v>
      </c>
      <c r="K1073" s="2425" t="s">
        <v>1027</v>
      </c>
      <c r="L1073" s="2425" t="s">
        <v>1027</v>
      </c>
      <c r="M1073" s="2425" t="s">
        <v>1027</v>
      </c>
      <c r="N1073" s="2425" t="s">
        <v>1027</v>
      </c>
      <c r="O1073" s="2462" t="s">
        <v>1027</v>
      </c>
      <c r="P1073" s="2425" t="s">
        <v>1027</v>
      </c>
      <c r="Q1073" s="2186"/>
      <c r="T1073" s="226"/>
      <c r="U1073" s="2416" t="s">
        <v>1027</v>
      </c>
      <c r="V1073" s="2416" t="s">
        <v>1027</v>
      </c>
      <c r="W1073" s="2416" t="s">
        <v>1027</v>
      </c>
      <c r="X1073" s="2416" t="s">
        <v>1027</v>
      </c>
      <c r="Y1073" s="2416" t="s">
        <v>1027</v>
      </c>
      <c r="AA1073" s="152"/>
      <c r="AB1073" s="152"/>
      <c r="AC1073" s="152"/>
      <c r="AD1073" s="152"/>
      <c r="AE1073" s="152"/>
      <c r="AF1073" s="152"/>
      <c r="AG1073" s="152"/>
      <c r="AH1073" s="152"/>
      <c r="AI1073" s="2255"/>
    </row>
    <row r="1074" spans="1:35" s="2185" customFormat="1" ht="13.8">
      <c r="A1074" s="2226" t="s">
        <v>590</v>
      </c>
      <c r="B1074" s="152"/>
      <c r="D1074" s="2340"/>
      <c r="E1074" s="2234">
        <v>11</v>
      </c>
      <c r="F1074" s="2187" t="s">
        <v>1027</v>
      </c>
      <c r="G1074" s="2389">
        <v>0</v>
      </c>
      <c r="H1074" s="2425" t="s">
        <v>1027</v>
      </c>
      <c r="I1074" s="2425" t="s">
        <v>1027</v>
      </c>
      <c r="J1074" s="2425" t="s">
        <v>1027</v>
      </c>
      <c r="K1074" s="2425" t="s">
        <v>1027</v>
      </c>
      <c r="L1074" s="2425" t="s">
        <v>1027</v>
      </c>
      <c r="M1074" s="2425" t="s">
        <v>1027</v>
      </c>
      <c r="N1074" s="2425" t="s">
        <v>1027</v>
      </c>
      <c r="O1074" s="2462" t="s">
        <v>1027</v>
      </c>
      <c r="P1074" s="2425" t="s">
        <v>1027</v>
      </c>
      <c r="Q1074" s="2186"/>
      <c r="R1074" s="2402"/>
      <c r="T1074" s="2390"/>
      <c r="U1074" s="2416" t="s">
        <v>1027</v>
      </c>
      <c r="V1074" s="2416" t="s">
        <v>1027</v>
      </c>
      <c r="W1074" s="2416" t="s">
        <v>1027</v>
      </c>
      <c r="X1074" s="2416" t="s">
        <v>1027</v>
      </c>
      <c r="Y1074" s="2416" t="s">
        <v>1027</v>
      </c>
      <c r="AA1074" s="152"/>
      <c r="AB1074" s="152"/>
      <c r="AC1074" s="152"/>
      <c r="AD1074" s="152"/>
      <c r="AE1074" s="152"/>
      <c r="AF1074" s="152"/>
      <c r="AG1074" s="152"/>
      <c r="AH1074" s="152"/>
      <c r="AI1074" s="2255"/>
    </row>
    <row r="1075" spans="1:35" s="2185" customFormat="1" ht="13.8">
      <c r="A1075" s="2226" t="s">
        <v>590</v>
      </c>
      <c r="B1075" s="152"/>
      <c r="D1075" s="2340"/>
      <c r="E1075" s="2234">
        <v>12</v>
      </c>
      <c r="F1075" s="2187" t="s">
        <v>1027</v>
      </c>
      <c r="G1075" s="2389">
        <v>0</v>
      </c>
      <c r="H1075" s="2425" t="s">
        <v>1027</v>
      </c>
      <c r="I1075" s="2425" t="s">
        <v>1027</v>
      </c>
      <c r="J1075" s="2425" t="s">
        <v>1027</v>
      </c>
      <c r="K1075" s="2425" t="s">
        <v>1027</v>
      </c>
      <c r="L1075" s="2425" t="s">
        <v>1027</v>
      </c>
      <c r="M1075" s="2425" t="s">
        <v>1027</v>
      </c>
      <c r="N1075" s="2425" t="s">
        <v>1027</v>
      </c>
      <c r="O1075" s="2462" t="s">
        <v>1027</v>
      </c>
      <c r="P1075" s="2425" t="s">
        <v>1027</v>
      </c>
      <c r="Q1075" s="2186"/>
      <c r="R1075" s="2402"/>
      <c r="T1075" s="2390"/>
      <c r="U1075" s="2416" t="s">
        <v>1027</v>
      </c>
      <c r="V1075" s="2416" t="s">
        <v>1027</v>
      </c>
      <c r="W1075" s="2416" t="s">
        <v>1027</v>
      </c>
      <c r="X1075" s="2416" t="s">
        <v>1027</v>
      </c>
      <c r="Y1075" s="2416" t="s">
        <v>1027</v>
      </c>
      <c r="AA1075" s="152"/>
      <c r="AB1075" s="152"/>
      <c r="AC1075" s="152"/>
      <c r="AD1075" s="152"/>
      <c r="AE1075" s="152"/>
      <c r="AF1075" s="152"/>
      <c r="AG1075" s="152"/>
      <c r="AH1075" s="152"/>
      <c r="AI1075" s="2255"/>
    </row>
    <row r="1076" spans="1:35" s="2185" customFormat="1" ht="13.8">
      <c r="A1076" s="2226" t="s">
        <v>590</v>
      </c>
      <c r="B1076" s="152"/>
      <c r="D1076" s="2340"/>
      <c r="E1076" s="2234">
        <v>13</v>
      </c>
      <c r="F1076" s="2187" t="s">
        <v>1027</v>
      </c>
      <c r="G1076" s="2389">
        <v>0</v>
      </c>
      <c r="H1076" s="2425" t="s">
        <v>1027</v>
      </c>
      <c r="I1076" s="2425" t="s">
        <v>1027</v>
      </c>
      <c r="J1076" s="2425" t="s">
        <v>1027</v>
      </c>
      <c r="K1076" s="2425" t="s">
        <v>1027</v>
      </c>
      <c r="L1076" s="2425" t="s">
        <v>1027</v>
      </c>
      <c r="M1076" s="2425" t="s">
        <v>1027</v>
      </c>
      <c r="N1076" s="2425" t="s">
        <v>1027</v>
      </c>
      <c r="O1076" s="2462" t="s">
        <v>1027</v>
      </c>
      <c r="P1076" s="2425" t="s">
        <v>1027</v>
      </c>
      <c r="Q1076" s="2186"/>
      <c r="R1076" s="2402"/>
      <c r="T1076" s="2390"/>
      <c r="U1076" s="2416" t="s">
        <v>1027</v>
      </c>
      <c r="V1076" s="2416" t="s">
        <v>1027</v>
      </c>
      <c r="W1076" s="2416" t="s">
        <v>1027</v>
      </c>
      <c r="X1076" s="2416" t="s">
        <v>1027</v>
      </c>
      <c r="Y1076" s="2416" t="s">
        <v>1027</v>
      </c>
      <c r="AA1076" s="152"/>
      <c r="AB1076" s="152"/>
      <c r="AC1076" s="152"/>
      <c r="AD1076" s="152"/>
      <c r="AE1076" s="152"/>
      <c r="AF1076" s="152"/>
      <c r="AG1076" s="152"/>
      <c r="AH1076" s="152"/>
      <c r="AI1076" s="2255"/>
    </row>
    <row r="1077" spans="1:35" s="2185" customFormat="1" ht="13.8">
      <c r="A1077" s="2226" t="s">
        <v>590</v>
      </c>
      <c r="B1077" s="152"/>
      <c r="D1077" s="2340"/>
      <c r="E1077" s="2234">
        <v>14</v>
      </c>
      <c r="F1077" s="2187" t="s">
        <v>1027</v>
      </c>
      <c r="G1077" s="2389">
        <v>0</v>
      </c>
      <c r="H1077" s="2425" t="s">
        <v>1027</v>
      </c>
      <c r="I1077" s="2425" t="s">
        <v>1027</v>
      </c>
      <c r="J1077" s="2425" t="s">
        <v>1027</v>
      </c>
      <c r="K1077" s="2425" t="s">
        <v>1027</v>
      </c>
      <c r="L1077" s="2425" t="s">
        <v>1027</v>
      </c>
      <c r="M1077" s="2425" t="s">
        <v>1027</v>
      </c>
      <c r="N1077" s="2425" t="s">
        <v>1027</v>
      </c>
      <c r="O1077" s="2462" t="s">
        <v>1027</v>
      </c>
      <c r="P1077" s="2425" t="s">
        <v>1027</v>
      </c>
      <c r="Q1077" s="2186"/>
      <c r="R1077" s="2402"/>
      <c r="T1077" s="2390"/>
      <c r="U1077" s="2416" t="s">
        <v>1027</v>
      </c>
      <c r="V1077" s="2416" t="s">
        <v>1027</v>
      </c>
      <c r="W1077" s="2416" t="s">
        <v>1027</v>
      </c>
      <c r="X1077" s="2416" t="s">
        <v>1027</v>
      </c>
      <c r="Y1077" s="2416" t="s">
        <v>1027</v>
      </c>
      <c r="AA1077" s="152"/>
      <c r="AB1077" s="152"/>
      <c r="AC1077" s="152"/>
      <c r="AD1077" s="152"/>
      <c r="AE1077" s="152"/>
      <c r="AF1077" s="152"/>
      <c r="AG1077" s="152"/>
      <c r="AH1077" s="152"/>
    </row>
    <row r="1078" spans="1:35" s="2185" customFormat="1" ht="13.8">
      <c r="A1078" s="2226" t="s">
        <v>590</v>
      </c>
      <c r="B1078" s="152"/>
      <c r="D1078" s="2340"/>
      <c r="E1078" s="2234">
        <v>15</v>
      </c>
      <c r="F1078" s="2187" t="s">
        <v>1027</v>
      </c>
      <c r="G1078" s="2389">
        <v>0</v>
      </c>
      <c r="H1078" s="2425" t="s">
        <v>1027</v>
      </c>
      <c r="I1078" s="2425" t="s">
        <v>1027</v>
      </c>
      <c r="J1078" s="2425" t="s">
        <v>1027</v>
      </c>
      <c r="K1078" s="2425" t="s">
        <v>1027</v>
      </c>
      <c r="L1078" s="2425" t="s">
        <v>1027</v>
      </c>
      <c r="M1078" s="2425" t="s">
        <v>1027</v>
      </c>
      <c r="N1078" s="2425" t="s">
        <v>1027</v>
      </c>
      <c r="O1078" s="2462" t="s">
        <v>1027</v>
      </c>
      <c r="P1078" s="2425" t="s">
        <v>1027</v>
      </c>
      <c r="Q1078" s="2186"/>
      <c r="R1078" s="2402"/>
      <c r="T1078" s="2390"/>
      <c r="U1078" s="2416" t="s">
        <v>1027</v>
      </c>
      <c r="V1078" s="2416" t="s">
        <v>1027</v>
      </c>
      <c r="W1078" s="2416" t="s">
        <v>1027</v>
      </c>
      <c r="X1078" s="2416" t="s">
        <v>1027</v>
      </c>
      <c r="Y1078" s="2416" t="s">
        <v>1027</v>
      </c>
      <c r="AA1078" s="152"/>
      <c r="AB1078" s="152"/>
      <c r="AC1078" s="152"/>
      <c r="AD1078" s="152"/>
      <c r="AE1078" s="152"/>
      <c r="AF1078" s="152"/>
      <c r="AG1078" s="152"/>
      <c r="AH1078" s="152"/>
    </row>
    <row r="1079" spans="1:35" s="2185" customFormat="1" ht="13.8">
      <c r="A1079" s="2226" t="s">
        <v>590</v>
      </c>
      <c r="B1079" s="152"/>
      <c r="D1079" s="2340"/>
      <c r="E1079" s="2234">
        <v>16</v>
      </c>
      <c r="F1079" s="2187" t="s">
        <v>1027</v>
      </c>
      <c r="G1079" s="2389">
        <v>0</v>
      </c>
      <c r="H1079" s="2425" t="s">
        <v>1027</v>
      </c>
      <c r="I1079" s="2425" t="s">
        <v>1027</v>
      </c>
      <c r="J1079" s="2425" t="s">
        <v>1027</v>
      </c>
      <c r="K1079" s="2425" t="s">
        <v>1027</v>
      </c>
      <c r="L1079" s="2425" t="s">
        <v>1027</v>
      </c>
      <c r="M1079" s="2425" t="s">
        <v>1027</v>
      </c>
      <c r="N1079" s="2425" t="s">
        <v>1027</v>
      </c>
      <c r="O1079" s="2462" t="s">
        <v>1027</v>
      </c>
      <c r="P1079" s="2425" t="s">
        <v>1027</v>
      </c>
      <c r="Q1079" s="2186"/>
      <c r="R1079" s="2402"/>
      <c r="T1079" s="2390"/>
      <c r="U1079" s="2416" t="s">
        <v>1027</v>
      </c>
      <c r="V1079" s="2416" t="s">
        <v>1027</v>
      </c>
      <c r="W1079" s="2416" t="s">
        <v>1027</v>
      </c>
      <c r="X1079" s="2416" t="s">
        <v>1027</v>
      </c>
      <c r="Y1079" s="2416" t="s">
        <v>1027</v>
      </c>
      <c r="AA1079" s="152"/>
      <c r="AB1079" s="152"/>
      <c r="AC1079" s="152"/>
      <c r="AD1079" s="152"/>
      <c r="AE1079" s="152"/>
      <c r="AF1079" s="152"/>
      <c r="AG1079" s="152"/>
      <c r="AH1079" s="152"/>
    </row>
    <row r="1080" spans="1:35" s="2185" customFormat="1" ht="13.8">
      <c r="A1080" s="2226" t="s">
        <v>590</v>
      </c>
      <c r="B1080" s="152"/>
      <c r="D1080" s="2340"/>
      <c r="E1080" s="2234">
        <v>17</v>
      </c>
      <c r="F1080" s="2187" t="s">
        <v>1027</v>
      </c>
      <c r="G1080" s="2389">
        <v>0</v>
      </c>
      <c r="H1080" s="2425" t="s">
        <v>1027</v>
      </c>
      <c r="I1080" s="2425" t="s">
        <v>1027</v>
      </c>
      <c r="J1080" s="2425" t="s">
        <v>1027</v>
      </c>
      <c r="K1080" s="2425" t="s">
        <v>1027</v>
      </c>
      <c r="L1080" s="2425" t="s">
        <v>1027</v>
      </c>
      <c r="M1080" s="2425" t="s">
        <v>1027</v>
      </c>
      <c r="N1080" s="2425" t="s">
        <v>1027</v>
      </c>
      <c r="O1080" s="2462" t="s">
        <v>1027</v>
      </c>
      <c r="P1080" s="2425" t="s">
        <v>1027</v>
      </c>
      <c r="Q1080" s="2186"/>
      <c r="R1080" s="2402"/>
      <c r="T1080" s="2390"/>
      <c r="U1080" s="2416" t="s">
        <v>1027</v>
      </c>
      <c r="V1080" s="2416" t="s">
        <v>1027</v>
      </c>
      <c r="W1080" s="2416" t="s">
        <v>1027</v>
      </c>
      <c r="X1080" s="2416" t="s">
        <v>1027</v>
      </c>
      <c r="Y1080" s="2416" t="s">
        <v>1027</v>
      </c>
      <c r="AA1080" s="152"/>
      <c r="AB1080" s="152"/>
      <c r="AC1080" s="152"/>
      <c r="AD1080" s="152"/>
      <c r="AE1080" s="152"/>
      <c r="AF1080" s="152"/>
      <c r="AG1080" s="152"/>
      <c r="AH1080" s="152"/>
    </row>
    <row r="1081" spans="1:35" s="2185" customFormat="1" ht="13.8">
      <c r="A1081" s="2226" t="s">
        <v>590</v>
      </c>
      <c r="B1081" s="152"/>
      <c r="D1081" s="2340"/>
      <c r="E1081" s="2234">
        <v>18</v>
      </c>
      <c r="F1081" s="2187" t="s">
        <v>1027</v>
      </c>
      <c r="G1081" s="2389">
        <v>0</v>
      </c>
      <c r="H1081" s="2425" t="s">
        <v>1027</v>
      </c>
      <c r="I1081" s="2425" t="s">
        <v>1027</v>
      </c>
      <c r="J1081" s="2425" t="s">
        <v>1027</v>
      </c>
      <c r="K1081" s="2425" t="s">
        <v>1027</v>
      </c>
      <c r="L1081" s="2425" t="s">
        <v>1027</v>
      </c>
      <c r="M1081" s="2425" t="s">
        <v>1027</v>
      </c>
      <c r="N1081" s="2425" t="s">
        <v>1027</v>
      </c>
      <c r="O1081" s="2462" t="s">
        <v>1027</v>
      </c>
      <c r="P1081" s="2425" t="s">
        <v>1027</v>
      </c>
      <c r="Q1081" s="2186"/>
      <c r="R1081" s="2402"/>
      <c r="T1081" s="2390"/>
      <c r="U1081" s="2416" t="s">
        <v>1027</v>
      </c>
      <c r="V1081" s="2416" t="s">
        <v>1027</v>
      </c>
      <c r="W1081" s="2416" t="s">
        <v>1027</v>
      </c>
      <c r="X1081" s="2416" t="s">
        <v>1027</v>
      </c>
      <c r="Y1081" s="2416" t="s">
        <v>1027</v>
      </c>
      <c r="AA1081" s="152"/>
      <c r="AB1081" s="152"/>
      <c r="AC1081" s="152"/>
      <c r="AD1081" s="152"/>
      <c r="AE1081" s="152"/>
      <c r="AF1081" s="152"/>
      <c r="AG1081" s="152"/>
      <c r="AH1081" s="152"/>
    </row>
    <row r="1082" spans="1:35" s="2185" customFormat="1" ht="13.8">
      <c r="A1082" s="2226" t="s">
        <v>590</v>
      </c>
      <c r="B1082" s="152"/>
      <c r="D1082" s="2340"/>
      <c r="E1082" s="2234">
        <v>19</v>
      </c>
      <c r="F1082" s="2187" t="s">
        <v>1027</v>
      </c>
      <c r="G1082" s="2389">
        <v>0</v>
      </c>
      <c r="H1082" s="2425" t="s">
        <v>1027</v>
      </c>
      <c r="I1082" s="2425" t="s">
        <v>1027</v>
      </c>
      <c r="J1082" s="2425" t="s">
        <v>1027</v>
      </c>
      <c r="K1082" s="2425" t="s">
        <v>1027</v>
      </c>
      <c r="L1082" s="2425" t="s">
        <v>1027</v>
      </c>
      <c r="M1082" s="2425" t="s">
        <v>1027</v>
      </c>
      <c r="N1082" s="2425" t="s">
        <v>1027</v>
      </c>
      <c r="O1082" s="2462" t="s">
        <v>1027</v>
      </c>
      <c r="P1082" s="2425" t="s">
        <v>1027</v>
      </c>
      <c r="Q1082" s="2186"/>
      <c r="R1082" s="2402"/>
      <c r="T1082" s="2390"/>
      <c r="U1082" s="2416" t="s">
        <v>1027</v>
      </c>
      <c r="V1082" s="2416" t="s">
        <v>1027</v>
      </c>
      <c r="W1082" s="2416" t="s">
        <v>1027</v>
      </c>
      <c r="X1082" s="2416" t="s">
        <v>1027</v>
      </c>
      <c r="Y1082" s="2416" t="s">
        <v>1027</v>
      </c>
      <c r="AA1082" s="152"/>
      <c r="AB1082" s="152"/>
      <c r="AC1082" s="152"/>
      <c r="AD1082" s="152"/>
      <c r="AE1082" s="152"/>
      <c r="AF1082" s="152"/>
      <c r="AG1082" s="152"/>
      <c r="AH1082" s="152"/>
    </row>
    <row r="1083" spans="1:35" s="2185" customFormat="1" ht="13.8">
      <c r="A1083" s="2226" t="s">
        <v>590</v>
      </c>
      <c r="B1083" s="152"/>
      <c r="D1083" s="2340"/>
      <c r="E1083" s="2234">
        <v>20</v>
      </c>
      <c r="F1083" s="2187" t="s">
        <v>1027</v>
      </c>
      <c r="G1083" s="2389">
        <v>0</v>
      </c>
      <c r="H1083" s="2425" t="s">
        <v>1027</v>
      </c>
      <c r="I1083" s="2425" t="s">
        <v>1027</v>
      </c>
      <c r="J1083" s="2425" t="s">
        <v>1027</v>
      </c>
      <c r="K1083" s="2425" t="s">
        <v>1027</v>
      </c>
      <c r="L1083" s="2425" t="s">
        <v>1027</v>
      </c>
      <c r="M1083" s="2425" t="s">
        <v>1027</v>
      </c>
      <c r="N1083" s="2425" t="s">
        <v>1027</v>
      </c>
      <c r="O1083" s="2462" t="s">
        <v>1027</v>
      </c>
      <c r="P1083" s="2425" t="s">
        <v>1027</v>
      </c>
      <c r="Q1083" s="2186"/>
      <c r="R1083" s="2402"/>
      <c r="T1083" s="2390"/>
      <c r="U1083" s="2416" t="s">
        <v>1027</v>
      </c>
      <c r="V1083" s="2416" t="s">
        <v>1027</v>
      </c>
      <c r="W1083" s="2416" t="s">
        <v>1027</v>
      </c>
      <c r="X1083" s="2416" t="s">
        <v>1027</v>
      </c>
      <c r="Y1083" s="2416" t="s">
        <v>1027</v>
      </c>
      <c r="AA1083" s="152"/>
      <c r="AB1083" s="152"/>
      <c r="AC1083" s="152"/>
      <c r="AD1083" s="152"/>
      <c r="AE1083" s="152"/>
      <c r="AF1083" s="152"/>
      <c r="AG1083" s="152"/>
      <c r="AH1083" s="152"/>
    </row>
    <row r="1084" spans="1:35" s="2185" customFormat="1" ht="13.8">
      <c r="A1084" s="2226" t="s">
        <v>590</v>
      </c>
      <c r="B1084" s="152"/>
      <c r="D1084" s="2340"/>
      <c r="E1084" s="2234">
        <v>21</v>
      </c>
      <c r="F1084" s="2187" t="s">
        <v>1027</v>
      </c>
      <c r="G1084" s="2389">
        <v>0</v>
      </c>
      <c r="H1084" s="2425" t="s">
        <v>1027</v>
      </c>
      <c r="I1084" s="2425" t="s">
        <v>1027</v>
      </c>
      <c r="J1084" s="2425" t="s">
        <v>1027</v>
      </c>
      <c r="K1084" s="2425" t="s">
        <v>1027</v>
      </c>
      <c r="L1084" s="2425" t="s">
        <v>1027</v>
      </c>
      <c r="M1084" s="2425" t="s">
        <v>1027</v>
      </c>
      <c r="N1084" s="2425" t="s">
        <v>1027</v>
      </c>
      <c r="O1084" s="2462" t="s">
        <v>1027</v>
      </c>
      <c r="P1084" s="2425" t="s">
        <v>1027</v>
      </c>
      <c r="Q1084" s="2186"/>
      <c r="R1084" s="2402"/>
      <c r="T1084" s="2390"/>
      <c r="U1084" s="2416" t="s">
        <v>1027</v>
      </c>
      <c r="V1084" s="2416" t="s">
        <v>1027</v>
      </c>
      <c r="W1084" s="2416" t="s">
        <v>1027</v>
      </c>
      <c r="X1084" s="2416" t="s">
        <v>1027</v>
      </c>
      <c r="Y1084" s="2416" t="s">
        <v>1027</v>
      </c>
      <c r="AA1084" s="152"/>
      <c r="AB1084" s="152"/>
      <c r="AC1084" s="152"/>
      <c r="AD1084" s="152"/>
      <c r="AE1084" s="152"/>
      <c r="AF1084" s="152"/>
      <c r="AG1084" s="152"/>
      <c r="AH1084" s="152"/>
    </row>
    <row r="1085" spans="1:35" s="2185" customFormat="1" ht="13.8">
      <c r="A1085" s="2226" t="s">
        <v>590</v>
      </c>
      <c r="B1085" s="152"/>
      <c r="D1085" s="2340"/>
      <c r="E1085" s="2234">
        <v>22</v>
      </c>
      <c r="F1085" s="2187" t="s">
        <v>1027</v>
      </c>
      <c r="G1085" s="2389">
        <v>0</v>
      </c>
      <c r="H1085" s="2425" t="s">
        <v>1027</v>
      </c>
      <c r="I1085" s="2425" t="s">
        <v>1027</v>
      </c>
      <c r="J1085" s="2425" t="s">
        <v>1027</v>
      </c>
      <c r="K1085" s="2425" t="s">
        <v>1027</v>
      </c>
      <c r="L1085" s="2425" t="s">
        <v>1027</v>
      </c>
      <c r="M1085" s="2425" t="s">
        <v>1027</v>
      </c>
      <c r="N1085" s="2425" t="s">
        <v>1027</v>
      </c>
      <c r="O1085" s="2462" t="s">
        <v>1027</v>
      </c>
      <c r="P1085" s="2425" t="s">
        <v>1027</v>
      </c>
      <c r="Q1085" s="2186"/>
      <c r="R1085" s="2402"/>
      <c r="T1085" s="2390"/>
      <c r="U1085" s="2416" t="s">
        <v>1027</v>
      </c>
      <c r="V1085" s="2416" t="s">
        <v>1027</v>
      </c>
      <c r="W1085" s="2416" t="s">
        <v>1027</v>
      </c>
      <c r="X1085" s="2416" t="s">
        <v>1027</v>
      </c>
      <c r="Y1085" s="2416" t="s">
        <v>1027</v>
      </c>
      <c r="AA1085" s="152"/>
      <c r="AB1085" s="152"/>
      <c r="AC1085" s="152"/>
      <c r="AD1085" s="152"/>
      <c r="AE1085" s="152"/>
      <c r="AF1085" s="152"/>
      <c r="AG1085" s="152"/>
      <c r="AH1085" s="152"/>
    </row>
    <row r="1086" spans="1:35" s="2185" customFormat="1" ht="13.8">
      <c r="A1086" s="2226" t="s">
        <v>590</v>
      </c>
      <c r="B1086" s="152"/>
      <c r="D1086" s="2340"/>
      <c r="E1086" s="2234">
        <v>23</v>
      </c>
      <c r="F1086" s="2187" t="s">
        <v>1027</v>
      </c>
      <c r="G1086" s="2389">
        <v>0</v>
      </c>
      <c r="H1086" s="2425" t="s">
        <v>1027</v>
      </c>
      <c r="I1086" s="2425" t="s">
        <v>1027</v>
      </c>
      <c r="J1086" s="2425" t="s">
        <v>1027</v>
      </c>
      <c r="K1086" s="2425" t="s">
        <v>1027</v>
      </c>
      <c r="L1086" s="2425" t="s">
        <v>1027</v>
      </c>
      <c r="M1086" s="2425" t="s">
        <v>1027</v>
      </c>
      <c r="N1086" s="2425" t="s">
        <v>1027</v>
      </c>
      <c r="O1086" s="2462" t="s">
        <v>1027</v>
      </c>
      <c r="P1086" s="2425" t="s">
        <v>1027</v>
      </c>
      <c r="Q1086" s="2186"/>
      <c r="R1086" s="2402"/>
      <c r="T1086" s="2390"/>
      <c r="U1086" s="2416" t="s">
        <v>1027</v>
      </c>
      <c r="V1086" s="2416" t="s">
        <v>1027</v>
      </c>
      <c r="W1086" s="2416" t="s">
        <v>1027</v>
      </c>
      <c r="X1086" s="2416" t="s">
        <v>1027</v>
      </c>
      <c r="Y1086" s="2416" t="s">
        <v>1027</v>
      </c>
      <c r="AA1086" s="152"/>
      <c r="AB1086" s="152"/>
      <c r="AC1086" s="152"/>
      <c r="AD1086" s="152"/>
      <c r="AE1086" s="152"/>
      <c r="AF1086" s="152"/>
      <c r="AG1086" s="152"/>
      <c r="AH1086" s="152"/>
    </row>
    <row r="1087" spans="1:35" s="2185" customFormat="1" ht="13.8">
      <c r="A1087" s="2226" t="s">
        <v>590</v>
      </c>
      <c r="B1087" s="152"/>
      <c r="D1087" s="2340"/>
      <c r="E1087" s="2234">
        <v>24</v>
      </c>
      <c r="F1087" s="2187" t="s">
        <v>1027</v>
      </c>
      <c r="G1087" s="2389">
        <v>0</v>
      </c>
      <c r="H1087" s="2425" t="s">
        <v>1027</v>
      </c>
      <c r="I1087" s="2425" t="s">
        <v>1027</v>
      </c>
      <c r="J1087" s="2425" t="s">
        <v>1027</v>
      </c>
      <c r="K1087" s="2425" t="s">
        <v>1027</v>
      </c>
      <c r="L1087" s="2425" t="s">
        <v>1027</v>
      </c>
      <c r="M1087" s="2425" t="s">
        <v>1027</v>
      </c>
      <c r="N1087" s="2425" t="s">
        <v>1027</v>
      </c>
      <c r="O1087" s="2462" t="s">
        <v>1027</v>
      </c>
      <c r="P1087" s="2425" t="s">
        <v>1027</v>
      </c>
      <c r="Q1087" s="2186"/>
      <c r="R1087" s="2402"/>
      <c r="T1087" s="2390"/>
      <c r="U1087" s="2416" t="s">
        <v>1027</v>
      </c>
      <c r="V1087" s="2416" t="s">
        <v>1027</v>
      </c>
      <c r="W1087" s="2416" t="s">
        <v>1027</v>
      </c>
      <c r="X1087" s="2416" t="s">
        <v>1027</v>
      </c>
      <c r="Y1087" s="2416" t="s">
        <v>1027</v>
      </c>
      <c r="AA1087" s="152"/>
      <c r="AB1087" s="152"/>
      <c r="AC1087" s="152"/>
      <c r="AD1087" s="152"/>
      <c r="AE1087" s="152"/>
      <c r="AF1087" s="152"/>
      <c r="AG1087" s="152"/>
      <c r="AH1087" s="152"/>
    </row>
    <row r="1088" spans="1:35" s="2185" customFormat="1" ht="13.8">
      <c r="A1088" s="2226" t="s">
        <v>590</v>
      </c>
      <c r="B1088" s="152"/>
      <c r="D1088" s="2340"/>
      <c r="E1088" s="2234">
        <v>25</v>
      </c>
      <c r="F1088" s="2187" t="s">
        <v>1027</v>
      </c>
      <c r="G1088" s="2389">
        <v>0</v>
      </c>
      <c r="H1088" s="2425" t="s">
        <v>1027</v>
      </c>
      <c r="I1088" s="2425" t="s">
        <v>1027</v>
      </c>
      <c r="J1088" s="2425" t="s">
        <v>1027</v>
      </c>
      <c r="K1088" s="2425" t="s">
        <v>1027</v>
      </c>
      <c r="L1088" s="2425" t="s">
        <v>1027</v>
      </c>
      <c r="M1088" s="2425" t="s">
        <v>1027</v>
      </c>
      <c r="N1088" s="2425" t="s">
        <v>1027</v>
      </c>
      <c r="O1088" s="2462" t="s">
        <v>1027</v>
      </c>
      <c r="P1088" s="2425" t="s">
        <v>1027</v>
      </c>
      <c r="Q1088" s="2186"/>
      <c r="R1088" s="2402"/>
      <c r="T1088" s="2390"/>
      <c r="U1088" s="2416" t="s">
        <v>1027</v>
      </c>
      <c r="V1088" s="2416" t="s">
        <v>1027</v>
      </c>
      <c r="W1088" s="2416" t="s">
        <v>1027</v>
      </c>
      <c r="X1088" s="2416" t="s">
        <v>1027</v>
      </c>
      <c r="Y1088" s="2416" t="s">
        <v>1027</v>
      </c>
      <c r="AA1088" s="152"/>
      <c r="AB1088" s="152"/>
      <c r="AC1088" s="152"/>
      <c r="AD1088" s="152"/>
      <c r="AE1088" s="152"/>
      <c r="AF1088" s="152"/>
      <c r="AG1088" s="152"/>
      <c r="AH1088" s="152"/>
    </row>
    <row r="1089" spans="1:34" s="2185" customFormat="1" ht="13.8">
      <c r="A1089" s="152"/>
      <c r="B1089" s="152"/>
      <c r="D1089" s="2340"/>
      <c r="F1089" s="2355" t="s">
        <v>1412</v>
      </c>
      <c r="G1089" s="2371"/>
      <c r="H1089" s="2427">
        <v>1.359515473809636E-2</v>
      </c>
      <c r="I1089" s="2427">
        <v>4.5733460798662362E-2</v>
      </c>
      <c r="J1089" s="2427" t="s">
        <v>1027</v>
      </c>
      <c r="K1089" s="2427">
        <v>2.047495442718282E-3</v>
      </c>
      <c r="L1089" s="2427">
        <v>-6.1880069073303734E-2</v>
      </c>
      <c r="M1089" s="2427">
        <v>0.10870874956234972</v>
      </c>
      <c r="N1089" s="2427">
        <v>0.11541228219311522</v>
      </c>
      <c r="O1089" s="2428">
        <v>1.5123095903058202E-3</v>
      </c>
      <c r="P1089" s="2427">
        <v>-1.6682408604520964E-2</v>
      </c>
      <c r="Q1089" s="2186"/>
      <c r="T1089" s="226"/>
      <c r="U1089" s="2419">
        <v>8.8194112161300325E-2</v>
      </c>
      <c r="V1089" s="2419">
        <v>7.4514648784058946E-2</v>
      </c>
      <c r="W1089" s="2419">
        <v>9.3343138504161732E-2</v>
      </c>
      <c r="X1089" s="2419">
        <v>4.8102618920363445E-2</v>
      </c>
      <c r="Y1089" s="2419" t="s">
        <v>1027</v>
      </c>
      <c r="AA1089" s="152"/>
      <c r="AB1089" s="152"/>
      <c r="AC1089" s="152"/>
      <c r="AD1089" s="152"/>
      <c r="AE1089" s="152"/>
      <c r="AF1089" s="152"/>
      <c r="AG1089" s="152"/>
      <c r="AH1089" s="152"/>
    </row>
    <row r="1090" spans="1:34" s="2185" customFormat="1" ht="13.8">
      <c r="A1090" s="152"/>
      <c r="B1090" s="152"/>
      <c r="D1090" s="2441"/>
      <c r="E1090" s="2339"/>
      <c r="F1090" s="2187"/>
      <c r="O1090" s="2372"/>
      <c r="P1090" s="2373"/>
      <c r="Q1090" s="2186"/>
      <c r="AA1090" s="152"/>
      <c r="AB1090" s="152"/>
      <c r="AC1090" s="152"/>
      <c r="AD1090" s="152"/>
      <c r="AE1090" s="152"/>
      <c r="AF1090" s="152"/>
      <c r="AG1090" s="152"/>
      <c r="AH1090" s="152"/>
    </row>
    <row r="1091" spans="1:34" s="2185" customFormat="1" ht="13.8">
      <c r="A1091" s="152"/>
      <c r="B1091" s="152"/>
      <c r="D1091" s="2441"/>
      <c r="E1091" s="2339"/>
      <c r="F1091" s="2187"/>
      <c r="O1091" s="2372"/>
      <c r="P1091" s="2373"/>
      <c r="AA1091" s="152"/>
      <c r="AB1091" s="152"/>
      <c r="AC1091" s="152"/>
      <c r="AD1091" s="152"/>
      <c r="AE1091" s="152"/>
      <c r="AF1091" s="152"/>
      <c r="AG1091" s="152"/>
      <c r="AH1091" s="152"/>
    </row>
    <row r="1092" spans="1:34" s="2185" customFormat="1" ht="13.8">
      <c r="A1092" s="152"/>
      <c r="B1092" s="152"/>
      <c r="D1092" s="2374"/>
      <c r="E1092" s="2187"/>
      <c r="F1092" s="2187"/>
      <c r="O1092" s="2372"/>
      <c r="P1092" s="2373"/>
      <c r="R1092" s="2375"/>
      <c r="AA1092" s="152"/>
      <c r="AB1092" s="152"/>
      <c r="AC1092" s="152"/>
      <c r="AD1092" s="152"/>
      <c r="AE1092" s="152"/>
      <c r="AF1092" s="152"/>
      <c r="AG1092" s="152"/>
      <c r="AH1092" s="152"/>
    </row>
    <row r="1093" spans="1:34" s="2185" customFormat="1" ht="13.8">
      <c r="A1093" s="152"/>
      <c r="B1093" s="152"/>
      <c r="D1093" s="2324">
        <v>7.02</v>
      </c>
      <c r="E1093" s="2412"/>
      <c r="F1093" s="2326" t="s">
        <v>210</v>
      </c>
      <c r="G1093" s="2320" t="s">
        <v>1435</v>
      </c>
      <c r="H1093" s="2327" t="s">
        <v>241</v>
      </c>
      <c r="I1093" s="2327" t="s">
        <v>242</v>
      </c>
      <c r="J1093" s="2320"/>
      <c r="K1093" s="2327" t="s">
        <v>463</v>
      </c>
      <c r="L1093" s="2327" t="s">
        <v>464</v>
      </c>
      <c r="M1093" s="2327" t="s">
        <v>465</v>
      </c>
      <c r="N1093" s="2327" t="s">
        <v>466</v>
      </c>
      <c r="O1093" s="2328" t="s">
        <v>147</v>
      </c>
      <c r="P1093" s="2330" t="s">
        <v>148</v>
      </c>
      <c r="Q1093" s="2320"/>
      <c r="R1093" s="2459"/>
      <c r="S1093" s="2320"/>
      <c r="T1093" s="2320"/>
      <c r="U1093" s="2330" t="s">
        <v>459</v>
      </c>
      <c r="V1093" s="2330" t="s">
        <v>460</v>
      </c>
      <c r="W1093" s="2330" t="s">
        <v>461</v>
      </c>
      <c r="X1093" s="2330" t="s">
        <v>1355</v>
      </c>
      <c r="Y1093" s="2330" t="s">
        <v>1356</v>
      </c>
      <c r="AA1093" s="152"/>
      <c r="AB1093" s="152"/>
      <c r="AC1093" s="152"/>
      <c r="AD1093" s="152"/>
      <c r="AE1093" s="152"/>
      <c r="AF1093" s="152"/>
      <c r="AG1093" s="152"/>
      <c r="AH1093" s="152"/>
    </row>
    <row r="1094" spans="1:34" s="2185" customFormat="1" ht="13.8">
      <c r="A1094" s="152"/>
      <c r="B1094" s="152"/>
      <c r="D1094" s="2324"/>
      <c r="E1094" s="2234">
        <v>0</v>
      </c>
      <c r="F1094" s="2432">
        <v>0</v>
      </c>
      <c r="G1094" s="2433">
        <v>0</v>
      </c>
      <c r="H1094" s="2433"/>
      <c r="I1094" s="2436"/>
      <c r="J1094" s="2436"/>
      <c r="K1094" s="2461" t="s">
        <v>59</v>
      </c>
      <c r="L1094" s="2461" t="s">
        <v>59</v>
      </c>
      <c r="M1094" s="2461" t="s">
        <v>59</v>
      </c>
      <c r="N1094" s="2461" t="s">
        <v>59</v>
      </c>
      <c r="O1094" s="2464" t="s">
        <v>59</v>
      </c>
      <c r="P1094" s="2461" t="s">
        <v>59</v>
      </c>
      <c r="R1094" s="2404"/>
      <c r="U1094" s="2456" t="s">
        <v>1027</v>
      </c>
      <c r="V1094" s="2456" t="s">
        <v>1027</v>
      </c>
      <c r="W1094" s="2456" t="s">
        <v>1027</v>
      </c>
      <c r="X1094" s="2456" t="s">
        <v>1027</v>
      </c>
      <c r="Y1094" s="2456" t="s">
        <v>1027</v>
      </c>
      <c r="AA1094" s="152"/>
      <c r="AB1094" s="152"/>
      <c r="AC1094" s="152"/>
      <c r="AD1094" s="152"/>
      <c r="AE1094" s="152"/>
      <c r="AF1094" s="152"/>
      <c r="AG1094" s="152"/>
      <c r="AH1094" s="152"/>
    </row>
    <row r="1095" spans="1:34" s="2185" customFormat="1" ht="13.8">
      <c r="A1095" s="2226" t="s">
        <v>232</v>
      </c>
      <c r="B1095" s="152"/>
      <c r="C1095" s="2339"/>
      <c r="D1095" s="2340"/>
      <c r="E1095" s="2234">
        <v>1</v>
      </c>
      <c r="F1095" s="2187" t="s">
        <v>1494</v>
      </c>
      <c r="G1095" s="2389" t="s">
        <v>945</v>
      </c>
      <c r="H1095" s="2425">
        <v>-3.2991215725082235E-2</v>
      </c>
      <c r="I1095" s="2425">
        <v>2.9866108816942294E-2</v>
      </c>
      <c r="J1095" s="2389"/>
      <c r="K1095" s="2425">
        <v>-0.13328583981749176</v>
      </c>
      <c r="L1095" s="2425">
        <v>-0.15788312203359475</v>
      </c>
      <c r="M1095" s="2425">
        <v>3.1154221562230491E-2</v>
      </c>
      <c r="N1095" s="2425">
        <v>0.16031689907405378</v>
      </c>
      <c r="O1095" s="2426">
        <v>-3.1714137883967847E-2</v>
      </c>
      <c r="P1095" s="2425">
        <v>0.15897311252274557</v>
      </c>
      <c r="T1095" s="226"/>
      <c r="U1095" s="2416">
        <v>0.12195179123385932</v>
      </c>
      <c r="V1095" s="2416" t="s">
        <v>1027</v>
      </c>
      <c r="W1095" s="2416" t="s">
        <v>1027</v>
      </c>
      <c r="X1095" s="2416" t="s">
        <v>1027</v>
      </c>
      <c r="Y1095" s="2416" t="s">
        <v>1027</v>
      </c>
      <c r="AA1095" s="152"/>
      <c r="AB1095" s="152"/>
      <c r="AC1095" s="152"/>
      <c r="AD1095" s="152"/>
      <c r="AE1095" s="152"/>
      <c r="AF1095" s="152"/>
      <c r="AG1095" s="152"/>
      <c r="AH1095" s="152"/>
    </row>
    <row r="1096" spans="1:34" s="2185" customFormat="1" ht="13.8">
      <c r="A1096" s="2226" t="s">
        <v>232</v>
      </c>
      <c r="B1096" s="152"/>
      <c r="D1096" s="2340"/>
      <c r="E1096" s="2234">
        <v>2</v>
      </c>
      <c r="F1096" s="2187" t="s">
        <v>1498</v>
      </c>
      <c r="G1096" s="2389" t="s">
        <v>953</v>
      </c>
      <c r="H1096" s="2425">
        <v>3.4774598199219575E-2</v>
      </c>
      <c r="I1096" s="2425">
        <v>0.13567132450276898</v>
      </c>
      <c r="J1096" s="2389"/>
      <c r="K1096" s="2425">
        <v>0.10783458739832394</v>
      </c>
      <c r="L1096" s="2425">
        <v>-0.43312073105952886</v>
      </c>
      <c r="M1096" s="2425">
        <v>0.60552945916929646</v>
      </c>
      <c r="N1096" s="2425">
        <v>-0.20298805368053591</v>
      </c>
      <c r="O1096" s="2426">
        <v>0.47631893724217217</v>
      </c>
      <c r="P1096" s="2425">
        <v>0.2889233585971856</v>
      </c>
      <c r="T1096" s="226"/>
      <c r="U1096" s="2416">
        <v>0.14635921484200085</v>
      </c>
      <c r="V1096" s="2416">
        <v>8.3403631873451289E-2</v>
      </c>
      <c r="W1096" s="2416">
        <v>0.17360256291261644</v>
      </c>
      <c r="X1096" s="2416" t="s">
        <v>1027</v>
      </c>
      <c r="Y1096" s="2416" t="s">
        <v>1027</v>
      </c>
      <c r="AA1096" s="152"/>
      <c r="AB1096" s="152"/>
      <c r="AC1096" s="152"/>
      <c r="AD1096" s="152"/>
      <c r="AE1096" s="152"/>
      <c r="AF1096" s="152"/>
      <c r="AG1096" s="152"/>
      <c r="AH1096" s="152"/>
    </row>
    <row r="1097" spans="1:34" s="2185" customFormat="1" ht="13.8">
      <c r="A1097" s="2226" t="s">
        <v>232</v>
      </c>
      <c r="B1097" s="152"/>
      <c r="C1097" s="2339"/>
      <c r="D1097" s="2374"/>
      <c r="E1097" s="2234">
        <v>3</v>
      </c>
      <c r="F1097" s="2187" t="s">
        <v>1500</v>
      </c>
      <c r="G1097" s="2389" t="s">
        <v>964</v>
      </c>
      <c r="H1097" s="2425">
        <v>-0.17240610278741397</v>
      </c>
      <c r="I1097" s="2425">
        <v>-4.9530117482481706E-2</v>
      </c>
      <c r="J1097" s="2389"/>
      <c r="K1097" s="2425">
        <v>-0.23184307703091489</v>
      </c>
      <c r="L1097" s="2425">
        <v>-0.34845465159926919</v>
      </c>
      <c r="M1097" s="2425">
        <v>-0.26865244073234706</v>
      </c>
      <c r="N1097" s="2425">
        <v>0.17827267741963557</v>
      </c>
      <c r="O1097" s="2426">
        <v>-9.9834889021043205E-2</v>
      </c>
      <c r="P1097" s="2425">
        <v>-7.3816058801637496E-2</v>
      </c>
      <c r="T1097" s="226"/>
      <c r="U1097" s="2416">
        <v>0.21329490661686532</v>
      </c>
      <c r="V1097" s="2416">
        <v>0.12507352325760845</v>
      </c>
      <c r="W1097" s="2416" t="s">
        <v>1027</v>
      </c>
      <c r="X1097" s="2416" t="s">
        <v>1027</v>
      </c>
      <c r="Y1097" s="2416" t="s">
        <v>1027</v>
      </c>
      <c r="AA1097" s="152"/>
      <c r="AB1097" s="152"/>
      <c r="AC1097" s="152"/>
      <c r="AD1097" s="152"/>
      <c r="AE1097" s="152"/>
      <c r="AF1097" s="152"/>
      <c r="AG1097" s="152"/>
      <c r="AH1097" s="152"/>
    </row>
    <row r="1098" spans="1:34" s="2185" customFormat="1" ht="13.8">
      <c r="A1098" s="2226" t="s">
        <v>232</v>
      </c>
      <c r="B1098" s="152"/>
      <c r="C1098" s="2339"/>
      <c r="D1098" s="2340"/>
      <c r="E1098" s="2234">
        <v>4</v>
      </c>
      <c r="F1098" s="2187" t="s">
        <v>1503</v>
      </c>
      <c r="G1098" s="2389" t="s">
        <v>971</v>
      </c>
      <c r="H1098" s="2425">
        <v>1.3624240224921813E-2</v>
      </c>
      <c r="I1098" s="2425">
        <v>7.2175062066231588E-2</v>
      </c>
      <c r="J1098" s="2389"/>
      <c r="K1098" s="2425">
        <v>-1.2943583012769024E-2</v>
      </c>
      <c r="L1098" s="2425">
        <v>-0.23490660121796819</v>
      </c>
      <c r="M1098" s="2425">
        <v>0.16198211723638092</v>
      </c>
      <c r="N1098" s="2425">
        <v>0.10644825089702688</v>
      </c>
      <c r="O1098" s="2426">
        <v>0.10204152069994997</v>
      </c>
      <c r="P1098" s="2425">
        <v>-1.1887158437380923E-2</v>
      </c>
      <c r="T1098" s="226"/>
      <c r="U1098" s="2416">
        <v>0.25516940033145202</v>
      </c>
      <c r="V1098" s="2416">
        <v>8.8458314657835102E-2</v>
      </c>
      <c r="W1098" s="2416" t="s">
        <v>1027</v>
      </c>
      <c r="X1098" s="2416" t="s">
        <v>1027</v>
      </c>
      <c r="Y1098" s="2416" t="s">
        <v>1027</v>
      </c>
      <c r="AA1098" s="152"/>
      <c r="AB1098" s="152"/>
      <c r="AC1098" s="152"/>
      <c r="AD1098" s="152"/>
      <c r="AE1098" s="152"/>
      <c r="AF1098" s="152"/>
      <c r="AG1098" s="152"/>
      <c r="AH1098" s="152"/>
    </row>
    <row r="1099" spans="1:34" s="2185" customFormat="1" ht="13.8">
      <c r="A1099" s="2226" t="s">
        <v>232</v>
      </c>
      <c r="B1099" s="152"/>
      <c r="C1099" s="2339"/>
      <c r="D1099" s="2340"/>
      <c r="E1099" s="2234">
        <v>5</v>
      </c>
      <c r="F1099" s="2187" t="s">
        <v>1504</v>
      </c>
      <c r="G1099" s="2389" t="s">
        <v>978</v>
      </c>
      <c r="H1099" s="2425">
        <v>-0.15059128756113005</v>
      </c>
      <c r="I1099" s="2425">
        <v>-0.15153893816893405</v>
      </c>
      <c r="J1099" s="2389"/>
      <c r="K1099" s="2425">
        <v>2.6119402985074626E-2</v>
      </c>
      <c r="L1099" s="2425">
        <v>-0.02</v>
      </c>
      <c r="M1099" s="2425">
        <v>-7.792207792207792E-2</v>
      </c>
      <c r="N1099" s="2425">
        <v>-0.27364185110663986</v>
      </c>
      <c r="O1099" s="2426">
        <v>-0.34349030470914127</v>
      </c>
      <c r="P1099" s="2425">
        <v>-0.97843665768194066</v>
      </c>
      <c r="T1099" s="226"/>
      <c r="U1099" s="2416">
        <v>0.61961755029566212</v>
      </c>
      <c r="V1099" s="2416">
        <v>0.16415151585576768</v>
      </c>
      <c r="W1099" s="2416">
        <v>0.24026670042482295</v>
      </c>
      <c r="X1099" s="2416" t="s">
        <v>1027</v>
      </c>
      <c r="Y1099" s="2416" t="s">
        <v>1027</v>
      </c>
      <c r="AA1099" s="152"/>
      <c r="AB1099" s="152"/>
      <c r="AC1099" s="152"/>
      <c r="AD1099" s="152"/>
      <c r="AE1099" s="152"/>
      <c r="AF1099" s="152"/>
      <c r="AG1099" s="152"/>
      <c r="AH1099" s="152"/>
    </row>
    <row r="1100" spans="1:34" s="2185" customFormat="1" ht="13.8">
      <c r="A1100" s="2226" t="s">
        <v>232</v>
      </c>
      <c r="B1100" s="152"/>
      <c r="C1100" s="2339"/>
      <c r="D1100" s="2340"/>
      <c r="E1100" s="2234">
        <v>6</v>
      </c>
      <c r="F1100" s="2187" t="s">
        <v>1505</v>
      </c>
      <c r="G1100" s="2389" t="s">
        <v>985</v>
      </c>
      <c r="H1100" s="2425">
        <v>8.6166356775521091E-2</v>
      </c>
      <c r="I1100" s="2425">
        <v>6.5544884293823547E-2</v>
      </c>
      <c r="J1100" s="2389"/>
      <c r="K1100" s="2425">
        <v>0.10424274691152687</v>
      </c>
      <c r="L1100" s="2425">
        <v>-3.3138200423842275E-3</v>
      </c>
      <c r="M1100" s="2425">
        <v>0.10691251519220586</v>
      </c>
      <c r="N1100" s="2425">
        <v>8.473747868430076E-2</v>
      </c>
      <c r="O1100" s="2426">
        <v>0.14398623367955132</v>
      </c>
      <c r="P1100" s="2425">
        <v>0.15982270875480001</v>
      </c>
      <c r="T1100" s="226"/>
      <c r="U1100" s="2416">
        <v>0.11874389853426</v>
      </c>
      <c r="V1100" s="2416" t="s">
        <v>1027</v>
      </c>
      <c r="W1100" s="2416" t="s">
        <v>1027</v>
      </c>
      <c r="X1100" s="2416" t="s">
        <v>1027</v>
      </c>
      <c r="Y1100" s="2416" t="s">
        <v>1027</v>
      </c>
      <c r="AA1100" s="152"/>
      <c r="AB1100" s="152"/>
      <c r="AC1100" s="152"/>
      <c r="AD1100" s="152"/>
      <c r="AE1100" s="152"/>
      <c r="AF1100" s="152"/>
      <c r="AG1100" s="152"/>
      <c r="AH1100" s="152"/>
    </row>
    <row r="1101" spans="1:34" s="2185" customFormat="1" ht="13.8">
      <c r="A1101" s="2226" t="s">
        <v>232</v>
      </c>
      <c r="B1101" s="152"/>
      <c r="D1101" s="2340"/>
      <c r="E1101" s="2234">
        <v>7</v>
      </c>
      <c r="F1101" s="2187" t="s">
        <v>1508</v>
      </c>
      <c r="G1101" s="2389" t="s">
        <v>996</v>
      </c>
      <c r="H1101" s="2425">
        <v>7.599603508153141E-3</v>
      </c>
      <c r="I1101" s="2425">
        <v>-3.8098177435500813E-2</v>
      </c>
      <c r="J1101" s="2389"/>
      <c r="K1101" s="2425">
        <v>0.19278785019074055</v>
      </c>
      <c r="L1101" s="2425">
        <v>5.736028696905681E-2</v>
      </c>
      <c r="M1101" s="2425">
        <v>0.26684844641724809</v>
      </c>
      <c r="N1101" s="2425">
        <v>3.9748325674985742E-2</v>
      </c>
      <c r="O1101" s="2426">
        <v>-0.37482609051477211</v>
      </c>
      <c r="P1101" s="2425">
        <v>0.53514983744809608</v>
      </c>
      <c r="T1101" s="226"/>
      <c r="U1101" s="2416">
        <v>0.10277825077901138</v>
      </c>
      <c r="V1101" s="2416" t="s">
        <v>1027</v>
      </c>
      <c r="W1101" s="2416" t="s">
        <v>1027</v>
      </c>
      <c r="X1101" s="2416" t="s">
        <v>1027</v>
      </c>
      <c r="Y1101" s="2416" t="s">
        <v>1027</v>
      </c>
      <c r="AA1101" s="152"/>
      <c r="AB1101" s="152"/>
      <c r="AC1101" s="152"/>
      <c r="AD1101" s="152"/>
      <c r="AE1101" s="152"/>
      <c r="AF1101" s="152"/>
      <c r="AG1101" s="152"/>
      <c r="AH1101" s="152"/>
    </row>
    <row r="1102" spans="1:34" s="2185" customFormat="1" ht="13.8">
      <c r="A1102" s="2226" t="s">
        <v>232</v>
      </c>
      <c r="B1102" s="152"/>
      <c r="D1102" s="2340"/>
      <c r="E1102" s="2234">
        <v>8</v>
      </c>
      <c r="F1102" s="2187" t="s">
        <v>1510</v>
      </c>
      <c r="G1102" s="2389" t="s">
        <v>1004</v>
      </c>
      <c r="H1102" s="2425">
        <v>7.0547866848939211E-2</v>
      </c>
      <c r="I1102" s="2425">
        <v>3.8581730119008339E-2</v>
      </c>
      <c r="J1102" s="2389"/>
      <c r="K1102" s="2425">
        <v>-1.6251754450764488E-3</v>
      </c>
      <c r="L1102" s="2425">
        <v>0.16555678875323715</v>
      </c>
      <c r="M1102" s="2425">
        <v>-1.698143151880661E-2</v>
      </c>
      <c r="N1102" s="2425">
        <v>0.33677752663868266</v>
      </c>
      <c r="O1102" s="2426">
        <v>-8.0434782608695674E-2</v>
      </c>
      <c r="P1102" s="2425">
        <v>-0.1849323131253679</v>
      </c>
      <c r="T1102" s="226"/>
      <c r="U1102" s="2416">
        <v>2.5410322041541738E-2</v>
      </c>
      <c r="V1102" s="2416">
        <v>4.8336282774676706E-2</v>
      </c>
      <c r="W1102" s="2416">
        <v>-8.6290466867960269E-2</v>
      </c>
      <c r="X1102" s="2416" t="s">
        <v>1027</v>
      </c>
      <c r="Y1102" s="2416" t="s">
        <v>1027</v>
      </c>
      <c r="AA1102" s="152"/>
      <c r="AB1102" s="152"/>
      <c r="AC1102" s="152"/>
      <c r="AD1102" s="152"/>
      <c r="AE1102" s="152"/>
      <c r="AF1102" s="152"/>
      <c r="AG1102" s="152"/>
      <c r="AH1102" s="152"/>
    </row>
    <row r="1103" spans="1:34" s="2185" customFormat="1" ht="13.8">
      <c r="A1103" s="2226" t="s">
        <v>590</v>
      </c>
      <c r="B1103" s="152"/>
      <c r="D1103" s="2340"/>
      <c r="E1103" s="2234">
        <v>9</v>
      </c>
      <c r="F1103" s="2187" t="s">
        <v>1027</v>
      </c>
      <c r="G1103" s="2389">
        <v>0</v>
      </c>
      <c r="H1103" s="2425" t="s">
        <v>1027</v>
      </c>
      <c r="I1103" s="2425" t="s">
        <v>1027</v>
      </c>
      <c r="J1103" s="2389"/>
      <c r="K1103" s="2425" t="s">
        <v>1027</v>
      </c>
      <c r="L1103" s="2425" t="s">
        <v>1027</v>
      </c>
      <c r="M1103" s="2425" t="s">
        <v>1027</v>
      </c>
      <c r="N1103" s="2425" t="s">
        <v>1027</v>
      </c>
      <c r="O1103" s="2426" t="s">
        <v>1027</v>
      </c>
      <c r="P1103" s="2425" t="s">
        <v>1027</v>
      </c>
      <c r="T1103" s="226"/>
      <c r="U1103" s="2416" t="s">
        <v>1027</v>
      </c>
      <c r="V1103" s="2416" t="s">
        <v>1027</v>
      </c>
      <c r="W1103" s="2416" t="s">
        <v>1027</v>
      </c>
      <c r="X1103" s="2416" t="s">
        <v>1027</v>
      </c>
      <c r="Y1103" s="2416" t="s">
        <v>1027</v>
      </c>
      <c r="AA1103" s="152"/>
      <c r="AB1103" s="152"/>
      <c r="AC1103" s="152"/>
      <c r="AD1103" s="152"/>
      <c r="AE1103" s="152"/>
      <c r="AF1103" s="152"/>
      <c r="AG1103" s="152"/>
      <c r="AH1103" s="152"/>
    </row>
    <row r="1104" spans="1:34" s="2185" customFormat="1" ht="13.8">
      <c r="A1104" s="2226" t="s">
        <v>590</v>
      </c>
      <c r="B1104" s="152"/>
      <c r="D1104" s="2340"/>
      <c r="E1104" s="2234">
        <v>10</v>
      </c>
      <c r="F1104" s="2187" t="s">
        <v>1027</v>
      </c>
      <c r="G1104" s="2389">
        <v>0</v>
      </c>
      <c r="H1104" s="2425" t="s">
        <v>1027</v>
      </c>
      <c r="I1104" s="2425" t="s">
        <v>1027</v>
      </c>
      <c r="J1104" s="2389"/>
      <c r="K1104" s="2425" t="s">
        <v>1027</v>
      </c>
      <c r="L1104" s="2425" t="s">
        <v>1027</v>
      </c>
      <c r="M1104" s="2425" t="s">
        <v>1027</v>
      </c>
      <c r="N1104" s="2425" t="s">
        <v>1027</v>
      </c>
      <c r="O1104" s="2426" t="s">
        <v>1027</v>
      </c>
      <c r="P1104" s="2425" t="s">
        <v>1027</v>
      </c>
      <c r="T1104" s="226"/>
      <c r="U1104" s="2416" t="s">
        <v>1027</v>
      </c>
      <c r="V1104" s="2416" t="s">
        <v>1027</v>
      </c>
      <c r="W1104" s="2416" t="s">
        <v>1027</v>
      </c>
      <c r="X1104" s="2416" t="s">
        <v>1027</v>
      </c>
      <c r="Y1104" s="2416" t="s">
        <v>1027</v>
      </c>
      <c r="AA1104" s="152"/>
      <c r="AB1104" s="152"/>
      <c r="AC1104" s="152"/>
      <c r="AD1104" s="152"/>
      <c r="AE1104" s="152"/>
      <c r="AF1104" s="152"/>
      <c r="AG1104" s="152"/>
      <c r="AH1104" s="152"/>
    </row>
    <row r="1105" spans="1:34" s="2185" customFormat="1" ht="13.8">
      <c r="A1105" s="2226" t="s">
        <v>590</v>
      </c>
      <c r="B1105" s="152"/>
      <c r="D1105" s="2340"/>
      <c r="E1105" s="2234">
        <v>11</v>
      </c>
      <c r="F1105" s="2187" t="s">
        <v>1027</v>
      </c>
      <c r="G1105" s="2389">
        <v>0</v>
      </c>
      <c r="H1105" s="2425" t="s">
        <v>1027</v>
      </c>
      <c r="I1105" s="2425" t="s">
        <v>1027</v>
      </c>
      <c r="J1105" s="2389"/>
      <c r="K1105" s="2425" t="s">
        <v>1027</v>
      </c>
      <c r="L1105" s="2425" t="s">
        <v>1027</v>
      </c>
      <c r="M1105" s="2425" t="s">
        <v>1027</v>
      </c>
      <c r="N1105" s="2425" t="s">
        <v>1027</v>
      </c>
      <c r="O1105" s="2426" t="s">
        <v>1027</v>
      </c>
      <c r="P1105" s="2425" t="s">
        <v>1027</v>
      </c>
      <c r="R1105" s="2402"/>
      <c r="T1105" s="2390"/>
      <c r="U1105" s="2416" t="s">
        <v>1027</v>
      </c>
      <c r="V1105" s="2416" t="s">
        <v>1027</v>
      </c>
      <c r="W1105" s="2416" t="s">
        <v>1027</v>
      </c>
      <c r="X1105" s="2416" t="s">
        <v>1027</v>
      </c>
      <c r="Y1105" s="2416" t="s">
        <v>1027</v>
      </c>
      <c r="AA1105" s="152"/>
      <c r="AB1105" s="152"/>
      <c r="AC1105" s="152"/>
      <c r="AD1105" s="152"/>
      <c r="AE1105" s="152"/>
      <c r="AF1105" s="152"/>
      <c r="AG1105" s="152"/>
      <c r="AH1105" s="152"/>
    </row>
    <row r="1106" spans="1:34" s="2185" customFormat="1" ht="13.8">
      <c r="A1106" s="2226" t="s">
        <v>590</v>
      </c>
      <c r="B1106" s="152"/>
      <c r="D1106" s="2340"/>
      <c r="E1106" s="2234">
        <v>12</v>
      </c>
      <c r="F1106" s="2187" t="s">
        <v>1027</v>
      </c>
      <c r="G1106" s="2389">
        <v>0</v>
      </c>
      <c r="H1106" s="2425" t="s">
        <v>1027</v>
      </c>
      <c r="I1106" s="2425" t="s">
        <v>1027</v>
      </c>
      <c r="J1106" s="2389"/>
      <c r="K1106" s="2425" t="s">
        <v>1027</v>
      </c>
      <c r="L1106" s="2425" t="s">
        <v>1027</v>
      </c>
      <c r="M1106" s="2425" t="s">
        <v>1027</v>
      </c>
      <c r="N1106" s="2425" t="s">
        <v>1027</v>
      </c>
      <c r="O1106" s="2426" t="s">
        <v>1027</v>
      </c>
      <c r="P1106" s="2425" t="s">
        <v>1027</v>
      </c>
      <c r="R1106" s="2402"/>
      <c r="T1106" s="2390"/>
      <c r="U1106" s="2416" t="s">
        <v>1027</v>
      </c>
      <c r="V1106" s="2416" t="s">
        <v>1027</v>
      </c>
      <c r="W1106" s="2416" t="s">
        <v>1027</v>
      </c>
      <c r="X1106" s="2416" t="s">
        <v>1027</v>
      </c>
      <c r="Y1106" s="2416" t="s">
        <v>1027</v>
      </c>
      <c r="AA1106" s="152"/>
      <c r="AB1106" s="152"/>
      <c r="AC1106" s="152"/>
      <c r="AD1106" s="152"/>
      <c r="AE1106" s="152"/>
      <c r="AF1106" s="152"/>
      <c r="AG1106" s="152"/>
      <c r="AH1106" s="152"/>
    </row>
    <row r="1107" spans="1:34" s="2185" customFormat="1" ht="13.8">
      <c r="A1107" s="2226" t="s">
        <v>590</v>
      </c>
      <c r="B1107" s="152"/>
      <c r="D1107" s="2340"/>
      <c r="E1107" s="2234">
        <v>13</v>
      </c>
      <c r="F1107" s="2187" t="s">
        <v>1027</v>
      </c>
      <c r="G1107" s="2389">
        <v>0</v>
      </c>
      <c r="H1107" s="2425" t="s">
        <v>1027</v>
      </c>
      <c r="I1107" s="2425" t="s">
        <v>1027</v>
      </c>
      <c r="J1107" s="2389"/>
      <c r="K1107" s="2425" t="s">
        <v>1027</v>
      </c>
      <c r="L1107" s="2425" t="s">
        <v>1027</v>
      </c>
      <c r="M1107" s="2425" t="s">
        <v>1027</v>
      </c>
      <c r="N1107" s="2425" t="s">
        <v>1027</v>
      </c>
      <c r="O1107" s="2426" t="s">
        <v>1027</v>
      </c>
      <c r="P1107" s="2425" t="s">
        <v>1027</v>
      </c>
      <c r="R1107" s="2402"/>
      <c r="T1107" s="2390"/>
      <c r="U1107" s="2416" t="s">
        <v>1027</v>
      </c>
      <c r="V1107" s="2416" t="s">
        <v>1027</v>
      </c>
      <c r="W1107" s="2416" t="s">
        <v>1027</v>
      </c>
      <c r="X1107" s="2416" t="s">
        <v>1027</v>
      </c>
      <c r="Y1107" s="2416" t="s">
        <v>1027</v>
      </c>
      <c r="AA1107" s="152"/>
      <c r="AB1107" s="152"/>
      <c r="AC1107" s="152"/>
      <c r="AD1107" s="152"/>
      <c r="AE1107" s="152"/>
      <c r="AF1107" s="152"/>
      <c r="AG1107" s="152"/>
      <c r="AH1107" s="152"/>
    </row>
    <row r="1108" spans="1:34" s="2185" customFormat="1" ht="13.8">
      <c r="A1108" s="2226" t="s">
        <v>590</v>
      </c>
      <c r="B1108" s="152"/>
      <c r="D1108" s="2340"/>
      <c r="E1108" s="2234">
        <v>14</v>
      </c>
      <c r="F1108" s="2187" t="s">
        <v>1027</v>
      </c>
      <c r="G1108" s="2389">
        <v>0</v>
      </c>
      <c r="H1108" s="2425" t="s">
        <v>1027</v>
      </c>
      <c r="I1108" s="2425" t="s">
        <v>1027</v>
      </c>
      <c r="J1108" s="2389"/>
      <c r="K1108" s="2425" t="s">
        <v>1027</v>
      </c>
      <c r="L1108" s="2425" t="s">
        <v>1027</v>
      </c>
      <c r="M1108" s="2425" t="s">
        <v>1027</v>
      </c>
      <c r="N1108" s="2425" t="s">
        <v>1027</v>
      </c>
      <c r="O1108" s="2426" t="s">
        <v>1027</v>
      </c>
      <c r="P1108" s="2425" t="s">
        <v>1027</v>
      </c>
      <c r="R1108" s="2402"/>
      <c r="T1108" s="2390"/>
      <c r="U1108" s="2416" t="s">
        <v>1027</v>
      </c>
      <c r="V1108" s="2416" t="s">
        <v>1027</v>
      </c>
      <c r="W1108" s="2416" t="s">
        <v>1027</v>
      </c>
      <c r="X1108" s="2416" t="s">
        <v>1027</v>
      </c>
      <c r="Y1108" s="2416" t="s">
        <v>1027</v>
      </c>
      <c r="AA1108" s="152"/>
      <c r="AB1108" s="152"/>
      <c r="AC1108" s="152"/>
      <c r="AD1108" s="152"/>
      <c r="AE1108" s="152"/>
      <c r="AF1108" s="152"/>
      <c r="AG1108" s="152"/>
      <c r="AH1108" s="152"/>
    </row>
    <row r="1109" spans="1:34" s="2185" customFormat="1" ht="13.8">
      <c r="A1109" s="2226" t="s">
        <v>590</v>
      </c>
      <c r="B1109" s="152"/>
      <c r="D1109" s="2340"/>
      <c r="E1109" s="2234">
        <v>15</v>
      </c>
      <c r="F1109" s="2187" t="s">
        <v>1027</v>
      </c>
      <c r="G1109" s="2389">
        <v>0</v>
      </c>
      <c r="H1109" s="2425" t="s">
        <v>1027</v>
      </c>
      <c r="I1109" s="2425" t="s">
        <v>1027</v>
      </c>
      <c r="J1109" s="2389"/>
      <c r="K1109" s="2425" t="s">
        <v>1027</v>
      </c>
      <c r="L1109" s="2425" t="s">
        <v>1027</v>
      </c>
      <c r="M1109" s="2425" t="s">
        <v>1027</v>
      </c>
      <c r="N1109" s="2425" t="s">
        <v>1027</v>
      </c>
      <c r="O1109" s="2426" t="s">
        <v>1027</v>
      </c>
      <c r="P1109" s="2425" t="s">
        <v>1027</v>
      </c>
      <c r="R1109" s="2402"/>
      <c r="T1109" s="2390"/>
      <c r="U1109" s="2416" t="s">
        <v>1027</v>
      </c>
      <c r="V1109" s="2416" t="s">
        <v>1027</v>
      </c>
      <c r="W1109" s="2416" t="s">
        <v>1027</v>
      </c>
      <c r="X1109" s="2416" t="s">
        <v>1027</v>
      </c>
      <c r="Y1109" s="2416" t="s">
        <v>1027</v>
      </c>
      <c r="AA1109" s="152"/>
      <c r="AB1109" s="152"/>
      <c r="AC1109" s="152"/>
      <c r="AD1109" s="152"/>
      <c r="AE1109" s="152"/>
      <c r="AF1109" s="152"/>
      <c r="AG1109" s="152"/>
      <c r="AH1109" s="152"/>
    </row>
    <row r="1110" spans="1:34" s="2185" customFormat="1" ht="13.8">
      <c r="A1110" s="2226" t="s">
        <v>590</v>
      </c>
      <c r="B1110" s="152"/>
      <c r="D1110" s="2340"/>
      <c r="E1110" s="2234">
        <v>16</v>
      </c>
      <c r="F1110" s="2187" t="s">
        <v>1027</v>
      </c>
      <c r="G1110" s="2389">
        <v>0</v>
      </c>
      <c r="H1110" s="2425" t="s">
        <v>1027</v>
      </c>
      <c r="I1110" s="2425" t="s">
        <v>1027</v>
      </c>
      <c r="J1110" s="2389"/>
      <c r="K1110" s="2425" t="s">
        <v>1027</v>
      </c>
      <c r="L1110" s="2425" t="s">
        <v>1027</v>
      </c>
      <c r="M1110" s="2425" t="s">
        <v>1027</v>
      </c>
      <c r="N1110" s="2425" t="s">
        <v>1027</v>
      </c>
      <c r="O1110" s="2426" t="s">
        <v>1027</v>
      </c>
      <c r="P1110" s="2425" t="s">
        <v>1027</v>
      </c>
      <c r="R1110" s="2402"/>
      <c r="T1110" s="2390"/>
      <c r="U1110" s="2416" t="s">
        <v>1027</v>
      </c>
      <c r="V1110" s="2416" t="s">
        <v>1027</v>
      </c>
      <c r="W1110" s="2416" t="s">
        <v>1027</v>
      </c>
      <c r="X1110" s="2416" t="s">
        <v>1027</v>
      </c>
      <c r="Y1110" s="2416" t="s">
        <v>1027</v>
      </c>
      <c r="AA1110" s="152"/>
      <c r="AB1110" s="152"/>
      <c r="AC1110" s="152"/>
      <c r="AD1110" s="152"/>
      <c r="AE1110" s="152"/>
      <c r="AF1110" s="152"/>
      <c r="AG1110" s="152"/>
      <c r="AH1110" s="152"/>
    </row>
    <row r="1111" spans="1:34" s="2185" customFormat="1" ht="13.8">
      <c r="A1111" s="2226" t="s">
        <v>590</v>
      </c>
      <c r="B1111" s="152"/>
      <c r="D1111" s="2340"/>
      <c r="E1111" s="2234">
        <v>17</v>
      </c>
      <c r="F1111" s="2187" t="s">
        <v>1027</v>
      </c>
      <c r="G1111" s="2389">
        <v>0</v>
      </c>
      <c r="H1111" s="2425" t="s">
        <v>1027</v>
      </c>
      <c r="I1111" s="2425" t="s">
        <v>1027</v>
      </c>
      <c r="J1111" s="2389"/>
      <c r="K1111" s="2425" t="s">
        <v>1027</v>
      </c>
      <c r="L1111" s="2425" t="s">
        <v>1027</v>
      </c>
      <c r="M1111" s="2425" t="s">
        <v>1027</v>
      </c>
      <c r="N1111" s="2425" t="s">
        <v>1027</v>
      </c>
      <c r="O1111" s="2426" t="s">
        <v>1027</v>
      </c>
      <c r="P1111" s="2425" t="s">
        <v>1027</v>
      </c>
      <c r="R1111" s="2402"/>
      <c r="T1111" s="2390"/>
      <c r="U1111" s="2416" t="s">
        <v>1027</v>
      </c>
      <c r="V1111" s="2416" t="s">
        <v>1027</v>
      </c>
      <c r="W1111" s="2416" t="s">
        <v>1027</v>
      </c>
      <c r="X1111" s="2416" t="s">
        <v>1027</v>
      </c>
      <c r="Y1111" s="2416" t="s">
        <v>1027</v>
      </c>
      <c r="AA1111" s="152"/>
      <c r="AB1111" s="152"/>
      <c r="AC1111" s="152"/>
      <c r="AD1111" s="152"/>
      <c r="AE1111" s="152"/>
      <c r="AF1111" s="152"/>
      <c r="AG1111" s="152"/>
      <c r="AH1111" s="152"/>
    </row>
    <row r="1112" spans="1:34" s="2185" customFormat="1" ht="13.8">
      <c r="A1112" s="2226" t="s">
        <v>590</v>
      </c>
      <c r="B1112" s="152"/>
      <c r="D1112" s="2340"/>
      <c r="E1112" s="2234">
        <v>18</v>
      </c>
      <c r="F1112" s="2187" t="s">
        <v>1027</v>
      </c>
      <c r="G1112" s="2389">
        <v>0</v>
      </c>
      <c r="H1112" s="2425" t="s">
        <v>1027</v>
      </c>
      <c r="I1112" s="2425" t="s">
        <v>1027</v>
      </c>
      <c r="J1112" s="2389"/>
      <c r="K1112" s="2425" t="s">
        <v>1027</v>
      </c>
      <c r="L1112" s="2425" t="s">
        <v>1027</v>
      </c>
      <c r="M1112" s="2425" t="s">
        <v>1027</v>
      </c>
      <c r="N1112" s="2425" t="s">
        <v>1027</v>
      </c>
      <c r="O1112" s="2426" t="s">
        <v>1027</v>
      </c>
      <c r="P1112" s="2425" t="s">
        <v>1027</v>
      </c>
      <c r="R1112" s="2402"/>
      <c r="T1112" s="2390"/>
      <c r="U1112" s="2416" t="s">
        <v>1027</v>
      </c>
      <c r="V1112" s="2416" t="s">
        <v>1027</v>
      </c>
      <c r="W1112" s="2416" t="s">
        <v>1027</v>
      </c>
      <c r="X1112" s="2416" t="s">
        <v>1027</v>
      </c>
      <c r="Y1112" s="2416" t="s">
        <v>1027</v>
      </c>
      <c r="AA1112" s="152"/>
      <c r="AB1112" s="152"/>
      <c r="AC1112" s="152"/>
      <c r="AD1112" s="152"/>
      <c r="AE1112" s="152"/>
      <c r="AF1112" s="152"/>
      <c r="AG1112" s="152"/>
      <c r="AH1112" s="152"/>
    </row>
    <row r="1113" spans="1:34" s="2185" customFormat="1" ht="13.8">
      <c r="A1113" s="2226" t="s">
        <v>590</v>
      </c>
      <c r="B1113" s="152"/>
      <c r="D1113" s="2340"/>
      <c r="E1113" s="2234">
        <v>19</v>
      </c>
      <c r="F1113" s="2187" t="s">
        <v>1027</v>
      </c>
      <c r="G1113" s="2389">
        <v>0</v>
      </c>
      <c r="H1113" s="2425" t="s">
        <v>1027</v>
      </c>
      <c r="I1113" s="2425" t="s">
        <v>1027</v>
      </c>
      <c r="J1113" s="2389"/>
      <c r="K1113" s="2425" t="s">
        <v>1027</v>
      </c>
      <c r="L1113" s="2425" t="s">
        <v>1027</v>
      </c>
      <c r="M1113" s="2425" t="s">
        <v>1027</v>
      </c>
      <c r="N1113" s="2425" t="s">
        <v>1027</v>
      </c>
      <c r="O1113" s="2426" t="s">
        <v>1027</v>
      </c>
      <c r="P1113" s="2425" t="s">
        <v>1027</v>
      </c>
      <c r="R1113" s="2402"/>
      <c r="T1113" s="2390"/>
      <c r="U1113" s="2416" t="s">
        <v>1027</v>
      </c>
      <c r="V1113" s="2416" t="s">
        <v>1027</v>
      </c>
      <c r="W1113" s="2416" t="s">
        <v>1027</v>
      </c>
      <c r="X1113" s="2416" t="s">
        <v>1027</v>
      </c>
      <c r="Y1113" s="2416" t="s">
        <v>1027</v>
      </c>
      <c r="AA1113" s="152"/>
      <c r="AB1113" s="152"/>
      <c r="AC1113" s="152"/>
      <c r="AD1113" s="152"/>
      <c r="AE1113" s="152"/>
      <c r="AF1113" s="152"/>
      <c r="AG1113" s="152"/>
      <c r="AH1113" s="152"/>
    </row>
    <row r="1114" spans="1:34" s="2185" customFormat="1" ht="13.8">
      <c r="A1114" s="2226" t="s">
        <v>590</v>
      </c>
      <c r="B1114" s="152"/>
      <c r="D1114" s="2340"/>
      <c r="E1114" s="2234">
        <v>20</v>
      </c>
      <c r="F1114" s="2187" t="s">
        <v>1027</v>
      </c>
      <c r="G1114" s="2389">
        <v>0</v>
      </c>
      <c r="H1114" s="2425" t="s">
        <v>1027</v>
      </c>
      <c r="I1114" s="2425" t="s">
        <v>1027</v>
      </c>
      <c r="J1114" s="2389"/>
      <c r="K1114" s="2425" t="s">
        <v>1027</v>
      </c>
      <c r="L1114" s="2425" t="s">
        <v>1027</v>
      </c>
      <c r="M1114" s="2425" t="s">
        <v>1027</v>
      </c>
      <c r="N1114" s="2425" t="s">
        <v>1027</v>
      </c>
      <c r="O1114" s="2426" t="s">
        <v>1027</v>
      </c>
      <c r="P1114" s="2425" t="s">
        <v>1027</v>
      </c>
      <c r="R1114" s="2402"/>
      <c r="T1114" s="2390"/>
      <c r="U1114" s="2416" t="s">
        <v>1027</v>
      </c>
      <c r="V1114" s="2416" t="s">
        <v>1027</v>
      </c>
      <c r="W1114" s="2416" t="s">
        <v>1027</v>
      </c>
      <c r="X1114" s="2416" t="s">
        <v>1027</v>
      </c>
      <c r="Y1114" s="2416" t="s">
        <v>1027</v>
      </c>
      <c r="AA1114" s="152"/>
      <c r="AB1114" s="152"/>
      <c r="AC1114" s="152"/>
      <c r="AD1114" s="152"/>
      <c r="AE1114" s="152"/>
      <c r="AF1114" s="152"/>
      <c r="AG1114" s="152"/>
      <c r="AH1114" s="152"/>
    </row>
    <row r="1115" spans="1:34" s="2185" customFormat="1" ht="13.8">
      <c r="A1115" s="2226" t="s">
        <v>590</v>
      </c>
      <c r="B1115" s="152"/>
      <c r="D1115" s="2340"/>
      <c r="E1115" s="2234">
        <v>21</v>
      </c>
      <c r="F1115" s="2187" t="s">
        <v>1027</v>
      </c>
      <c r="G1115" s="2389">
        <v>0</v>
      </c>
      <c r="H1115" s="2425" t="s">
        <v>1027</v>
      </c>
      <c r="I1115" s="2425" t="s">
        <v>1027</v>
      </c>
      <c r="J1115" s="2389"/>
      <c r="K1115" s="2425" t="s">
        <v>1027</v>
      </c>
      <c r="L1115" s="2425" t="s">
        <v>1027</v>
      </c>
      <c r="M1115" s="2425" t="s">
        <v>1027</v>
      </c>
      <c r="N1115" s="2425" t="s">
        <v>1027</v>
      </c>
      <c r="O1115" s="2426" t="s">
        <v>1027</v>
      </c>
      <c r="P1115" s="2425" t="s">
        <v>1027</v>
      </c>
      <c r="R1115" s="2402"/>
      <c r="T1115" s="2390"/>
      <c r="U1115" s="2416" t="s">
        <v>1027</v>
      </c>
      <c r="V1115" s="2416" t="s">
        <v>1027</v>
      </c>
      <c r="W1115" s="2416" t="s">
        <v>1027</v>
      </c>
      <c r="X1115" s="2416" t="s">
        <v>1027</v>
      </c>
      <c r="Y1115" s="2416" t="s">
        <v>1027</v>
      </c>
      <c r="AA1115" s="152"/>
      <c r="AB1115" s="152"/>
      <c r="AC1115" s="152"/>
      <c r="AD1115" s="152"/>
      <c r="AE1115" s="152"/>
      <c r="AF1115" s="152"/>
      <c r="AG1115" s="152"/>
      <c r="AH1115" s="152"/>
    </row>
    <row r="1116" spans="1:34" s="2185" customFormat="1" ht="13.8">
      <c r="A1116" s="2226" t="s">
        <v>590</v>
      </c>
      <c r="B1116" s="152"/>
      <c r="D1116" s="2340"/>
      <c r="E1116" s="2234">
        <v>22</v>
      </c>
      <c r="F1116" s="2187" t="s">
        <v>1027</v>
      </c>
      <c r="G1116" s="2389">
        <v>0</v>
      </c>
      <c r="H1116" s="2425" t="s">
        <v>1027</v>
      </c>
      <c r="I1116" s="2425" t="s">
        <v>1027</v>
      </c>
      <c r="J1116" s="2389"/>
      <c r="K1116" s="2425" t="s">
        <v>1027</v>
      </c>
      <c r="L1116" s="2425" t="s">
        <v>1027</v>
      </c>
      <c r="M1116" s="2425" t="s">
        <v>1027</v>
      </c>
      <c r="N1116" s="2425" t="s">
        <v>1027</v>
      </c>
      <c r="O1116" s="2426" t="s">
        <v>1027</v>
      </c>
      <c r="P1116" s="2425" t="s">
        <v>1027</v>
      </c>
      <c r="R1116" s="2402"/>
      <c r="T1116" s="2390"/>
      <c r="U1116" s="2416" t="s">
        <v>1027</v>
      </c>
      <c r="V1116" s="2416" t="s">
        <v>1027</v>
      </c>
      <c r="W1116" s="2416" t="s">
        <v>1027</v>
      </c>
      <c r="X1116" s="2416" t="s">
        <v>1027</v>
      </c>
      <c r="Y1116" s="2416" t="s">
        <v>1027</v>
      </c>
      <c r="AA1116" s="152"/>
      <c r="AB1116" s="152"/>
      <c r="AC1116" s="152"/>
      <c r="AD1116" s="152"/>
      <c r="AE1116" s="152"/>
      <c r="AF1116" s="152"/>
      <c r="AG1116" s="152"/>
      <c r="AH1116" s="152"/>
    </row>
    <row r="1117" spans="1:34" s="2185" customFormat="1" ht="13.8">
      <c r="A1117" s="2226" t="s">
        <v>590</v>
      </c>
      <c r="B1117" s="152"/>
      <c r="D1117" s="2340"/>
      <c r="E1117" s="2234">
        <v>23</v>
      </c>
      <c r="F1117" s="2187" t="s">
        <v>1027</v>
      </c>
      <c r="G1117" s="2389">
        <v>0</v>
      </c>
      <c r="H1117" s="2425" t="s">
        <v>1027</v>
      </c>
      <c r="I1117" s="2425" t="s">
        <v>1027</v>
      </c>
      <c r="J1117" s="2389"/>
      <c r="K1117" s="2425" t="s">
        <v>1027</v>
      </c>
      <c r="L1117" s="2425" t="s">
        <v>1027</v>
      </c>
      <c r="M1117" s="2425" t="s">
        <v>1027</v>
      </c>
      <c r="N1117" s="2425" t="s">
        <v>1027</v>
      </c>
      <c r="O1117" s="2426" t="s">
        <v>1027</v>
      </c>
      <c r="P1117" s="2425" t="s">
        <v>1027</v>
      </c>
      <c r="R1117" s="2402"/>
      <c r="T1117" s="2390"/>
      <c r="U1117" s="2416" t="s">
        <v>1027</v>
      </c>
      <c r="V1117" s="2416" t="s">
        <v>1027</v>
      </c>
      <c r="W1117" s="2416" t="s">
        <v>1027</v>
      </c>
      <c r="X1117" s="2416" t="s">
        <v>1027</v>
      </c>
      <c r="Y1117" s="2416" t="s">
        <v>1027</v>
      </c>
      <c r="AA1117" s="152"/>
      <c r="AB1117" s="152"/>
      <c r="AC1117" s="152"/>
      <c r="AD1117" s="152"/>
      <c r="AE1117" s="152"/>
      <c r="AF1117" s="152"/>
      <c r="AG1117" s="152"/>
      <c r="AH1117" s="152"/>
    </row>
    <row r="1118" spans="1:34" s="2185" customFormat="1" ht="13.8">
      <c r="A1118" s="2226" t="s">
        <v>590</v>
      </c>
      <c r="B1118" s="152"/>
      <c r="D1118" s="2340"/>
      <c r="E1118" s="2234">
        <v>24</v>
      </c>
      <c r="F1118" s="2187" t="s">
        <v>1027</v>
      </c>
      <c r="G1118" s="2389">
        <v>0</v>
      </c>
      <c r="H1118" s="2425" t="s">
        <v>1027</v>
      </c>
      <c r="I1118" s="2425" t="s">
        <v>1027</v>
      </c>
      <c r="J1118" s="2389"/>
      <c r="K1118" s="2425" t="s">
        <v>1027</v>
      </c>
      <c r="L1118" s="2425" t="s">
        <v>1027</v>
      </c>
      <c r="M1118" s="2425" t="s">
        <v>1027</v>
      </c>
      <c r="N1118" s="2425" t="s">
        <v>1027</v>
      </c>
      <c r="O1118" s="2426" t="s">
        <v>1027</v>
      </c>
      <c r="P1118" s="2425" t="s">
        <v>1027</v>
      </c>
      <c r="R1118" s="2402"/>
      <c r="T1118" s="2390"/>
      <c r="U1118" s="2416" t="s">
        <v>1027</v>
      </c>
      <c r="V1118" s="2416" t="s">
        <v>1027</v>
      </c>
      <c r="W1118" s="2416" t="s">
        <v>1027</v>
      </c>
      <c r="X1118" s="2416" t="s">
        <v>1027</v>
      </c>
      <c r="Y1118" s="2416" t="s">
        <v>1027</v>
      </c>
      <c r="AA1118" s="152"/>
      <c r="AB1118" s="152"/>
      <c r="AC1118" s="152"/>
      <c r="AD1118" s="152"/>
      <c r="AE1118" s="152"/>
      <c r="AF1118" s="152"/>
      <c r="AG1118" s="152"/>
      <c r="AH1118" s="152"/>
    </row>
    <row r="1119" spans="1:34" s="2185" customFormat="1" ht="13.8">
      <c r="A1119" s="2226" t="s">
        <v>590</v>
      </c>
      <c r="B1119" s="152"/>
      <c r="D1119" s="2340"/>
      <c r="E1119" s="2234">
        <v>25</v>
      </c>
      <c r="F1119" s="2187" t="s">
        <v>1027</v>
      </c>
      <c r="G1119" s="2389">
        <v>0</v>
      </c>
      <c r="H1119" s="2425" t="s">
        <v>1027</v>
      </c>
      <c r="I1119" s="2425" t="s">
        <v>1027</v>
      </c>
      <c r="J1119" s="2389"/>
      <c r="K1119" s="2425" t="s">
        <v>1027</v>
      </c>
      <c r="L1119" s="2425" t="s">
        <v>1027</v>
      </c>
      <c r="M1119" s="2425" t="s">
        <v>1027</v>
      </c>
      <c r="N1119" s="2425" t="s">
        <v>1027</v>
      </c>
      <c r="O1119" s="2426" t="s">
        <v>1027</v>
      </c>
      <c r="P1119" s="2425" t="s">
        <v>1027</v>
      </c>
      <c r="R1119" s="2402"/>
      <c r="T1119" s="2390"/>
      <c r="U1119" s="2416" t="s">
        <v>1027</v>
      </c>
      <c r="V1119" s="2416" t="s">
        <v>1027</v>
      </c>
      <c r="W1119" s="2416" t="s">
        <v>1027</v>
      </c>
      <c r="X1119" s="2416" t="s">
        <v>1027</v>
      </c>
      <c r="Y1119" s="2416" t="s">
        <v>1027</v>
      </c>
      <c r="AA1119" s="152"/>
      <c r="AB1119" s="152"/>
      <c r="AC1119" s="152"/>
      <c r="AD1119" s="152"/>
      <c r="AE1119" s="152"/>
      <c r="AF1119" s="152"/>
      <c r="AG1119" s="152"/>
      <c r="AH1119" s="152"/>
    </row>
    <row r="1120" spans="1:34" s="2185" customFormat="1" ht="13.8">
      <c r="A1120" s="152"/>
      <c r="B1120" s="152"/>
      <c r="D1120" s="2340"/>
      <c r="F1120" s="2355" t="s">
        <v>1412</v>
      </c>
      <c r="G1120" s="2371"/>
      <c r="H1120" s="2427">
        <v>1.0611921866537477E-2</v>
      </c>
      <c r="I1120" s="2427">
        <v>3.4223919467975317E-2</v>
      </c>
      <c r="J1120" s="2371"/>
      <c r="K1120" s="2427">
        <v>1.2247113769999088E-2</v>
      </c>
      <c r="L1120" s="2427">
        <v>-8.8941561016797371E-2</v>
      </c>
      <c r="M1120" s="2427">
        <v>6.9033368377218171E-2</v>
      </c>
      <c r="N1120" s="2427">
        <v>9.5592864790663812E-2</v>
      </c>
      <c r="O1120" s="2428">
        <v>-5.607446024633176E-2</v>
      </c>
      <c r="P1120" s="2427">
        <v>7.3542977042682325E-2</v>
      </c>
      <c r="T1120" s="226"/>
      <c r="U1120" s="2419">
        <v>0.13415550303793009</v>
      </c>
      <c r="V1120" s="2419">
        <v>8.8458314657835102E-2</v>
      </c>
      <c r="W1120" s="2419">
        <v>0.17360256291261644</v>
      </c>
      <c r="X1120" s="2419" t="s">
        <v>1027</v>
      </c>
      <c r="Y1120" s="2419" t="s">
        <v>1027</v>
      </c>
      <c r="AA1120" s="152"/>
      <c r="AB1120" s="152"/>
      <c r="AC1120" s="152"/>
      <c r="AD1120" s="152"/>
      <c r="AE1120" s="152"/>
      <c r="AF1120" s="152"/>
      <c r="AG1120" s="152"/>
      <c r="AH1120" s="152"/>
    </row>
    <row r="1121" spans="1:34" s="2185" customFormat="1" ht="13.8">
      <c r="A1121" s="152"/>
      <c r="B1121" s="152"/>
      <c r="D1121" s="2441"/>
      <c r="E1121" s="2339"/>
      <c r="F1121" s="2187"/>
      <c r="O1121" s="2372"/>
      <c r="P1121" s="2373"/>
      <c r="AA1121" s="152"/>
      <c r="AB1121" s="152"/>
      <c r="AC1121" s="152"/>
      <c r="AD1121" s="152"/>
      <c r="AE1121" s="152"/>
      <c r="AF1121" s="152"/>
      <c r="AG1121" s="152"/>
      <c r="AH1121" s="152"/>
    </row>
    <row r="1122" spans="1:34" s="2185" customFormat="1" ht="13.8">
      <c r="A1122" s="152"/>
      <c r="B1122" s="152"/>
      <c r="D1122" s="2441"/>
      <c r="E1122" s="2339"/>
      <c r="F1122" s="2187"/>
      <c r="O1122" s="2372"/>
      <c r="P1122" s="2373"/>
      <c r="AA1122" s="152"/>
      <c r="AB1122" s="152"/>
      <c r="AC1122" s="152"/>
      <c r="AD1122" s="152"/>
      <c r="AE1122" s="152"/>
      <c r="AF1122" s="152"/>
      <c r="AG1122" s="152"/>
      <c r="AH1122" s="152"/>
    </row>
    <row r="1123" spans="1:34" s="2185" customFormat="1" ht="13.8">
      <c r="A1123" s="152"/>
      <c r="B1123" s="152"/>
      <c r="D1123" s="2374"/>
      <c r="E1123" s="2187"/>
      <c r="F1123" s="2187"/>
      <c r="O1123" s="2372"/>
      <c r="P1123" s="2373"/>
      <c r="R1123" s="2375"/>
      <c r="AA1123" s="152"/>
      <c r="AB1123" s="152"/>
      <c r="AC1123" s="152"/>
      <c r="AD1123" s="152"/>
      <c r="AE1123" s="152"/>
      <c r="AF1123" s="152"/>
      <c r="AG1123" s="152"/>
      <c r="AH1123" s="152"/>
    </row>
    <row r="1124" spans="1:34" s="2185" customFormat="1" ht="13.8">
      <c r="A1124" s="152"/>
      <c r="B1124" s="152"/>
      <c r="D1124" s="2324">
        <v>7.0299999999999994</v>
      </c>
      <c r="E1124" s="2412"/>
      <c r="F1124" s="2326" t="s">
        <v>211</v>
      </c>
      <c r="G1124" s="2320" t="s">
        <v>1435</v>
      </c>
      <c r="H1124" s="2327" t="s">
        <v>241</v>
      </c>
      <c r="I1124" s="2327" t="s">
        <v>242</v>
      </c>
      <c r="J1124" s="2320"/>
      <c r="K1124" s="2327" t="s">
        <v>463</v>
      </c>
      <c r="L1124" s="2327" t="s">
        <v>464</v>
      </c>
      <c r="M1124" s="2327" t="s">
        <v>465</v>
      </c>
      <c r="N1124" s="2327" t="s">
        <v>466</v>
      </c>
      <c r="O1124" s="2328" t="s">
        <v>147</v>
      </c>
      <c r="P1124" s="2330" t="s">
        <v>148</v>
      </c>
      <c r="Q1124" s="2320"/>
      <c r="R1124" s="2459"/>
      <c r="S1124" s="2320"/>
      <c r="T1124" s="2320"/>
      <c r="U1124" s="2330" t="s">
        <v>459</v>
      </c>
      <c r="V1124" s="2330" t="s">
        <v>460</v>
      </c>
      <c r="W1124" s="2330" t="s">
        <v>461</v>
      </c>
      <c r="X1124" s="2330" t="s">
        <v>1355</v>
      </c>
      <c r="Y1124" s="2330" t="s">
        <v>1356</v>
      </c>
      <c r="AA1124" s="152"/>
      <c r="AB1124" s="152"/>
      <c r="AC1124" s="152"/>
      <c r="AD1124" s="152"/>
      <c r="AE1124" s="152"/>
      <c r="AF1124" s="152"/>
      <c r="AG1124" s="152"/>
      <c r="AH1124" s="152"/>
    </row>
    <row r="1125" spans="1:34" s="2185" customFormat="1" ht="13.8">
      <c r="A1125" s="152"/>
      <c r="B1125" s="152"/>
      <c r="D1125" s="2324"/>
      <c r="E1125" s="2234">
        <v>0</v>
      </c>
      <c r="F1125" s="2432">
        <v>0</v>
      </c>
      <c r="G1125" s="2433">
        <v>0</v>
      </c>
      <c r="H1125" s="2433"/>
      <c r="I1125" s="2436"/>
      <c r="J1125" s="2436"/>
      <c r="K1125" s="2461" t="s">
        <v>59</v>
      </c>
      <c r="L1125" s="2461" t="s">
        <v>59</v>
      </c>
      <c r="M1125" s="2461" t="s">
        <v>59</v>
      </c>
      <c r="N1125" s="2461" t="s">
        <v>59</v>
      </c>
      <c r="O1125" s="2464" t="s">
        <v>59</v>
      </c>
      <c r="P1125" s="2461" t="s">
        <v>59</v>
      </c>
      <c r="R1125" s="2404"/>
      <c r="U1125" s="2456" t="s">
        <v>1027</v>
      </c>
      <c r="V1125" s="2456" t="s">
        <v>1027</v>
      </c>
      <c r="W1125" s="2456" t="s">
        <v>1027</v>
      </c>
      <c r="X1125" s="2456" t="s">
        <v>1027</v>
      </c>
      <c r="Y1125" s="2456" t="s">
        <v>1027</v>
      </c>
      <c r="AA1125" s="152"/>
      <c r="AB1125" s="152"/>
      <c r="AC1125" s="152"/>
      <c r="AD1125" s="152"/>
      <c r="AE1125" s="152"/>
      <c r="AF1125" s="152"/>
      <c r="AG1125" s="152"/>
      <c r="AH1125" s="152"/>
    </row>
    <row r="1126" spans="1:34" s="2185" customFormat="1" ht="13.8">
      <c r="A1126" s="2226" t="s">
        <v>232</v>
      </c>
      <c r="B1126" s="152"/>
      <c r="C1126" s="2339"/>
      <c r="D1126" s="2340"/>
      <c r="E1126" s="2234">
        <v>1</v>
      </c>
      <c r="F1126" s="2187" t="s">
        <v>1494</v>
      </c>
      <c r="G1126" s="2389" t="s">
        <v>945</v>
      </c>
      <c r="H1126" s="2425">
        <v>-5.3084426127649742E-2</v>
      </c>
      <c r="I1126" s="2425">
        <v>1.4323488801739392E-2</v>
      </c>
      <c r="J1126" s="2389"/>
      <c r="K1126" s="2425">
        <v>-0.14511872505876997</v>
      </c>
      <c r="L1126" s="2425">
        <v>-0.17059226818220985</v>
      </c>
      <c r="M1126" s="2425">
        <v>-1.6523027445028707E-2</v>
      </c>
      <c r="N1126" s="2425">
        <v>0.16689018509162734</v>
      </c>
      <c r="O1126" s="2426">
        <v>-6.4404271314259617E-2</v>
      </c>
      <c r="P1126" s="2425">
        <v>0.14175875601385848</v>
      </c>
      <c r="U1126" s="2416">
        <v>0.15805552536514331</v>
      </c>
      <c r="V1126" s="2416" t="s">
        <v>1027</v>
      </c>
      <c r="W1126" s="2416" t="s">
        <v>1027</v>
      </c>
      <c r="X1126" s="2416" t="s">
        <v>1027</v>
      </c>
      <c r="Y1126" s="2416" t="s">
        <v>1027</v>
      </c>
      <c r="AA1126" s="152"/>
      <c r="AB1126" s="152"/>
      <c r="AC1126" s="152"/>
      <c r="AD1126" s="152"/>
      <c r="AE1126" s="152"/>
      <c r="AF1126" s="152"/>
      <c r="AG1126" s="152"/>
      <c r="AH1126" s="152"/>
    </row>
    <row r="1127" spans="1:34" s="2185" customFormat="1" ht="13.8">
      <c r="A1127" s="2226" t="s">
        <v>232</v>
      </c>
      <c r="B1127" s="152"/>
      <c r="D1127" s="2340"/>
      <c r="E1127" s="2234">
        <v>2</v>
      </c>
      <c r="F1127" s="2187" t="s">
        <v>1498</v>
      </c>
      <c r="G1127" s="2389" t="s">
        <v>953</v>
      </c>
      <c r="H1127" s="2425">
        <v>3.2467774919390457E-2</v>
      </c>
      <c r="I1127" s="2425">
        <v>0.16734952198736108</v>
      </c>
      <c r="J1127" s="2389"/>
      <c r="K1127" s="2425">
        <v>0.10675400164837548</v>
      </c>
      <c r="L1127" s="2425">
        <v>-0.51097971167344847</v>
      </c>
      <c r="M1127" s="2425">
        <v>0.79506067594201646</v>
      </c>
      <c r="N1127" s="2425">
        <v>-0.25518034290724301</v>
      </c>
      <c r="O1127" s="2426">
        <v>0.62134070494436544</v>
      </c>
      <c r="P1127" s="2425">
        <v>0.39579865694771277</v>
      </c>
      <c r="U1127" s="2416">
        <v>0.15477296645869051</v>
      </c>
      <c r="V1127" s="2416">
        <v>6.4930318150871247E-2</v>
      </c>
      <c r="W1127" s="2416">
        <v>2.9517534053500126E-2</v>
      </c>
      <c r="X1127" s="2416">
        <v>-0.10346042292386204</v>
      </c>
      <c r="Y1127" s="2416" t="s">
        <v>1027</v>
      </c>
      <c r="AA1127" s="152"/>
      <c r="AB1127" s="152"/>
      <c r="AC1127" s="152"/>
      <c r="AD1127" s="152"/>
      <c r="AE1127" s="152"/>
      <c r="AF1127" s="152"/>
      <c r="AG1127" s="152"/>
      <c r="AH1127" s="152"/>
    </row>
    <row r="1128" spans="1:34" s="2185" customFormat="1" ht="13.8">
      <c r="A1128" s="2226" t="s">
        <v>232</v>
      </c>
      <c r="B1128" s="152"/>
      <c r="C1128" s="2339"/>
      <c r="D1128" s="2374"/>
      <c r="E1128" s="2234">
        <v>3</v>
      </c>
      <c r="F1128" s="2187" t="s">
        <v>1500</v>
      </c>
      <c r="G1128" s="2389" t="s">
        <v>964</v>
      </c>
      <c r="H1128" s="2425">
        <v>-0.20413655974862799</v>
      </c>
      <c r="I1128" s="2425">
        <v>-6.4676319971856855E-2</v>
      </c>
      <c r="J1128" s="2389"/>
      <c r="K1128" s="2425">
        <v>-0.25130891848680098</v>
      </c>
      <c r="L1128" s="2425">
        <v>-0.40422748207043518</v>
      </c>
      <c r="M1128" s="2425">
        <v>-0.28767023187302165</v>
      </c>
      <c r="N1128" s="2425">
        <v>0.20072888264989336</v>
      </c>
      <c r="O1128" s="2426">
        <v>-0.16308067250318131</v>
      </c>
      <c r="P1128" s="2425">
        <v>-0.11357347503489482</v>
      </c>
      <c r="U1128" s="2416">
        <v>0.28977124264357101</v>
      </c>
      <c r="V1128" s="2416">
        <v>0.18599798624508579</v>
      </c>
      <c r="W1128" s="2416">
        <v>0.20945449118886103</v>
      </c>
      <c r="X1128" s="2416" t="s">
        <v>1027</v>
      </c>
      <c r="Y1128" s="2416" t="s">
        <v>1027</v>
      </c>
      <c r="AA1128" s="152"/>
      <c r="AB1128" s="152"/>
      <c r="AC1128" s="152"/>
      <c r="AD1128" s="152"/>
      <c r="AE1128" s="152"/>
      <c r="AF1128" s="152"/>
      <c r="AG1128" s="152"/>
      <c r="AH1128" s="152"/>
    </row>
    <row r="1129" spans="1:34" s="2185" customFormat="1" ht="13.8">
      <c r="A1129" s="2226" t="s">
        <v>232</v>
      </c>
      <c r="B1129" s="152"/>
      <c r="C1129" s="2339"/>
      <c r="D1129" s="2340"/>
      <c r="E1129" s="2234">
        <v>4</v>
      </c>
      <c r="F1129" s="2187" t="s">
        <v>1503</v>
      </c>
      <c r="G1129" s="2389" t="s">
        <v>971</v>
      </c>
      <c r="H1129" s="2425">
        <v>7.934551442938087E-3</v>
      </c>
      <c r="I1129" s="2425">
        <v>8.1397760648454609E-2</v>
      </c>
      <c r="J1129" s="2389"/>
      <c r="K1129" s="2425">
        <v>-3.4967242508074675E-2</v>
      </c>
      <c r="L1129" s="2425">
        <v>-0.27105916628664151</v>
      </c>
      <c r="M1129" s="2425">
        <v>0.18073397131936675</v>
      </c>
      <c r="N1129" s="2425">
        <v>0.11599496740420641</v>
      </c>
      <c r="O1129" s="2426">
        <v>0.12231052236890459</v>
      </c>
      <c r="P1129" s="2425">
        <v>-6.5982962856389285E-2</v>
      </c>
      <c r="U1129" s="2416">
        <v>0.298986297698352</v>
      </c>
      <c r="V1129" s="2416">
        <v>0.13620995404642927</v>
      </c>
      <c r="W1129" s="2416">
        <v>5.1298255834232975E-2</v>
      </c>
      <c r="X1129" s="2416">
        <v>9.4975845410627979E-2</v>
      </c>
      <c r="Y1129" s="2416" t="s">
        <v>1027</v>
      </c>
      <c r="AA1129" s="152"/>
      <c r="AB1129" s="152"/>
      <c r="AC1129" s="152"/>
      <c r="AD1129" s="152"/>
      <c r="AE1129" s="152"/>
      <c r="AF1129" s="152"/>
      <c r="AG1129" s="152"/>
      <c r="AH1129" s="152"/>
    </row>
    <row r="1130" spans="1:34" s="2185" customFormat="1" ht="13.8">
      <c r="A1130" s="2226" t="s">
        <v>232</v>
      </c>
      <c r="B1130" s="152"/>
      <c r="C1130" s="2339"/>
      <c r="D1130" s="2340"/>
      <c r="E1130" s="2234">
        <v>5</v>
      </c>
      <c r="F1130" s="2187" t="s">
        <v>1504</v>
      </c>
      <c r="G1130" s="2389" t="s">
        <v>978</v>
      </c>
      <c r="H1130" s="2425">
        <v>-0.19077079378071116</v>
      </c>
      <c r="I1130" s="2425">
        <v>-0.18740589926325391</v>
      </c>
      <c r="J1130" s="2389"/>
      <c r="K1130" s="2425">
        <v>1.6427104722792608E-2</v>
      </c>
      <c r="L1130" s="2425">
        <v>-3.6363636363636362E-2</v>
      </c>
      <c r="M1130" s="2425">
        <v>-0.1069182389937107</v>
      </c>
      <c r="N1130" s="2425">
        <v>-0.30516431924882631</v>
      </c>
      <c r="O1130" s="2426">
        <v>-0.42905405405405406</v>
      </c>
      <c r="P1130" s="2425">
        <v>-1.2110389610389611</v>
      </c>
      <c r="U1130" s="2416">
        <v>0.57562334021950812</v>
      </c>
      <c r="V1130" s="2416">
        <v>0.18958554429186941</v>
      </c>
      <c r="W1130" s="2416">
        <v>0.210223561356398</v>
      </c>
      <c r="X1130" s="2416">
        <v>0.11254249470355865</v>
      </c>
      <c r="Y1130" s="2416" t="s">
        <v>1027</v>
      </c>
      <c r="AA1130" s="152"/>
      <c r="AB1130" s="152"/>
      <c r="AC1130" s="152"/>
      <c r="AD1130" s="152"/>
      <c r="AE1130" s="152"/>
      <c r="AF1130" s="152"/>
      <c r="AG1130" s="152"/>
      <c r="AH1130" s="152"/>
    </row>
    <row r="1131" spans="1:34" s="2185" customFormat="1" ht="13.8">
      <c r="A1131" s="2226" t="s">
        <v>232</v>
      </c>
      <c r="B1131" s="152"/>
      <c r="C1131" s="2339"/>
      <c r="D1131" s="2340"/>
      <c r="E1131" s="2234">
        <v>6</v>
      </c>
      <c r="F1131" s="2187" t="s">
        <v>1505</v>
      </c>
      <c r="G1131" s="2389" t="s">
        <v>985</v>
      </c>
      <c r="H1131" s="2425">
        <v>9.7899006730303828E-2</v>
      </c>
      <c r="I1131" s="2425">
        <v>8.1794064692820578E-2</v>
      </c>
      <c r="J1131" s="2389"/>
      <c r="K1131" s="2425">
        <v>6.8658396041639938E-2</v>
      </c>
      <c r="L1131" s="2425">
        <v>7.5116739872603108E-3</v>
      </c>
      <c r="M1131" s="2425">
        <v>0.11416725419361226</v>
      </c>
      <c r="N1131" s="2425">
        <v>0.14629304849318278</v>
      </c>
      <c r="O1131" s="2426">
        <v>0.16005057253065527</v>
      </c>
      <c r="P1131" s="2425">
        <v>0.1684640874760141</v>
      </c>
      <c r="U1131" s="2416">
        <v>0.14292864762997012</v>
      </c>
      <c r="V1131" s="2416" t="s">
        <v>1027</v>
      </c>
      <c r="W1131" s="2416" t="s">
        <v>1027</v>
      </c>
      <c r="X1131" s="2416" t="s">
        <v>1027</v>
      </c>
      <c r="Y1131" s="2416" t="s">
        <v>1027</v>
      </c>
      <c r="AA1131" s="152"/>
      <c r="AB1131" s="152"/>
      <c r="AC1131" s="152"/>
      <c r="AD1131" s="152"/>
      <c r="AE1131" s="152"/>
      <c r="AF1131" s="152"/>
      <c r="AG1131" s="152"/>
      <c r="AH1131" s="152"/>
    </row>
    <row r="1132" spans="1:34" s="2185" customFormat="1" ht="13.8">
      <c r="A1132" s="2226" t="s">
        <v>232</v>
      </c>
      <c r="B1132" s="152"/>
      <c r="D1132" s="2340"/>
      <c r="E1132" s="2234">
        <v>7</v>
      </c>
      <c r="F1132" s="2187" t="s">
        <v>1508</v>
      </c>
      <c r="G1132" s="2389" t="s">
        <v>996</v>
      </c>
      <c r="H1132" s="2425">
        <v>-8.7652126392489205E-2</v>
      </c>
      <c r="I1132" s="2425">
        <v>-0.11545857492587241</v>
      </c>
      <c r="J1132" s="2389"/>
      <c r="K1132" s="2425">
        <v>0.1455733082706766</v>
      </c>
      <c r="L1132" s="2425">
        <v>1.903371099935193E-2</v>
      </c>
      <c r="M1132" s="2425">
        <v>0.16470626122100651</v>
      </c>
      <c r="N1132" s="2425">
        <v>4.7039062121976727E-2</v>
      </c>
      <c r="O1132" s="2426">
        <v>-0.55597074046688499</v>
      </c>
      <c r="P1132" s="2425">
        <v>1.1235728783458074</v>
      </c>
      <c r="U1132" s="2416">
        <v>0.13188861855909545</v>
      </c>
      <c r="V1132" s="2416">
        <v>0.12251564204424575</v>
      </c>
      <c r="W1132" s="2416">
        <v>5.1523297491039427E-2</v>
      </c>
      <c r="X1132" s="2416">
        <v>5.2407328504473848E-2</v>
      </c>
      <c r="Y1132" s="2416" t="s">
        <v>1027</v>
      </c>
      <c r="AA1132" s="152"/>
      <c r="AB1132" s="152"/>
      <c r="AC1132" s="152"/>
      <c r="AD1132" s="152"/>
      <c r="AE1132" s="152"/>
      <c r="AF1132" s="152"/>
      <c r="AG1132" s="152"/>
      <c r="AH1132" s="152"/>
    </row>
    <row r="1133" spans="1:34" s="2185" customFormat="1" ht="13.8">
      <c r="A1133" s="2226" t="s">
        <v>232</v>
      </c>
      <c r="B1133" s="152"/>
      <c r="D1133" s="2340"/>
      <c r="E1133" s="2234">
        <v>8</v>
      </c>
      <c r="F1133" s="2187" t="s">
        <v>1510</v>
      </c>
      <c r="G1133" s="2389" t="s">
        <v>1004</v>
      </c>
      <c r="H1133" s="2425">
        <v>4.5064265935452985E-2</v>
      </c>
      <c r="I1133" s="2425">
        <v>2.4152647532149629E-4</v>
      </c>
      <c r="J1133" s="2389"/>
      <c r="K1133" s="2425">
        <v>5.1246565176404088E-3</v>
      </c>
      <c r="L1133" s="2425">
        <v>0.23871289598403606</v>
      </c>
      <c r="M1133" s="2425">
        <v>-4.0072492952074171E-2</v>
      </c>
      <c r="N1133" s="2425">
        <v>0.24690581078246274</v>
      </c>
      <c r="O1133" s="2426">
        <v>-0.16352624495289367</v>
      </c>
      <c r="P1133" s="2425">
        <v>-0.25448641257904636</v>
      </c>
      <c r="U1133" s="2416">
        <v>4.2317788384052597E-2</v>
      </c>
      <c r="V1133" s="2416">
        <v>6.0351833294729582E-2</v>
      </c>
      <c r="W1133" s="2416">
        <v>6.50436459865228E-3</v>
      </c>
      <c r="X1133" s="2416">
        <v>0.14737342356004607</v>
      </c>
      <c r="Y1133" s="2416" t="s">
        <v>1027</v>
      </c>
      <c r="AA1133" s="152"/>
      <c r="AB1133" s="152"/>
      <c r="AC1133" s="152"/>
      <c r="AD1133" s="152"/>
      <c r="AE1133" s="152"/>
      <c r="AF1133" s="152"/>
      <c r="AG1133" s="152"/>
      <c r="AH1133" s="152"/>
    </row>
    <row r="1134" spans="1:34" s="2185" customFormat="1" ht="13.8">
      <c r="A1134" s="2226" t="s">
        <v>590</v>
      </c>
      <c r="B1134" s="152"/>
      <c r="D1134" s="2340"/>
      <c r="E1134" s="2234">
        <v>9</v>
      </c>
      <c r="F1134" s="2187" t="s">
        <v>1027</v>
      </c>
      <c r="G1134" s="2389">
        <v>0</v>
      </c>
      <c r="H1134" s="2425" t="s">
        <v>1027</v>
      </c>
      <c r="I1134" s="2425" t="s">
        <v>1027</v>
      </c>
      <c r="J1134" s="2389"/>
      <c r="K1134" s="2425" t="s">
        <v>1027</v>
      </c>
      <c r="L1134" s="2425" t="s">
        <v>1027</v>
      </c>
      <c r="M1134" s="2425" t="s">
        <v>1027</v>
      </c>
      <c r="N1134" s="2425" t="s">
        <v>1027</v>
      </c>
      <c r="O1134" s="2426" t="s">
        <v>1027</v>
      </c>
      <c r="P1134" s="2425" t="s">
        <v>1027</v>
      </c>
      <c r="U1134" s="2416" t="s">
        <v>1027</v>
      </c>
      <c r="V1134" s="2416" t="s">
        <v>1027</v>
      </c>
      <c r="W1134" s="2416" t="s">
        <v>1027</v>
      </c>
      <c r="X1134" s="2416" t="s">
        <v>1027</v>
      </c>
      <c r="Y1134" s="2416" t="s">
        <v>1027</v>
      </c>
      <c r="AA1134" s="152"/>
      <c r="AB1134" s="152"/>
      <c r="AC1134" s="152"/>
      <c r="AD1134" s="152"/>
      <c r="AE1134" s="152"/>
      <c r="AF1134" s="152"/>
      <c r="AG1134" s="152"/>
      <c r="AH1134" s="152"/>
    </row>
    <row r="1135" spans="1:34" s="2185" customFormat="1" ht="13.8">
      <c r="A1135" s="2226" t="s">
        <v>590</v>
      </c>
      <c r="B1135" s="152"/>
      <c r="D1135" s="2340"/>
      <c r="E1135" s="2234">
        <v>10</v>
      </c>
      <c r="F1135" s="2187" t="s">
        <v>1027</v>
      </c>
      <c r="G1135" s="2389">
        <v>0</v>
      </c>
      <c r="H1135" s="2425" t="s">
        <v>1027</v>
      </c>
      <c r="I1135" s="2425" t="s">
        <v>1027</v>
      </c>
      <c r="J1135" s="2389"/>
      <c r="K1135" s="2425" t="s">
        <v>1027</v>
      </c>
      <c r="L1135" s="2425" t="s">
        <v>1027</v>
      </c>
      <c r="M1135" s="2425" t="s">
        <v>1027</v>
      </c>
      <c r="N1135" s="2425" t="s">
        <v>1027</v>
      </c>
      <c r="O1135" s="2426" t="s">
        <v>1027</v>
      </c>
      <c r="P1135" s="2425" t="s">
        <v>1027</v>
      </c>
      <c r="U1135" s="2416" t="s">
        <v>1027</v>
      </c>
      <c r="V1135" s="2416" t="s">
        <v>1027</v>
      </c>
      <c r="W1135" s="2416" t="s">
        <v>1027</v>
      </c>
      <c r="X1135" s="2416" t="s">
        <v>1027</v>
      </c>
      <c r="Y1135" s="2416" t="s">
        <v>1027</v>
      </c>
      <c r="AA1135" s="152"/>
      <c r="AB1135" s="152"/>
      <c r="AC1135" s="152"/>
      <c r="AD1135" s="152"/>
      <c r="AE1135" s="152"/>
      <c r="AF1135" s="152"/>
      <c r="AG1135" s="152"/>
      <c r="AH1135" s="152"/>
    </row>
    <row r="1136" spans="1:34" s="2185" customFormat="1" ht="13.8">
      <c r="A1136" s="2226" t="s">
        <v>590</v>
      </c>
      <c r="B1136" s="152"/>
      <c r="D1136" s="2340"/>
      <c r="E1136" s="2234">
        <v>11</v>
      </c>
      <c r="F1136" s="2187" t="s">
        <v>1027</v>
      </c>
      <c r="G1136" s="2389">
        <v>0</v>
      </c>
      <c r="H1136" s="2425" t="s">
        <v>1027</v>
      </c>
      <c r="I1136" s="2425" t="s">
        <v>1027</v>
      </c>
      <c r="J1136" s="2389"/>
      <c r="K1136" s="2425" t="s">
        <v>1027</v>
      </c>
      <c r="L1136" s="2425" t="s">
        <v>1027</v>
      </c>
      <c r="M1136" s="2425" t="s">
        <v>1027</v>
      </c>
      <c r="N1136" s="2425" t="s">
        <v>1027</v>
      </c>
      <c r="O1136" s="2426" t="s">
        <v>1027</v>
      </c>
      <c r="P1136" s="2425" t="s">
        <v>1027</v>
      </c>
      <c r="R1136" s="2402"/>
      <c r="U1136" s="2416" t="s">
        <v>1027</v>
      </c>
      <c r="V1136" s="2416" t="s">
        <v>1027</v>
      </c>
      <c r="W1136" s="2416" t="s">
        <v>1027</v>
      </c>
      <c r="X1136" s="2416" t="s">
        <v>1027</v>
      </c>
      <c r="Y1136" s="2416" t="s">
        <v>1027</v>
      </c>
      <c r="AA1136" s="152"/>
      <c r="AB1136" s="152"/>
      <c r="AC1136" s="152"/>
      <c r="AD1136" s="152"/>
      <c r="AE1136" s="152"/>
      <c r="AF1136" s="152"/>
      <c r="AG1136" s="152"/>
      <c r="AH1136" s="152"/>
    </row>
    <row r="1137" spans="1:34" s="2185" customFormat="1" ht="13.8">
      <c r="A1137" s="2226" t="s">
        <v>590</v>
      </c>
      <c r="B1137" s="152"/>
      <c r="D1137" s="2340"/>
      <c r="E1137" s="2234">
        <v>12</v>
      </c>
      <c r="F1137" s="2187" t="s">
        <v>1027</v>
      </c>
      <c r="G1137" s="2389">
        <v>0</v>
      </c>
      <c r="H1137" s="2425" t="s">
        <v>1027</v>
      </c>
      <c r="I1137" s="2425" t="s">
        <v>1027</v>
      </c>
      <c r="J1137" s="2389"/>
      <c r="K1137" s="2425" t="s">
        <v>1027</v>
      </c>
      <c r="L1137" s="2425" t="s">
        <v>1027</v>
      </c>
      <c r="M1137" s="2425" t="s">
        <v>1027</v>
      </c>
      <c r="N1137" s="2425" t="s">
        <v>1027</v>
      </c>
      <c r="O1137" s="2426" t="s">
        <v>1027</v>
      </c>
      <c r="P1137" s="2425" t="s">
        <v>1027</v>
      </c>
      <c r="R1137" s="2402"/>
      <c r="U1137" s="2416" t="s">
        <v>1027</v>
      </c>
      <c r="V1137" s="2416" t="s">
        <v>1027</v>
      </c>
      <c r="W1137" s="2416" t="s">
        <v>1027</v>
      </c>
      <c r="X1137" s="2416" t="s">
        <v>1027</v>
      </c>
      <c r="Y1137" s="2416" t="s">
        <v>1027</v>
      </c>
      <c r="AA1137" s="152"/>
      <c r="AB1137" s="152"/>
      <c r="AC1137" s="152"/>
      <c r="AD1137" s="152"/>
      <c r="AE1137" s="152"/>
      <c r="AF1137" s="152"/>
      <c r="AG1137" s="152"/>
      <c r="AH1137" s="152"/>
    </row>
    <row r="1138" spans="1:34" s="2185" customFormat="1" ht="13.8">
      <c r="A1138" s="2226" t="s">
        <v>590</v>
      </c>
      <c r="B1138" s="152"/>
      <c r="D1138" s="2340"/>
      <c r="E1138" s="2234">
        <v>13</v>
      </c>
      <c r="F1138" s="2187" t="s">
        <v>1027</v>
      </c>
      <c r="G1138" s="2389">
        <v>0</v>
      </c>
      <c r="H1138" s="2425" t="s">
        <v>1027</v>
      </c>
      <c r="I1138" s="2425" t="s">
        <v>1027</v>
      </c>
      <c r="J1138" s="2389"/>
      <c r="K1138" s="2425" t="s">
        <v>1027</v>
      </c>
      <c r="L1138" s="2425" t="s">
        <v>1027</v>
      </c>
      <c r="M1138" s="2425" t="s">
        <v>1027</v>
      </c>
      <c r="N1138" s="2425" t="s">
        <v>1027</v>
      </c>
      <c r="O1138" s="2426" t="s">
        <v>1027</v>
      </c>
      <c r="P1138" s="2425" t="s">
        <v>1027</v>
      </c>
      <c r="R1138" s="2402"/>
      <c r="U1138" s="2416" t="s">
        <v>1027</v>
      </c>
      <c r="V1138" s="2416" t="s">
        <v>1027</v>
      </c>
      <c r="W1138" s="2416" t="s">
        <v>1027</v>
      </c>
      <c r="X1138" s="2416" t="s">
        <v>1027</v>
      </c>
      <c r="Y1138" s="2416" t="s">
        <v>1027</v>
      </c>
      <c r="AA1138" s="152"/>
      <c r="AB1138" s="152"/>
      <c r="AC1138" s="152"/>
      <c r="AD1138" s="152"/>
      <c r="AE1138" s="152"/>
      <c r="AF1138" s="152"/>
      <c r="AG1138" s="152"/>
      <c r="AH1138" s="152"/>
    </row>
    <row r="1139" spans="1:34" s="2185" customFormat="1" ht="13.8">
      <c r="A1139" s="2226" t="s">
        <v>590</v>
      </c>
      <c r="B1139" s="152"/>
      <c r="D1139" s="2340"/>
      <c r="E1139" s="2234">
        <v>14</v>
      </c>
      <c r="F1139" s="2187" t="s">
        <v>1027</v>
      </c>
      <c r="G1139" s="2389">
        <v>0</v>
      </c>
      <c r="H1139" s="2425" t="s">
        <v>1027</v>
      </c>
      <c r="I1139" s="2425" t="s">
        <v>1027</v>
      </c>
      <c r="J1139" s="2389"/>
      <c r="K1139" s="2425" t="s">
        <v>1027</v>
      </c>
      <c r="L1139" s="2425" t="s">
        <v>1027</v>
      </c>
      <c r="M1139" s="2425" t="s">
        <v>1027</v>
      </c>
      <c r="N1139" s="2425" t="s">
        <v>1027</v>
      </c>
      <c r="O1139" s="2426" t="s">
        <v>1027</v>
      </c>
      <c r="P1139" s="2425" t="s">
        <v>1027</v>
      </c>
      <c r="R1139" s="2402"/>
      <c r="U1139" s="2416" t="s">
        <v>1027</v>
      </c>
      <c r="V1139" s="2416" t="s">
        <v>1027</v>
      </c>
      <c r="W1139" s="2416" t="s">
        <v>1027</v>
      </c>
      <c r="X1139" s="2416" t="s">
        <v>1027</v>
      </c>
      <c r="Y1139" s="2416" t="s">
        <v>1027</v>
      </c>
      <c r="AA1139" s="152"/>
      <c r="AB1139" s="152"/>
      <c r="AC1139" s="152"/>
      <c r="AD1139" s="152"/>
      <c r="AE1139" s="152"/>
      <c r="AF1139" s="152"/>
      <c r="AG1139" s="152"/>
      <c r="AH1139" s="152"/>
    </row>
    <row r="1140" spans="1:34" s="2185" customFormat="1" ht="13.8">
      <c r="A1140" s="2226" t="s">
        <v>590</v>
      </c>
      <c r="B1140" s="152"/>
      <c r="D1140" s="2340"/>
      <c r="E1140" s="2234">
        <v>15</v>
      </c>
      <c r="F1140" s="2187" t="s">
        <v>1027</v>
      </c>
      <c r="G1140" s="2389">
        <v>0</v>
      </c>
      <c r="H1140" s="2425" t="s">
        <v>1027</v>
      </c>
      <c r="I1140" s="2425" t="s">
        <v>1027</v>
      </c>
      <c r="J1140" s="2389"/>
      <c r="K1140" s="2425" t="s">
        <v>1027</v>
      </c>
      <c r="L1140" s="2425" t="s">
        <v>1027</v>
      </c>
      <c r="M1140" s="2425" t="s">
        <v>1027</v>
      </c>
      <c r="N1140" s="2425" t="s">
        <v>1027</v>
      </c>
      <c r="O1140" s="2426" t="s">
        <v>1027</v>
      </c>
      <c r="P1140" s="2425" t="s">
        <v>1027</v>
      </c>
      <c r="R1140" s="2402"/>
      <c r="U1140" s="2416" t="s">
        <v>1027</v>
      </c>
      <c r="V1140" s="2416" t="s">
        <v>1027</v>
      </c>
      <c r="W1140" s="2416" t="s">
        <v>1027</v>
      </c>
      <c r="X1140" s="2416" t="s">
        <v>1027</v>
      </c>
      <c r="Y1140" s="2416" t="s">
        <v>1027</v>
      </c>
      <c r="AA1140" s="152"/>
      <c r="AB1140" s="152"/>
      <c r="AC1140" s="152"/>
      <c r="AD1140" s="152"/>
      <c r="AE1140" s="152"/>
      <c r="AF1140" s="152"/>
      <c r="AG1140" s="152"/>
      <c r="AH1140" s="152"/>
    </row>
    <row r="1141" spans="1:34" s="2185" customFormat="1" ht="13.8">
      <c r="A1141" s="2226" t="s">
        <v>590</v>
      </c>
      <c r="B1141" s="152"/>
      <c r="D1141" s="2340"/>
      <c r="E1141" s="2234">
        <v>16</v>
      </c>
      <c r="F1141" s="2187" t="s">
        <v>1027</v>
      </c>
      <c r="G1141" s="2389">
        <v>0</v>
      </c>
      <c r="H1141" s="2425" t="s">
        <v>1027</v>
      </c>
      <c r="I1141" s="2425" t="s">
        <v>1027</v>
      </c>
      <c r="J1141" s="2389"/>
      <c r="K1141" s="2425" t="s">
        <v>1027</v>
      </c>
      <c r="L1141" s="2425" t="s">
        <v>1027</v>
      </c>
      <c r="M1141" s="2425" t="s">
        <v>1027</v>
      </c>
      <c r="N1141" s="2425" t="s">
        <v>1027</v>
      </c>
      <c r="O1141" s="2426" t="s">
        <v>1027</v>
      </c>
      <c r="P1141" s="2425" t="s">
        <v>1027</v>
      </c>
      <c r="R1141" s="2402"/>
      <c r="U1141" s="2416" t="s">
        <v>1027</v>
      </c>
      <c r="V1141" s="2416" t="s">
        <v>1027</v>
      </c>
      <c r="W1141" s="2416" t="s">
        <v>1027</v>
      </c>
      <c r="X1141" s="2416" t="s">
        <v>1027</v>
      </c>
      <c r="Y1141" s="2416" t="s">
        <v>1027</v>
      </c>
      <c r="AA1141" s="152"/>
      <c r="AB1141" s="152"/>
      <c r="AC1141" s="152"/>
      <c r="AD1141" s="152"/>
      <c r="AE1141" s="152"/>
      <c r="AF1141" s="152"/>
      <c r="AG1141" s="152"/>
      <c r="AH1141" s="152"/>
    </row>
    <row r="1142" spans="1:34" s="2185" customFormat="1" ht="13.8">
      <c r="A1142" s="2226" t="s">
        <v>590</v>
      </c>
      <c r="B1142" s="152"/>
      <c r="D1142" s="2340"/>
      <c r="E1142" s="2234">
        <v>17</v>
      </c>
      <c r="F1142" s="2187" t="s">
        <v>1027</v>
      </c>
      <c r="G1142" s="2389">
        <v>0</v>
      </c>
      <c r="H1142" s="2425" t="s">
        <v>1027</v>
      </c>
      <c r="I1142" s="2425" t="s">
        <v>1027</v>
      </c>
      <c r="J1142" s="2389"/>
      <c r="K1142" s="2425" t="s">
        <v>1027</v>
      </c>
      <c r="L1142" s="2425" t="s">
        <v>1027</v>
      </c>
      <c r="M1142" s="2425" t="s">
        <v>1027</v>
      </c>
      <c r="N1142" s="2425" t="s">
        <v>1027</v>
      </c>
      <c r="O1142" s="2426" t="s">
        <v>1027</v>
      </c>
      <c r="P1142" s="2425" t="s">
        <v>1027</v>
      </c>
      <c r="R1142" s="2402"/>
      <c r="U1142" s="2416" t="s">
        <v>1027</v>
      </c>
      <c r="V1142" s="2416" t="s">
        <v>1027</v>
      </c>
      <c r="W1142" s="2416" t="s">
        <v>1027</v>
      </c>
      <c r="X1142" s="2416" t="s">
        <v>1027</v>
      </c>
      <c r="Y1142" s="2416" t="s">
        <v>1027</v>
      </c>
      <c r="AA1142" s="152"/>
      <c r="AB1142" s="152"/>
      <c r="AC1142" s="152"/>
      <c r="AD1142" s="152"/>
      <c r="AE1142" s="152"/>
      <c r="AF1142" s="152"/>
      <c r="AG1142" s="152"/>
      <c r="AH1142" s="152"/>
    </row>
    <row r="1143" spans="1:34" s="2185" customFormat="1" ht="13.8">
      <c r="A1143" s="2226" t="s">
        <v>590</v>
      </c>
      <c r="B1143" s="152"/>
      <c r="D1143" s="2340"/>
      <c r="E1143" s="2234">
        <v>18</v>
      </c>
      <c r="F1143" s="2187" t="s">
        <v>1027</v>
      </c>
      <c r="G1143" s="2389">
        <v>0</v>
      </c>
      <c r="H1143" s="2425" t="s">
        <v>1027</v>
      </c>
      <c r="I1143" s="2425" t="s">
        <v>1027</v>
      </c>
      <c r="J1143" s="2389"/>
      <c r="K1143" s="2425" t="s">
        <v>1027</v>
      </c>
      <c r="L1143" s="2425" t="s">
        <v>1027</v>
      </c>
      <c r="M1143" s="2425" t="s">
        <v>1027</v>
      </c>
      <c r="N1143" s="2425" t="s">
        <v>1027</v>
      </c>
      <c r="O1143" s="2426" t="s">
        <v>1027</v>
      </c>
      <c r="P1143" s="2425" t="s">
        <v>1027</v>
      </c>
      <c r="R1143" s="2402"/>
      <c r="U1143" s="2416" t="s">
        <v>1027</v>
      </c>
      <c r="V1143" s="2416" t="s">
        <v>1027</v>
      </c>
      <c r="W1143" s="2416" t="s">
        <v>1027</v>
      </c>
      <c r="X1143" s="2416" t="s">
        <v>1027</v>
      </c>
      <c r="Y1143" s="2416" t="s">
        <v>1027</v>
      </c>
      <c r="AA1143" s="152"/>
      <c r="AB1143" s="152"/>
      <c r="AC1143" s="152"/>
      <c r="AD1143" s="152"/>
      <c r="AE1143" s="152"/>
      <c r="AF1143" s="152"/>
      <c r="AG1143" s="152"/>
      <c r="AH1143" s="152"/>
    </row>
    <row r="1144" spans="1:34" s="2185" customFormat="1" ht="13.8">
      <c r="A1144" s="2226" t="s">
        <v>590</v>
      </c>
      <c r="B1144" s="152"/>
      <c r="D1144" s="2340"/>
      <c r="E1144" s="2234">
        <v>19</v>
      </c>
      <c r="F1144" s="2187" t="s">
        <v>1027</v>
      </c>
      <c r="G1144" s="2389">
        <v>0</v>
      </c>
      <c r="H1144" s="2425" t="s">
        <v>1027</v>
      </c>
      <c r="I1144" s="2425" t="s">
        <v>1027</v>
      </c>
      <c r="J1144" s="2389"/>
      <c r="K1144" s="2425" t="s">
        <v>1027</v>
      </c>
      <c r="L1144" s="2425" t="s">
        <v>1027</v>
      </c>
      <c r="M1144" s="2425" t="s">
        <v>1027</v>
      </c>
      <c r="N1144" s="2425" t="s">
        <v>1027</v>
      </c>
      <c r="O1144" s="2426" t="s">
        <v>1027</v>
      </c>
      <c r="P1144" s="2425" t="s">
        <v>1027</v>
      </c>
      <c r="R1144" s="2402"/>
      <c r="U1144" s="2416" t="s">
        <v>1027</v>
      </c>
      <c r="V1144" s="2416" t="s">
        <v>1027</v>
      </c>
      <c r="W1144" s="2416" t="s">
        <v>1027</v>
      </c>
      <c r="X1144" s="2416" t="s">
        <v>1027</v>
      </c>
      <c r="Y1144" s="2416" t="s">
        <v>1027</v>
      </c>
      <c r="AA1144" s="152"/>
      <c r="AB1144" s="152"/>
      <c r="AC1144" s="152"/>
      <c r="AD1144" s="152"/>
      <c r="AE1144" s="152"/>
      <c r="AF1144" s="152"/>
      <c r="AG1144" s="152"/>
      <c r="AH1144" s="152"/>
    </row>
    <row r="1145" spans="1:34" s="2185" customFormat="1" ht="13.8">
      <c r="A1145" s="2226" t="s">
        <v>590</v>
      </c>
      <c r="B1145" s="152"/>
      <c r="D1145" s="2340"/>
      <c r="E1145" s="2234">
        <v>20</v>
      </c>
      <c r="F1145" s="2187" t="s">
        <v>1027</v>
      </c>
      <c r="G1145" s="2389">
        <v>0</v>
      </c>
      <c r="H1145" s="2425" t="s">
        <v>1027</v>
      </c>
      <c r="I1145" s="2425" t="s">
        <v>1027</v>
      </c>
      <c r="J1145" s="2389"/>
      <c r="K1145" s="2425" t="s">
        <v>1027</v>
      </c>
      <c r="L1145" s="2425" t="s">
        <v>1027</v>
      </c>
      <c r="M1145" s="2425" t="s">
        <v>1027</v>
      </c>
      <c r="N1145" s="2425" t="s">
        <v>1027</v>
      </c>
      <c r="O1145" s="2426" t="s">
        <v>1027</v>
      </c>
      <c r="P1145" s="2425" t="s">
        <v>1027</v>
      </c>
      <c r="R1145" s="2402"/>
      <c r="U1145" s="2416" t="s">
        <v>1027</v>
      </c>
      <c r="V1145" s="2416" t="s">
        <v>1027</v>
      </c>
      <c r="W1145" s="2416" t="s">
        <v>1027</v>
      </c>
      <c r="X1145" s="2416" t="s">
        <v>1027</v>
      </c>
      <c r="Y1145" s="2416" t="s">
        <v>1027</v>
      </c>
      <c r="AA1145" s="152"/>
      <c r="AB1145" s="152"/>
      <c r="AC1145" s="152"/>
      <c r="AD1145" s="152"/>
      <c r="AE1145" s="152"/>
      <c r="AF1145" s="152"/>
      <c r="AG1145" s="152"/>
      <c r="AH1145" s="152"/>
    </row>
    <row r="1146" spans="1:34" s="2185" customFormat="1" ht="13.8">
      <c r="A1146" s="2226" t="s">
        <v>590</v>
      </c>
      <c r="B1146" s="152"/>
      <c r="D1146" s="2340"/>
      <c r="E1146" s="2234">
        <v>21</v>
      </c>
      <c r="F1146" s="2187" t="s">
        <v>1027</v>
      </c>
      <c r="G1146" s="2389">
        <v>0</v>
      </c>
      <c r="H1146" s="2425" t="s">
        <v>1027</v>
      </c>
      <c r="I1146" s="2425" t="s">
        <v>1027</v>
      </c>
      <c r="J1146" s="2389"/>
      <c r="K1146" s="2425" t="s">
        <v>1027</v>
      </c>
      <c r="L1146" s="2425" t="s">
        <v>1027</v>
      </c>
      <c r="M1146" s="2425" t="s">
        <v>1027</v>
      </c>
      <c r="N1146" s="2425" t="s">
        <v>1027</v>
      </c>
      <c r="O1146" s="2426" t="s">
        <v>1027</v>
      </c>
      <c r="P1146" s="2425" t="s">
        <v>1027</v>
      </c>
      <c r="R1146" s="2402"/>
      <c r="U1146" s="2416" t="s">
        <v>1027</v>
      </c>
      <c r="V1146" s="2416" t="s">
        <v>1027</v>
      </c>
      <c r="W1146" s="2416" t="s">
        <v>1027</v>
      </c>
      <c r="X1146" s="2416" t="s">
        <v>1027</v>
      </c>
      <c r="Y1146" s="2416" t="s">
        <v>1027</v>
      </c>
      <c r="AA1146" s="152"/>
      <c r="AB1146" s="152"/>
      <c r="AC1146" s="152"/>
      <c r="AD1146" s="152"/>
      <c r="AE1146" s="152"/>
      <c r="AF1146" s="152"/>
      <c r="AG1146" s="152"/>
      <c r="AH1146" s="152"/>
    </row>
    <row r="1147" spans="1:34" s="2185" customFormat="1" ht="13.8">
      <c r="A1147" s="2226" t="s">
        <v>590</v>
      </c>
      <c r="B1147" s="152"/>
      <c r="D1147" s="2340"/>
      <c r="E1147" s="2234">
        <v>22</v>
      </c>
      <c r="F1147" s="2187" t="s">
        <v>1027</v>
      </c>
      <c r="G1147" s="2389">
        <v>0</v>
      </c>
      <c r="H1147" s="2425" t="s">
        <v>1027</v>
      </c>
      <c r="I1147" s="2425" t="s">
        <v>1027</v>
      </c>
      <c r="J1147" s="2389"/>
      <c r="K1147" s="2425" t="s">
        <v>1027</v>
      </c>
      <c r="L1147" s="2425" t="s">
        <v>1027</v>
      </c>
      <c r="M1147" s="2425" t="s">
        <v>1027</v>
      </c>
      <c r="N1147" s="2425" t="s">
        <v>1027</v>
      </c>
      <c r="O1147" s="2426" t="s">
        <v>1027</v>
      </c>
      <c r="P1147" s="2425" t="s">
        <v>1027</v>
      </c>
      <c r="R1147" s="2402"/>
      <c r="U1147" s="2416" t="s">
        <v>1027</v>
      </c>
      <c r="V1147" s="2416" t="s">
        <v>1027</v>
      </c>
      <c r="W1147" s="2416" t="s">
        <v>1027</v>
      </c>
      <c r="X1147" s="2416" t="s">
        <v>1027</v>
      </c>
      <c r="Y1147" s="2416" t="s">
        <v>1027</v>
      </c>
      <c r="AA1147" s="152"/>
      <c r="AB1147" s="152"/>
      <c r="AC1147" s="152"/>
      <c r="AD1147" s="152"/>
      <c r="AE1147" s="152"/>
      <c r="AF1147" s="152"/>
      <c r="AG1147" s="152"/>
      <c r="AH1147" s="152"/>
    </row>
    <row r="1148" spans="1:34" s="2185" customFormat="1" ht="13.8">
      <c r="A1148" s="2226" t="s">
        <v>590</v>
      </c>
      <c r="B1148" s="152"/>
      <c r="D1148" s="2340"/>
      <c r="E1148" s="2234">
        <v>23</v>
      </c>
      <c r="F1148" s="2187" t="s">
        <v>1027</v>
      </c>
      <c r="G1148" s="2389">
        <v>0</v>
      </c>
      <c r="H1148" s="2425" t="s">
        <v>1027</v>
      </c>
      <c r="I1148" s="2425" t="s">
        <v>1027</v>
      </c>
      <c r="J1148" s="2389"/>
      <c r="K1148" s="2425" t="s">
        <v>1027</v>
      </c>
      <c r="L1148" s="2425" t="s">
        <v>1027</v>
      </c>
      <c r="M1148" s="2425" t="s">
        <v>1027</v>
      </c>
      <c r="N1148" s="2425" t="s">
        <v>1027</v>
      </c>
      <c r="O1148" s="2426" t="s">
        <v>1027</v>
      </c>
      <c r="P1148" s="2425" t="s">
        <v>1027</v>
      </c>
      <c r="R1148" s="2402"/>
      <c r="U1148" s="2416" t="s">
        <v>1027</v>
      </c>
      <c r="V1148" s="2416" t="s">
        <v>1027</v>
      </c>
      <c r="W1148" s="2416" t="s">
        <v>1027</v>
      </c>
      <c r="X1148" s="2416" t="s">
        <v>1027</v>
      </c>
      <c r="Y1148" s="2416" t="s">
        <v>1027</v>
      </c>
      <c r="AA1148" s="152"/>
      <c r="AB1148" s="152"/>
      <c r="AC1148" s="152"/>
      <c r="AD1148" s="152"/>
      <c r="AE1148" s="152"/>
      <c r="AF1148" s="152"/>
      <c r="AG1148" s="152"/>
      <c r="AH1148" s="152"/>
    </row>
    <row r="1149" spans="1:34" s="2185" customFormat="1" ht="13.8">
      <c r="A1149" s="2226" t="s">
        <v>590</v>
      </c>
      <c r="B1149" s="152"/>
      <c r="D1149" s="2340"/>
      <c r="E1149" s="2234">
        <v>24</v>
      </c>
      <c r="F1149" s="2187" t="s">
        <v>1027</v>
      </c>
      <c r="G1149" s="2389">
        <v>0</v>
      </c>
      <c r="H1149" s="2425" t="s">
        <v>1027</v>
      </c>
      <c r="I1149" s="2425" t="s">
        <v>1027</v>
      </c>
      <c r="J1149" s="2389"/>
      <c r="K1149" s="2425" t="s">
        <v>1027</v>
      </c>
      <c r="L1149" s="2425" t="s">
        <v>1027</v>
      </c>
      <c r="M1149" s="2425" t="s">
        <v>1027</v>
      </c>
      <c r="N1149" s="2425" t="s">
        <v>1027</v>
      </c>
      <c r="O1149" s="2426" t="s">
        <v>1027</v>
      </c>
      <c r="P1149" s="2425" t="s">
        <v>1027</v>
      </c>
      <c r="R1149" s="2402"/>
      <c r="U1149" s="2416" t="s">
        <v>1027</v>
      </c>
      <c r="V1149" s="2416" t="s">
        <v>1027</v>
      </c>
      <c r="W1149" s="2416" t="s">
        <v>1027</v>
      </c>
      <c r="X1149" s="2416" t="s">
        <v>1027</v>
      </c>
      <c r="Y1149" s="2416" t="s">
        <v>1027</v>
      </c>
      <c r="AA1149" s="152"/>
      <c r="AB1149" s="152"/>
      <c r="AC1149" s="152"/>
      <c r="AD1149" s="152"/>
      <c r="AE1149" s="152"/>
      <c r="AF1149" s="152"/>
      <c r="AG1149" s="152"/>
      <c r="AH1149" s="152"/>
    </row>
    <row r="1150" spans="1:34" s="2185" customFormat="1" ht="13.8">
      <c r="A1150" s="2226" t="s">
        <v>590</v>
      </c>
      <c r="B1150" s="152"/>
      <c r="D1150" s="2340"/>
      <c r="E1150" s="2234">
        <v>25</v>
      </c>
      <c r="F1150" s="2187" t="s">
        <v>1027</v>
      </c>
      <c r="G1150" s="2389">
        <v>0</v>
      </c>
      <c r="H1150" s="2425" t="s">
        <v>1027</v>
      </c>
      <c r="I1150" s="2425" t="s">
        <v>1027</v>
      </c>
      <c r="J1150" s="2389"/>
      <c r="K1150" s="2425" t="s">
        <v>1027</v>
      </c>
      <c r="L1150" s="2425" t="s">
        <v>1027</v>
      </c>
      <c r="M1150" s="2425" t="s">
        <v>1027</v>
      </c>
      <c r="N1150" s="2425" t="s">
        <v>1027</v>
      </c>
      <c r="O1150" s="2426" t="s">
        <v>1027</v>
      </c>
      <c r="P1150" s="2425" t="s">
        <v>1027</v>
      </c>
      <c r="R1150" s="2402"/>
      <c r="U1150" s="2416" t="s">
        <v>1027</v>
      </c>
      <c r="V1150" s="2416" t="s">
        <v>1027</v>
      </c>
      <c r="W1150" s="2416" t="s">
        <v>1027</v>
      </c>
      <c r="X1150" s="2416" t="s">
        <v>1027</v>
      </c>
      <c r="Y1150" s="2416" t="s">
        <v>1027</v>
      </c>
      <c r="AA1150" s="152"/>
      <c r="AB1150" s="152"/>
      <c r="AC1150" s="152"/>
      <c r="AD1150" s="152"/>
      <c r="AE1150" s="152"/>
      <c r="AF1150" s="152"/>
      <c r="AG1150" s="152"/>
      <c r="AH1150" s="152"/>
    </row>
    <row r="1151" spans="1:34" s="2185" customFormat="1" ht="13.8">
      <c r="A1151" s="152"/>
      <c r="B1151" s="152"/>
      <c r="D1151" s="2340"/>
      <c r="F1151" s="2355" t="s">
        <v>1412</v>
      </c>
      <c r="G1151" s="2371"/>
      <c r="H1151" s="2427">
        <v>-2.2574937342355827E-2</v>
      </c>
      <c r="I1151" s="2427">
        <v>7.2825076385304444E-3</v>
      </c>
      <c r="J1151" s="2371"/>
      <c r="K1151" s="2427">
        <v>1.0775880620216508E-2</v>
      </c>
      <c r="L1151" s="2427">
        <v>-0.10347795227292311</v>
      </c>
      <c r="M1151" s="2427">
        <v>4.8822113374291778E-2</v>
      </c>
      <c r="N1151" s="2427">
        <v>0.1311440079486946</v>
      </c>
      <c r="O1151" s="2428">
        <v>-0.11374247190872047</v>
      </c>
      <c r="P1151" s="2427">
        <v>3.7887896578734606E-2</v>
      </c>
      <c r="U1151" s="2419">
        <v>0.15641424591191691</v>
      </c>
      <c r="V1151" s="2419">
        <v>0.12936279804533751</v>
      </c>
      <c r="W1151" s="2419">
        <v>5.1410776662636201E-2</v>
      </c>
      <c r="X1151" s="2419">
        <v>9.4975845410627979E-2</v>
      </c>
      <c r="Y1151" s="2419" t="s">
        <v>1027</v>
      </c>
      <c r="AA1151" s="152"/>
      <c r="AB1151" s="152"/>
      <c r="AC1151" s="152"/>
      <c r="AD1151" s="152"/>
      <c r="AE1151" s="152"/>
      <c r="AF1151" s="152"/>
      <c r="AG1151" s="152"/>
      <c r="AH1151" s="152"/>
    </row>
    <row r="1152" spans="1:34" s="2185" customFormat="1" ht="13.8">
      <c r="A1152" s="152"/>
      <c r="B1152" s="152"/>
      <c r="D1152" s="2441"/>
      <c r="E1152" s="2339"/>
      <c r="F1152" s="2187"/>
      <c r="O1152" s="2372"/>
      <c r="P1152" s="2373"/>
      <c r="AA1152" s="152"/>
      <c r="AB1152" s="152"/>
      <c r="AC1152" s="152"/>
      <c r="AD1152" s="152"/>
      <c r="AE1152" s="152"/>
      <c r="AF1152" s="152"/>
      <c r="AG1152" s="152"/>
      <c r="AH1152" s="152"/>
    </row>
    <row r="1153" spans="1:34" s="2185" customFormat="1" ht="13.8">
      <c r="A1153" s="152"/>
      <c r="B1153" s="152"/>
      <c r="D1153" s="2441"/>
      <c r="E1153" s="2339"/>
      <c r="F1153" s="2187"/>
      <c r="O1153" s="2372"/>
      <c r="P1153" s="2373"/>
      <c r="AA1153" s="152"/>
      <c r="AB1153" s="152"/>
      <c r="AC1153" s="152"/>
      <c r="AD1153" s="152"/>
      <c r="AE1153" s="152"/>
      <c r="AF1153" s="152"/>
      <c r="AG1153" s="152"/>
      <c r="AH1153" s="152"/>
    </row>
    <row r="1154" spans="1:34" s="2185" customFormat="1" ht="13.8">
      <c r="A1154" s="152"/>
      <c r="B1154" s="152"/>
      <c r="D1154" s="2374"/>
      <c r="E1154" s="2187"/>
      <c r="F1154" s="2430"/>
      <c r="G1154" s="2320"/>
      <c r="H1154" s="2320"/>
      <c r="I1154" s="2320"/>
      <c r="J1154" s="2320"/>
      <c r="K1154" s="2320"/>
      <c r="L1154" s="2320"/>
      <c r="M1154" s="2320"/>
      <c r="N1154" s="2320"/>
      <c r="O1154" s="2361"/>
      <c r="P1154" s="2320"/>
      <c r="Q1154" s="2320"/>
      <c r="R1154" s="2330" t="s">
        <v>1426</v>
      </c>
      <c r="S1154" s="2330" t="s">
        <v>1426</v>
      </c>
      <c r="T1154" s="2320"/>
      <c r="U1154" s="2320"/>
      <c r="V1154" s="2320"/>
      <c r="W1154" s="2320"/>
      <c r="X1154" s="2320"/>
      <c r="Y1154" s="2320"/>
      <c r="AA1154" s="152"/>
      <c r="AB1154" s="152"/>
      <c r="AC1154" s="152"/>
      <c r="AD1154" s="152"/>
      <c r="AE1154" s="152"/>
      <c r="AF1154" s="152"/>
      <c r="AG1154" s="152"/>
      <c r="AH1154" s="152"/>
    </row>
    <row r="1155" spans="1:34" s="2185" customFormat="1" ht="13.8">
      <c r="A1155" s="152"/>
      <c r="B1155" s="152"/>
      <c r="D1155" s="2324">
        <v>7.0399999999999991</v>
      </c>
      <c r="E1155" s="2412"/>
      <c r="F1155" s="2326" t="s">
        <v>213</v>
      </c>
      <c r="G1155" s="2320" t="s">
        <v>1435</v>
      </c>
      <c r="H1155" s="2320"/>
      <c r="I1155" s="2320"/>
      <c r="J1155" s="2320"/>
      <c r="K1155" s="2327" t="s">
        <v>463</v>
      </c>
      <c r="L1155" s="2327" t="s">
        <v>464</v>
      </c>
      <c r="M1155" s="2327" t="s">
        <v>465</v>
      </c>
      <c r="N1155" s="2327" t="s">
        <v>466</v>
      </c>
      <c r="O1155" s="2328" t="s">
        <v>147</v>
      </c>
      <c r="P1155" s="2330" t="s">
        <v>148</v>
      </c>
      <c r="Q1155" s="2320"/>
      <c r="R1155" s="2459" t="s">
        <v>1427</v>
      </c>
      <c r="S1155" s="2459" t="s">
        <v>1429</v>
      </c>
      <c r="T1155" s="2320"/>
      <c r="U1155" s="2330" t="s">
        <v>459</v>
      </c>
      <c r="V1155" s="2330" t="s">
        <v>460</v>
      </c>
      <c r="W1155" s="2330" t="s">
        <v>461</v>
      </c>
      <c r="X1155" s="2330" t="s">
        <v>1355</v>
      </c>
      <c r="Y1155" s="2330" t="s">
        <v>1356</v>
      </c>
      <c r="AA1155" s="152"/>
      <c r="AB1155" s="152"/>
      <c r="AC1155" s="152"/>
      <c r="AD1155" s="152"/>
      <c r="AE1155" s="152"/>
      <c r="AF1155" s="152"/>
      <c r="AG1155" s="152"/>
      <c r="AH1155" s="152"/>
    </row>
    <row r="1156" spans="1:34" s="2185" customFormat="1" ht="13.8">
      <c r="A1156" s="152"/>
      <c r="B1156" s="152"/>
      <c r="D1156" s="2324"/>
      <c r="E1156" s="2234">
        <v>0</v>
      </c>
      <c r="F1156" s="2432">
        <v>0</v>
      </c>
      <c r="G1156" s="2433">
        <v>0</v>
      </c>
      <c r="H1156" s="2433"/>
      <c r="I1156" s="2436"/>
      <c r="J1156" s="2436"/>
      <c r="K1156" s="2461" t="s">
        <v>1027</v>
      </c>
      <c r="L1156" s="2461" t="s">
        <v>1027</v>
      </c>
      <c r="M1156" s="2461" t="s">
        <v>1027</v>
      </c>
      <c r="N1156" s="2461" t="s">
        <v>1027</v>
      </c>
      <c r="O1156" s="2464" t="s">
        <v>1027</v>
      </c>
      <c r="P1156" s="2461" t="s">
        <v>1027</v>
      </c>
      <c r="R1156" s="2461" t="s">
        <v>232</v>
      </c>
      <c r="S1156" s="2461" t="s">
        <v>232</v>
      </c>
      <c r="U1156" s="2461" t="s">
        <v>1027</v>
      </c>
      <c r="V1156" s="2461" t="s">
        <v>1027</v>
      </c>
      <c r="W1156" s="2461" t="s">
        <v>1027</v>
      </c>
      <c r="X1156" s="2461" t="s">
        <v>1027</v>
      </c>
      <c r="Y1156" s="2461" t="s">
        <v>1027</v>
      </c>
      <c r="AA1156" s="152"/>
      <c r="AB1156" s="152"/>
      <c r="AC1156" s="152"/>
      <c r="AD1156" s="152"/>
      <c r="AE1156" s="152"/>
      <c r="AF1156" s="152"/>
      <c r="AG1156" s="152"/>
      <c r="AH1156" s="152"/>
    </row>
    <row r="1157" spans="1:34" s="2185" customFormat="1" ht="13.8">
      <c r="A1157" s="2226" t="s">
        <v>232</v>
      </c>
      <c r="B1157" s="152"/>
      <c r="C1157" s="2339"/>
      <c r="D1157" s="2340"/>
      <c r="E1157" s="2234">
        <v>1</v>
      </c>
      <c r="F1157" s="2187" t="s">
        <v>1494</v>
      </c>
      <c r="G1157" s="2389" t="s">
        <v>945</v>
      </c>
      <c r="H1157" s="2389"/>
      <c r="I1157" s="2389"/>
      <c r="J1157" s="2389"/>
      <c r="K1157" s="2425">
        <v>5.980987046117231E-2</v>
      </c>
      <c r="L1157" s="2425">
        <v>5.4267425921067244E-2</v>
      </c>
      <c r="M1157" s="2425">
        <v>4.8366969456800163E-2</v>
      </c>
      <c r="N1157" s="2425">
        <v>5.084872973809676E-2</v>
      </c>
      <c r="O1157" s="2426">
        <v>4.8163053540310155E-2</v>
      </c>
      <c r="P1157" s="2425">
        <v>5.515023246923164E-2</v>
      </c>
      <c r="R1157" s="2416">
        <v>5.2291209823489324E-2</v>
      </c>
      <c r="S1157" s="2416">
        <v>4.912625091173569E-2</v>
      </c>
      <c r="U1157" s="2425">
        <v>5.8447736602172215E-2</v>
      </c>
      <c r="V1157" s="2425" t="s">
        <v>1027</v>
      </c>
      <c r="W1157" s="2425" t="s">
        <v>1027</v>
      </c>
      <c r="X1157" s="2425" t="s">
        <v>1027</v>
      </c>
      <c r="Y1157" s="2425" t="s">
        <v>1027</v>
      </c>
      <c r="AA1157" s="152"/>
      <c r="AB1157" s="152"/>
      <c r="AC1157" s="152"/>
      <c r="AD1157" s="152"/>
      <c r="AE1157" s="152"/>
      <c r="AF1157" s="152"/>
      <c r="AG1157" s="152"/>
      <c r="AH1157" s="152"/>
    </row>
    <row r="1158" spans="1:34" s="2185" customFormat="1" ht="13.8">
      <c r="A1158" s="2226" t="s">
        <v>232</v>
      </c>
      <c r="B1158" s="152"/>
      <c r="D1158" s="2340"/>
      <c r="E1158" s="2234">
        <v>2</v>
      </c>
      <c r="F1158" s="2187" t="s">
        <v>1498</v>
      </c>
      <c r="G1158" s="2389" t="s">
        <v>953</v>
      </c>
      <c r="H1158" s="2389"/>
      <c r="I1158" s="2389"/>
      <c r="J1158" s="2389"/>
      <c r="K1158" s="2425">
        <v>5.9327393349894272E-2</v>
      </c>
      <c r="L1158" s="2425">
        <v>3.5471898906771625E-2</v>
      </c>
      <c r="M1158" s="2425">
        <v>5.0783744805005034E-2</v>
      </c>
      <c r="N1158" s="2425">
        <v>3.4317125401170212E-2</v>
      </c>
      <c r="O1158" s="2426">
        <v>5.1080828148348183E-2</v>
      </c>
      <c r="P1158" s="2425">
        <v>5.6588957755703148E-2</v>
      </c>
      <c r="R1158" s="2416">
        <v>4.6196198122237866E-2</v>
      </c>
      <c r="S1158" s="2416">
        <v>4.5393899451507812E-2</v>
      </c>
      <c r="U1158" s="2425">
        <v>5.6478845360785228E-2</v>
      </c>
      <c r="V1158" s="2425">
        <v>5.76271944937925E-2</v>
      </c>
      <c r="W1158" s="2425">
        <v>6.8091316500854288E-2</v>
      </c>
      <c r="X1158" s="2425" t="s">
        <v>1027</v>
      </c>
      <c r="Y1158" s="2425" t="s">
        <v>1027</v>
      </c>
      <c r="AA1158" s="152"/>
      <c r="AB1158" s="152"/>
      <c r="AC1158" s="152"/>
      <c r="AD1158" s="152"/>
      <c r="AE1158" s="152"/>
      <c r="AF1158" s="152"/>
      <c r="AG1158" s="152"/>
      <c r="AH1158" s="152"/>
    </row>
    <row r="1159" spans="1:34" s="2185" customFormat="1" ht="13.8">
      <c r="A1159" s="2226" t="s">
        <v>232</v>
      </c>
      <c r="B1159" s="152"/>
      <c r="C1159" s="2339"/>
      <c r="D1159" s="2374"/>
      <c r="E1159" s="2234">
        <v>3</v>
      </c>
      <c r="F1159" s="2187" t="s">
        <v>1500</v>
      </c>
      <c r="G1159" s="2389" t="s">
        <v>964</v>
      </c>
      <c r="H1159" s="2389"/>
      <c r="I1159" s="2389"/>
      <c r="J1159" s="2389"/>
      <c r="K1159" s="2425">
        <v>9.536336009448744E-2</v>
      </c>
      <c r="L1159" s="2425">
        <v>7.723444023542432E-2</v>
      </c>
      <c r="M1159" s="2425">
        <v>5.153890394759391E-2</v>
      </c>
      <c r="N1159" s="2425">
        <v>7.982764609479169E-2</v>
      </c>
      <c r="O1159" s="2426">
        <v>7.3704123758109155E-2</v>
      </c>
      <c r="P1159" s="2425">
        <v>7.3775192110833707E-2</v>
      </c>
      <c r="R1159" s="2416">
        <v>7.5533694826081299E-2</v>
      </c>
      <c r="S1159" s="2416">
        <v>6.8356891266831588E-2</v>
      </c>
      <c r="U1159" s="2425">
        <v>8.2753070151773245E-2</v>
      </c>
      <c r="V1159" s="2425">
        <v>8.5454904470208329E-2</v>
      </c>
      <c r="W1159" s="2425" t="s">
        <v>1027</v>
      </c>
      <c r="X1159" s="2425" t="s">
        <v>1027</v>
      </c>
      <c r="Y1159" s="2425" t="s">
        <v>1027</v>
      </c>
      <c r="AA1159" s="152"/>
      <c r="AB1159" s="152"/>
      <c r="AC1159" s="152"/>
      <c r="AD1159" s="152"/>
      <c r="AE1159" s="152"/>
      <c r="AF1159" s="152"/>
      <c r="AG1159" s="152"/>
      <c r="AH1159" s="152"/>
    </row>
    <row r="1160" spans="1:34" s="2185" customFormat="1" ht="13.8">
      <c r="A1160" s="2226" t="s">
        <v>232</v>
      </c>
      <c r="B1160" s="152"/>
      <c r="C1160" s="2339"/>
      <c r="D1160" s="2340"/>
      <c r="E1160" s="2234">
        <v>4</v>
      </c>
      <c r="F1160" s="2187" t="s">
        <v>1503</v>
      </c>
      <c r="G1160" s="2389" t="s">
        <v>971</v>
      </c>
      <c r="H1160" s="2389"/>
      <c r="I1160" s="2389"/>
      <c r="J1160" s="2389"/>
      <c r="K1160" s="2425">
        <v>6.1645750518688841E-2</v>
      </c>
      <c r="L1160" s="2425">
        <v>5.4546424558598407E-2</v>
      </c>
      <c r="M1160" s="2425">
        <v>6.0536056647566325E-2</v>
      </c>
      <c r="N1160" s="2425">
        <v>6.3831298930453695E-2</v>
      </c>
      <c r="O1160" s="2426">
        <v>6.4841396144444896E-2</v>
      </c>
      <c r="P1160" s="2425">
        <v>5.9784041534241293E-2</v>
      </c>
      <c r="R1160" s="2416">
        <v>6.1080185359950433E-2</v>
      </c>
      <c r="S1160" s="2416">
        <v>6.3069583907488305E-2</v>
      </c>
      <c r="U1160" s="2425">
        <v>6.8023747457647707E-2</v>
      </c>
      <c r="V1160" s="2425">
        <v>6.8101545654635207E-2</v>
      </c>
      <c r="W1160" s="2425" t="s">
        <v>1027</v>
      </c>
      <c r="X1160" s="2425" t="s">
        <v>1027</v>
      </c>
      <c r="Y1160" s="2425" t="s">
        <v>1027</v>
      </c>
      <c r="AA1160" s="152"/>
      <c r="AB1160" s="152"/>
      <c r="AC1160" s="152"/>
      <c r="AD1160" s="152"/>
      <c r="AE1160" s="152"/>
      <c r="AF1160" s="152"/>
      <c r="AG1160" s="152"/>
      <c r="AH1160" s="152"/>
    </row>
    <row r="1161" spans="1:34" s="2185" customFormat="1" ht="13.8">
      <c r="A1161" s="2226" t="s">
        <v>232</v>
      </c>
      <c r="B1161" s="152"/>
      <c r="C1161" s="2339"/>
      <c r="D1161" s="2340"/>
      <c r="E1161" s="2234">
        <v>5</v>
      </c>
      <c r="F1161" s="2187" t="s">
        <v>1504</v>
      </c>
      <c r="G1161" s="2389" t="s">
        <v>978</v>
      </c>
      <c r="H1161" s="2389"/>
      <c r="I1161" s="2389"/>
      <c r="J1161" s="2389"/>
      <c r="K1161" s="2425">
        <v>4.5605306799336651E-2</v>
      </c>
      <c r="L1161" s="2425">
        <v>5.4105601284882551E-2</v>
      </c>
      <c r="M1161" s="2425">
        <v>5.4597385477315172E-2</v>
      </c>
      <c r="N1161" s="2425">
        <v>4.6460746460746459E-2</v>
      </c>
      <c r="O1161" s="2426">
        <v>3.2852786248960354E-2</v>
      </c>
      <c r="P1161" s="2425">
        <v>1.1892374015162776E-3</v>
      </c>
      <c r="R1161" s="2416">
        <v>4.6724365254248237E-2</v>
      </c>
      <c r="S1161" s="2416">
        <v>4.4636972729007324E-2</v>
      </c>
      <c r="U1161" s="2425">
        <v>6.7479829951719972E-2</v>
      </c>
      <c r="V1161" s="2425">
        <v>6.9010202127780126E-2</v>
      </c>
      <c r="W1161" s="2425">
        <v>6.9057338727459602E-2</v>
      </c>
      <c r="X1161" s="2425" t="s">
        <v>1027</v>
      </c>
      <c r="Y1161" s="2425" t="s">
        <v>1027</v>
      </c>
      <c r="AA1161" s="152"/>
      <c r="AB1161" s="152"/>
      <c r="AC1161" s="152"/>
      <c r="AD1161" s="152"/>
      <c r="AE1161" s="152"/>
      <c r="AF1161" s="152"/>
      <c r="AG1161" s="152"/>
      <c r="AH1161" s="152"/>
    </row>
    <row r="1162" spans="1:34" s="2185" customFormat="1" ht="13.8">
      <c r="A1162" s="2226" t="s">
        <v>232</v>
      </c>
      <c r="B1162" s="152"/>
      <c r="C1162" s="2339"/>
      <c r="D1162" s="2340"/>
      <c r="E1162" s="2234">
        <v>6</v>
      </c>
      <c r="F1162" s="2187" t="s">
        <v>1505</v>
      </c>
      <c r="G1162" s="2389" t="s">
        <v>985</v>
      </c>
      <c r="H1162" s="2389"/>
      <c r="I1162" s="2389"/>
      <c r="J1162" s="2389"/>
      <c r="K1162" s="2425">
        <v>0.14494240536603573</v>
      </c>
      <c r="L1162" s="2425">
        <v>0.14645362485763769</v>
      </c>
      <c r="M1162" s="2425">
        <v>0.14417716563413854</v>
      </c>
      <c r="N1162" s="2425">
        <v>0.13875341322133386</v>
      </c>
      <c r="O1162" s="2426">
        <v>0.13460097322729306</v>
      </c>
      <c r="P1162" s="2425">
        <v>0.13558234244544515</v>
      </c>
      <c r="R1162" s="2416">
        <v>0.14178551646128776</v>
      </c>
      <c r="S1162" s="2416">
        <v>0.1391771840275885</v>
      </c>
      <c r="U1162" s="2425">
        <v>0.14276179063341313</v>
      </c>
      <c r="V1162" s="2425" t="s">
        <v>1027</v>
      </c>
      <c r="W1162" s="2425" t="s">
        <v>1027</v>
      </c>
      <c r="X1162" s="2425" t="s">
        <v>1027</v>
      </c>
      <c r="Y1162" s="2425" t="s">
        <v>1027</v>
      </c>
      <c r="AA1162" s="152"/>
      <c r="AB1162" s="152"/>
      <c r="AC1162" s="152"/>
      <c r="AD1162" s="152"/>
      <c r="AE1162" s="152"/>
      <c r="AF1162" s="152"/>
      <c r="AG1162" s="152"/>
      <c r="AH1162" s="152"/>
    </row>
    <row r="1163" spans="1:34" s="2185" customFormat="1" ht="13.8">
      <c r="A1163" s="2226" t="s">
        <v>232</v>
      </c>
      <c r="B1163" s="152"/>
      <c r="D1163" s="2340"/>
      <c r="E1163" s="2234">
        <v>7</v>
      </c>
      <c r="F1163" s="2187" t="s">
        <v>1508</v>
      </c>
      <c r="G1163" s="2389" t="s">
        <v>996</v>
      </c>
      <c r="H1163" s="2389"/>
      <c r="I1163" s="2389"/>
      <c r="J1163" s="2389"/>
      <c r="K1163" s="2425">
        <v>0.10759758956005071</v>
      </c>
      <c r="L1163" s="2425">
        <v>0.1079966854536614</v>
      </c>
      <c r="M1163" s="2425">
        <v>0.11146515116940157</v>
      </c>
      <c r="N1163" s="2425">
        <v>0.10272789764943846</v>
      </c>
      <c r="O1163" s="2426">
        <v>6.4135197389215498E-2</v>
      </c>
      <c r="P1163" s="2425">
        <v>9.8881653013876705E-2</v>
      </c>
      <c r="R1163" s="2416">
        <v>9.8784504244353519E-2</v>
      </c>
      <c r="S1163" s="2416">
        <v>9.277608206935184E-2</v>
      </c>
      <c r="U1163" s="2425">
        <v>0.12092150778465782</v>
      </c>
      <c r="V1163" s="2425" t="s">
        <v>1027</v>
      </c>
      <c r="W1163" s="2425" t="s">
        <v>1027</v>
      </c>
      <c r="X1163" s="2425" t="s">
        <v>1027</v>
      </c>
      <c r="Y1163" s="2425" t="s">
        <v>1027</v>
      </c>
      <c r="AA1163" s="152"/>
      <c r="AB1163" s="152"/>
      <c r="AC1163" s="152"/>
      <c r="AD1163" s="152"/>
      <c r="AE1163" s="152"/>
      <c r="AF1163" s="152"/>
      <c r="AG1163" s="152"/>
      <c r="AH1163" s="152"/>
    </row>
    <row r="1164" spans="1:34" s="2185" customFormat="1" ht="13.8">
      <c r="A1164" s="2226" t="s">
        <v>232</v>
      </c>
      <c r="B1164" s="152"/>
      <c r="D1164" s="2340"/>
      <c r="E1164" s="2234">
        <v>8</v>
      </c>
      <c r="F1164" s="2187" t="s">
        <v>1510</v>
      </c>
      <c r="G1164" s="2389" t="s">
        <v>1004</v>
      </c>
      <c r="H1164" s="2389"/>
      <c r="I1164" s="2389"/>
      <c r="J1164" s="2389"/>
      <c r="K1164" s="2425">
        <v>5.8448930166178331E-2</v>
      </c>
      <c r="L1164" s="2425">
        <v>6.8660034215601878E-2</v>
      </c>
      <c r="M1164" s="2425">
        <v>6.4892613933996854E-2</v>
      </c>
      <c r="N1164" s="2425">
        <v>7.5461380724538618E-2</v>
      </c>
      <c r="O1164" s="2426">
        <v>6.9276752163192512E-2</v>
      </c>
      <c r="P1164" s="2425">
        <v>6.456124646843267E-2</v>
      </c>
      <c r="R1164" s="2416">
        <v>6.7347942240701647E-2</v>
      </c>
      <c r="S1164" s="2416">
        <v>6.9876915607242671E-2</v>
      </c>
      <c r="U1164" s="2425">
        <v>6.6494050333344379E-2</v>
      </c>
      <c r="V1164" s="2425">
        <v>6.6707780383577497E-2</v>
      </c>
      <c r="W1164" s="2425">
        <v>6.1296170244250887E-2</v>
      </c>
      <c r="X1164" s="2425" t="s">
        <v>1027</v>
      </c>
      <c r="Y1164" s="2425" t="s">
        <v>1027</v>
      </c>
      <c r="AA1164" s="152"/>
      <c r="AB1164" s="152"/>
      <c r="AC1164" s="152"/>
      <c r="AD1164" s="152"/>
      <c r="AE1164" s="152"/>
      <c r="AF1164" s="152"/>
      <c r="AG1164" s="152"/>
      <c r="AH1164" s="152"/>
    </row>
    <row r="1165" spans="1:34" s="2185" customFormat="1" ht="13.8">
      <c r="A1165" s="2226" t="s">
        <v>590</v>
      </c>
      <c r="B1165" s="152"/>
      <c r="D1165" s="2340"/>
      <c r="E1165" s="2234">
        <v>9</v>
      </c>
      <c r="F1165" s="2187" t="s">
        <v>1027</v>
      </c>
      <c r="G1165" s="2389">
        <v>0</v>
      </c>
      <c r="H1165" s="2389"/>
      <c r="I1165" s="2389"/>
      <c r="J1165" s="2389"/>
      <c r="K1165" s="2425" t="s">
        <v>1027</v>
      </c>
      <c r="L1165" s="2425" t="s">
        <v>1027</v>
      </c>
      <c r="M1165" s="2425" t="s">
        <v>1027</v>
      </c>
      <c r="N1165" s="2425" t="s">
        <v>1027</v>
      </c>
      <c r="O1165" s="2426" t="s">
        <v>1027</v>
      </c>
      <c r="P1165" s="2425" t="s">
        <v>1027</v>
      </c>
      <c r="R1165" s="2416" t="s">
        <v>232</v>
      </c>
      <c r="S1165" s="2416" t="s">
        <v>232</v>
      </c>
      <c r="U1165" s="2425" t="s">
        <v>1027</v>
      </c>
      <c r="V1165" s="2425" t="s">
        <v>1027</v>
      </c>
      <c r="W1165" s="2425" t="s">
        <v>1027</v>
      </c>
      <c r="X1165" s="2425" t="s">
        <v>1027</v>
      </c>
      <c r="Y1165" s="2425" t="s">
        <v>1027</v>
      </c>
      <c r="AA1165" s="152"/>
      <c r="AB1165" s="152"/>
      <c r="AC1165" s="152"/>
      <c r="AD1165" s="152"/>
      <c r="AE1165" s="152"/>
      <c r="AF1165" s="152"/>
      <c r="AG1165" s="152"/>
      <c r="AH1165" s="152"/>
    </row>
    <row r="1166" spans="1:34" s="2185" customFormat="1" ht="13.8">
      <c r="A1166" s="2226" t="s">
        <v>590</v>
      </c>
      <c r="B1166" s="152"/>
      <c r="D1166" s="2340"/>
      <c r="E1166" s="2234">
        <v>10</v>
      </c>
      <c r="F1166" s="2187" t="s">
        <v>1027</v>
      </c>
      <c r="G1166" s="2389">
        <v>0</v>
      </c>
      <c r="H1166" s="2389"/>
      <c r="I1166" s="2389"/>
      <c r="J1166" s="2389"/>
      <c r="K1166" s="2425" t="s">
        <v>1027</v>
      </c>
      <c r="L1166" s="2425" t="s">
        <v>1027</v>
      </c>
      <c r="M1166" s="2425" t="s">
        <v>1027</v>
      </c>
      <c r="N1166" s="2425" t="s">
        <v>1027</v>
      </c>
      <c r="O1166" s="2426" t="s">
        <v>1027</v>
      </c>
      <c r="P1166" s="2425" t="s">
        <v>1027</v>
      </c>
      <c r="R1166" s="2416" t="s">
        <v>232</v>
      </c>
      <c r="S1166" s="2416" t="s">
        <v>232</v>
      </c>
      <c r="U1166" s="2425" t="s">
        <v>1027</v>
      </c>
      <c r="V1166" s="2425" t="s">
        <v>1027</v>
      </c>
      <c r="W1166" s="2425" t="s">
        <v>1027</v>
      </c>
      <c r="X1166" s="2425" t="s">
        <v>1027</v>
      </c>
      <c r="Y1166" s="2425" t="s">
        <v>1027</v>
      </c>
      <c r="AA1166" s="152"/>
      <c r="AB1166" s="152"/>
      <c r="AC1166" s="152"/>
      <c r="AD1166" s="152"/>
      <c r="AE1166" s="152"/>
      <c r="AF1166" s="152"/>
      <c r="AG1166" s="152"/>
      <c r="AH1166" s="152"/>
    </row>
    <row r="1167" spans="1:34" s="2185" customFormat="1" ht="13.8">
      <c r="A1167" s="2226" t="s">
        <v>590</v>
      </c>
      <c r="B1167" s="152"/>
      <c r="D1167" s="2340"/>
      <c r="E1167" s="2234">
        <v>11</v>
      </c>
      <c r="F1167" s="2187" t="s">
        <v>1027</v>
      </c>
      <c r="G1167" s="2389">
        <v>0</v>
      </c>
      <c r="H1167" s="2389"/>
      <c r="I1167" s="2389"/>
      <c r="J1167" s="2389"/>
      <c r="K1167" s="2425" t="s">
        <v>1027</v>
      </c>
      <c r="L1167" s="2425" t="s">
        <v>1027</v>
      </c>
      <c r="M1167" s="2425" t="s">
        <v>1027</v>
      </c>
      <c r="N1167" s="2425" t="s">
        <v>1027</v>
      </c>
      <c r="O1167" s="2426" t="s">
        <v>1027</v>
      </c>
      <c r="P1167" s="2425" t="s">
        <v>1027</v>
      </c>
      <c r="R1167" s="2416" t="s">
        <v>232</v>
      </c>
      <c r="S1167" s="2416" t="s">
        <v>232</v>
      </c>
      <c r="U1167" s="2425" t="s">
        <v>1027</v>
      </c>
      <c r="V1167" s="2425" t="s">
        <v>1027</v>
      </c>
      <c r="W1167" s="2425" t="s">
        <v>1027</v>
      </c>
      <c r="X1167" s="2425" t="s">
        <v>1027</v>
      </c>
      <c r="Y1167" s="2425" t="s">
        <v>1027</v>
      </c>
      <c r="AA1167" s="152"/>
      <c r="AB1167" s="152"/>
      <c r="AC1167" s="152"/>
      <c r="AD1167" s="152"/>
      <c r="AE1167" s="152"/>
      <c r="AF1167" s="152"/>
      <c r="AG1167" s="152"/>
      <c r="AH1167" s="152"/>
    </row>
    <row r="1168" spans="1:34" s="2185" customFormat="1" ht="13.8">
      <c r="A1168" s="2226" t="s">
        <v>590</v>
      </c>
      <c r="B1168" s="152"/>
      <c r="D1168" s="2340"/>
      <c r="E1168" s="2234">
        <v>12</v>
      </c>
      <c r="F1168" s="2187" t="s">
        <v>1027</v>
      </c>
      <c r="G1168" s="2389">
        <v>0</v>
      </c>
      <c r="H1168" s="2389"/>
      <c r="I1168" s="2389"/>
      <c r="J1168" s="2389"/>
      <c r="K1168" s="2425" t="s">
        <v>1027</v>
      </c>
      <c r="L1168" s="2425" t="s">
        <v>1027</v>
      </c>
      <c r="M1168" s="2425" t="s">
        <v>1027</v>
      </c>
      <c r="N1168" s="2425" t="s">
        <v>1027</v>
      </c>
      <c r="O1168" s="2426" t="s">
        <v>1027</v>
      </c>
      <c r="P1168" s="2425" t="s">
        <v>1027</v>
      </c>
      <c r="R1168" s="2416" t="s">
        <v>232</v>
      </c>
      <c r="S1168" s="2416" t="s">
        <v>232</v>
      </c>
      <c r="U1168" s="2425" t="s">
        <v>1027</v>
      </c>
      <c r="V1168" s="2425" t="s">
        <v>1027</v>
      </c>
      <c r="W1168" s="2425" t="s">
        <v>1027</v>
      </c>
      <c r="X1168" s="2425" t="s">
        <v>1027</v>
      </c>
      <c r="Y1168" s="2425" t="s">
        <v>1027</v>
      </c>
      <c r="AA1168" s="152"/>
      <c r="AB1168" s="152"/>
      <c r="AC1168" s="152"/>
      <c r="AD1168" s="152"/>
      <c r="AE1168" s="152"/>
      <c r="AF1168" s="152"/>
      <c r="AG1168" s="152"/>
      <c r="AH1168" s="152"/>
    </row>
    <row r="1169" spans="1:34" s="2185" customFormat="1" ht="13.8">
      <c r="A1169" s="2226" t="s">
        <v>590</v>
      </c>
      <c r="B1169" s="152"/>
      <c r="D1169" s="2340"/>
      <c r="E1169" s="2234">
        <v>13</v>
      </c>
      <c r="F1169" s="2187" t="s">
        <v>1027</v>
      </c>
      <c r="G1169" s="2389">
        <v>0</v>
      </c>
      <c r="H1169" s="2389"/>
      <c r="I1169" s="2389"/>
      <c r="J1169" s="2389"/>
      <c r="K1169" s="2425" t="s">
        <v>1027</v>
      </c>
      <c r="L1169" s="2425" t="s">
        <v>1027</v>
      </c>
      <c r="M1169" s="2425" t="s">
        <v>1027</v>
      </c>
      <c r="N1169" s="2425" t="s">
        <v>1027</v>
      </c>
      <c r="O1169" s="2426" t="s">
        <v>1027</v>
      </c>
      <c r="P1169" s="2425" t="s">
        <v>1027</v>
      </c>
      <c r="R1169" s="2416" t="s">
        <v>232</v>
      </c>
      <c r="S1169" s="2416" t="s">
        <v>232</v>
      </c>
      <c r="U1169" s="2425" t="s">
        <v>1027</v>
      </c>
      <c r="V1169" s="2425" t="s">
        <v>1027</v>
      </c>
      <c r="W1169" s="2425" t="s">
        <v>1027</v>
      </c>
      <c r="X1169" s="2425" t="s">
        <v>1027</v>
      </c>
      <c r="Y1169" s="2425" t="s">
        <v>1027</v>
      </c>
      <c r="AA1169" s="152"/>
      <c r="AB1169" s="152"/>
      <c r="AC1169" s="152"/>
      <c r="AD1169" s="152"/>
      <c r="AE1169" s="152"/>
      <c r="AF1169" s="152"/>
      <c r="AG1169" s="152"/>
      <c r="AH1169" s="152"/>
    </row>
    <row r="1170" spans="1:34" s="2185" customFormat="1" ht="13.8">
      <c r="A1170" s="2226" t="s">
        <v>590</v>
      </c>
      <c r="B1170" s="152"/>
      <c r="D1170" s="2340"/>
      <c r="E1170" s="2234">
        <v>14</v>
      </c>
      <c r="F1170" s="2187" t="s">
        <v>1027</v>
      </c>
      <c r="G1170" s="2389">
        <v>0</v>
      </c>
      <c r="H1170" s="2389"/>
      <c r="I1170" s="2389"/>
      <c r="J1170" s="2389"/>
      <c r="K1170" s="2425" t="s">
        <v>1027</v>
      </c>
      <c r="L1170" s="2425" t="s">
        <v>1027</v>
      </c>
      <c r="M1170" s="2425" t="s">
        <v>1027</v>
      </c>
      <c r="N1170" s="2425" t="s">
        <v>1027</v>
      </c>
      <c r="O1170" s="2426" t="s">
        <v>1027</v>
      </c>
      <c r="P1170" s="2425" t="s">
        <v>1027</v>
      </c>
      <c r="R1170" s="2416" t="s">
        <v>232</v>
      </c>
      <c r="S1170" s="2416" t="s">
        <v>232</v>
      </c>
      <c r="U1170" s="2425" t="s">
        <v>1027</v>
      </c>
      <c r="V1170" s="2425" t="s">
        <v>1027</v>
      </c>
      <c r="W1170" s="2425" t="s">
        <v>1027</v>
      </c>
      <c r="X1170" s="2425" t="s">
        <v>1027</v>
      </c>
      <c r="Y1170" s="2425" t="s">
        <v>1027</v>
      </c>
      <c r="AA1170" s="152"/>
      <c r="AB1170" s="152"/>
      <c r="AC1170" s="152"/>
      <c r="AD1170" s="152"/>
      <c r="AE1170" s="152"/>
      <c r="AF1170" s="152"/>
      <c r="AG1170" s="152"/>
      <c r="AH1170" s="152"/>
    </row>
    <row r="1171" spans="1:34" s="2185" customFormat="1" ht="13.8">
      <c r="A1171" s="2226" t="s">
        <v>590</v>
      </c>
      <c r="B1171" s="152"/>
      <c r="D1171" s="2340"/>
      <c r="E1171" s="2234">
        <v>15</v>
      </c>
      <c r="F1171" s="2187" t="s">
        <v>1027</v>
      </c>
      <c r="G1171" s="2389">
        <v>0</v>
      </c>
      <c r="H1171" s="2389"/>
      <c r="I1171" s="2389"/>
      <c r="J1171" s="2389"/>
      <c r="K1171" s="2425" t="s">
        <v>1027</v>
      </c>
      <c r="L1171" s="2425" t="s">
        <v>1027</v>
      </c>
      <c r="M1171" s="2425" t="s">
        <v>1027</v>
      </c>
      <c r="N1171" s="2425" t="s">
        <v>1027</v>
      </c>
      <c r="O1171" s="2426" t="s">
        <v>1027</v>
      </c>
      <c r="P1171" s="2425" t="s">
        <v>1027</v>
      </c>
      <c r="R1171" s="2416" t="s">
        <v>232</v>
      </c>
      <c r="S1171" s="2416" t="s">
        <v>232</v>
      </c>
      <c r="U1171" s="2425" t="s">
        <v>1027</v>
      </c>
      <c r="V1171" s="2425" t="s">
        <v>1027</v>
      </c>
      <c r="W1171" s="2425" t="s">
        <v>1027</v>
      </c>
      <c r="X1171" s="2425" t="s">
        <v>1027</v>
      </c>
      <c r="Y1171" s="2425" t="s">
        <v>1027</v>
      </c>
      <c r="AA1171" s="152"/>
      <c r="AB1171" s="152"/>
      <c r="AC1171" s="152"/>
      <c r="AD1171" s="152"/>
      <c r="AE1171" s="152"/>
      <c r="AF1171" s="152"/>
      <c r="AG1171" s="152"/>
      <c r="AH1171" s="152"/>
    </row>
    <row r="1172" spans="1:34" s="2185" customFormat="1" ht="13.8">
      <c r="A1172" s="2226" t="s">
        <v>590</v>
      </c>
      <c r="B1172" s="152"/>
      <c r="D1172" s="2340"/>
      <c r="E1172" s="2234">
        <v>16</v>
      </c>
      <c r="F1172" s="2187" t="s">
        <v>1027</v>
      </c>
      <c r="G1172" s="2389">
        <v>0</v>
      </c>
      <c r="H1172" s="2389"/>
      <c r="I1172" s="2389"/>
      <c r="J1172" s="2389"/>
      <c r="K1172" s="2425" t="s">
        <v>1027</v>
      </c>
      <c r="L1172" s="2425" t="s">
        <v>1027</v>
      </c>
      <c r="M1172" s="2425" t="s">
        <v>1027</v>
      </c>
      <c r="N1172" s="2425" t="s">
        <v>1027</v>
      </c>
      <c r="O1172" s="2426" t="s">
        <v>1027</v>
      </c>
      <c r="P1172" s="2425" t="s">
        <v>1027</v>
      </c>
      <c r="R1172" s="2416" t="s">
        <v>232</v>
      </c>
      <c r="S1172" s="2416" t="s">
        <v>232</v>
      </c>
      <c r="U1172" s="2425" t="s">
        <v>1027</v>
      </c>
      <c r="V1172" s="2425" t="s">
        <v>1027</v>
      </c>
      <c r="W1172" s="2425" t="s">
        <v>1027</v>
      </c>
      <c r="X1172" s="2425" t="s">
        <v>1027</v>
      </c>
      <c r="Y1172" s="2425" t="s">
        <v>1027</v>
      </c>
      <c r="AA1172" s="152"/>
      <c r="AB1172" s="152"/>
      <c r="AC1172" s="152"/>
      <c r="AD1172" s="152"/>
      <c r="AE1172" s="152"/>
      <c r="AF1172" s="152"/>
      <c r="AG1172" s="152"/>
      <c r="AH1172" s="152"/>
    </row>
    <row r="1173" spans="1:34" s="2185" customFormat="1" ht="13.8">
      <c r="A1173" s="2226" t="s">
        <v>590</v>
      </c>
      <c r="B1173" s="152"/>
      <c r="D1173" s="2340"/>
      <c r="E1173" s="2234">
        <v>17</v>
      </c>
      <c r="F1173" s="2187" t="s">
        <v>1027</v>
      </c>
      <c r="G1173" s="2389">
        <v>0</v>
      </c>
      <c r="H1173" s="2389"/>
      <c r="I1173" s="2389"/>
      <c r="J1173" s="2389"/>
      <c r="K1173" s="2425" t="s">
        <v>1027</v>
      </c>
      <c r="L1173" s="2425" t="s">
        <v>1027</v>
      </c>
      <c r="M1173" s="2425" t="s">
        <v>1027</v>
      </c>
      <c r="N1173" s="2425" t="s">
        <v>1027</v>
      </c>
      <c r="O1173" s="2426" t="s">
        <v>1027</v>
      </c>
      <c r="P1173" s="2425" t="s">
        <v>1027</v>
      </c>
      <c r="R1173" s="2416" t="s">
        <v>232</v>
      </c>
      <c r="S1173" s="2416" t="s">
        <v>232</v>
      </c>
      <c r="U1173" s="2425" t="s">
        <v>1027</v>
      </c>
      <c r="V1173" s="2425" t="s">
        <v>1027</v>
      </c>
      <c r="W1173" s="2425" t="s">
        <v>1027</v>
      </c>
      <c r="X1173" s="2425" t="s">
        <v>1027</v>
      </c>
      <c r="Y1173" s="2425" t="s">
        <v>1027</v>
      </c>
      <c r="AA1173" s="152"/>
      <c r="AB1173" s="152"/>
      <c r="AC1173" s="152"/>
      <c r="AD1173" s="152"/>
      <c r="AE1173" s="152"/>
      <c r="AF1173" s="152"/>
      <c r="AG1173" s="152"/>
      <c r="AH1173" s="152"/>
    </row>
    <row r="1174" spans="1:34" s="2185" customFormat="1" ht="13.8">
      <c r="A1174" s="2226" t="s">
        <v>590</v>
      </c>
      <c r="B1174" s="152"/>
      <c r="D1174" s="2340"/>
      <c r="E1174" s="2234">
        <v>18</v>
      </c>
      <c r="F1174" s="2187" t="s">
        <v>1027</v>
      </c>
      <c r="G1174" s="2389">
        <v>0</v>
      </c>
      <c r="H1174" s="2389"/>
      <c r="I1174" s="2389"/>
      <c r="J1174" s="2389"/>
      <c r="K1174" s="2425" t="s">
        <v>1027</v>
      </c>
      <c r="L1174" s="2425" t="s">
        <v>1027</v>
      </c>
      <c r="M1174" s="2425" t="s">
        <v>1027</v>
      </c>
      <c r="N1174" s="2425" t="s">
        <v>1027</v>
      </c>
      <c r="O1174" s="2426" t="s">
        <v>1027</v>
      </c>
      <c r="P1174" s="2425" t="s">
        <v>1027</v>
      </c>
      <c r="R1174" s="2416" t="s">
        <v>232</v>
      </c>
      <c r="S1174" s="2416" t="s">
        <v>232</v>
      </c>
      <c r="U1174" s="2425" t="s">
        <v>1027</v>
      </c>
      <c r="V1174" s="2425" t="s">
        <v>1027</v>
      </c>
      <c r="W1174" s="2425" t="s">
        <v>1027</v>
      </c>
      <c r="X1174" s="2425" t="s">
        <v>1027</v>
      </c>
      <c r="Y1174" s="2425" t="s">
        <v>1027</v>
      </c>
      <c r="AA1174" s="152"/>
      <c r="AB1174" s="152"/>
      <c r="AC1174" s="152"/>
      <c r="AD1174" s="152"/>
      <c r="AE1174" s="152"/>
      <c r="AF1174" s="152"/>
      <c r="AG1174" s="152"/>
      <c r="AH1174" s="152"/>
    </row>
    <row r="1175" spans="1:34" s="2185" customFormat="1" ht="13.8">
      <c r="A1175" s="2226" t="s">
        <v>590</v>
      </c>
      <c r="B1175" s="152"/>
      <c r="D1175" s="2340"/>
      <c r="E1175" s="2234">
        <v>19</v>
      </c>
      <c r="F1175" s="2187" t="s">
        <v>1027</v>
      </c>
      <c r="G1175" s="2389">
        <v>0</v>
      </c>
      <c r="H1175" s="2389"/>
      <c r="I1175" s="2389"/>
      <c r="J1175" s="2389"/>
      <c r="K1175" s="2425" t="s">
        <v>1027</v>
      </c>
      <c r="L1175" s="2425" t="s">
        <v>1027</v>
      </c>
      <c r="M1175" s="2425" t="s">
        <v>1027</v>
      </c>
      <c r="N1175" s="2425" t="s">
        <v>1027</v>
      </c>
      <c r="O1175" s="2426" t="s">
        <v>1027</v>
      </c>
      <c r="P1175" s="2425" t="s">
        <v>1027</v>
      </c>
      <c r="R1175" s="2416" t="s">
        <v>232</v>
      </c>
      <c r="S1175" s="2416" t="s">
        <v>232</v>
      </c>
      <c r="U1175" s="2425" t="s">
        <v>1027</v>
      </c>
      <c r="V1175" s="2425" t="s">
        <v>1027</v>
      </c>
      <c r="W1175" s="2425" t="s">
        <v>1027</v>
      </c>
      <c r="X1175" s="2425" t="s">
        <v>1027</v>
      </c>
      <c r="Y1175" s="2425" t="s">
        <v>1027</v>
      </c>
      <c r="AA1175" s="152"/>
      <c r="AB1175" s="152"/>
      <c r="AC1175" s="152"/>
      <c r="AD1175" s="152"/>
      <c r="AE1175" s="152"/>
      <c r="AF1175" s="152"/>
      <c r="AG1175" s="152"/>
      <c r="AH1175" s="152"/>
    </row>
    <row r="1176" spans="1:34" s="2185" customFormat="1" ht="13.8">
      <c r="A1176" s="2226" t="s">
        <v>590</v>
      </c>
      <c r="B1176" s="152"/>
      <c r="D1176" s="2340"/>
      <c r="E1176" s="2234">
        <v>20</v>
      </c>
      <c r="F1176" s="2187" t="s">
        <v>1027</v>
      </c>
      <c r="G1176" s="2389">
        <v>0</v>
      </c>
      <c r="H1176" s="2389"/>
      <c r="I1176" s="2389"/>
      <c r="J1176" s="2389"/>
      <c r="K1176" s="2425" t="s">
        <v>1027</v>
      </c>
      <c r="L1176" s="2425" t="s">
        <v>1027</v>
      </c>
      <c r="M1176" s="2425" t="s">
        <v>1027</v>
      </c>
      <c r="N1176" s="2425" t="s">
        <v>1027</v>
      </c>
      <c r="O1176" s="2426" t="s">
        <v>1027</v>
      </c>
      <c r="P1176" s="2425" t="s">
        <v>1027</v>
      </c>
      <c r="R1176" s="2416" t="s">
        <v>232</v>
      </c>
      <c r="S1176" s="2416" t="s">
        <v>232</v>
      </c>
      <c r="U1176" s="2425" t="s">
        <v>1027</v>
      </c>
      <c r="V1176" s="2425" t="s">
        <v>1027</v>
      </c>
      <c r="W1176" s="2425" t="s">
        <v>1027</v>
      </c>
      <c r="X1176" s="2425" t="s">
        <v>1027</v>
      </c>
      <c r="Y1176" s="2425" t="s">
        <v>1027</v>
      </c>
      <c r="AA1176" s="152"/>
      <c r="AB1176" s="152"/>
      <c r="AC1176" s="152"/>
      <c r="AD1176" s="152"/>
      <c r="AE1176" s="152"/>
      <c r="AF1176" s="152"/>
      <c r="AG1176" s="152"/>
      <c r="AH1176" s="152"/>
    </row>
    <row r="1177" spans="1:34" s="2185" customFormat="1" ht="13.8">
      <c r="A1177" s="2226" t="s">
        <v>590</v>
      </c>
      <c r="B1177" s="152"/>
      <c r="D1177" s="2340"/>
      <c r="E1177" s="2234">
        <v>21</v>
      </c>
      <c r="F1177" s="2187" t="s">
        <v>1027</v>
      </c>
      <c r="G1177" s="2389">
        <v>0</v>
      </c>
      <c r="H1177" s="2389"/>
      <c r="I1177" s="2389"/>
      <c r="J1177" s="2389"/>
      <c r="K1177" s="2425" t="s">
        <v>1027</v>
      </c>
      <c r="L1177" s="2425" t="s">
        <v>1027</v>
      </c>
      <c r="M1177" s="2425" t="s">
        <v>1027</v>
      </c>
      <c r="N1177" s="2425" t="s">
        <v>1027</v>
      </c>
      <c r="O1177" s="2426" t="s">
        <v>1027</v>
      </c>
      <c r="P1177" s="2425" t="s">
        <v>1027</v>
      </c>
      <c r="R1177" s="2416" t="s">
        <v>232</v>
      </c>
      <c r="S1177" s="2416" t="s">
        <v>232</v>
      </c>
      <c r="U1177" s="2425" t="s">
        <v>1027</v>
      </c>
      <c r="V1177" s="2425" t="s">
        <v>1027</v>
      </c>
      <c r="W1177" s="2425" t="s">
        <v>1027</v>
      </c>
      <c r="X1177" s="2425" t="s">
        <v>1027</v>
      </c>
      <c r="Y1177" s="2425" t="s">
        <v>1027</v>
      </c>
      <c r="AA1177" s="152"/>
      <c r="AB1177" s="152"/>
      <c r="AC1177" s="152"/>
      <c r="AD1177" s="152"/>
      <c r="AE1177" s="152"/>
      <c r="AF1177" s="152"/>
      <c r="AG1177" s="152"/>
      <c r="AH1177" s="152"/>
    </row>
    <row r="1178" spans="1:34" s="2185" customFormat="1" ht="13.8">
      <c r="A1178" s="2226" t="s">
        <v>590</v>
      </c>
      <c r="B1178" s="152"/>
      <c r="D1178" s="2340"/>
      <c r="E1178" s="2234">
        <v>22</v>
      </c>
      <c r="F1178" s="2187" t="s">
        <v>1027</v>
      </c>
      <c r="G1178" s="2389">
        <v>0</v>
      </c>
      <c r="H1178" s="2389"/>
      <c r="I1178" s="2389"/>
      <c r="J1178" s="2389"/>
      <c r="K1178" s="2425" t="s">
        <v>1027</v>
      </c>
      <c r="L1178" s="2425" t="s">
        <v>1027</v>
      </c>
      <c r="M1178" s="2425" t="s">
        <v>1027</v>
      </c>
      <c r="N1178" s="2425" t="s">
        <v>1027</v>
      </c>
      <c r="O1178" s="2426" t="s">
        <v>1027</v>
      </c>
      <c r="P1178" s="2425" t="s">
        <v>1027</v>
      </c>
      <c r="R1178" s="2416" t="s">
        <v>232</v>
      </c>
      <c r="S1178" s="2416" t="s">
        <v>232</v>
      </c>
      <c r="U1178" s="2425" t="s">
        <v>1027</v>
      </c>
      <c r="V1178" s="2425" t="s">
        <v>1027</v>
      </c>
      <c r="W1178" s="2425" t="s">
        <v>1027</v>
      </c>
      <c r="X1178" s="2425" t="s">
        <v>1027</v>
      </c>
      <c r="Y1178" s="2425" t="s">
        <v>1027</v>
      </c>
      <c r="AA1178" s="152"/>
      <c r="AB1178" s="152"/>
      <c r="AC1178" s="152"/>
      <c r="AD1178" s="152"/>
      <c r="AE1178" s="152"/>
      <c r="AF1178" s="152"/>
      <c r="AG1178" s="152"/>
      <c r="AH1178" s="152"/>
    </row>
    <row r="1179" spans="1:34" s="2185" customFormat="1" ht="13.8">
      <c r="A1179" s="2226" t="s">
        <v>590</v>
      </c>
      <c r="B1179" s="152"/>
      <c r="D1179" s="2340"/>
      <c r="E1179" s="2234">
        <v>23</v>
      </c>
      <c r="F1179" s="2187" t="s">
        <v>1027</v>
      </c>
      <c r="G1179" s="2389">
        <v>0</v>
      </c>
      <c r="H1179" s="2389"/>
      <c r="I1179" s="2389"/>
      <c r="J1179" s="2389"/>
      <c r="K1179" s="2425" t="s">
        <v>1027</v>
      </c>
      <c r="L1179" s="2425" t="s">
        <v>1027</v>
      </c>
      <c r="M1179" s="2425" t="s">
        <v>1027</v>
      </c>
      <c r="N1179" s="2425" t="s">
        <v>1027</v>
      </c>
      <c r="O1179" s="2426" t="s">
        <v>1027</v>
      </c>
      <c r="P1179" s="2425" t="s">
        <v>1027</v>
      </c>
      <c r="R1179" s="2416" t="s">
        <v>232</v>
      </c>
      <c r="S1179" s="2416" t="s">
        <v>232</v>
      </c>
      <c r="U1179" s="2425" t="s">
        <v>1027</v>
      </c>
      <c r="V1179" s="2425" t="s">
        <v>1027</v>
      </c>
      <c r="W1179" s="2425" t="s">
        <v>1027</v>
      </c>
      <c r="X1179" s="2425" t="s">
        <v>1027</v>
      </c>
      <c r="Y1179" s="2425" t="s">
        <v>1027</v>
      </c>
      <c r="AA1179" s="152"/>
      <c r="AB1179" s="152"/>
      <c r="AC1179" s="152"/>
      <c r="AD1179" s="152"/>
      <c r="AE1179" s="152"/>
      <c r="AF1179" s="152"/>
      <c r="AG1179" s="152"/>
      <c r="AH1179" s="152"/>
    </row>
    <row r="1180" spans="1:34" s="2185" customFormat="1" ht="13.8">
      <c r="A1180" s="2226" t="s">
        <v>590</v>
      </c>
      <c r="B1180" s="152"/>
      <c r="D1180" s="2340"/>
      <c r="E1180" s="2234">
        <v>24</v>
      </c>
      <c r="F1180" s="2187" t="s">
        <v>1027</v>
      </c>
      <c r="G1180" s="2389">
        <v>0</v>
      </c>
      <c r="H1180" s="2389"/>
      <c r="I1180" s="2389"/>
      <c r="J1180" s="2389"/>
      <c r="K1180" s="2425" t="s">
        <v>1027</v>
      </c>
      <c r="L1180" s="2425" t="s">
        <v>1027</v>
      </c>
      <c r="M1180" s="2425" t="s">
        <v>1027</v>
      </c>
      <c r="N1180" s="2425" t="s">
        <v>1027</v>
      </c>
      <c r="O1180" s="2426" t="s">
        <v>1027</v>
      </c>
      <c r="P1180" s="2425" t="s">
        <v>1027</v>
      </c>
      <c r="R1180" s="2416" t="s">
        <v>232</v>
      </c>
      <c r="S1180" s="2416" t="s">
        <v>232</v>
      </c>
      <c r="U1180" s="2425" t="s">
        <v>1027</v>
      </c>
      <c r="V1180" s="2425" t="s">
        <v>1027</v>
      </c>
      <c r="W1180" s="2425" t="s">
        <v>1027</v>
      </c>
      <c r="X1180" s="2425" t="s">
        <v>1027</v>
      </c>
      <c r="Y1180" s="2425" t="s">
        <v>1027</v>
      </c>
      <c r="AA1180" s="152"/>
      <c r="AB1180" s="152"/>
      <c r="AC1180" s="152"/>
      <c r="AD1180" s="152"/>
      <c r="AE1180" s="152"/>
      <c r="AF1180" s="152"/>
      <c r="AG1180" s="152"/>
      <c r="AH1180" s="152"/>
    </row>
    <row r="1181" spans="1:34" s="2185" customFormat="1" ht="13.8">
      <c r="A1181" s="2226" t="s">
        <v>590</v>
      </c>
      <c r="B1181" s="152"/>
      <c r="D1181" s="2340"/>
      <c r="E1181" s="2234">
        <v>25</v>
      </c>
      <c r="F1181" s="2187" t="s">
        <v>1027</v>
      </c>
      <c r="G1181" s="2389">
        <v>0</v>
      </c>
      <c r="H1181" s="2389"/>
      <c r="I1181" s="2389"/>
      <c r="J1181" s="2389"/>
      <c r="K1181" s="2425" t="s">
        <v>1027</v>
      </c>
      <c r="L1181" s="2425" t="s">
        <v>1027</v>
      </c>
      <c r="M1181" s="2425" t="s">
        <v>1027</v>
      </c>
      <c r="N1181" s="2425" t="s">
        <v>1027</v>
      </c>
      <c r="O1181" s="2426" t="s">
        <v>1027</v>
      </c>
      <c r="P1181" s="2425" t="s">
        <v>1027</v>
      </c>
      <c r="R1181" s="2416" t="s">
        <v>232</v>
      </c>
      <c r="S1181" s="2416" t="s">
        <v>232</v>
      </c>
      <c r="U1181" s="2425" t="s">
        <v>1027</v>
      </c>
      <c r="V1181" s="2425" t="s">
        <v>1027</v>
      </c>
      <c r="W1181" s="2425" t="s">
        <v>1027</v>
      </c>
      <c r="X1181" s="2425" t="s">
        <v>1027</v>
      </c>
      <c r="Y1181" s="2425" t="s">
        <v>1027</v>
      </c>
      <c r="AA1181" s="152"/>
      <c r="AB1181" s="152"/>
      <c r="AC1181" s="152"/>
      <c r="AD1181" s="152"/>
      <c r="AE1181" s="152"/>
      <c r="AF1181" s="152"/>
      <c r="AG1181" s="152"/>
      <c r="AH1181" s="152"/>
    </row>
    <row r="1182" spans="1:34" s="2185" customFormat="1" ht="13.8">
      <c r="A1182" s="152"/>
      <c r="B1182" s="152"/>
      <c r="D1182" s="2340"/>
      <c r="F1182" s="2355" t="s">
        <v>1412</v>
      </c>
      <c r="G1182" s="2371"/>
      <c r="H1182" s="2371"/>
      <c r="I1182" s="2371"/>
      <c r="J1182" s="2371"/>
      <c r="K1182" s="2427">
        <v>6.0727810489930575E-2</v>
      </c>
      <c r="L1182" s="2427">
        <v>6.1603229387100139E-2</v>
      </c>
      <c r="M1182" s="2427">
        <v>5.7566721062440748E-2</v>
      </c>
      <c r="N1182" s="2427">
        <v>6.9646339827496156E-2</v>
      </c>
      <c r="O1182" s="2428">
        <v>6.4488296766830197E-2</v>
      </c>
      <c r="P1182" s="2427">
        <v>6.2172644001336985E-2</v>
      </c>
      <c r="R1182" s="2419">
        <v>6.4214063800326043E-2</v>
      </c>
      <c r="S1182" s="2419">
        <v>6.5713237587159939E-2</v>
      </c>
      <c r="U1182" s="2419">
        <v>6.7751788704683846E-2</v>
      </c>
      <c r="V1182" s="2419">
        <v>6.8101545654635207E-2</v>
      </c>
      <c r="W1182" s="2419">
        <v>6.8091316500854288E-2</v>
      </c>
      <c r="X1182" s="2419" t="s">
        <v>1027</v>
      </c>
      <c r="Y1182" s="2419" t="s">
        <v>1027</v>
      </c>
      <c r="AA1182" s="152"/>
      <c r="AB1182" s="152"/>
      <c r="AC1182" s="152"/>
      <c r="AD1182" s="152"/>
      <c r="AE1182" s="152"/>
      <c r="AF1182" s="152"/>
      <c r="AG1182" s="152"/>
      <c r="AH1182" s="152"/>
    </row>
    <row r="1183" spans="1:34" s="2185" customFormat="1" ht="13.8">
      <c r="A1183" s="152"/>
      <c r="B1183" s="152"/>
      <c r="D1183" s="2441"/>
      <c r="E1183" s="2339"/>
      <c r="F1183" s="2187"/>
      <c r="O1183" s="2372"/>
      <c r="P1183" s="2373"/>
      <c r="AA1183" s="152"/>
      <c r="AB1183" s="152"/>
      <c r="AC1183" s="152"/>
      <c r="AD1183" s="152"/>
      <c r="AE1183" s="152"/>
      <c r="AF1183" s="152"/>
      <c r="AG1183" s="152"/>
      <c r="AH1183" s="152"/>
    </row>
    <row r="1184" spans="1:34" s="2185" customFormat="1" ht="13.8">
      <c r="A1184" s="152"/>
      <c r="B1184" s="152"/>
      <c r="D1184" s="2441"/>
      <c r="E1184" s="2339"/>
      <c r="F1184" s="2187"/>
      <c r="O1184" s="2372"/>
      <c r="P1184" s="2373"/>
      <c r="AA1184" s="152"/>
      <c r="AB1184" s="152"/>
      <c r="AC1184" s="152"/>
      <c r="AD1184" s="152"/>
      <c r="AE1184" s="152"/>
      <c r="AF1184" s="152"/>
      <c r="AG1184" s="152"/>
      <c r="AH1184" s="152"/>
    </row>
    <row r="1185" spans="1:34" s="2185" customFormat="1" ht="13.8">
      <c r="A1185" s="152"/>
      <c r="B1185" s="152"/>
      <c r="D1185" s="2374"/>
      <c r="E1185" s="2187"/>
      <c r="F1185" s="2430"/>
      <c r="G1185" s="2320"/>
      <c r="H1185" s="2320"/>
      <c r="I1185" s="2320"/>
      <c r="J1185" s="2320"/>
      <c r="K1185" s="2320"/>
      <c r="L1185" s="2320"/>
      <c r="M1185" s="2320"/>
      <c r="N1185" s="2320"/>
      <c r="O1185" s="2361"/>
      <c r="P1185" s="2320"/>
      <c r="Q1185" s="2320"/>
      <c r="R1185" s="2330" t="s">
        <v>1426</v>
      </c>
      <c r="S1185" s="2330" t="s">
        <v>1426</v>
      </c>
      <c r="T1185" s="2320"/>
      <c r="U1185" s="2320"/>
      <c r="V1185" s="2320"/>
      <c r="W1185" s="2320"/>
      <c r="X1185" s="2320"/>
      <c r="Y1185" s="2320"/>
      <c r="AA1185" s="152"/>
      <c r="AB1185" s="152"/>
      <c r="AC1185" s="152"/>
      <c r="AD1185" s="152"/>
      <c r="AE1185" s="152"/>
      <c r="AF1185" s="152"/>
      <c r="AG1185" s="152"/>
      <c r="AH1185" s="152"/>
    </row>
    <row r="1186" spans="1:34" s="2185" customFormat="1" ht="13.8">
      <c r="A1186" s="152"/>
      <c r="B1186" s="152"/>
      <c r="D1186" s="2324">
        <v>7.0499999999999989</v>
      </c>
      <c r="E1186" s="2412"/>
      <c r="F1186" s="2326" t="s">
        <v>216</v>
      </c>
      <c r="G1186" s="2320" t="s">
        <v>1435</v>
      </c>
      <c r="H1186" s="2320"/>
      <c r="I1186" s="2320"/>
      <c r="J1186" s="2320"/>
      <c r="K1186" s="2327" t="s">
        <v>463</v>
      </c>
      <c r="L1186" s="2327" t="s">
        <v>464</v>
      </c>
      <c r="M1186" s="2327" t="s">
        <v>465</v>
      </c>
      <c r="N1186" s="2327" t="s">
        <v>466</v>
      </c>
      <c r="O1186" s="2328" t="s">
        <v>147</v>
      </c>
      <c r="P1186" s="2330" t="s">
        <v>148</v>
      </c>
      <c r="Q1186" s="2320"/>
      <c r="R1186" s="2459" t="s">
        <v>1427</v>
      </c>
      <c r="S1186" s="2459" t="s">
        <v>1429</v>
      </c>
      <c r="T1186" s="2320"/>
      <c r="U1186" s="2330" t="s">
        <v>459</v>
      </c>
      <c r="V1186" s="2330" t="s">
        <v>460</v>
      </c>
      <c r="W1186" s="2330" t="s">
        <v>461</v>
      </c>
      <c r="X1186" s="2330" t="s">
        <v>1355</v>
      </c>
      <c r="Y1186" s="2330" t="s">
        <v>1356</v>
      </c>
      <c r="AA1186" s="152"/>
      <c r="AB1186" s="152"/>
      <c r="AC1186" s="152"/>
      <c r="AD1186" s="152"/>
      <c r="AE1186" s="152"/>
      <c r="AF1186" s="152"/>
      <c r="AG1186" s="152"/>
      <c r="AH1186" s="152"/>
    </row>
    <row r="1187" spans="1:34" s="2185" customFormat="1" ht="13.8">
      <c r="A1187" s="152"/>
      <c r="B1187" s="152"/>
      <c r="D1187" s="2324"/>
      <c r="E1187" s="2234">
        <v>0</v>
      </c>
      <c r="F1187" s="2432">
        <v>0</v>
      </c>
      <c r="G1187" s="2433">
        <v>0</v>
      </c>
      <c r="H1187" s="2433"/>
      <c r="I1187" s="2436"/>
      <c r="J1187" s="2436"/>
      <c r="K1187" s="2461" t="s">
        <v>1027</v>
      </c>
      <c r="L1187" s="2461" t="s">
        <v>1027</v>
      </c>
      <c r="M1187" s="2461" t="s">
        <v>1027</v>
      </c>
      <c r="N1187" s="2461" t="s">
        <v>1027</v>
      </c>
      <c r="O1187" s="2464" t="s">
        <v>1027</v>
      </c>
      <c r="P1187" s="2461" t="s">
        <v>1027</v>
      </c>
      <c r="R1187" s="2461" t="s">
        <v>232</v>
      </c>
      <c r="S1187" s="2461" t="s">
        <v>232</v>
      </c>
      <c r="U1187" s="2461" t="s">
        <v>1027</v>
      </c>
      <c r="V1187" s="2461" t="s">
        <v>1027</v>
      </c>
      <c r="W1187" s="2461" t="s">
        <v>1027</v>
      </c>
      <c r="X1187" s="2461" t="s">
        <v>1027</v>
      </c>
      <c r="Y1187" s="2461" t="s">
        <v>1027</v>
      </c>
      <c r="AA1187" s="152"/>
      <c r="AB1187" s="152"/>
      <c r="AC1187" s="152"/>
      <c r="AD1187" s="152"/>
      <c r="AE1187" s="152"/>
      <c r="AF1187" s="152"/>
      <c r="AG1187" s="152"/>
      <c r="AH1187" s="152"/>
    </row>
    <row r="1188" spans="1:34" s="2185" customFormat="1" ht="13.8">
      <c r="A1188" s="2226" t="s">
        <v>232</v>
      </c>
      <c r="B1188" s="152"/>
      <c r="C1188" s="2339"/>
      <c r="D1188" s="2340"/>
      <c r="E1188" s="2234">
        <v>1</v>
      </c>
      <c r="F1188" s="2187" t="s">
        <v>1494</v>
      </c>
      <c r="G1188" s="2389" t="s">
        <v>945</v>
      </c>
      <c r="H1188" s="2389"/>
      <c r="I1188" s="2389"/>
      <c r="J1188" s="2389"/>
      <c r="K1188" s="2425">
        <v>5.1059366654430567E-2</v>
      </c>
      <c r="L1188" s="2425">
        <v>4.5628636551096016E-2</v>
      </c>
      <c r="M1188" s="2425">
        <v>3.8787136416245316E-2</v>
      </c>
      <c r="N1188" s="2425">
        <v>4.1008352199195096E-2</v>
      </c>
      <c r="O1188" s="2426">
        <v>3.7531062865919736E-2</v>
      </c>
      <c r="P1188" s="2425">
        <v>4.3472144876619455E-2</v>
      </c>
      <c r="R1188" s="2416">
        <v>4.2802910937377349E-2</v>
      </c>
      <c r="S1188" s="2416">
        <v>3.9108850493786713E-2</v>
      </c>
      <c r="T1188" s="226"/>
      <c r="U1188" s="2425">
        <v>4.8393070442454098E-2</v>
      </c>
      <c r="V1188" s="2425" t="s">
        <v>1027</v>
      </c>
      <c r="W1188" s="2425" t="s">
        <v>1027</v>
      </c>
      <c r="X1188" s="2425" t="s">
        <v>1027</v>
      </c>
      <c r="Y1188" s="2425" t="s">
        <v>1027</v>
      </c>
      <c r="AA1188" s="152"/>
      <c r="AB1188" s="152"/>
      <c r="AC1188" s="152"/>
      <c r="AD1188" s="152"/>
      <c r="AE1188" s="152"/>
      <c r="AF1188" s="152"/>
      <c r="AG1188" s="152"/>
      <c r="AH1188" s="152"/>
    </row>
    <row r="1189" spans="1:34" s="2185" customFormat="1" ht="13.8">
      <c r="A1189" s="2226" t="s">
        <v>232</v>
      </c>
      <c r="B1189" s="152"/>
      <c r="D1189" s="2340"/>
      <c r="E1189" s="2234">
        <v>2</v>
      </c>
      <c r="F1189" s="2187" t="s">
        <v>1498</v>
      </c>
      <c r="G1189" s="2389" t="s">
        <v>953</v>
      </c>
      <c r="H1189" s="2389"/>
      <c r="I1189" s="2389"/>
      <c r="J1189" s="2389"/>
      <c r="K1189" s="2425">
        <v>5.1050515597856637E-2</v>
      </c>
      <c r="L1189" s="2425">
        <v>2.6330894072519963E-2</v>
      </c>
      <c r="M1189" s="2425">
        <v>4.2147007542191979E-2</v>
      </c>
      <c r="N1189" s="2425">
        <v>2.6615781516100206E-2</v>
      </c>
      <c r="O1189" s="2426">
        <v>4.3509124685443136E-2</v>
      </c>
      <c r="P1189" s="2425">
        <v>4.840745486146595E-2</v>
      </c>
      <c r="R1189" s="2416">
        <v>3.7930664682822378E-2</v>
      </c>
      <c r="S1189" s="2416">
        <v>3.7423971247911775E-2</v>
      </c>
      <c r="T1189" s="226"/>
      <c r="U1189" s="2425">
        <v>4.954513502089742E-2</v>
      </c>
      <c r="V1189" s="2425">
        <v>4.9690525320630112E-2</v>
      </c>
      <c r="W1189" s="2425">
        <v>5.1505136262088358E-2</v>
      </c>
      <c r="X1189" s="2425">
        <v>4.4845122515025426E-2</v>
      </c>
      <c r="Y1189" s="2425" t="s">
        <v>1027</v>
      </c>
      <c r="AA1189" s="152"/>
      <c r="AB1189" s="152"/>
      <c r="AC1189" s="152"/>
      <c r="AD1189" s="152"/>
      <c r="AE1189" s="152"/>
      <c r="AF1189" s="152"/>
      <c r="AG1189" s="152"/>
      <c r="AH1189" s="152"/>
    </row>
    <row r="1190" spans="1:34" s="2185" customFormat="1" ht="13.8">
      <c r="A1190" s="2226" t="s">
        <v>232</v>
      </c>
      <c r="B1190" s="152"/>
      <c r="C1190" s="2339"/>
      <c r="D1190" s="2374"/>
      <c r="E1190" s="2234">
        <v>3</v>
      </c>
      <c r="F1190" s="2187" t="s">
        <v>1500</v>
      </c>
      <c r="G1190" s="2389" t="s">
        <v>964</v>
      </c>
      <c r="H1190" s="2389"/>
      <c r="I1190" s="2389"/>
      <c r="J1190" s="2389"/>
      <c r="K1190" s="2425">
        <v>8.6313522801302292E-2</v>
      </c>
      <c r="L1190" s="2425">
        <v>6.3921082060978143E-2</v>
      </c>
      <c r="M1190" s="2425">
        <v>4.1545651204502002E-2</v>
      </c>
      <c r="N1190" s="2425">
        <v>6.5575689524720523E-2</v>
      </c>
      <c r="O1190" s="2426">
        <v>5.6291490873897988E-2</v>
      </c>
      <c r="P1190" s="2425">
        <v>5.5890858504214325E-2</v>
      </c>
      <c r="R1190" s="2416">
        <v>6.2729487293080199E-2</v>
      </c>
      <c r="S1190" s="2416">
        <v>5.4470943867706838E-2</v>
      </c>
      <c r="T1190" s="226"/>
      <c r="U1190" s="2425">
        <v>6.9342188218881953E-2</v>
      </c>
      <c r="V1190" s="2425">
        <v>7.5483749998767433E-2</v>
      </c>
      <c r="W1190" s="2425">
        <v>5.2429514097180566E-2</v>
      </c>
      <c r="X1190" s="2425" t="s">
        <v>1027</v>
      </c>
      <c r="Y1190" s="2425" t="s">
        <v>1027</v>
      </c>
      <c r="AA1190" s="152"/>
      <c r="AB1190" s="152"/>
      <c r="AC1190" s="152"/>
      <c r="AD1190" s="152"/>
      <c r="AE1190" s="152"/>
      <c r="AF1190" s="152"/>
      <c r="AG1190" s="152"/>
      <c r="AH1190" s="152"/>
    </row>
    <row r="1191" spans="1:34" s="2185" customFormat="1" ht="13.8">
      <c r="A1191" s="2226" t="s">
        <v>232</v>
      </c>
      <c r="B1191" s="152"/>
      <c r="C1191" s="2339"/>
      <c r="D1191" s="2340"/>
      <c r="E1191" s="2234">
        <v>4</v>
      </c>
      <c r="F1191" s="2187" t="s">
        <v>1503</v>
      </c>
      <c r="G1191" s="2389" t="s">
        <v>971</v>
      </c>
      <c r="H1191" s="2389"/>
      <c r="I1191" s="2389"/>
      <c r="J1191" s="2389"/>
      <c r="K1191" s="2425">
        <v>5.4116390706993471E-2</v>
      </c>
      <c r="L1191" s="2425">
        <v>4.5621524323945992E-2</v>
      </c>
      <c r="M1191" s="2425">
        <v>5.1448207146754125E-2</v>
      </c>
      <c r="N1191" s="2425">
        <v>5.471683010246766E-2</v>
      </c>
      <c r="O1191" s="2426">
        <v>5.6604985321164265E-2</v>
      </c>
      <c r="P1191" s="2425">
        <v>4.9386058940655606E-2</v>
      </c>
      <c r="R1191" s="2416">
        <v>5.2501587520265104E-2</v>
      </c>
      <c r="S1191" s="2416">
        <v>5.4256674190128688E-2</v>
      </c>
      <c r="T1191" s="226"/>
      <c r="U1191" s="2425">
        <v>5.9302308450476099E-2</v>
      </c>
      <c r="V1191" s="2425">
        <v>6.1974752780357606E-2</v>
      </c>
      <c r="W1191" s="2425">
        <v>5.7183331418014016E-2</v>
      </c>
      <c r="X1191" s="2425">
        <v>5.7171136067606522E-2</v>
      </c>
      <c r="Y1191" s="2425" t="s">
        <v>1027</v>
      </c>
      <c r="AA1191" s="152"/>
      <c r="AB1191" s="152"/>
      <c r="AC1191" s="152"/>
      <c r="AD1191" s="152"/>
      <c r="AE1191" s="152"/>
      <c r="AF1191" s="152"/>
      <c r="AG1191" s="152"/>
      <c r="AH1191" s="152"/>
    </row>
    <row r="1192" spans="1:34" s="2185" customFormat="1" ht="13.8">
      <c r="A1192" s="2226" t="s">
        <v>232</v>
      </c>
      <c r="B1192" s="152"/>
      <c r="C1192" s="2339"/>
      <c r="D1192" s="2340"/>
      <c r="E1192" s="2234">
        <v>5</v>
      </c>
      <c r="F1192" s="2187" t="s">
        <v>1504</v>
      </c>
      <c r="G1192" s="2389" t="s">
        <v>978</v>
      </c>
      <c r="H1192" s="2389"/>
      <c r="I1192" s="2389"/>
      <c r="J1192" s="2389"/>
      <c r="K1192" s="2425">
        <v>4.1044776119402986E-2</v>
      </c>
      <c r="L1192" s="2425">
        <v>4.7881951415378439E-2</v>
      </c>
      <c r="M1192" s="2425">
        <v>4.6797758980555861E-2</v>
      </c>
      <c r="N1192" s="2425">
        <v>3.8095238095238099E-2</v>
      </c>
      <c r="O1192" s="2426">
        <v>2.3426670363182699E-2</v>
      </c>
      <c r="P1192" s="2425">
        <v>-9.6625538873197567E-3</v>
      </c>
      <c r="R1192" s="2416">
        <v>3.9449278994751612E-2</v>
      </c>
      <c r="S1192" s="2416">
        <v>3.6106555812992221E-2</v>
      </c>
      <c r="T1192" s="226"/>
      <c r="U1192" s="2425">
        <v>5.7930992377560331E-2</v>
      </c>
      <c r="V1192" s="2425">
        <v>6.0539169406049836E-2</v>
      </c>
      <c r="W1192" s="2425">
        <v>5.9113070276411189E-2</v>
      </c>
      <c r="X1192" s="2425">
        <v>6.2886912089867686E-2</v>
      </c>
      <c r="Y1192" s="2425" t="s">
        <v>1027</v>
      </c>
      <c r="AA1192" s="152"/>
      <c r="AB1192" s="152"/>
      <c r="AC1192" s="152"/>
      <c r="AD1192" s="152"/>
      <c r="AE1192" s="152"/>
      <c r="AF1192" s="152"/>
      <c r="AG1192" s="152"/>
      <c r="AH1192" s="152"/>
    </row>
    <row r="1193" spans="1:34" s="2185" customFormat="1" ht="13.8">
      <c r="A1193" s="2226" t="s">
        <v>232</v>
      </c>
      <c r="B1193" s="152"/>
      <c r="C1193" s="2339"/>
      <c r="D1193" s="2340"/>
      <c r="E1193" s="2234">
        <v>6</v>
      </c>
      <c r="F1193" s="2187" t="s">
        <v>1505</v>
      </c>
      <c r="G1193" s="2389" t="s">
        <v>985</v>
      </c>
      <c r="H1193" s="2389"/>
      <c r="I1193" s="2389"/>
      <c r="J1193" s="2389"/>
      <c r="K1193" s="2425">
        <v>0.10924725817292771</v>
      </c>
      <c r="L1193" s="2425">
        <v>0.111585267204312</v>
      </c>
      <c r="M1193" s="2425">
        <v>0.11057076348285323</v>
      </c>
      <c r="N1193" s="2425">
        <v>0.11244975488053317</v>
      </c>
      <c r="O1193" s="2426">
        <v>0.11061630882690487</v>
      </c>
      <c r="P1193" s="2425">
        <v>0.11237410125338655</v>
      </c>
      <c r="R1193" s="2416">
        <v>0.11089387051350622</v>
      </c>
      <c r="S1193" s="2416">
        <v>0.11121227573009711</v>
      </c>
      <c r="T1193" s="226"/>
      <c r="U1193" s="2425">
        <v>0.11630454850301565</v>
      </c>
      <c r="V1193" s="2425" t="s">
        <v>1027</v>
      </c>
      <c r="W1193" s="2425" t="s">
        <v>1027</v>
      </c>
      <c r="X1193" s="2425" t="s">
        <v>1027</v>
      </c>
      <c r="Y1193" s="2425" t="s">
        <v>1027</v>
      </c>
      <c r="AA1193" s="152"/>
      <c r="AB1193" s="152"/>
      <c r="AC1193" s="152"/>
      <c r="AD1193" s="152"/>
      <c r="AE1193" s="152"/>
      <c r="AF1193" s="152"/>
      <c r="AG1193" s="152"/>
      <c r="AH1193" s="152"/>
    </row>
    <row r="1194" spans="1:34" s="2185" customFormat="1" ht="13.8">
      <c r="A1194" s="2226" t="s">
        <v>232</v>
      </c>
      <c r="B1194" s="152"/>
      <c r="D1194" s="2340"/>
      <c r="E1194" s="2234">
        <v>7</v>
      </c>
      <c r="F1194" s="2187" t="s">
        <v>1508</v>
      </c>
      <c r="G1194" s="2389" t="s">
        <v>996</v>
      </c>
      <c r="H1194" s="2389"/>
      <c r="I1194" s="2389"/>
      <c r="J1194" s="2389"/>
      <c r="K1194" s="2425">
        <v>8.7934309523517523E-2</v>
      </c>
      <c r="L1194" s="2425">
        <v>8.5061257473137794E-2</v>
      </c>
      <c r="M1194" s="2425">
        <v>8.0714624061345955E-2</v>
      </c>
      <c r="N1194" s="2425">
        <v>7.4909375046363386E-2</v>
      </c>
      <c r="O1194" s="2426">
        <v>3.3216582906631265E-2</v>
      </c>
      <c r="P1194" s="2425">
        <v>6.9415158847153019E-2</v>
      </c>
      <c r="R1194" s="2416">
        <v>7.2367229802199173E-2</v>
      </c>
      <c r="S1194" s="2416">
        <v>6.2946860671446878E-2</v>
      </c>
      <c r="T1194" s="226"/>
      <c r="U1194" s="2425">
        <v>9.4229243100321047E-2</v>
      </c>
      <c r="V1194" s="2425">
        <v>0.10411418975650712</v>
      </c>
      <c r="W1194" s="2425">
        <v>0.10453411722786389</v>
      </c>
      <c r="X1194" s="2425">
        <v>0.1049634540200578</v>
      </c>
      <c r="Y1194" s="2425" t="s">
        <v>1027</v>
      </c>
      <c r="AA1194" s="152"/>
      <c r="AB1194" s="152"/>
      <c r="AC1194" s="152"/>
      <c r="AD1194" s="152"/>
      <c r="AE1194" s="152"/>
      <c r="AF1194" s="152"/>
      <c r="AG1194" s="152"/>
    </row>
    <row r="1195" spans="1:34" s="2185" customFormat="1" ht="13.8">
      <c r="A1195" s="2226" t="s">
        <v>232</v>
      </c>
      <c r="B1195" s="152"/>
      <c r="D1195" s="2340"/>
      <c r="E1195" s="2234">
        <v>8</v>
      </c>
      <c r="F1195" s="2187" t="s">
        <v>1510</v>
      </c>
      <c r="G1195" s="2389" t="s">
        <v>1004</v>
      </c>
      <c r="H1195" s="2389"/>
      <c r="I1195" s="2389"/>
      <c r="J1195" s="2389"/>
      <c r="K1195" s="2425">
        <v>4.3344757868333132E-2</v>
      </c>
      <c r="L1195" s="2425">
        <v>5.4112955072953328E-2</v>
      </c>
      <c r="M1195" s="2425">
        <v>4.994237820848612E-2</v>
      </c>
      <c r="N1195" s="2425">
        <v>5.4171793119161538E-2</v>
      </c>
      <c r="O1195" s="2426">
        <v>4.5238246881454315E-2</v>
      </c>
      <c r="P1195" s="2425">
        <v>4.0672466362695454E-2</v>
      </c>
      <c r="R1195" s="2416">
        <v>4.9362026230077689E-2</v>
      </c>
      <c r="S1195" s="2416">
        <v>4.9784139403033993E-2</v>
      </c>
      <c r="T1195" s="226"/>
      <c r="U1195" s="2425">
        <v>4.6772725626235863E-2</v>
      </c>
      <c r="V1195" s="2425">
        <v>4.7460876648550795E-2</v>
      </c>
      <c r="W1195" s="2425">
        <v>4.8039680762860783E-2</v>
      </c>
      <c r="X1195" s="2425">
        <v>5.0209789106740066E-2</v>
      </c>
      <c r="Y1195" s="2425" t="s">
        <v>1027</v>
      </c>
      <c r="AA1195" s="152"/>
      <c r="AB1195" s="152"/>
      <c r="AC1195" s="152"/>
      <c r="AD1195" s="152"/>
      <c r="AE1195" s="152"/>
      <c r="AF1195" s="152"/>
    </row>
    <row r="1196" spans="1:34" s="2185" customFormat="1" ht="13.8">
      <c r="A1196" s="2226" t="s">
        <v>590</v>
      </c>
      <c r="B1196" s="152"/>
      <c r="D1196" s="2340"/>
      <c r="E1196" s="2234">
        <v>9</v>
      </c>
      <c r="F1196" s="2187" t="s">
        <v>1027</v>
      </c>
      <c r="G1196" s="2389">
        <v>0</v>
      </c>
      <c r="H1196" s="2389"/>
      <c r="I1196" s="2389"/>
      <c r="J1196" s="2389"/>
      <c r="K1196" s="2425" t="s">
        <v>1027</v>
      </c>
      <c r="L1196" s="2425" t="s">
        <v>1027</v>
      </c>
      <c r="M1196" s="2425" t="s">
        <v>1027</v>
      </c>
      <c r="N1196" s="2425" t="s">
        <v>1027</v>
      </c>
      <c r="O1196" s="2426" t="s">
        <v>1027</v>
      </c>
      <c r="P1196" s="2425" t="s">
        <v>1027</v>
      </c>
      <c r="R1196" s="2416" t="s">
        <v>232</v>
      </c>
      <c r="S1196" s="2416" t="s">
        <v>232</v>
      </c>
      <c r="T1196" s="226"/>
      <c r="U1196" s="2425" t="s">
        <v>1027</v>
      </c>
      <c r="V1196" s="2425" t="s">
        <v>1027</v>
      </c>
      <c r="W1196" s="2425" t="s">
        <v>1027</v>
      </c>
      <c r="X1196" s="2425" t="s">
        <v>1027</v>
      </c>
      <c r="Y1196" s="2425" t="s">
        <v>1027</v>
      </c>
      <c r="AA1196" s="152"/>
      <c r="AB1196" s="152"/>
      <c r="AC1196" s="152"/>
      <c r="AD1196" s="152"/>
      <c r="AE1196" s="152"/>
      <c r="AF1196" s="152"/>
    </row>
    <row r="1197" spans="1:34" s="2185" customFormat="1" ht="13.8">
      <c r="A1197" s="2226" t="s">
        <v>590</v>
      </c>
      <c r="B1197" s="152"/>
      <c r="D1197" s="2340"/>
      <c r="E1197" s="2234">
        <v>10</v>
      </c>
      <c r="F1197" s="2187" t="s">
        <v>1027</v>
      </c>
      <c r="G1197" s="2389">
        <v>0</v>
      </c>
      <c r="H1197" s="2389"/>
      <c r="I1197" s="2389"/>
      <c r="J1197" s="2389"/>
      <c r="K1197" s="2425" t="s">
        <v>1027</v>
      </c>
      <c r="L1197" s="2425" t="s">
        <v>1027</v>
      </c>
      <c r="M1197" s="2425" t="s">
        <v>1027</v>
      </c>
      <c r="N1197" s="2425" t="s">
        <v>1027</v>
      </c>
      <c r="O1197" s="2426" t="s">
        <v>1027</v>
      </c>
      <c r="P1197" s="2425" t="s">
        <v>1027</v>
      </c>
      <c r="R1197" s="2416" t="s">
        <v>232</v>
      </c>
      <c r="S1197" s="2416" t="s">
        <v>232</v>
      </c>
      <c r="T1197" s="226"/>
      <c r="U1197" s="2425" t="s">
        <v>1027</v>
      </c>
      <c r="V1197" s="2425" t="s">
        <v>1027</v>
      </c>
      <c r="W1197" s="2425" t="s">
        <v>1027</v>
      </c>
      <c r="X1197" s="2425" t="s">
        <v>1027</v>
      </c>
      <c r="Y1197" s="2425" t="s">
        <v>1027</v>
      </c>
      <c r="AA1197" s="152"/>
      <c r="AB1197" s="152"/>
      <c r="AC1197" s="152"/>
      <c r="AD1197" s="152"/>
      <c r="AE1197" s="152"/>
      <c r="AF1197" s="152"/>
    </row>
    <row r="1198" spans="1:34" s="2185" customFormat="1" ht="13.8">
      <c r="A1198" s="2226" t="s">
        <v>590</v>
      </c>
      <c r="B1198" s="152"/>
      <c r="D1198" s="2340"/>
      <c r="E1198" s="2234">
        <v>11</v>
      </c>
      <c r="F1198" s="2187" t="s">
        <v>1027</v>
      </c>
      <c r="G1198" s="2389">
        <v>0</v>
      </c>
      <c r="H1198" s="2389"/>
      <c r="I1198" s="2389"/>
      <c r="J1198" s="2389"/>
      <c r="K1198" s="2425" t="s">
        <v>1027</v>
      </c>
      <c r="L1198" s="2425" t="s">
        <v>1027</v>
      </c>
      <c r="M1198" s="2425" t="s">
        <v>1027</v>
      </c>
      <c r="N1198" s="2425" t="s">
        <v>1027</v>
      </c>
      <c r="O1198" s="2426" t="s">
        <v>1027</v>
      </c>
      <c r="P1198" s="2425" t="s">
        <v>1027</v>
      </c>
      <c r="R1198" s="2416" t="s">
        <v>232</v>
      </c>
      <c r="S1198" s="2416" t="s">
        <v>232</v>
      </c>
      <c r="T1198" s="2390"/>
      <c r="U1198" s="2425" t="s">
        <v>1027</v>
      </c>
      <c r="V1198" s="2425" t="s">
        <v>1027</v>
      </c>
      <c r="W1198" s="2425" t="s">
        <v>1027</v>
      </c>
      <c r="X1198" s="2425" t="s">
        <v>1027</v>
      </c>
      <c r="Y1198" s="2425" t="s">
        <v>1027</v>
      </c>
      <c r="AA1198" s="152"/>
      <c r="AB1198" s="152"/>
      <c r="AC1198" s="152"/>
      <c r="AD1198" s="152"/>
      <c r="AE1198" s="152"/>
      <c r="AF1198" s="152"/>
    </row>
    <row r="1199" spans="1:34" s="2185" customFormat="1" ht="13.8">
      <c r="A1199" s="2226" t="s">
        <v>590</v>
      </c>
      <c r="B1199" s="152"/>
      <c r="D1199" s="2340"/>
      <c r="E1199" s="2234">
        <v>12</v>
      </c>
      <c r="F1199" s="2187" t="s">
        <v>1027</v>
      </c>
      <c r="G1199" s="2389">
        <v>0</v>
      </c>
      <c r="H1199" s="2389"/>
      <c r="I1199" s="2389"/>
      <c r="J1199" s="2389"/>
      <c r="K1199" s="2425" t="s">
        <v>1027</v>
      </c>
      <c r="L1199" s="2425" t="s">
        <v>1027</v>
      </c>
      <c r="M1199" s="2425" t="s">
        <v>1027</v>
      </c>
      <c r="N1199" s="2425" t="s">
        <v>1027</v>
      </c>
      <c r="O1199" s="2426" t="s">
        <v>1027</v>
      </c>
      <c r="P1199" s="2425" t="s">
        <v>1027</v>
      </c>
      <c r="R1199" s="2416" t="s">
        <v>232</v>
      </c>
      <c r="S1199" s="2416" t="s">
        <v>232</v>
      </c>
      <c r="T1199" s="2390"/>
      <c r="U1199" s="2425" t="s">
        <v>1027</v>
      </c>
      <c r="V1199" s="2425" t="s">
        <v>1027</v>
      </c>
      <c r="W1199" s="2425" t="s">
        <v>1027</v>
      </c>
      <c r="X1199" s="2425" t="s">
        <v>1027</v>
      </c>
      <c r="Y1199" s="2425" t="s">
        <v>1027</v>
      </c>
      <c r="AA1199" s="152"/>
      <c r="AB1199" s="152"/>
      <c r="AC1199" s="152"/>
      <c r="AD1199" s="152"/>
      <c r="AE1199" s="152"/>
      <c r="AF1199" s="152"/>
    </row>
    <row r="1200" spans="1:34" s="2185" customFormat="1" ht="13.8">
      <c r="A1200" s="2226" t="s">
        <v>590</v>
      </c>
      <c r="B1200" s="152"/>
      <c r="D1200" s="2340"/>
      <c r="E1200" s="2234">
        <v>13</v>
      </c>
      <c r="F1200" s="2187" t="s">
        <v>1027</v>
      </c>
      <c r="G1200" s="2389">
        <v>0</v>
      </c>
      <c r="H1200" s="2389"/>
      <c r="I1200" s="2389"/>
      <c r="J1200" s="2389"/>
      <c r="K1200" s="2425" t="s">
        <v>1027</v>
      </c>
      <c r="L1200" s="2425" t="s">
        <v>1027</v>
      </c>
      <c r="M1200" s="2425" t="s">
        <v>1027</v>
      </c>
      <c r="N1200" s="2425" t="s">
        <v>1027</v>
      </c>
      <c r="O1200" s="2426" t="s">
        <v>1027</v>
      </c>
      <c r="P1200" s="2425" t="s">
        <v>1027</v>
      </c>
      <c r="R1200" s="2416" t="s">
        <v>232</v>
      </c>
      <c r="S1200" s="2416" t="s">
        <v>232</v>
      </c>
      <c r="T1200" s="2390"/>
      <c r="U1200" s="2425" t="s">
        <v>1027</v>
      </c>
      <c r="V1200" s="2425" t="s">
        <v>1027</v>
      </c>
      <c r="W1200" s="2425" t="s">
        <v>1027</v>
      </c>
      <c r="X1200" s="2425" t="s">
        <v>1027</v>
      </c>
      <c r="Y1200" s="2425" t="s">
        <v>1027</v>
      </c>
      <c r="AA1200" s="152"/>
      <c r="AB1200" s="152"/>
      <c r="AC1200" s="152"/>
      <c r="AD1200" s="152"/>
      <c r="AE1200" s="152"/>
      <c r="AF1200" s="152"/>
    </row>
    <row r="1201" spans="1:32" s="2185" customFormat="1" ht="13.8">
      <c r="A1201" s="2226" t="s">
        <v>590</v>
      </c>
      <c r="B1201" s="152"/>
      <c r="D1201" s="2340"/>
      <c r="E1201" s="2234">
        <v>14</v>
      </c>
      <c r="F1201" s="2187" t="s">
        <v>1027</v>
      </c>
      <c r="G1201" s="2389">
        <v>0</v>
      </c>
      <c r="H1201" s="2389"/>
      <c r="I1201" s="2389"/>
      <c r="J1201" s="2389"/>
      <c r="K1201" s="2425" t="s">
        <v>1027</v>
      </c>
      <c r="L1201" s="2425" t="s">
        <v>1027</v>
      </c>
      <c r="M1201" s="2425" t="s">
        <v>1027</v>
      </c>
      <c r="N1201" s="2425" t="s">
        <v>1027</v>
      </c>
      <c r="O1201" s="2426" t="s">
        <v>1027</v>
      </c>
      <c r="P1201" s="2425" t="s">
        <v>1027</v>
      </c>
      <c r="R1201" s="2416" t="s">
        <v>232</v>
      </c>
      <c r="S1201" s="2416" t="s">
        <v>232</v>
      </c>
      <c r="T1201" s="2390"/>
      <c r="U1201" s="2425" t="s">
        <v>1027</v>
      </c>
      <c r="V1201" s="2425" t="s">
        <v>1027</v>
      </c>
      <c r="W1201" s="2425" t="s">
        <v>1027</v>
      </c>
      <c r="X1201" s="2425" t="s">
        <v>1027</v>
      </c>
      <c r="Y1201" s="2425" t="s">
        <v>1027</v>
      </c>
      <c r="AA1201" s="152"/>
      <c r="AB1201" s="152"/>
      <c r="AC1201" s="152"/>
      <c r="AD1201" s="152"/>
      <c r="AE1201" s="152"/>
      <c r="AF1201" s="152"/>
    </row>
    <row r="1202" spans="1:32" s="2185" customFormat="1" ht="13.8">
      <c r="A1202" s="2226" t="s">
        <v>590</v>
      </c>
      <c r="B1202" s="152"/>
      <c r="D1202" s="2340"/>
      <c r="E1202" s="2234">
        <v>15</v>
      </c>
      <c r="F1202" s="2187" t="s">
        <v>1027</v>
      </c>
      <c r="G1202" s="2389">
        <v>0</v>
      </c>
      <c r="H1202" s="2389"/>
      <c r="I1202" s="2389"/>
      <c r="J1202" s="2389"/>
      <c r="K1202" s="2425" t="s">
        <v>1027</v>
      </c>
      <c r="L1202" s="2425" t="s">
        <v>1027</v>
      </c>
      <c r="M1202" s="2425" t="s">
        <v>1027</v>
      </c>
      <c r="N1202" s="2425" t="s">
        <v>1027</v>
      </c>
      <c r="O1202" s="2426" t="s">
        <v>1027</v>
      </c>
      <c r="P1202" s="2425" t="s">
        <v>1027</v>
      </c>
      <c r="R1202" s="2416" t="s">
        <v>232</v>
      </c>
      <c r="S1202" s="2416" t="s">
        <v>232</v>
      </c>
      <c r="T1202" s="2390"/>
      <c r="U1202" s="2425" t="s">
        <v>1027</v>
      </c>
      <c r="V1202" s="2425" t="s">
        <v>1027</v>
      </c>
      <c r="W1202" s="2425" t="s">
        <v>1027</v>
      </c>
      <c r="X1202" s="2425" t="s">
        <v>1027</v>
      </c>
      <c r="Y1202" s="2425" t="s">
        <v>1027</v>
      </c>
      <c r="AA1202" s="152"/>
      <c r="AB1202" s="152"/>
      <c r="AC1202" s="152"/>
      <c r="AD1202" s="152"/>
      <c r="AE1202" s="152"/>
      <c r="AF1202" s="152"/>
    </row>
    <row r="1203" spans="1:32" s="2185" customFormat="1" ht="13.8">
      <c r="A1203" s="2226" t="s">
        <v>590</v>
      </c>
      <c r="B1203" s="152"/>
      <c r="D1203" s="2340"/>
      <c r="E1203" s="2234">
        <v>16</v>
      </c>
      <c r="F1203" s="2187" t="s">
        <v>1027</v>
      </c>
      <c r="G1203" s="2389">
        <v>0</v>
      </c>
      <c r="H1203" s="2389"/>
      <c r="I1203" s="2389"/>
      <c r="J1203" s="2389"/>
      <c r="K1203" s="2425" t="s">
        <v>1027</v>
      </c>
      <c r="L1203" s="2425" t="s">
        <v>1027</v>
      </c>
      <c r="M1203" s="2425" t="s">
        <v>1027</v>
      </c>
      <c r="N1203" s="2425" t="s">
        <v>1027</v>
      </c>
      <c r="O1203" s="2426" t="s">
        <v>1027</v>
      </c>
      <c r="P1203" s="2425" t="s">
        <v>1027</v>
      </c>
      <c r="R1203" s="2416" t="s">
        <v>232</v>
      </c>
      <c r="S1203" s="2416" t="s">
        <v>232</v>
      </c>
      <c r="T1203" s="2390"/>
      <c r="U1203" s="2425" t="s">
        <v>1027</v>
      </c>
      <c r="V1203" s="2425" t="s">
        <v>1027</v>
      </c>
      <c r="W1203" s="2425" t="s">
        <v>1027</v>
      </c>
      <c r="X1203" s="2425" t="s">
        <v>1027</v>
      </c>
      <c r="Y1203" s="2425" t="s">
        <v>1027</v>
      </c>
      <c r="AA1203" s="152"/>
      <c r="AB1203" s="152"/>
      <c r="AC1203" s="152"/>
      <c r="AD1203" s="152"/>
      <c r="AE1203" s="152"/>
      <c r="AF1203" s="152"/>
    </row>
    <row r="1204" spans="1:32" s="2185" customFormat="1" ht="13.8">
      <c r="A1204" s="2226" t="s">
        <v>590</v>
      </c>
      <c r="B1204" s="152"/>
      <c r="D1204" s="2340"/>
      <c r="E1204" s="2234">
        <v>17</v>
      </c>
      <c r="F1204" s="2187" t="s">
        <v>1027</v>
      </c>
      <c r="G1204" s="2389">
        <v>0</v>
      </c>
      <c r="H1204" s="2389"/>
      <c r="I1204" s="2389"/>
      <c r="J1204" s="2389"/>
      <c r="K1204" s="2425" t="s">
        <v>1027</v>
      </c>
      <c r="L1204" s="2425" t="s">
        <v>1027</v>
      </c>
      <c r="M1204" s="2425" t="s">
        <v>1027</v>
      </c>
      <c r="N1204" s="2425" t="s">
        <v>1027</v>
      </c>
      <c r="O1204" s="2426" t="s">
        <v>1027</v>
      </c>
      <c r="P1204" s="2425" t="s">
        <v>1027</v>
      </c>
      <c r="R1204" s="2416" t="s">
        <v>232</v>
      </c>
      <c r="S1204" s="2416" t="s">
        <v>232</v>
      </c>
      <c r="T1204" s="2390"/>
      <c r="U1204" s="2425" t="s">
        <v>1027</v>
      </c>
      <c r="V1204" s="2425" t="s">
        <v>1027</v>
      </c>
      <c r="W1204" s="2425" t="s">
        <v>1027</v>
      </c>
      <c r="X1204" s="2425" t="s">
        <v>1027</v>
      </c>
      <c r="Y1204" s="2425" t="s">
        <v>1027</v>
      </c>
      <c r="AA1204" s="152"/>
      <c r="AB1204" s="152"/>
      <c r="AC1204" s="152"/>
      <c r="AD1204" s="152"/>
      <c r="AE1204" s="152"/>
      <c r="AF1204" s="152"/>
    </row>
    <row r="1205" spans="1:32" s="2185" customFormat="1" ht="13.8">
      <c r="A1205" s="2226" t="s">
        <v>590</v>
      </c>
      <c r="B1205" s="152"/>
      <c r="D1205" s="2340"/>
      <c r="E1205" s="2234">
        <v>18</v>
      </c>
      <c r="F1205" s="2187" t="s">
        <v>1027</v>
      </c>
      <c r="G1205" s="2389">
        <v>0</v>
      </c>
      <c r="H1205" s="2389"/>
      <c r="I1205" s="2389"/>
      <c r="J1205" s="2389"/>
      <c r="K1205" s="2425" t="s">
        <v>1027</v>
      </c>
      <c r="L1205" s="2425" t="s">
        <v>1027</v>
      </c>
      <c r="M1205" s="2425" t="s">
        <v>1027</v>
      </c>
      <c r="N1205" s="2425" t="s">
        <v>1027</v>
      </c>
      <c r="O1205" s="2426" t="s">
        <v>1027</v>
      </c>
      <c r="P1205" s="2425" t="s">
        <v>1027</v>
      </c>
      <c r="R1205" s="2416" t="s">
        <v>232</v>
      </c>
      <c r="S1205" s="2416" t="s">
        <v>232</v>
      </c>
      <c r="T1205" s="2390"/>
      <c r="U1205" s="2425" t="s">
        <v>1027</v>
      </c>
      <c r="V1205" s="2425" t="s">
        <v>1027</v>
      </c>
      <c r="W1205" s="2425" t="s">
        <v>1027</v>
      </c>
      <c r="X1205" s="2425" t="s">
        <v>1027</v>
      </c>
      <c r="Y1205" s="2425" t="s">
        <v>1027</v>
      </c>
      <c r="AA1205" s="152"/>
      <c r="AB1205" s="152"/>
      <c r="AC1205" s="152"/>
      <c r="AD1205" s="152"/>
      <c r="AE1205" s="152"/>
      <c r="AF1205" s="152"/>
    </row>
    <row r="1206" spans="1:32" s="2185" customFormat="1" ht="13.8">
      <c r="A1206" s="2226" t="s">
        <v>590</v>
      </c>
      <c r="B1206" s="152"/>
      <c r="D1206" s="2340"/>
      <c r="E1206" s="2234">
        <v>19</v>
      </c>
      <c r="F1206" s="2187" t="s">
        <v>1027</v>
      </c>
      <c r="G1206" s="2389">
        <v>0</v>
      </c>
      <c r="H1206" s="2389"/>
      <c r="I1206" s="2389"/>
      <c r="J1206" s="2389"/>
      <c r="K1206" s="2425" t="s">
        <v>1027</v>
      </c>
      <c r="L1206" s="2425" t="s">
        <v>1027</v>
      </c>
      <c r="M1206" s="2425" t="s">
        <v>1027</v>
      </c>
      <c r="N1206" s="2425" t="s">
        <v>1027</v>
      </c>
      <c r="O1206" s="2426" t="s">
        <v>1027</v>
      </c>
      <c r="P1206" s="2425" t="s">
        <v>1027</v>
      </c>
      <c r="R1206" s="2416" t="s">
        <v>232</v>
      </c>
      <c r="S1206" s="2416" t="s">
        <v>232</v>
      </c>
      <c r="T1206" s="2390"/>
      <c r="U1206" s="2425" t="s">
        <v>1027</v>
      </c>
      <c r="V1206" s="2425" t="s">
        <v>1027</v>
      </c>
      <c r="W1206" s="2425" t="s">
        <v>1027</v>
      </c>
      <c r="X1206" s="2425" t="s">
        <v>1027</v>
      </c>
      <c r="Y1206" s="2425" t="s">
        <v>1027</v>
      </c>
      <c r="AA1206" s="152"/>
      <c r="AB1206" s="152"/>
      <c r="AC1206" s="152"/>
      <c r="AD1206" s="152"/>
      <c r="AE1206" s="152"/>
      <c r="AF1206" s="152"/>
    </row>
    <row r="1207" spans="1:32" s="2185" customFormat="1" ht="13.8">
      <c r="A1207" s="2226" t="s">
        <v>590</v>
      </c>
      <c r="B1207" s="152"/>
      <c r="D1207" s="2340"/>
      <c r="E1207" s="2234">
        <v>20</v>
      </c>
      <c r="F1207" s="2187" t="s">
        <v>1027</v>
      </c>
      <c r="G1207" s="2389">
        <v>0</v>
      </c>
      <c r="H1207" s="2389"/>
      <c r="I1207" s="2389"/>
      <c r="J1207" s="2389"/>
      <c r="K1207" s="2425" t="s">
        <v>1027</v>
      </c>
      <c r="L1207" s="2425" t="s">
        <v>1027</v>
      </c>
      <c r="M1207" s="2425" t="s">
        <v>1027</v>
      </c>
      <c r="N1207" s="2425" t="s">
        <v>1027</v>
      </c>
      <c r="O1207" s="2426" t="s">
        <v>1027</v>
      </c>
      <c r="P1207" s="2425" t="s">
        <v>1027</v>
      </c>
      <c r="R1207" s="2416" t="s">
        <v>232</v>
      </c>
      <c r="S1207" s="2416" t="s">
        <v>232</v>
      </c>
      <c r="T1207" s="2390"/>
      <c r="U1207" s="2425" t="s">
        <v>1027</v>
      </c>
      <c r="V1207" s="2425" t="s">
        <v>1027</v>
      </c>
      <c r="W1207" s="2425" t="s">
        <v>1027</v>
      </c>
      <c r="X1207" s="2425" t="s">
        <v>1027</v>
      </c>
      <c r="Y1207" s="2425" t="s">
        <v>1027</v>
      </c>
      <c r="AA1207" s="152"/>
      <c r="AB1207" s="152"/>
      <c r="AC1207" s="152"/>
      <c r="AD1207" s="152"/>
      <c r="AE1207" s="152"/>
      <c r="AF1207" s="152"/>
    </row>
    <row r="1208" spans="1:32" s="2185" customFormat="1" ht="13.8">
      <c r="A1208" s="2226" t="s">
        <v>590</v>
      </c>
      <c r="B1208" s="152"/>
      <c r="D1208" s="2340"/>
      <c r="E1208" s="2234">
        <v>21</v>
      </c>
      <c r="F1208" s="2187" t="s">
        <v>1027</v>
      </c>
      <c r="G1208" s="2389">
        <v>0</v>
      </c>
      <c r="H1208" s="2389"/>
      <c r="I1208" s="2389"/>
      <c r="J1208" s="2389"/>
      <c r="K1208" s="2425" t="s">
        <v>1027</v>
      </c>
      <c r="L1208" s="2425" t="s">
        <v>1027</v>
      </c>
      <c r="M1208" s="2425" t="s">
        <v>1027</v>
      </c>
      <c r="N1208" s="2425" t="s">
        <v>1027</v>
      </c>
      <c r="O1208" s="2426" t="s">
        <v>1027</v>
      </c>
      <c r="P1208" s="2425" t="s">
        <v>1027</v>
      </c>
      <c r="R1208" s="2416" t="s">
        <v>232</v>
      </c>
      <c r="S1208" s="2416" t="s">
        <v>232</v>
      </c>
      <c r="T1208" s="2390"/>
      <c r="U1208" s="2425" t="s">
        <v>1027</v>
      </c>
      <c r="V1208" s="2425" t="s">
        <v>1027</v>
      </c>
      <c r="W1208" s="2425" t="s">
        <v>1027</v>
      </c>
      <c r="X1208" s="2425" t="s">
        <v>1027</v>
      </c>
      <c r="Y1208" s="2425" t="s">
        <v>1027</v>
      </c>
      <c r="AA1208" s="152"/>
      <c r="AB1208" s="152"/>
      <c r="AC1208" s="152"/>
      <c r="AD1208" s="152"/>
      <c r="AE1208" s="152"/>
      <c r="AF1208" s="152"/>
    </row>
    <row r="1209" spans="1:32" s="2185" customFormat="1" ht="13.8">
      <c r="A1209" s="2226" t="s">
        <v>590</v>
      </c>
      <c r="B1209" s="152"/>
      <c r="D1209" s="2340"/>
      <c r="E1209" s="2234">
        <v>22</v>
      </c>
      <c r="F1209" s="2187" t="s">
        <v>1027</v>
      </c>
      <c r="G1209" s="2389">
        <v>0</v>
      </c>
      <c r="H1209" s="2389"/>
      <c r="I1209" s="2389"/>
      <c r="J1209" s="2389"/>
      <c r="K1209" s="2425" t="s">
        <v>1027</v>
      </c>
      <c r="L1209" s="2425" t="s">
        <v>1027</v>
      </c>
      <c r="M1209" s="2425" t="s">
        <v>1027</v>
      </c>
      <c r="N1209" s="2425" t="s">
        <v>1027</v>
      </c>
      <c r="O1209" s="2426" t="s">
        <v>1027</v>
      </c>
      <c r="P1209" s="2425" t="s">
        <v>1027</v>
      </c>
      <c r="R1209" s="2416" t="s">
        <v>232</v>
      </c>
      <c r="S1209" s="2416" t="s">
        <v>232</v>
      </c>
      <c r="T1209" s="2390"/>
      <c r="U1209" s="2425" t="s">
        <v>1027</v>
      </c>
      <c r="V1209" s="2425" t="s">
        <v>1027</v>
      </c>
      <c r="W1209" s="2425" t="s">
        <v>1027</v>
      </c>
      <c r="X1209" s="2425" t="s">
        <v>1027</v>
      </c>
      <c r="Y1209" s="2425" t="s">
        <v>1027</v>
      </c>
      <c r="AA1209" s="152"/>
      <c r="AB1209" s="152"/>
      <c r="AC1209" s="152"/>
      <c r="AD1209" s="152"/>
      <c r="AE1209" s="152"/>
      <c r="AF1209" s="152"/>
    </row>
    <row r="1210" spans="1:32" s="2185" customFormat="1" ht="13.8">
      <c r="A1210" s="2226" t="s">
        <v>590</v>
      </c>
      <c r="B1210" s="152"/>
      <c r="D1210" s="2340"/>
      <c r="E1210" s="2234">
        <v>23</v>
      </c>
      <c r="F1210" s="2187" t="s">
        <v>1027</v>
      </c>
      <c r="G1210" s="2389">
        <v>0</v>
      </c>
      <c r="H1210" s="2389"/>
      <c r="I1210" s="2389"/>
      <c r="J1210" s="2389"/>
      <c r="K1210" s="2425" t="s">
        <v>1027</v>
      </c>
      <c r="L1210" s="2425" t="s">
        <v>1027</v>
      </c>
      <c r="M1210" s="2425" t="s">
        <v>1027</v>
      </c>
      <c r="N1210" s="2425" t="s">
        <v>1027</v>
      </c>
      <c r="O1210" s="2426" t="s">
        <v>1027</v>
      </c>
      <c r="P1210" s="2425" t="s">
        <v>1027</v>
      </c>
      <c r="R1210" s="2416" t="s">
        <v>232</v>
      </c>
      <c r="S1210" s="2416" t="s">
        <v>232</v>
      </c>
      <c r="T1210" s="2390"/>
      <c r="U1210" s="2425" t="s">
        <v>1027</v>
      </c>
      <c r="V1210" s="2425" t="s">
        <v>1027</v>
      </c>
      <c r="W1210" s="2425" t="s">
        <v>1027</v>
      </c>
      <c r="X1210" s="2425" t="s">
        <v>1027</v>
      </c>
      <c r="Y1210" s="2425" t="s">
        <v>1027</v>
      </c>
      <c r="AA1210" s="152"/>
      <c r="AB1210" s="152"/>
      <c r="AC1210" s="152"/>
      <c r="AD1210" s="152"/>
      <c r="AE1210" s="152"/>
      <c r="AF1210" s="152"/>
    </row>
    <row r="1211" spans="1:32" s="2185" customFormat="1" ht="13.8">
      <c r="A1211" s="2226" t="s">
        <v>590</v>
      </c>
      <c r="B1211" s="152"/>
      <c r="D1211" s="2340"/>
      <c r="E1211" s="2234">
        <v>24</v>
      </c>
      <c r="F1211" s="2187" t="s">
        <v>1027</v>
      </c>
      <c r="G1211" s="2389">
        <v>0</v>
      </c>
      <c r="H1211" s="2389"/>
      <c r="I1211" s="2389"/>
      <c r="J1211" s="2389"/>
      <c r="K1211" s="2425" t="s">
        <v>1027</v>
      </c>
      <c r="L1211" s="2425" t="s">
        <v>1027</v>
      </c>
      <c r="M1211" s="2425" t="s">
        <v>1027</v>
      </c>
      <c r="N1211" s="2425" t="s">
        <v>1027</v>
      </c>
      <c r="O1211" s="2426" t="s">
        <v>1027</v>
      </c>
      <c r="P1211" s="2425" t="s">
        <v>1027</v>
      </c>
      <c r="R1211" s="2416" t="s">
        <v>232</v>
      </c>
      <c r="S1211" s="2416" t="s">
        <v>232</v>
      </c>
      <c r="T1211" s="2390"/>
      <c r="U1211" s="2425" t="s">
        <v>1027</v>
      </c>
      <c r="V1211" s="2425" t="s">
        <v>1027</v>
      </c>
      <c r="W1211" s="2425" t="s">
        <v>1027</v>
      </c>
      <c r="X1211" s="2425" t="s">
        <v>1027</v>
      </c>
      <c r="Y1211" s="2425" t="s">
        <v>1027</v>
      </c>
      <c r="AA1211" s="152"/>
      <c r="AB1211" s="152"/>
      <c r="AC1211" s="152"/>
      <c r="AD1211" s="152"/>
      <c r="AE1211" s="152"/>
      <c r="AF1211" s="152"/>
    </row>
    <row r="1212" spans="1:32" s="2185" customFormat="1" ht="13.8">
      <c r="A1212" s="2226" t="s">
        <v>590</v>
      </c>
      <c r="B1212" s="152"/>
      <c r="D1212" s="2340"/>
      <c r="E1212" s="2234">
        <v>25</v>
      </c>
      <c r="F1212" s="2187" t="s">
        <v>1027</v>
      </c>
      <c r="G1212" s="2389">
        <v>0</v>
      </c>
      <c r="H1212" s="2389"/>
      <c r="I1212" s="2389"/>
      <c r="J1212" s="2389"/>
      <c r="K1212" s="2425" t="s">
        <v>1027</v>
      </c>
      <c r="L1212" s="2425" t="s">
        <v>1027</v>
      </c>
      <c r="M1212" s="2425" t="s">
        <v>1027</v>
      </c>
      <c r="N1212" s="2425" t="s">
        <v>1027</v>
      </c>
      <c r="O1212" s="2426" t="s">
        <v>1027</v>
      </c>
      <c r="P1212" s="2425" t="s">
        <v>1027</v>
      </c>
      <c r="R1212" s="2416" t="s">
        <v>232</v>
      </c>
      <c r="S1212" s="2416" t="s">
        <v>232</v>
      </c>
      <c r="T1212" s="2390"/>
      <c r="U1212" s="2425" t="s">
        <v>1027</v>
      </c>
      <c r="V1212" s="2425" t="s">
        <v>1027</v>
      </c>
      <c r="W1212" s="2425" t="s">
        <v>1027</v>
      </c>
      <c r="X1212" s="2425" t="s">
        <v>1027</v>
      </c>
      <c r="Y1212" s="2425" t="s">
        <v>1027</v>
      </c>
      <c r="AA1212" s="152"/>
      <c r="AB1212" s="152"/>
      <c r="AC1212" s="152"/>
      <c r="AD1212" s="152"/>
      <c r="AE1212" s="152"/>
      <c r="AF1212" s="152"/>
    </row>
    <row r="1213" spans="1:32" s="2185" customFormat="1" ht="13.8">
      <c r="A1213" s="152"/>
      <c r="B1213" s="152"/>
      <c r="D1213" s="2340"/>
      <c r="F1213" s="2355" t="s">
        <v>1412</v>
      </c>
      <c r="G1213" s="2371"/>
      <c r="H1213" s="2371"/>
      <c r="I1213" s="2371"/>
      <c r="J1213" s="2371"/>
      <c r="K1213" s="2427">
        <v>5.2587878680712019E-2</v>
      </c>
      <c r="L1213" s="2427">
        <v>5.099745324416588E-2</v>
      </c>
      <c r="M1213" s="2427">
        <v>4.837006859452099E-2</v>
      </c>
      <c r="N1213" s="2427">
        <v>5.4444311610814602E-2</v>
      </c>
      <c r="O1213" s="2428">
        <v>4.4373685783448726E-2</v>
      </c>
      <c r="P1213" s="2427">
        <v>4.8896756901060781E-2</v>
      </c>
      <c r="R1213" s="2419">
        <v>5.0931806875171397E-2</v>
      </c>
      <c r="S1213" s="2419">
        <v>5.2020406796581341E-2</v>
      </c>
      <c r="T1213" s="226"/>
      <c r="U1213" s="2419">
        <v>5.8616650414018215E-2</v>
      </c>
      <c r="V1213" s="2419">
        <v>6.1256961093203721E-2</v>
      </c>
      <c r="W1213" s="2419">
        <v>5.4806422757597291E-2</v>
      </c>
      <c r="X1213" s="2419">
        <v>5.7171136067606522E-2</v>
      </c>
      <c r="Y1213" s="2419" t="s">
        <v>1027</v>
      </c>
      <c r="AA1213" s="152"/>
      <c r="AB1213" s="152"/>
      <c r="AC1213" s="152"/>
      <c r="AD1213" s="152"/>
      <c r="AE1213" s="152"/>
      <c r="AF1213" s="152"/>
    </row>
    <row r="1214" spans="1:32" s="2185" customFormat="1" ht="13.8">
      <c r="A1214" s="152"/>
      <c r="B1214" s="152"/>
      <c r="D1214" s="2441"/>
      <c r="E1214" s="2339"/>
      <c r="F1214" s="2187"/>
      <c r="O1214" s="2372"/>
      <c r="P1214" s="2373"/>
      <c r="AA1214" s="152"/>
      <c r="AB1214" s="152"/>
      <c r="AC1214" s="152"/>
      <c r="AD1214" s="152"/>
      <c r="AE1214" s="152"/>
      <c r="AF1214" s="152"/>
    </row>
    <row r="1215" spans="1:32" s="2185" customFormat="1" ht="13.8">
      <c r="A1215" s="152"/>
      <c r="B1215" s="152"/>
      <c r="D1215" s="2441"/>
      <c r="E1215" s="2339"/>
      <c r="F1215" s="2187"/>
      <c r="O1215" s="2372"/>
      <c r="P1215" s="2373"/>
      <c r="AA1215" s="152"/>
      <c r="AB1215" s="152"/>
      <c r="AC1215" s="152"/>
      <c r="AD1215" s="152"/>
      <c r="AE1215" s="152"/>
      <c r="AF1215" s="152"/>
    </row>
    <row r="1216" spans="1:32" s="2185" customFormat="1" ht="13.8">
      <c r="A1216" s="152"/>
      <c r="B1216" s="152"/>
      <c r="D1216" s="2374"/>
      <c r="E1216" s="2187"/>
      <c r="F1216" s="2187"/>
      <c r="O1216" s="2372"/>
      <c r="P1216" s="2373"/>
      <c r="R1216" s="2375"/>
      <c r="AA1216" s="152"/>
      <c r="AB1216" s="152"/>
      <c r="AC1216" s="152"/>
      <c r="AD1216" s="152"/>
      <c r="AE1216" s="152"/>
      <c r="AF1216" s="152"/>
    </row>
    <row r="1217" spans="1:32" s="2185" customFormat="1" ht="13.8">
      <c r="A1217" s="152"/>
      <c r="B1217" s="152"/>
      <c r="D1217" s="2324">
        <v>7.0599999999999987</v>
      </c>
      <c r="E1217" s="2412"/>
      <c r="F1217" s="2326" t="s">
        <v>1067</v>
      </c>
      <c r="G1217" s="2320" t="s">
        <v>1435</v>
      </c>
      <c r="H1217" s="2320"/>
      <c r="I1217" s="2320"/>
      <c r="J1217" s="2327"/>
      <c r="K1217" s="2327" t="s">
        <v>463</v>
      </c>
      <c r="L1217" s="2327" t="s">
        <v>464</v>
      </c>
      <c r="M1217" s="2327" t="s">
        <v>465</v>
      </c>
      <c r="N1217" s="2327" t="s">
        <v>466</v>
      </c>
      <c r="O1217" s="2328" t="s">
        <v>147</v>
      </c>
      <c r="P1217" s="2330" t="s">
        <v>148</v>
      </c>
      <c r="R1217" s="2404"/>
      <c r="AA1217" s="152"/>
      <c r="AB1217" s="152"/>
      <c r="AC1217" s="152"/>
      <c r="AD1217" s="152"/>
      <c r="AE1217" s="152"/>
      <c r="AF1217" s="152"/>
    </row>
    <row r="1218" spans="1:32" s="2185" customFormat="1" ht="13.8">
      <c r="A1218" s="152"/>
      <c r="B1218" s="152"/>
      <c r="D1218" s="2324"/>
      <c r="E1218" s="2234">
        <v>0</v>
      </c>
      <c r="F1218" s="2432">
        <v>0</v>
      </c>
      <c r="G1218" s="2433">
        <v>0</v>
      </c>
      <c r="H1218" s="2433"/>
      <c r="I1218" s="2436"/>
      <c r="J1218" s="2436"/>
      <c r="K1218" s="2461" t="s">
        <v>1027</v>
      </c>
      <c r="L1218" s="2461" t="s">
        <v>1027</v>
      </c>
      <c r="M1218" s="2461" t="s">
        <v>1027</v>
      </c>
      <c r="N1218" s="2461" t="s">
        <v>1027</v>
      </c>
      <c r="O1218" s="2464" t="s">
        <v>1027</v>
      </c>
      <c r="P1218" s="2461" t="s">
        <v>1027</v>
      </c>
      <c r="R1218" s="2404"/>
      <c r="AA1218" s="152"/>
      <c r="AB1218" s="152"/>
      <c r="AC1218" s="152"/>
      <c r="AD1218" s="152"/>
      <c r="AE1218" s="152"/>
      <c r="AF1218" s="152"/>
    </row>
    <row r="1219" spans="1:32" s="2185" customFormat="1" ht="13.8">
      <c r="A1219" s="2226" t="s">
        <v>232</v>
      </c>
      <c r="B1219" s="152"/>
      <c r="C1219" s="2339"/>
      <c r="D1219" s="2340"/>
      <c r="E1219" s="2234">
        <v>1</v>
      </c>
      <c r="F1219" s="2187" t="s">
        <v>1494</v>
      </c>
      <c r="G1219" s="2389" t="s">
        <v>945</v>
      </c>
      <c r="H1219" s="2389"/>
      <c r="I1219" s="2389"/>
      <c r="J1219" s="2389"/>
      <c r="K1219" s="2425">
        <v>3.0750814077092046E-2</v>
      </c>
      <c r="L1219" s="2425">
        <v>-1.7867238202843267E-2</v>
      </c>
      <c r="M1219" s="2425">
        <v>2.3305772786440589E-2</v>
      </c>
      <c r="N1219" s="2425">
        <v>2.3659775959753979E-2</v>
      </c>
      <c r="O1219" s="2426">
        <v>1.9545507582110253E-2</v>
      </c>
      <c r="P1219" s="2425">
        <v>2.4036226031958794E-2</v>
      </c>
      <c r="T1219" s="226"/>
      <c r="AA1219" s="152"/>
      <c r="AB1219" s="152"/>
      <c r="AC1219" s="152"/>
      <c r="AD1219" s="152"/>
      <c r="AE1219" s="152"/>
      <c r="AF1219" s="152"/>
    </row>
    <row r="1220" spans="1:32" s="2185" customFormat="1" ht="13.8">
      <c r="A1220" s="2226" t="s">
        <v>232</v>
      </c>
      <c r="B1220" s="152"/>
      <c r="D1220" s="2340"/>
      <c r="E1220" s="2234">
        <v>2</v>
      </c>
      <c r="F1220" s="2187" t="s">
        <v>1498</v>
      </c>
      <c r="G1220" s="2389" t="s">
        <v>953</v>
      </c>
      <c r="H1220" s="2389"/>
      <c r="I1220" s="2389"/>
      <c r="J1220" s="2389"/>
      <c r="K1220" s="2425">
        <v>3.1145054566566337E-2</v>
      </c>
      <c r="L1220" s="2425">
        <v>1.7146626496587495E-2</v>
      </c>
      <c r="M1220" s="2425">
        <v>2.5393176858236752E-2</v>
      </c>
      <c r="N1220" s="2425">
        <v>1.6547404217298136E-2</v>
      </c>
      <c r="O1220" s="2426">
        <v>2.4412160865482948E-2</v>
      </c>
      <c r="P1220" s="2425">
        <v>2.4000800273726145E-2</v>
      </c>
      <c r="T1220" s="226"/>
      <c r="AA1220" s="152"/>
      <c r="AB1220" s="152"/>
      <c r="AC1220" s="152"/>
      <c r="AD1220" s="152"/>
      <c r="AE1220" s="152"/>
      <c r="AF1220" s="152"/>
    </row>
    <row r="1221" spans="1:32" s="2185" customFormat="1" ht="13.8">
      <c r="A1221" s="2226" t="s">
        <v>232</v>
      </c>
      <c r="B1221" s="152"/>
      <c r="C1221" s="2339"/>
      <c r="D1221" s="2374"/>
      <c r="E1221" s="2234">
        <v>3</v>
      </c>
      <c r="F1221" s="2187" t="s">
        <v>1500</v>
      </c>
      <c r="G1221" s="2389" t="s">
        <v>964</v>
      </c>
      <c r="H1221" s="2389"/>
      <c r="I1221" s="2389"/>
      <c r="J1221" s="2389"/>
      <c r="K1221" s="2425">
        <v>6.9250963247285482E-2</v>
      </c>
      <c r="L1221" s="2425">
        <v>5.2955231175014793E-2</v>
      </c>
      <c r="M1221" s="2425">
        <v>3.6424196093948376E-2</v>
      </c>
      <c r="N1221" s="2425">
        <v>4.0107990991315075E-2</v>
      </c>
      <c r="O1221" s="2426">
        <v>2.9387107018100985E-2</v>
      </c>
      <c r="P1221" s="2425">
        <v>3.5852351418076717E-2</v>
      </c>
      <c r="T1221" s="226"/>
      <c r="AA1221" s="152"/>
      <c r="AB1221" s="152"/>
      <c r="AC1221" s="152"/>
      <c r="AD1221" s="152"/>
      <c r="AE1221" s="152"/>
      <c r="AF1221" s="152"/>
    </row>
    <row r="1222" spans="1:32" s="2185" customFormat="1" ht="13.8">
      <c r="A1222" s="2226" t="s">
        <v>232</v>
      </c>
      <c r="B1222" s="152"/>
      <c r="C1222" s="2339"/>
      <c r="D1222" s="2340"/>
      <c r="E1222" s="2234">
        <v>4</v>
      </c>
      <c r="F1222" s="2187" t="s">
        <v>1503</v>
      </c>
      <c r="G1222" s="2389" t="s">
        <v>971</v>
      </c>
      <c r="H1222" s="2389"/>
      <c r="I1222" s="2389"/>
      <c r="J1222" s="2389"/>
      <c r="K1222" s="2425">
        <v>3.4868831369966415E-2</v>
      </c>
      <c r="L1222" s="2425">
        <v>2.4806976781946922E-2</v>
      </c>
      <c r="M1222" s="2425">
        <v>3.1885928883847517E-2</v>
      </c>
      <c r="N1222" s="2425">
        <v>3.4786278919948614E-2</v>
      </c>
      <c r="O1222" s="2426">
        <v>3.5799588708296304E-2</v>
      </c>
      <c r="P1222" s="2425">
        <v>2.7960585357225811E-2</v>
      </c>
      <c r="T1222" s="226"/>
      <c r="AA1222" s="152"/>
      <c r="AB1222" s="152"/>
      <c r="AC1222" s="152"/>
      <c r="AD1222" s="152"/>
      <c r="AE1222" s="152"/>
      <c r="AF1222" s="152"/>
    </row>
    <row r="1223" spans="1:32" s="2185" customFormat="1" ht="13.8">
      <c r="A1223" s="2226" t="s">
        <v>232</v>
      </c>
      <c r="B1223" s="152"/>
      <c r="C1223" s="2339"/>
      <c r="D1223" s="2340"/>
      <c r="E1223" s="2234">
        <v>5</v>
      </c>
      <c r="F1223" s="2187" t="s">
        <v>1504</v>
      </c>
      <c r="G1223" s="2389" t="s">
        <v>978</v>
      </c>
      <c r="H1223" s="2389"/>
      <c r="I1223" s="2389"/>
      <c r="J1223" s="2389"/>
      <c r="K1223" s="2425">
        <v>2.404643449419569E-2</v>
      </c>
      <c r="L1223" s="2425">
        <v>3.2824733989158805E-2</v>
      </c>
      <c r="M1223" s="2425">
        <v>5.2729869273865755E-2</v>
      </c>
      <c r="N1223" s="2425">
        <v>1.8532818532818532E-2</v>
      </c>
      <c r="O1223" s="2426">
        <v>1.0396451344607708E-2</v>
      </c>
      <c r="P1223" s="2425">
        <v>-2.2892819979188347E-2</v>
      </c>
      <c r="T1223" s="226"/>
      <c r="AA1223" s="152"/>
      <c r="AB1223" s="152"/>
      <c r="AC1223" s="152"/>
      <c r="AD1223" s="152"/>
      <c r="AE1223" s="152"/>
      <c r="AF1223" s="152"/>
    </row>
    <row r="1224" spans="1:32" s="2185" customFormat="1" ht="13.8">
      <c r="A1224" s="2226" t="s">
        <v>232</v>
      </c>
      <c r="B1224" s="152"/>
      <c r="C1224" s="2339"/>
      <c r="D1224" s="2340"/>
      <c r="E1224" s="2234">
        <v>6</v>
      </c>
      <c r="F1224" s="2187" t="s">
        <v>1505</v>
      </c>
      <c r="G1224" s="2389" t="s">
        <v>985</v>
      </c>
      <c r="H1224" s="2389"/>
      <c r="I1224" s="2389"/>
      <c r="J1224" s="2389"/>
      <c r="K1224" s="2425">
        <v>4.5006125335266635E-2</v>
      </c>
      <c r="L1224" s="2425">
        <v>7.7273990860545788E-2</v>
      </c>
      <c r="M1224" s="2425">
        <v>9.1850337717320051E-3</v>
      </c>
      <c r="N1224" s="2425">
        <v>7.7885128364897249E-2</v>
      </c>
      <c r="O1224" s="2426">
        <v>7.9787533997458374E-2</v>
      </c>
      <c r="P1224" s="2425">
        <v>8.1876316575276165E-2</v>
      </c>
      <c r="T1224" s="226"/>
      <c r="AA1224" s="152"/>
      <c r="AB1224" s="152"/>
      <c r="AC1224" s="152"/>
      <c r="AD1224" s="152"/>
      <c r="AE1224" s="152"/>
      <c r="AF1224" s="152"/>
    </row>
    <row r="1225" spans="1:32" s="2185" customFormat="1" ht="13.8">
      <c r="A1225" s="2226" t="s">
        <v>232</v>
      </c>
      <c r="B1225" s="152"/>
      <c r="D1225" s="2340"/>
      <c r="E1225" s="2234">
        <v>7</v>
      </c>
      <c r="F1225" s="2187" t="s">
        <v>1508</v>
      </c>
      <c r="G1225" s="2389" t="s">
        <v>996</v>
      </c>
      <c r="H1225" s="2389"/>
      <c r="I1225" s="2389"/>
      <c r="J1225" s="2389"/>
      <c r="K1225" s="2425">
        <v>6.278455881345063E-2</v>
      </c>
      <c r="L1225" s="2425">
        <v>5.2607465947145313E-2</v>
      </c>
      <c r="M1225" s="2425">
        <v>5.0235810764441981E-2</v>
      </c>
      <c r="N1225" s="2425">
        <v>5.1620369225595555E-2</v>
      </c>
      <c r="O1225" s="2426">
        <v>-1.0573716733042542E-3</v>
      </c>
      <c r="P1225" s="2425">
        <v>5.7472855102121211E-2</v>
      </c>
      <c r="T1225" s="226"/>
      <c r="AA1225" s="152"/>
      <c r="AB1225" s="152"/>
      <c r="AC1225" s="152"/>
      <c r="AD1225" s="152"/>
      <c r="AE1225" s="152"/>
      <c r="AF1225" s="152"/>
    </row>
    <row r="1226" spans="1:32" s="2185" customFormat="1" ht="13.8">
      <c r="A1226" s="2226" t="s">
        <v>232</v>
      </c>
      <c r="B1226" s="152"/>
      <c r="D1226" s="2340"/>
      <c r="E1226" s="2234">
        <v>8</v>
      </c>
      <c r="F1226" s="2187" t="s">
        <v>1510</v>
      </c>
      <c r="G1226" s="2389" t="s">
        <v>1004</v>
      </c>
      <c r="H1226" s="2389"/>
      <c r="I1226" s="2389"/>
      <c r="J1226" s="2389"/>
      <c r="K1226" s="2425">
        <v>2.9094722729779116E-2</v>
      </c>
      <c r="L1226" s="2425">
        <v>3.1371566181037577E-2</v>
      </c>
      <c r="M1226" s="2425">
        <v>-4.4944997380827658E-3</v>
      </c>
      <c r="N1226" s="2425">
        <v>2.8307131465026204E-2</v>
      </c>
      <c r="O1226" s="2426">
        <v>2.2491743019097961E-2</v>
      </c>
      <c r="P1226" s="2425">
        <v>1.8853674228649749E-2</v>
      </c>
      <c r="T1226" s="226"/>
      <c r="AA1226" s="152"/>
      <c r="AB1226" s="152"/>
      <c r="AC1226" s="152"/>
      <c r="AD1226" s="152"/>
      <c r="AE1226" s="152"/>
      <c r="AF1226" s="152"/>
    </row>
    <row r="1227" spans="1:32" s="2185" customFormat="1" ht="13.8">
      <c r="A1227" s="2226" t="s">
        <v>590</v>
      </c>
      <c r="B1227" s="152"/>
      <c r="D1227" s="2340"/>
      <c r="E1227" s="2234">
        <v>9</v>
      </c>
      <c r="F1227" s="2187" t="s">
        <v>1027</v>
      </c>
      <c r="G1227" s="2389">
        <v>0</v>
      </c>
      <c r="H1227" s="2389"/>
      <c r="I1227" s="2389"/>
      <c r="J1227" s="2389"/>
      <c r="K1227" s="2425" t="s">
        <v>1027</v>
      </c>
      <c r="L1227" s="2425" t="s">
        <v>1027</v>
      </c>
      <c r="M1227" s="2425" t="s">
        <v>1027</v>
      </c>
      <c r="N1227" s="2425" t="s">
        <v>1027</v>
      </c>
      <c r="O1227" s="2426" t="s">
        <v>1027</v>
      </c>
      <c r="P1227" s="2425" t="s">
        <v>1027</v>
      </c>
      <c r="T1227" s="226"/>
      <c r="AA1227" s="152"/>
      <c r="AB1227" s="152"/>
      <c r="AC1227" s="152"/>
      <c r="AD1227" s="152"/>
      <c r="AE1227" s="152"/>
      <c r="AF1227" s="152"/>
    </row>
    <row r="1228" spans="1:32" s="2185" customFormat="1" ht="13.8">
      <c r="A1228" s="2226" t="s">
        <v>590</v>
      </c>
      <c r="B1228" s="152"/>
      <c r="D1228" s="2340"/>
      <c r="E1228" s="2234">
        <v>10</v>
      </c>
      <c r="F1228" s="2187" t="s">
        <v>1027</v>
      </c>
      <c r="G1228" s="2389">
        <v>0</v>
      </c>
      <c r="H1228" s="2389"/>
      <c r="I1228" s="2389"/>
      <c r="J1228" s="2389"/>
      <c r="K1228" s="2425" t="s">
        <v>1027</v>
      </c>
      <c r="L1228" s="2425" t="s">
        <v>1027</v>
      </c>
      <c r="M1228" s="2425" t="s">
        <v>1027</v>
      </c>
      <c r="N1228" s="2425" t="s">
        <v>1027</v>
      </c>
      <c r="O1228" s="2426" t="s">
        <v>1027</v>
      </c>
      <c r="P1228" s="2425" t="s">
        <v>1027</v>
      </c>
      <c r="T1228" s="226"/>
      <c r="AA1228" s="152"/>
      <c r="AB1228" s="152"/>
      <c r="AC1228" s="152"/>
      <c r="AD1228" s="152"/>
      <c r="AE1228" s="152"/>
      <c r="AF1228" s="152"/>
    </row>
    <row r="1229" spans="1:32" s="2185" customFormat="1" ht="13.8">
      <c r="A1229" s="2226" t="s">
        <v>590</v>
      </c>
      <c r="B1229" s="152"/>
      <c r="D1229" s="2340"/>
      <c r="E1229" s="2234">
        <v>11</v>
      </c>
      <c r="F1229" s="2187" t="s">
        <v>1027</v>
      </c>
      <c r="G1229" s="2389">
        <v>0</v>
      </c>
      <c r="H1229" s="2389"/>
      <c r="I1229" s="2389"/>
      <c r="J1229" s="2389"/>
      <c r="K1229" s="2425" t="s">
        <v>1027</v>
      </c>
      <c r="L1229" s="2425" t="s">
        <v>1027</v>
      </c>
      <c r="M1229" s="2425" t="s">
        <v>1027</v>
      </c>
      <c r="N1229" s="2425" t="s">
        <v>1027</v>
      </c>
      <c r="O1229" s="2426" t="s">
        <v>1027</v>
      </c>
      <c r="P1229" s="2425" t="s">
        <v>1027</v>
      </c>
      <c r="T1229" s="2390"/>
      <c r="AA1229" s="152"/>
      <c r="AB1229" s="152"/>
      <c r="AC1229" s="152"/>
      <c r="AD1229" s="152"/>
      <c r="AE1229" s="152"/>
      <c r="AF1229" s="152"/>
    </row>
    <row r="1230" spans="1:32" s="2185" customFormat="1" ht="13.8">
      <c r="A1230" s="2226" t="s">
        <v>590</v>
      </c>
      <c r="B1230" s="152"/>
      <c r="D1230" s="2340"/>
      <c r="E1230" s="2234">
        <v>12</v>
      </c>
      <c r="F1230" s="2187" t="s">
        <v>1027</v>
      </c>
      <c r="G1230" s="2389">
        <v>0</v>
      </c>
      <c r="H1230" s="2389"/>
      <c r="I1230" s="2389"/>
      <c r="J1230" s="2389"/>
      <c r="K1230" s="2425" t="s">
        <v>1027</v>
      </c>
      <c r="L1230" s="2425" t="s">
        <v>1027</v>
      </c>
      <c r="M1230" s="2425" t="s">
        <v>1027</v>
      </c>
      <c r="N1230" s="2425" t="s">
        <v>1027</v>
      </c>
      <c r="O1230" s="2426" t="s">
        <v>1027</v>
      </c>
      <c r="P1230" s="2425" t="s">
        <v>1027</v>
      </c>
      <c r="T1230" s="2390"/>
      <c r="AA1230" s="152"/>
      <c r="AB1230" s="152"/>
      <c r="AC1230" s="152"/>
      <c r="AD1230" s="152"/>
      <c r="AE1230" s="152"/>
      <c r="AF1230" s="152"/>
    </row>
    <row r="1231" spans="1:32" s="2185" customFormat="1" ht="13.8">
      <c r="A1231" s="2226" t="s">
        <v>590</v>
      </c>
      <c r="B1231" s="152"/>
      <c r="D1231" s="2340"/>
      <c r="E1231" s="2234">
        <v>13</v>
      </c>
      <c r="F1231" s="2187" t="s">
        <v>1027</v>
      </c>
      <c r="G1231" s="2389">
        <v>0</v>
      </c>
      <c r="H1231" s="2389"/>
      <c r="I1231" s="2389"/>
      <c r="J1231" s="2389"/>
      <c r="K1231" s="2425" t="s">
        <v>1027</v>
      </c>
      <c r="L1231" s="2425" t="s">
        <v>1027</v>
      </c>
      <c r="M1231" s="2425" t="s">
        <v>1027</v>
      </c>
      <c r="N1231" s="2425" t="s">
        <v>1027</v>
      </c>
      <c r="O1231" s="2426" t="s">
        <v>1027</v>
      </c>
      <c r="P1231" s="2425" t="s">
        <v>1027</v>
      </c>
      <c r="T1231" s="2390"/>
      <c r="AA1231" s="152"/>
      <c r="AB1231" s="152"/>
      <c r="AC1231" s="152"/>
      <c r="AD1231" s="152"/>
      <c r="AE1231" s="152"/>
      <c r="AF1231" s="152"/>
    </row>
    <row r="1232" spans="1:32" s="2185" customFormat="1" ht="13.8">
      <c r="A1232" s="2226" t="s">
        <v>590</v>
      </c>
      <c r="B1232" s="152"/>
      <c r="D1232" s="2340"/>
      <c r="E1232" s="2234">
        <v>14</v>
      </c>
      <c r="F1232" s="2187" t="s">
        <v>1027</v>
      </c>
      <c r="G1232" s="2389">
        <v>0</v>
      </c>
      <c r="H1232" s="2389"/>
      <c r="I1232" s="2389"/>
      <c r="J1232" s="2389"/>
      <c r="K1232" s="2425" t="s">
        <v>1027</v>
      </c>
      <c r="L1232" s="2425" t="s">
        <v>1027</v>
      </c>
      <c r="M1232" s="2425" t="s">
        <v>1027</v>
      </c>
      <c r="N1232" s="2425" t="s">
        <v>1027</v>
      </c>
      <c r="O1232" s="2426" t="s">
        <v>1027</v>
      </c>
      <c r="P1232" s="2425" t="s">
        <v>1027</v>
      </c>
      <c r="T1232" s="2390"/>
      <c r="AA1232" s="152"/>
      <c r="AB1232" s="152"/>
      <c r="AC1232" s="152"/>
      <c r="AD1232" s="152"/>
      <c r="AE1232" s="152"/>
      <c r="AF1232" s="152"/>
    </row>
    <row r="1233" spans="1:32" s="2185" customFormat="1" ht="13.8">
      <c r="A1233" s="2226" t="s">
        <v>590</v>
      </c>
      <c r="B1233" s="152"/>
      <c r="D1233" s="2340"/>
      <c r="E1233" s="2234">
        <v>15</v>
      </c>
      <c r="F1233" s="2187" t="s">
        <v>1027</v>
      </c>
      <c r="G1233" s="2389">
        <v>0</v>
      </c>
      <c r="H1233" s="2389"/>
      <c r="I1233" s="2389"/>
      <c r="J1233" s="2389"/>
      <c r="K1233" s="2425" t="s">
        <v>1027</v>
      </c>
      <c r="L1233" s="2425" t="s">
        <v>1027</v>
      </c>
      <c r="M1233" s="2425" t="s">
        <v>1027</v>
      </c>
      <c r="N1233" s="2425" t="s">
        <v>1027</v>
      </c>
      <c r="O1233" s="2426" t="s">
        <v>1027</v>
      </c>
      <c r="P1233" s="2425" t="s">
        <v>1027</v>
      </c>
      <c r="T1233" s="2390"/>
      <c r="AA1233" s="152"/>
      <c r="AB1233" s="152"/>
      <c r="AC1233" s="152"/>
      <c r="AD1233" s="152"/>
      <c r="AE1233" s="152"/>
      <c r="AF1233" s="152"/>
    </row>
    <row r="1234" spans="1:32" s="2185" customFormat="1" ht="13.8">
      <c r="A1234" s="2226" t="s">
        <v>590</v>
      </c>
      <c r="B1234" s="152"/>
      <c r="D1234" s="2340"/>
      <c r="E1234" s="2234">
        <v>16</v>
      </c>
      <c r="F1234" s="2187" t="s">
        <v>1027</v>
      </c>
      <c r="G1234" s="2389">
        <v>0</v>
      </c>
      <c r="H1234" s="2389"/>
      <c r="I1234" s="2389"/>
      <c r="J1234" s="2389"/>
      <c r="K1234" s="2425" t="s">
        <v>1027</v>
      </c>
      <c r="L1234" s="2425" t="s">
        <v>1027</v>
      </c>
      <c r="M1234" s="2425" t="s">
        <v>1027</v>
      </c>
      <c r="N1234" s="2425" t="s">
        <v>1027</v>
      </c>
      <c r="O1234" s="2426" t="s">
        <v>1027</v>
      </c>
      <c r="P1234" s="2425" t="s">
        <v>1027</v>
      </c>
      <c r="T1234" s="2390"/>
      <c r="AA1234" s="152"/>
      <c r="AB1234" s="152"/>
      <c r="AC1234" s="152"/>
      <c r="AD1234" s="152"/>
      <c r="AE1234" s="152"/>
      <c r="AF1234" s="152"/>
    </row>
    <row r="1235" spans="1:32" s="2185" customFormat="1" ht="13.8">
      <c r="A1235" s="2226" t="s">
        <v>590</v>
      </c>
      <c r="B1235" s="152"/>
      <c r="D1235" s="2340"/>
      <c r="E1235" s="2234">
        <v>17</v>
      </c>
      <c r="F1235" s="2187" t="s">
        <v>1027</v>
      </c>
      <c r="G1235" s="2389">
        <v>0</v>
      </c>
      <c r="H1235" s="2389"/>
      <c r="I1235" s="2389"/>
      <c r="J1235" s="2389"/>
      <c r="K1235" s="2425" t="s">
        <v>1027</v>
      </c>
      <c r="L1235" s="2425" t="s">
        <v>1027</v>
      </c>
      <c r="M1235" s="2425" t="s">
        <v>1027</v>
      </c>
      <c r="N1235" s="2425" t="s">
        <v>1027</v>
      </c>
      <c r="O1235" s="2426" t="s">
        <v>1027</v>
      </c>
      <c r="P1235" s="2425" t="s">
        <v>1027</v>
      </c>
      <c r="T1235" s="2390"/>
      <c r="AA1235" s="152"/>
      <c r="AB1235" s="152"/>
      <c r="AC1235" s="152"/>
      <c r="AD1235" s="152"/>
      <c r="AE1235" s="152"/>
      <c r="AF1235" s="152"/>
    </row>
    <row r="1236" spans="1:32" s="2185" customFormat="1" ht="13.8">
      <c r="A1236" s="2226" t="s">
        <v>590</v>
      </c>
      <c r="B1236" s="152"/>
      <c r="D1236" s="2340"/>
      <c r="E1236" s="2234">
        <v>18</v>
      </c>
      <c r="F1236" s="2187" t="s">
        <v>1027</v>
      </c>
      <c r="G1236" s="2389">
        <v>0</v>
      </c>
      <c r="H1236" s="2389"/>
      <c r="I1236" s="2389"/>
      <c r="J1236" s="2389"/>
      <c r="K1236" s="2425" t="s">
        <v>1027</v>
      </c>
      <c r="L1236" s="2425" t="s">
        <v>1027</v>
      </c>
      <c r="M1236" s="2425" t="s">
        <v>1027</v>
      </c>
      <c r="N1236" s="2425" t="s">
        <v>1027</v>
      </c>
      <c r="O1236" s="2426" t="s">
        <v>1027</v>
      </c>
      <c r="P1236" s="2425" t="s">
        <v>1027</v>
      </c>
      <c r="T1236" s="2390"/>
      <c r="AA1236" s="152"/>
      <c r="AB1236" s="152"/>
      <c r="AC1236" s="152"/>
      <c r="AD1236" s="152"/>
      <c r="AE1236" s="152"/>
      <c r="AF1236" s="152"/>
    </row>
    <row r="1237" spans="1:32" s="2185" customFormat="1" ht="13.8">
      <c r="A1237" s="2226" t="s">
        <v>590</v>
      </c>
      <c r="B1237" s="152"/>
      <c r="D1237" s="2340"/>
      <c r="E1237" s="2234">
        <v>19</v>
      </c>
      <c r="F1237" s="2187" t="s">
        <v>1027</v>
      </c>
      <c r="G1237" s="2389">
        <v>0</v>
      </c>
      <c r="H1237" s="2389"/>
      <c r="I1237" s="2389"/>
      <c r="J1237" s="2389"/>
      <c r="K1237" s="2425" t="s">
        <v>1027</v>
      </c>
      <c r="L1237" s="2425" t="s">
        <v>1027</v>
      </c>
      <c r="M1237" s="2425" t="s">
        <v>1027</v>
      </c>
      <c r="N1237" s="2425" t="s">
        <v>1027</v>
      </c>
      <c r="O1237" s="2426" t="s">
        <v>1027</v>
      </c>
      <c r="P1237" s="2425" t="s">
        <v>1027</v>
      </c>
      <c r="T1237" s="2390"/>
      <c r="AA1237" s="152"/>
      <c r="AB1237" s="152"/>
      <c r="AC1237" s="152"/>
      <c r="AD1237" s="152"/>
      <c r="AE1237" s="152"/>
      <c r="AF1237" s="152"/>
    </row>
    <row r="1238" spans="1:32" s="2185" customFormat="1" ht="13.8">
      <c r="A1238" s="2226" t="s">
        <v>590</v>
      </c>
      <c r="B1238" s="152"/>
      <c r="D1238" s="2340"/>
      <c r="E1238" s="2234">
        <v>20</v>
      </c>
      <c r="F1238" s="2187" t="s">
        <v>1027</v>
      </c>
      <c r="G1238" s="2389">
        <v>0</v>
      </c>
      <c r="H1238" s="2389"/>
      <c r="I1238" s="2389"/>
      <c r="J1238" s="2389"/>
      <c r="K1238" s="2425" t="s">
        <v>1027</v>
      </c>
      <c r="L1238" s="2425" t="s">
        <v>1027</v>
      </c>
      <c r="M1238" s="2425" t="s">
        <v>1027</v>
      </c>
      <c r="N1238" s="2425" t="s">
        <v>1027</v>
      </c>
      <c r="O1238" s="2426" t="s">
        <v>1027</v>
      </c>
      <c r="P1238" s="2425" t="s">
        <v>1027</v>
      </c>
      <c r="T1238" s="2390"/>
      <c r="AA1238" s="152"/>
      <c r="AB1238" s="152"/>
      <c r="AC1238" s="152"/>
      <c r="AD1238" s="152"/>
      <c r="AE1238" s="152"/>
      <c r="AF1238" s="152"/>
    </row>
    <row r="1239" spans="1:32" s="2185" customFormat="1" ht="13.8">
      <c r="A1239" s="2226" t="s">
        <v>590</v>
      </c>
      <c r="B1239" s="152"/>
      <c r="D1239" s="2340"/>
      <c r="E1239" s="2234">
        <v>21</v>
      </c>
      <c r="F1239" s="2187" t="s">
        <v>1027</v>
      </c>
      <c r="G1239" s="2389">
        <v>0</v>
      </c>
      <c r="H1239" s="2389"/>
      <c r="I1239" s="2389"/>
      <c r="J1239" s="2389"/>
      <c r="K1239" s="2425" t="s">
        <v>1027</v>
      </c>
      <c r="L1239" s="2425" t="s">
        <v>1027</v>
      </c>
      <c r="M1239" s="2425" t="s">
        <v>1027</v>
      </c>
      <c r="N1239" s="2425" t="s">
        <v>1027</v>
      </c>
      <c r="O1239" s="2426" t="s">
        <v>1027</v>
      </c>
      <c r="P1239" s="2425" t="s">
        <v>1027</v>
      </c>
      <c r="T1239" s="2390"/>
      <c r="AA1239" s="152"/>
      <c r="AB1239" s="152"/>
      <c r="AC1239" s="152"/>
      <c r="AD1239" s="152"/>
      <c r="AE1239" s="152"/>
      <c r="AF1239" s="152"/>
    </row>
    <row r="1240" spans="1:32" s="2185" customFormat="1" ht="13.8">
      <c r="A1240" s="2226" t="s">
        <v>590</v>
      </c>
      <c r="B1240" s="152"/>
      <c r="D1240" s="2340"/>
      <c r="E1240" s="2234">
        <v>22</v>
      </c>
      <c r="F1240" s="2187" t="s">
        <v>1027</v>
      </c>
      <c r="G1240" s="2389">
        <v>0</v>
      </c>
      <c r="H1240" s="2389"/>
      <c r="I1240" s="2389"/>
      <c r="J1240" s="2389"/>
      <c r="K1240" s="2425" t="s">
        <v>1027</v>
      </c>
      <c r="L1240" s="2425" t="s">
        <v>1027</v>
      </c>
      <c r="M1240" s="2425" t="s">
        <v>1027</v>
      </c>
      <c r="N1240" s="2425" t="s">
        <v>1027</v>
      </c>
      <c r="O1240" s="2426" t="s">
        <v>1027</v>
      </c>
      <c r="P1240" s="2425" t="s">
        <v>1027</v>
      </c>
      <c r="T1240" s="2390"/>
      <c r="AA1240" s="152"/>
      <c r="AB1240" s="152"/>
      <c r="AC1240" s="152"/>
      <c r="AD1240" s="152"/>
      <c r="AE1240" s="152"/>
      <c r="AF1240" s="152"/>
    </row>
    <row r="1241" spans="1:32" s="2185" customFormat="1" ht="13.8">
      <c r="A1241" s="2226" t="s">
        <v>590</v>
      </c>
      <c r="B1241" s="152"/>
      <c r="D1241" s="2340"/>
      <c r="E1241" s="2234">
        <v>23</v>
      </c>
      <c r="F1241" s="2187" t="s">
        <v>1027</v>
      </c>
      <c r="G1241" s="2389">
        <v>0</v>
      </c>
      <c r="H1241" s="2389"/>
      <c r="I1241" s="2389"/>
      <c r="J1241" s="2389"/>
      <c r="K1241" s="2425" t="s">
        <v>1027</v>
      </c>
      <c r="L1241" s="2425" t="s">
        <v>1027</v>
      </c>
      <c r="M1241" s="2425" t="s">
        <v>1027</v>
      </c>
      <c r="N1241" s="2425" t="s">
        <v>1027</v>
      </c>
      <c r="O1241" s="2426" t="s">
        <v>1027</v>
      </c>
      <c r="P1241" s="2425" t="s">
        <v>1027</v>
      </c>
      <c r="T1241" s="2390"/>
      <c r="AA1241" s="152"/>
      <c r="AB1241" s="152"/>
      <c r="AC1241" s="152"/>
      <c r="AD1241" s="152"/>
      <c r="AE1241" s="152"/>
      <c r="AF1241" s="152"/>
    </row>
    <row r="1242" spans="1:32" s="2185" customFormat="1" ht="13.8">
      <c r="A1242" s="2226" t="s">
        <v>590</v>
      </c>
      <c r="B1242" s="152"/>
      <c r="D1242" s="2340"/>
      <c r="E1242" s="2234">
        <v>24</v>
      </c>
      <c r="F1242" s="2187" t="s">
        <v>1027</v>
      </c>
      <c r="G1242" s="2389">
        <v>0</v>
      </c>
      <c r="H1242" s="2389"/>
      <c r="I1242" s="2389"/>
      <c r="J1242" s="2389"/>
      <c r="K1242" s="2425" t="s">
        <v>1027</v>
      </c>
      <c r="L1242" s="2425" t="s">
        <v>1027</v>
      </c>
      <c r="M1242" s="2425" t="s">
        <v>1027</v>
      </c>
      <c r="N1242" s="2425" t="s">
        <v>1027</v>
      </c>
      <c r="O1242" s="2426" t="s">
        <v>1027</v>
      </c>
      <c r="P1242" s="2425" t="s">
        <v>1027</v>
      </c>
      <c r="T1242" s="2390"/>
      <c r="AA1242" s="152"/>
      <c r="AB1242" s="152"/>
      <c r="AC1242" s="152"/>
      <c r="AD1242" s="152"/>
      <c r="AE1242" s="152"/>
      <c r="AF1242" s="152"/>
    </row>
    <row r="1243" spans="1:32" s="2185" customFormat="1" ht="13.8">
      <c r="A1243" s="2226" t="s">
        <v>590</v>
      </c>
      <c r="B1243" s="152"/>
      <c r="D1243" s="2340"/>
      <c r="E1243" s="2234">
        <v>25</v>
      </c>
      <c r="F1243" s="2187" t="s">
        <v>1027</v>
      </c>
      <c r="G1243" s="2389">
        <v>0</v>
      </c>
      <c r="H1243" s="2389"/>
      <c r="I1243" s="2389"/>
      <c r="J1243" s="2389"/>
      <c r="K1243" s="2425" t="s">
        <v>1027</v>
      </c>
      <c r="L1243" s="2425" t="s">
        <v>1027</v>
      </c>
      <c r="M1243" s="2425" t="s">
        <v>1027</v>
      </c>
      <c r="N1243" s="2425" t="s">
        <v>1027</v>
      </c>
      <c r="O1243" s="2426" t="s">
        <v>1027</v>
      </c>
      <c r="P1243" s="2425" t="s">
        <v>1027</v>
      </c>
      <c r="T1243" s="2390"/>
      <c r="AA1243" s="152"/>
      <c r="AB1243" s="152"/>
      <c r="AC1243" s="152"/>
      <c r="AD1243" s="152"/>
      <c r="AE1243" s="152"/>
      <c r="AF1243" s="152"/>
    </row>
    <row r="1244" spans="1:32" s="2185" customFormat="1" ht="13.8">
      <c r="A1244" s="152"/>
      <c r="B1244" s="152"/>
      <c r="D1244" s="2340"/>
      <c r="F1244" s="2355" t="s">
        <v>1412</v>
      </c>
      <c r="G1244" s="2371"/>
      <c r="H1244" s="2371"/>
      <c r="I1244" s="2371"/>
      <c r="J1244" s="2371"/>
      <c r="K1244" s="2427">
        <v>3.3006942968266374E-2</v>
      </c>
      <c r="L1244" s="2427">
        <v>3.2098150085098191E-2</v>
      </c>
      <c r="M1244" s="2427">
        <v>2.8639552871042133E-2</v>
      </c>
      <c r="N1244" s="2427">
        <v>3.1546705192487409E-2</v>
      </c>
      <c r="O1244" s="2428">
        <v>2.3451951942290453E-2</v>
      </c>
      <c r="P1244" s="2427">
        <v>2.5998405694592303E-2</v>
      </c>
      <c r="T1244" s="226"/>
      <c r="AA1244" s="152"/>
      <c r="AB1244" s="152"/>
      <c r="AC1244" s="152"/>
      <c r="AD1244" s="152"/>
      <c r="AE1244" s="152"/>
      <c r="AF1244" s="152"/>
    </row>
    <row r="1245" spans="1:32" s="2185" customFormat="1" ht="13.2">
      <c r="A1245" s="152"/>
      <c r="B1245" s="152"/>
      <c r="D1245" s="2439"/>
      <c r="E1245" s="2339"/>
      <c r="F1245" s="2187"/>
      <c r="O1245" s="2186"/>
      <c r="P1245" s="2186"/>
      <c r="AA1245" s="152"/>
      <c r="AB1245" s="152"/>
      <c r="AC1245" s="152"/>
      <c r="AD1245" s="152"/>
      <c r="AE1245" s="152"/>
      <c r="AF1245" s="152"/>
    </row>
    <row r="1246" spans="1:32" s="2185" customFormat="1" ht="13.8">
      <c r="A1246" s="152"/>
      <c r="B1246" s="152"/>
      <c r="D1246" s="2374"/>
      <c r="E1246" s="2187"/>
      <c r="F1246" s="2187"/>
      <c r="O1246" s="2186"/>
      <c r="P1246" s="2186"/>
      <c r="R1246" s="2375"/>
      <c r="AA1246" s="152"/>
      <c r="AB1246" s="152"/>
      <c r="AC1246" s="152"/>
      <c r="AD1246" s="152"/>
      <c r="AE1246" s="152"/>
      <c r="AF1246" s="152"/>
    </row>
    <row r="1247" spans="1:32" s="2185" customFormat="1" ht="18">
      <c r="A1247" s="152"/>
      <c r="B1247" s="152"/>
      <c r="C1247" s="2450">
        <v>8</v>
      </c>
      <c r="D1247" s="2451" t="s">
        <v>1138</v>
      </c>
      <c r="E1247" s="2452"/>
      <c r="F1247" s="2453"/>
      <c r="G1247" s="2454"/>
      <c r="H1247" s="2454"/>
      <c r="I1247" s="2454"/>
      <c r="J1247" s="2454"/>
      <c r="K1247" s="2454"/>
      <c r="L1247" s="2381"/>
      <c r="M1247" s="2381"/>
      <c r="N1247" s="2381"/>
      <c r="O1247" s="2381"/>
      <c r="P1247" s="2381"/>
      <c r="Q1247" s="2381"/>
      <c r="R1247" s="2381"/>
      <c r="S1247" s="2381"/>
      <c r="T1247" s="2381"/>
      <c r="U1247" s="2381"/>
      <c r="V1247" s="2381"/>
      <c r="W1247" s="2381"/>
      <c r="X1247" s="2381"/>
      <c r="Y1247" s="2381"/>
      <c r="Z1247" s="2455"/>
      <c r="AA1247" s="152"/>
      <c r="AB1247" s="152"/>
      <c r="AC1247" s="152"/>
      <c r="AD1247" s="152"/>
      <c r="AE1247" s="152"/>
      <c r="AF1247" s="152"/>
    </row>
    <row r="1248" spans="1:32" s="2185" customFormat="1" ht="13.8">
      <c r="A1248" s="152"/>
      <c r="B1248" s="152"/>
      <c r="C1248" s="152"/>
      <c r="D1248" s="152"/>
      <c r="E1248" s="152"/>
      <c r="F1248" s="2186"/>
      <c r="G1248" s="2186"/>
      <c r="H1248" s="2186"/>
      <c r="I1248" s="2186"/>
      <c r="J1248" s="2454"/>
      <c r="K1248" s="2454"/>
      <c r="L1248" s="2381"/>
      <c r="M1248" s="2381"/>
      <c r="N1248" s="2381"/>
      <c r="O1248" s="2381"/>
      <c r="P1248" s="2381"/>
      <c r="Q1248" s="2381"/>
      <c r="R1248" s="2381"/>
      <c r="S1248" s="2381"/>
      <c r="T1248" s="2381"/>
      <c r="U1248" s="2381"/>
      <c r="V1248" s="2381"/>
      <c r="W1248" s="2381"/>
      <c r="X1248" s="2381"/>
      <c r="Y1248" s="2381"/>
      <c r="Z1248" s="2455"/>
      <c r="AA1248" s="152"/>
      <c r="AB1248" s="152"/>
      <c r="AC1248" s="152"/>
      <c r="AD1248" s="152"/>
      <c r="AE1248" s="152"/>
      <c r="AF1248" s="152"/>
    </row>
    <row r="1249" spans="1:32" s="2185" customFormat="1" ht="13.8">
      <c r="A1249" s="152"/>
      <c r="B1249" s="152"/>
      <c r="D1249" s="2324">
        <v>8.01</v>
      </c>
      <c r="E1249" s="2412"/>
      <c r="F1249" s="2326" t="s">
        <v>1059</v>
      </c>
      <c r="G1249" s="2320" t="s">
        <v>1435</v>
      </c>
      <c r="H1249" s="2320"/>
      <c r="I1249" s="2320"/>
      <c r="J1249" s="2327"/>
      <c r="K1249" s="2327" t="s">
        <v>463</v>
      </c>
      <c r="L1249" s="2327" t="s">
        <v>464</v>
      </c>
      <c r="M1249" s="2327" t="s">
        <v>465</v>
      </c>
      <c r="N1249" s="2327" t="s">
        <v>466</v>
      </c>
      <c r="O1249" s="2328" t="s">
        <v>147</v>
      </c>
      <c r="P1249" s="2330" t="s">
        <v>148</v>
      </c>
      <c r="R1249" s="2404"/>
      <c r="AA1249" s="152"/>
      <c r="AB1249" s="152"/>
      <c r="AC1249" s="152"/>
      <c r="AD1249" s="152"/>
      <c r="AE1249" s="152"/>
      <c r="AF1249" s="152"/>
    </row>
    <row r="1250" spans="1:32" s="2185" customFormat="1" ht="13.8">
      <c r="A1250" s="152"/>
      <c r="B1250" s="152"/>
      <c r="D1250" s="2324"/>
      <c r="E1250" s="2234">
        <v>0</v>
      </c>
      <c r="F1250" s="2432">
        <v>0</v>
      </c>
      <c r="G1250" s="2433">
        <v>0</v>
      </c>
      <c r="H1250" s="2433"/>
      <c r="I1250" s="2436"/>
      <c r="J1250" s="2436"/>
      <c r="K1250" s="2461" t="s">
        <v>1027</v>
      </c>
      <c r="L1250" s="2461" t="s">
        <v>1027</v>
      </c>
      <c r="M1250" s="2461" t="s">
        <v>1027</v>
      </c>
      <c r="N1250" s="2461" t="s">
        <v>1027</v>
      </c>
      <c r="O1250" s="2464" t="s">
        <v>1027</v>
      </c>
      <c r="P1250" s="2461" t="s">
        <v>1027</v>
      </c>
      <c r="R1250" s="2404"/>
      <c r="AA1250" s="152"/>
      <c r="AB1250" s="152"/>
      <c r="AC1250" s="152"/>
      <c r="AD1250" s="152"/>
      <c r="AE1250" s="152"/>
      <c r="AF1250" s="152"/>
    </row>
    <row r="1251" spans="1:32" s="2185" customFormat="1" ht="13.8">
      <c r="A1251" s="2226" t="s">
        <v>232</v>
      </c>
      <c r="B1251" s="152"/>
      <c r="C1251" s="2339"/>
      <c r="D1251" s="2340"/>
      <c r="E1251" s="2234">
        <v>1</v>
      </c>
      <c r="F1251" s="2187" t="s">
        <v>1494</v>
      </c>
      <c r="G1251" s="2389" t="s">
        <v>945</v>
      </c>
      <c r="H1251" s="2389"/>
      <c r="I1251" s="2389"/>
      <c r="J1251" s="2389"/>
      <c r="K1251" s="2425">
        <v>0.65094469504936059</v>
      </c>
      <c r="L1251" s="2425">
        <v>3.0824562651116487</v>
      </c>
      <c r="M1251" s="2425">
        <v>0.64973777265683974</v>
      </c>
      <c r="N1251" s="2425">
        <v>0.5757785249662194</v>
      </c>
      <c r="O1251" s="2426">
        <v>0.53196051721248427</v>
      </c>
      <c r="P1251" s="2425">
        <v>0.57585300461326461</v>
      </c>
      <c r="T1251" s="226"/>
      <c r="AA1251" s="152"/>
      <c r="AB1251" s="152"/>
      <c r="AC1251" s="152"/>
      <c r="AD1251" s="152"/>
      <c r="AE1251" s="152"/>
      <c r="AF1251" s="152"/>
    </row>
    <row r="1252" spans="1:32" s="2185" customFormat="1" ht="13.8">
      <c r="A1252" s="2226" t="s">
        <v>232</v>
      </c>
      <c r="B1252" s="152"/>
      <c r="D1252" s="2340"/>
      <c r="E1252" s="2234">
        <v>2</v>
      </c>
      <c r="F1252" s="2187" t="s">
        <v>1498</v>
      </c>
      <c r="G1252" s="2389" t="s">
        <v>953</v>
      </c>
      <c r="H1252" s="2389"/>
      <c r="I1252" s="2389"/>
      <c r="J1252" s="2389"/>
      <c r="K1252" s="2425">
        <v>0.60247733086556154</v>
      </c>
      <c r="L1252" s="2425">
        <v>0.63884659647316988</v>
      </c>
      <c r="M1252" s="2425">
        <v>0.59265174443211122</v>
      </c>
      <c r="N1252" s="2425">
        <v>0.62212254858521754</v>
      </c>
      <c r="O1252" s="2426">
        <v>0.56701050187712465</v>
      </c>
      <c r="P1252" s="2425">
        <v>0.50181215725965345</v>
      </c>
      <c r="T1252" s="226"/>
      <c r="AA1252" s="152"/>
      <c r="AB1252" s="152"/>
      <c r="AC1252" s="152"/>
      <c r="AD1252" s="152"/>
      <c r="AE1252" s="152"/>
    </row>
    <row r="1253" spans="1:32" s="2185" customFormat="1" ht="13.8">
      <c r="A1253" s="2226" t="s">
        <v>232</v>
      </c>
      <c r="B1253" s="152"/>
      <c r="C1253" s="2339"/>
      <c r="D1253" s="2374"/>
      <c r="E1253" s="2234">
        <v>3</v>
      </c>
      <c r="F1253" s="2187" t="s">
        <v>1500</v>
      </c>
      <c r="G1253" s="2389" t="s">
        <v>964</v>
      </c>
      <c r="H1253" s="2389"/>
      <c r="I1253" s="2389"/>
      <c r="J1253" s="2389"/>
      <c r="K1253" s="2425">
        <v>0.76937071541571456</v>
      </c>
      <c r="L1253" s="2425">
        <v>0.70569715633599794</v>
      </c>
      <c r="M1253" s="2425">
        <v>0.69420254539080772</v>
      </c>
      <c r="N1253" s="2425">
        <v>0.60358721312057362</v>
      </c>
      <c r="O1253" s="2426">
        <v>0.63504522639339112</v>
      </c>
      <c r="P1253" s="2425">
        <v>0.71401424301686278</v>
      </c>
      <c r="T1253" s="226"/>
    </row>
    <row r="1254" spans="1:32" s="2185" customFormat="1" ht="13.8">
      <c r="A1254" s="2226" t="s">
        <v>232</v>
      </c>
      <c r="B1254" s="152"/>
      <c r="C1254" s="2339"/>
      <c r="D1254" s="2340"/>
      <c r="E1254" s="2234">
        <v>4</v>
      </c>
      <c r="F1254" s="2187" t="s">
        <v>1503</v>
      </c>
      <c r="G1254" s="2389" t="s">
        <v>971</v>
      </c>
      <c r="H1254" s="2389"/>
      <c r="I1254" s="2389"/>
      <c r="J1254" s="2389"/>
      <c r="K1254" s="2425">
        <v>0.64065614325174802</v>
      </c>
      <c r="L1254" s="2425">
        <v>0.62759035960136134</v>
      </c>
      <c r="M1254" s="2425">
        <v>0.64070831744606238</v>
      </c>
      <c r="N1254" s="2425">
        <v>0.63868364636563435</v>
      </c>
      <c r="O1254" s="2426">
        <v>0.63954996462841696</v>
      </c>
      <c r="P1254" s="2425">
        <v>0.61657300425674688</v>
      </c>
      <c r="T1254" s="226"/>
    </row>
    <row r="1255" spans="1:32" s="2185" customFormat="1" ht="13.8">
      <c r="A1255" s="2226" t="s">
        <v>232</v>
      </c>
      <c r="B1255" s="152"/>
      <c r="C1255" s="2339"/>
      <c r="D1255" s="2340"/>
      <c r="E1255" s="2234">
        <v>5</v>
      </c>
      <c r="F1255" s="2187" t="s">
        <v>1504</v>
      </c>
      <c r="G1255" s="2389" t="s">
        <v>978</v>
      </c>
      <c r="H1255" s="2389"/>
      <c r="I1255" s="2389"/>
      <c r="J1255" s="2389"/>
      <c r="K1255" s="2425">
        <v>0.54511278195488722</v>
      </c>
      <c r="L1255" s="2425">
        <v>0.55802047781569963</v>
      </c>
      <c r="M1255" s="2425">
        <v>0.83916083916083917</v>
      </c>
      <c r="N1255" s="2425">
        <v>0.5</v>
      </c>
      <c r="O1255" s="2426">
        <v>0.25</v>
      </c>
      <c r="P1255" s="2425">
        <v>-2.3333333333333335</v>
      </c>
      <c r="T1255" s="226"/>
    </row>
    <row r="1256" spans="1:32" s="2185" customFormat="1" ht="13.8">
      <c r="A1256" s="2226" t="s">
        <v>232</v>
      </c>
      <c r="B1256" s="152"/>
      <c r="C1256" s="2339"/>
      <c r="D1256" s="2340"/>
      <c r="E1256" s="2234">
        <v>6</v>
      </c>
      <c r="F1256" s="2187" t="s">
        <v>1505</v>
      </c>
      <c r="G1256" s="2389" t="s">
        <v>985</v>
      </c>
      <c r="H1256" s="2389"/>
      <c r="I1256" s="2389"/>
      <c r="J1256" s="2389"/>
      <c r="K1256" s="2425">
        <v>0.61025899557054963</v>
      </c>
      <c r="L1256" s="2425">
        <v>0.70293597195207336</v>
      </c>
      <c r="M1256" s="2425">
        <v>0.25489170909802678</v>
      </c>
      <c r="N1256" s="2425">
        <v>0.73586570776311278</v>
      </c>
      <c r="O1256" s="2426">
        <v>0.7350034129826658</v>
      </c>
      <c r="P1256" s="2425">
        <v>0.73499576659450916</v>
      </c>
      <c r="T1256" s="226"/>
    </row>
    <row r="1257" spans="1:32" s="2185" customFormat="1" ht="13.8">
      <c r="A1257" s="2226" t="s">
        <v>232</v>
      </c>
      <c r="B1257" s="152"/>
      <c r="D1257" s="2340"/>
      <c r="E1257" s="2234">
        <v>7</v>
      </c>
      <c r="F1257" s="2187" t="s">
        <v>1508</v>
      </c>
      <c r="G1257" s="2389" t="s">
        <v>996</v>
      </c>
      <c r="H1257" s="2389"/>
      <c r="I1257" s="2389"/>
      <c r="J1257" s="2389"/>
      <c r="K1257" s="2425">
        <v>0.73007004739734083</v>
      </c>
      <c r="L1257" s="2425">
        <v>0.62410327654423292</v>
      </c>
      <c r="M1257" s="2425">
        <v>0.64088346667425911</v>
      </c>
      <c r="N1257" s="2425">
        <v>0.64914550113186897</v>
      </c>
      <c r="O1257" s="2426">
        <v>-0.17084264283434408</v>
      </c>
      <c r="P1257" s="2425">
        <v>0.69314487897579524</v>
      </c>
      <c r="T1257" s="226"/>
    </row>
    <row r="1258" spans="1:32" s="2185" customFormat="1" ht="13.8">
      <c r="A1258" s="2226" t="s">
        <v>232</v>
      </c>
      <c r="B1258" s="152"/>
      <c r="D1258" s="2340"/>
      <c r="E1258" s="2234">
        <v>8</v>
      </c>
      <c r="F1258" s="2187" t="s">
        <v>1510</v>
      </c>
      <c r="G1258" s="2389" t="s">
        <v>1004</v>
      </c>
      <c r="H1258" s="2389"/>
      <c r="I1258" s="2389"/>
      <c r="J1258" s="2389"/>
      <c r="K1258" s="2425">
        <v>0.57438633938100325</v>
      </c>
      <c r="L1258" s="2425">
        <v>0.56033476060724019</v>
      </c>
      <c r="M1258" s="2425">
        <v>-0.1873362445414847</v>
      </c>
      <c r="N1258" s="2425">
        <v>0.5044664609387689</v>
      </c>
      <c r="O1258" s="2426">
        <v>0.49738430583501003</v>
      </c>
      <c r="P1258" s="2425">
        <v>0.46697459584295609</v>
      </c>
      <c r="T1258" s="226"/>
    </row>
    <row r="1259" spans="1:32" s="2185" customFormat="1" ht="13.8">
      <c r="A1259" s="2226" t="s">
        <v>590</v>
      </c>
      <c r="B1259" s="152"/>
      <c r="D1259" s="2340"/>
      <c r="E1259" s="2234">
        <v>9</v>
      </c>
      <c r="F1259" s="2187" t="s">
        <v>1027</v>
      </c>
      <c r="G1259" s="2389">
        <v>0</v>
      </c>
      <c r="H1259" s="2389"/>
      <c r="I1259" s="2389"/>
      <c r="J1259" s="2389"/>
      <c r="K1259" s="2425" t="s">
        <v>1027</v>
      </c>
      <c r="L1259" s="2425" t="s">
        <v>1027</v>
      </c>
      <c r="M1259" s="2425" t="s">
        <v>1027</v>
      </c>
      <c r="N1259" s="2425" t="s">
        <v>1027</v>
      </c>
      <c r="O1259" s="2426" t="s">
        <v>1027</v>
      </c>
      <c r="P1259" s="2425" t="s">
        <v>1027</v>
      </c>
      <c r="T1259" s="226"/>
    </row>
    <row r="1260" spans="1:32" s="2185" customFormat="1" ht="13.8">
      <c r="A1260" s="2226" t="s">
        <v>590</v>
      </c>
      <c r="B1260" s="152"/>
      <c r="D1260" s="2340"/>
      <c r="E1260" s="2234">
        <v>10</v>
      </c>
      <c r="F1260" s="2187" t="s">
        <v>1027</v>
      </c>
      <c r="G1260" s="2389">
        <v>0</v>
      </c>
      <c r="H1260" s="2389"/>
      <c r="I1260" s="2389"/>
      <c r="J1260" s="2389"/>
      <c r="K1260" s="2425" t="s">
        <v>1027</v>
      </c>
      <c r="L1260" s="2425" t="s">
        <v>1027</v>
      </c>
      <c r="M1260" s="2425" t="s">
        <v>1027</v>
      </c>
      <c r="N1260" s="2425" t="s">
        <v>1027</v>
      </c>
      <c r="O1260" s="2426" t="s">
        <v>1027</v>
      </c>
      <c r="P1260" s="2425" t="s">
        <v>1027</v>
      </c>
      <c r="T1260" s="226"/>
    </row>
    <row r="1261" spans="1:32" s="2185" customFormat="1" ht="13.8">
      <c r="A1261" s="2226" t="s">
        <v>590</v>
      </c>
      <c r="B1261" s="152"/>
      <c r="D1261" s="2340"/>
      <c r="E1261" s="2234">
        <v>11</v>
      </c>
      <c r="F1261" s="2187" t="s">
        <v>1027</v>
      </c>
      <c r="G1261" s="2389">
        <v>0</v>
      </c>
      <c r="H1261" s="2389"/>
      <c r="I1261" s="2389"/>
      <c r="J1261" s="2389"/>
      <c r="K1261" s="2425" t="s">
        <v>1027</v>
      </c>
      <c r="L1261" s="2425" t="s">
        <v>1027</v>
      </c>
      <c r="M1261" s="2425" t="s">
        <v>1027</v>
      </c>
      <c r="N1261" s="2425" t="s">
        <v>1027</v>
      </c>
      <c r="O1261" s="2426" t="s">
        <v>1027</v>
      </c>
      <c r="P1261" s="2425" t="s">
        <v>1027</v>
      </c>
      <c r="R1261" s="2402"/>
      <c r="T1261" s="2390"/>
    </row>
    <row r="1262" spans="1:32" s="2185" customFormat="1" ht="13.8">
      <c r="A1262" s="2226" t="s">
        <v>590</v>
      </c>
      <c r="B1262" s="152"/>
      <c r="D1262" s="2340"/>
      <c r="E1262" s="2234">
        <v>12</v>
      </c>
      <c r="F1262" s="2187" t="s">
        <v>1027</v>
      </c>
      <c r="G1262" s="2389">
        <v>0</v>
      </c>
      <c r="H1262" s="2389"/>
      <c r="I1262" s="2389"/>
      <c r="J1262" s="2389"/>
      <c r="K1262" s="2425" t="s">
        <v>1027</v>
      </c>
      <c r="L1262" s="2425" t="s">
        <v>1027</v>
      </c>
      <c r="M1262" s="2425" t="s">
        <v>1027</v>
      </c>
      <c r="N1262" s="2425" t="s">
        <v>1027</v>
      </c>
      <c r="O1262" s="2426" t="s">
        <v>1027</v>
      </c>
      <c r="P1262" s="2425" t="s">
        <v>1027</v>
      </c>
      <c r="R1262" s="2402"/>
      <c r="T1262" s="2390"/>
    </row>
    <row r="1263" spans="1:32" s="2185" customFormat="1" ht="13.8">
      <c r="A1263" s="2226" t="s">
        <v>590</v>
      </c>
      <c r="B1263" s="152"/>
      <c r="D1263" s="2340"/>
      <c r="E1263" s="2234">
        <v>13</v>
      </c>
      <c r="F1263" s="2187" t="s">
        <v>1027</v>
      </c>
      <c r="G1263" s="2389">
        <v>0</v>
      </c>
      <c r="H1263" s="2389"/>
      <c r="I1263" s="2389"/>
      <c r="J1263" s="2389"/>
      <c r="K1263" s="2425" t="s">
        <v>1027</v>
      </c>
      <c r="L1263" s="2425" t="s">
        <v>1027</v>
      </c>
      <c r="M1263" s="2425" t="s">
        <v>1027</v>
      </c>
      <c r="N1263" s="2425" t="s">
        <v>1027</v>
      </c>
      <c r="O1263" s="2426" t="s">
        <v>1027</v>
      </c>
      <c r="P1263" s="2425" t="s">
        <v>1027</v>
      </c>
      <c r="R1263" s="2402"/>
      <c r="T1263" s="2390"/>
    </row>
    <row r="1264" spans="1:32" s="2185" customFormat="1" ht="13.8">
      <c r="A1264" s="2226" t="s">
        <v>590</v>
      </c>
      <c r="B1264" s="152"/>
      <c r="D1264" s="2340"/>
      <c r="E1264" s="2234">
        <v>14</v>
      </c>
      <c r="F1264" s="2187" t="s">
        <v>1027</v>
      </c>
      <c r="G1264" s="2389">
        <v>0</v>
      </c>
      <c r="H1264" s="2389"/>
      <c r="I1264" s="2389"/>
      <c r="J1264" s="2389"/>
      <c r="K1264" s="2425" t="s">
        <v>1027</v>
      </c>
      <c r="L1264" s="2425" t="s">
        <v>1027</v>
      </c>
      <c r="M1264" s="2425" t="s">
        <v>1027</v>
      </c>
      <c r="N1264" s="2425" t="s">
        <v>1027</v>
      </c>
      <c r="O1264" s="2426" t="s">
        <v>1027</v>
      </c>
      <c r="P1264" s="2425" t="s">
        <v>1027</v>
      </c>
      <c r="R1264" s="2402"/>
      <c r="T1264" s="2390"/>
    </row>
    <row r="1265" spans="1:20" s="2185" customFormat="1" ht="13.8">
      <c r="A1265" s="2226" t="s">
        <v>590</v>
      </c>
      <c r="B1265" s="152"/>
      <c r="D1265" s="2340"/>
      <c r="E1265" s="2234">
        <v>15</v>
      </c>
      <c r="F1265" s="2187" t="s">
        <v>1027</v>
      </c>
      <c r="G1265" s="2389">
        <v>0</v>
      </c>
      <c r="H1265" s="2389"/>
      <c r="I1265" s="2389"/>
      <c r="J1265" s="2389"/>
      <c r="K1265" s="2425" t="s">
        <v>1027</v>
      </c>
      <c r="L1265" s="2425" t="s">
        <v>1027</v>
      </c>
      <c r="M1265" s="2425" t="s">
        <v>1027</v>
      </c>
      <c r="N1265" s="2425" t="s">
        <v>1027</v>
      </c>
      <c r="O1265" s="2426" t="s">
        <v>1027</v>
      </c>
      <c r="P1265" s="2425" t="s">
        <v>1027</v>
      </c>
      <c r="R1265" s="2402"/>
      <c r="T1265" s="2390"/>
    </row>
    <row r="1266" spans="1:20" s="2185" customFormat="1" ht="13.8">
      <c r="A1266" s="2226" t="s">
        <v>590</v>
      </c>
      <c r="B1266" s="152"/>
      <c r="D1266" s="2340"/>
      <c r="E1266" s="2234">
        <v>16</v>
      </c>
      <c r="F1266" s="2187" t="s">
        <v>1027</v>
      </c>
      <c r="G1266" s="2389">
        <v>0</v>
      </c>
      <c r="H1266" s="2389"/>
      <c r="I1266" s="2389"/>
      <c r="J1266" s="2389"/>
      <c r="K1266" s="2425" t="s">
        <v>1027</v>
      </c>
      <c r="L1266" s="2425" t="s">
        <v>1027</v>
      </c>
      <c r="M1266" s="2425" t="s">
        <v>1027</v>
      </c>
      <c r="N1266" s="2425" t="s">
        <v>1027</v>
      </c>
      <c r="O1266" s="2426" t="s">
        <v>1027</v>
      </c>
      <c r="P1266" s="2425" t="s">
        <v>1027</v>
      </c>
      <c r="R1266" s="2402"/>
      <c r="T1266" s="2390"/>
    </row>
    <row r="1267" spans="1:20" s="2185" customFormat="1" ht="13.8">
      <c r="A1267" s="2226" t="s">
        <v>590</v>
      </c>
      <c r="B1267" s="152"/>
      <c r="D1267" s="2340"/>
      <c r="E1267" s="2234">
        <v>17</v>
      </c>
      <c r="F1267" s="2187" t="s">
        <v>1027</v>
      </c>
      <c r="G1267" s="2389">
        <v>0</v>
      </c>
      <c r="H1267" s="2389"/>
      <c r="I1267" s="2389"/>
      <c r="J1267" s="2389"/>
      <c r="K1267" s="2425" t="s">
        <v>1027</v>
      </c>
      <c r="L1267" s="2425" t="s">
        <v>1027</v>
      </c>
      <c r="M1267" s="2425" t="s">
        <v>1027</v>
      </c>
      <c r="N1267" s="2425" t="s">
        <v>1027</v>
      </c>
      <c r="O1267" s="2426" t="s">
        <v>1027</v>
      </c>
      <c r="P1267" s="2425" t="s">
        <v>1027</v>
      </c>
      <c r="R1267" s="2402"/>
      <c r="T1267" s="2390"/>
    </row>
    <row r="1268" spans="1:20" s="2185" customFormat="1" ht="13.8">
      <c r="A1268" s="2226" t="s">
        <v>590</v>
      </c>
      <c r="B1268" s="152"/>
      <c r="D1268" s="2340"/>
      <c r="E1268" s="2234">
        <v>18</v>
      </c>
      <c r="F1268" s="2187" t="s">
        <v>1027</v>
      </c>
      <c r="G1268" s="2389">
        <v>0</v>
      </c>
      <c r="H1268" s="2389"/>
      <c r="I1268" s="2389"/>
      <c r="J1268" s="2389"/>
      <c r="K1268" s="2425" t="s">
        <v>1027</v>
      </c>
      <c r="L1268" s="2425" t="s">
        <v>1027</v>
      </c>
      <c r="M1268" s="2425" t="s">
        <v>1027</v>
      </c>
      <c r="N1268" s="2425" t="s">
        <v>1027</v>
      </c>
      <c r="O1268" s="2426" t="s">
        <v>1027</v>
      </c>
      <c r="P1268" s="2425" t="s">
        <v>1027</v>
      </c>
      <c r="R1268" s="2402"/>
      <c r="T1268" s="2390"/>
    </row>
    <row r="1269" spans="1:20" s="2185" customFormat="1" ht="13.8">
      <c r="A1269" s="2226" t="s">
        <v>590</v>
      </c>
      <c r="B1269" s="152"/>
      <c r="D1269" s="2340"/>
      <c r="E1269" s="2234">
        <v>19</v>
      </c>
      <c r="F1269" s="2187" t="s">
        <v>1027</v>
      </c>
      <c r="G1269" s="2389">
        <v>0</v>
      </c>
      <c r="H1269" s="2389"/>
      <c r="I1269" s="2389"/>
      <c r="J1269" s="2389"/>
      <c r="K1269" s="2425" t="s">
        <v>1027</v>
      </c>
      <c r="L1269" s="2425" t="s">
        <v>1027</v>
      </c>
      <c r="M1269" s="2425" t="s">
        <v>1027</v>
      </c>
      <c r="N1269" s="2425" t="s">
        <v>1027</v>
      </c>
      <c r="O1269" s="2426" t="s">
        <v>1027</v>
      </c>
      <c r="P1269" s="2425" t="s">
        <v>1027</v>
      </c>
      <c r="R1269" s="2402"/>
      <c r="T1269" s="2390"/>
    </row>
    <row r="1270" spans="1:20" s="2185" customFormat="1" ht="13.8">
      <c r="A1270" s="2226" t="s">
        <v>590</v>
      </c>
      <c r="B1270" s="152"/>
      <c r="D1270" s="2340"/>
      <c r="E1270" s="2234">
        <v>20</v>
      </c>
      <c r="F1270" s="2187" t="s">
        <v>1027</v>
      </c>
      <c r="G1270" s="2389">
        <v>0</v>
      </c>
      <c r="H1270" s="2389"/>
      <c r="I1270" s="2389"/>
      <c r="J1270" s="2389"/>
      <c r="K1270" s="2425" t="s">
        <v>1027</v>
      </c>
      <c r="L1270" s="2425" t="s">
        <v>1027</v>
      </c>
      <c r="M1270" s="2425" t="s">
        <v>1027</v>
      </c>
      <c r="N1270" s="2425" t="s">
        <v>1027</v>
      </c>
      <c r="O1270" s="2426" t="s">
        <v>1027</v>
      </c>
      <c r="P1270" s="2425" t="s">
        <v>1027</v>
      </c>
      <c r="R1270" s="2402"/>
      <c r="T1270" s="2390"/>
    </row>
    <row r="1271" spans="1:20" s="2185" customFormat="1" ht="13.8">
      <c r="A1271" s="2226" t="s">
        <v>590</v>
      </c>
      <c r="B1271" s="152"/>
      <c r="D1271" s="2340"/>
      <c r="E1271" s="2234">
        <v>21</v>
      </c>
      <c r="F1271" s="2187" t="s">
        <v>1027</v>
      </c>
      <c r="G1271" s="2389">
        <v>0</v>
      </c>
      <c r="H1271" s="2389"/>
      <c r="I1271" s="2389"/>
      <c r="J1271" s="2389"/>
      <c r="K1271" s="2425" t="s">
        <v>1027</v>
      </c>
      <c r="L1271" s="2425" t="s">
        <v>1027</v>
      </c>
      <c r="M1271" s="2425" t="s">
        <v>1027</v>
      </c>
      <c r="N1271" s="2425" t="s">
        <v>1027</v>
      </c>
      <c r="O1271" s="2426" t="s">
        <v>1027</v>
      </c>
      <c r="P1271" s="2425" t="s">
        <v>1027</v>
      </c>
      <c r="R1271" s="2402"/>
      <c r="T1271" s="2390"/>
    </row>
    <row r="1272" spans="1:20" s="2185" customFormat="1" ht="13.8">
      <c r="A1272" s="2226" t="s">
        <v>590</v>
      </c>
      <c r="B1272" s="152"/>
      <c r="D1272" s="2340"/>
      <c r="E1272" s="2234">
        <v>22</v>
      </c>
      <c r="F1272" s="2187" t="s">
        <v>1027</v>
      </c>
      <c r="G1272" s="2389">
        <v>0</v>
      </c>
      <c r="H1272" s="2389"/>
      <c r="I1272" s="2389"/>
      <c r="J1272" s="2389"/>
      <c r="K1272" s="2425" t="s">
        <v>1027</v>
      </c>
      <c r="L1272" s="2425" t="s">
        <v>1027</v>
      </c>
      <c r="M1272" s="2425" t="s">
        <v>1027</v>
      </c>
      <c r="N1272" s="2425" t="s">
        <v>1027</v>
      </c>
      <c r="O1272" s="2426" t="s">
        <v>1027</v>
      </c>
      <c r="P1272" s="2425" t="s">
        <v>1027</v>
      </c>
      <c r="R1272" s="2402"/>
      <c r="T1272" s="2390"/>
    </row>
    <row r="1273" spans="1:20" s="2185" customFormat="1" ht="13.8">
      <c r="A1273" s="2226" t="s">
        <v>590</v>
      </c>
      <c r="B1273" s="152"/>
      <c r="D1273" s="2340"/>
      <c r="E1273" s="2234">
        <v>23</v>
      </c>
      <c r="F1273" s="2187" t="s">
        <v>1027</v>
      </c>
      <c r="G1273" s="2389">
        <v>0</v>
      </c>
      <c r="H1273" s="2389"/>
      <c r="I1273" s="2389"/>
      <c r="J1273" s="2389"/>
      <c r="K1273" s="2425" t="s">
        <v>1027</v>
      </c>
      <c r="L1273" s="2425" t="s">
        <v>1027</v>
      </c>
      <c r="M1273" s="2425" t="s">
        <v>1027</v>
      </c>
      <c r="N1273" s="2425" t="s">
        <v>1027</v>
      </c>
      <c r="O1273" s="2426" t="s">
        <v>1027</v>
      </c>
      <c r="P1273" s="2425" t="s">
        <v>1027</v>
      </c>
      <c r="R1273" s="2402"/>
      <c r="T1273" s="2390"/>
    </row>
    <row r="1274" spans="1:20" s="2185" customFormat="1" ht="13.8">
      <c r="A1274" s="2226" t="s">
        <v>590</v>
      </c>
      <c r="B1274" s="152"/>
      <c r="D1274" s="2340"/>
      <c r="E1274" s="2234">
        <v>24</v>
      </c>
      <c r="F1274" s="2187" t="s">
        <v>1027</v>
      </c>
      <c r="G1274" s="2389">
        <v>0</v>
      </c>
      <c r="H1274" s="2389"/>
      <c r="I1274" s="2389"/>
      <c r="J1274" s="2389"/>
      <c r="K1274" s="2425" t="s">
        <v>1027</v>
      </c>
      <c r="L1274" s="2425" t="s">
        <v>1027</v>
      </c>
      <c r="M1274" s="2425" t="s">
        <v>1027</v>
      </c>
      <c r="N1274" s="2425" t="s">
        <v>1027</v>
      </c>
      <c r="O1274" s="2426" t="s">
        <v>1027</v>
      </c>
      <c r="P1274" s="2425" t="s">
        <v>1027</v>
      </c>
      <c r="R1274" s="2402"/>
      <c r="T1274" s="2390"/>
    </row>
    <row r="1275" spans="1:20" s="2185" customFormat="1" ht="13.8">
      <c r="A1275" s="2226" t="s">
        <v>590</v>
      </c>
      <c r="B1275" s="152"/>
      <c r="D1275" s="2340"/>
      <c r="E1275" s="2234">
        <v>25</v>
      </c>
      <c r="F1275" s="2187" t="s">
        <v>1027</v>
      </c>
      <c r="G1275" s="2389">
        <v>0</v>
      </c>
      <c r="H1275" s="2389"/>
      <c r="I1275" s="2389"/>
      <c r="J1275" s="2389"/>
      <c r="K1275" s="2425" t="s">
        <v>1027</v>
      </c>
      <c r="L1275" s="2425" t="s">
        <v>1027</v>
      </c>
      <c r="M1275" s="2425" t="s">
        <v>1027</v>
      </c>
      <c r="N1275" s="2425" t="s">
        <v>1027</v>
      </c>
      <c r="O1275" s="2426" t="s">
        <v>1027</v>
      </c>
      <c r="P1275" s="2425" t="s">
        <v>1027</v>
      </c>
      <c r="R1275" s="2402"/>
      <c r="T1275" s="2390"/>
    </row>
    <row r="1276" spans="1:20" s="2185" customFormat="1" ht="13.8">
      <c r="A1276" s="152"/>
      <c r="B1276" s="152"/>
      <c r="D1276" s="2340"/>
      <c r="F1276" s="2355" t="s">
        <v>1412</v>
      </c>
      <c r="G1276" s="2371"/>
      <c r="H1276" s="2371"/>
      <c r="I1276" s="2371"/>
      <c r="J1276" s="2371"/>
      <c r="K1276" s="2465">
        <v>0.62545756941114883</v>
      </c>
      <c r="L1276" s="2427">
        <v>0.63321847803726561</v>
      </c>
      <c r="M1276" s="2427">
        <v>0.64079589206016074</v>
      </c>
      <c r="N1276" s="2427">
        <v>0.61285488085289552</v>
      </c>
      <c r="O1276" s="2428">
        <v>0.54948550954480446</v>
      </c>
      <c r="P1276" s="2427">
        <v>0.5962130044350058</v>
      </c>
      <c r="T1276" s="226"/>
    </row>
    <row r="1277" spans="1:20" s="2185" customFormat="1" ht="13.8">
      <c r="A1277" s="152"/>
      <c r="B1277" s="152"/>
      <c r="D1277" s="2441"/>
      <c r="E1277" s="2339"/>
      <c r="F1277" s="2187"/>
      <c r="O1277" s="2372"/>
      <c r="P1277" s="2373"/>
    </row>
    <row r="1278" spans="1:20" s="2185" customFormat="1" ht="13.8">
      <c r="A1278" s="152"/>
      <c r="B1278" s="152"/>
      <c r="D1278" s="2441"/>
      <c r="E1278" s="2339"/>
      <c r="F1278" s="2187"/>
      <c r="O1278" s="2372"/>
      <c r="P1278" s="2373"/>
    </row>
    <row r="1279" spans="1:20" s="2185" customFormat="1" ht="13.8">
      <c r="A1279" s="152"/>
      <c r="B1279" s="152"/>
      <c r="D1279" s="2324">
        <v>8.02</v>
      </c>
      <c r="E1279" s="2412"/>
      <c r="F1279" s="2326" t="s">
        <v>1113</v>
      </c>
      <c r="G1279" s="2320" t="s">
        <v>1435</v>
      </c>
      <c r="H1279" s="2320"/>
      <c r="I1279" s="2320"/>
      <c r="J1279" s="2327"/>
      <c r="K1279" s="2327" t="s">
        <v>463</v>
      </c>
      <c r="L1279" s="2327" t="s">
        <v>464</v>
      </c>
      <c r="M1279" s="2327" t="s">
        <v>465</v>
      </c>
      <c r="N1279" s="2327" t="s">
        <v>466</v>
      </c>
      <c r="O1279" s="2328" t="s">
        <v>147</v>
      </c>
      <c r="P1279" s="2330" t="s">
        <v>148</v>
      </c>
      <c r="R1279" s="2404"/>
    </row>
    <row r="1280" spans="1:20" s="2185" customFormat="1" ht="13.8">
      <c r="A1280" s="152"/>
      <c r="B1280" s="152"/>
      <c r="D1280" s="2324"/>
      <c r="E1280" s="2234">
        <v>0</v>
      </c>
      <c r="F1280" s="2432">
        <v>0</v>
      </c>
      <c r="G1280" s="2433">
        <v>0</v>
      </c>
      <c r="H1280" s="2433"/>
      <c r="I1280" s="2436"/>
      <c r="J1280" s="2436"/>
      <c r="K1280" s="2461" t="s">
        <v>1027</v>
      </c>
      <c r="L1280" s="2461" t="s">
        <v>1027</v>
      </c>
      <c r="M1280" s="2461" t="s">
        <v>1027</v>
      </c>
      <c r="N1280" s="2461" t="s">
        <v>1027</v>
      </c>
      <c r="O1280" s="2464" t="s">
        <v>1027</v>
      </c>
      <c r="P1280" s="2461" t="s">
        <v>1027</v>
      </c>
      <c r="R1280" s="2404"/>
    </row>
    <row r="1281" spans="1:20" s="2185" customFormat="1" ht="13.8">
      <c r="A1281" s="2226" t="s">
        <v>232</v>
      </c>
      <c r="B1281" s="152"/>
      <c r="C1281" s="2339"/>
      <c r="D1281" s="2340"/>
      <c r="E1281" s="2234">
        <v>1</v>
      </c>
      <c r="F1281" s="2187" t="s">
        <v>1494</v>
      </c>
      <c r="G1281" s="2389" t="s">
        <v>945</v>
      </c>
      <c r="H1281" s="2389"/>
      <c r="I1281" s="2389"/>
      <c r="J1281" s="2389"/>
      <c r="K1281" s="2425">
        <v>0.9252031484735298</v>
      </c>
      <c r="L1281" s="2425">
        <v>-0.12703488897320542</v>
      </c>
      <c r="M1281" s="2425">
        <v>0.92477839526018468</v>
      </c>
      <c r="N1281" s="2425">
        <v>1.0020348963068797</v>
      </c>
      <c r="O1281" s="2426">
        <v>0.97898647056843802</v>
      </c>
      <c r="P1281" s="2425">
        <v>0.96015992118991711</v>
      </c>
      <c r="T1281" s="226"/>
    </row>
    <row r="1282" spans="1:20" s="2185" customFormat="1" ht="13.8">
      <c r="A1282" s="2226" t="s">
        <v>232</v>
      </c>
      <c r="B1282" s="152"/>
      <c r="D1282" s="2340"/>
      <c r="E1282" s="2234">
        <v>2</v>
      </c>
      <c r="F1282" s="2187" t="s">
        <v>1498</v>
      </c>
      <c r="G1282" s="2389" t="s">
        <v>953</v>
      </c>
      <c r="H1282" s="2389"/>
      <c r="I1282" s="2389"/>
      <c r="J1282" s="2389"/>
      <c r="K1282" s="2425">
        <v>1.0126240851724899</v>
      </c>
      <c r="L1282" s="2425">
        <v>1.0193339672338984</v>
      </c>
      <c r="M1282" s="2425">
        <v>1.0166014515107726</v>
      </c>
      <c r="N1282" s="2425">
        <v>0.99934331261997833</v>
      </c>
      <c r="O1282" s="2426">
        <v>0.98954323499234909</v>
      </c>
      <c r="P1282" s="2425">
        <v>0.9880349223486059</v>
      </c>
      <c r="T1282" s="226"/>
    </row>
    <row r="1283" spans="1:20" s="2185" customFormat="1" ht="13.8">
      <c r="A1283" s="2226" t="s">
        <v>232</v>
      </c>
      <c r="B1283" s="152"/>
      <c r="C1283" s="2339"/>
      <c r="D1283" s="2374"/>
      <c r="E1283" s="2234">
        <v>3</v>
      </c>
      <c r="F1283" s="2187" t="s">
        <v>1500</v>
      </c>
      <c r="G1283" s="2389" t="s">
        <v>964</v>
      </c>
      <c r="H1283" s="2389"/>
      <c r="I1283" s="2389"/>
      <c r="J1283" s="2389"/>
      <c r="K1283" s="2425">
        <v>1.0428247370712371</v>
      </c>
      <c r="L1283" s="2425">
        <v>1.1739413029348533</v>
      </c>
      <c r="M1283" s="2425">
        <v>1.2629268687741273</v>
      </c>
      <c r="N1283" s="2425">
        <v>1.0133232610738647</v>
      </c>
      <c r="O1283" s="2426">
        <v>0.82207118871725993</v>
      </c>
      <c r="P1283" s="2425">
        <v>0.89840050830133422</v>
      </c>
      <c r="T1283" s="226"/>
    </row>
    <row r="1284" spans="1:20" s="2185" customFormat="1" ht="13.8">
      <c r="A1284" s="2226" t="s">
        <v>232</v>
      </c>
      <c r="B1284" s="152"/>
      <c r="C1284" s="2339"/>
      <c r="D1284" s="2340"/>
      <c r="E1284" s="2234">
        <v>4</v>
      </c>
      <c r="F1284" s="2187" t="s">
        <v>1503</v>
      </c>
      <c r="G1284" s="2389" t="s">
        <v>971</v>
      </c>
      <c r="H1284" s="2389"/>
      <c r="I1284" s="2389"/>
      <c r="J1284" s="2389"/>
      <c r="K1284" s="2425">
        <v>1.0057350223100263</v>
      </c>
      <c r="L1284" s="2425">
        <v>0.86641863467451885</v>
      </c>
      <c r="M1284" s="2425">
        <v>0.96731621102452992</v>
      </c>
      <c r="N1284" s="2425">
        <v>0.99540828052939834</v>
      </c>
      <c r="O1284" s="2426">
        <v>0.98889202800087894</v>
      </c>
      <c r="P1284" s="2425">
        <v>0.91824248541047238</v>
      </c>
      <c r="T1284" s="226"/>
    </row>
    <row r="1285" spans="1:20" s="2185" customFormat="1" ht="13.8">
      <c r="A1285" s="2226" t="s">
        <v>232</v>
      </c>
      <c r="B1285" s="152"/>
      <c r="C1285" s="2339"/>
      <c r="D1285" s="2340"/>
      <c r="E1285" s="2234">
        <v>5</v>
      </c>
      <c r="F1285" s="2187" t="s">
        <v>1504</v>
      </c>
      <c r="G1285" s="2389" t="s">
        <v>978</v>
      </c>
      <c r="H1285" s="2389"/>
      <c r="I1285" s="2389"/>
      <c r="J1285" s="2389"/>
      <c r="K1285" s="2425">
        <v>1.0747474747474748</v>
      </c>
      <c r="L1285" s="2425">
        <v>1.2285115303983229</v>
      </c>
      <c r="M1285" s="2425">
        <v>1.3427230046948357</v>
      </c>
      <c r="N1285" s="2425">
        <v>0.97297297297297303</v>
      </c>
      <c r="O1285" s="2426">
        <v>1.7751479289940828</v>
      </c>
      <c r="P1285" s="2425">
        <v>-1.0153846153846153</v>
      </c>
      <c r="T1285" s="226"/>
    </row>
    <row r="1286" spans="1:20" s="2185" customFormat="1" ht="13.8">
      <c r="A1286" s="2226" t="s">
        <v>232</v>
      </c>
      <c r="B1286" s="152"/>
      <c r="C1286" s="2339"/>
      <c r="D1286" s="2340"/>
      <c r="E1286" s="2234">
        <v>6</v>
      </c>
      <c r="F1286" s="2187" t="s">
        <v>1505</v>
      </c>
      <c r="G1286" s="2389" t="s">
        <v>985</v>
      </c>
      <c r="H1286" s="2389"/>
      <c r="I1286" s="2389"/>
      <c r="J1286" s="2389"/>
      <c r="K1286" s="2425">
        <v>0.67506701689107096</v>
      </c>
      <c r="L1286" s="2425">
        <v>0.98516895121214254</v>
      </c>
      <c r="M1286" s="2425">
        <v>0.32590028462694681</v>
      </c>
      <c r="N1286" s="2425">
        <v>0.9412336867394191</v>
      </c>
      <c r="O1286" s="2426">
        <v>0.98135586970080324</v>
      </c>
      <c r="P1286" s="2425">
        <v>0.99130484210068648</v>
      </c>
      <c r="T1286" s="226"/>
    </row>
    <row r="1287" spans="1:20" s="2185" customFormat="1" ht="13.8">
      <c r="A1287" s="2226" t="s">
        <v>232</v>
      </c>
      <c r="B1287" s="152"/>
      <c r="D1287" s="2340"/>
      <c r="E1287" s="2234">
        <v>7</v>
      </c>
      <c r="F1287" s="2187" t="s">
        <v>1508</v>
      </c>
      <c r="G1287" s="2389" t="s">
        <v>996</v>
      </c>
      <c r="H1287" s="2389"/>
      <c r="I1287" s="2389"/>
      <c r="J1287" s="2389"/>
      <c r="K1287" s="2425">
        <v>0.97797996537833609</v>
      </c>
      <c r="L1287" s="2425">
        <v>0.99096683815182474</v>
      </c>
      <c r="M1287" s="2425">
        <v>0.97114061949166008</v>
      </c>
      <c r="N1287" s="2425">
        <v>1.0615559311291856</v>
      </c>
      <c r="O1287" s="2426">
        <v>0.18632727705254395</v>
      </c>
      <c r="P1287" s="2425">
        <v>1.1944952621321525</v>
      </c>
      <c r="T1287" s="226"/>
    </row>
    <row r="1288" spans="1:20" s="2185" customFormat="1" ht="13.8">
      <c r="A1288" s="2226" t="s">
        <v>232</v>
      </c>
      <c r="B1288" s="152"/>
      <c r="D1288" s="2340"/>
      <c r="E1288" s="2234">
        <v>8</v>
      </c>
      <c r="F1288" s="2187" t="s">
        <v>1510</v>
      </c>
      <c r="G1288" s="2389" t="s">
        <v>1004</v>
      </c>
      <c r="H1288" s="2389"/>
      <c r="I1288" s="2389"/>
      <c r="J1288" s="2389"/>
      <c r="K1288" s="2425">
        <v>1.1686206036418061</v>
      </c>
      <c r="L1288" s="2425">
        <v>1.0346355215465162</v>
      </c>
      <c r="M1288" s="2425">
        <v>0.48038598699391655</v>
      </c>
      <c r="N1288" s="2425">
        <v>1.0358344549125169</v>
      </c>
      <c r="O1288" s="2426">
        <v>0.999597747385358</v>
      </c>
      <c r="P1288" s="2425">
        <v>0.99266391563502987</v>
      </c>
      <c r="T1288" s="226"/>
    </row>
    <row r="1289" spans="1:20" s="2185" customFormat="1" ht="13.8">
      <c r="A1289" s="2226" t="s">
        <v>590</v>
      </c>
      <c r="B1289" s="152"/>
      <c r="D1289" s="2340"/>
      <c r="E1289" s="2234">
        <v>9</v>
      </c>
      <c r="F1289" s="2187" t="s">
        <v>1027</v>
      </c>
      <c r="G1289" s="2389">
        <v>0</v>
      </c>
      <c r="H1289" s="2389"/>
      <c r="I1289" s="2389"/>
      <c r="J1289" s="2389"/>
      <c r="K1289" s="2425" t="s">
        <v>1027</v>
      </c>
      <c r="L1289" s="2425" t="s">
        <v>1027</v>
      </c>
      <c r="M1289" s="2425" t="s">
        <v>1027</v>
      </c>
      <c r="N1289" s="2425" t="s">
        <v>1027</v>
      </c>
      <c r="O1289" s="2426" t="s">
        <v>1027</v>
      </c>
      <c r="P1289" s="2425" t="s">
        <v>1027</v>
      </c>
      <c r="T1289" s="226"/>
    </row>
    <row r="1290" spans="1:20" s="2185" customFormat="1" ht="13.8">
      <c r="A1290" s="2226" t="s">
        <v>590</v>
      </c>
      <c r="B1290" s="152"/>
      <c r="D1290" s="2340"/>
      <c r="E1290" s="2234">
        <v>10</v>
      </c>
      <c r="F1290" s="2187" t="s">
        <v>1027</v>
      </c>
      <c r="G1290" s="2389">
        <v>0</v>
      </c>
      <c r="H1290" s="2389"/>
      <c r="I1290" s="2389"/>
      <c r="J1290" s="2389"/>
      <c r="K1290" s="2425" t="s">
        <v>1027</v>
      </c>
      <c r="L1290" s="2425" t="s">
        <v>1027</v>
      </c>
      <c r="M1290" s="2425" t="s">
        <v>1027</v>
      </c>
      <c r="N1290" s="2425" t="s">
        <v>1027</v>
      </c>
      <c r="O1290" s="2426" t="s">
        <v>1027</v>
      </c>
      <c r="P1290" s="2425" t="s">
        <v>1027</v>
      </c>
      <c r="T1290" s="226"/>
    </row>
    <row r="1291" spans="1:20" s="2185" customFormat="1" ht="13.8">
      <c r="A1291" s="2226" t="s">
        <v>590</v>
      </c>
      <c r="B1291" s="152"/>
      <c r="D1291" s="2340"/>
      <c r="E1291" s="2234">
        <v>11</v>
      </c>
      <c r="F1291" s="2187" t="s">
        <v>1027</v>
      </c>
      <c r="G1291" s="2389">
        <v>0</v>
      </c>
      <c r="H1291" s="2389"/>
      <c r="I1291" s="2389"/>
      <c r="J1291" s="2389"/>
      <c r="K1291" s="2425" t="s">
        <v>1027</v>
      </c>
      <c r="L1291" s="2425" t="s">
        <v>1027</v>
      </c>
      <c r="M1291" s="2425" t="s">
        <v>1027</v>
      </c>
      <c r="N1291" s="2425" t="s">
        <v>1027</v>
      </c>
      <c r="O1291" s="2426" t="s">
        <v>1027</v>
      </c>
      <c r="P1291" s="2425" t="s">
        <v>1027</v>
      </c>
      <c r="R1291" s="2402"/>
      <c r="T1291" s="2390"/>
    </row>
    <row r="1292" spans="1:20" s="2185" customFormat="1" ht="13.8">
      <c r="A1292" s="2226" t="s">
        <v>590</v>
      </c>
      <c r="B1292" s="152"/>
      <c r="D1292" s="2340"/>
      <c r="E1292" s="2234">
        <v>12</v>
      </c>
      <c r="F1292" s="2187" t="s">
        <v>1027</v>
      </c>
      <c r="G1292" s="2389">
        <v>0</v>
      </c>
      <c r="H1292" s="2389"/>
      <c r="I1292" s="2389"/>
      <c r="J1292" s="2389"/>
      <c r="K1292" s="2425" t="s">
        <v>1027</v>
      </c>
      <c r="L1292" s="2425" t="s">
        <v>1027</v>
      </c>
      <c r="M1292" s="2425" t="s">
        <v>1027</v>
      </c>
      <c r="N1292" s="2425" t="s">
        <v>1027</v>
      </c>
      <c r="O1292" s="2426" t="s">
        <v>1027</v>
      </c>
      <c r="P1292" s="2425" t="s">
        <v>1027</v>
      </c>
      <c r="R1292" s="2402"/>
      <c r="T1292" s="2390"/>
    </row>
    <row r="1293" spans="1:20" s="2185" customFormat="1" ht="13.8">
      <c r="A1293" s="2226" t="s">
        <v>590</v>
      </c>
      <c r="B1293" s="152"/>
      <c r="D1293" s="2340"/>
      <c r="E1293" s="2234">
        <v>13</v>
      </c>
      <c r="F1293" s="2187" t="s">
        <v>1027</v>
      </c>
      <c r="G1293" s="2389">
        <v>0</v>
      </c>
      <c r="H1293" s="2389"/>
      <c r="I1293" s="2389"/>
      <c r="J1293" s="2389"/>
      <c r="K1293" s="2425" t="s">
        <v>1027</v>
      </c>
      <c r="L1293" s="2425" t="s">
        <v>1027</v>
      </c>
      <c r="M1293" s="2425" t="s">
        <v>1027</v>
      </c>
      <c r="N1293" s="2425" t="s">
        <v>1027</v>
      </c>
      <c r="O1293" s="2426" t="s">
        <v>1027</v>
      </c>
      <c r="P1293" s="2425" t="s">
        <v>1027</v>
      </c>
      <c r="R1293" s="2402"/>
      <c r="T1293" s="2390"/>
    </row>
    <row r="1294" spans="1:20" s="2185" customFormat="1" ht="13.8">
      <c r="A1294" s="2226" t="s">
        <v>590</v>
      </c>
      <c r="B1294" s="152"/>
      <c r="D1294" s="2340"/>
      <c r="E1294" s="2234">
        <v>14</v>
      </c>
      <c r="F1294" s="2187" t="s">
        <v>1027</v>
      </c>
      <c r="G1294" s="2389">
        <v>0</v>
      </c>
      <c r="H1294" s="2389"/>
      <c r="I1294" s="2389"/>
      <c r="J1294" s="2389"/>
      <c r="K1294" s="2425" t="s">
        <v>1027</v>
      </c>
      <c r="L1294" s="2425" t="s">
        <v>1027</v>
      </c>
      <c r="M1294" s="2425" t="s">
        <v>1027</v>
      </c>
      <c r="N1294" s="2425" t="s">
        <v>1027</v>
      </c>
      <c r="O1294" s="2426" t="s">
        <v>1027</v>
      </c>
      <c r="P1294" s="2425" t="s">
        <v>1027</v>
      </c>
      <c r="R1294" s="2402"/>
      <c r="T1294" s="2390"/>
    </row>
    <row r="1295" spans="1:20" s="2185" customFormat="1" ht="13.8">
      <c r="A1295" s="2226" t="s">
        <v>590</v>
      </c>
      <c r="B1295" s="152"/>
      <c r="D1295" s="2340"/>
      <c r="E1295" s="2234">
        <v>15</v>
      </c>
      <c r="F1295" s="2187" t="s">
        <v>1027</v>
      </c>
      <c r="G1295" s="2389">
        <v>0</v>
      </c>
      <c r="H1295" s="2389"/>
      <c r="I1295" s="2389"/>
      <c r="J1295" s="2389"/>
      <c r="K1295" s="2425" t="s">
        <v>1027</v>
      </c>
      <c r="L1295" s="2425" t="s">
        <v>1027</v>
      </c>
      <c r="M1295" s="2425" t="s">
        <v>1027</v>
      </c>
      <c r="N1295" s="2425" t="s">
        <v>1027</v>
      </c>
      <c r="O1295" s="2426" t="s">
        <v>1027</v>
      </c>
      <c r="P1295" s="2425" t="s">
        <v>1027</v>
      </c>
      <c r="R1295" s="2402"/>
      <c r="T1295" s="2390"/>
    </row>
    <row r="1296" spans="1:20" s="2185" customFormat="1" ht="13.8">
      <c r="A1296" s="2226" t="s">
        <v>590</v>
      </c>
      <c r="B1296" s="152"/>
      <c r="D1296" s="2340"/>
      <c r="E1296" s="2234">
        <v>16</v>
      </c>
      <c r="F1296" s="2187" t="s">
        <v>1027</v>
      </c>
      <c r="G1296" s="2389">
        <v>0</v>
      </c>
      <c r="H1296" s="2389"/>
      <c r="I1296" s="2389"/>
      <c r="J1296" s="2389"/>
      <c r="K1296" s="2425" t="s">
        <v>1027</v>
      </c>
      <c r="L1296" s="2425" t="s">
        <v>1027</v>
      </c>
      <c r="M1296" s="2425" t="s">
        <v>1027</v>
      </c>
      <c r="N1296" s="2425" t="s">
        <v>1027</v>
      </c>
      <c r="O1296" s="2426" t="s">
        <v>1027</v>
      </c>
      <c r="P1296" s="2425" t="s">
        <v>1027</v>
      </c>
      <c r="R1296" s="2402"/>
      <c r="T1296" s="2390"/>
    </row>
    <row r="1297" spans="1:20" s="2185" customFormat="1" ht="13.8">
      <c r="A1297" s="2226" t="s">
        <v>590</v>
      </c>
      <c r="B1297" s="152"/>
      <c r="D1297" s="2340"/>
      <c r="E1297" s="2234">
        <v>17</v>
      </c>
      <c r="F1297" s="2187" t="s">
        <v>1027</v>
      </c>
      <c r="G1297" s="2389">
        <v>0</v>
      </c>
      <c r="H1297" s="2389"/>
      <c r="I1297" s="2389"/>
      <c r="J1297" s="2389"/>
      <c r="K1297" s="2425" t="s">
        <v>1027</v>
      </c>
      <c r="L1297" s="2425" t="s">
        <v>1027</v>
      </c>
      <c r="M1297" s="2425" t="s">
        <v>1027</v>
      </c>
      <c r="N1297" s="2425" t="s">
        <v>1027</v>
      </c>
      <c r="O1297" s="2426" t="s">
        <v>1027</v>
      </c>
      <c r="P1297" s="2425" t="s">
        <v>1027</v>
      </c>
      <c r="R1297" s="2402"/>
      <c r="T1297" s="2390"/>
    </row>
    <row r="1298" spans="1:20" s="2185" customFormat="1" ht="13.8">
      <c r="A1298" s="2226" t="s">
        <v>590</v>
      </c>
      <c r="B1298" s="152"/>
      <c r="D1298" s="2340"/>
      <c r="E1298" s="2234">
        <v>18</v>
      </c>
      <c r="F1298" s="2187" t="s">
        <v>1027</v>
      </c>
      <c r="G1298" s="2389">
        <v>0</v>
      </c>
      <c r="H1298" s="2389"/>
      <c r="I1298" s="2389"/>
      <c r="J1298" s="2389"/>
      <c r="K1298" s="2425" t="s">
        <v>1027</v>
      </c>
      <c r="L1298" s="2425" t="s">
        <v>1027</v>
      </c>
      <c r="M1298" s="2425" t="s">
        <v>1027</v>
      </c>
      <c r="N1298" s="2425" t="s">
        <v>1027</v>
      </c>
      <c r="O1298" s="2426" t="s">
        <v>1027</v>
      </c>
      <c r="P1298" s="2425" t="s">
        <v>1027</v>
      </c>
      <c r="R1298" s="2402"/>
      <c r="T1298" s="2390"/>
    </row>
    <row r="1299" spans="1:20" s="2185" customFormat="1" ht="13.8">
      <c r="A1299" s="2226" t="s">
        <v>590</v>
      </c>
      <c r="B1299" s="152"/>
      <c r="D1299" s="2340"/>
      <c r="E1299" s="2234">
        <v>19</v>
      </c>
      <c r="F1299" s="2187" t="s">
        <v>1027</v>
      </c>
      <c r="G1299" s="2389">
        <v>0</v>
      </c>
      <c r="H1299" s="2389"/>
      <c r="I1299" s="2389"/>
      <c r="J1299" s="2389"/>
      <c r="K1299" s="2425" t="s">
        <v>1027</v>
      </c>
      <c r="L1299" s="2425" t="s">
        <v>1027</v>
      </c>
      <c r="M1299" s="2425" t="s">
        <v>1027</v>
      </c>
      <c r="N1299" s="2425" t="s">
        <v>1027</v>
      </c>
      <c r="O1299" s="2426" t="s">
        <v>1027</v>
      </c>
      <c r="P1299" s="2425" t="s">
        <v>1027</v>
      </c>
      <c r="R1299" s="2402"/>
      <c r="T1299" s="2390"/>
    </row>
    <row r="1300" spans="1:20" s="2185" customFormat="1" ht="13.8">
      <c r="A1300" s="2226" t="s">
        <v>590</v>
      </c>
      <c r="B1300" s="152"/>
      <c r="D1300" s="2340"/>
      <c r="E1300" s="2234">
        <v>20</v>
      </c>
      <c r="F1300" s="2187" t="s">
        <v>1027</v>
      </c>
      <c r="G1300" s="2389">
        <v>0</v>
      </c>
      <c r="H1300" s="2389"/>
      <c r="I1300" s="2389"/>
      <c r="J1300" s="2389"/>
      <c r="K1300" s="2425" t="s">
        <v>1027</v>
      </c>
      <c r="L1300" s="2425" t="s">
        <v>1027</v>
      </c>
      <c r="M1300" s="2425" t="s">
        <v>1027</v>
      </c>
      <c r="N1300" s="2425" t="s">
        <v>1027</v>
      </c>
      <c r="O1300" s="2426" t="s">
        <v>1027</v>
      </c>
      <c r="P1300" s="2425" t="s">
        <v>1027</v>
      </c>
      <c r="R1300" s="2402"/>
      <c r="T1300" s="2390"/>
    </row>
    <row r="1301" spans="1:20" s="2185" customFormat="1" ht="13.8">
      <c r="A1301" s="2226" t="s">
        <v>590</v>
      </c>
      <c r="B1301" s="152"/>
      <c r="D1301" s="2340"/>
      <c r="E1301" s="2234">
        <v>21</v>
      </c>
      <c r="F1301" s="2187" t="s">
        <v>1027</v>
      </c>
      <c r="G1301" s="2389">
        <v>0</v>
      </c>
      <c r="H1301" s="2389"/>
      <c r="I1301" s="2389"/>
      <c r="J1301" s="2389"/>
      <c r="K1301" s="2425" t="s">
        <v>1027</v>
      </c>
      <c r="L1301" s="2425" t="s">
        <v>1027</v>
      </c>
      <c r="M1301" s="2425" t="s">
        <v>1027</v>
      </c>
      <c r="N1301" s="2425" t="s">
        <v>1027</v>
      </c>
      <c r="O1301" s="2426" t="s">
        <v>1027</v>
      </c>
      <c r="P1301" s="2425" t="s">
        <v>1027</v>
      </c>
      <c r="R1301" s="2402"/>
      <c r="T1301" s="2390"/>
    </row>
    <row r="1302" spans="1:20" s="2185" customFormat="1" ht="13.8">
      <c r="A1302" s="2226" t="s">
        <v>590</v>
      </c>
      <c r="B1302" s="152"/>
      <c r="D1302" s="2340"/>
      <c r="E1302" s="2234">
        <v>22</v>
      </c>
      <c r="F1302" s="2187" t="s">
        <v>1027</v>
      </c>
      <c r="G1302" s="2389">
        <v>0</v>
      </c>
      <c r="H1302" s="2389"/>
      <c r="I1302" s="2389"/>
      <c r="J1302" s="2389"/>
      <c r="K1302" s="2425" t="s">
        <v>1027</v>
      </c>
      <c r="L1302" s="2425" t="s">
        <v>1027</v>
      </c>
      <c r="M1302" s="2425" t="s">
        <v>1027</v>
      </c>
      <c r="N1302" s="2425" t="s">
        <v>1027</v>
      </c>
      <c r="O1302" s="2426" t="s">
        <v>1027</v>
      </c>
      <c r="P1302" s="2425" t="s">
        <v>1027</v>
      </c>
      <c r="R1302" s="2402"/>
      <c r="T1302" s="2390"/>
    </row>
    <row r="1303" spans="1:20" s="2185" customFormat="1" ht="13.8">
      <c r="A1303" s="2226" t="s">
        <v>590</v>
      </c>
      <c r="B1303" s="152"/>
      <c r="D1303" s="2340"/>
      <c r="E1303" s="2234">
        <v>23</v>
      </c>
      <c r="F1303" s="2187" t="s">
        <v>1027</v>
      </c>
      <c r="G1303" s="2389">
        <v>0</v>
      </c>
      <c r="H1303" s="2389"/>
      <c r="I1303" s="2389"/>
      <c r="J1303" s="2389"/>
      <c r="K1303" s="2425" t="s">
        <v>1027</v>
      </c>
      <c r="L1303" s="2425" t="s">
        <v>1027</v>
      </c>
      <c r="M1303" s="2425" t="s">
        <v>1027</v>
      </c>
      <c r="N1303" s="2425" t="s">
        <v>1027</v>
      </c>
      <c r="O1303" s="2426" t="s">
        <v>1027</v>
      </c>
      <c r="P1303" s="2425" t="s">
        <v>1027</v>
      </c>
      <c r="R1303" s="2402"/>
      <c r="T1303" s="2390"/>
    </row>
    <row r="1304" spans="1:20" s="2185" customFormat="1" ht="13.8">
      <c r="A1304" s="2226" t="s">
        <v>590</v>
      </c>
      <c r="B1304" s="152"/>
      <c r="D1304" s="2340"/>
      <c r="E1304" s="2234">
        <v>24</v>
      </c>
      <c r="F1304" s="2187" t="s">
        <v>1027</v>
      </c>
      <c r="G1304" s="2389">
        <v>0</v>
      </c>
      <c r="H1304" s="2389"/>
      <c r="I1304" s="2389"/>
      <c r="J1304" s="2389"/>
      <c r="K1304" s="2425" t="s">
        <v>1027</v>
      </c>
      <c r="L1304" s="2425" t="s">
        <v>1027</v>
      </c>
      <c r="M1304" s="2425" t="s">
        <v>1027</v>
      </c>
      <c r="N1304" s="2425" t="s">
        <v>1027</v>
      </c>
      <c r="O1304" s="2426" t="s">
        <v>1027</v>
      </c>
      <c r="P1304" s="2425" t="s">
        <v>1027</v>
      </c>
      <c r="R1304" s="2402"/>
      <c r="T1304" s="2390"/>
    </row>
    <row r="1305" spans="1:20" s="2185" customFormat="1" ht="13.8">
      <c r="A1305" s="2226" t="s">
        <v>590</v>
      </c>
      <c r="B1305" s="152"/>
      <c r="D1305" s="2340"/>
      <c r="E1305" s="2234">
        <v>25</v>
      </c>
      <c r="F1305" s="2187" t="s">
        <v>1027</v>
      </c>
      <c r="G1305" s="2389">
        <v>0</v>
      </c>
      <c r="H1305" s="2389"/>
      <c r="I1305" s="2389"/>
      <c r="J1305" s="2389"/>
      <c r="K1305" s="2425" t="s">
        <v>1027</v>
      </c>
      <c r="L1305" s="2425" t="s">
        <v>1027</v>
      </c>
      <c r="M1305" s="2425" t="s">
        <v>1027</v>
      </c>
      <c r="N1305" s="2425" t="s">
        <v>1027</v>
      </c>
      <c r="O1305" s="2426" t="s">
        <v>1027</v>
      </c>
      <c r="P1305" s="2425" t="s">
        <v>1027</v>
      </c>
      <c r="R1305" s="2402"/>
      <c r="T1305" s="2390"/>
    </row>
    <row r="1306" spans="1:20" s="2185" customFormat="1" ht="13.8">
      <c r="A1306" s="152"/>
      <c r="B1306" s="152"/>
      <c r="D1306" s="2340"/>
      <c r="F1306" s="2355" t="s">
        <v>1412</v>
      </c>
      <c r="G1306" s="2371"/>
      <c r="H1306" s="2371"/>
      <c r="I1306" s="2371"/>
      <c r="J1306" s="2371"/>
      <c r="K1306" s="2465">
        <v>1.0091795537412582</v>
      </c>
      <c r="L1306" s="2427">
        <v>1.0051504026928615</v>
      </c>
      <c r="M1306" s="2427">
        <v>0.969228415258095</v>
      </c>
      <c r="N1306" s="2427">
        <v>1.000689104463429</v>
      </c>
      <c r="O1306" s="2428">
        <v>0.98512394885084109</v>
      </c>
      <c r="P1306" s="2427">
        <v>0.97409742176926151</v>
      </c>
      <c r="T1306" s="226"/>
    </row>
    <row r="1307" spans="1:20" s="2185" customFormat="1" ht="13.8">
      <c r="A1307" s="152"/>
      <c r="B1307" s="152"/>
      <c r="D1307" s="2441"/>
      <c r="E1307" s="2339"/>
      <c r="F1307" s="2187"/>
      <c r="O1307" s="2372"/>
      <c r="P1307" s="2373"/>
    </row>
    <row r="1308" spans="1:20" s="2185" customFormat="1" ht="13.8">
      <c r="A1308" s="152"/>
      <c r="B1308" s="152"/>
      <c r="D1308" s="2441"/>
      <c r="E1308" s="2339"/>
      <c r="F1308" s="2187"/>
      <c r="O1308" s="2372"/>
      <c r="P1308" s="2373"/>
    </row>
    <row r="1309" spans="1:20" s="2185" customFormat="1" ht="13.8">
      <c r="A1309" s="152"/>
      <c r="B1309" s="152"/>
      <c r="D1309" s="2324">
        <v>8.0299999999999994</v>
      </c>
      <c r="E1309" s="2412"/>
      <c r="F1309" s="2326" t="s">
        <v>889</v>
      </c>
      <c r="G1309" s="2320" t="s">
        <v>1435</v>
      </c>
      <c r="H1309" s="2320"/>
      <c r="I1309" s="2320"/>
      <c r="J1309" s="2327"/>
      <c r="K1309" s="2327" t="s">
        <v>463</v>
      </c>
      <c r="L1309" s="2327" t="s">
        <v>464</v>
      </c>
      <c r="M1309" s="2327" t="s">
        <v>465</v>
      </c>
      <c r="N1309" s="2327" t="s">
        <v>466</v>
      </c>
      <c r="O1309" s="2328" t="s">
        <v>147</v>
      </c>
      <c r="P1309" s="2330" t="s">
        <v>148</v>
      </c>
      <c r="R1309" s="2404"/>
    </row>
    <row r="1310" spans="1:20" s="2185" customFormat="1" ht="13.8">
      <c r="A1310" s="152"/>
      <c r="B1310" s="152"/>
      <c r="D1310" s="2324"/>
      <c r="E1310" s="2234">
        <v>0</v>
      </c>
      <c r="F1310" s="2432">
        <v>0</v>
      </c>
      <c r="G1310" s="2433">
        <v>0</v>
      </c>
      <c r="H1310" s="2433"/>
      <c r="I1310" s="2436"/>
      <c r="J1310" s="2436"/>
      <c r="K1310" s="2461" t="s">
        <v>1027</v>
      </c>
      <c r="L1310" s="2461" t="s">
        <v>1027</v>
      </c>
      <c r="M1310" s="2461" t="s">
        <v>1027</v>
      </c>
      <c r="N1310" s="2461" t="s">
        <v>1027</v>
      </c>
      <c r="O1310" s="2464" t="s">
        <v>1027</v>
      </c>
      <c r="P1310" s="2461" t="s">
        <v>1027</v>
      </c>
      <c r="R1310" s="2404"/>
    </row>
    <row r="1311" spans="1:20" s="2185" customFormat="1" ht="13.8">
      <c r="A1311" s="2226" t="s">
        <v>232</v>
      </c>
      <c r="B1311" s="152"/>
      <c r="C1311" s="2339"/>
      <c r="D1311" s="2340"/>
      <c r="E1311" s="2234">
        <v>1</v>
      </c>
      <c r="F1311" s="2187" t="s">
        <v>1494</v>
      </c>
      <c r="G1311" s="2389" t="s">
        <v>945</v>
      </c>
      <c r="H1311" s="2389"/>
      <c r="I1311" s="2389"/>
      <c r="J1311" s="2389"/>
      <c r="K1311" s="2425">
        <v>5.1059366654430567E-2</v>
      </c>
      <c r="L1311" s="2425">
        <v>4.5628636551096016E-2</v>
      </c>
      <c r="M1311" s="2425">
        <v>3.8787136416245316E-2</v>
      </c>
      <c r="N1311" s="2425">
        <v>4.1008352199195096E-2</v>
      </c>
      <c r="O1311" s="2426">
        <v>3.7531062865919736E-2</v>
      </c>
      <c r="P1311" s="2425">
        <v>4.3472144876619455E-2</v>
      </c>
      <c r="T1311" s="226"/>
    </row>
    <row r="1312" spans="1:20" s="2185" customFormat="1" ht="13.8">
      <c r="A1312" s="2226" t="s">
        <v>232</v>
      </c>
      <c r="B1312" s="152"/>
      <c r="D1312" s="2340"/>
      <c r="E1312" s="2234">
        <v>2</v>
      </c>
      <c r="F1312" s="2187" t="s">
        <v>1498</v>
      </c>
      <c r="G1312" s="2389" t="s">
        <v>953</v>
      </c>
      <c r="H1312" s="2389"/>
      <c r="I1312" s="2389"/>
      <c r="J1312" s="2389"/>
      <c r="K1312" s="2425">
        <v>5.1050515597856637E-2</v>
      </c>
      <c r="L1312" s="2425">
        <v>2.6330894072519963E-2</v>
      </c>
      <c r="M1312" s="2425">
        <v>4.2147007542191979E-2</v>
      </c>
      <c r="N1312" s="2425">
        <v>2.6615781516100206E-2</v>
      </c>
      <c r="O1312" s="2426">
        <v>4.3509124685443136E-2</v>
      </c>
      <c r="P1312" s="2425">
        <v>4.840745486146595E-2</v>
      </c>
      <c r="T1312" s="226"/>
    </row>
    <row r="1313" spans="1:20" s="2185" customFormat="1" ht="13.8">
      <c r="A1313" s="2226" t="s">
        <v>232</v>
      </c>
      <c r="B1313" s="152"/>
      <c r="C1313" s="2339"/>
      <c r="D1313" s="2374"/>
      <c r="E1313" s="2234">
        <v>3</v>
      </c>
      <c r="F1313" s="2187" t="s">
        <v>1500</v>
      </c>
      <c r="G1313" s="2389" t="s">
        <v>964</v>
      </c>
      <c r="H1313" s="2389"/>
      <c r="I1313" s="2389"/>
      <c r="J1313" s="2389"/>
      <c r="K1313" s="2425">
        <v>8.6313522801302292E-2</v>
      </c>
      <c r="L1313" s="2425">
        <v>6.3921082060978143E-2</v>
      </c>
      <c r="M1313" s="2425">
        <v>4.1545651204502002E-2</v>
      </c>
      <c r="N1313" s="2425">
        <v>6.5575689524720523E-2</v>
      </c>
      <c r="O1313" s="2426">
        <v>5.6291490873897988E-2</v>
      </c>
      <c r="P1313" s="2425">
        <v>5.5890858504214325E-2</v>
      </c>
      <c r="T1313" s="226"/>
    </row>
    <row r="1314" spans="1:20" s="2185" customFormat="1" ht="13.8">
      <c r="A1314" s="2226" t="s">
        <v>232</v>
      </c>
      <c r="B1314" s="152"/>
      <c r="C1314" s="2339"/>
      <c r="D1314" s="2340"/>
      <c r="E1314" s="2234">
        <v>4</v>
      </c>
      <c r="F1314" s="2187" t="s">
        <v>1503</v>
      </c>
      <c r="G1314" s="2389" t="s">
        <v>971</v>
      </c>
      <c r="H1314" s="2389"/>
      <c r="I1314" s="2389"/>
      <c r="J1314" s="2389"/>
      <c r="K1314" s="2425">
        <v>5.4116390706993471E-2</v>
      </c>
      <c r="L1314" s="2425">
        <v>4.5621524323945992E-2</v>
      </c>
      <c r="M1314" s="2425">
        <v>5.1448207146754125E-2</v>
      </c>
      <c r="N1314" s="2425">
        <v>5.471683010246766E-2</v>
      </c>
      <c r="O1314" s="2426">
        <v>5.6604985321164265E-2</v>
      </c>
      <c r="P1314" s="2425">
        <v>4.9386058940655606E-2</v>
      </c>
      <c r="T1314" s="226"/>
    </row>
    <row r="1315" spans="1:20" s="2185" customFormat="1" ht="13.8">
      <c r="A1315" s="2226" t="s">
        <v>232</v>
      </c>
      <c r="B1315" s="152"/>
      <c r="C1315" s="2339"/>
      <c r="D1315" s="2340"/>
      <c r="E1315" s="2234">
        <v>5</v>
      </c>
      <c r="F1315" s="2187" t="s">
        <v>1504</v>
      </c>
      <c r="G1315" s="2389" t="s">
        <v>978</v>
      </c>
      <c r="H1315" s="2389"/>
      <c r="I1315" s="2389"/>
      <c r="J1315" s="2389"/>
      <c r="K1315" s="2425">
        <v>4.1044776119402986E-2</v>
      </c>
      <c r="L1315" s="2425">
        <v>4.7881951415378439E-2</v>
      </c>
      <c r="M1315" s="2425">
        <v>4.6797758980555861E-2</v>
      </c>
      <c r="N1315" s="2425">
        <v>3.8095238095238099E-2</v>
      </c>
      <c r="O1315" s="2426">
        <v>2.3426670363182699E-2</v>
      </c>
      <c r="P1315" s="2425">
        <v>-9.6625538873197567E-3</v>
      </c>
      <c r="T1315" s="226"/>
    </row>
    <row r="1316" spans="1:20" s="2185" customFormat="1" ht="13.8">
      <c r="A1316" s="2226" t="s">
        <v>232</v>
      </c>
      <c r="B1316" s="152"/>
      <c r="C1316" s="2339"/>
      <c r="D1316" s="2340"/>
      <c r="E1316" s="2234">
        <v>6</v>
      </c>
      <c r="F1316" s="2187" t="s">
        <v>1505</v>
      </c>
      <c r="G1316" s="2389" t="s">
        <v>985</v>
      </c>
      <c r="H1316" s="2389"/>
      <c r="I1316" s="2389"/>
      <c r="J1316" s="2389"/>
      <c r="K1316" s="2425">
        <v>0.10924725817292771</v>
      </c>
      <c r="L1316" s="2425">
        <v>0.111585267204312</v>
      </c>
      <c r="M1316" s="2425">
        <v>0.11057076348285323</v>
      </c>
      <c r="N1316" s="2425">
        <v>0.11244975488053317</v>
      </c>
      <c r="O1316" s="2426">
        <v>0.11061630882690487</v>
      </c>
      <c r="P1316" s="2425">
        <v>0.11237410125338655</v>
      </c>
      <c r="T1316" s="226"/>
    </row>
    <row r="1317" spans="1:20" s="2185" customFormat="1" ht="13.8">
      <c r="A1317" s="2226" t="s">
        <v>232</v>
      </c>
      <c r="B1317" s="152"/>
      <c r="D1317" s="2340"/>
      <c r="E1317" s="2234">
        <v>7</v>
      </c>
      <c r="F1317" s="2187" t="s">
        <v>1508</v>
      </c>
      <c r="G1317" s="2389" t="s">
        <v>996</v>
      </c>
      <c r="H1317" s="2389"/>
      <c r="I1317" s="2389"/>
      <c r="J1317" s="2389"/>
      <c r="K1317" s="2425">
        <v>8.7934309523517523E-2</v>
      </c>
      <c r="L1317" s="2425">
        <v>8.5061257473137794E-2</v>
      </c>
      <c r="M1317" s="2425">
        <v>8.0714624061345955E-2</v>
      </c>
      <c r="N1317" s="2425">
        <v>7.4909375046363386E-2</v>
      </c>
      <c r="O1317" s="2426">
        <v>3.3216582906631265E-2</v>
      </c>
      <c r="P1317" s="2425">
        <v>6.9415158847153019E-2</v>
      </c>
      <c r="T1317" s="226"/>
    </row>
    <row r="1318" spans="1:20" s="2185" customFormat="1" ht="13.8">
      <c r="A1318" s="2226" t="s">
        <v>232</v>
      </c>
      <c r="B1318" s="152"/>
      <c r="D1318" s="2340"/>
      <c r="E1318" s="2234">
        <v>8</v>
      </c>
      <c r="F1318" s="2187" t="s">
        <v>1510</v>
      </c>
      <c r="G1318" s="2389" t="s">
        <v>1004</v>
      </c>
      <c r="H1318" s="2389"/>
      <c r="I1318" s="2389"/>
      <c r="J1318" s="2389"/>
      <c r="K1318" s="2425">
        <v>4.3344757868333132E-2</v>
      </c>
      <c r="L1318" s="2425">
        <v>5.4112955072953328E-2</v>
      </c>
      <c r="M1318" s="2425">
        <v>4.994237820848612E-2</v>
      </c>
      <c r="N1318" s="2425">
        <v>5.4171793119161538E-2</v>
      </c>
      <c r="O1318" s="2426">
        <v>4.5238246881454315E-2</v>
      </c>
      <c r="P1318" s="2425">
        <v>4.0672466362695454E-2</v>
      </c>
      <c r="T1318" s="226"/>
    </row>
    <row r="1319" spans="1:20" s="2185" customFormat="1" ht="13.8">
      <c r="A1319" s="2226" t="s">
        <v>590</v>
      </c>
      <c r="B1319" s="152"/>
      <c r="D1319" s="2340"/>
      <c r="E1319" s="2234">
        <v>9</v>
      </c>
      <c r="F1319" s="2187" t="s">
        <v>1027</v>
      </c>
      <c r="G1319" s="2389">
        <v>0</v>
      </c>
      <c r="H1319" s="2389"/>
      <c r="I1319" s="2389"/>
      <c r="J1319" s="2389"/>
      <c r="K1319" s="2425" t="s">
        <v>1027</v>
      </c>
      <c r="L1319" s="2425" t="s">
        <v>1027</v>
      </c>
      <c r="M1319" s="2425" t="s">
        <v>1027</v>
      </c>
      <c r="N1319" s="2425" t="s">
        <v>1027</v>
      </c>
      <c r="O1319" s="2426" t="s">
        <v>1027</v>
      </c>
      <c r="P1319" s="2425" t="s">
        <v>1027</v>
      </c>
      <c r="T1319" s="226"/>
    </row>
    <row r="1320" spans="1:20" s="2185" customFormat="1" ht="13.8">
      <c r="A1320" s="2226" t="s">
        <v>590</v>
      </c>
      <c r="B1320" s="152"/>
      <c r="D1320" s="2340"/>
      <c r="E1320" s="2234">
        <v>10</v>
      </c>
      <c r="F1320" s="2187" t="s">
        <v>1027</v>
      </c>
      <c r="G1320" s="2389">
        <v>0</v>
      </c>
      <c r="H1320" s="2389"/>
      <c r="I1320" s="2389"/>
      <c r="J1320" s="2389"/>
      <c r="K1320" s="2425" t="s">
        <v>1027</v>
      </c>
      <c r="L1320" s="2425" t="s">
        <v>1027</v>
      </c>
      <c r="M1320" s="2425" t="s">
        <v>1027</v>
      </c>
      <c r="N1320" s="2425" t="s">
        <v>1027</v>
      </c>
      <c r="O1320" s="2426" t="s">
        <v>1027</v>
      </c>
      <c r="P1320" s="2425" t="s">
        <v>1027</v>
      </c>
      <c r="T1320" s="226"/>
    </row>
    <row r="1321" spans="1:20" s="2185" customFormat="1" ht="13.8">
      <c r="A1321" s="2226" t="s">
        <v>590</v>
      </c>
      <c r="B1321" s="152"/>
      <c r="D1321" s="2340"/>
      <c r="E1321" s="2234">
        <v>11</v>
      </c>
      <c r="F1321" s="2187" t="s">
        <v>1027</v>
      </c>
      <c r="G1321" s="2389">
        <v>0</v>
      </c>
      <c r="H1321" s="2389"/>
      <c r="I1321" s="2389"/>
      <c r="J1321" s="2389"/>
      <c r="K1321" s="2425" t="s">
        <v>1027</v>
      </c>
      <c r="L1321" s="2425" t="s">
        <v>1027</v>
      </c>
      <c r="M1321" s="2425" t="s">
        <v>1027</v>
      </c>
      <c r="N1321" s="2425" t="s">
        <v>1027</v>
      </c>
      <c r="O1321" s="2426" t="s">
        <v>1027</v>
      </c>
      <c r="P1321" s="2425" t="s">
        <v>1027</v>
      </c>
      <c r="R1321" s="2402"/>
      <c r="T1321" s="2390"/>
    </row>
    <row r="1322" spans="1:20" s="2185" customFormat="1" ht="13.8">
      <c r="A1322" s="2226" t="s">
        <v>590</v>
      </c>
      <c r="B1322" s="152"/>
      <c r="D1322" s="2340"/>
      <c r="E1322" s="2234">
        <v>12</v>
      </c>
      <c r="F1322" s="2187" t="s">
        <v>1027</v>
      </c>
      <c r="G1322" s="2389">
        <v>0</v>
      </c>
      <c r="H1322" s="2389"/>
      <c r="I1322" s="2389"/>
      <c r="J1322" s="2389"/>
      <c r="K1322" s="2425" t="s">
        <v>1027</v>
      </c>
      <c r="L1322" s="2425" t="s">
        <v>1027</v>
      </c>
      <c r="M1322" s="2425" t="s">
        <v>1027</v>
      </c>
      <c r="N1322" s="2425" t="s">
        <v>1027</v>
      </c>
      <c r="O1322" s="2426" t="s">
        <v>1027</v>
      </c>
      <c r="P1322" s="2425" t="s">
        <v>1027</v>
      </c>
      <c r="R1322" s="2402"/>
      <c r="T1322" s="2390"/>
    </row>
    <row r="1323" spans="1:20" s="2185" customFormat="1" ht="13.8">
      <c r="A1323" s="2226" t="s">
        <v>590</v>
      </c>
      <c r="B1323" s="152"/>
      <c r="D1323" s="2340"/>
      <c r="E1323" s="2234">
        <v>13</v>
      </c>
      <c r="F1323" s="2187" t="s">
        <v>1027</v>
      </c>
      <c r="G1323" s="2389">
        <v>0</v>
      </c>
      <c r="H1323" s="2389"/>
      <c r="I1323" s="2389"/>
      <c r="J1323" s="2389"/>
      <c r="K1323" s="2425" t="s">
        <v>1027</v>
      </c>
      <c r="L1323" s="2425" t="s">
        <v>1027</v>
      </c>
      <c r="M1323" s="2425" t="s">
        <v>1027</v>
      </c>
      <c r="N1323" s="2425" t="s">
        <v>1027</v>
      </c>
      <c r="O1323" s="2426" t="s">
        <v>1027</v>
      </c>
      <c r="P1323" s="2425" t="s">
        <v>1027</v>
      </c>
      <c r="R1323" s="2402"/>
      <c r="T1323" s="2390"/>
    </row>
    <row r="1324" spans="1:20" s="2185" customFormat="1" ht="13.8">
      <c r="A1324" s="2226" t="s">
        <v>590</v>
      </c>
      <c r="B1324" s="152"/>
      <c r="D1324" s="2340"/>
      <c r="E1324" s="2234">
        <v>14</v>
      </c>
      <c r="F1324" s="2187" t="s">
        <v>1027</v>
      </c>
      <c r="G1324" s="2389">
        <v>0</v>
      </c>
      <c r="H1324" s="2389"/>
      <c r="I1324" s="2389"/>
      <c r="J1324" s="2389"/>
      <c r="K1324" s="2425" t="s">
        <v>1027</v>
      </c>
      <c r="L1324" s="2425" t="s">
        <v>1027</v>
      </c>
      <c r="M1324" s="2425" t="s">
        <v>1027</v>
      </c>
      <c r="N1324" s="2425" t="s">
        <v>1027</v>
      </c>
      <c r="O1324" s="2426" t="s">
        <v>1027</v>
      </c>
      <c r="P1324" s="2425" t="s">
        <v>1027</v>
      </c>
      <c r="R1324" s="2402"/>
      <c r="T1324" s="2390"/>
    </row>
    <row r="1325" spans="1:20" s="2185" customFormat="1" ht="13.8">
      <c r="A1325" s="2226" t="s">
        <v>590</v>
      </c>
      <c r="B1325" s="152"/>
      <c r="D1325" s="2340"/>
      <c r="E1325" s="2234">
        <v>15</v>
      </c>
      <c r="F1325" s="2187" t="s">
        <v>1027</v>
      </c>
      <c r="G1325" s="2389">
        <v>0</v>
      </c>
      <c r="H1325" s="2389"/>
      <c r="I1325" s="2389"/>
      <c r="J1325" s="2389"/>
      <c r="K1325" s="2425" t="s">
        <v>1027</v>
      </c>
      <c r="L1325" s="2425" t="s">
        <v>1027</v>
      </c>
      <c r="M1325" s="2425" t="s">
        <v>1027</v>
      </c>
      <c r="N1325" s="2425" t="s">
        <v>1027</v>
      </c>
      <c r="O1325" s="2426" t="s">
        <v>1027</v>
      </c>
      <c r="P1325" s="2425" t="s">
        <v>1027</v>
      </c>
      <c r="R1325" s="2402"/>
      <c r="T1325" s="2390"/>
    </row>
    <row r="1326" spans="1:20" s="2185" customFormat="1" ht="13.8">
      <c r="A1326" s="2226" t="s">
        <v>590</v>
      </c>
      <c r="B1326" s="152"/>
      <c r="D1326" s="2340"/>
      <c r="E1326" s="2234">
        <v>16</v>
      </c>
      <c r="F1326" s="2187" t="s">
        <v>1027</v>
      </c>
      <c r="G1326" s="2389">
        <v>0</v>
      </c>
      <c r="H1326" s="2389"/>
      <c r="I1326" s="2389"/>
      <c r="J1326" s="2389"/>
      <c r="K1326" s="2425" t="s">
        <v>1027</v>
      </c>
      <c r="L1326" s="2425" t="s">
        <v>1027</v>
      </c>
      <c r="M1326" s="2425" t="s">
        <v>1027</v>
      </c>
      <c r="N1326" s="2425" t="s">
        <v>1027</v>
      </c>
      <c r="O1326" s="2426" t="s">
        <v>1027</v>
      </c>
      <c r="P1326" s="2425" t="s">
        <v>1027</v>
      </c>
      <c r="R1326" s="2402"/>
      <c r="T1326" s="2390"/>
    </row>
    <row r="1327" spans="1:20" s="2185" customFormat="1" ht="13.8">
      <c r="A1327" s="2226" t="s">
        <v>590</v>
      </c>
      <c r="B1327" s="152"/>
      <c r="D1327" s="2340"/>
      <c r="E1327" s="2234">
        <v>17</v>
      </c>
      <c r="F1327" s="2187" t="s">
        <v>1027</v>
      </c>
      <c r="G1327" s="2389">
        <v>0</v>
      </c>
      <c r="H1327" s="2389"/>
      <c r="I1327" s="2389"/>
      <c r="J1327" s="2389"/>
      <c r="K1327" s="2425" t="s">
        <v>1027</v>
      </c>
      <c r="L1327" s="2425" t="s">
        <v>1027</v>
      </c>
      <c r="M1327" s="2425" t="s">
        <v>1027</v>
      </c>
      <c r="N1327" s="2425" t="s">
        <v>1027</v>
      </c>
      <c r="O1327" s="2426" t="s">
        <v>1027</v>
      </c>
      <c r="P1327" s="2425" t="s">
        <v>1027</v>
      </c>
      <c r="R1327" s="2402"/>
      <c r="T1327" s="2390"/>
    </row>
    <row r="1328" spans="1:20" s="2185" customFormat="1" ht="13.8">
      <c r="A1328" s="2226" t="s">
        <v>590</v>
      </c>
      <c r="B1328" s="152"/>
      <c r="D1328" s="2340"/>
      <c r="E1328" s="2234">
        <v>18</v>
      </c>
      <c r="F1328" s="2187" t="s">
        <v>1027</v>
      </c>
      <c r="G1328" s="2389">
        <v>0</v>
      </c>
      <c r="H1328" s="2389"/>
      <c r="I1328" s="2389"/>
      <c r="J1328" s="2389"/>
      <c r="K1328" s="2425" t="s">
        <v>1027</v>
      </c>
      <c r="L1328" s="2425" t="s">
        <v>1027</v>
      </c>
      <c r="M1328" s="2425" t="s">
        <v>1027</v>
      </c>
      <c r="N1328" s="2425" t="s">
        <v>1027</v>
      </c>
      <c r="O1328" s="2426" t="s">
        <v>1027</v>
      </c>
      <c r="P1328" s="2425" t="s">
        <v>1027</v>
      </c>
      <c r="R1328" s="2402"/>
      <c r="T1328" s="2390"/>
    </row>
    <row r="1329" spans="1:20" s="2185" customFormat="1" ht="13.8">
      <c r="A1329" s="2226" t="s">
        <v>590</v>
      </c>
      <c r="B1329" s="152"/>
      <c r="D1329" s="2340"/>
      <c r="E1329" s="2234">
        <v>19</v>
      </c>
      <c r="F1329" s="2187" t="s">
        <v>1027</v>
      </c>
      <c r="G1329" s="2389">
        <v>0</v>
      </c>
      <c r="H1329" s="2389"/>
      <c r="I1329" s="2389"/>
      <c r="J1329" s="2389"/>
      <c r="K1329" s="2425" t="s">
        <v>1027</v>
      </c>
      <c r="L1329" s="2425" t="s">
        <v>1027</v>
      </c>
      <c r="M1329" s="2425" t="s">
        <v>1027</v>
      </c>
      <c r="N1329" s="2425" t="s">
        <v>1027</v>
      </c>
      <c r="O1329" s="2426" t="s">
        <v>1027</v>
      </c>
      <c r="P1329" s="2425" t="s">
        <v>1027</v>
      </c>
      <c r="R1329" s="2402"/>
      <c r="T1329" s="2390"/>
    </row>
    <row r="1330" spans="1:20" s="2185" customFormat="1" ht="13.8">
      <c r="A1330" s="2226" t="s">
        <v>590</v>
      </c>
      <c r="B1330" s="152"/>
      <c r="D1330" s="2340"/>
      <c r="E1330" s="2234">
        <v>20</v>
      </c>
      <c r="F1330" s="2187" t="s">
        <v>1027</v>
      </c>
      <c r="G1330" s="2389">
        <v>0</v>
      </c>
      <c r="H1330" s="2389"/>
      <c r="I1330" s="2389"/>
      <c r="J1330" s="2389"/>
      <c r="K1330" s="2425" t="s">
        <v>1027</v>
      </c>
      <c r="L1330" s="2425" t="s">
        <v>1027</v>
      </c>
      <c r="M1330" s="2425" t="s">
        <v>1027</v>
      </c>
      <c r="N1330" s="2425" t="s">
        <v>1027</v>
      </c>
      <c r="O1330" s="2426" t="s">
        <v>1027</v>
      </c>
      <c r="P1330" s="2425" t="s">
        <v>1027</v>
      </c>
      <c r="R1330" s="2402"/>
      <c r="T1330" s="2390"/>
    </row>
    <row r="1331" spans="1:20" s="2185" customFormat="1" ht="13.8">
      <c r="A1331" s="2226" t="s">
        <v>590</v>
      </c>
      <c r="B1331" s="152"/>
      <c r="D1331" s="2340"/>
      <c r="E1331" s="2234">
        <v>21</v>
      </c>
      <c r="F1331" s="2187" t="s">
        <v>1027</v>
      </c>
      <c r="G1331" s="2389">
        <v>0</v>
      </c>
      <c r="H1331" s="2389"/>
      <c r="I1331" s="2389"/>
      <c r="J1331" s="2389"/>
      <c r="K1331" s="2425" t="s">
        <v>1027</v>
      </c>
      <c r="L1331" s="2425" t="s">
        <v>1027</v>
      </c>
      <c r="M1331" s="2425" t="s">
        <v>1027</v>
      </c>
      <c r="N1331" s="2425" t="s">
        <v>1027</v>
      </c>
      <c r="O1331" s="2426" t="s">
        <v>1027</v>
      </c>
      <c r="P1331" s="2425" t="s">
        <v>1027</v>
      </c>
      <c r="R1331" s="2402"/>
      <c r="T1331" s="2390"/>
    </row>
    <row r="1332" spans="1:20" s="2185" customFormat="1" ht="13.8">
      <c r="A1332" s="2226" t="s">
        <v>590</v>
      </c>
      <c r="B1332" s="152"/>
      <c r="D1332" s="2340"/>
      <c r="E1332" s="2234">
        <v>22</v>
      </c>
      <c r="F1332" s="2187" t="s">
        <v>1027</v>
      </c>
      <c r="G1332" s="2389">
        <v>0</v>
      </c>
      <c r="H1332" s="2389"/>
      <c r="I1332" s="2389"/>
      <c r="J1332" s="2389"/>
      <c r="K1332" s="2425" t="s">
        <v>1027</v>
      </c>
      <c r="L1332" s="2425" t="s">
        <v>1027</v>
      </c>
      <c r="M1332" s="2425" t="s">
        <v>1027</v>
      </c>
      <c r="N1332" s="2425" t="s">
        <v>1027</v>
      </c>
      <c r="O1332" s="2426" t="s">
        <v>1027</v>
      </c>
      <c r="P1332" s="2425" t="s">
        <v>1027</v>
      </c>
      <c r="R1332" s="2402"/>
      <c r="T1332" s="2390"/>
    </row>
    <row r="1333" spans="1:20" s="2185" customFormat="1" ht="13.8">
      <c r="A1333" s="2226" t="s">
        <v>590</v>
      </c>
      <c r="B1333" s="152"/>
      <c r="D1333" s="2340"/>
      <c r="E1333" s="2234">
        <v>23</v>
      </c>
      <c r="F1333" s="2187" t="s">
        <v>1027</v>
      </c>
      <c r="G1333" s="2389">
        <v>0</v>
      </c>
      <c r="H1333" s="2389"/>
      <c r="I1333" s="2389"/>
      <c r="J1333" s="2389"/>
      <c r="K1333" s="2425" t="s">
        <v>1027</v>
      </c>
      <c r="L1333" s="2425" t="s">
        <v>1027</v>
      </c>
      <c r="M1333" s="2425" t="s">
        <v>1027</v>
      </c>
      <c r="N1333" s="2425" t="s">
        <v>1027</v>
      </c>
      <c r="O1333" s="2426" t="s">
        <v>1027</v>
      </c>
      <c r="P1333" s="2425" t="s">
        <v>1027</v>
      </c>
      <c r="R1333" s="2402"/>
      <c r="T1333" s="2390"/>
    </row>
    <row r="1334" spans="1:20" s="2185" customFormat="1" ht="13.8">
      <c r="A1334" s="2226" t="s">
        <v>590</v>
      </c>
      <c r="B1334" s="152"/>
      <c r="D1334" s="2340"/>
      <c r="E1334" s="2234">
        <v>24</v>
      </c>
      <c r="F1334" s="2187" t="s">
        <v>1027</v>
      </c>
      <c r="G1334" s="2389">
        <v>0</v>
      </c>
      <c r="H1334" s="2389"/>
      <c r="I1334" s="2389"/>
      <c r="J1334" s="2389"/>
      <c r="K1334" s="2425" t="s">
        <v>1027</v>
      </c>
      <c r="L1334" s="2425" t="s">
        <v>1027</v>
      </c>
      <c r="M1334" s="2425" t="s">
        <v>1027</v>
      </c>
      <c r="N1334" s="2425" t="s">
        <v>1027</v>
      </c>
      <c r="O1334" s="2426" t="s">
        <v>1027</v>
      </c>
      <c r="P1334" s="2425" t="s">
        <v>1027</v>
      </c>
      <c r="R1334" s="2402"/>
      <c r="T1334" s="2390"/>
    </row>
    <row r="1335" spans="1:20" s="2185" customFormat="1" ht="13.8">
      <c r="A1335" s="2226" t="s">
        <v>590</v>
      </c>
      <c r="B1335" s="152"/>
      <c r="D1335" s="2340"/>
      <c r="E1335" s="2234">
        <v>25</v>
      </c>
      <c r="F1335" s="2187" t="s">
        <v>1027</v>
      </c>
      <c r="G1335" s="2389">
        <v>0</v>
      </c>
      <c r="H1335" s="2389"/>
      <c r="I1335" s="2389"/>
      <c r="J1335" s="2389"/>
      <c r="K1335" s="2425" t="s">
        <v>1027</v>
      </c>
      <c r="L1335" s="2425" t="s">
        <v>1027</v>
      </c>
      <c r="M1335" s="2425" t="s">
        <v>1027</v>
      </c>
      <c r="N1335" s="2425" t="s">
        <v>1027</v>
      </c>
      <c r="O1335" s="2426" t="s">
        <v>1027</v>
      </c>
      <c r="P1335" s="2425" t="s">
        <v>1027</v>
      </c>
      <c r="R1335" s="2402"/>
      <c r="T1335" s="2390"/>
    </row>
    <row r="1336" spans="1:20" s="2185" customFormat="1" ht="13.8">
      <c r="A1336" s="152"/>
      <c r="B1336" s="152"/>
      <c r="D1336" s="2340"/>
      <c r="F1336" s="2355" t="s">
        <v>1412</v>
      </c>
      <c r="G1336" s="2371"/>
      <c r="H1336" s="2371"/>
      <c r="I1336" s="2371"/>
      <c r="J1336" s="2371"/>
      <c r="K1336" s="2419">
        <v>5.2587878680712019E-2</v>
      </c>
      <c r="L1336" s="2427">
        <v>5.099745324416588E-2</v>
      </c>
      <c r="M1336" s="2427">
        <v>4.837006859452099E-2</v>
      </c>
      <c r="N1336" s="2427">
        <v>5.4444311610814602E-2</v>
      </c>
      <c r="O1336" s="2428">
        <v>4.4373685783448726E-2</v>
      </c>
      <c r="P1336" s="2427">
        <v>4.8896756901060781E-2</v>
      </c>
      <c r="T1336" s="226"/>
    </row>
    <row r="1337" spans="1:20" s="2185" customFormat="1" ht="13.8">
      <c r="A1337" s="152"/>
      <c r="B1337" s="152"/>
      <c r="D1337" s="2441"/>
      <c r="E1337" s="2339"/>
      <c r="F1337" s="2187"/>
      <c r="O1337" s="2372"/>
      <c r="P1337" s="2373"/>
    </row>
    <row r="1338" spans="1:20" s="2185" customFormat="1" ht="13.8">
      <c r="A1338" s="152"/>
      <c r="B1338" s="152"/>
      <c r="D1338" s="2441"/>
      <c r="E1338" s="2339"/>
      <c r="F1338" s="2187"/>
      <c r="O1338" s="2372"/>
      <c r="P1338" s="2373"/>
    </row>
    <row r="1339" spans="1:20" s="2185" customFormat="1" ht="13.8">
      <c r="A1339" s="152"/>
      <c r="B1339" s="152"/>
      <c r="D1339" s="2324">
        <v>8.0399999999999991</v>
      </c>
      <c r="E1339" s="2412"/>
      <c r="F1339" s="2326" t="s">
        <v>1128</v>
      </c>
      <c r="G1339" s="2320" t="s">
        <v>1435</v>
      </c>
      <c r="H1339" s="2320"/>
      <c r="I1339" s="2320"/>
      <c r="J1339" s="2327"/>
      <c r="K1339" s="2327" t="s">
        <v>463</v>
      </c>
      <c r="L1339" s="2327" t="s">
        <v>464</v>
      </c>
      <c r="M1339" s="2327" t="s">
        <v>465</v>
      </c>
      <c r="N1339" s="2327" t="s">
        <v>466</v>
      </c>
      <c r="O1339" s="2328" t="s">
        <v>147</v>
      </c>
      <c r="P1339" s="2330" t="s">
        <v>148</v>
      </c>
      <c r="R1339" s="2404"/>
    </row>
    <row r="1340" spans="1:20" s="2185" customFormat="1" ht="13.8">
      <c r="A1340" s="152"/>
      <c r="B1340" s="152"/>
      <c r="D1340" s="2324"/>
      <c r="E1340" s="2234">
        <v>0</v>
      </c>
      <c r="F1340" s="2432">
        <v>0</v>
      </c>
      <c r="G1340" s="2433">
        <v>0</v>
      </c>
      <c r="H1340" s="2433"/>
      <c r="I1340" s="2436"/>
      <c r="J1340" s="2436"/>
      <c r="K1340" s="2466" t="s">
        <v>1027</v>
      </c>
      <c r="L1340" s="2466" t="s">
        <v>1027</v>
      </c>
      <c r="M1340" s="2466" t="s">
        <v>1027</v>
      </c>
      <c r="N1340" s="2466" t="s">
        <v>1027</v>
      </c>
      <c r="O1340" s="2467" t="s">
        <v>1027</v>
      </c>
      <c r="P1340" s="2466" t="s">
        <v>1027</v>
      </c>
      <c r="R1340" s="2404"/>
    </row>
    <row r="1341" spans="1:20" s="2185" customFormat="1" ht="13.8">
      <c r="A1341" s="2226" t="s">
        <v>232</v>
      </c>
      <c r="B1341" s="152"/>
      <c r="C1341" s="2339"/>
      <c r="D1341" s="2340"/>
      <c r="E1341" s="2234">
        <v>1</v>
      </c>
      <c r="F1341" s="2187" t="s">
        <v>1494</v>
      </c>
      <c r="G1341" s="2389" t="s">
        <v>945</v>
      </c>
      <c r="H1341" s="2389"/>
      <c r="I1341" s="2389"/>
      <c r="J1341" s="2389"/>
      <c r="K1341" s="2468">
        <v>1.7531471608313374</v>
      </c>
      <c r="L1341" s="2468">
        <v>1.760798057151733</v>
      </c>
      <c r="M1341" s="2468">
        <v>1.8624145509270502</v>
      </c>
      <c r="N1341" s="2468">
        <v>1.9939988477890744</v>
      </c>
      <c r="O1341" s="2469">
        <v>1.8273751664423392</v>
      </c>
      <c r="P1341" s="2468">
        <v>1.879074391427636</v>
      </c>
      <c r="T1341" s="226"/>
    </row>
    <row r="1342" spans="1:20" s="2185" customFormat="1" ht="13.8">
      <c r="A1342" s="2226" t="s">
        <v>232</v>
      </c>
      <c r="B1342" s="152"/>
      <c r="D1342" s="2340"/>
      <c r="E1342" s="2234">
        <v>2</v>
      </c>
      <c r="F1342" s="2187" t="s">
        <v>1498</v>
      </c>
      <c r="G1342" s="2389" t="s">
        <v>953</v>
      </c>
      <c r="H1342" s="2389"/>
      <c r="I1342" s="2389"/>
      <c r="J1342" s="2389"/>
      <c r="K1342" s="2468">
        <v>3.0633626909752376</v>
      </c>
      <c r="L1342" s="2468">
        <v>2.737959267611767</v>
      </c>
      <c r="M1342" s="2468">
        <v>2.8278144261670146</v>
      </c>
      <c r="N1342" s="2468">
        <v>3.3321642963914035</v>
      </c>
      <c r="O1342" s="2469">
        <v>3.2859281462304102</v>
      </c>
      <c r="P1342" s="2468">
        <v>2.8112940532692714</v>
      </c>
      <c r="T1342" s="226"/>
    </row>
    <row r="1343" spans="1:20" s="2185" customFormat="1" ht="13.8">
      <c r="A1343" s="2226" t="s">
        <v>232</v>
      </c>
      <c r="B1343" s="152"/>
      <c r="C1343" s="2339"/>
      <c r="D1343" s="2374"/>
      <c r="E1343" s="2234">
        <v>3</v>
      </c>
      <c r="F1343" s="2187" t="s">
        <v>1500</v>
      </c>
      <c r="G1343" s="2389" t="s">
        <v>964</v>
      </c>
      <c r="H1343" s="2389"/>
      <c r="I1343" s="2389"/>
      <c r="J1343" s="2389"/>
      <c r="K1343" s="2468">
        <v>1.5861824277904897</v>
      </c>
      <c r="L1343" s="2468">
        <v>1.3291127494178196</v>
      </c>
      <c r="M1343" s="2468">
        <v>1.7055518998576829</v>
      </c>
      <c r="N1343" s="2468">
        <v>1.2404858364753373</v>
      </c>
      <c r="O1343" s="2469">
        <v>1.2066137960027326</v>
      </c>
      <c r="P1343" s="2468">
        <v>1.2176286591012746</v>
      </c>
      <c r="T1343" s="226"/>
    </row>
    <row r="1344" spans="1:20" s="2185" customFormat="1" ht="13.8">
      <c r="A1344" s="2226" t="s">
        <v>232</v>
      </c>
      <c r="B1344" s="152"/>
      <c r="C1344" s="2339"/>
      <c r="D1344" s="2340"/>
      <c r="E1344" s="2234">
        <v>4</v>
      </c>
      <c r="F1344" s="2187" t="s">
        <v>1503</v>
      </c>
      <c r="G1344" s="2389" t="s">
        <v>971</v>
      </c>
      <c r="H1344" s="2389"/>
      <c r="I1344" s="2389"/>
      <c r="J1344" s="2389"/>
      <c r="K1344" s="2468">
        <v>2.5893825923866927</v>
      </c>
      <c r="L1344" s="2468">
        <v>2.116928416963836</v>
      </c>
      <c r="M1344" s="2468">
        <v>1.6746709992505517</v>
      </c>
      <c r="N1344" s="2468">
        <v>1.5927896362169203</v>
      </c>
      <c r="O1344" s="2469">
        <v>1.6247102064517831</v>
      </c>
      <c r="P1344" s="2468">
        <v>1.5144616090648526</v>
      </c>
      <c r="T1344" s="226"/>
    </row>
    <row r="1345" spans="1:20" s="2185" customFormat="1" ht="13.8">
      <c r="A1345" s="2226" t="s">
        <v>232</v>
      </c>
      <c r="B1345" s="152"/>
      <c r="C1345" s="2339"/>
      <c r="D1345" s="2340"/>
      <c r="E1345" s="2234">
        <v>5</v>
      </c>
      <c r="F1345" s="2187" t="s">
        <v>1504</v>
      </c>
      <c r="G1345" s="2389" t="s">
        <v>978</v>
      </c>
      <c r="H1345" s="2389"/>
      <c r="I1345" s="2389"/>
      <c r="J1345" s="2389"/>
      <c r="K1345" s="2468">
        <v>2.2639384268819223</v>
      </c>
      <c r="L1345" s="2468">
        <v>1.8390252907513385</v>
      </c>
      <c r="M1345" s="2468">
        <v>1.6066007765619486</v>
      </c>
      <c r="N1345" s="2468">
        <v>1.347320964106121</v>
      </c>
      <c r="O1345" s="2469">
        <v>1.3265906583302685</v>
      </c>
      <c r="P1345" s="2468">
        <v>1.2666164564112219</v>
      </c>
      <c r="T1345" s="226"/>
    </row>
    <row r="1346" spans="1:20" s="2185" customFormat="1" ht="13.8">
      <c r="A1346" s="2226" t="s">
        <v>232</v>
      </c>
      <c r="B1346" s="152"/>
      <c r="C1346" s="2339"/>
      <c r="D1346" s="2340"/>
      <c r="E1346" s="2234">
        <v>6</v>
      </c>
      <c r="F1346" s="2187" t="s">
        <v>1505</v>
      </c>
      <c r="G1346" s="2389" t="s">
        <v>985</v>
      </c>
      <c r="H1346" s="2389"/>
      <c r="I1346" s="2389"/>
      <c r="J1346" s="2389"/>
      <c r="K1346" s="2468">
        <v>1.1062681089913409</v>
      </c>
      <c r="L1346" s="2468">
        <v>0.91676275189013123</v>
      </c>
      <c r="M1346" s="2468">
        <v>1.0385661463853442</v>
      </c>
      <c r="N1346" s="2468">
        <v>1.0611780269623172</v>
      </c>
      <c r="O1346" s="2469">
        <v>1.0984313385311391</v>
      </c>
      <c r="P1346" s="2468">
        <v>1.0344643701126595</v>
      </c>
      <c r="T1346" s="226"/>
    </row>
    <row r="1347" spans="1:20" s="2185" customFormat="1" ht="13.8">
      <c r="A1347" s="2226" t="s">
        <v>232</v>
      </c>
      <c r="B1347" s="152"/>
      <c r="D1347" s="2340"/>
      <c r="E1347" s="2234">
        <v>7</v>
      </c>
      <c r="F1347" s="2187" t="s">
        <v>1508</v>
      </c>
      <c r="G1347" s="2389" t="s">
        <v>996</v>
      </c>
      <c r="H1347" s="2389"/>
      <c r="I1347" s="2389"/>
      <c r="J1347" s="2389"/>
      <c r="K1347" s="2468">
        <v>1.2625290894931711</v>
      </c>
      <c r="L1347" s="2468">
        <v>1.0568441957633012</v>
      </c>
      <c r="M1347" s="2468">
        <v>1.1244294185401646</v>
      </c>
      <c r="N1347" s="2468">
        <v>1.2100740261994098</v>
      </c>
      <c r="O1347" s="2469">
        <v>1.1254744059781268</v>
      </c>
      <c r="P1347" s="2468">
        <v>1.0575895451206543</v>
      </c>
      <c r="T1347" s="226"/>
    </row>
    <row r="1348" spans="1:20" s="2185" customFormat="1" ht="13.8">
      <c r="A1348" s="2226" t="s">
        <v>232</v>
      </c>
      <c r="B1348" s="152"/>
      <c r="D1348" s="2340"/>
      <c r="E1348" s="2234">
        <v>8</v>
      </c>
      <c r="F1348" s="2187" t="s">
        <v>1510</v>
      </c>
      <c r="G1348" s="2389" t="s">
        <v>1004</v>
      </c>
      <c r="H1348" s="2389"/>
      <c r="I1348" s="2389"/>
      <c r="J1348" s="2389"/>
      <c r="K1348" s="2468">
        <v>1.3395919365229443</v>
      </c>
      <c r="L1348" s="2468">
        <v>1.2483472535843514</v>
      </c>
      <c r="M1348" s="2468">
        <v>1.3009227078818606</v>
      </c>
      <c r="N1348" s="2468">
        <v>1.1848072562358276</v>
      </c>
      <c r="O1348" s="2469">
        <v>1.260690525349851</v>
      </c>
      <c r="P1348" s="2468">
        <v>1.2286287089013634</v>
      </c>
      <c r="T1348" s="226"/>
    </row>
    <row r="1349" spans="1:20" s="2185" customFormat="1" ht="13.8">
      <c r="A1349" s="2226" t="s">
        <v>590</v>
      </c>
      <c r="B1349" s="152"/>
      <c r="D1349" s="2340"/>
      <c r="E1349" s="2234">
        <v>9</v>
      </c>
      <c r="F1349" s="2187" t="s">
        <v>1027</v>
      </c>
      <c r="G1349" s="2389">
        <v>0</v>
      </c>
      <c r="H1349" s="2389"/>
      <c r="I1349" s="2389"/>
      <c r="J1349" s="2389"/>
      <c r="K1349" s="2468" t="s">
        <v>1027</v>
      </c>
      <c r="L1349" s="2468" t="s">
        <v>1027</v>
      </c>
      <c r="M1349" s="2468" t="s">
        <v>1027</v>
      </c>
      <c r="N1349" s="2468" t="s">
        <v>1027</v>
      </c>
      <c r="O1349" s="2469" t="s">
        <v>1027</v>
      </c>
      <c r="P1349" s="2468" t="s">
        <v>1027</v>
      </c>
      <c r="T1349" s="226"/>
    </row>
    <row r="1350" spans="1:20" s="2185" customFormat="1" ht="13.8">
      <c r="A1350" s="2226" t="s">
        <v>590</v>
      </c>
      <c r="B1350" s="152"/>
      <c r="D1350" s="2340"/>
      <c r="E1350" s="2234">
        <v>10</v>
      </c>
      <c r="F1350" s="2187" t="s">
        <v>1027</v>
      </c>
      <c r="G1350" s="2389">
        <v>0</v>
      </c>
      <c r="H1350" s="2389"/>
      <c r="I1350" s="2389"/>
      <c r="J1350" s="2389"/>
      <c r="K1350" s="2468" t="s">
        <v>1027</v>
      </c>
      <c r="L1350" s="2468" t="s">
        <v>1027</v>
      </c>
      <c r="M1350" s="2468" t="s">
        <v>1027</v>
      </c>
      <c r="N1350" s="2468" t="s">
        <v>1027</v>
      </c>
      <c r="O1350" s="2469" t="s">
        <v>1027</v>
      </c>
      <c r="P1350" s="2468" t="s">
        <v>1027</v>
      </c>
      <c r="T1350" s="226"/>
    </row>
    <row r="1351" spans="1:20" s="2185" customFormat="1" ht="13.8">
      <c r="A1351" s="2226" t="s">
        <v>590</v>
      </c>
      <c r="B1351" s="152"/>
      <c r="D1351" s="2340"/>
      <c r="E1351" s="2234">
        <v>11</v>
      </c>
      <c r="F1351" s="2187" t="s">
        <v>1027</v>
      </c>
      <c r="G1351" s="2389">
        <v>0</v>
      </c>
      <c r="H1351" s="2389"/>
      <c r="I1351" s="2389"/>
      <c r="J1351" s="2389"/>
      <c r="K1351" s="2468" t="s">
        <v>1027</v>
      </c>
      <c r="L1351" s="2468" t="s">
        <v>1027</v>
      </c>
      <c r="M1351" s="2468" t="s">
        <v>1027</v>
      </c>
      <c r="N1351" s="2468" t="s">
        <v>1027</v>
      </c>
      <c r="O1351" s="2469" t="s">
        <v>1027</v>
      </c>
      <c r="P1351" s="2468" t="s">
        <v>1027</v>
      </c>
      <c r="R1351" s="2402"/>
      <c r="T1351" s="2390"/>
    </row>
    <row r="1352" spans="1:20" s="2185" customFormat="1" ht="13.8">
      <c r="A1352" s="2226" t="s">
        <v>590</v>
      </c>
      <c r="B1352" s="152"/>
      <c r="D1352" s="2340"/>
      <c r="E1352" s="2234">
        <v>12</v>
      </c>
      <c r="F1352" s="2187" t="s">
        <v>1027</v>
      </c>
      <c r="G1352" s="2389">
        <v>0</v>
      </c>
      <c r="H1352" s="2389"/>
      <c r="I1352" s="2389"/>
      <c r="J1352" s="2389"/>
      <c r="K1352" s="2468" t="s">
        <v>1027</v>
      </c>
      <c r="L1352" s="2468" t="s">
        <v>1027</v>
      </c>
      <c r="M1352" s="2468" t="s">
        <v>1027</v>
      </c>
      <c r="N1352" s="2468" t="s">
        <v>1027</v>
      </c>
      <c r="O1352" s="2469" t="s">
        <v>1027</v>
      </c>
      <c r="P1352" s="2468" t="s">
        <v>1027</v>
      </c>
      <c r="R1352" s="2402"/>
      <c r="T1352" s="2390"/>
    </row>
    <row r="1353" spans="1:20" s="2185" customFormat="1" ht="13.8">
      <c r="A1353" s="2226" t="s">
        <v>590</v>
      </c>
      <c r="B1353" s="152"/>
      <c r="D1353" s="2340"/>
      <c r="E1353" s="2234">
        <v>13</v>
      </c>
      <c r="F1353" s="2187" t="s">
        <v>1027</v>
      </c>
      <c r="G1353" s="2389">
        <v>0</v>
      </c>
      <c r="H1353" s="2389"/>
      <c r="I1353" s="2389"/>
      <c r="J1353" s="2389"/>
      <c r="K1353" s="2468" t="s">
        <v>1027</v>
      </c>
      <c r="L1353" s="2468" t="s">
        <v>1027</v>
      </c>
      <c r="M1353" s="2468" t="s">
        <v>1027</v>
      </c>
      <c r="N1353" s="2468" t="s">
        <v>1027</v>
      </c>
      <c r="O1353" s="2469" t="s">
        <v>1027</v>
      </c>
      <c r="P1353" s="2468" t="s">
        <v>1027</v>
      </c>
      <c r="R1353" s="2402"/>
      <c r="T1353" s="2390"/>
    </row>
    <row r="1354" spans="1:20" s="2185" customFormat="1" ht="13.8">
      <c r="A1354" s="2226" t="s">
        <v>590</v>
      </c>
      <c r="B1354" s="152"/>
      <c r="D1354" s="2340"/>
      <c r="E1354" s="2234">
        <v>14</v>
      </c>
      <c r="F1354" s="2187" t="s">
        <v>1027</v>
      </c>
      <c r="G1354" s="2389">
        <v>0</v>
      </c>
      <c r="H1354" s="2389"/>
      <c r="I1354" s="2389"/>
      <c r="J1354" s="2389"/>
      <c r="K1354" s="2468" t="s">
        <v>1027</v>
      </c>
      <c r="L1354" s="2468" t="s">
        <v>1027</v>
      </c>
      <c r="M1354" s="2468" t="s">
        <v>1027</v>
      </c>
      <c r="N1354" s="2468" t="s">
        <v>1027</v>
      </c>
      <c r="O1354" s="2469" t="s">
        <v>1027</v>
      </c>
      <c r="P1354" s="2468" t="s">
        <v>1027</v>
      </c>
      <c r="R1354" s="2402"/>
      <c r="T1354" s="2390"/>
    </row>
    <row r="1355" spans="1:20" s="2185" customFormat="1" ht="13.8">
      <c r="A1355" s="2226" t="s">
        <v>590</v>
      </c>
      <c r="B1355" s="152"/>
      <c r="D1355" s="2340"/>
      <c r="E1355" s="2234">
        <v>15</v>
      </c>
      <c r="F1355" s="2187" t="s">
        <v>1027</v>
      </c>
      <c r="G1355" s="2389">
        <v>0</v>
      </c>
      <c r="H1355" s="2389"/>
      <c r="I1355" s="2389"/>
      <c r="J1355" s="2389"/>
      <c r="K1355" s="2468" t="s">
        <v>1027</v>
      </c>
      <c r="L1355" s="2468" t="s">
        <v>1027</v>
      </c>
      <c r="M1355" s="2468" t="s">
        <v>1027</v>
      </c>
      <c r="N1355" s="2468" t="s">
        <v>1027</v>
      </c>
      <c r="O1355" s="2469" t="s">
        <v>1027</v>
      </c>
      <c r="P1355" s="2468" t="s">
        <v>1027</v>
      </c>
      <c r="R1355" s="2402"/>
      <c r="T1355" s="2390"/>
    </row>
    <row r="1356" spans="1:20" s="2185" customFormat="1" ht="13.8">
      <c r="A1356" s="2226" t="s">
        <v>590</v>
      </c>
      <c r="B1356" s="152"/>
      <c r="D1356" s="2340"/>
      <c r="E1356" s="2234">
        <v>16</v>
      </c>
      <c r="F1356" s="2187" t="s">
        <v>1027</v>
      </c>
      <c r="G1356" s="2389">
        <v>0</v>
      </c>
      <c r="H1356" s="2389"/>
      <c r="I1356" s="2389"/>
      <c r="J1356" s="2389"/>
      <c r="K1356" s="2468" t="s">
        <v>1027</v>
      </c>
      <c r="L1356" s="2468" t="s">
        <v>1027</v>
      </c>
      <c r="M1356" s="2468" t="s">
        <v>1027</v>
      </c>
      <c r="N1356" s="2468" t="s">
        <v>1027</v>
      </c>
      <c r="O1356" s="2469" t="s">
        <v>1027</v>
      </c>
      <c r="P1356" s="2468" t="s">
        <v>1027</v>
      </c>
      <c r="R1356" s="2402"/>
      <c r="T1356" s="2390"/>
    </row>
    <row r="1357" spans="1:20" s="2185" customFormat="1" ht="13.8">
      <c r="A1357" s="2226" t="s">
        <v>590</v>
      </c>
      <c r="B1357" s="152"/>
      <c r="D1357" s="2340"/>
      <c r="E1357" s="2234">
        <v>17</v>
      </c>
      <c r="F1357" s="2187" t="s">
        <v>1027</v>
      </c>
      <c r="G1357" s="2389">
        <v>0</v>
      </c>
      <c r="H1357" s="2389"/>
      <c r="I1357" s="2389"/>
      <c r="J1357" s="2389"/>
      <c r="K1357" s="2468" t="s">
        <v>1027</v>
      </c>
      <c r="L1357" s="2468" t="s">
        <v>1027</v>
      </c>
      <c r="M1357" s="2468" t="s">
        <v>1027</v>
      </c>
      <c r="N1357" s="2468" t="s">
        <v>1027</v>
      </c>
      <c r="O1357" s="2469" t="s">
        <v>1027</v>
      </c>
      <c r="P1357" s="2468" t="s">
        <v>1027</v>
      </c>
      <c r="R1357" s="2402"/>
      <c r="T1357" s="2390"/>
    </row>
    <row r="1358" spans="1:20" s="2185" customFormat="1" ht="13.8">
      <c r="A1358" s="2226" t="s">
        <v>590</v>
      </c>
      <c r="B1358" s="152"/>
      <c r="D1358" s="2340"/>
      <c r="E1358" s="2234">
        <v>18</v>
      </c>
      <c r="F1358" s="2187" t="s">
        <v>1027</v>
      </c>
      <c r="G1358" s="2389">
        <v>0</v>
      </c>
      <c r="H1358" s="2389"/>
      <c r="I1358" s="2389"/>
      <c r="J1358" s="2389"/>
      <c r="K1358" s="2468" t="s">
        <v>1027</v>
      </c>
      <c r="L1358" s="2468" t="s">
        <v>1027</v>
      </c>
      <c r="M1358" s="2468" t="s">
        <v>1027</v>
      </c>
      <c r="N1358" s="2468" t="s">
        <v>1027</v>
      </c>
      <c r="O1358" s="2469" t="s">
        <v>1027</v>
      </c>
      <c r="P1358" s="2468" t="s">
        <v>1027</v>
      </c>
      <c r="R1358" s="2402"/>
      <c r="T1358" s="2390"/>
    </row>
    <row r="1359" spans="1:20" s="2185" customFormat="1" ht="13.8">
      <c r="A1359" s="2226" t="s">
        <v>590</v>
      </c>
      <c r="B1359" s="152"/>
      <c r="D1359" s="2340"/>
      <c r="E1359" s="2234">
        <v>19</v>
      </c>
      <c r="F1359" s="2187" t="s">
        <v>1027</v>
      </c>
      <c r="G1359" s="2389">
        <v>0</v>
      </c>
      <c r="H1359" s="2389"/>
      <c r="I1359" s="2389"/>
      <c r="J1359" s="2389"/>
      <c r="K1359" s="2468" t="s">
        <v>1027</v>
      </c>
      <c r="L1359" s="2468" t="s">
        <v>1027</v>
      </c>
      <c r="M1359" s="2468" t="s">
        <v>1027</v>
      </c>
      <c r="N1359" s="2468" t="s">
        <v>1027</v>
      </c>
      <c r="O1359" s="2469" t="s">
        <v>1027</v>
      </c>
      <c r="P1359" s="2468" t="s">
        <v>1027</v>
      </c>
      <c r="R1359" s="2402"/>
      <c r="T1359" s="2390"/>
    </row>
    <row r="1360" spans="1:20" s="2185" customFormat="1" ht="13.8">
      <c r="A1360" s="2226" t="s">
        <v>590</v>
      </c>
      <c r="B1360" s="152"/>
      <c r="D1360" s="2340"/>
      <c r="E1360" s="2234">
        <v>20</v>
      </c>
      <c r="F1360" s="2187" t="s">
        <v>1027</v>
      </c>
      <c r="G1360" s="2389">
        <v>0</v>
      </c>
      <c r="H1360" s="2389"/>
      <c r="I1360" s="2389"/>
      <c r="J1360" s="2389"/>
      <c r="K1360" s="2468" t="s">
        <v>1027</v>
      </c>
      <c r="L1360" s="2468" t="s">
        <v>1027</v>
      </c>
      <c r="M1360" s="2468" t="s">
        <v>1027</v>
      </c>
      <c r="N1360" s="2468" t="s">
        <v>1027</v>
      </c>
      <c r="O1360" s="2469" t="s">
        <v>1027</v>
      </c>
      <c r="P1360" s="2468" t="s">
        <v>1027</v>
      </c>
      <c r="R1360" s="2402"/>
      <c r="T1360" s="2390"/>
    </row>
    <row r="1361" spans="1:20" s="2185" customFormat="1" ht="13.8">
      <c r="A1361" s="2226" t="s">
        <v>590</v>
      </c>
      <c r="B1361" s="152"/>
      <c r="D1361" s="2340"/>
      <c r="E1361" s="2234">
        <v>21</v>
      </c>
      <c r="F1361" s="2187" t="s">
        <v>1027</v>
      </c>
      <c r="G1361" s="2389">
        <v>0</v>
      </c>
      <c r="H1361" s="2389"/>
      <c r="I1361" s="2389"/>
      <c r="J1361" s="2389"/>
      <c r="K1361" s="2468" t="s">
        <v>1027</v>
      </c>
      <c r="L1361" s="2468" t="s">
        <v>1027</v>
      </c>
      <c r="M1361" s="2468" t="s">
        <v>1027</v>
      </c>
      <c r="N1361" s="2468" t="s">
        <v>1027</v>
      </c>
      <c r="O1361" s="2469" t="s">
        <v>1027</v>
      </c>
      <c r="P1361" s="2468" t="s">
        <v>1027</v>
      </c>
      <c r="R1361" s="2402"/>
      <c r="T1361" s="2390"/>
    </row>
    <row r="1362" spans="1:20" s="2185" customFormat="1" ht="13.8">
      <c r="A1362" s="2226" t="s">
        <v>590</v>
      </c>
      <c r="B1362" s="152"/>
      <c r="D1362" s="2340"/>
      <c r="E1362" s="2234">
        <v>22</v>
      </c>
      <c r="F1362" s="2187" t="s">
        <v>1027</v>
      </c>
      <c r="G1362" s="2389">
        <v>0</v>
      </c>
      <c r="H1362" s="2389"/>
      <c r="I1362" s="2389"/>
      <c r="J1362" s="2389"/>
      <c r="K1362" s="2468" t="s">
        <v>1027</v>
      </c>
      <c r="L1362" s="2468" t="s">
        <v>1027</v>
      </c>
      <c r="M1362" s="2468" t="s">
        <v>1027</v>
      </c>
      <c r="N1362" s="2468" t="s">
        <v>1027</v>
      </c>
      <c r="O1362" s="2469" t="s">
        <v>1027</v>
      </c>
      <c r="P1362" s="2468" t="s">
        <v>1027</v>
      </c>
      <c r="R1362" s="2402"/>
      <c r="T1362" s="2390"/>
    </row>
    <row r="1363" spans="1:20" s="2185" customFormat="1" ht="13.8">
      <c r="A1363" s="2226" t="s">
        <v>590</v>
      </c>
      <c r="B1363" s="152"/>
      <c r="D1363" s="2340"/>
      <c r="E1363" s="2234">
        <v>23</v>
      </c>
      <c r="F1363" s="2187" t="s">
        <v>1027</v>
      </c>
      <c r="G1363" s="2389">
        <v>0</v>
      </c>
      <c r="H1363" s="2389"/>
      <c r="I1363" s="2389"/>
      <c r="J1363" s="2389"/>
      <c r="K1363" s="2468" t="s">
        <v>1027</v>
      </c>
      <c r="L1363" s="2468" t="s">
        <v>1027</v>
      </c>
      <c r="M1363" s="2468" t="s">
        <v>1027</v>
      </c>
      <c r="N1363" s="2468" t="s">
        <v>1027</v>
      </c>
      <c r="O1363" s="2469" t="s">
        <v>1027</v>
      </c>
      <c r="P1363" s="2468" t="s">
        <v>1027</v>
      </c>
      <c r="R1363" s="2402"/>
      <c r="T1363" s="2390"/>
    </row>
    <row r="1364" spans="1:20" s="2185" customFormat="1" ht="13.8">
      <c r="A1364" s="2226" t="s">
        <v>590</v>
      </c>
      <c r="B1364" s="152"/>
      <c r="D1364" s="2340"/>
      <c r="E1364" s="2234">
        <v>24</v>
      </c>
      <c r="F1364" s="2187" t="s">
        <v>1027</v>
      </c>
      <c r="G1364" s="2389">
        <v>0</v>
      </c>
      <c r="H1364" s="2389"/>
      <c r="I1364" s="2389"/>
      <c r="J1364" s="2389"/>
      <c r="K1364" s="2468" t="s">
        <v>1027</v>
      </c>
      <c r="L1364" s="2468" t="s">
        <v>1027</v>
      </c>
      <c r="M1364" s="2468" t="s">
        <v>1027</v>
      </c>
      <c r="N1364" s="2468" t="s">
        <v>1027</v>
      </c>
      <c r="O1364" s="2469" t="s">
        <v>1027</v>
      </c>
      <c r="P1364" s="2468" t="s">
        <v>1027</v>
      </c>
      <c r="R1364" s="2402"/>
      <c r="T1364" s="2390"/>
    </row>
    <row r="1365" spans="1:20" s="2185" customFormat="1" ht="13.8">
      <c r="A1365" s="2226" t="s">
        <v>590</v>
      </c>
      <c r="B1365" s="152"/>
      <c r="D1365" s="2340"/>
      <c r="E1365" s="2234">
        <v>25</v>
      </c>
      <c r="F1365" s="2187" t="s">
        <v>1027</v>
      </c>
      <c r="G1365" s="2389">
        <v>0</v>
      </c>
      <c r="H1365" s="2389"/>
      <c r="I1365" s="2389"/>
      <c r="J1365" s="2389"/>
      <c r="K1365" s="2468" t="s">
        <v>1027</v>
      </c>
      <c r="L1365" s="2468" t="s">
        <v>1027</v>
      </c>
      <c r="M1365" s="2468" t="s">
        <v>1027</v>
      </c>
      <c r="N1365" s="2468" t="s">
        <v>1027</v>
      </c>
      <c r="O1365" s="2469" t="s">
        <v>1027</v>
      </c>
      <c r="P1365" s="2468" t="s">
        <v>1027</v>
      </c>
      <c r="R1365" s="2402"/>
      <c r="T1365" s="2390"/>
    </row>
    <row r="1366" spans="1:20" s="2185" customFormat="1" ht="13.5" customHeight="1">
      <c r="A1366" s="152"/>
      <c r="B1366" s="152"/>
      <c r="D1366" s="2340"/>
      <c r="F1366" s="2355" t="s">
        <v>1412</v>
      </c>
      <c r="G1366" s="2371"/>
      <c r="H1366" s="2371"/>
      <c r="I1366" s="2371"/>
      <c r="J1366" s="2371"/>
      <c r="K1366" s="2470">
        <v>1.6696647943109135</v>
      </c>
      <c r="L1366" s="2471">
        <v>1.5449554032847763</v>
      </c>
      <c r="M1366" s="2471">
        <v>1.6406358879062501</v>
      </c>
      <c r="N1366" s="2471">
        <v>1.2939034002907293</v>
      </c>
      <c r="O1366" s="2472">
        <v>1.2936405918400598</v>
      </c>
      <c r="P1366" s="2471">
        <v>1.2476225826562928</v>
      </c>
      <c r="T1366" s="226"/>
    </row>
    <row r="1367" spans="1:20" s="2185" customFormat="1" ht="13.8">
      <c r="A1367" s="152"/>
      <c r="B1367" s="152"/>
      <c r="D1367" s="2441"/>
      <c r="E1367" s="2339"/>
      <c r="F1367" s="2187"/>
      <c r="O1367" s="2372"/>
      <c r="P1367" s="2373"/>
    </row>
    <row r="1368" spans="1:20" s="2185" customFormat="1" ht="13.8">
      <c r="A1368" s="152"/>
      <c r="B1368" s="152"/>
      <c r="D1368" s="2441"/>
      <c r="E1368" s="2339"/>
      <c r="F1368" s="2187"/>
      <c r="O1368" s="2372"/>
      <c r="P1368" s="2373"/>
    </row>
    <row r="1369" spans="1:20" s="2185" customFormat="1" ht="13.8">
      <c r="A1369" s="152"/>
      <c r="B1369" s="152"/>
      <c r="D1369" s="2324">
        <v>8.0499999999999989</v>
      </c>
      <c r="E1369" s="2412"/>
      <c r="F1369" s="2326" t="s">
        <v>781</v>
      </c>
      <c r="G1369" s="2320" t="s">
        <v>1435</v>
      </c>
      <c r="H1369" s="2320"/>
      <c r="I1369" s="2320"/>
      <c r="J1369" s="2327"/>
      <c r="K1369" s="2327" t="s">
        <v>463</v>
      </c>
      <c r="L1369" s="2327" t="s">
        <v>464</v>
      </c>
      <c r="M1369" s="2327" t="s">
        <v>465</v>
      </c>
      <c r="N1369" s="2327" t="s">
        <v>466</v>
      </c>
      <c r="O1369" s="2328" t="s">
        <v>147</v>
      </c>
      <c r="P1369" s="2330" t="s">
        <v>148</v>
      </c>
      <c r="R1369" s="2404"/>
    </row>
    <row r="1370" spans="1:20" s="2185" customFormat="1" ht="13.8">
      <c r="A1370" s="152"/>
      <c r="B1370" s="152"/>
      <c r="D1370" s="2324"/>
      <c r="E1370" s="2234">
        <v>0</v>
      </c>
      <c r="F1370" s="2432">
        <v>0</v>
      </c>
      <c r="G1370" s="2433">
        <v>0</v>
      </c>
      <c r="H1370" s="2433"/>
      <c r="I1370" s="2436"/>
      <c r="J1370" s="2436"/>
      <c r="K1370" s="2466" t="s">
        <v>1027</v>
      </c>
      <c r="L1370" s="2466" t="s">
        <v>1027</v>
      </c>
      <c r="M1370" s="2466" t="s">
        <v>1027</v>
      </c>
      <c r="N1370" s="2466" t="s">
        <v>1027</v>
      </c>
      <c r="O1370" s="2467" t="s">
        <v>1027</v>
      </c>
      <c r="P1370" s="2466" t="s">
        <v>1027</v>
      </c>
      <c r="R1370" s="2404"/>
    </row>
    <row r="1371" spans="1:20" s="2185" customFormat="1" ht="13.8">
      <c r="A1371" s="2226" t="s">
        <v>232</v>
      </c>
      <c r="B1371" s="152"/>
      <c r="C1371" s="2339"/>
      <c r="D1371" s="2340"/>
      <c r="E1371" s="2234">
        <v>1</v>
      </c>
      <c r="F1371" s="2187" t="s">
        <v>1494</v>
      </c>
      <c r="G1371" s="2389" t="s">
        <v>945</v>
      </c>
      <c r="H1371" s="2389"/>
      <c r="I1371" s="2389"/>
      <c r="J1371" s="2389"/>
      <c r="K1371" s="2468">
        <v>2.4480461319578253</v>
      </c>
      <c r="L1371" s="2468">
        <v>2.390007138254016</v>
      </c>
      <c r="M1371" s="2468">
        <v>2.4410731380200104</v>
      </c>
      <c r="N1371" s="2468">
        <v>2.3082357660763102</v>
      </c>
      <c r="O1371" s="2469">
        <v>2.3637712146167305</v>
      </c>
      <c r="P1371" s="2468">
        <v>2.2198183408937702</v>
      </c>
      <c r="T1371" s="226"/>
    </row>
    <row r="1372" spans="1:20" s="2185" customFormat="1" ht="13.8">
      <c r="A1372" s="2226" t="s">
        <v>232</v>
      </c>
      <c r="B1372" s="152"/>
      <c r="D1372" s="2340"/>
      <c r="E1372" s="2234">
        <v>2</v>
      </c>
      <c r="F1372" s="2187" t="s">
        <v>1498</v>
      </c>
      <c r="G1372" s="2389" t="s">
        <v>953</v>
      </c>
      <c r="H1372" s="2389"/>
      <c r="I1372" s="2389"/>
      <c r="J1372" s="2389"/>
      <c r="K1372" s="2468">
        <v>2.1716567343299857</v>
      </c>
      <c r="L1372" s="2468">
        <v>2.1775593873489814</v>
      </c>
      <c r="M1372" s="2468">
        <v>2.4350767554354626</v>
      </c>
      <c r="N1372" s="2468">
        <v>2.476896831916966</v>
      </c>
      <c r="O1372" s="2469">
        <v>2.215565292081128</v>
      </c>
      <c r="P1372" s="2468">
        <v>2.3032607825263782</v>
      </c>
      <c r="T1372" s="226"/>
    </row>
    <row r="1373" spans="1:20" s="2185" customFormat="1" ht="13.8">
      <c r="A1373" s="2226" t="s">
        <v>232</v>
      </c>
      <c r="B1373" s="152"/>
      <c r="C1373" s="2339"/>
      <c r="D1373" s="2374"/>
      <c r="E1373" s="2234">
        <v>3</v>
      </c>
      <c r="F1373" s="2187" t="s">
        <v>1500</v>
      </c>
      <c r="G1373" s="2389" t="s">
        <v>964</v>
      </c>
      <c r="H1373" s="2389"/>
      <c r="I1373" s="2389"/>
      <c r="J1373" s="2389"/>
      <c r="K1373" s="2468">
        <v>3.8336414048059151</v>
      </c>
      <c r="L1373" s="2468">
        <v>3.162652824811174</v>
      </c>
      <c r="M1373" s="2468">
        <v>3.8006418057803231</v>
      </c>
      <c r="N1373" s="2468">
        <v>3.8290788386391967</v>
      </c>
      <c r="O1373" s="2469">
        <v>3.6532137757815972</v>
      </c>
      <c r="P1373" s="2468">
        <v>3.1549324010927808</v>
      </c>
      <c r="T1373" s="226"/>
    </row>
    <row r="1374" spans="1:20" s="2185" customFormat="1" ht="13.8">
      <c r="A1374" s="2226" t="s">
        <v>232</v>
      </c>
      <c r="B1374" s="152"/>
      <c r="C1374" s="2339"/>
      <c r="D1374" s="2340"/>
      <c r="E1374" s="2234">
        <v>4</v>
      </c>
      <c r="F1374" s="2187" t="s">
        <v>1503</v>
      </c>
      <c r="G1374" s="2389" t="s">
        <v>971</v>
      </c>
      <c r="H1374" s="2389"/>
      <c r="I1374" s="2389"/>
      <c r="J1374" s="2389"/>
      <c r="K1374" s="2468">
        <v>1.6865044653040675</v>
      </c>
      <c r="L1374" s="2468">
        <v>1.6382785458656171</v>
      </c>
      <c r="M1374" s="2468">
        <v>1.8711887878857392</v>
      </c>
      <c r="N1374" s="2468">
        <v>1.8373358248669636</v>
      </c>
      <c r="O1374" s="2469">
        <v>1.7265550733818853</v>
      </c>
      <c r="P1374" s="2468">
        <v>1.8512617231578481</v>
      </c>
      <c r="T1374" s="226"/>
    </row>
    <row r="1375" spans="1:20" s="2185" customFormat="1" ht="13.8">
      <c r="A1375" s="2226" t="s">
        <v>232</v>
      </c>
      <c r="B1375" s="152"/>
      <c r="C1375" s="2339"/>
      <c r="D1375" s="2340"/>
      <c r="E1375" s="2234">
        <v>5</v>
      </c>
      <c r="F1375" s="2187" t="s">
        <v>1504</v>
      </c>
      <c r="G1375" s="2389" t="s">
        <v>978</v>
      </c>
      <c r="H1375" s="2389"/>
      <c r="I1375" s="2389"/>
      <c r="J1375" s="2389"/>
      <c r="K1375" s="2468">
        <v>2.3282342657342658</v>
      </c>
      <c r="L1375" s="2468">
        <v>2.4118432769367764</v>
      </c>
      <c r="M1375" s="2468">
        <v>2.2709418837675353</v>
      </c>
      <c r="N1375" s="2468">
        <v>2.2686860739575136</v>
      </c>
      <c r="O1375" s="2469">
        <v>2.2078765732846124</v>
      </c>
      <c r="P1375" s="2468">
        <v>2.2609621115368244</v>
      </c>
      <c r="T1375" s="226"/>
    </row>
    <row r="1376" spans="1:20" s="2185" customFormat="1" ht="13.8">
      <c r="A1376" s="2226" t="s">
        <v>232</v>
      </c>
      <c r="B1376" s="152"/>
      <c r="C1376" s="2339"/>
      <c r="D1376" s="2340"/>
      <c r="E1376" s="2234">
        <v>6</v>
      </c>
      <c r="F1376" s="2187" t="s">
        <v>1505</v>
      </c>
      <c r="G1376" s="2389" t="s">
        <v>985</v>
      </c>
      <c r="H1376" s="2389"/>
      <c r="I1376" s="2389"/>
      <c r="J1376" s="2389"/>
      <c r="K1376" s="2468">
        <v>2.0525343707223458</v>
      </c>
      <c r="L1376" s="2468">
        <v>2.1724993446393657</v>
      </c>
      <c r="M1376" s="2468">
        <v>2.1168331521807859</v>
      </c>
      <c r="N1376" s="2468">
        <v>2.0140091693240652</v>
      </c>
      <c r="O1376" s="2469">
        <v>1.8688264088944575</v>
      </c>
      <c r="P1376" s="2468">
        <v>1.9534256782271908</v>
      </c>
      <c r="T1376" s="226"/>
    </row>
    <row r="1377" spans="1:20" s="2185" customFormat="1" ht="13.8">
      <c r="A1377" s="2226" t="s">
        <v>232</v>
      </c>
      <c r="B1377" s="152"/>
      <c r="D1377" s="2340"/>
      <c r="E1377" s="2234">
        <v>7</v>
      </c>
      <c r="F1377" s="2187" t="s">
        <v>1508</v>
      </c>
      <c r="G1377" s="2389" t="s">
        <v>996</v>
      </c>
      <c r="H1377" s="2389"/>
      <c r="I1377" s="2389"/>
      <c r="J1377" s="2389"/>
      <c r="K1377" s="2468">
        <v>1.6982867166400095</v>
      </c>
      <c r="L1377" s="2468">
        <v>1.8468494238323934</v>
      </c>
      <c r="M1377" s="2468">
        <v>1.8649132761999474</v>
      </c>
      <c r="N1377" s="2468">
        <v>1.6399207042405568</v>
      </c>
      <c r="O1377" s="2469">
        <v>1.8031255919491904</v>
      </c>
      <c r="P1377" s="2468">
        <v>1.7124677777590029</v>
      </c>
      <c r="T1377" s="226"/>
    </row>
    <row r="1378" spans="1:20" s="2185" customFormat="1" ht="13.8">
      <c r="A1378" s="2226" t="s">
        <v>232</v>
      </c>
      <c r="B1378" s="152"/>
      <c r="D1378" s="2340"/>
      <c r="E1378" s="2234">
        <v>8</v>
      </c>
      <c r="F1378" s="2187" t="s">
        <v>1510</v>
      </c>
      <c r="G1378" s="2389" t="s">
        <v>1004</v>
      </c>
      <c r="H1378" s="2389"/>
      <c r="I1378" s="2389"/>
      <c r="J1378" s="2389"/>
      <c r="K1378" s="2468">
        <v>1.7677278027064267</v>
      </c>
      <c r="L1378" s="2468">
        <v>1.7855338579617215</v>
      </c>
      <c r="M1378" s="2468">
        <v>1.9307649798689508</v>
      </c>
      <c r="N1378" s="2468">
        <v>2.2900593471810091</v>
      </c>
      <c r="O1378" s="2469">
        <v>2.136136430461629</v>
      </c>
      <c r="P1378" s="2468">
        <v>2.2856768787640744</v>
      </c>
      <c r="T1378" s="226"/>
    </row>
    <row r="1379" spans="1:20" s="2185" customFormat="1" ht="13.8">
      <c r="A1379" s="2226" t="s">
        <v>590</v>
      </c>
      <c r="B1379" s="152"/>
      <c r="D1379" s="2340"/>
      <c r="E1379" s="2234">
        <v>9</v>
      </c>
      <c r="F1379" s="2187" t="s">
        <v>1027</v>
      </c>
      <c r="G1379" s="2389">
        <v>0</v>
      </c>
      <c r="H1379" s="2389"/>
      <c r="I1379" s="2389"/>
      <c r="J1379" s="2389"/>
      <c r="K1379" s="2468" t="s">
        <v>1027</v>
      </c>
      <c r="L1379" s="2468" t="s">
        <v>1027</v>
      </c>
      <c r="M1379" s="2468" t="s">
        <v>1027</v>
      </c>
      <c r="N1379" s="2468" t="s">
        <v>1027</v>
      </c>
      <c r="O1379" s="2469" t="s">
        <v>1027</v>
      </c>
      <c r="P1379" s="2468" t="s">
        <v>1027</v>
      </c>
      <c r="T1379" s="226"/>
    </row>
    <row r="1380" spans="1:20" s="2185" customFormat="1" ht="13.8">
      <c r="A1380" s="2226" t="s">
        <v>590</v>
      </c>
      <c r="B1380" s="152"/>
      <c r="D1380" s="2340"/>
      <c r="E1380" s="2234">
        <v>10</v>
      </c>
      <c r="F1380" s="2187" t="s">
        <v>1027</v>
      </c>
      <c r="G1380" s="2389">
        <v>0</v>
      </c>
      <c r="H1380" s="2389"/>
      <c r="I1380" s="2389"/>
      <c r="J1380" s="2389"/>
      <c r="K1380" s="2468" t="s">
        <v>1027</v>
      </c>
      <c r="L1380" s="2468" t="s">
        <v>1027</v>
      </c>
      <c r="M1380" s="2468" t="s">
        <v>1027</v>
      </c>
      <c r="N1380" s="2468" t="s">
        <v>1027</v>
      </c>
      <c r="O1380" s="2469" t="s">
        <v>1027</v>
      </c>
      <c r="P1380" s="2468" t="s">
        <v>1027</v>
      </c>
      <c r="T1380" s="226"/>
    </row>
    <row r="1381" spans="1:20" s="2185" customFormat="1" ht="13.8">
      <c r="A1381" s="2226" t="s">
        <v>590</v>
      </c>
      <c r="B1381" s="152"/>
      <c r="D1381" s="2340"/>
      <c r="E1381" s="2234">
        <v>11</v>
      </c>
      <c r="F1381" s="2187" t="s">
        <v>1027</v>
      </c>
      <c r="G1381" s="2389">
        <v>0</v>
      </c>
      <c r="H1381" s="2389"/>
      <c r="I1381" s="2389"/>
      <c r="J1381" s="2389"/>
      <c r="K1381" s="2468" t="s">
        <v>1027</v>
      </c>
      <c r="L1381" s="2468" t="s">
        <v>1027</v>
      </c>
      <c r="M1381" s="2468" t="s">
        <v>1027</v>
      </c>
      <c r="N1381" s="2468" t="s">
        <v>1027</v>
      </c>
      <c r="O1381" s="2469" t="s">
        <v>1027</v>
      </c>
      <c r="P1381" s="2468" t="s">
        <v>1027</v>
      </c>
      <c r="R1381" s="2402"/>
      <c r="T1381" s="2390"/>
    </row>
    <row r="1382" spans="1:20" s="2185" customFormat="1" ht="13.8">
      <c r="A1382" s="2226" t="s">
        <v>590</v>
      </c>
      <c r="B1382" s="152"/>
      <c r="D1382" s="2340"/>
      <c r="E1382" s="2234">
        <v>12</v>
      </c>
      <c r="F1382" s="2187" t="s">
        <v>1027</v>
      </c>
      <c r="G1382" s="2389">
        <v>0</v>
      </c>
      <c r="H1382" s="2389"/>
      <c r="I1382" s="2389"/>
      <c r="J1382" s="2389"/>
      <c r="K1382" s="2468" t="s">
        <v>1027</v>
      </c>
      <c r="L1382" s="2468" t="s">
        <v>1027</v>
      </c>
      <c r="M1382" s="2468" t="s">
        <v>1027</v>
      </c>
      <c r="N1382" s="2468" t="s">
        <v>1027</v>
      </c>
      <c r="O1382" s="2469" t="s">
        <v>1027</v>
      </c>
      <c r="P1382" s="2468" t="s">
        <v>1027</v>
      </c>
      <c r="R1382" s="2402"/>
      <c r="T1382" s="2390"/>
    </row>
    <row r="1383" spans="1:20" s="2185" customFormat="1" ht="13.8">
      <c r="A1383" s="2226" t="s">
        <v>590</v>
      </c>
      <c r="B1383" s="152"/>
      <c r="D1383" s="2340"/>
      <c r="E1383" s="2234">
        <v>13</v>
      </c>
      <c r="F1383" s="2187" t="s">
        <v>1027</v>
      </c>
      <c r="G1383" s="2389">
        <v>0</v>
      </c>
      <c r="H1383" s="2389"/>
      <c r="I1383" s="2389"/>
      <c r="J1383" s="2389"/>
      <c r="K1383" s="2468" t="s">
        <v>1027</v>
      </c>
      <c r="L1383" s="2468" t="s">
        <v>1027</v>
      </c>
      <c r="M1383" s="2468" t="s">
        <v>1027</v>
      </c>
      <c r="N1383" s="2468" t="s">
        <v>1027</v>
      </c>
      <c r="O1383" s="2469" t="s">
        <v>1027</v>
      </c>
      <c r="P1383" s="2468" t="s">
        <v>1027</v>
      </c>
      <c r="R1383" s="2402"/>
      <c r="T1383" s="2390"/>
    </row>
    <row r="1384" spans="1:20" s="2185" customFormat="1" ht="13.8">
      <c r="A1384" s="2226" t="s">
        <v>590</v>
      </c>
      <c r="B1384" s="152"/>
      <c r="D1384" s="2340"/>
      <c r="E1384" s="2234">
        <v>14</v>
      </c>
      <c r="F1384" s="2187" t="s">
        <v>1027</v>
      </c>
      <c r="G1384" s="2389">
        <v>0</v>
      </c>
      <c r="H1384" s="2389"/>
      <c r="I1384" s="2389"/>
      <c r="J1384" s="2389"/>
      <c r="K1384" s="2468" t="s">
        <v>1027</v>
      </c>
      <c r="L1384" s="2468" t="s">
        <v>1027</v>
      </c>
      <c r="M1384" s="2468" t="s">
        <v>1027</v>
      </c>
      <c r="N1384" s="2468" t="s">
        <v>1027</v>
      </c>
      <c r="O1384" s="2469" t="s">
        <v>1027</v>
      </c>
      <c r="P1384" s="2468" t="s">
        <v>1027</v>
      </c>
      <c r="R1384" s="2402"/>
      <c r="T1384" s="2390"/>
    </row>
    <row r="1385" spans="1:20" s="2185" customFormat="1" ht="13.8">
      <c r="A1385" s="2226" t="s">
        <v>590</v>
      </c>
      <c r="B1385" s="152"/>
      <c r="D1385" s="2340"/>
      <c r="E1385" s="2234">
        <v>15</v>
      </c>
      <c r="F1385" s="2187" t="s">
        <v>1027</v>
      </c>
      <c r="G1385" s="2389">
        <v>0</v>
      </c>
      <c r="H1385" s="2389"/>
      <c r="I1385" s="2389"/>
      <c r="J1385" s="2389"/>
      <c r="K1385" s="2468" t="s">
        <v>1027</v>
      </c>
      <c r="L1385" s="2468" t="s">
        <v>1027</v>
      </c>
      <c r="M1385" s="2468" t="s">
        <v>1027</v>
      </c>
      <c r="N1385" s="2468" t="s">
        <v>1027</v>
      </c>
      <c r="O1385" s="2469" t="s">
        <v>1027</v>
      </c>
      <c r="P1385" s="2468" t="s">
        <v>1027</v>
      </c>
      <c r="R1385" s="2402"/>
      <c r="T1385" s="2390"/>
    </row>
    <row r="1386" spans="1:20" s="2185" customFormat="1" ht="13.8">
      <c r="A1386" s="2226" t="s">
        <v>590</v>
      </c>
      <c r="B1386" s="152"/>
      <c r="D1386" s="2340"/>
      <c r="E1386" s="2234">
        <v>16</v>
      </c>
      <c r="F1386" s="2187" t="s">
        <v>1027</v>
      </c>
      <c r="G1386" s="2389">
        <v>0</v>
      </c>
      <c r="H1386" s="2389"/>
      <c r="I1386" s="2389"/>
      <c r="J1386" s="2389"/>
      <c r="K1386" s="2468" t="s">
        <v>1027</v>
      </c>
      <c r="L1386" s="2468" t="s">
        <v>1027</v>
      </c>
      <c r="M1386" s="2468" t="s">
        <v>1027</v>
      </c>
      <c r="N1386" s="2468" t="s">
        <v>1027</v>
      </c>
      <c r="O1386" s="2469" t="s">
        <v>1027</v>
      </c>
      <c r="P1386" s="2468" t="s">
        <v>1027</v>
      </c>
      <c r="R1386" s="2402"/>
      <c r="T1386" s="2390"/>
    </row>
    <row r="1387" spans="1:20" s="2185" customFormat="1" ht="13.8">
      <c r="A1387" s="2226" t="s">
        <v>590</v>
      </c>
      <c r="B1387" s="152"/>
      <c r="D1387" s="2340"/>
      <c r="E1387" s="2234">
        <v>17</v>
      </c>
      <c r="F1387" s="2187" t="s">
        <v>1027</v>
      </c>
      <c r="G1387" s="2389">
        <v>0</v>
      </c>
      <c r="H1387" s="2389"/>
      <c r="I1387" s="2389"/>
      <c r="J1387" s="2389"/>
      <c r="K1387" s="2468" t="s">
        <v>1027</v>
      </c>
      <c r="L1387" s="2468" t="s">
        <v>1027</v>
      </c>
      <c r="M1387" s="2468" t="s">
        <v>1027</v>
      </c>
      <c r="N1387" s="2468" t="s">
        <v>1027</v>
      </c>
      <c r="O1387" s="2469" t="s">
        <v>1027</v>
      </c>
      <c r="P1387" s="2468" t="s">
        <v>1027</v>
      </c>
      <c r="R1387" s="2402"/>
      <c r="T1387" s="2390"/>
    </row>
    <row r="1388" spans="1:20" s="2185" customFormat="1" ht="13.8">
      <c r="A1388" s="2226" t="s">
        <v>590</v>
      </c>
      <c r="B1388" s="152"/>
      <c r="D1388" s="2340"/>
      <c r="E1388" s="2234">
        <v>18</v>
      </c>
      <c r="F1388" s="2187" t="s">
        <v>1027</v>
      </c>
      <c r="G1388" s="2389">
        <v>0</v>
      </c>
      <c r="H1388" s="2389"/>
      <c r="I1388" s="2389"/>
      <c r="J1388" s="2389"/>
      <c r="K1388" s="2468" t="s">
        <v>1027</v>
      </c>
      <c r="L1388" s="2468" t="s">
        <v>1027</v>
      </c>
      <c r="M1388" s="2468" t="s">
        <v>1027</v>
      </c>
      <c r="N1388" s="2468" t="s">
        <v>1027</v>
      </c>
      <c r="O1388" s="2469" t="s">
        <v>1027</v>
      </c>
      <c r="P1388" s="2468" t="s">
        <v>1027</v>
      </c>
      <c r="R1388" s="2402"/>
      <c r="T1388" s="2390"/>
    </row>
    <row r="1389" spans="1:20" s="2185" customFormat="1" ht="13.8">
      <c r="A1389" s="2226" t="s">
        <v>590</v>
      </c>
      <c r="B1389" s="152"/>
      <c r="D1389" s="2340"/>
      <c r="E1389" s="2234">
        <v>19</v>
      </c>
      <c r="F1389" s="2187" t="s">
        <v>1027</v>
      </c>
      <c r="G1389" s="2389">
        <v>0</v>
      </c>
      <c r="H1389" s="2389"/>
      <c r="I1389" s="2389"/>
      <c r="J1389" s="2389"/>
      <c r="K1389" s="2468" t="s">
        <v>1027</v>
      </c>
      <c r="L1389" s="2468" t="s">
        <v>1027</v>
      </c>
      <c r="M1389" s="2468" t="s">
        <v>1027</v>
      </c>
      <c r="N1389" s="2468" t="s">
        <v>1027</v>
      </c>
      <c r="O1389" s="2469" t="s">
        <v>1027</v>
      </c>
      <c r="P1389" s="2468" t="s">
        <v>1027</v>
      </c>
      <c r="R1389" s="2402"/>
      <c r="T1389" s="2390"/>
    </row>
    <row r="1390" spans="1:20" s="2185" customFormat="1" ht="13.8">
      <c r="A1390" s="2226" t="s">
        <v>590</v>
      </c>
      <c r="B1390" s="152"/>
      <c r="D1390" s="2340"/>
      <c r="E1390" s="2234">
        <v>20</v>
      </c>
      <c r="F1390" s="2187" t="s">
        <v>1027</v>
      </c>
      <c r="G1390" s="2389">
        <v>0</v>
      </c>
      <c r="H1390" s="2389"/>
      <c r="I1390" s="2389"/>
      <c r="J1390" s="2389"/>
      <c r="K1390" s="2468" t="s">
        <v>1027</v>
      </c>
      <c r="L1390" s="2468" t="s">
        <v>1027</v>
      </c>
      <c r="M1390" s="2468" t="s">
        <v>1027</v>
      </c>
      <c r="N1390" s="2468" t="s">
        <v>1027</v>
      </c>
      <c r="O1390" s="2469" t="s">
        <v>1027</v>
      </c>
      <c r="P1390" s="2468" t="s">
        <v>1027</v>
      </c>
      <c r="R1390" s="2402"/>
      <c r="T1390" s="2390"/>
    </row>
    <row r="1391" spans="1:20" s="2185" customFormat="1" ht="13.8">
      <c r="A1391" s="2226" t="s">
        <v>590</v>
      </c>
      <c r="B1391" s="152"/>
      <c r="D1391" s="2340"/>
      <c r="E1391" s="2234">
        <v>21</v>
      </c>
      <c r="F1391" s="2187" t="s">
        <v>1027</v>
      </c>
      <c r="G1391" s="2389">
        <v>0</v>
      </c>
      <c r="H1391" s="2389"/>
      <c r="I1391" s="2389"/>
      <c r="J1391" s="2389"/>
      <c r="K1391" s="2468" t="s">
        <v>1027</v>
      </c>
      <c r="L1391" s="2468" t="s">
        <v>1027</v>
      </c>
      <c r="M1391" s="2468" t="s">
        <v>1027</v>
      </c>
      <c r="N1391" s="2468" t="s">
        <v>1027</v>
      </c>
      <c r="O1391" s="2469" t="s">
        <v>1027</v>
      </c>
      <c r="P1391" s="2468" t="s">
        <v>1027</v>
      </c>
      <c r="R1391" s="2402"/>
      <c r="T1391" s="2390"/>
    </row>
    <row r="1392" spans="1:20" s="2185" customFormat="1" ht="13.8">
      <c r="A1392" s="2226" t="s">
        <v>590</v>
      </c>
      <c r="B1392" s="152"/>
      <c r="D1392" s="2340"/>
      <c r="E1392" s="2234">
        <v>22</v>
      </c>
      <c r="F1392" s="2187" t="s">
        <v>1027</v>
      </c>
      <c r="G1392" s="2389">
        <v>0</v>
      </c>
      <c r="H1392" s="2389"/>
      <c r="I1392" s="2389"/>
      <c r="J1392" s="2389"/>
      <c r="K1392" s="2468" t="s">
        <v>1027</v>
      </c>
      <c r="L1392" s="2468" t="s">
        <v>1027</v>
      </c>
      <c r="M1392" s="2468" t="s">
        <v>1027</v>
      </c>
      <c r="N1392" s="2468" t="s">
        <v>1027</v>
      </c>
      <c r="O1392" s="2469" t="s">
        <v>1027</v>
      </c>
      <c r="P1392" s="2468" t="s">
        <v>1027</v>
      </c>
      <c r="R1392" s="2402"/>
      <c r="T1392" s="2390"/>
    </row>
    <row r="1393" spans="1:68" s="2185" customFormat="1" ht="13.8">
      <c r="A1393" s="2226" t="s">
        <v>590</v>
      </c>
      <c r="B1393" s="152"/>
      <c r="D1393" s="2340"/>
      <c r="E1393" s="2234">
        <v>23</v>
      </c>
      <c r="F1393" s="2187" t="s">
        <v>1027</v>
      </c>
      <c r="G1393" s="2389">
        <v>0</v>
      </c>
      <c r="H1393" s="2389"/>
      <c r="I1393" s="2389"/>
      <c r="J1393" s="2389"/>
      <c r="K1393" s="2468" t="s">
        <v>1027</v>
      </c>
      <c r="L1393" s="2468" t="s">
        <v>1027</v>
      </c>
      <c r="M1393" s="2468" t="s">
        <v>1027</v>
      </c>
      <c r="N1393" s="2468" t="s">
        <v>1027</v>
      </c>
      <c r="O1393" s="2469" t="s">
        <v>1027</v>
      </c>
      <c r="P1393" s="2468" t="s">
        <v>1027</v>
      </c>
      <c r="R1393" s="2402"/>
      <c r="T1393" s="2390"/>
    </row>
    <row r="1394" spans="1:68" s="2185" customFormat="1" ht="13.8">
      <c r="A1394" s="2226" t="s">
        <v>590</v>
      </c>
      <c r="B1394" s="152"/>
      <c r="D1394" s="2340"/>
      <c r="E1394" s="2234">
        <v>24</v>
      </c>
      <c r="F1394" s="2187" t="s">
        <v>1027</v>
      </c>
      <c r="G1394" s="2389">
        <v>0</v>
      </c>
      <c r="H1394" s="2389"/>
      <c r="I1394" s="2389"/>
      <c r="J1394" s="2389"/>
      <c r="K1394" s="2468" t="s">
        <v>1027</v>
      </c>
      <c r="L1394" s="2468" t="s">
        <v>1027</v>
      </c>
      <c r="M1394" s="2468" t="s">
        <v>1027</v>
      </c>
      <c r="N1394" s="2468" t="s">
        <v>1027</v>
      </c>
      <c r="O1394" s="2469" t="s">
        <v>1027</v>
      </c>
      <c r="P1394" s="2468" t="s">
        <v>1027</v>
      </c>
      <c r="R1394" s="2402"/>
      <c r="T1394" s="2390"/>
    </row>
    <row r="1395" spans="1:68" s="2185" customFormat="1" ht="13.8">
      <c r="A1395" s="2226" t="s">
        <v>590</v>
      </c>
      <c r="B1395" s="152"/>
      <c r="D1395" s="2340"/>
      <c r="E1395" s="2234">
        <v>25</v>
      </c>
      <c r="F1395" s="2187" t="s">
        <v>1027</v>
      </c>
      <c r="G1395" s="2389">
        <v>0</v>
      </c>
      <c r="H1395" s="2389"/>
      <c r="I1395" s="2389"/>
      <c r="J1395" s="2389"/>
      <c r="K1395" s="2468" t="s">
        <v>1027</v>
      </c>
      <c r="L1395" s="2468" t="s">
        <v>1027</v>
      </c>
      <c r="M1395" s="2468" t="s">
        <v>1027</v>
      </c>
      <c r="N1395" s="2468" t="s">
        <v>1027</v>
      </c>
      <c r="O1395" s="2469" t="s">
        <v>1027</v>
      </c>
      <c r="P1395" s="2468" t="s">
        <v>1027</v>
      </c>
      <c r="R1395" s="2402"/>
      <c r="T1395" s="2390"/>
    </row>
    <row r="1396" spans="1:68" s="152" customFormat="1" ht="13.8">
      <c r="C1396" s="2185"/>
      <c r="D1396" s="2340"/>
      <c r="E1396" s="2185"/>
      <c r="F1396" s="2355" t="s">
        <v>1412</v>
      </c>
      <c r="G1396" s="2371"/>
      <c r="H1396" s="2371"/>
      <c r="I1396" s="2371"/>
      <c r="J1396" s="2371"/>
      <c r="K1396" s="2470">
        <v>2.1120955525261658</v>
      </c>
      <c r="L1396" s="2471">
        <v>2.1750293659941735</v>
      </c>
      <c r="M1396" s="2471">
        <v>2.1938875179741606</v>
      </c>
      <c r="N1396" s="2471">
        <v>2.2793727105692616</v>
      </c>
      <c r="O1396" s="2472">
        <v>2.1720065018731205</v>
      </c>
      <c r="P1396" s="2471">
        <v>2.2403902262152973</v>
      </c>
      <c r="Q1396" s="2185"/>
      <c r="R1396" s="2185"/>
      <c r="S1396" s="2185"/>
      <c r="T1396" s="226"/>
      <c r="U1396" s="2185"/>
      <c r="V1396" s="2185"/>
      <c r="W1396" s="2185"/>
      <c r="X1396" s="2185"/>
      <c r="Y1396" s="2185"/>
      <c r="Z1396" s="2185"/>
      <c r="AA1396" s="2185"/>
      <c r="AB1396" s="2185"/>
      <c r="AC1396" s="2185"/>
      <c r="AD1396" s="2185"/>
      <c r="AE1396" s="2185"/>
      <c r="AF1396" s="2185"/>
      <c r="AG1396" s="2185"/>
      <c r="AH1396" s="2185"/>
      <c r="AI1396" s="2185"/>
      <c r="AJ1396" s="2185"/>
      <c r="AK1396" s="2185"/>
      <c r="AL1396" s="2185"/>
      <c r="AM1396" s="2185"/>
      <c r="AN1396" s="2185"/>
      <c r="AO1396" s="2185"/>
      <c r="AP1396" s="2185"/>
      <c r="AQ1396" s="2185"/>
      <c r="AR1396" s="2185"/>
      <c r="AS1396" s="2185"/>
      <c r="AT1396" s="2185"/>
      <c r="AU1396" s="2185"/>
      <c r="AV1396" s="2185"/>
      <c r="AW1396" s="2185"/>
      <c r="AX1396" s="2185"/>
      <c r="AY1396" s="2185"/>
      <c r="AZ1396" s="2185"/>
      <c r="BA1396" s="2185"/>
      <c r="BB1396" s="2185"/>
      <c r="BC1396" s="2185"/>
      <c r="BD1396" s="2185"/>
      <c r="BE1396" s="2185"/>
      <c r="BF1396" s="2185"/>
      <c r="BG1396" s="2185"/>
      <c r="BH1396" s="2185"/>
      <c r="BI1396" s="2185"/>
      <c r="BJ1396" s="2185"/>
      <c r="BK1396" s="2185"/>
      <c r="BL1396" s="2185"/>
      <c r="BM1396" s="2185"/>
      <c r="BN1396" s="2185"/>
      <c r="BO1396" s="2185"/>
      <c r="BP1396" s="2185"/>
    </row>
    <row r="1397" spans="1:68" s="152" customFormat="1" ht="13.8">
      <c r="C1397" s="2185"/>
      <c r="D1397" s="2441"/>
      <c r="E1397" s="2339"/>
      <c r="F1397" s="2187"/>
      <c r="G1397" s="2185"/>
      <c r="H1397" s="2185"/>
      <c r="I1397" s="2185"/>
      <c r="J1397" s="2185"/>
      <c r="K1397" s="2185"/>
      <c r="L1397" s="2185"/>
      <c r="M1397" s="2185"/>
      <c r="N1397" s="2185"/>
      <c r="O1397" s="2372"/>
      <c r="P1397" s="2373"/>
      <c r="Q1397" s="2185"/>
      <c r="R1397" s="2185"/>
      <c r="S1397" s="2185"/>
      <c r="T1397" s="2185"/>
      <c r="U1397" s="2185"/>
      <c r="V1397" s="2185"/>
      <c r="W1397" s="2185"/>
      <c r="X1397" s="2185"/>
      <c r="Y1397" s="2185"/>
      <c r="Z1397" s="2185"/>
      <c r="AA1397" s="2185"/>
      <c r="AB1397" s="2185"/>
      <c r="AC1397" s="2185"/>
      <c r="AD1397" s="2185"/>
      <c r="AE1397" s="2185"/>
      <c r="AF1397" s="2185"/>
      <c r="AG1397" s="2185"/>
      <c r="AH1397" s="2185"/>
      <c r="AI1397" s="2185"/>
      <c r="AJ1397" s="2185"/>
      <c r="AK1397" s="2185"/>
      <c r="AV1397" s="2185"/>
      <c r="AW1397" s="2185"/>
      <c r="AX1397" s="2185"/>
      <c r="AY1397" s="2185"/>
      <c r="AZ1397" s="2185"/>
      <c r="BA1397" s="2185"/>
      <c r="BB1397" s="2185"/>
      <c r="BC1397" s="2185"/>
      <c r="BD1397" s="2185"/>
      <c r="BE1397" s="2185"/>
      <c r="BF1397" s="2185"/>
      <c r="BG1397" s="2185"/>
      <c r="BH1397" s="2185"/>
      <c r="BI1397" s="2185"/>
      <c r="BJ1397" s="2185"/>
      <c r="BK1397" s="2185"/>
      <c r="BL1397" s="2185"/>
      <c r="BM1397" s="2185"/>
      <c r="BN1397" s="2185"/>
      <c r="BO1397" s="2185"/>
      <c r="BP1397" s="2185"/>
    </row>
    <row r="1398" spans="1:68" s="152" customFormat="1" ht="13.8">
      <c r="C1398" s="2185"/>
      <c r="D1398" s="2441"/>
      <c r="E1398" s="2339"/>
      <c r="F1398" s="2187"/>
      <c r="G1398" s="2185"/>
      <c r="H1398" s="2185"/>
      <c r="I1398" s="2185"/>
      <c r="J1398" s="2185"/>
      <c r="K1398" s="2185"/>
      <c r="L1398" s="2185"/>
      <c r="M1398" s="2185"/>
      <c r="N1398" s="2185"/>
      <c r="O1398" s="2372"/>
      <c r="P1398" s="2373"/>
      <c r="Q1398" s="2185"/>
      <c r="R1398" s="2185"/>
      <c r="S1398" s="2185"/>
      <c r="T1398" s="2185"/>
      <c r="U1398" s="2185"/>
      <c r="V1398" s="2185"/>
      <c r="W1398" s="2185"/>
      <c r="X1398" s="2185"/>
      <c r="Y1398" s="2185"/>
      <c r="Z1398" s="2185"/>
      <c r="AA1398" s="2185"/>
      <c r="AB1398" s="2185"/>
      <c r="AC1398" s="2185"/>
      <c r="AD1398" s="2185"/>
      <c r="AE1398" s="2185"/>
      <c r="AF1398" s="2185"/>
      <c r="AG1398" s="2185"/>
      <c r="AH1398" s="2185"/>
      <c r="AI1398" s="2185"/>
      <c r="AJ1398" s="2185"/>
      <c r="AK1398" s="2185"/>
    </row>
    <row r="1399" spans="1:68" s="152" customFormat="1" ht="13.8">
      <c r="C1399" s="2185"/>
      <c r="D1399" s="2324">
        <v>8.0599999999999987</v>
      </c>
      <c r="E1399" s="2412"/>
      <c r="F1399" s="2326" t="s">
        <v>1138</v>
      </c>
      <c r="G1399" s="2320" t="s">
        <v>1435</v>
      </c>
      <c r="H1399" s="2320"/>
      <c r="I1399" s="2320"/>
      <c r="J1399" s="2327"/>
      <c r="K1399" s="2327" t="s">
        <v>463</v>
      </c>
      <c r="L1399" s="2327" t="s">
        <v>464</v>
      </c>
      <c r="M1399" s="2327" t="s">
        <v>465</v>
      </c>
      <c r="N1399" s="2327" t="s">
        <v>466</v>
      </c>
      <c r="O1399" s="2328" t="s">
        <v>147</v>
      </c>
      <c r="P1399" s="2330" t="s">
        <v>148</v>
      </c>
      <c r="Q1399" s="2185"/>
      <c r="R1399" s="2404"/>
      <c r="S1399" s="2185"/>
      <c r="T1399" s="2185"/>
      <c r="U1399" s="2185"/>
      <c r="V1399" s="2185"/>
      <c r="W1399" s="2185"/>
      <c r="X1399" s="2185"/>
      <c r="Y1399" s="2185"/>
      <c r="Z1399" s="2185"/>
      <c r="AA1399" s="2185"/>
      <c r="AB1399" s="2185"/>
      <c r="AC1399" s="2185"/>
      <c r="AD1399" s="2185"/>
      <c r="AE1399" s="2185"/>
      <c r="AF1399" s="2185"/>
      <c r="AG1399" s="2185"/>
      <c r="AH1399" s="2185"/>
      <c r="AI1399" s="2185"/>
      <c r="AJ1399" s="2185"/>
      <c r="AK1399" s="2185"/>
    </row>
    <row r="1400" spans="1:68" s="152" customFormat="1" ht="13.8">
      <c r="C1400" s="2185"/>
      <c r="D1400" s="2324"/>
      <c r="E1400" s="2234">
        <v>0</v>
      </c>
      <c r="F1400" s="2432">
        <v>0</v>
      </c>
      <c r="G1400" s="2433">
        <v>0</v>
      </c>
      <c r="H1400" s="2433"/>
      <c r="I1400" s="2436"/>
      <c r="J1400" s="2436"/>
      <c r="K1400" s="2461" t="s">
        <v>1027</v>
      </c>
      <c r="L1400" s="2461" t="s">
        <v>1027</v>
      </c>
      <c r="M1400" s="2461" t="s">
        <v>1027</v>
      </c>
      <c r="N1400" s="2461" t="s">
        <v>1027</v>
      </c>
      <c r="O1400" s="2461" t="s">
        <v>1027</v>
      </c>
      <c r="P1400" s="2461" t="s">
        <v>1027</v>
      </c>
      <c r="Q1400" s="2185"/>
      <c r="R1400" s="2404"/>
      <c r="S1400" s="2185"/>
      <c r="T1400" s="2185"/>
      <c r="U1400" s="2185"/>
      <c r="V1400" s="2185"/>
      <c r="W1400" s="2185"/>
      <c r="X1400" s="2185"/>
      <c r="Y1400" s="2185"/>
      <c r="Z1400" s="2185"/>
      <c r="AA1400" s="2185"/>
      <c r="AB1400" s="2185"/>
      <c r="AC1400" s="2185"/>
      <c r="AD1400" s="2185"/>
      <c r="AE1400" s="2185"/>
      <c r="AF1400" s="2185"/>
      <c r="AG1400" s="2185"/>
      <c r="AH1400" s="2185"/>
      <c r="AI1400" s="2185"/>
      <c r="AJ1400" s="2185"/>
      <c r="AK1400" s="2185"/>
    </row>
    <row r="1401" spans="1:68" s="152" customFormat="1" ht="13.8">
      <c r="A1401" s="2226" t="s">
        <v>232</v>
      </c>
      <c r="C1401" s="2339"/>
      <c r="D1401" s="2340"/>
      <c r="E1401" s="2234">
        <v>1</v>
      </c>
      <c r="F1401" s="2187" t="s">
        <v>1494</v>
      </c>
      <c r="G1401" s="2389" t="s">
        <v>945</v>
      </c>
      <c r="H1401" s="2389"/>
      <c r="I1401" s="2389"/>
      <c r="J1401" s="2389"/>
      <c r="K1401" s="2425">
        <v>0.13197588646310437</v>
      </c>
      <c r="L1401" s="2425">
        <v>-7.5191054544760674E-2</v>
      </c>
      <c r="M1401" s="2425">
        <v>0.10595480484055673</v>
      </c>
      <c r="N1401" s="2425">
        <v>0.10889694520385117</v>
      </c>
      <c r="O1401" s="2426">
        <v>8.4426757782529088E-2</v>
      </c>
      <c r="P1401" s="2425">
        <v>0.10025999731396956</v>
      </c>
      <c r="Q1401" s="2185"/>
      <c r="R1401" s="2185"/>
      <c r="S1401" s="2185"/>
      <c r="T1401" s="226"/>
      <c r="U1401" s="2185"/>
      <c r="V1401" s="2185"/>
      <c r="W1401" s="2185"/>
      <c r="X1401" s="2185"/>
      <c r="Y1401" s="2185"/>
      <c r="Z1401" s="2185"/>
      <c r="AA1401" s="2185"/>
      <c r="AB1401" s="2185"/>
      <c r="AC1401" s="2185"/>
      <c r="AD1401" s="2185"/>
      <c r="AE1401" s="2185"/>
      <c r="AF1401" s="2185"/>
      <c r="AG1401" s="2185"/>
      <c r="AH1401" s="2185"/>
      <c r="AI1401" s="2185"/>
      <c r="AJ1401" s="2185"/>
      <c r="AK1401" s="2185"/>
    </row>
    <row r="1402" spans="1:68" s="152" customFormat="1" ht="13.8">
      <c r="A1402" s="2226" t="s">
        <v>232</v>
      </c>
      <c r="C1402" s="2185"/>
      <c r="D1402" s="2340"/>
      <c r="E1402" s="2234">
        <v>2</v>
      </c>
      <c r="F1402" s="2187" t="s">
        <v>1498</v>
      </c>
      <c r="G1402" s="2389" t="s">
        <v>953</v>
      </c>
      <c r="H1402" s="2389"/>
      <c r="I1402" s="2389"/>
      <c r="J1402" s="2389"/>
      <c r="K1402" s="2425">
        <v>0.20719472472366787</v>
      </c>
      <c r="L1402" s="2425">
        <v>0.10222936866724869</v>
      </c>
      <c r="M1402" s="2425">
        <v>0.17485602373712458</v>
      </c>
      <c r="N1402" s="2425">
        <v>0.13657279587704765</v>
      </c>
      <c r="O1402" s="2426">
        <v>0.17772512920593017</v>
      </c>
      <c r="P1402" s="2425">
        <v>0.15540862207216252</v>
      </c>
      <c r="Q1402" s="2185"/>
      <c r="R1402" s="2185"/>
      <c r="S1402" s="2185"/>
      <c r="T1402" s="226"/>
      <c r="U1402" s="2185"/>
      <c r="V1402" s="2185"/>
      <c r="W1402" s="2185"/>
      <c r="X1402" s="2185"/>
      <c r="Y1402" s="2185"/>
      <c r="Z1402" s="2185"/>
      <c r="AA1402" s="2185"/>
      <c r="AB1402" s="2185"/>
      <c r="AC1402" s="2185"/>
      <c r="AD1402" s="2185"/>
      <c r="AE1402" s="2185"/>
      <c r="AF1402" s="2185"/>
      <c r="AG1402" s="2185"/>
      <c r="AH1402" s="2185"/>
      <c r="AI1402" s="2185"/>
      <c r="AJ1402" s="2185"/>
      <c r="AK1402" s="2185"/>
    </row>
    <row r="1403" spans="1:68" s="152" customFormat="1" ht="13.8">
      <c r="A1403" s="2226" t="s">
        <v>232</v>
      </c>
      <c r="C1403" s="2339"/>
      <c r="D1403" s="2374"/>
      <c r="E1403" s="2234">
        <v>3</v>
      </c>
      <c r="F1403" s="2187" t="s">
        <v>1500</v>
      </c>
      <c r="G1403" s="2389" t="s">
        <v>964</v>
      </c>
      <c r="H1403" s="2389"/>
      <c r="I1403" s="2389"/>
      <c r="J1403" s="2389"/>
      <c r="K1403" s="2425">
        <v>0.42110504054637493</v>
      </c>
      <c r="L1403" s="2425">
        <v>0.22259848939694715</v>
      </c>
      <c r="M1403" s="2425">
        <v>0.23610862715504391</v>
      </c>
      <c r="N1403" s="2425">
        <v>0.19050967100379557</v>
      </c>
      <c r="O1403" s="2426">
        <v>0.12953890086508582</v>
      </c>
      <c r="P1403" s="2425">
        <v>0.13772810256860427</v>
      </c>
      <c r="Q1403" s="2185"/>
      <c r="R1403" s="2185"/>
      <c r="S1403" s="2185"/>
      <c r="T1403" s="226"/>
      <c r="U1403" s="2185"/>
      <c r="V1403" s="2185"/>
      <c r="W1403" s="2185"/>
      <c r="X1403" s="2185"/>
      <c r="Y1403" s="2185"/>
      <c r="Z1403" s="2185"/>
      <c r="AA1403" s="2185"/>
      <c r="AB1403" s="2185"/>
      <c r="AC1403" s="2185"/>
      <c r="AD1403" s="2185"/>
      <c r="AE1403" s="2185"/>
      <c r="AF1403" s="2185"/>
      <c r="AG1403" s="2185"/>
      <c r="AH1403" s="2185"/>
      <c r="AI1403" s="2185"/>
      <c r="AJ1403" s="2185"/>
      <c r="AK1403" s="2185"/>
    </row>
    <row r="1404" spans="1:68" s="152" customFormat="1" ht="13.8">
      <c r="A1404" s="2226" t="s">
        <v>232</v>
      </c>
      <c r="C1404" s="2339"/>
      <c r="D1404" s="2340"/>
      <c r="E1404" s="2234">
        <v>4</v>
      </c>
      <c r="F1404" s="2187" t="s">
        <v>1503</v>
      </c>
      <c r="G1404" s="2389" t="s">
        <v>971</v>
      </c>
      <c r="H1404" s="2389"/>
      <c r="I1404" s="2389"/>
      <c r="J1404" s="2389"/>
      <c r="K1404" s="2425">
        <v>0.15227237155229437</v>
      </c>
      <c r="L1404" s="2425">
        <v>8.6033532840302088E-2</v>
      </c>
      <c r="M1404" s="2425">
        <v>9.9918562940765246E-2</v>
      </c>
      <c r="N1404" s="2425">
        <v>0.10180167861526464</v>
      </c>
      <c r="O1404" s="2426">
        <v>0.10042327532454155</v>
      </c>
      <c r="P1404" s="2425">
        <v>7.8392109178638564E-2</v>
      </c>
      <c r="Q1404" s="2185"/>
      <c r="R1404" s="2185"/>
      <c r="S1404" s="2185"/>
      <c r="T1404" s="226"/>
      <c r="U1404" s="2185"/>
      <c r="V1404" s="2185"/>
      <c r="W1404" s="2185"/>
      <c r="X1404" s="2185"/>
      <c r="Y1404" s="2185"/>
      <c r="Z1404" s="2185"/>
      <c r="AA1404" s="2185"/>
      <c r="AB1404" s="2185"/>
      <c r="AC1404" s="2185"/>
      <c r="AD1404" s="2185"/>
      <c r="AE1404" s="2185"/>
      <c r="AF1404" s="2185"/>
      <c r="AG1404" s="2185"/>
      <c r="AH1404" s="2185"/>
      <c r="AI1404" s="2185"/>
      <c r="AJ1404" s="2185"/>
      <c r="AK1404" s="2185"/>
    </row>
    <row r="1405" spans="1:68" s="152" customFormat="1" ht="13.8">
      <c r="A1405" s="2226" t="s">
        <v>232</v>
      </c>
      <c r="C1405" s="2339"/>
      <c r="D1405" s="2340"/>
      <c r="E1405" s="2234">
        <v>5</v>
      </c>
      <c r="F1405" s="2187" t="s">
        <v>1504</v>
      </c>
      <c r="G1405" s="2389" t="s">
        <v>978</v>
      </c>
      <c r="H1405" s="2389"/>
      <c r="I1405" s="2389"/>
      <c r="J1405" s="2389"/>
      <c r="K1405" s="2425">
        <v>0.12674825174825174</v>
      </c>
      <c r="L1405" s="2425">
        <v>0.14559216384683882</v>
      </c>
      <c r="M1405" s="2425">
        <v>0.19238476953907815</v>
      </c>
      <c r="N1405" s="2425">
        <v>5.6648308418568057E-2</v>
      </c>
      <c r="O1405" s="2426">
        <v>3.0450669914738125E-2</v>
      </c>
      <c r="P1405" s="2425">
        <v>-6.5559812686249469E-2</v>
      </c>
      <c r="Q1405" s="2185"/>
      <c r="R1405" s="2185"/>
      <c r="S1405" s="2185"/>
      <c r="T1405" s="226"/>
      <c r="U1405" s="2185"/>
      <c r="V1405" s="2185"/>
      <c r="W1405" s="2185"/>
      <c r="X1405" s="2185"/>
      <c r="Y1405" s="2185"/>
      <c r="Z1405" s="2185"/>
      <c r="AA1405" s="2185"/>
      <c r="AB1405" s="2185"/>
      <c r="AC1405" s="2185"/>
      <c r="AD1405" s="2185"/>
      <c r="AE1405" s="2185"/>
      <c r="AF1405" s="2185"/>
      <c r="AG1405" s="2185"/>
      <c r="AH1405" s="2185"/>
      <c r="AI1405" s="2185"/>
      <c r="AJ1405" s="2185"/>
      <c r="AK1405" s="2185"/>
    </row>
    <row r="1406" spans="1:68" s="152" customFormat="1" ht="13.8">
      <c r="A1406" s="2226" t="s">
        <v>232</v>
      </c>
      <c r="C1406" s="2339"/>
      <c r="D1406" s="2340"/>
      <c r="E1406" s="2234">
        <v>6</v>
      </c>
      <c r="F1406" s="2187" t="s">
        <v>1505</v>
      </c>
      <c r="G1406" s="2389" t="s">
        <v>985</v>
      </c>
      <c r="H1406" s="2389"/>
      <c r="I1406" s="2389"/>
      <c r="J1406" s="2389"/>
      <c r="K1406" s="2425">
        <v>0.10219330777508391</v>
      </c>
      <c r="L1406" s="2425">
        <v>0.15390401719281138</v>
      </c>
      <c r="M1406" s="2425">
        <v>2.0193032671931323E-2</v>
      </c>
      <c r="N1406" s="2425">
        <v>0.16645783135632192</v>
      </c>
      <c r="O1406" s="2426">
        <v>0.16378605407612645</v>
      </c>
      <c r="P1406" s="2425">
        <v>0.16545150644125961</v>
      </c>
      <c r="Q1406" s="2185"/>
      <c r="R1406" s="2185"/>
      <c r="S1406" s="2185"/>
      <c r="T1406" s="226"/>
      <c r="U1406" s="2185"/>
      <c r="V1406" s="2185"/>
      <c r="W1406" s="2185"/>
      <c r="X1406" s="2185"/>
      <c r="Y1406" s="2185"/>
      <c r="Z1406" s="2185"/>
      <c r="AA1406" s="2185"/>
      <c r="AB1406" s="2185"/>
      <c r="AC1406" s="2185"/>
      <c r="AD1406" s="2185"/>
      <c r="AE1406" s="2185"/>
      <c r="AF1406" s="2185"/>
      <c r="AG1406" s="2185"/>
      <c r="AH1406" s="2185"/>
      <c r="AI1406" s="2185"/>
      <c r="AJ1406" s="2185"/>
      <c r="AK1406" s="2185"/>
    </row>
    <row r="1407" spans="1:68" s="152" customFormat="1" ht="13.8">
      <c r="A1407" s="2226" t="s">
        <v>232</v>
      </c>
      <c r="C1407" s="2185"/>
      <c r="D1407" s="2340"/>
      <c r="E1407" s="2234">
        <v>7</v>
      </c>
      <c r="F1407" s="2187" t="s">
        <v>1508</v>
      </c>
      <c r="G1407" s="2389" t="s">
        <v>996</v>
      </c>
      <c r="H1407" s="2389"/>
      <c r="I1407" s="2389"/>
      <c r="J1407" s="2389"/>
      <c r="K1407" s="2425">
        <v>0.13461865678337084</v>
      </c>
      <c r="L1407" s="2425">
        <v>0.1026809404210214</v>
      </c>
      <c r="M1407" s="2425">
        <v>0.10534265407002252</v>
      </c>
      <c r="N1407" s="2425">
        <v>0.10243677438982503</v>
      </c>
      <c r="O1407" s="2426">
        <v>-2.1458001549466157E-3</v>
      </c>
      <c r="P1407" s="2425">
        <v>0.10408839924224929</v>
      </c>
      <c r="Q1407" s="2185"/>
      <c r="R1407" s="2185"/>
      <c r="S1407" s="2185"/>
      <c r="T1407" s="226"/>
      <c r="U1407" s="2185"/>
      <c r="V1407" s="2185"/>
      <c r="W1407" s="2185"/>
      <c r="X1407" s="2185"/>
      <c r="Y1407" s="2185"/>
      <c r="Z1407" s="2185"/>
      <c r="AA1407" s="2185"/>
      <c r="AB1407" s="2185"/>
      <c r="AC1407" s="2185"/>
      <c r="AD1407" s="2185"/>
      <c r="AE1407" s="2185"/>
      <c r="AF1407" s="2185"/>
      <c r="AG1407" s="2185"/>
      <c r="AH1407" s="2185"/>
      <c r="AI1407" s="2185"/>
      <c r="AJ1407" s="2185"/>
      <c r="AK1407" s="2185"/>
    </row>
    <row r="1408" spans="1:68" s="152" customFormat="1" ht="13.8">
      <c r="A1408" s="2226" t="s">
        <v>232</v>
      </c>
      <c r="C1408" s="2185"/>
      <c r="D1408" s="2340"/>
      <c r="E1408" s="2234">
        <v>8</v>
      </c>
      <c r="F1408" s="2187" t="s">
        <v>1510</v>
      </c>
      <c r="G1408" s="2389" t="s">
        <v>1004</v>
      </c>
      <c r="H1408" s="2389"/>
      <c r="I1408" s="2389"/>
      <c r="J1408" s="2389"/>
      <c r="K1408" s="2425">
        <v>6.8897290039925091E-2</v>
      </c>
      <c r="L1408" s="2425">
        <v>6.9926163412027592E-2</v>
      </c>
      <c r="M1408" s="2425">
        <v>-1.1289176600615772E-2</v>
      </c>
      <c r="N1408" s="2425">
        <v>7.6805143422354116E-2</v>
      </c>
      <c r="O1408" s="2426">
        <v>6.0570420464569244E-2</v>
      </c>
      <c r="P1408" s="2425">
        <v>5.294579732914375E-2</v>
      </c>
      <c r="Q1408" s="2185"/>
      <c r="R1408" s="2185"/>
      <c r="S1408" s="2185"/>
      <c r="T1408" s="226"/>
      <c r="U1408" s="2185"/>
      <c r="V1408" s="2185"/>
      <c r="W1408" s="2185"/>
      <c r="X1408" s="2185"/>
      <c r="Y1408" s="2185"/>
      <c r="Z1408" s="2185"/>
      <c r="AA1408" s="2185"/>
      <c r="AB1408" s="2185"/>
      <c r="AC1408" s="2185"/>
      <c r="AD1408" s="2185"/>
      <c r="AE1408" s="2185"/>
      <c r="AF1408" s="2185"/>
      <c r="AG1408" s="2185"/>
      <c r="AH1408" s="2185"/>
      <c r="AI1408" s="2185"/>
      <c r="AJ1408" s="2185"/>
      <c r="AK1408" s="2185"/>
    </row>
    <row r="1409" spans="1:37" s="152" customFormat="1" ht="13.8">
      <c r="A1409" s="2226" t="s">
        <v>590</v>
      </c>
      <c r="C1409" s="2185"/>
      <c r="D1409" s="2340"/>
      <c r="E1409" s="2234">
        <v>9</v>
      </c>
      <c r="F1409" s="2187" t="s">
        <v>1027</v>
      </c>
      <c r="G1409" s="2389">
        <v>0</v>
      </c>
      <c r="H1409" s="2389"/>
      <c r="I1409" s="2389"/>
      <c r="J1409" s="2389"/>
      <c r="K1409" s="2425" t="s">
        <v>1027</v>
      </c>
      <c r="L1409" s="2425" t="s">
        <v>1027</v>
      </c>
      <c r="M1409" s="2425" t="s">
        <v>1027</v>
      </c>
      <c r="N1409" s="2425" t="s">
        <v>1027</v>
      </c>
      <c r="O1409" s="2426" t="s">
        <v>1027</v>
      </c>
      <c r="P1409" s="2425" t="s">
        <v>1027</v>
      </c>
      <c r="Q1409" s="2185"/>
      <c r="R1409" s="2185"/>
      <c r="S1409" s="2185"/>
      <c r="T1409" s="226"/>
      <c r="U1409" s="2185"/>
      <c r="V1409" s="2185"/>
      <c r="W1409" s="2185"/>
      <c r="X1409" s="2185"/>
      <c r="Y1409" s="2185"/>
      <c r="Z1409" s="2185"/>
      <c r="AA1409" s="2185"/>
      <c r="AB1409" s="2185"/>
      <c r="AC1409" s="2185"/>
      <c r="AD1409" s="2185"/>
      <c r="AE1409" s="2185"/>
      <c r="AF1409" s="2185"/>
      <c r="AG1409" s="2185"/>
      <c r="AH1409" s="2185"/>
      <c r="AI1409" s="2185"/>
      <c r="AJ1409" s="2185"/>
      <c r="AK1409" s="2185"/>
    </row>
    <row r="1410" spans="1:37" s="152" customFormat="1" ht="13.8">
      <c r="A1410" s="2226" t="s">
        <v>590</v>
      </c>
      <c r="C1410" s="2185"/>
      <c r="D1410" s="2340"/>
      <c r="E1410" s="2234">
        <v>10</v>
      </c>
      <c r="F1410" s="2187" t="s">
        <v>1027</v>
      </c>
      <c r="G1410" s="2389">
        <v>0</v>
      </c>
      <c r="H1410" s="2389"/>
      <c r="I1410" s="2389"/>
      <c r="J1410" s="2389"/>
      <c r="K1410" s="2425" t="s">
        <v>1027</v>
      </c>
      <c r="L1410" s="2425" t="s">
        <v>1027</v>
      </c>
      <c r="M1410" s="2425" t="s">
        <v>1027</v>
      </c>
      <c r="N1410" s="2425" t="s">
        <v>1027</v>
      </c>
      <c r="O1410" s="2426" t="s">
        <v>1027</v>
      </c>
      <c r="P1410" s="2425" t="s">
        <v>1027</v>
      </c>
      <c r="Q1410" s="2185"/>
      <c r="R1410" s="2185"/>
      <c r="S1410" s="2185"/>
      <c r="T1410" s="226"/>
      <c r="U1410" s="2185"/>
      <c r="V1410" s="2185"/>
      <c r="W1410" s="2185"/>
      <c r="X1410" s="2185"/>
      <c r="Y1410" s="2185"/>
      <c r="Z1410" s="2185"/>
      <c r="AA1410" s="2185"/>
      <c r="AB1410" s="2185"/>
      <c r="AC1410" s="2185"/>
      <c r="AD1410" s="2185"/>
      <c r="AE1410" s="2185"/>
      <c r="AF1410" s="2185"/>
      <c r="AG1410" s="2185"/>
      <c r="AH1410" s="2185"/>
      <c r="AI1410" s="2185"/>
      <c r="AJ1410" s="2185"/>
      <c r="AK1410" s="2185"/>
    </row>
    <row r="1411" spans="1:37" s="152" customFormat="1" ht="13.8">
      <c r="A1411" s="2226" t="s">
        <v>590</v>
      </c>
      <c r="C1411" s="2185"/>
      <c r="D1411" s="2340"/>
      <c r="E1411" s="2234">
        <v>11</v>
      </c>
      <c r="F1411" s="2187" t="s">
        <v>1027</v>
      </c>
      <c r="G1411" s="2389">
        <v>0</v>
      </c>
      <c r="H1411" s="2389"/>
      <c r="I1411" s="2389"/>
      <c r="J1411" s="2389"/>
      <c r="K1411" s="2425" t="s">
        <v>1027</v>
      </c>
      <c r="L1411" s="2425" t="s">
        <v>1027</v>
      </c>
      <c r="M1411" s="2425" t="s">
        <v>1027</v>
      </c>
      <c r="N1411" s="2425" t="s">
        <v>1027</v>
      </c>
      <c r="O1411" s="2426" t="s">
        <v>1027</v>
      </c>
      <c r="P1411" s="2425" t="s">
        <v>1027</v>
      </c>
      <c r="Q1411" s="2185"/>
      <c r="R1411" s="2402"/>
      <c r="S1411" s="2185"/>
      <c r="T1411" s="2390"/>
      <c r="U1411" s="2185"/>
      <c r="V1411" s="2185"/>
      <c r="W1411" s="2185"/>
      <c r="X1411" s="2185"/>
      <c r="Y1411" s="2185"/>
      <c r="Z1411" s="2185"/>
      <c r="AA1411" s="2185"/>
      <c r="AB1411" s="2185"/>
      <c r="AC1411" s="2185"/>
      <c r="AD1411" s="2185"/>
      <c r="AE1411" s="2185"/>
      <c r="AF1411" s="2185"/>
      <c r="AG1411" s="2185"/>
    </row>
    <row r="1412" spans="1:37" s="152" customFormat="1" ht="13.8">
      <c r="A1412" s="2226" t="s">
        <v>590</v>
      </c>
      <c r="C1412" s="2185"/>
      <c r="D1412" s="2340"/>
      <c r="E1412" s="2234">
        <v>12</v>
      </c>
      <c r="F1412" s="2187" t="s">
        <v>1027</v>
      </c>
      <c r="G1412" s="2389">
        <v>0</v>
      </c>
      <c r="H1412" s="2389"/>
      <c r="I1412" s="2389"/>
      <c r="J1412" s="2389"/>
      <c r="K1412" s="2425" t="s">
        <v>1027</v>
      </c>
      <c r="L1412" s="2425" t="s">
        <v>1027</v>
      </c>
      <c r="M1412" s="2425" t="s">
        <v>1027</v>
      </c>
      <c r="N1412" s="2425" t="s">
        <v>1027</v>
      </c>
      <c r="O1412" s="2426" t="s">
        <v>1027</v>
      </c>
      <c r="P1412" s="2425" t="s">
        <v>1027</v>
      </c>
      <c r="Q1412" s="2185"/>
      <c r="R1412" s="2402"/>
      <c r="S1412" s="2185"/>
      <c r="T1412" s="2390"/>
      <c r="U1412" s="2185"/>
      <c r="V1412" s="2185"/>
      <c r="W1412" s="2185"/>
      <c r="X1412" s="2185"/>
      <c r="Y1412" s="2185"/>
      <c r="Z1412" s="2185"/>
      <c r="AA1412" s="2185"/>
      <c r="AB1412" s="2185"/>
      <c r="AC1412" s="2185"/>
      <c r="AD1412" s="2185"/>
      <c r="AE1412" s="2185"/>
      <c r="AF1412" s="2185"/>
    </row>
    <row r="1413" spans="1:37" s="152" customFormat="1" ht="13.8">
      <c r="A1413" s="2226" t="s">
        <v>590</v>
      </c>
      <c r="C1413" s="2185"/>
      <c r="D1413" s="2340"/>
      <c r="E1413" s="2234">
        <v>13</v>
      </c>
      <c r="F1413" s="2187" t="s">
        <v>1027</v>
      </c>
      <c r="G1413" s="2389">
        <v>0</v>
      </c>
      <c r="H1413" s="2389"/>
      <c r="I1413" s="2389"/>
      <c r="J1413" s="2389"/>
      <c r="K1413" s="2425" t="s">
        <v>1027</v>
      </c>
      <c r="L1413" s="2425" t="s">
        <v>1027</v>
      </c>
      <c r="M1413" s="2425" t="s">
        <v>1027</v>
      </c>
      <c r="N1413" s="2425" t="s">
        <v>1027</v>
      </c>
      <c r="O1413" s="2426" t="s">
        <v>1027</v>
      </c>
      <c r="P1413" s="2425" t="s">
        <v>1027</v>
      </c>
      <c r="Q1413" s="2185"/>
      <c r="R1413" s="2402"/>
      <c r="S1413" s="2185"/>
      <c r="T1413" s="2390"/>
      <c r="U1413" s="2185"/>
      <c r="V1413" s="2185"/>
      <c r="W1413" s="2185"/>
      <c r="X1413" s="2185"/>
      <c r="Y1413" s="2185"/>
      <c r="Z1413" s="2185"/>
      <c r="AA1413" s="2185"/>
      <c r="AB1413" s="2185"/>
      <c r="AC1413" s="2185"/>
      <c r="AD1413" s="2185"/>
      <c r="AE1413" s="2185"/>
      <c r="AF1413" s="2185"/>
    </row>
    <row r="1414" spans="1:37" s="152" customFormat="1" ht="13.8">
      <c r="A1414" s="2226" t="s">
        <v>590</v>
      </c>
      <c r="C1414" s="2185"/>
      <c r="D1414" s="2340"/>
      <c r="E1414" s="2234">
        <v>14</v>
      </c>
      <c r="F1414" s="2187" t="s">
        <v>1027</v>
      </c>
      <c r="G1414" s="2389">
        <v>0</v>
      </c>
      <c r="H1414" s="2389"/>
      <c r="I1414" s="2389"/>
      <c r="J1414" s="2389"/>
      <c r="K1414" s="2425" t="s">
        <v>1027</v>
      </c>
      <c r="L1414" s="2425" t="s">
        <v>1027</v>
      </c>
      <c r="M1414" s="2425" t="s">
        <v>1027</v>
      </c>
      <c r="N1414" s="2425" t="s">
        <v>1027</v>
      </c>
      <c r="O1414" s="2426" t="s">
        <v>1027</v>
      </c>
      <c r="P1414" s="2425" t="s">
        <v>1027</v>
      </c>
      <c r="Q1414" s="2185"/>
      <c r="R1414" s="2402"/>
      <c r="S1414" s="2185"/>
      <c r="T1414" s="2390"/>
      <c r="U1414" s="2185"/>
      <c r="V1414" s="2185"/>
      <c r="W1414" s="2185"/>
      <c r="X1414" s="2185"/>
      <c r="Y1414" s="2185"/>
      <c r="Z1414" s="2185"/>
      <c r="AA1414" s="2185"/>
      <c r="AB1414" s="2185"/>
      <c r="AC1414" s="2185"/>
      <c r="AD1414" s="2185"/>
      <c r="AE1414" s="2185"/>
      <c r="AF1414" s="2185"/>
    </row>
    <row r="1415" spans="1:37" s="152" customFormat="1" ht="13.8">
      <c r="A1415" s="2226" t="s">
        <v>590</v>
      </c>
      <c r="C1415" s="2185"/>
      <c r="D1415" s="2340"/>
      <c r="E1415" s="2234">
        <v>15</v>
      </c>
      <c r="F1415" s="2187" t="s">
        <v>1027</v>
      </c>
      <c r="G1415" s="2389">
        <v>0</v>
      </c>
      <c r="H1415" s="2389"/>
      <c r="I1415" s="2389"/>
      <c r="J1415" s="2389"/>
      <c r="K1415" s="2425" t="s">
        <v>1027</v>
      </c>
      <c r="L1415" s="2425" t="s">
        <v>1027</v>
      </c>
      <c r="M1415" s="2425" t="s">
        <v>1027</v>
      </c>
      <c r="N1415" s="2425" t="s">
        <v>1027</v>
      </c>
      <c r="O1415" s="2426" t="s">
        <v>1027</v>
      </c>
      <c r="P1415" s="2425" t="s">
        <v>1027</v>
      </c>
      <c r="Q1415" s="2185"/>
      <c r="R1415" s="2402"/>
      <c r="S1415" s="2185"/>
      <c r="T1415" s="2390"/>
      <c r="U1415" s="2185"/>
      <c r="V1415" s="2185"/>
      <c r="W1415" s="2185"/>
      <c r="X1415" s="2185"/>
      <c r="Y1415" s="2185"/>
      <c r="Z1415" s="2185"/>
      <c r="AA1415" s="2185"/>
      <c r="AB1415" s="2185"/>
      <c r="AC1415" s="2185"/>
      <c r="AD1415" s="2185"/>
      <c r="AE1415" s="2185"/>
      <c r="AF1415" s="2185"/>
    </row>
    <row r="1416" spans="1:37" s="152" customFormat="1" ht="13.8">
      <c r="A1416" s="2226" t="s">
        <v>590</v>
      </c>
      <c r="C1416" s="2185"/>
      <c r="D1416" s="2340"/>
      <c r="E1416" s="2234">
        <v>16</v>
      </c>
      <c r="F1416" s="2187" t="s">
        <v>1027</v>
      </c>
      <c r="G1416" s="2389">
        <v>0</v>
      </c>
      <c r="H1416" s="2389"/>
      <c r="I1416" s="2389"/>
      <c r="J1416" s="2389"/>
      <c r="K1416" s="2425" t="s">
        <v>1027</v>
      </c>
      <c r="L1416" s="2425" t="s">
        <v>1027</v>
      </c>
      <c r="M1416" s="2425" t="s">
        <v>1027</v>
      </c>
      <c r="N1416" s="2425" t="s">
        <v>1027</v>
      </c>
      <c r="O1416" s="2426" t="s">
        <v>1027</v>
      </c>
      <c r="P1416" s="2425" t="s">
        <v>1027</v>
      </c>
      <c r="Q1416" s="2185"/>
      <c r="R1416" s="2402"/>
      <c r="S1416" s="2185"/>
      <c r="T1416" s="2390"/>
      <c r="U1416" s="2185"/>
      <c r="V1416" s="2185"/>
      <c r="W1416" s="2185"/>
      <c r="X1416" s="2185"/>
      <c r="Y1416" s="2185"/>
      <c r="Z1416" s="2185"/>
      <c r="AA1416" s="2185"/>
      <c r="AB1416" s="2185"/>
      <c r="AC1416" s="2185"/>
      <c r="AD1416" s="2185"/>
      <c r="AE1416" s="2185"/>
      <c r="AF1416" s="2185"/>
    </row>
    <row r="1417" spans="1:37" s="152" customFormat="1" ht="13.8">
      <c r="A1417" s="2226" t="s">
        <v>590</v>
      </c>
      <c r="C1417" s="2185"/>
      <c r="D1417" s="2340"/>
      <c r="E1417" s="2234">
        <v>17</v>
      </c>
      <c r="F1417" s="2187" t="s">
        <v>1027</v>
      </c>
      <c r="G1417" s="2389">
        <v>0</v>
      </c>
      <c r="H1417" s="2389"/>
      <c r="I1417" s="2389"/>
      <c r="J1417" s="2389"/>
      <c r="K1417" s="2425" t="s">
        <v>1027</v>
      </c>
      <c r="L1417" s="2425" t="s">
        <v>1027</v>
      </c>
      <c r="M1417" s="2425" t="s">
        <v>1027</v>
      </c>
      <c r="N1417" s="2425" t="s">
        <v>1027</v>
      </c>
      <c r="O1417" s="2426" t="s">
        <v>1027</v>
      </c>
      <c r="P1417" s="2425" t="s">
        <v>1027</v>
      </c>
      <c r="Q1417" s="2185"/>
      <c r="R1417" s="2402"/>
      <c r="S1417" s="2185"/>
      <c r="T1417" s="2390"/>
      <c r="U1417" s="2185"/>
      <c r="V1417" s="2185"/>
      <c r="W1417" s="2185"/>
      <c r="X1417" s="2185"/>
      <c r="Y1417" s="2185"/>
      <c r="Z1417" s="2185"/>
      <c r="AA1417" s="2185"/>
      <c r="AB1417" s="2185"/>
      <c r="AC1417" s="2185"/>
      <c r="AD1417" s="2185"/>
      <c r="AE1417" s="2185"/>
      <c r="AF1417" s="2185"/>
    </row>
    <row r="1418" spans="1:37" s="152" customFormat="1" ht="13.8">
      <c r="A1418" s="2226" t="s">
        <v>590</v>
      </c>
      <c r="C1418" s="2185"/>
      <c r="D1418" s="2340"/>
      <c r="E1418" s="2234">
        <v>18</v>
      </c>
      <c r="F1418" s="2187" t="s">
        <v>1027</v>
      </c>
      <c r="G1418" s="2389">
        <v>0</v>
      </c>
      <c r="H1418" s="2389"/>
      <c r="I1418" s="2389"/>
      <c r="J1418" s="2389"/>
      <c r="K1418" s="2425" t="s">
        <v>1027</v>
      </c>
      <c r="L1418" s="2425" t="s">
        <v>1027</v>
      </c>
      <c r="M1418" s="2425" t="s">
        <v>1027</v>
      </c>
      <c r="N1418" s="2425" t="s">
        <v>1027</v>
      </c>
      <c r="O1418" s="2426" t="s">
        <v>1027</v>
      </c>
      <c r="P1418" s="2425" t="s">
        <v>1027</v>
      </c>
      <c r="Q1418" s="2185"/>
      <c r="R1418" s="2402"/>
      <c r="S1418" s="2185"/>
      <c r="T1418" s="2390"/>
      <c r="U1418" s="2185"/>
      <c r="V1418" s="2185"/>
      <c r="W1418" s="2185"/>
      <c r="X1418" s="2185"/>
      <c r="Y1418" s="2185"/>
      <c r="Z1418" s="2185"/>
      <c r="AA1418" s="2185"/>
      <c r="AB1418" s="2185"/>
      <c r="AC1418" s="2185"/>
      <c r="AD1418" s="2185"/>
      <c r="AE1418" s="2185"/>
      <c r="AF1418" s="2185"/>
    </row>
    <row r="1419" spans="1:37" s="152" customFormat="1" ht="13.8">
      <c r="A1419" s="2226" t="s">
        <v>590</v>
      </c>
      <c r="C1419" s="2185"/>
      <c r="D1419" s="2340"/>
      <c r="E1419" s="2234">
        <v>19</v>
      </c>
      <c r="F1419" s="2187" t="s">
        <v>1027</v>
      </c>
      <c r="G1419" s="2389">
        <v>0</v>
      </c>
      <c r="H1419" s="2389"/>
      <c r="I1419" s="2389"/>
      <c r="J1419" s="2389"/>
      <c r="K1419" s="2425" t="s">
        <v>1027</v>
      </c>
      <c r="L1419" s="2425" t="s">
        <v>1027</v>
      </c>
      <c r="M1419" s="2425" t="s">
        <v>1027</v>
      </c>
      <c r="N1419" s="2425" t="s">
        <v>1027</v>
      </c>
      <c r="O1419" s="2426" t="s">
        <v>1027</v>
      </c>
      <c r="P1419" s="2425" t="s">
        <v>1027</v>
      </c>
      <c r="Q1419" s="2185"/>
      <c r="R1419" s="2402"/>
      <c r="S1419" s="2185"/>
      <c r="T1419" s="2390"/>
      <c r="U1419" s="2185"/>
      <c r="V1419" s="2185"/>
      <c r="W1419" s="2185"/>
      <c r="X1419" s="2185"/>
      <c r="Y1419" s="2185"/>
      <c r="Z1419" s="2185"/>
      <c r="AA1419" s="2185"/>
      <c r="AB1419" s="2185"/>
      <c r="AC1419" s="2185"/>
      <c r="AD1419" s="2185"/>
      <c r="AE1419" s="2185"/>
      <c r="AF1419" s="2185"/>
    </row>
    <row r="1420" spans="1:37" s="152" customFormat="1" ht="13.8">
      <c r="A1420" s="2226" t="s">
        <v>590</v>
      </c>
      <c r="C1420" s="2185"/>
      <c r="D1420" s="2340"/>
      <c r="E1420" s="2234">
        <v>20</v>
      </c>
      <c r="F1420" s="2187" t="s">
        <v>1027</v>
      </c>
      <c r="G1420" s="2389">
        <v>0</v>
      </c>
      <c r="H1420" s="2389"/>
      <c r="I1420" s="2389"/>
      <c r="J1420" s="2389"/>
      <c r="K1420" s="2425" t="s">
        <v>1027</v>
      </c>
      <c r="L1420" s="2425" t="s">
        <v>1027</v>
      </c>
      <c r="M1420" s="2425" t="s">
        <v>1027</v>
      </c>
      <c r="N1420" s="2425" t="s">
        <v>1027</v>
      </c>
      <c r="O1420" s="2426" t="s">
        <v>1027</v>
      </c>
      <c r="P1420" s="2425" t="s">
        <v>1027</v>
      </c>
      <c r="Q1420" s="2185"/>
      <c r="R1420" s="2402"/>
      <c r="S1420" s="2185"/>
      <c r="T1420" s="2390"/>
      <c r="U1420" s="2185"/>
      <c r="V1420" s="2185"/>
      <c r="W1420" s="2185"/>
      <c r="X1420" s="2185"/>
      <c r="Y1420" s="2185"/>
      <c r="Z1420" s="2185"/>
      <c r="AA1420" s="2185"/>
      <c r="AB1420" s="2185"/>
      <c r="AC1420" s="2185"/>
      <c r="AD1420" s="2185"/>
      <c r="AE1420" s="2185"/>
      <c r="AF1420" s="2185"/>
    </row>
    <row r="1421" spans="1:37" s="152" customFormat="1" ht="13.8">
      <c r="A1421" s="2226" t="s">
        <v>590</v>
      </c>
      <c r="C1421" s="2185"/>
      <c r="D1421" s="2340"/>
      <c r="E1421" s="2234">
        <v>21</v>
      </c>
      <c r="F1421" s="2187" t="s">
        <v>1027</v>
      </c>
      <c r="G1421" s="2389">
        <v>0</v>
      </c>
      <c r="H1421" s="2389"/>
      <c r="I1421" s="2389"/>
      <c r="J1421" s="2389"/>
      <c r="K1421" s="2425" t="s">
        <v>1027</v>
      </c>
      <c r="L1421" s="2425" t="s">
        <v>1027</v>
      </c>
      <c r="M1421" s="2425" t="s">
        <v>1027</v>
      </c>
      <c r="N1421" s="2425" t="s">
        <v>1027</v>
      </c>
      <c r="O1421" s="2426" t="s">
        <v>1027</v>
      </c>
      <c r="P1421" s="2425" t="s">
        <v>1027</v>
      </c>
      <c r="Q1421" s="2185"/>
      <c r="R1421" s="2402"/>
      <c r="S1421" s="2185"/>
      <c r="T1421" s="2390"/>
      <c r="U1421" s="2185"/>
      <c r="V1421" s="2185"/>
      <c r="W1421" s="2185"/>
      <c r="X1421" s="2185"/>
      <c r="Y1421" s="2185"/>
      <c r="Z1421" s="2185"/>
      <c r="AA1421" s="2185"/>
      <c r="AB1421" s="2185"/>
      <c r="AC1421" s="2185"/>
      <c r="AD1421" s="2185"/>
      <c r="AE1421" s="2185"/>
      <c r="AF1421" s="2185"/>
    </row>
    <row r="1422" spans="1:37" s="152" customFormat="1" ht="13.8">
      <c r="A1422" s="2226" t="s">
        <v>590</v>
      </c>
      <c r="C1422" s="2185"/>
      <c r="D1422" s="2340"/>
      <c r="E1422" s="2234">
        <v>22</v>
      </c>
      <c r="F1422" s="2187" t="s">
        <v>1027</v>
      </c>
      <c r="G1422" s="2389">
        <v>0</v>
      </c>
      <c r="H1422" s="2389"/>
      <c r="I1422" s="2389"/>
      <c r="J1422" s="2389"/>
      <c r="K1422" s="2425" t="s">
        <v>1027</v>
      </c>
      <c r="L1422" s="2425" t="s">
        <v>1027</v>
      </c>
      <c r="M1422" s="2425" t="s">
        <v>1027</v>
      </c>
      <c r="N1422" s="2425" t="s">
        <v>1027</v>
      </c>
      <c r="O1422" s="2426" t="s">
        <v>1027</v>
      </c>
      <c r="P1422" s="2425" t="s">
        <v>1027</v>
      </c>
      <c r="Q1422" s="2185"/>
      <c r="R1422" s="2402"/>
      <c r="S1422" s="2185"/>
      <c r="T1422" s="2390"/>
      <c r="U1422" s="2185"/>
      <c r="V1422" s="2185"/>
      <c r="W1422" s="2185"/>
      <c r="X1422" s="2185"/>
      <c r="Y1422" s="2185"/>
      <c r="Z1422" s="2185"/>
      <c r="AA1422" s="2185"/>
      <c r="AB1422" s="2185"/>
      <c r="AC1422" s="2185"/>
      <c r="AD1422" s="2185"/>
      <c r="AE1422" s="2185"/>
      <c r="AF1422" s="2185"/>
    </row>
    <row r="1423" spans="1:37" s="152" customFormat="1" ht="13.8">
      <c r="A1423" s="2226" t="s">
        <v>590</v>
      </c>
      <c r="C1423" s="2185"/>
      <c r="D1423" s="2340"/>
      <c r="E1423" s="2234">
        <v>23</v>
      </c>
      <c r="F1423" s="2187" t="s">
        <v>1027</v>
      </c>
      <c r="G1423" s="2389">
        <v>0</v>
      </c>
      <c r="H1423" s="2389"/>
      <c r="I1423" s="2389"/>
      <c r="J1423" s="2389"/>
      <c r="K1423" s="2425" t="s">
        <v>1027</v>
      </c>
      <c r="L1423" s="2425" t="s">
        <v>1027</v>
      </c>
      <c r="M1423" s="2425" t="s">
        <v>1027</v>
      </c>
      <c r="N1423" s="2425" t="s">
        <v>1027</v>
      </c>
      <c r="O1423" s="2426" t="s">
        <v>1027</v>
      </c>
      <c r="P1423" s="2425" t="s">
        <v>1027</v>
      </c>
      <c r="Q1423" s="2185"/>
      <c r="R1423" s="2402"/>
      <c r="S1423" s="2185"/>
      <c r="T1423" s="2390"/>
      <c r="U1423" s="2185"/>
      <c r="V1423" s="2185"/>
      <c r="W1423" s="2185"/>
      <c r="X1423" s="2185"/>
      <c r="Y1423" s="2185"/>
      <c r="Z1423" s="2185"/>
      <c r="AA1423" s="2185"/>
      <c r="AB1423" s="2185"/>
      <c r="AC1423" s="2185"/>
      <c r="AD1423" s="2185"/>
      <c r="AE1423" s="2185"/>
      <c r="AF1423" s="2185"/>
    </row>
    <row r="1424" spans="1:37" s="152" customFormat="1" ht="13.8">
      <c r="A1424" s="2226" t="s">
        <v>590</v>
      </c>
      <c r="C1424" s="2185"/>
      <c r="D1424" s="2340"/>
      <c r="E1424" s="2234">
        <v>24</v>
      </c>
      <c r="F1424" s="2187" t="s">
        <v>1027</v>
      </c>
      <c r="G1424" s="2389">
        <v>0</v>
      </c>
      <c r="H1424" s="2389"/>
      <c r="I1424" s="2389"/>
      <c r="J1424" s="2389"/>
      <c r="K1424" s="2425" t="s">
        <v>1027</v>
      </c>
      <c r="L1424" s="2425" t="s">
        <v>1027</v>
      </c>
      <c r="M1424" s="2425" t="s">
        <v>1027</v>
      </c>
      <c r="N1424" s="2425" t="s">
        <v>1027</v>
      </c>
      <c r="O1424" s="2426" t="s">
        <v>1027</v>
      </c>
      <c r="P1424" s="2425" t="s">
        <v>1027</v>
      </c>
      <c r="Q1424" s="2185"/>
      <c r="R1424" s="2402"/>
      <c r="S1424" s="2185"/>
      <c r="T1424" s="2390"/>
      <c r="U1424" s="2185"/>
      <c r="V1424" s="2185"/>
      <c r="W1424" s="2185"/>
      <c r="X1424" s="2185"/>
      <c r="Y1424" s="2185"/>
      <c r="Z1424" s="2185"/>
      <c r="AA1424" s="2185"/>
      <c r="AB1424" s="2185"/>
      <c r="AC1424" s="2185"/>
      <c r="AD1424" s="2185"/>
      <c r="AE1424" s="2185"/>
      <c r="AF1424" s="2185"/>
    </row>
    <row r="1425" spans="1:32" s="152" customFormat="1" ht="13.8">
      <c r="A1425" s="2226" t="s">
        <v>590</v>
      </c>
      <c r="C1425" s="2185"/>
      <c r="D1425" s="2340"/>
      <c r="E1425" s="2234">
        <v>25</v>
      </c>
      <c r="F1425" s="2187" t="s">
        <v>1027</v>
      </c>
      <c r="G1425" s="2389">
        <v>0</v>
      </c>
      <c r="H1425" s="2389"/>
      <c r="I1425" s="2389"/>
      <c r="J1425" s="2389"/>
      <c r="K1425" s="2425" t="s">
        <v>1027</v>
      </c>
      <c r="L1425" s="2425" t="s">
        <v>1027</v>
      </c>
      <c r="M1425" s="2425" t="s">
        <v>1027</v>
      </c>
      <c r="N1425" s="2425" t="s">
        <v>1027</v>
      </c>
      <c r="O1425" s="2426" t="s">
        <v>1027</v>
      </c>
      <c r="P1425" s="2425" t="s">
        <v>1027</v>
      </c>
      <c r="Q1425" s="2185"/>
      <c r="R1425" s="2402"/>
      <c r="S1425" s="2185"/>
      <c r="T1425" s="2390"/>
      <c r="U1425" s="2185"/>
      <c r="V1425" s="2185"/>
      <c r="W1425" s="2185"/>
      <c r="X1425" s="2185"/>
      <c r="Y1425" s="2185"/>
      <c r="Z1425" s="2185"/>
      <c r="AA1425" s="2185"/>
      <c r="AB1425" s="2185"/>
      <c r="AC1425" s="2185"/>
      <c r="AD1425" s="2185"/>
      <c r="AE1425" s="2185"/>
      <c r="AF1425" s="2185"/>
    </row>
    <row r="1426" spans="1:32" s="152" customFormat="1" ht="13.8">
      <c r="C1426" s="2185"/>
      <c r="D1426" s="2340"/>
      <c r="E1426" s="2185"/>
      <c r="F1426" s="2355" t="s">
        <v>1412</v>
      </c>
      <c r="G1426" s="2371"/>
      <c r="H1426" s="2371"/>
      <c r="I1426" s="2371"/>
      <c r="J1426" s="2371"/>
      <c r="K1426" s="2465">
        <v>0.13329727162323762</v>
      </c>
      <c r="L1426" s="2427">
        <v>0.10245515454413504</v>
      </c>
      <c r="M1426" s="2427">
        <v>0.10564872945528964</v>
      </c>
      <c r="N1426" s="2427">
        <v>0.1056668597968381</v>
      </c>
      <c r="O1426" s="2428">
        <v>9.2425016553535327E-2</v>
      </c>
      <c r="P1426" s="2427">
        <v>0.10217419827810942</v>
      </c>
      <c r="Q1426" s="2185"/>
      <c r="R1426" s="2185"/>
      <c r="S1426" s="2185"/>
      <c r="T1426" s="226"/>
      <c r="U1426" s="2185"/>
      <c r="V1426" s="2185"/>
      <c r="W1426" s="2185"/>
      <c r="X1426" s="2185"/>
      <c r="Y1426" s="2185"/>
      <c r="Z1426" s="2185"/>
      <c r="AA1426" s="2185"/>
      <c r="AB1426" s="2185"/>
      <c r="AC1426" s="2185"/>
      <c r="AD1426" s="2185"/>
      <c r="AE1426" s="2185"/>
      <c r="AF1426" s="2185"/>
    </row>
    <row r="1427" spans="1:32" s="152" customFormat="1" ht="13.8">
      <c r="C1427" s="2185"/>
      <c r="D1427" s="2441"/>
      <c r="E1427" s="2339"/>
      <c r="F1427" s="2187"/>
      <c r="G1427" s="2185"/>
      <c r="H1427" s="2185"/>
      <c r="I1427" s="2185"/>
      <c r="J1427" s="2185"/>
      <c r="K1427" s="2185"/>
      <c r="L1427" s="2185"/>
      <c r="M1427" s="2185"/>
      <c r="N1427" s="2185"/>
      <c r="O1427" s="2372"/>
      <c r="P1427" s="2373"/>
      <c r="Q1427" s="2185"/>
      <c r="R1427" s="2185"/>
      <c r="S1427" s="2185"/>
      <c r="T1427" s="2185"/>
      <c r="U1427" s="2185"/>
      <c r="V1427" s="2185"/>
      <c r="W1427" s="2185"/>
      <c r="X1427" s="2185"/>
      <c r="Y1427" s="2185"/>
      <c r="Z1427" s="2185"/>
      <c r="AA1427" s="2185"/>
      <c r="AB1427" s="2185"/>
      <c r="AC1427" s="2185"/>
      <c r="AD1427" s="2185"/>
      <c r="AE1427" s="2185"/>
      <c r="AF1427" s="2185"/>
    </row>
    <row r="1428" spans="1:32" s="152" customFormat="1" ht="13.2">
      <c r="C1428" s="2185"/>
      <c r="D1428" s="2439"/>
      <c r="E1428" s="2339"/>
      <c r="F1428" s="2187"/>
      <c r="G1428" s="2185"/>
      <c r="H1428" s="2185"/>
      <c r="I1428" s="2185"/>
      <c r="J1428" s="2185"/>
      <c r="K1428" s="2185"/>
      <c r="L1428" s="2185"/>
      <c r="M1428" s="2185"/>
      <c r="N1428" s="2185"/>
      <c r="O1428" s="2372"/>
      <c r="P1428" s="2373"/>
      <c r="Q1428" s="2185"/>
      <c r="R1428" s="2185"/>
      <c r="S1428" s="2185"/>
      <c r="T1428" s="2185"/>
      <c r="U1428" s="2185"/>
      <c r="V1428" s="2185"/>
      <c r="W1428" s="2185"/>
      <c r="X1428" s="2185"/>
      <c r="Y1428" s="2185"/>
      <c r="Z1428" s="2185"/>
      <c r="AA1428" s="2185"/>
      <c r="AB1428" s="2185"/>
      <c r="AC1428" s="2185"/>
      <c r="AD1428" s="2185"/>
      <c r="AE1428" s="2185"/>
      <c r="AF1428" s="2185"/>
    </row>
    <row r="1429" spans="1:32" s="152" customFormat="1" ht="18">
      <c r="C1429" s="2450">
        <v>9</v>
      </c>
      <c r="D1429" s="2451" t="s">
        <v>1467</v>
      </c>
      <c r="E1429" s="2452"/>
      <c r="F1429" s="2453"/>
      <c r="G1429" s="2454"/>
      <c r="H1429" s="2454"/>
      <c r="I1429" s="2454"/>
      <c r="J1429" s="2454"/>
      <c r="K1429" s="2454"/>
      <c r="L1429" s="2381"/>
      <c r="M1429" s="2381"/>
      <c r="N1429" s="2381"/>
      <c r="O1429" s="2381"/>
      <c r="P1429" s="2381"/>
      <c r="Q1429" s="2381"/>
      <c r="R1429" s="2381"/>
      <c r="S1429" s="2381"/>
      <c r="T1429" s="2381"/>
      <c r="U1429" s="2381"/>
      <c r="V1429" s="2381"/>
      <c r="W1429" s="2381"/>
      <c r="X1429" s="2381"/>
      <c r="Y1429" s="2381"/>
      <c r="Z1429" s="2455"/>
      <c r="AA1429" s="2455"/>
      <c r="AB1429" s="2455"/>
      <c r="AC1429" s="2455"/>
      <c r="AD1429" s="2185"/>
      <c r="AE1429" s="2185"/>
      <c r="AF1429" s="2185"/>
    </row>
    <row r="1430" spans="1:32" s="152" customFormat="1" ht="13.8">
      <c r="F1430" s="2186"/>
      <c r="G1430" s="2186"/>
      <c r="H1430" s="2186"/>
      <c r="I1430" s="2186"/>
      <c r="J1430" s="2454"/>
      <c r="K1430" s="2454"/>
      <c r="L1430" s="2381"/>
      <c r="M1430" s="2381"/>
      <c r="N1430" s="2381"/>
      <c r="O1430" s="2381"/>
      <c r="P1430" s="2381"/>
      <c r="Q1430" s="2381"/>
      <c r="R1430" s="2381"/>
      <c r="S1430" s="2381"/>
      <c r="T1430" s="2381"/>
      <c r="U1430" s="2381"/>
      <c r="V1430" s="2381"/>
      <c r="W1430" s="2381"/>
      <c r="X1430" s="2381"/>
      <c r="Y1430" s="2381"/>
      <c r="Z1430" s="2455"/>
      <c r="AA1430" s="2455"/>
      <c r="AB1430" s="2455"/>
      <c r="AC1430" s="2455"/>
      <c r="AD1430" s="2185"/>
      <c r="AE1430" s="2185"/>
      <c r="AF1430" s="2185"/>
    </row>
    <row r="1431" spans="1:32" s="152" customFormat="1" ht="13.8">
      <c r="C1431" s="2185"/>
      <c r="D1431" s="2324">
        <v>9.01</v>
      </c>
      <c r="E1431" s="2412"/>
      <c r="F1431" s="2326" t="s">
        <v>1131</v>
      </c>
      <c r="G1431" s="2320" t="s">
        <v>1435</v>
      </c>
      <c r="H1431" s="2320"/>
      <c r="I1431" s="2320"/>
      <c r="J1431" s="2327"/>
      <c r="K1431" s="2327" t="s">
        <v>463</v>
      </c>
      <c r="L1431" s="2327" t="s">
        <v>464</v>
      </c>
      <c r="M1431" s="2327" t="s">
        <v>465</v>
      </c>
      <c r="N1431" s="2327" t="s">
        <v>466</v>
      </c>
      <c r="O1431" s="2328" t="s">
        <v>147</v>
      </c>
      <c r="P1431" s="2330" t="s">
        <v>148</v>
      </c>
      <c r="Q1431" s="2185"/>
      <c r="R1431" s="2404"/>
      <c r="S1431" s="2185"/>
      <c r="T1431" s="2185"/>
      <c r="U1431" s="2185"/>
      <c r="V1431" s="2185"/>
      <c r="W1431" s="2185"/>
      <c r="X1431" s="2185"/>
      <c r="Y1431" s="2185"/>
      <c r="Z1431" s="2185"/>
      <c r="AA1431" s="2185"/>
      <c r="AB1431" s="2185"/>
      <c r="AC1431" s="2185"/>
      <c r="AD1431" s="2185"/>
      <c r="AE1431" s="2185"/>
      <c r="AF1431" s="2185"/>
    </row>
    <row r="1432" spans="1:32" s="152" customFormat="1" ht="13.8">
      <c r="A1432" s="2226" t="s">
        <v>232</v>
      </c>
      <c r="C1432" s="2185"/>
      <c r="D1432" s="2324"/>
      <c r="E1432" s="2234">
        <v>0</v>
      </c>
      <c r="F1432" s="2432">
        <v>0</v>
      </c>
      <c r="G1432" s="2433">
        <v>0</v>
      </c>
      <c r="H1432" s="2433"/>
      <c r="I1432" s="2436"/>
      <c r="J1432" s="2436"/>
      <c r="K1432" s="2461" t="s">
        <v>1027</v>
      </c>
      <c r="L1432" s="2461" t="s">
        <v>1027</v>
      </c>
      <c r="M1432" s="2461" t="s">
        <v>1027</v>
      </c>
      <c r="N1432" s="2461" t="s">
        <v>1027</v>
      </c>
      <c r="O1432" s="2464" t="s">
        <v>1027</v>
      </c>
      <c r="P1432" s="2461" t="s">
        <v>1027</v>
      </c>
      <c r="Q1432" s="2185"/>
      <c r="R1432" s="2404"/>
      <c r="S1432" s="2185"/>
      <c r="T1432" s="2185"/>
      <c r="U1432" s="2185"/>
      <c r="V1432" s="2185"/>
      <c r="W1432" s="2185"/>
      <c r="X1432" s="2185"/>
      <c r="Y1432" s="2185"/>
      <c r="Z1432" s="2185"/>
      <c r="AA1432" s="2185"/>
      <c r="AB1432" s="2185"/>
      <c r="AC1432" s="2185"/>
      <c r="AD1432" s="2185"/>
      <c r="AE1432" s="2185"/>
      <c r="AF1432" s="2185"/>
    </row>
    <row r="1433" spans="1:32" s="152" customFormat="1" ht="13.8">
      <c r="A1433" s="2226" t="s">
        <v>232</v>
      </c>
      <c r="C1433" s="2339"/>
      <c r="D1433" s="2340"/>
      <c r="E1433" s="2234">
        <v>1</v>
      </c>
      <c r="F1433" s="2187" t="s">
        <v>1494</v>
      </c>
      <c r="G1433" s="2389" t="s">
        <v>945</v>
      </c>
      <c r="H1433" s="2389"/>
      <c r="I1433" s="2389"/>
      <c r="J1433" s="2389"/>
      <c r="K1433" s="2425">
        <v>5.3910702392506241E-2</v>
      </c>
      <c r="L1433" s="2425">
        <v>-3.1460598314233645E-2</v>
      </c>
      <c r="M1433" s="2425">
        <v>4.3405010358066619E-2</v>
      </c>
      <c r="N1433" s="2425">
        <v>4.7177566002697076E-2</v>
      </c>
      <c r="O1433" s="2426">
        <v>3.5716975171058728E-2</v>
      </c>
      <c r="P1433" s="2425">
        <v>4.5165856803220071E-2</v>
      </c>
      <c r="Q1433" s="2185"/>
      <c r="R1433" s="2185"/>
      <c r="S1433" s="2185"/>
      <c r="T1433" s="226"/>
      <c r="U1433" s="2185"/>
      <c r="V1433" s="2185"/>
      <c r="W1433" s="2185"/>
      <c r="X1433" s="2185"/>
      <c r="Y1433" s="2185"/>
      <c r="Z1433" s="2185"/>
      <c r="AA1433" s="2185"/>
      <c r="AB1433" s="2185"/>
      <c r="AC1433" s="2185"/>
      <c r="AD1433" s="2185"/>
      <c r="AE1433" s="2185"/>
      <c r="AF1433" s="2185"/>
    </row>
    <row r="1434" spans="1:32" s="152" customFormat="1" ht="13.8">
      <c r="A1434" s="2226" t="s">
        <v>232</v>
      </c>
      <c r="C1434" s="2185"/>
      <c r="D1434" s="2340"/>
      <c r="E1434" s="2234">
        <v>2</v>
      </c>
      <c r="F1434" s="2187" t="s">
        <v>1498</v>
      </c>
      <c r="G1434" s="2389" t="s">
        <v>953</v>
      </c>
      <c r="H1434" s="2389"/>
      <c r="I1434" s="2389"/>
      <c r="J1434" s="2389"/>
      <c r="K1434" s="2425">
        <v>9.5408598167607273E-2</v>
      </c>
      <c r="L1434" s="2425">
        <v>4.6946764924609218E-2</v>
      </c>
      <c r="M1434" s="2425">
        <v>7.1807191845932275E-2</v>
      </c>
      <c r="N1434" s="2425">
        <v>5.5138669530837382E-2</v>
      </c>
      <c r="O1434" s="2426">
        <v>8.0216606498194939E-2</v>
      </c>
      <c r="P1434" s="2425">
        <v>6.7473307083229808E-2</v>
      </c>
      <c r="Q1434" s="2185"/>
      <c r="R1434" s="2185"/>
      <c r="S1434" s="2185"/>
      <c r="T1434" s="226"/>
      <c r="U1434" s="2185"/>
      <c r="V1434" s="2185"/>
      <c r="W1434" s="2185"/>
      <c r="X1434" s="2185"/>
      <c r="Y1434" s="2185"/>
      <c r="Z1434" s="2185"/>
      <c r="AA1434" s="2185"/>
      <c r="AB1434" s="2185"/>
      <c r="AC1434" s="2185"/>
      <c r="AD1434" s="2185"/>
      <c r="AE1434" s="2185"/>
      <c r="AF1434" s="2185"/>
    </row>
    <row r="1435" spans="1:32" s="152" customFormat="1" ht="13.8">
      <c r="A1435" s="2226" t="s">
        <v>232</v>
      </c>
      <c r="C1435" s="2339"/>
      <c r="D1435" s="2374"/>
      <c r="E1435" s="2234">
        <v>3</v>
      </c>
      <c r="F1435" s="2187" t="s">
        <v>1500</v>
      </c>
      <c r="G1435" s="2389" t="s">
        <v>964</v>
      </c>
      <c r="H1435" s="2389"/>
      <c r="I1435" s="2389"/>
      <c r="J1435" s="2389"/>
      <c r="K1435" s="2425">
        <v>0.10984466101040927</v>
      </c>
      <c r="L1435" s="2425">
        <v>7.0383472903080141E-2</v>
      </c>
      <c r="M1435" s="2425">
        <v>6.2123356848822441E-2</v>
      </c>
      <c r="N1435" s="2425">
        <v>4.9753394754206773E-2</v>
      </c>
      <c r="O1435" s="2426">
        <v>3.5458888752649374E-2</v>
      </c>
      <c r="P1435" s="2425">
        <v>4.3654850582820433E-2</v>
      </c>
      <c r="Q1435" s="2185"/>
      <c r="R1435" s="2185"/>
      <c r="S1435" s="2185"/>
      <c r="T1435" s="226"/>
      <c r="U1435" s="2185"/>
      <c r="V1435" s="2185"/>
      <c r="W1435" s="2185"/>
      <c r="X1435" s="2185"/>
      <c r="Y1435" s="2185"/>
      <c r="Z1435" s="2185"/>
      <c r="AA1435" s="2185"/>
      <c r="AB1435" s="2185"/>
      <c r="AC1435" s="2185"/>
      <c r="AD1435" s="2185"/>
      <c r="AE1435" s="2185"/>
      <c r="AF1435" s="2185"/>
    </row>
    <row r="1436" spans="1:32" s="152" customFormat="1" ht="13.8">
      <c r="A1436" s="2226" t="s">
        <v>232</v>
      </c>
      <c r="C1436" s="2339"/>
      <c r="D1436" s="2340"/>
      <c r="E1436" s="2234">
        <v>4</v>
      </c>
      <c r="F1436" s="2187" t="s">
        <v>1503</v>
      </c>
      <c r="G1436" s="2389" t="s">
        <v>971</v>
      </c>
      <c r="H1436" s="2389"/>
      <c r="I1436" s="2389"/>
      <c r="J1436" s="2389"/>
      <c r="K1436" s="2425">
        <v>9.0288744966258078E-2</v>
      </c>
      <c r="L1436" s="2425">
        <v>5.2514594088665524E-2</v>
      </c>
      <c r="M1436" s="2425">
        <v>5.3398440385944955E-2</v>
      </c>
      <c r="N1436" s="2425">
        <v>5.5407224546245283E-2</v>
      </c>
      <c r="O1436" s="2426">
        <v>5.8163957161145009E-2</v>
      </c>
      <c r="P1436" s="2425">
        <v>4.2345233090499354E-2</v>
      </c>
      <c r="Q1436" s="2185"/>
      <c r="R1436" s="2185"/>
      <c r="S1436" s="2185"/>
      <c r="T1436" s="226"/>
      <c r="U1436" s="2185"/>
      <c r="V1436" s="2185"/>
      <c r="W1436" s="2185"/>
      <c r="X1436" s="2185"/>
      <c r="Y1436" s="2185"/>
      <c r="Z1436" s="2185"/>
      <c r="AA1436" s="2185"/>
      <c r="AB1436" s="2185"/>
      <c r="AC1436" s="2185"/>
      <c r="AD1436" s="2185"/>
      <c r="AE1436" s="2185"/>
      <c r="AF1436" s="2185"/>
    </row>
    <row r="1437" spans="1:32" s="152" customFormat="1" ht="13.8">
      <c r="A1437" s="2226" t="s">
        <v>232</v>
      </c>
      <c r="C1437" s="2339"/>
      <c r="D1437" s="2340"/>
      <c r="E1437" s="2234">
        <v>5</v>
      </c>
      <c r="F1437" s="2187" t="s">
        <v>1504</v>
      </c>
      <c r="G1437" s="2389" t="s">
        <v>978</v>
      </c>
      <c r="H1437" s="2389"/>
      <c r="I1437" s="2389"/>
      <c r="J1437" s="2389"/>
      <c r="K1437" s="2425">
        <v>5.4439647080908579E-2</v>
      </c>
      <c r="L1437" s="2425">
        <v>6.0365515968248108E-2</v>
      </c>
      <c r="M1437" s="2425">
        <v>8.4715848923402753E-2</v>
      </c>
      <c r="N1437" s="2425">
        <v>2.4969654933240854E-2</v>
      </c>
      <c r="O1437" s="2426">
        <v>1.3791835233541744E-2</v>
      </c>
      <c r="P1437" s="2425">
        <v>-2.8996422519299566E-2</v>
      </c>
      <c r="Q1437" s="2185"/>
      <c r="R1437" s="2185"/>
      <c r="S1437" s="2185"/>
      <c r="T1437" s="226"/>
      <c r="U1437" s="2185"/>
      <c r="V1437" s="2185"/>
      <c r="W1437" s="2185"/>
      <c r="X1437" s="2185"/>
      <c r="Y1437" s="2185"/>
      <c r="Z1437" s="2185"/>
      <c r="AA1437" s="2185"/>
      <c r="AB1437" s="2185"/>
      <c r="AC1437" s="2185"/>
      <c r="AD1437" s="2185"/>
      <c r="AE1437" s="2185"/>
      <c r="AF1437" s="2185"/>
    </row>
    <row r="1438" spans="1:32" s="152" customFormat="1" ht="13.8">
      <c r="A1438" s="2226" t="s">
        <v>232</v>
      </c>
      <c r="C1438" s="2339"/>
      <c r="D1438" s="2340"/>
      <c r="E1438" s="2234">
        <v>6</v>
      </c>
      <c r="F1438" s="2187" t="s">
        <v>1505</v>
      </c>
      <c r="G1438" s="2389" t="s">
        <v>985</v>
      </c>
      <c r="H1438" s="2389"/>
      <c r="I1438" s="2389"/>
      <c r="J1438" s="2389"/>
      <c r="K1438" s="2425">
        <v>4.9788841167672702E-2</v>
      </c>
      <c r="L1438" s="2425">
        <v>7.0841916510846814E-2</v>
      </c>
      <c r="M1438" s="2425">
        <v>9.5392651287269509E-3</v>
      </c>
      <c r="N1438" s="2425">
        <v>8.2649986847968468E-2</v>
      </c>
      <c r="O1438" s="2426">
        <v>8.7641127766926966E-2</v>
      </c>
      <c r="P1438" s="2425">
        <v>8.4698132253187758E-2</v>
      </c>
      <c r="Q1438" s="2185"/>
      <c r="R1438" s="2185"/>
      <c r="S1438" s="2185"/>
      <c r="T1438" s="226"/>
      <c r="U1438" s="2185"/>
      <c r="V1438" s="2185"/>
      <c r="W1438" s="2185"/>
      <c r="X1438" s="2185"/>
      <c r="Y1438" s="2185"/>
      <c r="Z1438" s="2185"/>
      <c r="AA1438" s="2185"/>
      <c r="AB1438" s="2185"/>
      <c r="AC1438" s="2185"/>
      <c r="AD1438" s="2185"/>
      <c r="AE1438" s="2185"/>
      <c r="AF1438" s="2185"/>
    </row>
    <row r="1439" spans="1:32" s="152" customFormat="1" ht="13.8">
      <c r="A1439" s="2226" t="s">
        <v>232</v>
      </c>
      <c r="C1439" s="2185"/>
      <c r="D1439" s="2340"/>
      <c r="E1439" s="2234">
        <v>7</v>
      </c>
      <c r="F1439" s="2187" t="s">
        <v>1508</v>
      </c>
      <c r="G1439" s="2389" t="s">
        <v>996</v>
      </c>
      <c r="H1439" s="2389"/>
      <c r="I1439" s="2389"/>
      <c r="J1439" s="2389"/>
      <c r="K1439" s="2425">
        <v>7.9267331872976271E-2</v>
      </c>
      <c r="L1439" s="2425">
        <v>5.5597895040056043E-2</v>
      </c>
      <c r="M1439" s="2425">
        <v>5.6486623487755239E-2</v>
      </c>
      <c r="N1439" s="2425">
        <v>6.2464468022716525E-2</v>
      </c>
      <c r="O1439" s="2426">
        <v>-1.1900447559102035E-3</v>
      </c>
      <c r="P1439" s="2425">
        <v>6.0782690684237646E-2</v>
      </c>
      <c r="Q1439" s="2185"/>
      <c r="R1439" s="2185"/>
      <c r="S1439" s="2185"/>
      <c r="T1439" s="226"/>
      <c r="U1439" s="2185"/>
      <c r="V1439" s="2185"/>
      <c r="W1439" s="2185"/>
      <c r="X1439" s="2185"/>
      <c r="Y1439" s="2185"/>
      <c r="Z1439" s="2185"/>
      <c r="AA1439" s="2185"/>
      <c r="AB1439" s="2185"/>
      <c r="AC1439" s="2185"/>
      <c r="AD1439" s="2185"/>
      <c r="AE1439" s="2185"/>
      <c r="AF1439" s="2185"/>
    </row>
    <row r="1440" spans="1:32" s="152" customFormat="1" ht="13.8">
      <c r="A1440" s="2226" t="s">
        <v>232</v>
      </c>
      <c r="C1440" s="2185"/>
      <c r="D1440" s="2340"/>
      <c r="E1440" s="2234">
        <v>8</v>
      </c>
      <c r="F1440" s="2187" t="s">
        <v>1510</v>
      </c>
      <c r="G1440" s="2389" t="s">
        <v>1004</v>
      </c>
      <c r="H1440" s="2389"/>
      <c r="I1440" s="2389"/>
      <c r="J1440" s="2389"/>
      <c r="K1440" s="2425">
        <v>3.8975055964182923E-2</v>
      </c>
      <c r="L1440" s="2425">
        <v>3.9162608482737983E-2</v>
      </c>
      <c r="M1440" s="2425">
        <v>-5.8469967698409446E-3</v>
      </c>
      <c r="N1440" s="2425">
        <v>3.353849476298456E-2</v>
      </c>
      <c r="O1440" s="2426">
        <v>2.8355127322780452E-2</v>
      </c>
      <c r="P1440" s="2425">
        <v>2.316416542559285E-2</v>
      </c>
      <c r="Q1440" s="2185"/>
      <c r="R1440" s="2185"/>
      <c r="S1440" s="2185"/>
      <c r="T1440" s="226"/>
      <c r="U1440" s="2185"/>
      <c r="V1440" s="2185"/>
      <c r="W1440" s="2185"/>
      <c r="X1440" s="2185"/>
      <c r="Y1440" s="2185"/>
      <c r="Z1440" s="2185"/>
      <c r="AA1440" s="2185"/>
      <c r="AB1440" s="2185"/>
      <c r="AC1440" s="2185"/>
      <c r="AD1440" s="2185"/>
      <c r="AE1440" s="2185"/>
      <c r="AF1440" s="2185"/>
    </row>
    <row r="1441" spans="1:32" s="152" customFormat="1" ht="13.8">
      <c r="A1441" s="2226" t="s">
        <v>590</v>
      </c>
      <c r="C1441" s="2185"/>
      <c r="D1441" s="2340"/>
      <c r="E1441" s="2234">
        <v>9</v>
      </c>
      <c r="F1441" s="2187" t="s">
        <v>1027</v>
      </c>
      <c r="G1441" s="2389">
        <v>0</v>
      </c>
      <c r="H1441" s="2389"/>
      <c r="I1441" s="2389"/>
      <c r="J1441" s="2389"/>
      <c r="K1441" s="2425" t="s">
        <v>1027</v>
      </c>
      <c r="L1441" s="2425" t="s">
        <v>1027</v>
      </c>
      <c r="M1441" s="2425" t="s">
        <v>1027</v>
      </c>
      <c r="N1441" s="2425" t="s">
        <v>1027</v>
      </c>
      <c r="O1441" s="2426" t="s">
        <v>1027</v>
      </c>
      <c r="P1441" s="2425" t="s">
        <v>1027</v>
      </c>
      <c r="Q1441" s="2185"/>
      <c r="R1441" s="2185"/>
      <c r="S1441" s="2185"/>
      <c r="T1441" s="226"/>
      <c r="U1441" s="2185"/>
      <c r="V1441" s="2185"/>
      <c r="W1441" s="2185"/>
      <c r="X1441" s="2185"/>
      <c r="Y1441" s="2185"/>
      <c r="Z1441" s="2185"/>
      <c r="AA1441" s="2185"/>
      <c r="AB1441" s="2185"/>
      <c r="AC1441" s="2185"/>
      <c r="AD1441" s="2185"/>
      <c r="AE1441" s="2185"/>
      <c r="AF1441" s="2185"/>
    </row>
    <row r="1442" spans="1:32" s="152" customFormat="1" ht="13.8">
      <c r="A1442" s="2226" t="s">
        <v>590</v>
      </c>
      <c r="C1442" s="2185"/>
      <c r="D1442" s="2340"/>
      <c r="E1442" s="2234">
        <v>10</v>
      </c>
      <c r="F1442" s="2187" t="s">
        <v>1027</v>
      </c>
      <c r="G1442" s="2389">
        <v>0</v>
      </c>
      <c r="H1442" s="2389"/>
      <c r="I1442" s="2389"/>
      <c r="J1442" s="2389"/>
      <c r="K1442" s="2425" t="s">
        <v>1027</v>
      </c>
      <c r="L1442" s="2425" t="s">
        <v>1027</v>
      </c>
      <c r="M1442" s="2425" t="s">
        <v>1027</v>
      </c>
      <c r="N1442" s="2425" t="s">
        <v>1027</v>
      </c>
      <c r="O1442" s="2426" t="s">
        <v>1027</v>
      </c>
      <c r="P1442" s="2425" t="s">
        <v>1027</v>
      </c>
      <c r="Q1442" s="2185"/>
      <c r="R1442" s="2185"/>
      <c r="S1442" s="2185"/>
      <c r="T1442" s="226"/>
      <c r="U1442" s="2185"/>
      <c r="V1442" s="2185"/>
      <c r="W1442" s="2185"/>
      <c r="X1442" s="2185"/>
      <c r="Y1442" s="2185"/>
      <c r="Z1442" s="2185"/>
      <c r="AA1442" s="2185"/>
      <c r="AB1442" s="2185"/>
      <c r="AC1442" s="2185"/>
      <c r="AD1442" s="2185"/>
      <c r="AE1442" s="2185"/>
      <c r="AF1442" s="2185"/>
    </row>
    <row r="1443" spans="1:32" s="152" customFormat="1" ht="13.8">
      <c r="A1443" s="2226" t="s">
        <v>590</v>
      </c>
      <c r="C1443" s="2185"/>
      <c r="D1443" s="2340"/>
      <c r="E1443" s="2234">
        <v>11</v>
      </c>
      <c r="F1443" s="2187" t="s">
        <v>1027</v>
      </c>
      <c r="G1443" s="2389">
        <v>0</v>
      </c>
      <c r="H1443" s="2389"/>
      <c r="I1443" s="2389"/>
      <c r="J1443" s="2389"/>
      <c r="K1443" s="2425" t="s">
        <v>1027</v>
      </c>
      <c r="L1443" s="2425" t="s">
        <v>1027</v>
      </c>
      <c r="M1443" s="2425" t="s">
        <v>1027</v>
      </c>
      <c r="N1443" s="2425" t="s">
        <v>1027</v>
      </c>
      <c r="O1443" s="2426" t="s">
        <v>1027</v>
      </c>
      <c r="P1443" s="2425" t="s">
        <v>1027</v>
      </c>
      <c r="Q1443" s="2185"/>
      <c r="R1443" s="2402"/>
      <c r="S1443" s="2185"/>
      <c r="T1443" s="2390"/>
      <c r="U1443" s="2185"/>
      <c r="V1443" s="2185"/>
      <c r="W1443" s="2185"/>
      <c r="X1443" s="2185"/>
      <c r="Y1443" s="2185"/>
      <c r="Z1443" s="2185"/>
      <c r="AA1443" s="2185"/>
      <c r="AB1443" s="2185"/>
      <c r="AC1443" s="2185"/>
      <c r="AD1443" s="2185"/>
      <c r="AE1443" s="2185"/>
      <c r="AF1443" s="2185"/>
    </row>
    <row r="1444" spans="1:32" s="152" customFormat="1" ht="13.8">
      <c r="A1444" s="2226" t="s">
        <v>590</v>
      </c>
      <c r="C1444" s="2185"/>
      <c r="D1444" s="2340"/>
      <c r="E1444" s="2234">
        <v>12</v>
      </c>
      <c r="F1444" s="2187" t="s">
        <v>1027</v>
      </c>
      <c r="G1444" s="2389">
        <v>0</v>
      </c>
      <c r="H1444" s="2389"/>
      <c r="I1444" s="2389"/>
      <c r="J1444" s="2389"/>
      <c r="K1444" s="2425" t="s">
        <v>1027</v>
      </c>
      <c r="L1444" s="2425" t="s">
        <v>1027</v>
      </c>
      <c r="M1444" s="2425" t="s">
        <v>1027</v>
      </c>
      <c r="N1444" s="2425" t="s">
        <v>1027</v>
      </c>
      <c r="O1444" s="2426" t="s">
        <v>1027</v>
      </c>
      <c r="P1444" s="2425" t="s">
        <v>1027</v>
      </c>
      <c r="Q1444" s="2185"/>
      <c r="R1444" s="2402"/>
      <c r="S1444" s="2185"/>
      <c r="T1444" s="2390"/>
      <c r="U1444" s="2185"/>
      <c r="V1444" s="2185"/>
      <c r="W1444" s="2185"/>
      <c r="X1444" s="2185"/>
      <c r="Y1444" s="2185"/>
      <c r="Z1444" s="2185"/>
      <c r="AA1444" s="2185"/>
      <c r="AB1444" s="2185"/>
      <c r="AC1444" s="2185"/>
      <c r="AD1444" s="2185"/>
      <c r="AE1444" s="2185"/>
      <c r="AF1444" s="2185"/>
    </row>
    <row r="1445" spans="1:32" s="152" customFormat="1" ht="13.8">
      <c r="A1445" s="2226" t="s">
        <v>590</v>
      </c>
      <c r="C1445" s="2185"/>
      <c r="D1445" s="2340"/>
      <c r="E1445" s="2234">
        <v>13</v>
      </c>
      <c r="F1445" s="2187" t="s">
        <v>1027</v>
      </c>
      <c r="G1445" s="2389">
        <v>0</v>
      </c>
      <c r="H1445" s="2389"/>
      <c r="I1445" s="2389"/>
      <c r="J1445" s="2389"/>
      <c r="K1445" s="2425" t="s">
        <v>1027</v>
      </c>
      <c r="L1445" s="2425" t="s">
        <v>1027</v>
      </c>
      <c r="M1445" s="2425" t="s">
        <v>1027</v>
      </c>
      <c r="N1445" s="2425" t="s">
        <v>1027</v>
      </c>
      <c r="O1445" s="2426" t="s">
        <v>1027</v>
      </c>
      <c r="P1445" s="2425" t="s">
        <v>1027</v>
      </c>
      <c r="Q1445" s="2185"/>
      <c r="R1445" s="2402"/>
      <c r="S1445" s="2185"/>
      <c r="T1445" s="2390"/>
      <c r="U1445" s="2185"/>
      <c r="V1445" s="2185"/>
      <c r="W1445" s="2185"/>
      <c r="X1445" s="2185"/>
      <c r="Y1445" s="2185"/>
      <c r="Z1445" s="2185"/>
      <c r="AA1445" s="2185"/>
      <c r="AB1445" s="2185"/>
      <c r="AC1445" s="2185"/>
      <c r="AD1445" s="2185"/>
      <c r="AE1445" s="2185"/>
      <c r="AF1445" s="2185"/>
    </row>
    <row r="1446" spans="1:32" s="152" customFormat="1" ht="13.8">
      <c r="A1446" s="2226" t="s">
        <v>590</v>
      </c>
      <c r="C1446" s="2185"/>
      <c r="D1446" s="2340"/>
      <c r="E1446" s="2234">
        <v>14</v>
      </c>
      <c r="F1446" s="2187" t="s">
        <v>1027</v>
      </c>
      <c r="G1446" s="2389">
        <v>0</v>
      </c>
      <c r="H1446" s="2389"/>
      <c r="I1446" s="2389"/>
      <c r="J1446" s="2389"/>
      <c r="K1446" s="2425" t="s">
        <v>1027</v>
      </c>
      <c r="L1446" s="2425" t="s">
        <v>1027</v>
      </c>
      <c r="M1446" s="2425" t="s">
        <v>1027</v>
      </c>
      <c r="N1446" s="2425" t="s">
        <v>1027</v>
      </c>
      <c r="O1446" s="2426" t="s">
        <v>1027</v>
      </c>
      <c r="P1446" s="2425" t="s">
        <v>1027</v>
      </c>
      <c r="Q1446" s="2185"/>
      <c r="R1446" s="2402"/>
      <c r="S1446" s="2185"/>
      <c r="T1446" s="2390"/>
      <c r="U1446" s="2185"/>
      <c r="V1446" s="2185"/>
      <c r="W1446" s="2185"/>
      <c r="X1446" s="2185"/>
      <c r="Y1446" s="2185"/>
      <c r="Z1446" s="2185"/>
      <c r="AA1446" s="2185"/>
      <c r="AB1446" s="2185"/>
      <c r="AC1446" s="2185"/>
      <c r="AD1446" s="2185"/>
      <c r="AE1446" s="2185"/>
      <c r="AF1446" s="2185"/>
    </row>
    <row r="1447" spans="1:32" s="152" customFormat="1" ht="13.8">
      <c r="A1447" s="2226" t="s">
        <v>590</v>
      </c>
      <c r="C1447" s="2185"/>
      <c r="D1447" s="2340"/>
      <c r="E1447" s="2234">
        <v>15</v>
      </c>
      <c r="F1447" s="2187" t="s">
        <v>1027</v>
      </c>
      <c r="G1447" s="2389">
        <v>0</v>
      </c>
      <c r="H1447" s="2389"/>
      <c r="I1447" s="2389"/>
      <c r="J1447" s="2389"/>
      <c r="K1447" s="2425" t="s">
        <v>1027</v>
      </c>
      <c r="L1447" s="2425" t="s">
        <v>1027</v>
      </c>
      <c r="M1447" s="2425" t="s">
        <v>1027</v>
      </c>
      <c r="N1447" s="2425" t="s">
        <v>1027</v>
      </c>
      <c r="O1447" s="2426" t="s">
        <v>1027</v>
      </c>
      <c r="P1447" s="2425" t="s">
        <v>1027</v>
      </c>
      <c r="Q1447" s="2185"/>
      <c r="R1447" s="2402"/>
      <c r="S1447" s="2185"/>
      <c r="T1447" s="2390"/>
      <c r="U1447" s="2185"/>
      <c r="V1447" s="2185"/>
      <c r="W1447" s="2185"/>
      <c r="X1447" s="2185"/>
      <c r="Y1447" s="2185"/>
      <c r="Z1447" s="2185"/>
      <c r="AA1447" s="2185"/>
      <c r="AB1447" s="2185"/>
      <c r="AC1447" s="2185"/>
      <c r="AD1447" s="2185"/>
      <c r="AE1447" s="2185"/>
      <c r="AF1447" s="2185"/>
    </row>
    <row r="1448" spans="1:32" s="152" customFormat="1" ht="13.8">
      <c r="A1448" s="2226" t="s">
        <v>590</v>
      </c>
      <c r="C1448" s="2185"/>
      <c r="D1448" s="2340"/>
      <c r="E1448" s="2234">
        <v>16</v>
      </c>
      <c r="F1448" s="2187" t="s">
        <v>1027</v>
      </c>
      <c r="G1448" s="2389">
        <v>0</v>
      </c>
      <c r="H1448" s="2389"/>
      <c r="I1448" s="2389"/>
      <c r="J1448" s="2389"/>
      <c r="K1448" s="2425" t="s">
        <v>1027</v>
      </c>
      <c r="L1448" s="2425" t="s">
        <v>1027</v>
      </c>
      <c r="M1448" s="2425" t="s">
        <v>1027</v>
      </c>
      <c r="N1448" s="2425" t="s">
        <v>1027</v>
      </c>
      <c r="O1448" s="2426" t="s">
        <v>1027</v>
      </c>
      <c r="P1448" s="2425" t="s">
        <v>1027</v>
      </c>
      <c r="Q1448" s="2185"/>
      <c r="R1448" s="2402"/>
      <c r="S1448" s="2185"/>
      <c r="T1448" s="2390"/>
      <c r="U1448" s="2185"/>
      <c r="V1448" s="2185"/>
      <c r="W1448" s="2185"/>
      <c r="X1448" s="2185"/>
      <c r="Y1448" s="2185"/>
      <c r="Z1448" s="2185"/>
      <c r="AA1448" s="2185"/>
      <c r="AB1448" s="2185"/>
      <c r="AC1448" s="2185"/>
      <c r="AD1448" s="2185"/>
      <c r="AE1448" s="2185"/>
      <c r="AF1448" s="2185"/>
    </row>
    <row r="1449" spans="1:32" s="152" customFormat="1" ht="13.8">
      <c r="A1449" s="2226" t="s">
        <v>590</v>
      </c>
      <c r="C1449" s="2185"/>
      <c r="D1449" s="2340"/>
      <c r="E1449" s="2234">
        <v>17</v>
      </c>
      <c r="F1449" s="2187" t="s">
        <v>1027</v>
      </c>
      <c r="G1449" s="2389">
        <v>0</v>
      </c>
      <c r="H1449" s="2389"/>
      <c r="I1449" s="2389"/>
      <c r="J1449" s="2389"/>
      <c r="K1449" s="2425" t="s">
        <v>1027</v>
      </c>
      <c r="L1449" s="2425" t="s">
        <v>1027</v>
      </c>
      <c r="M1449" s="2425" t="s">
        <v>1027</v>
      </c>
      <c r="N1449" s="2425" t="s">
        <v>1027</v>
      </c>
      <c r="O1449" s="2426" t="s">
        <v>1027</v>
      </c>
      <c r="P1449" s="2425" t="s">
        <v>1027</v>
      </c>
      <c r="Q1449" s="2185"/>
      <c r="R1449" s="2402"/>
      <c r="S1449" s="2185"/>
      <c r="T1449" s="2390"/>
      <c r="U1449" s="2185"/>
      <c r="V1449" s="2185"/>
      <c r="W1449" s="2185"/>
      <c r="X1449" s="2185"/>
      <c r="Y1449" s="2185"/>
      <c r="Z1449" s="2185"/>
      <c r="AA1449" s="2185"/>
      <c r="AB1449" s="2185"/>
      <c r="AC1449" s="2185"/>
      <c r="AD1449" s="2185"/>
      <c r="AE1449" s="2185"/>
      <c r="AF1449" s="2185"/>
    </row>
    <row r="1450" spans="1:32" s="152" customFormat="1" ht="13.8">
      <c r="A1450" s="2226" t="s">
        <v>590</v>
      </c>
      <c r="C1450" s="2185"/>
      <c r="D1450" s="2340"/>
      <c r="E1450" s="2234">
        <v>18</v>
      </c>
      <c r="F1450" s="2187" t="s">
        <v>1027</v>
      </c>
      <c r="G1450" s="2389">
        <v>0</v>
      </c>
      <c r="H1450" s="2389"/>
      <c r="I1450" s="2389"/>
      <c r="J1450" s="2389"/>
      <c r="K1450" s="2425" t="s">
        <v>1027</v>
      </c>
      <c r="L1450" s="2425" t="s">
        <v>1027</v>
      </c>
      <c r="M1450" s="2425" t="s">
        <v>1027</v>
      </c>
      <c r="N1450" s="2425" t="s">
        <v>1027</v>
      </c>
      <c r="O1450" s="2426" t="s">
        <v>1027</v>
      </c>
      <c r="P1450" s="2425" t="s">
        <v>1027</v>
      </c>
      <c r="Q1450" s="2185"/>
      <c r="R1450" s="2402"/>
      <c r="S1450" s="2185"/>
      <c r="T1450" s="2390"/>
      <c r="U1450" s="2185"/>
      <c r="V1450" s="2185"/>
      <c r="W1450" s="2185"/>
      <c r="X1450" s="2185"/>
      <c r="Y1450" s="2185"/>
      <c r="Z1450" s="2185"/>
      <c r="AA1450" s="2185"/>
      <c r="AB1450" s="2185"/>
      <c r="AC1450" s="2185"/>
      <c r="AD1450" s="2185"/>
      <c r="AE1450" s="2185"/>
      <c r="AF1450" s="2185"/>
    </row>
    <row r="1451" spans="1:32" s="152" customFormat="1" ht="13.8">
      <c r="A1451" s="2226" t="s">
        <v>590</v>
      </c>
      <c r="C1451" s="2185"/>
      <c r="D1451" s="2340"/>
      <c r="E1451" s="2234">
        <v>19</v>
      </c>
      <c r="F1451" s="2187" t="s">
        <v>1027</v>
      </c>
      <c r="G1451" s="2389">
        <v>0</v>
      </c>
      <c r="H1451" s="2389"/>
      <c r="I1451" s="2389"/>
      <c r="J1451" s="2389"/>
      <c r="K1451" s="2425" t="s">
        <v>1027</v>
      </c>
      <c r="L1451" s="2425" t="s">
        <v>1027</v>
      </c>
      <c r="M1451" s="2425" t="s">
        <v>1027</v>
      </c>
      <c r="N1451" s="2425" t="s">
        <v>1027</v>
      </c>
      <c r="O1451" s="2426" t="s">
        <v>1027</v>
      </c>
      <c r="P1451" s="2425" t="s">
        <v>1027</v>
      </c>
      <c r="Q1451" s="2185"/>
      <c r="R1451" s="2402"/>
      <c r="S1451" s="2185"/>
      <c r="T1451" s="2390"/>
      <c r="U1451" s="2185"/>
      <c r="V1451" s="2185"/>
      <c r="W1451" s="2185"/>
      <c r="X1451" s="2185"/>
      <c r="Y1451" s="2185"/>
      <c r="Z1451" s="2185"/>
      <c r="AA1451" s="2185"/>
      <c r="AB1451" s="2185"/>
      <c r="AC1451" s="2185"/>
      <c r="AD1451" s="2185"/>
      <c r="AE1451" s="2185"/>
      <c r="AF1451" s="2185"/>
    </row>
    <row r="1452" spans="1:32" s="152" customFormat="1" ht="13.8">
      <c r="A1452" s="2226" t="s">
        <v>590</v>
      </c>
      <c r="C1452" s="2185"/>
      <c r="D1452" s="2340"/>
      <c r="E1452" s="2234">
        <v>20</v>
      </c>
      <c r="F1452" s="2187" t="s">
        <v>1027</v>
      </c>
      <c r="G1452" s="2389">
        <v>0</v>
      </c>
      <c r="H1452" s="2389"/>
      <c r="I1452" s="2389"/>
      <c r="J1452" s="2389"/>
      <c r="K1452" s="2425" t="s">
        <v>1027</v>
      </c>
      <c r="L1452" s="2425" t="s">
        <v>1027</v>
      </c>
      <c r="M1452" s="2425" t="s">
        <v>1027</v>
      </c>
      <c r="N1452" s="2425" t="s">
        <v>1027</v>
      </c>
      <c r="O1452" s="2426" t="s">
        <v>1027</v>
      </c>
      <c r="P1452" s="2425" t="s">
        <v>1027</v>
      </c>
      <c r="Q1452" s="2185"/>
      <c r="R1452" s="2402"/>
      <c r="S1452" s="2185"/>
      <c r="T1452" s="2390"/>
      <c r="U1452" s="2185"/>
      <c r="V1452" s="2185"/>
      <c r="W1452" s="2185"/>
      <c r="X1452" s="2185"/>
      <c r="Y1452" s="2185"/>
      <c r="Z1452" s="2185"/>
      <c r="AA1452" s="2185"/>
      <c r="AB1452" s="2185"/>
      <c r="AC1452" s="2185"/>
      <c r="AD1452" s="2185"/>
      <c r="AE1452" s="2185"/>
      <c r="AF1452" s="2185"/>
    </row>
    <row r="1453" spans="1:32" s="152" customFormat="1" ht="13.8">
      <c r="A1453" s="2226" t="s">
        <v>590</v>
      </c>
      <c r="C1453" s="2185"/>
      <c r="D1453" s="2340"/>
      <c r="E1453" s="2234">
        <v>21</v>
      </c>
      <c r="F1453" s="2187" t="s">
        <v>1027</v>
      </c>
      <c r="G1453" s="2389">
        <v>0</v>
      </c>
      <c r="H1453" s="2389"/>
      <c r="I1453" s="2389"/>
      <c r="J1453" s="2389"/>
      <c r="K1453" s="2425" t="s">
        <v>1027</v>
      </c>
      <c r="L1453" s="2425" t="s">
        <v>1027</v>
      </c>
      <c r="M1453" s="2425" t="s">
        <v>1027</v>
      </c>
      <c r="N1453" s="2425" t="s">
        <v>1027</v>
      </c>
      <c r="O1453" s="2426" t="s">
        <v>1027</v>
      </c>
      <c r="P1453" s="2425" t="s">
        <v>1027</v>
      </c>
      <c r="Q1453" s="2185"/>
      <c r="R1453" s="2402"/>
      <c r="S1453" s="2185"/>
      <c r="T1453" s="2390"/>
      <c r="U1453" s="2185"/>
      <c r="V1453" s="2185"/>
      <c r="W1453" s="2185"/>
      <c r="X1453" s="2185"/>
      <c r="Y1453" s="2185"/>
      <c r="Z1453" s="2185"/>
      <c r="AA1453" s="2185"/>
      <c r="AB1453" s="2185"/>
      <c r="AC1453" s="2185"/>
      <c r="AD1453" s="2185"/>
      <c r="AE1453" s="2185"/>
      <c r="AF1453" s="2185"/>
    </row>
    <row r="1454" spans="1:32" s="152" customFormat="1" ht="13.8">
      <c r="A1454" s="2226" t="s">
        <v>590</v>
      </c>
      <c r="C1454" s="2185"/>
      <c r="D1454" s="2340"/>
      <c r="E1454" s="2234">
        <v>22</v>
      </c>
      <c r="F1454" s="2187" t="s">
        <v>1027</v>
      </c>
      <c r="G1454" s="2389">
        <v>0</v>
      </c>
      <c r="H1454" s="2389"/>
      <c r="I1454" s="2389"/>
      <c r="J1454" s="2389"/>
      <c r="K1454" s="2425" t="s">
        <v>1027</v>
      </c>
      <c r="L1454" s="2425" t="s">
        <v>1027</v>
      </c>
      <c r="M1454" s="2425" t="s">
        <v>1027</v>
      </c>
      <c r="N1454" s="2425" t="s">
        <v>1027</v>
      </c>
      <c r="O1454" s="2426" t="s">
        <v>1027</v>
      </c>
      <c r="P1454" s="2425" t="s">
        <v>1027</v>
      </c>
      <c r="Q1454" s="2185"/>
      <c r="R1454" s="2402"/>
      <c r="S1454" s="2185"/>
      <c r="T1454" s="2390"/>
      <c r="U1454" s="2185"/>
      <c r="V1454" s="2185"/>
      <c r="W1454" s="2185"/>
      <c r="X1454" s="2185"/>
      <c r="Y1454" s="2185"/>
      <c r="Z1454" s="2185"/>
      <c r="AA1454" s="2185"/>
      <c r="AB1454" s="2185"/>
      <c r="AC1454" s="2185"/>
      <c r="AD1454" s="2185"/>
      <c r="AE1454" s="2185"/>
      <c r="AF1454" s="2185"/>
    </row>
    <row r="1455" spans="1:32" s="152" customFormat="1" ht="13.8">
      <c r="A1455" s="2226" t="s">
        <v>590</v>
      </c>
      <c r="C1455" s="2185"/>
      <c r="D1455" s="2340"/>
      <c r="E1455" s="2234">
        <v>23</v>
      </c>
      <c r="F1455" s="2187" t="s">
        <v>1027</v>
      </c>
      <c r="G1455" s="2389">
        <v>0</v>
      </c>
      <c r="H1455" s="2389"/>
      <c r="I1455" s="2389"/>
      <c r="J1455" s="2389"/>
      <c r="K1455" s="2425" t="s">
        <v>1027</v>
      </c>
      <c r="L1455" s="2425" t="s">
        <v>1027</v>
      </c>
      <c r="M1455" s="2425" t="s">
        <v>1027</v>
      </c>
      <c r="N1455" s="2425" t="s">
        <v>1027</v>
      </c>
      <c r="O1455" s="2426" t="s">
        <v>1027</v>
      </c>
      <c r="P1455" s="2425" t="s">
        <v>1027</v>
      </c>
      <c r="Q1455" s="2185"/>
      <c r="R1455" s="2402"/>
      <c r="S1455" s="2185"/>
      <c r="T1455" s="2390"/>
      <c r="U1455" s="2185"/>
      <c r="V1455" s="2185"/>
      <c r="W1455" s="2185"/>
      <c r="X1455" s="2185"/>
      <c r="Y1455" s="2185"/>
      <c r="Z1455" s="2185"/>
      <c r="AA1455" s="2185"/>
      <c r="AB1455" s="2185"/>
      <c r="AC1455" s="2185"/>
      <c r="AD1455" s="2185"/>
      <c r="AE1455" s="2185"/>
      <c r="AF1455" s="2185"/>
    </row>
    <row r="1456" spans="1:32" s="152" customFormat="1" ht="13.8">
      <c r="A1456" s="2226" t="s">
        <v>590</v>
      </c>
      <c r="C1456" s="2185"/>
      <c r="D1456" s="2340"/>
      <c r="E1456" s="2234">
        <v>24</v>
      </c>
      <c r="F1456" s="2187" t="s">
        <v>1027</v>
      </c>
      <c r="G1456" s="2389">
        <v>0</v>
      </c>
      <c r="H1456" s="2389"/>
      <c r="I1456" s="2389"/>
      <c r="J1456" s="2389"/>
      <c r="K1456" s="2425" t="s">
        <v>1027</v>
      </c>
      <c r="L1456" s="2425" t="s">
        <v>1027</v>
      </c>
      <c r="M1456" s="2425" t="s">
        <v>1027</v>
      </c>
      <c r="N1456" s="2425" t="s">
        <v>1027</v>
      </c>
      <c r="O1456" s="2426" t="s">
        <v>1027</v>
      </c>
      <c r="P1456" s="2425" t="s">
        <v>1027</v>
      </c>
      <c r="Q1456" s="2185"/>
      <c r="R1456" s="2402"/>
      <c r="S1456" s="2185"/>
      <c r="T1456" s="2390"/>
      <c r="U1456" s="2185"/>
      <c r="V1456" s="2185"/>
      <c r="W1456" s="2185"/>
      <c r="X1456" s="2185"/>
      <c r="Y1456" s="2185"/>
      <c r="Z1456" s="2185"/>
      <c r="AA1456" s="2185"/>
      <c r="AB1456" s="2185"/>
      <c r="AC1456" s="2185"/>
      <c r="AD1456" s="2185"/>
      <c r="AE1456" s="2185"/>
      <c r="AF1456" s="2185"/>
    </row>
    <row r="1457" spans="1:34" s="152" customFormat="1" ht="13.8">
      <c r="C1457" s="2185"/>
      <c r="D1457" s="2185"/>
      <c r="E1457" s="2234">
        <v>25</v>
      </c>
      <c r="F1457" s="2187" t="s">
        <v>1027</v>
      </c>
      <c r="G1457" s="2389">
        <v>0</v>
      </c>
      <c r="H1457" s="2389"/>
      <c r="I1457" s="2389"/>
      <c r="J1457" s="2389"/>
      <c r="K1457" s="2425" t="s">
        <v>1027</v>
      </c>
      <c r="L1457" s="2425" t="s">
        <v>1027</v>
      </c>
      <c r="M1457" s="2425" t="s">
        <v>1027</v>
      </c>
      <c r="N1457" s="2425" t="s">
        <v>1027</v>
      </c>
      <c r="O1457" s="2426" t="s">
        <v>1027</v>
      </c>
      <c r="P1457" s="2425" t="s">
        <v>1027</v>
      </c>
      <c r="Q1457" s="2185"/>
      <c r="R1457" s="2402"/>
      <c r="S1457" s="2185"/>
      <c r="T1457" s="2390"/>
      <c r="U1457" s="2185"/>
      <c r="V1457" s="2185"/>
      <c r="W1457" s="2185"/>
      <c r="X1457" s="2185"/>
      <c r="Y1457" s="2185"/>
      <c r="Z1457" s="2185"/>
      <c r="AA1457" s="2185"/>
      <c r="AB1457" s="2185"/>
      <c r="AC1457" s="2185"/>
      <c r="AD1457" s="2185"/>
      <c r="AE1457" s="2185"/>
      <c r="AF1457" s="2185"/>
    </row>
    <row r="1458" spans="1:34" s="152" customFormat="1" ht="13.8">
      <c r="C1458" s="2185"/>
      <c r="D1458" s="2185"/>
      <c r="E1458" s="2185"/>
      <c r="F1458" s="2355" t="s">
        <v>1412</v>
      </c>
      <c r="G1458" s="2371"/>
      <c r="H1458" s="2371"/>
      <c r="I1458" s="2371"/>
      <c r="J1458" s="2371"/>
      <c r="K1458" s="2465">
        <v>6.6853489476942418E-2</v>
      </c>
      <c r="L1458" s="2427">
        <v>5.4056244564360784E-2</v>
      </c>
      <c r="M1458" s="2427">
        <v>5.49425319368501E-2</v>
      </c>
      <c r="N1458" s="2427">
        <v>5.2446032142522081E-2</v>
      </c>
      <c r="O1458" s="2428">
        <v>3.5587931961854051E-2</v>
      </c>
      <c r="P1458" s="2427">
        <v>4.4410353693020252E-2</v>
      </c>
      <c r="Q1458" s="2185"/>
      <c r="R1458" s="2185"/>
      <c r="S1458" s="2185"/>
      <c r="T1458" s="226"/>
      <c r="U1458" s="2185"/>
      <c r="V1458" s="2185"/>
      <c r="W1458" s="2185"/>
      <c r="X1458" s="2185"/>
      <c r="Y1458" s="2185"/>
      <c r="Z1458" s="2185"/>
      <c r="AA1458" s="2185"/>
      <c r="AB1458" s="2185"/>
      <c r="AC1458" s="2185"/>
      <c r="AD1458" s="2185"/>
      <c r="AE1458" s="2185"/>
      <c r="AF1458" s="2185"/>
    </row>
    <row r="1459" spans="1:34" s="152" customFormat="1" ht="13.8">
      <c r="C1459" s="2185"/>
      <c r="D1459" s="2187"/>
      <c r="E1459" s="2187"/>
      <c r="F1459" s="2187"/>
      <c r="G1459" s="2185"/>
      <c r="H1459" s="2185"/>
      <c r="I1459" s="2185"/>
      <c r="J1459" s="2185"/>
      <c r="K1459" s="2185"/>
      <c r="L1459" s="2185"/>
      <c r="M1459" s="2185"/>
      <c r="N1459" s="2185"/>
      <c r="O1459" s="2372"/>
      <c r="P1459" s="2373"/>
      <c r="Q1459" s="2185"/>
      <c r="R1459" s="2375"/>
      <c r="S1459" s="2185"/>
      <c r="T1459" s="2185"/>
      <c r="U1459" s="2185"/>
      <c r="V1459" s="2185"/>
      <c r="W1459" s="2185"/>
      <c r="X1459" s="2185"/>
      <c r="Y1459" s="2185"/>
      <c r="Z1459" s="2185"/>
      <c r="AA1459" s="2185"/>
      <c r="AB1459" s="2185"/>
      <c r="AC1459" s="2185"/>
      <c r="AD1459" s="2185"/>
      <c r="AE1459" s="2185"/>
      <c r="AF1459" s="2185"/>
    </row>
    <row r="1460" spans="1:34" s="152" customFormat="1" ht="13.2">
      <c r="C1460" s="2185"/>
      <c r="D1460" s="2187"/>
      <c r="E1460" s="2187"/>
      <c r="F1460" s="2187"/>
      <c r="G1460" s="2185"/>
      <c r="H1460" s="2185"/>
      <c r="I1460" s="2185"/>
      <c r="J1460" s="2185"/>
      <c r="K1460" s="2185"/>
      <c r="L1460" s="2185"/>
      <c r="M1460" s="2185"/>
      <c r="N1460" s="2185"/>
      <c r="O1460" s="2373"/>
      <c r="P1460" s="2373"/>
    </row>
    <row r="1461" spans="1:34" s="2185" customFormat="1" ht="13.8">
      <c r="A1461" s="152"/>
      <c r="B1461" s="152"/>
      <c r="D1461" s="2324">
        <v>9.02</v>
      </c>
      <c r="E1461" s="2412"/>
      <c r="F1461" s="2326" t="s">
        <v>836</v>
      </c>
      <c r="G1461" s="2320" t="s">
        <v>1436</v>
      </c>
      <c r="H1461" s="2320"/>
      <c r="I1461" s="2320"/>
      <c r="J1461" s="2327" t="s">
        <v>1353</v>
      </c>
      <c r="K1461" s="2327" t="s">
        <v>463</v>
      </c>
      <c r="L1461" s="2327" t="s">
        <v>464</v>
      </c>
      <c r="M1461" s="2327" t="s">
        <v>465</v>
      </c>
      <c r="N1461" s="2327" t="s">
        <v>466</v>
      </c>
      <c r="O1461" s="2328" t="s">
        <v>147</v>
      </c>
      <c r="P1461" s="2330" t="s">
        <v>148</v>
      </c>
      <c r="Q1461" s="152"/>
      <c r="R1461" s="152"/>
      <c r="S1461" s="152"/>
      <c r="T1461" s="152"/>
      <c r="U1461" s="152"/>
      <c r="V1461" s="152"/>
      <c r="W1461" s="152"/>
      <c r="X1461" s="152"/>
      <c r="Y1461" s="152"/>
      <c r="Z1461" s="152"/>
      <c r="AA1461" s="152"/>
      <c r="AB1461" s="152"/>
      <c r="AC1461" s="152"/>
      <c r="AD1461" s="152"/>
      <c r="AE1461" s="152"/>
      <c r="AF1461" s="152"/>
      <c r="AG1461" s="152"/>
      <c r="AH1461" s="152"/>
    </row>
    <row r="1462" spans="1:34" s="2185" customFormat="1" ht="13.8">
      <c r="A1462" s="152"/>
      <c r="B1462" s="152"/>
      <c r="D1462" s="2332"/>
      <c r="E1462" s="2234">
        <v>0</v>
      </c>
      <c r="F1462" s="2432">
        <v>0</v>
      </c>
      <c r="G1462" s="2433">
        <v>0</v>
      </c>
      <c r="H1462" s="2433" t="s">
        <v>114</v>
      </c>
      <c r="I1462" s="2434" t="s">
        <v>1442</v>
      </c>
      <c r="J1462" s="2400"/>
      <c r="K1462" s="2400"/>
      <c r="L1462" s="2400"/>
      <c r="M1462" s="2400"/>
      <c r="N1462" s="2400"/>
      <c r="O1462" s="2400"/>
      <c r="P1462" s="2400"/>
      <c r="Q1462" s="152"/>
      <c r="R1462" s="152"/>
      <c r="S1462" s="152"/>
      <c r="T1462" s="152"/>
      <c r="U1462" s="152"/>
      <c r="V1462" s="152"/>
      <c r="W1462" s="152"/>
      <c r="X1462" s="152"/>
      <c r="Y1462" s="152"/>
      <c r="Z1462" s="152"/>
      <c r="AA1462" s="152"/>
      <c r="AB1462" s="152"/>
      <c r="AC1462" s="152"/>
      <c r="AD1462" s="152"/>
      <c r="AE1462" s="152"/>
      <c r="AF1462" s="152"/>
      <c r="AG1462" s="152"/>
      <c r="AH1462" s="152"/>
    </row>
    <row r="1463" spans="1:34" s="2185" customFormat="1" ht="13.8">
      <c r="A1463" s="2226" t="s">
        <v>232</v>
      </c>
      <c r="B1463" s="152"/>
      <c r="C1463" s="2339"/>
      <c r="D1463" s="2340"/>
      <c r="E1463" s="2234">
        <v>1</v>
      </c>
      <c r="F1463" s="2187" t="s">
        <v>1494</v>
      </c>
      <c r="G1463" s="2389" t="s">
        <v>945</v>
      </c>
      <c r="H1463" s="2389" t="s">
        <v>114</v>
      </c>
      <c r="I1463" s="226" t="s">
        <v>1442</v>
      </c>
      <c r="J1463" s="2391">
        <v>0</v>
      </c>
      <c r="K1463" s="2391">
        <v>0</v>
      </c>
      <c r="L1463" s="2391">
        <v>0</v>
      </c>
      <c r="M1463" s="2391">
        <v>0</v>
      </c>
      <c r="N1463" s="2391">
        <v>0</v>
      </c>
      <c r="O1463" s="2437">
        <v>0</v>
      </c>
      <c r="P1463" s="2391">
        <v>0</v>
      </c>
      <c r="Q1463" s="152"/>
      <c r="R1463" s="152"/>
      <c r="S1463" s="152"/>
      <c r="T1463" s="152"/>
      <c r="U1463" s="152"/>
      <c r="V1463" s="152"/>
      <c r="W1463" s="152"/>
      <c r="X1463" s="152"/>
      <c r="Y1463" s="152"/>
      <c r="Z1463" s="152"/>
      <c r="AA1463" s="152"/>
      <c r="AB1463" s="152"/>
      <c r="AC1463" s="152"/>
      <c r="AD1463" s="152"/>
      <c r="AE1463" s="152"/>
      <c r="AF1463" s="152"/>
      <c r="AG1463" s="152"/>
      <c r="AH1463" s="152"/>
    </row>
    <row r="1464" spans="1:34" s="2185" customFormat="1" ht="13.8">
      <c r="A1464" s="2226" t="s">
        <v>232</v>
      </c>
      <c r="B1464" s="152"/>
      <c r="D1464" s="2340"/>
      <c r="E1464" s="2234">
        <v>2</v>
      </c>
      <c r="F1464" s="2187" t="s">
        <v>1498</v>
      </c>
      <c r="G1464" s="2389" t="s">
        <v>953</v>
      </c>
      <c r="H1464" s="2389" t="s">
        <v>114</v>
      </c>
      <c r="I1464" s="226" t="s">
        <v>1442</v>
      </c>
      <c r="J1464" s="2391">
        <v>0</v>
      </c>
      <c r="K1464" s="2391">
        <v>0</v>
      </c>
      <c r="L1464" s="2391">
        <v>0</v>
      </c>
      <c r="M1464" s="2391">
        <v>0</v>
      </c>
      <c r="N1464" s="2391">
        <v>0</v>
      </c>
      <c r="O1464" s="2437">
        <v>0</v>
      </c>
      <c r="P1464" s="2391">
        <v>0</v>
      </c>
      <c r="Q1464" s="152"/>
      <c r="R1464" s="152"/>
      <c r="S1464" s="152"/>
      <c r="T1464" s="152"/>
      <c r="U1464" s="152"/>
      <c r="V1464" s="152"/>
      <c r="W1464" s="152"/>
      <c r="X1464" s="152"/>
      <c r="Y1464" s="152"/>
      <c r="Z1464" s="152"/>
      <c r="AA1464" s="152"/>
      <c r="AB1464" s="152"/>
      <c r="AC1464" s="152"/>
      <c r="AD1464" s="152"/>
      <c r="AE1464" s="152"/>
      <c r="AF1464" s="152"/>
      <c r="AG1464" s="152"/>
      <c r="AH1464" s="152"/>
    </row>
    <row r="1465" spans="1:34" s="2185" customFormat="1" ht="13.8">
      <c r="A1465" s="2226" t="s">
        <v>232</v>
      </c>
      <c r="B1465" s="152"/>
      <c r="C1465" s="2339"/>
      <c r="D1465" s="2340"/>
      <c r="E1465" s="2234">
        <v>3</v>
      </c>
      <c r="F1465" s="2187" t="s">
        <v>1500</v>
      </c>
      <c r="G1465" s="2389" t="s">
        <v>964</v>
      </c>
      <c r="H1465" s="2389" t="s">
        <v>114</v>
      </c>
      <c r="I1465" s="226" t="s">
        <v>1442</v>
      </c>
      <c r="J1465" s="2391">
        <v>0</v>
      </c>
      <c r="K1465" s="2391">
        <v>0</v>
      </c>
      <c r="L1465" s="2391">
        <v>0</v>
      </c>
      <c r="M1465" s="2391">
        <v>0</v>
      </c>
      <c r="N1465" s="2391">
        <v>0</v>
      </c>
      <c r="O1465" s="2437">
        <v>0</v>
      </c>
      <c r="P1465" s="2391">
        <v>0</v>
      </c>
      <c r="Q1465" s="152"/>
      <c r="R1465" s="152"/>
      <c r="S1465" s="152"/>
      <c r="T1465" s="152"/>
      <c r="U1465" s="152"/>
      <c r="V1465" s="152"/>
      <c r="W1465" s="152"/>
      <c r="X1465" s="152"/>
      <c r="Y1465" s="152"/>
      <c r="Z1465" s="152"/>
      <c r="AA1465" s="152"/>
      <c r="AB1465" s="152"/>
      <c r="AC1465" s="152"/>
      <c r="AD1465" s="152"/>
      <c r="AE1465" s="152"/>
      <c r="AF1465" s="152"/>
      <c r="AG1465" s="152"/>
      <c r="AH1465" s="152"/>
    </row>
    <row r="1466" spans="1:34" s="2185" customFormat="1" ht="13.8">
      <c r="A1466" s="2226" t="s">
        <v>232</v>
      </c>
      <c r="B1466" s="152"/>
      <c r="C1466" s="2339"/>
      <c r="D1466" s="2340"/>
      <c r="E1466" s="2234">
        <v>4</v>
      </c>
      <c r="F1466" s="2187" t="s">
        <v>1503</v>
      </c>
      <c r="G1466" s="2389" t="s">
        <v>971</v>
      </c>
      <c r="H1466" s="2389" t="s">
        <v>114</v>
      </c>
      <c r="I1466" s="226" t="s">
        <v>1442</v>
      </c>
      <c r="J1466" s="2391">
        <v>0</v>
      </c>
      <c r="K1466" s="2391">
        <v>0</v>
      </c>
      <c r="L1466" s="2391">
        <v>0</v>
      </c>
      <c r="M1466" s="2391">
        <v>0</v>
      </c>
      <c r="N1466" s="2391">
        <v>0</v>
      </c>
      <c r="O1466" s="2437">
        <v>0</v>
      </c>
      <c r="P1466" s="2391">
        <v>0</v>
      </c>
      <c r="Q1466" s="152"/>
      <c r="R1466" s="152"/>
      <c r="S1466" s="152"/>
      <c r="T1466" s="152"/>
      <c r="U1466" s="152"/>
      <c r="V1466" s="152"/>
      <c r="W1466" s="152"/>
      <c r="X1466" s="152"/>
      <c r="Y1466" s="152"/>
      <c r="Z1466" s="152"/>
      <c r="AA1466" s="152"/>
      <c r="AB1466" s="152"/>
      <c r="AC1466" s="152"/>
      <c r="AD1466" s="152"/>
      <c r="AE1466" s="152"/>
      <c r="AF1466" s="152"/>
      <c r="AG1466" s="152"/>
      <c r="AH1466" s="152"/>
    </row>
    <row r="1467" spans="1:34" s="2185" customFormat="1" ht="13.8">
      <c r="A1467" s="2226" t="s">
        <v>232</v>
      </c>
      <c r="B1467" s="152"/>
      <c r="C1467" s="2339"/>
      <c r="D1467" s="2340"/>
      <c r="E1467" s="2234">
        <v>5</v>
      </c>
      <c r="F1467" s="2187" t="s">
        <v>1504</v>
      </c>
      <c r="G1467" s="2389" t="s">
        <v>978</v>
      </c>
      <c r="H1467" s="2389" t="s">
        <v>114</v>
      </c>
      <c r="I1467" s="226" t="s">
        <v>1442</v>
      </c>
      <c r="J1467" s="2391">
        <v>0</v>
      </c>
      <c r="K1467" s="2391">
        <v>0</v>
      </c>
      <c r="L1467" s="2391">
        <v>0</v>
      </c>
      <c r="M1467" s="2391">
        <v>0</v>
      </c>
      <c r="N1467" s="2391">
        <v>0</v>
      </c>
      <c r="O1467" s="2437">
        <v>0</v>
      </c>
      <c r="P1467" s="2391">
        <v>0</v>
      </c>
      <c r="Q1467" s="152"/>
      <c r="R1467" s="152"/>
      <c r="S1467" s="152"/>
      <c r="T1467" s="152"/>
      <c r="U1467" s="152"/>
      <c r="V1467" s="152"/>
      <c r="W1467" s="152"/>
      <c r="X1467" s="152"/>
      <c r="Y1467" s="152"/>
      <c r="Z1467" s="152"/>
      <c r="AA1467" s="152"/>
      <c r="AB1467" s="152"/>
      <c r="AC1467" s="152"/>
      <c r="AD1467" s="152"/>
      <c r="AE1467" s="152"/>
      <c r="AF1467" s="152"/>
      <c r="AG1467" s="152"/>
      <c r="AH1467" s="152"/>
    </row>
    <row r="1468" spans="1:34" s="2185" customFormat="1" ht="13.8">
      <c r="A1468" s="2226" t="s">
        <v>232</v>
      </c>
      <c r="B1468" s="152"/>
      <c r="C1468" s="2339"/>
      <c r="D1468" s="2340"/>
      <c r="E1468" s="2234">
        <v>6</v>
      </c>
      <c r="F1468" s="2187" t="s">
        <v>1505</v>
      </c>
      <c r="G1468" s="2389" t="s">
        <v>985</v>
      </c>
      <c r="H1468" s="2389" t="s">
        <v>114</v>
      </c>
      <c r="I1468" s="226" t="s">
        <v>1442</v>
      </c>
      <c r="J1468" s="2391">
        <v>0</v>
      </c>
      <c r="K1468" s="2391">
        <v>0</v>
      </c>
      <c r="L1468" s="2391">
        <v>0</v>
      </c>
      <c r="M1468" s="2391">
        <v>0</v>
      </c>
      <c r="N1468" s="2391">
        <v>0</v>
      </c>
      <c r="O1468" s="2437">
        <v>0</v>
      </c>
      <c r="P1468" s="2391">
        <v>0</v>
      </c>
      <c r="Q1468" s="152"/>
      <c r="R1468" s="152"/>
      <c r="S1468" s="152"/>
      <c r="T1468" s="152"/>
      <c r="U1468" s="152"/>
      <c r="V1468" s="152"/>
      <c r="W1468" s="152"/>
      <c r="X1468" s="152"/>
      <c r="Y1468" s="152"/>
      <c r="Z1468" s="152"/>
      <c r="AA1468" s="152"/>
      <c r="AB1468" s="152"/>
      <c r="AC1468" s="152"/>
      <c r="AD1468" s="152"/>
      <c r="AE1468" s="152"/>
      <c r="AF1468" s="152"/>
      <c r="AG1468" s="152"/>
      <c r="AH1468" s="152"/>
    </row>
    <row r="1469" spans="1:34" s="2185" customFormat="1" ht="13.8">
      <c r="A1469" s="2226" t="s">
        <v>232</v>
      </c>
      <c r="B1469" s="152"/>
      <c r="D1469" s="2340"/>
      <c r="E1469" s="2234">
        <v>7</v>
      </c>
      <c r="F1469" s="2187" t="s">
        <v>1508</v>
      </c>
      <c r="G1469" s="2389" t="s">
        <v>996</v>
      </c>
      <c r="H1469" s="2389" t="s">
        <v>114</v>
      </c>
      <c r="I1469" s="226" t="s">
        <v>1442</v>
      </c>
      <c r="J1469" s="2391">
        <v>0</v>
      </c>
      <c r="K1469" s="2391">
        <v>0</v>
      </c>
      <c r="L1469" s="2391">
        <v>0</v>
      </c>
      <c r="M1469" s="2391">
        <v>0</v>
      </c>
      <c r="N1469" s="2391">
        <v>0</v>
      </c>
      <c r="O1469" s="2437">
        <v>0</v>
      </c>
      <c r="P1469" s="2391">
        <v>0</v>
      </c>
      <c r="Q1469" s="152"/>
      <c r="R1469" s="152"/>
      <c r="S1469" s="152"/>
      <c r="T1469" s="152"/>
      <c r="U1469" s="152"/>
      <c r="V1469" s="152"/>
      <c r="W1469" s="152"/>
      <c r="X1469" s="152"/>
      <c r="Y1469" s="152"/>
      <c r="Z1469" s="152"/>
      <c r="AA1469" s="152"/>
      <c r="AB1469" s="152"/>
      <c r="AC1469" s="152"/>
      <c r="AD1469" s="152"/>
      <c r="AE1469" s="152"/>
      <c r="AF1469" s="152"/>
      <c r="AG1469" s="152"/>
      <c r="AH1469" s="152"/>
    </row>
    <row r="1470" spans="1:34" s="2185" customFormat="1" ht="13.8">
      <c r="A1470" s="2226" t="s">
        <v>232</v>
      </c>
      <c r="B1470" s="152"/>
      <c r="D1470" s="2340"/>
      <c r="E1470" s="2234">
        <v>8</v>
      </c>
      <c r="F1470" s="2187" t="s">
        <v>1510</v>
      </c>
      <c r="G1470" s="2389" t="s">
        <v>1004</v>
      </c>
      <c r="H1470" s="2389" t="s">
        <v>114</v>
      </c>
      <c r="I1470" s="226" t="s">
        <v>1442</v>
      </c>
      <c r="J1470" s="2391">
        <v>0</v>
      </c>
      <c r="K1470" s="2391">
        <v>0</v>
      </c>
      <c r="L1470" s="2391">
        <v>0</v>
      </c>
      <c r="M1470" s="2391">
        <v>0</v>
      </c>
      <c r="N1470" s="2391">
        <v>0</v>
      </c>
      <c r="O1470" s="2437">
        <v>0</v>
      </c>
      <c r="P1470" s="2391">
        <v>0</v>
      </c>
      <c r="Q1470" s="152"/>
      <c r="R1470" s="152"/>
      <c r="S1470" s="152"/>
      <c r="T1470" s="152"/>
      <c r="U1470" s="152"/>
      <c r="V1470" s="152"/>
      <c r="W1470" s="152"/>
      <c r="X1470" s="152"/>
      <c r="Y1470" s="152"/>
      <c r="Z1470" s="152"/>
      <c r="AA1470" s="152"/>
      <c r="AB1470" s="152"/>
      <c r="AC1470" s="152"/>
      <c r="AD1470" s="152"/>
      <c r="AE1470" s="152"/>
      <c r="AF1470" s="152"/>
      <c r="AG1470" s="152"/>
      <c r="AH1470" s="152"/>
    </row>
    <row r="1471" spans="1:34" s="2185" customFormat="1" ht="13.8">
      <c r="A1471" s="2226" t="s">
        <v>590</v>
      </c>
      <c r="B1471" s="152"/>
      <c r="D1471" s="2340"/>
      <c r="E1471" s="2234">
        <v>9</v>
      </c>
      <c r="F1471" s="2187" t="s">
        <v>1027</v>
      </c>
      <c r="G1471" s="2389">
        <v>0</v>
      </c>
      <c r="H1471" s="2389" t="s">
        <v>1027</v>
      </c>
      <c r="I1471" s="226" t="s">
        <v>1442</v>
      </c>
      <c r="J1471" s="2391" t="s">
        <v>1027</v>
      </c>
      <c r="K1471" s="2391" t="s">
        <v>1027</v>
      </c>
      <c r="L1471" s="2391" t="s">
        <v>1027</v>
      </c>
      <c r="M1471" s="2391" t="s">
        <v>1027</v>
      </c>
      <c r="N1471" s="2391" t="s">
        <v>1027</v>
      </c>
      <c r="O1471" s="2437" t="s">
        <v>1027</v>
      </c>
      <c r="P1471" s="2391" t="s">
        <v>1027</v>
      </c>
      <c r="Q1471" s="152"/>
      <c r="R1471" s="152"/>
      <c r="S1471" s="152"/>
      <c r="T1471" s="152"/>
      <c r="U1471" s="152"/>
      <c r="V1471" s="152"/>
      <c r="W1471" s="152"/>
      <c r="X1471" s="152"/>
      <c r="Y1471" s="152"/>
      <c r="Z1471" s="152"/>
      <c r="AA1471" s="152"/>
      <c r="AB1471" s="152"/>
      <c r="AC1471" s="152"/>
      <c r="AD1471" s="152"/>
      <c r="AE1471" s="152"/>
      <c r="AF1471" s="152"/>
      <c r="AG1471" s="152"/>
      <c r="AH1471" s="152"/>
    </row>
    <row r="1472" spans="1:34" s="2185" customFormat="1" ht="13.8">
      <c r="A1472" s="2226" t="s">
        <v>590</v>
      </c>
      <c r="B1472" s="152"/>
      <c r="D1472" s="2340"/>
      <c r="E1472" s="2234">
        <v>10</v>
      </c>
      <c r="F1472" s="2187" t="s">
        <v>1027</v>
      </c>
      <c r="G1472" s="2389">
        <v>0</v>
      </c>
      <c r="H1472" s="2389" t="s">
        <v>1027</v>
      </c>
      <c r="I1472" s="226" t="s">
        <v>1442</v>
      </c>
      <c r="J1472" s="2391" t="s">
        <v>1027</v>
      </c>
      <c r="K1472" s="2391" t="s">
        <v>1027</v>
      </c>
      <c r="L1472" s="2391" t="s">
        <v>1027</v>
      </c>
      <c r="M1472" s="2391" t="s">
        <v>1027</v>
      </c>
      <c r="N1472" s="2391" t="s">
        <v>1027</v>
      </c>
      <c r="O1472" s="2437" t="s">
        <v>1027</v>
      </c>
      <c r="P1472" s="2391" t="s">
        <v>1027</v>
      </c>
      <c r="Q1472" s="152"/>
      <c r="R1472" s="152"/>
      <c r="S1472" s="152"/>
      <c r="T1472" s="152"/>
      <c r="U1472" s="152"/>
      <c r="V1472" s="152"/>
      <c r="W1472" s="152"/>
      <c r="X1472" s="152"/>
      <c r="Y1472" s="152"/>
      <c r="Z1472" s="152"/>
      <c r="AA1472" s="152"/>
      <c r="AB1472" s="152"/>
      <c r="AC1472" s="152"/>
      <c r="AD1472" s="152"/>
      <c r="AE1472" s="152"/>
      <c r="AF1472" s="152"/>
      <c r="AG1472" s="152"/>
      <c r="AH1472" s="152"/>
    </row>
    <row r="1473" spans="1:34" s="2185" customFormat="1" ht="13.8">
      <c r="A1473" s="2226" t="s">
        <v>590</v>
      </c>
      <c r="B1473" s="152"/>
      <c r="D1473" s="2340"/>
      <c r="E1473" s="2234">
        <v>11</v>
      </c>
      <c r="F1473" s="2187" t="s">
        <v>1027</v>
      </c>
      <c r="G1473" s="2389">
        <v>0</v>
      </c>
      <c r="H1473" s="2389" t="s">
        <v>1027</v>
      </c>
      <c r="I1473" s="226" t="s">
        <v>1442</v>
      </c>
      <c r="J1473" s="2391" t="s">
        <v>1027</v>
      </c>
      <c r="K1473" s="2391" t="s">
        <v>1027</v>
      </c>
      <c r="L1473" s="2391" t="s">
        <v>1027</v>
      </c>
      <c r="M1473" s="2391" t="s">
        <v>1027</v>
      </c>
      <c r="N1473" s="2391" t="s">
        <v>1027</v>
      </c>
      <c r="O1473" s="2437" t="s">
        <v>1027</v>
      </c>
      <c r="P1473" s="2391" t="s">
        <v>1027</v>
      </c>
      <c r="Q1473" s="152"/>
      <c r="R1473" s="152"/>
      <c r="S1473" s="152"/>
      <c r="T1473" s="152"/>
      <c r="U1473" s="152"/>
      <c r="V1473" s="152"/>
      <c r="W1473" s="152"/>
      <c r="X1473" s="152"/>
      <c r="Y1473" s="152"/>
      <c r="Z1473" s="152"/>
      <c r="AA1473" s="152"/>
      <c r="AB1473" s="152"/>
      <c r="AC1473" s="152"/>
      <c r="AD1473" s="152"/>
      <c r="AE1473" s="152"/>
      <c r="AF1473" s="152"/>
      <c r="AG1473" s="152"/>
      <c r="AH1473" s="152"/>
    </row>
    <row r="1474" spans="1:34" s="2185" customFormat="1" ht="13.8">
      <c r="A1474" s="2226" t="s">
        <v>590</v>
      </c>
      <c r="B1474" s="152"/>
      <c r="D1474" s="2340"/>
      <c r="E1474" s="2234">
        <v>12</v>
      </c>
      <c r="F1474" s="2187" t="s">
        <v>1027</v>
      </c>
      <c r="G1474" s="2389">
        <v>0</v>
      </c>
      <c r="H1474" s="2389" t="s">
        <v>1027</v>
      </c>
      <c r="I1474" s="226" t="s">
        <v>1442</v>
      </c>
      <c r="J1474" s="2391" t="s">
        <v>1027</v>
      </c>
      <c r="K1474" s="2391" t="s">
        <v>1027</v>
      </c>
      <c r="L1474" s="2391" t="s">
        <v>1027</v>
      </c>
      <c r="M1474" s="2391" t="s">
        <v>1027</v>
      </c>
      <c r="N1474" s="2391" t="s">
        <v>1027</v>
      </c>
      <c r="O1474" s="2437" t="s">
        <v>1027</v>
      </c>
      <c r="P1474" s="2391" t="s">
        <v>1027</v>
      </c>
      <c r="Q1474" s="152"/>
      <c r="R1474" s="152"/>
      <c r="S1474" s="152"/>
      <c r="T1474" s="152"/>
      <c r="U1474" s="152"/>
      <c r="V1474" s="152"/>
      <c r="W1474" s="152"/>
      <c r="X1474" s="152"/>
      <c r="Y1474" s="152"/>
      <c r="Z1474" s="152"/>
      <c r="AA1474" s="152"/>
      <c r="AB1474" s="152"/>
      <c r="AC1474" s="152"/>
      <c r="AD1474" s="152"/>
      <c r="AE1474" s="152"/>
      <c r="AF1474" s="152"/>
      <c r="AG1474" s="152"/>
      <c r="AH1474" s="152"/>
    </row>
    <row r="1475" spans="1:34" s="2185" customFormat="1" ht="13.8">
      <c r="A1475" s="2226" t="s">
        <v>590</v>
      </c>
      <c r="B1475" s="152"/>
      <c r="D1475" s="2340"/>
      <c r="E1475" s="2234">
        <v>13</v>
      </c>
      <c r="F1475" s="2187" t="s">
        <v>1027</v>
      </c>
      <c r="G1475" s="2389">
        <v>0</v>
      </c>
      <c r="H1475" s="2389" t="s">
        <v>1027</v>
      </c>
      <c r="I1475" s="226" t="s">
        <v>1442</v>
      </c>
      <c r="J1475" s="2391" t="s">
        <v>1027</v>
      </c>
      <c r="K1475" s="2391" t="s">
        <v>1027</v>
      </c>
      <c r="L1475" s="2391" t="s">
        <v>1027</v>
      </c>
      <c r="M1475" s="2391" t="s">
        <v>1027</v>
      </c>
      <c r="N1475" s="2391" t="s">
        <v>1027</v>
      </c>
      <c r="O1475" s="2437" t="s">
        <v>1027</v>
      </c>
      <c r="P1475" s="2391" t="s">
        <v>1027</v>
      </c>
      <c r="Q1475" s="152"/>
      <c r="R1475" s="152"/>
      <c r="S1475" s="152"/>
      <c r="T1475" s="152"/>
      <c r="U1475" s="152"/>
      <c r="V1475" s="152"/>
      <c r="W1475" s="152"/>
      <c r="X1475" s="152"/>
      <c r="Y1475" s="152"/>
      <c r="Z1475" s="152"/>
      <c r="AA1475" s="152"/>
      <c r="AB1475" s="152"/>
      <c r="AC1475" s="152"/>
      <c r="AD1475" s="152"/>
      <c r="AE1475" s="152"/>
      <c r="AF1475" s="152"/>
      <c r="AG1475" s="152"/>
      <c r="AH1475" s="152"/>
    </row>
    <row r="1476" spans="1:34" s="2185" customFormat="1" ht="13.8">
      <c r="A1476" s="2226" t="s">
        <v>590</v>
      </c>
      <c r="B1476" s="152"/>
      <c r="D1476" s="2340"/>
      <c r="E1476" s="2234">
        <v>14</v>
      </c>
      <c r="F1476" s="2187" t="s">
        <v>1027</v>
      </c>
      <c r="G1476" s="2389">
        <v>0</v>
      </c>
      <c r="H1476" s="2389" t="s">
        <v>1027</v>
      </c>
      <c r="I1476" s="226" t="s">
        <v>1442</v>
      </c>
      <c r="J1476" s="2391" t="s">
        <v>1027</v>
      </c>
      <c r="K1476" s="2391" t="s">
        <v>1027</v>
      </c>
      <c r="L1476" s="2391" t="s">
        <v>1027</v>
      </c>
      <c r="M1476" s="2391" t="s">
        <v>1027</v>
      </c>
      <c r="N1476" s="2391" t="s">
        <v>1027</v>
      </c>
      <c r="O1476" s="2437" t="s">
        <v>1027</v>
      </c>
      <c r="P1476" s="2391" t="s">
        <v>1027</v>
      </c>
      <c r="Q1476" s="152"/>
      <c r="R1476" s="152"/>
      <c r="S1476" s="152"/>
      <c r="T1476" s="152"/>
      <c r="U1476" s="152"/>
      <c r="V1476" s="152"/>
      <c r="W1476" s="152"/>
      <c r="X1476" s="152"/>
      <c r="Y1476" s="152"/>
      <c r="Z1476" s="152"/>
      <c r="AA1476" s="152"/>
      <c r="AB1476" s="152"/>
      <c r="AC1476" s="152"/>
      <c r="AD1476" s="152"/>
      <c r="AE1476" s="152"/>
      <c r="AF1476" s="152"/>
      <c r="AG1476" s="152"/>
      <c r="AH1476" s="152"/>
    </row>
    <row r="1477" spans="1:34" s="2185" customFormat="1" ht="13.8">
      <c r="A1477" s="2226" t="s">
        <v>590</v>
      </c>
      <c r="B1477" s="152"/>
      <c r="D1477" s="2340"/>
      <c r="E1477" s="2234">
        <v>15</v>
      </c>
      <c r="F1477" s="2187" t="s">
        <v>1027</v>
      </c>
      <c r="G1477" s="2389">
        <v>0</v>
      </c>
      <c r="H1477" s="2389" t="s">
        <v>1027</v>
      </c>
      <c r="I1477" s="226" t="s">
        <v>1442</v>
      </c>
      <c r="J1477" s="2391" t="s">
        <v>1027</v>
      </c>
      <c r="K1477" s="2391" t="s">
        <v>1027</v>
      </c>
      <c r="L1477" s="2391" t="s">
        <v>1027</v>
      </c>
      <c r="M1477" s="2391" t="s">
        <v>1027</v>
      </c>
      <c r="N1477" s="2391" t="s">
        <v>1027</v>
      </c>
      <c r="O1477" s="2437" t="s">
        <v>1027</v>
      </c>
      <c r="P1477" s="2391" t="s">
        <v>1027</v>
      </c>
      <c r="Q1477" s="152"/>
      <c r="R1477" s="152"/>
      <c r="S1477" s="152"/>
      <c r="T1477" s="152"/>
      <c r="U1477" s="152"/>
      <c r="V1477" s="152"/>
      <c r="W1477" s="152"/>
      <c r="X1477" s="152"/>
      <c r="Y1477" s="152"/>
      <c r="Z1477" s="152"/>
      <c r="AA1477" s="152"/>
      <c r="AB1477" s="152"/>
      <c r="AC1477" s="152"/>
      <c r="AD1477" s="152"/>
      <c r="AE1477" s="152"/>
      <c r="AF1477" s="152"/>
      <c r="AG1477" s="152"/>
      <c r="AH1477" s="152"/>
    </row>
    <row r="1478" spans="1:34" s="2185" customFormat="1" ht="13.8">
      <c r="A1478" s="2226" t="s">
        <v>590</v>
      </c>
      <c r="B1478" s="152"/>
      <c r="D1478" s="2340"/>
      <c r="E1478" s="2234">
        <v>16</v>
      </c>
      <c r="F1478" s="2187" t="s">
        <v>1027</v>
      </c>
      <c r="G1478" s="2389">
        <v>0</v>
      </c>
      <c r="H1478" s="2389" t="s">
        <v>1027</v>
      </c>
      <c r="I1478" s="226" t="s">
        <v>1442</v>
      </c>
      <c r="J1478" s="2391" t="s">
        <v>1027</v>
      </c>
      <c r="K1478" s="2391" t="s">
        <v>1027</v>
      </c>
      <c r="L1478" s="2391" t="s">
        <v>1027</v>
      </c>
      <c r="M1478" s="2391" t="s">
        <v>1027</v>
      </c>
      <c r="N1478" s="2391" t="s">
        <v>1027</v>
      </c>
      <c r="O1478" s="2437" t="s">
        <v>1027</v>
      </c>
      <c r="P1478" s="2391" t="s">
        <v>1027</v>
      </c>
      <c r="Q1478" s="152"/>
      <c r="R1478" s="152"/>
      <c r="S1478" s="152"/>
      <c r="T1478" s="152"/>
      <c r="U1478" s="152"/>
      <c r="V1478" s="152"/>
      <c r="W1478" s="152"/>
      <c r="X1478" s="152"/>
      <c r="Y1478" s="152"/>
      <c r="Z1478" s="152"/>
      <c r="AA1478" s="152"/>
      <c r="AB1478" s="152"/>
      <c r="AC1478" s="152"/>
      <c r="AD1478" s="152"/>
      <c r="AE1478" s="152"/>
      <c r="AF1478" s="152"/>
      <c r="AG1478" s="152"/>
      <c r="AH1478" s="152"/>
    </row>
    <row r="1479" spans="1:34" s="2185" customFormat="1" ht="13.8">
      <c r="A1479" s="2226" t="s">
        <v>590</v>
      </c>
      <c r="B1479" s="152"/>
      <c r="D1479" s="2340"/>
      <c r="E1479" s="2234">
        <v>17</v>
      </c>
      <c r="F1479" s="2187" t="s">
        <v>1027</v>
      </c>
      <c r="G1479" s="2389">
        <v>0</v>
      </c>
      <c r="H1479" s="2389" t="s">
        <v>1027</v>
      </c>
      <c r="I1479" s="226" t="s">
        <v>1442</v>
      </c>
      <c r="J1479" s="2391" t="s">
        <v>1027</v>
      </c>
      <c r="K1479" s="2391" t="s">
        <v>1027</v>
      </c>
      <c r="L1479" s="2391" t="s">
        <v>1027</v>
      </c>
      <c r="M1479" s="2391" t="s">
        <v>1027</v>
      </c>
      <c r="N1479" s="2391" t="s">
        <v>1027</v>
      </c>
      <c r="O1479" s="2437" t="s">
        <v>1027</v>
      </c>
      <c r="P1479" s="2391" t="s">
        <v>1027</v>
      </c>
      <c r="Q1479" s="152"/>
      <c r="R1479" s="152"/>
      <c r="S1479" s="152"/>
      <c r="T1479" s="152"/>
      <c r="U1479" s="152"/>
      <c r="V1479" s="152"/>
      <c r="W1479" s="152"/>
      <c r="X1479" s="152"/>
      <c r="Y1479" s="152"/>
      <c r="Z1479" s="152"/>
      <c r="AA1479" s="152"/>
      <c r="AB1479" s="152"/>
      <c r="AC1479" s="152"/>
      <c r="AD1479" s="152"/>
      <c r="AE1479" s="152"/>
      <c r="AF1479" s="152"/>
      <c r="AG1479" s="152"/>
      <c r="AH1479" s="152"/>
    </row>
    <row r="1480" spans="1:34" s="2185" customFormat="1" ht="13.8">
      <c r="A1480" s="2226" t="s">
        <v>590</v>
      </c>
      <c r="B1480" s="152"/>
      <c r="D1480" s="2340"/>
      <c r="E1480" s="2234">
        <v>18</v>
      </c>
      <c r="F1480" s="2187" t="s">
        <v>1027</v>
      </c>
      <c r="G1480" s="2389">
        <v>0</v>
      </c>
      <c r="H1480" s="2389" t="s">
        <v>1027</v>
      </c>
      <c r="I1480" s="226" t="s">
        <v>1442</v>
      </c>
      <c r="J1480" s="2391" t="s">
        <v>1027</v>
      </c>
      <c r="K1480" s="2391" t="s">
        <v>1027</v>
      </c>
      <c r="L1480" s="2391" t="s">
        <v>1027</v>
      </c>
      <c r="M1480" s="2391" t="s">
        <v>1027</v>
      </c>
      <c r="N1480" s="2391" t="s">
        <v>1027</v>
      </c>
      <c r="O1480" s="2437" t="s">
        <v>1027</v>
      </c>
      <c r="P1480" s="2391" t="s">
        <v>1027</v>
      </c>
      <c r="Q1480" s="152"/>
      <c r="R1480" s="152"/>
      <c r="S1480" s="152"/>
      <c r="T1480" s="152"/>
      <c r="U1480" s="152"/>
      <c r="V1480" s="152"/>
      <c r="W1480" s="152"/>
      <c r="X1480" s="152"/>
      <c r="Y1480" s="152"/>
      <c r="Z1480" s="152"/>
      <c r="AA1480" s="152"/>
      <c r="AB1480" s="152"/>
      <c r="AC1480" s="152"/>
      <c r="AD1480" s="152"/>
      <c r="AE1480" s="152"/>
      <c r="AF1480" s="152"/>
      <c r="AG1480" s="152"/>
      <c r="AH1480" s="152"/>
    </row>
    <row r="1481" spans="1:34" s="2185" customFormat="1" ht="13.8">
      <c r="A1481" s="2226" t="s">
        <v>590</v>
      </c>
      <c r="B1481" s="152"/>
      <c r="D1481" s="2340"/>
      <c r="E1481" s="2234">
        <v>19</v>
      </c>
      <c r="F1481" s="2187" t="s">
        <v>1027</v>
      </c>
      <c r="G1481" s="2389">
        <v>0</v>
      </c>
      <c r="H1481" s="2389" t="s">
        <v>1027</v>
      </c>
      <c r="I1481" s="226" t="s">
        <v>1442</v>
      </c>
      <c r="J1481" s="2391" t="s">
        <v>1027</v>
      </c>
      <c r="K1481" s="2391" t="s">
        <v>1027</v>
      </c>
      <c r="L1481" s="2391" t="s">
        <v>1027</v>
      </c>
      <c r="M1481" s="2391" t="s">
        <v>1027</v>
      </c>
      <c r="N1481" s="2391" t="s">
        <v>1027</v>
      </c>
      <c r="O1481" s="2437" t="s">
        <v>1027</v>
      </c>
      <c r="P1481" s="2391" t="s">
        <v>1027</v>
      </c>
      <c r="Q1481" s="152"/>
      <c r="R1481" s="152"/>
      <c r="S1481" s="152"/>
      <c r="T1481" s="152"/>
      <c r="U1481" s="152"/>
      <c r="V1481" s="152"/>
      <c r="W1481" s="152"/>
      <c r="X1481" s="152"/>
      <c r="Y1481" s="152"/>
      <c r="Z1481" s="152"/>
      <c r="AA1481" s="152"/>
      <c r="AB1481" s="152"/>
      <c r="AC1481" s="152"/>
      <c r="AD1481" s="152"/>
      <c r="AE1481" s="152"/>
      <c r="AF1481" s="152"/>
      <c r="AG1481" s="152"/>
      <c r="AH1481" s="152"/>
    </row>
    <row r="1482" spans="1:34" s="2185" customFormat="1" ht="13.8">
      <c r="A1482" s="2226" t="s">
        <v>590</v>
      </c>
      <c r="B1482" s="152"/>
      <c r="D1482" s="2340"/>
      <c r="E1482" s="2234">
        <v>20</v>
      </c>
      <c r="F1482" s="2187" t="s">
        <v>1027</v>
      </c>
      <c r="G1482" s="2389">
        <v>0</v>
      </c>
      <c r="H1482" s="2389" t="s">
        <v>1027</v>
      </c>
      <c r="I1482" s="226" t="s">
        <v>1442</v>
      </c>
      <c r="J1482" s="2391" t="s">
        <v>1027</v>
      </c>
      <c r="K1482" s="2391" t="s">
        <v>1027</v>
      </c>
      <c r="L1482" s="2391" t="s">
        <v>1027</v>
      </c>
      <c r="M1482" s="2391" t="s">
        <v>1027</v>
      </c>
      <c r="N1482" s="2391" t="s">
        <v>1027</v>
      </c>
      <c r="O1482" s="2437" t="s">
        <v>1027</v>
      </c>
      <c r="P1482" s="2391" t="s">
        <v>1027</v>
      </c>
      <c r="Q1482" s="152"/>
      <c r="R1482" s="152"/>
      <c r="S1482" s="152"/>
      <c r="T1482" s="152"/>
      <c r="U1482" s="152"/>
      <c r="V1482" s="152"/>
      <c r="W1482" s="152"/>
      <c r="X1482" s="152"/>
      <c r="Y1482" s="152"/>
      <c r="Z1482" s="152"/>
      <c r="AA1482" s="152"/>
      <c r="AB1482" s="152"/>
      <c r="AC1482" s="152"/>
      <c r="AD1482" s="152"/>
      <c r="AE1482" s="152"/>
      <c r="AF1482" s="152"/>
      <c r="AG1482" s="152"/>
      <c r="AH1482" s="152"/>
    </row>
    <row r="1483" spans="1:34" s="2185" customFormat="1" ht="13.8">
      <c r="A1483" s="2226" t="s">
        <v>590</v>
      </c>
      <c r="B1483" s="152"/>
      <c r="D1483" s="2340"/>
      <c r="E1483" s="2234">
        <v>21</v>
      </c>
      <c r="F1483" s="2187" t="s">
        <v>1027</v>
      </c>
      <c r="G1483" s="2389">
        <v>0</v>
      </c>
      <c r="H1483" s="2389" t="s">
        <v>1027</v>
      </c>
      <c r="I1483" s="226" t="s">
        <v>1442</v>
      </c>
      <c r="J1483" s="2391" t="s">
        <v>1027</v>
      </c>
      <c r="K1483" s="2391" t="s">
        <v>1027</v>
      </c>
      <c r="L1483" s="2391" t="s">
        <v>1027</v>
      </c>
      <c r="M1483" s="2391" t="s">
        <v>1027</v>
      </c>
      <c r="N1483" s="2391" t="s">
        <v>1027</v>
      </c>
      <c r="O1483" s="2437" t="s">
        <v>1027</v>
      </c>
      <c r="P1483" s="2391" t="s">
        <v>1027</v>
      </c>
      <c r="Q1483" s="152"/>
      <c r="R1483" s="152"/>
      <c r="S1483" s="152"/>
      <c r="T1483" s="152"/>
      <c r="U1483" s="152"/>
      <c r="V1483" s="152"/>
      <c r="W1483" s="152"/>
      <c r="X1483" s="152"/>
      <c r="Y1483" s="152"/>
      <c r="Z1483" s="152"/>
      <c r="AA1483" s="152"/>
      <c r="AB1483" s="152"/>
      <c r="AC1483" s="152"/>
      <c r="AD1483" s="152"/>
      <c r="AE1483" s="152"/>
      <c r="AF1483" s="152"/>
      <c r="AG1483" s="152"/>
      <c r="AH1483" s="152"/>
    </row>
    <row r="1484" spans="1:34" s="2185" customFormat="1" ht="13.8">
      <c r="A1484" s="2226" t="s">
        <v>590</v>
      </c>
      <c r="B1484" s="152"/>
      <c r="D1484" s="2340"/>
      <c r="E1484" s="2234">
        <v>22</v>
      </c>
      <c r="F1484" s="2187" t="s">
        <v>1027</v>
      </c>
      <c r="G1484" s="2389">
        <v>0</v>
      </c>
      <c r="H1484" s="2389" t="s">
        <v>1027</v>
      </c>
      <c r="I1484" s="226" t="s">
        <v>1442</v>
      </c>
      <c r="J1484" s="2391" t="s">
        <v>1027</v>
      </c>
      <c r="K1484" s="2391" t="s">
        <v>1027</v>
      </c>
      <c r="L1484" s="2391" t="s">
        <v>1027</v>
      </c>
      <c r="M1484" s="2391" t="s">
        <v>1027</v>
      </c>
      <c r="N1484" s="2391" t="s">
        <v>1027</v>
      </c>
      <c r="O1484" s="2437" t="s">
        <v>1027</v>
      </c>
      <c r="P1484" s="2391" t="s">
        <v>1027</v>
      </c>
      <c r="Q1484" s="152"/>
      <c r="R1484" s="152"/>
      <c r="S1484" s="152"/>
      <c r="T1484" s="152"/>
      <c r="U1484" s="152"/>
      <c r="V1484" s="152"/>
      <c r="W1484" s="152"/>
      <c r="X1484" s="152"/>
      <c r="Y1484" s="152"/>
      <c r="Z1484" s="152"/>
      <c r="AA1484" s="152"/>
      <c r="AB1484" s="152"/>
      <c r="AC1484" s="152"/>
      <c r="AD1484" s="152"/>
      <c r="AE1484" s="152"/>
      <c r="AF1484" s="152"/>
      <c r="AG1484" s="152"/>
      <c r="AH1484" s="152"/>
    </row>
    <row r="1485" spans="1:34" s="2185" customFormat="1" ht="13.8">
      <c r="A1485" s="2226" t="s">
        <v>590</v>
      </c>
      <c r="B1485" s="152"/>
      <c r="D1485" s="2340"/>
      <c r="E1485" s="2234">
        <v>23</v>
      </c>
      <c r="F1485" s="2187" t="s">
        <v>1027</v>
      </c>
      <c r="G1485" s="2389">
        <v>0</v>
      </c>
      <c r="H1485" s="2389" t="s">
        <v>1027</v>
      </c>
      <c r="I1485" s="226" t="s">
        <v>1442</v>
      </c>
      <c r="J1485" s="2391" t="s">
        <v>1027</v>
      </c>
      <c r="K1485" s="2391" t="s">
        <v>1027</v>
      </c>
      <c r="L1485" s="2391" t="s">
        <v>1027</v>
      </c>
      <c r="M1485" s="2391" t="s">
        <v>1027</v>
      </c>
      <c r="N1485" s="2391" t="s">
        <v>1027</v>
      </c>
      <c r="O1485" s="2437" t="s">
        <v>1027</v>
      </c>
      <c r="P1485" s="2391" t="s">
        <v>1027</v>
      </c>
      <c r="Q1485" s="152"/>
      <c r="R1485" s="152"/>
      <c r="S1485" s="152"/>
      <c r="T1485" s="152"/>
      <c r="U1485" s="152"/>
      <c r="V1485" s="152"/>
      <c r="W1485" s="152"/>
      <c r="X1485" s="152"/>
      <c r="Y1485" s="152"/>
      <c r="Z1485" s="152"/>
      <c r="AA1485" s="152"/>
      <c r="AB1485" s="152"/>
      <c r="AC1485" s="152"/>
      <c r="AD1485" s="152"/>
      <c r="AE1485" s="152"/>
      <c r="AF1485" s="152"/>
      <c r="AG1485" s="152"/>
      <c r="AH1485" s="152"/>
    </row>
    <row r="1486" spans="1:34" s="2185" customFormat="1" ht="13.8">
      <c r="A1486" s="2226" t="s">
        <v>590</v>
      </c>
      <c r="B1486" s="152"/>
      <c r="D1486" s="2340"/>
      <c r="E1486" s="2234">
        <v>24</v>
      </c>
      <c r="F1486" s="2187" t="s">
        <v>1027</v>
      </c>
      <c r="G1486" s="2389">
        <v>0</v>
      </c>
      <c r="H1486" s="2389" t="s">
        <v>1027</v>
      </c>
      <c r="I1486" s="226" t="s">
        <v>1442</v>
      </c>
      <c r="J1486" s="2391" t="s">
        <v>1027</v>
      </c>
      <c r="K1486" s="2391" t="s">
        <v>1027</v>
      </c>
      <c r="L1486" s="2391" t="s">
        <v>1027</v>
      </c>
      <c r="M1486" s="2391" t="s">
        <v>1027</v>
      </c>
      <c r="N1486" s="2391" t="s">
        <v>1027</v>
      </c>
      <c r="O1486" s="2437" t="s">
        <v>1027</v>
      </c>
      <c r="P1486" s="2391" t="s">
        <v>1027</v>
      </c>
      <c r="Q1486" s="152"/>
      <c r="R1486" s="152"/>
      <c r="S1486" s="152"/>
      <c r="T1486" s="152"/>
      <c r="U1486" s="152"/>
      <c r="V1486" s="152"/>
      <c r="W1486" s="152"/>
      <c r="X1486" s="152"/>
      <c r="Y1486" s="152"/>
      <c r="Z1486" s="152"/>
      <c r="AA1486" s="152"/>
      <c r="AB1486" s="152"/>
      <c r="AC1486" s="152"/>
      <c r="AD1486" s="152"/>
      <c r="AE1486" s="152"/>
      <c r="AF1486" s="152"/>
      <c r="AG1486" s="152"/>
      <c r="AH1486" s="152"/>
    </row>
    <row r="1487" spans="1:34" s="2185" customFormat="1" ht="13.8">
      <c r="A1487" s="2226" t="s">
        <v>590</v>
      </c>
      <c r="B1487" s="152"/>
      <c r="D1487" s="2340"/>
      <c r="E1487" s="2234">
        <v>25</v>
      </c>
      <c r="F1487" s="2187" t="s">
        <v>1027</v>
      </c>
      <c r="G1487" s="2389">
        <v>0</v>
      </c>
      <c r="H1487" s="2389" t="s">
        <v>1027</v>
      </c>
      <c r="I1487" s="226" t="s">
        <v>1442</v>
      </c>
      <c r="J1487" s="2391" t="s">
        <v>1027</v>
      </c>
      <c r="K1487" s="2391" t="s">
        <v>1027</v>
      </c>
      <c r="L1487" s="2391" t="s">
        <v>1027</v>
      </c>
      <c r="M1487" s="2391" t="s">
        <v>1027</v>
      </c>
      <c r="N1487" s="2391" t="s">
        <v>1027</v>
      </c>
      <c r="O1487" s="2437" t="s">
        <v>1027</v>
      </c>
      <c r="P1487" s="2391" t="s">
        <v>1027</v>
      </c>
      <c r="Q1487" s="152"/>
      <c r="R1487" s="152"/>
      <c r="S1487" s="152"/>
      <c r="T1487" s="152"/>
      <c r="U1487" s="152"/>
      <c r="V1487" s="152"/>
      <c r="W1487" s="152"/>
      <c r="X1487" s="152"/>
      <c r="Y1487" s="152"/>
      <c r="Z1487" s="152"/>
      <c r="AA1487" s="152"/>
      <c r="AB1487" s="152"/>
      <c r="AC1487" s="152"/>
      <c r="AD1487" s="152"/>
      <c r="AE1487" s="152"/>
      <c r="AF1487" s="152"/>
      <c r="AG1487" s="152"/>
      <c r="AH1487" s="152"/>
    </row>
    <row r="1488" spans="1:34" s="2185" customFormat="1" ht="13.8">
      <c r="A1488" s="152"/>
      <c r="B1488" s="152"/>
      <c r="D1488" s="2340"/>
      <c r="F1488" s="2355" t="s">
        <v>1468</v>
      </c>
      <c r="G1488" s="2371"/>
      <c r="H1488" s="2371"/>
      <c r="I1488" s="2371">
        <v>0</v>
      </c>
      <c r="J1488" s="2393">
        <v>0</v>
      </c>
      <c r="K1488" s="2393">
        <v>0</v>
      </c>
      <c r="L1488" s="2393">
        <v>0</v>
      </c>
      <c r="M1488" s="2393">
        <v>0</v>
      </c>
      <c r="N1488" s="2393">
        <v>0</v>
      </c>
      <c r="O1488" s="2393">
        <v>0</v>
      </c>
      <c r="P1488" s="2393">
        <v>0</v>
      </c>
      <c r="Q1488" s="152"/>
      <c r="R1488" s="152"/>
      <c r="S1488" s="152"/>
      <c r="T1488" s="152"/>
      <c r="U1488" s="152"/>
      <c r="V1488" s="152"/>
      <c r="W1488" s="152"/>
      <c r="X1488" s="152"/>
      <c r="Y1488" s="152"/>
      <c r="Z1488" s="152"/>
      <c r="AA1488" s="152"/>
      <c r="AB1488" s="152"/>
      <c r="AC1488" s="152"/>
      <c r="AD1488" s="152"/>
      <c r="AE1488" s="152"/>
      <c r="AF1488" s="152"/>
      <c r="AG1488" s="152"/>
      <c r="AH1488" s="152"/>
    </row>
    <row r="1489" spans="1:34" s="2185" customFormat="1" ht="13.2">
      <c r="A1489" s="152"/>
      <c r="B1489" s="152"/>
      <c r="D1489" s="2439"/>
      <c r="E1489" s="2339"/>
      <c r="F1489" s="2187"/>
      <c r="O1489" s="2372"/>
      <c r="P1489" s="2373"/>
      <c r="Q1489" s="152"/>
      <c r="R1489" s="152"/>
      <c r="S1489" s="152"/>
      <c r="T1489" s="152"/>
      <c r="U1489" s="152"/>
      <c r="V1489" s="152"/>
      <c r="W1489" s="152"/>
      <c r="X1489" s="152"/>
      <c r="Y1489" s="152"/>
      <c r="Z1489" s="152"/>
      <c r="AA1489" s="152"/>
      <c r="AB1489" s="152"/>
      <c r="AC1489" s="152"/>
      <c r="AD1489" s="152"/>
      <c r="AE1489" s="152"/>
      <c r="AF1489" s="152"/>
      <c r="AG1489" s="152"/>
      <c r="AH1489" s="152"/>
    </row>
    <row r="1490" spans="1:34" s="152" customFormat="1" ht="13.8">
      <c r="C1490" s="2185"/>
      <c r="D1490" s="2187"/>
      <c r="E1490" s="2187"/>
      <c r="F1490" s="2187"/>
      <c r="G1490" s="2185"/>
      <c r="H1490" s="2185"/>
      <c r="I1490" s="2185"/>
      <c r="J1490" s="2185"/>
      <c r="K1490" s="2185"/>
      <c r="L1490" s="2185"/>
      <c r="M1490" s="2185"/>
      <c r="N1490" s="2185"/>
      <c r="O1490" s="2373"/>
      <c r="P1490" s="2373"/>
      <c r="Q1490" s="2185"/>
      <c r="R1490" s="2375"/>
      <c r="S1490" s="2185"/>
      <c r="T1490" s="2185"/>
      <c r="U1490" s="2185"/>
      <c r="V1490" s="2185"/>
      <c r="W1490" s="2185"/>
      <c r="X1490" s="2185"/>
      <c r="Y1490" s="2185"/>
      <c r="Z1490" s="2185"/>
      <c r="AA1490" s="2185"/>
      <c r="AB1490" s="2185"/>
      <c r="AC1490" s="2185"/>
      <c r="AD1490" s="2185"/>
      <c r="AE1490" s="2185"/>
      <c r="AF1490" s="2185"/>
    </row>
    <row r="1491" spans="1:34" s="152" customFormat="1" ht="18">
      <c r="C1491" s="2450">
        <v>10</v>
      </c>
      <c r="D1491" s="2451" t="s">
        <v>1469</v>
      </c>
      <c r="E1491" s="2451"/>
      <c r="F1491" s="2453"/>
      <c r="G1491" s="2454"/>
      <c r="H1491" s="2453" t="s">
        <v>1470</v>
      </c>
      <c r="I1491" s="2454"/>
      <c r="J1491" s="2454"/>
      <c r="K1491" s="2454"/>
      <c r="L1491" s="2381"/>
      <c r="M1491" s="2381"/>
      <c r="N1491" s="2381"/>
      <c r="O1491" s="2381"/>
      <c r="P1491" s="2381"/>
      <c r="Q1491" s="2381"/>
      <c r="R1491" s="2381"/>
      <c r="S1491" s="2381"/>
      <c r="T1491" s="2381"/>
      <c r="U1491" s="2381"/>
      <c r="V1491" s="2381"/>
      <c r="W1491" s="2381"/>
      <c r="X1491" s="2381"/>
      <c r="Y1491" s="2381"/>
      <c r="Z1491" s="2455"/>
      <c r="AA1491" s="2455"/>
      <c r="AB1491" s="2455"/>
      <c r="AC1491" s="2455"/>
      <c r="AD1491" s="2185"/>
      <c r="AE1491" s="2185"/>
    </row>
    <row r="1492" spans="1:34" s="152" customFormat="1" ht="13.2">
      <c r="F1492" s="2186"/>
      <c r="G1492" s="2186"/>
      <c r="H1492" s="2186"/>
      <c r="I1492" s="2186"/>
      <c r="J1492" s="2186"/>
      <c r="K1492" s="2186"/>
      <c r="L1492" s="2186"/>
      <c r="M1492" s="2186"/>
      <c r="N1492" s="2186"/>
      <c r="O1492" s="2186"/>
      <c r="P1492" s="2186"/>
      <c r="Q1492" s="2186"/>
      <c r="R1492" s="2186"/>
      <c r="S1492" s="2186"/>
      <c r="T1492" s="2186"/>
      <c r="U1492" s="2186"/>
      <c r="V1492" s="2186"/>
      <c r="W1492" s="2186"/>
      <c r="X1492" s="2186"/>
      <c r="Y1492" s="2186"/>
    </row>
    <row r="1493" spans="1:34" s="152" customFormat="1" ht="13.2">
      <c r="E1493" s="2473"/>
      <c r="F1493" s="2474"/>
      <c r="G1493" s="2474"/>
      <c r="H1493" s="2474"/>
      <c r="I1493" s="2474"/>
      <c r="J1493" s="2474"/>
      <c r="K1493" s="2474"/>
      <c r="L1493" s="2474"/>
      <c r="M1493" s="2474"/>
      <c r="N1493" s="2474"/>
      <c r="O1493" s="2474"/>
      <c r="P1493" s="2474"/>
      <c r="Q1493" s="2474"/>
      <c r="R1493" s="2474"/>
      <c r="S1493" s="2474"/>
      <c r="T1493" s="2474"/>
      <c r="U1493" s="2474"/>
      <c r="V1493" s="2474"/>
      <c r="W1493" s="2475"/>
      <c r="X1493" s="2186"/>
      <c r="Y1493" s="2185"/>
    </row>
    <row r="1494" spans="1:34" s="152" customFormat="1" ht="13.8">
      <c r="E1494" s="2476"/>
      <c r="F1494" s="2477" t="s">
        <v>1523</v>
      </c>
      <c r="G1494" s="2477"/>
      <c r="H1494" s="2477"/>
      <c r="I1494" s="2320"/>
      <c r="J1494" s="2288"/>
      <c r="K1494" s="2477"/>
      <c r="L1494" s="2477"/>
      <c r="M1494" s="2477"/>
      <c r="N1494" s="2477"/>
      <c r="O1494" s="2477"/>
      <c r="P1494" s="2477"/>
      <c r="Q1494" s="2477"/>
      <c r="R1494" s="2477"/>
      <c r="S1494" s="2477"/>
      <c r="T1494" s="2477"/>
      <c r="U1494" s="2477"/>
      <c r="V1494" s="2477"/>
      <c r="W1494" s="2478"/>
      <c r="X1494" s="2186"/>
      <c r="Y1494" s="2185"/>
    </row>
    <row r="1495" spans="1:34" s="152" customFormat="1" ht="13.8">
      <c r="E1495" s="2476"/>
      <c r="F1495" s="2477"/>
      <c r="G1495" s="2477"/>
      <c r="H1495" s="2477"/>
      <c r="I1495" s="2320"/>
      <c r="J1495" s="2479">
        <v>1988</v>
      </c>
      <c r="K1495" s="2479">
        <v>1989</v>
      </c>
      <c r="L1495" s="2479">
        <v>1990</v>
      </c>
      <c r="M1495" s="2479">
        <v>1991</v>
      </c>
      <c r="N1495" s="2479">
        <v>1992</v>
      </c>
      <c r="O1495" s="2479">
        <v>1993</v>
      </c>
      <c r="P1495" s="2479">
        <v>1994</v>
      </c>
      <c r="Q1495" s="2479">
        <v>1995</v>
      </c>
      <c r="R1495" s="2479">
        <v>1996</v>
      </c>
      <c r="S1495" s="2479">
        <v>1997</v>
      </c>
      <c r="T1495" s="2479">
        <v>1998</v>
      </c>
      <c r="U1495" s="2479">
        <v>1999</v>
      </c>
      <c r="V1495" s="2479">
        <v>2000</v>
      </c>
      <c r="W1495" s="2480"/>
      <c r="X1495" s="2186"/>
      <c r="Y1495" s="2185"/>
    </row>
    <row r="1496" spans="1:34" s="152" customFormat="1" ht="13.8">
      <c r="E1496" s="2476"/>
      <c r="F1496" s="2481" t="s">
        <v>846</v>
      </c>
      <c r="G1496" s="2482" t="s">
        <v>290</v>
      </c>
      <c r="H1496" s="2477"/>
      <c r="I1496" s="2320"/>
      <c r="J1496" s="2288" t="s">
        <v>1471</v>
      </c>
      <c r="K1496" s="2288" t="s">
        <v>1472</v>
      </c>
      <c r="L1496" s="2288" t="s">
        <v>1473</v>
      </c>
      <c r="M1496" s="2288" t="s">
        <v>1474</v>
      </c>
      <c r="N1496" s="2288" t="s">
        <v>1475</v>
      </c>
      <c r="O1496" s="2288" t="s">
        <v>1476</v>
      </c>
      <c r="P1496" s="2288" t="s">
        <v>1477</v>
      </c>
      <c r="Q1496" s="2288" t="s">
        <v>1478</v>
      </c>
      <c r="R1496" s="2288" t="s">
        <v>1479</v>
      </c>
      <c r="S1496" s="2288" t="s">
        <v>1480</v>
      </c>
      <c r="T1496" s="2288" t="s">
        <v>1481</v>
      </c>
      <c r="U1496" s="2288" t="s">
        <v>1482</v>
      </c>
      <c r="V1496" s="2288" t="s">
        <v>1483</v>
      </c>
      <c r="W1496" s="2478"/>
      <c r="X1496" s="2186"/>
      <c r="Y1496" s="2185"/>
    </row>
    <row r="1497" spans="1:34" s="152" customFormat="1" ht="13.2">
      <c r="E1497" s="2483">
        <v>0</v>
      </c>
      <c r="F1497" s="2484">
        <v>0</v>
      </c>
      <c r="G1497" s="2485">
        <v>0</v>
      </c>
      <c r="H1497" s="2486"/>
      <c r="I1497" s="2487" t="s">
        <v>1484</v>
      </c>
      <c r="J1497" s="2488">
        <v>41639</v>
      </c>
      <c r="K1497" s="2488">
        <v>41729</v>
      </c>
      <c r="L1497" s="2488">
        <v>41820</v>
      </c>
      <c r="M1497" s="2488">
        <v>41912</v>
      </c>
      <c r="N1497" s="2488">
        <v>42004</v>
      </c>
      <c r="O1497" s="2488">
        <v>42094</v>
      </c>
      <c r="P1497" s="2488">
        <v>42185</v>
      </c>
      <c r="Q1497" s="2488">
        <v>42277</v>
      </c>
      <c r="R1497" s="2488">
        <v>42369</v>
      </c>
      <c r="S1497" s="2488">
        <v>42460</v>
      </c>
      <c r="T1497" s="2488">
        <v>42551</v>
      </c>
      <c r="U1497" s="2488">
        <v>42643</v>
      </c>
      <c r="V1497" s="2488">
        <v>42735</v>
      </c>
      <c r="W1497" s="2478"/>
      <c r="X1497" s="2186"/>
      <c r="Y1497" s="2185"/>
    </row>
    <row r="1498" spans="1:34" s="152" customFormat="1" ht="13.8">
      <c r="A1498" s="2226" t="s">
        <v>232</v>
      </c>
      <c r="E1498" s="2489">
        <v>1</v>
      </c>
      <c r="F1498" s="2490" t="s">
        <v>1494</v>
      </c>
      <c r="G1498" s="2491" t="s">
        <v>945</v>
      </c>
      <c r="H1498" s="2491"/>
      <c r="I1498" s="2185" t="s">
        <v>1484</v>
      </c>
      <c r="J1498" s="2492">
        <v>40724</v>
      </c>
      <c r="K1498" s="2492">
        <v>40816</v>
      </c>
      <c r="L1498" s="2492">
        <v>40908</v>
      </c>
      <c r="M1498" s="2492">
        <v>40999</v>
      </c>
      <c r="N1498" s="2492">
        <v>41090</v>
      </c>
      <c r="O1498" s="2492">
        <v>41182</v>
      </c>
      <c r="P1498" s="2492">
        <v>41274</v>
      </c>
      <c r="Q1498" s="2492">
        <v>41364</v>
      </c>
      <c r="R1498" s="2492">
        <v>41455</v>
      </c>
      <c r="S1498" s="2492">
        <v>41547</v>
      </c>
      <c r="T1498" s="2492">
        <v>41639</v>
      </c>
      <c r="U1498" s="2492">
        <v>41729</v>
      </c>
      <c r="V1498" s="2492">
        <v>41820</v>
      </c>
      <c r="W1498" s="2478"/>
      <c r="X1498" s="2186"/>
      <c r="Y1498" s="2185"/>
    </row>
    <row r="1499" spans="1:34" s="152" customFormat="1" ht="13.8">
      <c r="A1499" s="2226" t="s">
        <v>232</v>
      </c>
      <c r="E1499" s="2489">
        <v>2</v>
      </c>
      <c r="F1499" s="2490" t="s">
        <v>1498</v>
      </c>
      <c r="G1499" s="2491" t="s">
        <v>953</v>
      </c>
      <c r="H1499" s="2491"/>
      <c r="I1499" s="2185" t="s">
        <v>1484</v>
      </c>
      <c r="J1499" s="2492">
        <v>40724</v>
      </c>
      <c r="K1499" s="2492">
        <v>40816</v>
      </c>
      <c r="L1499" s="2492">
        <v>40908</v>
      </c>
      <c r="M1499" s="2492">
        <v>40999</v>
      </c>
      <c r="N1499" s="2492">
        <v>41090</v>
      </c>
      <c r="O1499" s="2492">
        <v>41182</v>
      </c>
      <c r="P1499" s="2492">
        <v>41274</v>
      </c>
      <c r="Q1499" s="2492">
        <v>41364</v>
      </c>
      <c r="R1499" s="2492">
        <v>41455</v>
      </c>
      <c r="S1499" s="2492">
        <v>41547</v>
      </c>
      <c r="T1499" s="2492">
        <v>41639</v>
      </c>
      <c r="U1499" s="2492">
        <v>41729</v>
      </c>
      <c r="V1499" s="2492">
        <v>41820</v>
      </c>
      <c r="W1499" s="2478"/>
      <c r="X1499" s="2186"/>
      <c r="Y1499" s="2185"/>
    </row>
    <row r="1500" spans="1:34" s="152" customFormat="1" ht="13.8">
      <c r="A1500" s="2226" t="s">
        <v>232</v>
      </c>
      <c r="E1500" s="2489">
        <v>3</v>
      </c>
      <c r="F1500" s="2490" t="s">
        <v>1500</v>
      </c>
      <c r="G1500" s="2491" t="s">
        <v>964</v>
      </c>
      <c r="H1500" s="2491"/>
      <c r="I1500" s="2185" t="s">
        <v>1484</v>
      </c>
      <c r="J1500" s="2492">
        <v>40724</v>
      </c>
      <c r="K1500" s="2492">
        <v>40816</v>
      </c>
      <c r="L1500" s="2492">
        <v>40908</v>
      </c>
      <c r="M1500" s="2492">
        <v>40999</v>
      </c>
      <c r="N1500" s="2492">
        <v>41090</v>
      </c>
      <c r="O1500" s="2492">
        <v>41182</v>
      </c>
      <c r="P1500" s="2492">
        <v>41274</v>
      </c>
      <c r="Q1500" s="2492">
        <v>41364</v>
      </c>
      <c r="R1500" s="2492">
        <v>41455</v>
      </c>
      <c r="S1500" s="2492">
        <v>41547</v>
      </c>
      <c r="T1500" s="2492">
        <v>41639</v>
      </c>
      <c r="U1500" s="2492">
        <v>41729</v>
      </c>
      <c r="V1500" s="2492">
        <v>41820</v>
      </c>
      <c r="W1500" s="2478"/>
      <c r="X1500" s="2186"/>
      <c r="Y1500" s="2185"/>
    </row>
    <row r="1501" spans="1:34" s="152" customFormat="1" ht="13.8">
      <c r="A1501" s="2226" t="s">
        <v>232</v>
      </c>
      <c r="E1501" s="2489">
        <v>4</v>
      </c>
      <c r="F1501" s="2490" t="s">
        <v>1503</v>
      </c>
      <c r="G1501" s="2491" t="s">
        <v>971</v>
      </c>
      <c r="H1501" s="2491"/>
      <c r="I1501" s="2185" t="s">
        <v>1484</v>
      </c>
      <c r="J1501" s="2492">
        <v>40725</v>
      </c>
      <c r="K1501" s="2492">
        <v>40816</v>
      </c>
      <c r="L1501" s="2492">
        <v>40907</v>
      </c>
      <c r="M1501" s="2492">
        <v>40998</v>
      </c>
      <c r="N1501" s="2492">
        <v>41089</v>
      </c>
      <c r="O1501" s="2492">
        <v>41180</v>
      </c>
      <c r="P1501" s="2492">
        <v>41271</v>
      </c>
      <c r="Q1501" s="2492">
        <v>41362</v>
      </c>
      <c r="R1501" s="2492">
        <v>41453</v>
      </c>
      <c r="S1501" s="2492">
        <v>41544</v>
      </c>
      <c r="T1501" s="2492">
        <v>41635</v>
      </c>
      <c r="U1501" s="2492">
        <v>41726</v>
      </c>
      <c r="V1501" s="2492">
        <v>41817</v>
      </c>
      <c r="W1501" s="2478"/>
      <c r="X1501" s="2186"/>
      <c r="Y1501" s="2185"/>
    </row>
    <row r="1502" spans="1:34" s="152" customFormat="1" ht="13.8">
      <c r="A1502" s="2226" t="s">
        <v>232</v>
      </c>
      <c r="E1502" s="2489">
        <v>5</v>
      </c>
      <c r="F1502" s="2490" t="s">
        <v>1504</v>
      </c>
      <c r="G1502" s="2491" t="s">
        <v>978</v>
      </c>
      <c r="H1502" s="2491"/>
      <c r="I1502" s="2185" t="s">
        <v>1484</v>
      </c>
      <c r="J1502" s="2492">
        <v>40724</v>
      </c>
      <c r="K1502" s="2492">
        <v>40816</v>
      </c>
      <c r="L1502" s="2492">
        <v>40908</v>
      </c>
      <c r="M1502" s="2492">
        <v>40999</v>
      </c>
      <c r="N1502" s="2492">
        <v>41090</v>
      </c>
      <c r="O1502" s="2492">
        <v>41182</v>
      </c>
      <c r="P1502" s="2492">
        <v>41274</v>
      </c>
      <c r="Q1502" s="2492">
        <v>41364</v>
      </c>
      <c r="R1502" s="2492">
        <v>41455</v>
      </c>
      <c r="S1502" s="2492">
        <v>41547</v>
      </c>
      <c r="T1502" s="2492">
        <v>41639</v>
      </c>
      <c r="U1502" s="2492">
        <v>41729</v>
      </c>
      <c r="V1502" s="2492">
        <v>41820</v>
      </c>
      <c r="W1502" s="2478"/>
      <c r="X1502" s="2186"/>
      <c r="Y1502" s="2185"/>
    </row>
    <row r="1503" spans="1:34" s="152" customFormat="1" ht="13.8">
      <c r="A1503" s="2226" t="s">
        <v>232</v>
      </c>
      <c r="E1503" s="2489">
        <v>6</v>
      </c>
      <c r="F1503" s="2490" t="s">
        <v>1505</v>
      </c>
      <c r="G1503" s="2491" t="s">
        <v>985</v>
      </c>
      <c r="H1503" s="2491"/>
      <c r="I1503" s="2185" t="s">
        <v>1484</v>
      </c>
      <c r="J1503" s="2492">
        <v>40724</v>
      </c>
      <c r="K1503" s="2492">
        <v>40816</v>
      </c>
      <c r="L1503" s="2492">
        <v>40908</v>
      </c>
      <c r="M1503" s="2492">
        <v>40999</v>
      </c>
      <c r="N1503" s="2492">
        <v>41090</v>
      </c>
      <c r="O1503" s="2492">
        <v>41182</v>
      </c>
      <c r="P1503" s="2492">
        <v>41274</v>
      </c>
      <c r="Q1503" s="2492">
        <v>41364</v>
      </c>
      <c r="R1503" s="2492">
        <v>41455</v>
      </c>
      <c r="S1503" s="2492">
        <v>41547</v>
      </c>
      <c r="T1503" s="2492">
        <v>41639</v>
      </c>
      <c r="U1503" s="2492">
        <v>41729</v>
      </c>
      <c r="V1503" s="2492">
        <v>41820</v>
      </c>
      <c r="W1503" s="2478"/>
      <c r="X1503" s="2186"/>
      <c r="Y1503" s="2185"/>
    </row>
    <row r="1504" spans="1:34" s="152" customFormat="1" ht="13.8">
      <c r="A1504" s="2226" t="s">
        <v>232</v>
      </c>
      <c r="E1504" s="2489">
        <v>7</v>
      </c>
      <c r="F1504" s="2490" t="s">
        <v>1508</v>
      </c>
      <c r="G1504" s="2491" t="s">
        <v>996</v>
      </c>
      <c r="H1504" s="2491"/>
      <c r="I1504" s="2185" t="s">
        <v>1484</v>
      </c>
      <c r="J1504" s="2492">
        <v>40727</v>
      </c>
      <c r="K1504" s="2492">
        <v>40818</v>
      </c>
      <c r="L1504" s="2492">
        <v>40909</v>
      </c>
      <c r="M1504" s="2492">
        <v>41000</v>
      </c>
      <c r="N1504" s="2492">
        <v>41091</v>
      </c>
      <c r="O1504" s="2492">
        <v>41182</v>
      </c>
      <c r="P1504" s="2492">
        <v>41273</v>
      </c>
      <c r="Q1504" s="2492">
        <v>41364</v>
      </c>
      <c r="R1504" s="2492">
        <v>41455</v>
      </c>
      <c r="S1504" s="2492">
        <v>41546</v>
      </c>
      <c r="T1504" s="2492">
        <v>41637</v>
      </c>
      <c r="U1504" s="2492">
        <v>41728</v>
      </c>
      <c r="V1504" s="2492">
        <v>41819</v>
      </c>
      <c r="W1504" s="2478"/>
      <c r="X1504" s="2186"/>
      <c r="Y1504" s="2185"/>
    </row>
    <row r="1505" spans="1:25" s="152" customFormat="1" ht="13.8">
      <c r="A1505" s="2226" t="s">
        <v>232</v>
      </c>
      <c r="E1505" s="2489">
        <v>8</v>
      </c>
      <c r="F1505" s="2490" t="s">
        <v>1510</v>
      </c>
      <c r="G1505" s="2491" t="s">
        <v>1004</v>
      </c>
      <c r="H1505" s="2491"/>
      <c r="I1505" s="2185" t="s">
        <v>1484</v>
      </c>
      <c r="J1505" s="2492">
        <v>40634</v>
      </c>
      <c r="K1505" s="2492">
        <v>40725</v>
      </c>
      <c r="L1505" s="2492">
        <v>40816</v>
      </c>
      <c r="M1505" s="2492">
        <v>40907</v>
      </c>
      <c r="N1505" s="2492">
        <v>40998</v>
      </c>
      <c r="O1505" s="2492">
        <v>41089</v>
      </c>
      <c r="P1505" s="2492">
        <v>41180</v>
      </c>
      <c r="Q1505" s="2492">
        <v>41271</v>
      </c>
      <c r="R1505" s="2492">
        <v>41362</v>
      </c>
      <c r="S1505" s="2492">
        <v>41453</v>
      </c>
      <c r="T1505" s="2492">
        <v>41544</v>
      </c>
      <c r="U1505" s="2492">
        <v>41642</v>
      </c>
      <c r="V1505" s="2492">
        <v>41733</v>
      </c>
      <c r="W1505" s="2478"/>
      <c r="X1505" s="2186"/>
      <c r="Y1505" s="2185"/>
    </row>
    <row r="1506" spans="1:25" s="152" customFormat="1" ht="13.8">
      <c r="A1506" s="2226" t="s">
        <v>590</v>
      </c>
      <c r="E1506" s="2489">
        <v>9</v>
      </c>
      <c r="F1506" s="2490" t="s">
        <v>1027</v>
      </c>
      <c r="G1506" s="2491">
        <v>0</v>
      </c>
      <c r="H1506" s="2491"/>
      <c r="I1506" s="2185" t="s">
        <v>1484</v>
      </c>
      <c r="J1506" s="2492" t="s">
        <v>232</v>
      </c>
      <c r="K1506" s="2492" t="s">
        <v>232</v>
      </c>
      <c r="L1506" s="2492" t="s">
        <v>232</v>
      </c>
      <c r="M1506" s="2492" t="s">
        <v>232</v>
      </c>
      <c r="N1506" s="2492" t="s">
        <v>232</v>
      </c>
      <c r="O1506" s="2492" t="s">
        <v>232</v>
      </c>
      <c r="P1506" s="2492" t="s">
        <v>232</v>
      </c>
      <c r="Q1506" s="2492" t="s">
        <v>232</v>
      </c>
      <c r="R1506" s="2492" t="s">
        <v>232</v>
      </c>
      <c r="S1506" s="2492" t="s">
        <v>232</v>
      </c>
      <c r="T1506" s="2492" t="s">
        <v>232</v>
      </c>
      <c r="U1506" s="2492" t="s">
        <v>232</v>
      </c>
      <c r="V1506" s="2492" t="s">
        <v>232</v>
      </c>
      <c r="W1506" s="2478"/>
      <c r="X1506" s="2186"/>
      <c r="Y1506" s="2185"/>
    </row>
    <row r="1507" spans="1:25" s="152" customFormat="1" ht="13.8">
      <c r="A1507" s="2226" t="s">
        <v>590</v>
      </c>
      <c r="E1507" s="2489">
        <v>10</v>
      </c>
      <c r="F1507" s="2490" t="s">
        <v>1027</v>
      </c>
      <c r="G1507" s="2491">
        <v>0</v>
      </c>
      <c r="H1507" s="2491"/>
      <c r="I1507" s="2185" t="s">
        <v>1484</v>
      </c>
      <c r="J1507" s="2492" t="s">
        <v>232</v>
      </c>
      <c r="K1507" s="2492" t="s">
        <v>232</v>
      </c>
      <c r="L1507" s="2492" t="s">
        <v>232</v>
      </c>
      <c r="M1507" s="2492" t="s">
        <v>232</v>
      </c>
      <c r="N1507" s="2492" t="s">
        <v>232</v>
      </c>
      <c r="O1507" s="2492" t="s">
        <v>232</v>
      </c>
      <c r="P1507" s="2492" t="s">
        <v>232</v>
      </c>
      <c r="Q1507" s="2492" t="s">
        <v>232</v>
      </c>
      <c r="R1507" s="2492" t="s">
        <v>232</v>
      </c>
      <c r="S1507" s="2492" t="s">
        <v>232</v>
      </c>
      <c r="T1507" s="2492" t="s">
        <v>232</v>
      </c>
      <c r="U1507" s="2492" t="s">
        <v>232</v>
      </c>
      <c r="V1507" s="2492" t="s">
        <v>232</v>
      </c>
      <c r="W1507" s="2478"/>
      <c r="X1507" s="2186"/>
      <c r="Y1507" s="2185"/>
    </row>
    <row r="1508" spans="1:25" s="152" customFormat="1" ht="13.8">
      <c r="A1508" s="2226" t="s">
        <v>590</v>
      </c>
      <c r="E1508" s="2489">
        <v>11</v>
      </c>
      <c r="F1508" s="2490" t="s">
        <v>1027</v>
      </c>
      <c r="G1508" s="2491">
        <v>0</v>
      </c>
      <c r="H1508" s="2491"/>
      <c r="I1508" s="2185" t="s">
        <v>1484</v>
      </c>
      <c r="J1508" s="2492" t="s">
        <v>232</v>
      </c>
      <c r="K1508" s="2492" t="s">
        <v>232</v>
      </c>
      <c r="L1508" s="2492" t="s">
        <v>232</v>
      </c>
      <c r="M1508" s="2492" t="s">
        <v>232</v>
      </c>
      <c r="N1508" s="2492" t="s">
        <v>232</v>
      </c>
      <c r="O1508" s="2492" t="s">
        <v>232</v>
      </c>
      <c r="P1508" s="2492" t="s">
        <v>232</v>
      </c>
      <c r="Q1508" s="2492" t="s">
        <v>232</v>
      </c>
      <c r="R1508" s="2492" t="s">
        <v>232</v>
      </c>
      <c r="S1508" s="2492" t="s">
        <v>232</v>
      </c>
      <c r="T1508" s="2492" t="s">
        <v>232</v>
      </c>
      <c r="U1508" s="2492" t="s">
        <v>232</v>
      </c>
      <c r="V1508" s="2492" t="s">
        <v>232</v>
      </c>
      <c r="W1508" s="2478"/>
      <c r="X1508" s="2186"/>
      <c r="Y1508" s="2185"/>
    </row>
    <row r="1509" spans="1:25" s="152" customFormat="1" ht="13.8">
      <c r="A1509" s="2226" t="s">
        <v>590</v>
      </c>
      <c r="E1509" s="2489">
        <v>12</v>
      </c>
      <c r="F1509" s="2490" t="s">
        <v>1027</v>
      </c>
      <c r="G1509" s="2491">
        <v>0</v>
      </c>
      <c r="H1509" s="2491"/>
      <c r="I1509" s="2185" t="s">
        <v>1484</v>
      </c>
      <c r="J1509" s="2492" t="s">
        <v>232</v>
      </c>
      <c r="K1509" s="2492" t="s">
        <v>232</v>
      </c>
      <c r="L1509" s="2492" t="s">
        <v>232</v>
      </c>
      <c r="M1509" s="2492" t="s">
        <v>232</v>
      </c>
      <c r="N1509" s="2492" t="s">
        <v>232</v>
      </c>
      <c r="O1509" s="2492" t="s">
        <v>232</v>
      </c>
      <c r="P1509" s="2492" t="s">
        <v>232</v>
      </c>
      <c r="Q1509" s="2492" t="s">
        <v>232</v>
      </c>
      <c r="R1509" s="2492" t="s">
        <v>232</v>
      </c>
      <c r="S1509" s="2492" t="s">
        <v>232</v>
      </c>
      <c r="T1509" s="2492" t="s">
        <v>232</v>
      </c>
      <c r="U1509" s="2492" t="s">
        <v>232</v>
      </c>
      <c r="V1509" s="2492" t="s">
        <v>232</v>
      </c>
      <c r="W1509" s="2478"/>
      <c r="X1509" s="2186"/>
      <c r="Y1509" s="2186"/>
    </row>
    <row r="1510" spans="1:25" s="152" customFormat="1" ht="13.8">
      <c r="A1510" s="2226" t="s">
        <v>590</v>
      </c>
      <c r="E1510" s="2489">
        <v>13</v>
      </c>
      <c r="F1510" s="2490" t="s">
        <v>1027</v>
      </c>
      <c r="G1510" s="2491">
        <v>0</v>
      </c>
      <c r="H1510" s="2491"/>
      <c r="I1510" s="2185" t="s">
        <v>1484</v>
      </c>
      <c r="J1510" s="2492" t="s">
        <v>232</v>
      </c>
      <c r="K1510" s="2492" t="s">
        <v>232</v>
      </c>
      <c r="L1510" s="2492" t="s">
        <v>232</v>
      </c>
      <c r="M1510" s="2492" t="s">
        <v>232</v>
      </c>
      <c r="N1510" s="2492" t="s">
        <v>232</v>
      </c>
      <c r="O1510" s="2492" t="s">
        <v>232</v>
      </c>
      <c r="P1510" s="2492" t="s">
        <v>232</v>
      </c>
      <c r="Q1510" s="2492" t="s">
        <v>232</v>
      </c>
      <c r="R1510" s="2492" t="s">
        <v>232</v>
      </c>
      <c r="S1510" s="2492" t="s">
        <v>232</v>
      </c>
      <c r="T1510" s="2492" t="s">
        <v>232</v>
      </c>
      <c r="U1510" s="2492" t="s">
        <v>232</v>
      </c>
      <c r="V1510" s="2492" t="s">
        <v>232</v>
      </c>
      <c r="W1510" s="2478"/>
      <c r="X1510" s="2186"/>
      <c r="Y1510" s="2186"/>
    </row>
    <row r="1511" spans="1:25" s="152" customFormat="1" ht="13.8">
      <c r="A1511" s="2226" t="s">
        <v>590</v>
      </c>
      <c r="E1511" s="2489">
        <v>14</v>
      </c>
      <c r="F1511" s="2490" t="s">
        <v>1027</v>
      </c>
      <c r="G1511" s="2491">
        <v>0</v>
      </c>
      <c r="H1511" s="2491"/>
      <c r="I1511" s="2185" t="s">
        <v>1484</v>
      </c>
      <c r="J1511" s="2492" t="s">
        <v>232</v>
      </c>
      <c r="K1511" s="2492" t="s">
        <v>232</v>
      </c>
      <c r="L1511" s="2492" t="s">
        <v>232</v>
      </c>
      <c r="M1511" s="2492" t="s">
        <v>232</v>
      </c>
      <c r="N1511" s="2492" t="s">
        <v>232</v>
      </c>
      <c r="O1511" s="2492" t="s">
        <v>232</v>
      </c>
      <c r="P1511" s="2492" t="s">
        <v>232</v>
      </c>
      <c r="Q1511" s="2492" t="s">
        <v>232</v>
      </c>
      <c r="R1511" s="2492" t="s">
        <v>232</v>
      </c>
      <c r="S1511" s="2492" t="s">
        <v>232</v>
      </c>
      <c r="T1511" s="2492" t="s">
        <v>232</v>
      </c>
      <c r="U1511" s="2492" t="s">
        <v>232</v>
      </c>
      <c r="V1511" s="2492" t="s">
        <v>232</v>
      </c>
      <c r="W1511" s="2478"/>
      <c r="X1511" s="2186"/>
      <c r="Y1511" s="2186"/>
    </row>
    <row r="1512" spans="1:25" s="152" customFormat="1" ht="13.8">
      <c r="A1512" s="2226" t="s">
        <v>590</v>
      </c>
      <c r="E1512" s="2489">
        <v>15</v>
      </c>
      <c r="F1512" s="2490" t="s">
        <v>1027</v>
      </c>
      <c r="G1512" s="2491">
        <v>0</v>
      </c>
      <c r="H1512" s="2491"/>
      <c r="I1512" s="2185" t="s">
        <v>1484</v>
      </c>
      <c r="J1512" s="2492" t="s">
        <v>232</v>
      </c>
      <c r="K1512" s="2492" t="s">
        <v>232</v>
      </c>
      <c r="L1512" s="2492" t="s">
        <v>232</v>
      </c>
      <c r="M1512" s="2492" t="s">
        <v>232</v>
      </c>
      <c r="N1512" s="2492" t="s">
        <v>232</v>
      </c>
      <c r="O1512" s="2492" t="s">
        <v>232</v>
      </c>
      <c r="P1512" s="2492" t="s">
        <v>232</v>
      </c>
      <c r="Q1512" s="2492" t="s">
        <v>232</v>
      </c>
      <c r="R1512" s="2492" t="s">
        <v>232</v>
      </c>
      <c r="S1512" s="2492" t="s">
        <v>232</v>
      </c>
      <c r="T1512" s="2492" t="s">
        <v>232</v>
      </c>
      <c r="U1512" s="2492" t="s">
        <v>232</v>
      </c>
      <c r="V1512" s="2492" t="s">
        <v>232</v>
      </c>
      <c r="W1512" s="2478"/>
      <c r="X1512" s="2186"/>
      <c r="Y1512" s="2186"/>
    </row>
    <row r="1513" spans="1:25" s="152" customFormat="1" ht="13.8">
      <c r="A1513" s="2226" t="s">
        <v>590</v>
      </c>
      <c r="E1513" s="2489">
        <v>16</v>
      </c>
      <c r="F1513" s="2490" t="s">
        <v>1027</v>
      </c>
      <c r="G1513" s="2491">
        <v>0</v>
      </c>
      <c r="H1513" s="2491"/>
      <c r="I1513" s="2185" t="s">
        <v>1484</v>
      </c>
      <c r="J1513" s="2492" t="s">
        <v>232</v>
      </c>
      <c r="K1513" s="2492" t="s">
        <v>232</v>
      </c>
      <c r="L1513" s="2492" t="s">
        <v>232</v>
      </c>
      <c r="M1513" s="2492" t="s">
        <v>232</v>
      </c>
      <c r="N1513" s="2492" t="s">
        <v>232</v>
      </c>
      <c r="O1513" s="2492" t="s">
        <v>232</v>
      </c>
      <c r="P1513" s="2492" t="s">
        <v>232</v>
      </c>
      <c r="Q1513" s="2492" t="s">
        <v>232</v>
      </c>
      <c r="R1513" s="2492" t="s">
        <v>232</v>
      </c>
      <c r="S1513" s="2492" t="s">
        <v>232</v>
      </c>
      <c r="T1513" s="2492" t="s">
        <v>232</v>
      </c>
      <c r="U1513" s="2492" t="s">
        <v>232</v>
      </c>
      <c r="V1513" s="2492" t="s">
        <v>232</v>
      </c>
      <c r="W1513" s="2478"/>
      <c r="X1513" s="2186"/>
      <c r="Y1513" s="2186"/>
    </row>
    <row r="1514" spans="1:25" s="152" customFormat="1" ht="13.8">
      <c r="A1514" s="2226" t="s">
        <v>590</v>
      </c>
      <c r="E1514" s="2489">
        <v>17</v>
      </c>
      <c r="F1514" s="2490" t="s">
        <v>1027</v>
      </c>
      <c r="G1514" s="2491">
        <v>0</v>
      </c>
      <c r="H1514" s="2491"/>
      <c r="I1514" s="2185" t="s">
        <v>1484</v>
      </c>
      <c r="J1514" s="2492" t="s">
        <v>232</v>
      </c>
      <c r="K1514" s="2492" t="s">
        <v>232</v>
      </c>
      <c r="L1514" s="2492" t="s">
        <v>232</v>
      </c>
      <c r="M1514" s="2492" t="s">
        <v>232</v>
      </c>
      <c r="N1514" s="2492" t="s">
        <v>232</v>
      </c>
      <c r="O1514" s="2492" t="s">
        <v>232</v>
      </c>
      <c r="P1514" s="2492" t="s">
        <v>232</v>
      </c>
      <c r="Q1514" s="2492" t="s">
        <v>232</v>
      </c>
      <c r="R1514" s="2492" t="s">
        <v>232</v>
      </c>
      <c r="S1514" s="2492" t="s">
        <v>232</v>
      </c>
      <c r="T1514" s="2492" t="s">
        <v>232</v>
      </c>
      <c r="U1514" s="2492" t="s">
        <v>232</v>
      </c>
      <c r="V1514" s="2492" t="s">
        <v>232</v>
      </c>
      <c r="W1514" s="2478"/>
      <c r="X1514" s="2186"/>
      <c r="Y1514" s="2186"/>
    </row>
    <row r="1515" spans="1:25" s="152" customFormat="1" ht="13.8">
      <c r="A1515" s="2226" t="s">
        <v>590</v>
      </c>
      <c r="E1515" s="2489">
        <v>18</v>
      </c>
      <c r="F1515" s="2490" t="s">
        <v>1027</v>
      </c>
      <c r="G1515" s="2491">
        <v>0</v>
      </c>
      <c r="H1515" s="2491"/>
      <c r="I1515" s="2185" t="s">
        <v>1484</v>
      </c>
      <c r="J1515" s="2492" t="s">
        <v>232</v>
      </c>
      <c r="K1515" s="2492" t="s">
        <v>232</v>
      </c>
      <c r="L1515" s="2492" t="s">
        <v>232</v>
      </c>
      <c r="M1515" s="2492" t="s">
        <v>232</v>
      </c>
      <c r="N1515" s="2492" t="s">
        <v>232</v>
      </c>
      <c r="O1515" s="2492" t="s">
        <v>232</v>
      </c>
      <c r="P1515" s="2492" t="s">
        <v>232</v>
      </c>
      <c r="Q1515" s="2492" t="s">
        <v>232</v>
      </c>
      <c r="R1515" s="2492" t="s">
        <v>232</v>
      </c>
      <c r="S1515" s="2492" t="s">
        <v>232</v>
      </c>
      <c r="T1515" s="2492" t="s">
        <v>232</v>
      </c>
      <c r="U1515" s="2492" t="s">
        <v>232</v>
      </c>
      <c r="V1515" s="2492" t="s">
        <v>232</v>
      </c>
      <c r="W1515" s="2478"/>
      <c r="X1515" s="2186"/>
      <c r="Y1515" s="2186"/>
    </row>
    <row r="1516" spans="1:25" s="152" customFormat="1" ht="13.8">
      <c r="A1516" s="2226" t="s">
        <v>590</v>
      </c>
      <c r="E1516" s="2489">
        <v>19</v>
      </c>
      <c r="F1516" s="2490" t="s">
        <v>1027</v>
      </c>
      <c r="G1516" s="2491">
        <v>0</v>
      </c>
      <c r="H1516" s="2491"/>
      <c r="I1516" s="2185" t="s">
        <v>1484</v>
      </c>
      <c r="J1516" s="2492" t="s">
        <v>232</v>
      </c>
      <c r="K1516" s="2492" t="s">
        <v>232</v>
      </c>
      <c r="L1516" s="2492" t="s">
        <v>232</v>
      </c>
      <c r="M1516" s="2492" t="s">
        <v>232</v>
      </c>
      <c r="N1516" s="2492" t="s">
        <v>232</v>
      </c>
      <c r="O1516" s="2492" t="s">
        <v>232</v>
      </c>
      <c r="P1516" s="2492" t="s">
        <v>232</v>
      </c>
      <c r="Q1516" s="2492" t="s">
        <v>232</v>
      </c>
      <c r="R1516" s="2492" t="s">
        <v>232</v>
      </c>
      <c r="S1516" s="2492" t="s">
        <v>232</v>
      </c>
      <c r="T1516" s="2492" t="s">
        <v>232</v>
      </c>
      <c r="U1516" s="2492" t="s">
        <v>232</v>
      </c>
      <c r="V1516" s="2492" t="s">
        <v>232</v>
      </c>
      <c r="W1516" s="2478"/>
      <c r="X1516" s="2186"/>
      <c r="Y1516" s="2186"/>
    </row>
    <row r="1517" spans="1:25" s="152" customFormat="1" ht="13.8">
      <c r="A1517" s="2226" t="s">
        <v>590</v>
      </c>
      <c r="E1517" s="2489">
        <v>20</v>
      </c>
      <c r="F1517" s="2490" t="s">
        <v>1027</v>
      </c>
      <c r="G1517" s="2491">
        <v>0</v>
      </c>
      <c r="H1517" s="2491"/>
      <c r="I1517" s="2185" t="s">
        <v>1484</v>
      </c>
      <c r="J1517" s="2492" t="s">
        <v>232</v>
      </c>
      <c r="K1517" s="2492" t="s">
        <v>232</v>
      </c>
      <c r="L1517" s="2492" t="s">
        <v>232</v>
      </c>
      <c r="M1517" s="2492" t="s">
        <v>232</v>
      </c>
      <c r="N1517" s="2492" t="s">
        <v>232</v>
      </c>
      <c r="O1517" s="2492" t="s">
        <v>232</v>
      </c>
      <c r="P1517" s="2492" t="s">
        <v>232</v>
      </c>
      <c r="Q1517" s="2492" t="s">
        <v>232</v>
      </c>
      <c r="R1517" s="2492" t="s">
        <v>232</v>
      </c>
      <c r="S1517" s="2492" t="s">
        <v>232</v>
      </c>
      <c r="T1517" s="2492" t="s">
        <v>232</v>
      </c>
      <c r="U1517" s="2492" t="s">
        <v>232</v>
      </c>
      <c r="V1517" s="2492" t="s">
        <v>232</v>
      </c>
      <c r="W1517" s="2478"/>
      <c r="X1517" s="2186"/>
      <c r="Y1517" s="2186"/>
    </row>
    <row r="1518" spans="1:25" s="152" customFormat="1" ht="13.8">
      <c r="A1518" s="2226" t="s">
        <v>590</v>
      </c>
      <c r="E1518" s="2489">
        <v>21</v>
      </c>
      <c r="F1518" s="2490" t="s">
        <v>1027</v>
      </c>
      <c r="G1518" s="2491">
        <v>0</v>
      </c>
      <c r="H1518" s="2491"/>
      <c r="I1518" s="2185" t="s">
        <v>1484</v>
      </c>
      <c r="J1518" s="2492" t="s">
        <v>232</v>
      </c>
      <c r="K1518" s="2492" t="s">
        <v>232</v>
      </c>
      <c r="L1518" s="2492" t="s">
        <v>232</v>
      </c>
      <c r="M1518" s="2492" t="s">
        <v>232</v>
      </c>
      <c r="N1518" s="2492" t="s">
        <v>232</v>
      </c>
      <c r="O1518" s="2492" t="s">
        <v>232</v>
      </c>
      <c r="P1518" s="2492" t="s">
        <v>232</v>
      </c>
      <c r="Q1518" s="2492" t="s">
        <v>232</v>
      </c>
      <c r="R1518" s="2492" t="s">
        <v>232</v>
      </c>
      <c r="S1518" s="2492" t="s">
        <v>232</v>
      </c>
      <c r="T1518" s="2492" t="s">
        <v>232</v>
      </c>
      <c r="U1518" s="2492" t="s">
        <v>232</v>
      </c>
      <c r="V1518" s="2492" t="s">
        <v>232</v>
      </c>
      <c r="W1518" s="2478"/>
      <c r="X1518" s="2186"/>
      <c r="Y1518" s="2186"/>
    </row>
    <row r="1519" spans="1:25" s="152" customFormat="1" ht="13.8">
      <c r="A1519" s="2226" t="s">
        <v>590</v>
      </c>
      <c r="E1519" s="2489">
        <v>22</v>
      </c>
      <c r="F1519" s="2490" t="s">
        <v>1027</v>
      </c>
      <c r="G1519" s="2491">
        <v>0</v>
      </c>
      <c r="H1519" s="2491"/>
      <c r="I1519" s="2185" t="s">
        <v>1484</v>
      </c>
      <c r="J1519" s="2492" t="s">
        <v>232</v>
      </c>
      <c r="K1519" s="2492" t="s">
        <v>232</v>
      </c>
      <c r="L1519" s="2492" t="s">
        <v>232</v>
      </c>
      <c r="M1519" s="2492" t="s">
        <v>232</v>
      </c>
      <c r="N1519" s="2492" t="s">
        <v>232</v>
      </c>
      <c r="O1519" s="2492" t="s">
        <v>232</v>
      </c>
      <c r="P1519" s="2492" t="s">
        <v>232</v>
      </c>
      <c r="Q1519" s="2492" t="s">
        <v>232</v>
      </c>
      <c r="R1519" s="2492" t="s">
        <v>232</v>
      </c>
      <c r="S1519" s="2492" t="s">
        <v>232</v>
      </c>
      <c r="T1519" s="2492" t="s">
        <v>232</v>
      </c>
      <c r="U1519" s="2492" t="s">
        <v>232</v>
      </c>
      <c r="V1519" s="2492" t="s">
        <v>232</v>
      </c>
      <c r="W1519" s="2478"/>
      <c r="X1519" s="2186"/>
      <c r="Y1519" s="2186"/>
    </row>
    <row r="1520" spans="1:25" s="152" customFormat="1" ht="13.8">
      <c r="A1520" s="2226" t="s">
        <v>590</v>
      </c>
      <c r="E1520" s="2489">
        <v>23</v>
      </c>
      <c r="F1520" s="2490" t="s">
        <v>1027</v>
      </c>
      <c r="G1520" s="2491">
        <v>0</v>
      </c>
      <c r="H1520" s="2491"/>
      <c r="I1520" s="2185" t="s">
        <v>1484</v>
      </c>
      <c r="J1520" s="2492" t="s">
        <v>232</v>
      </c>
      <c r="K1520" s="2492" t="s">
        <v>232</v>
      </c>
      <c r="L1520" s="2492" t="s">
        <v>232</v>
      </c>
      <c r="M1520" s="2492" t="s">
        <v>232</v>
      </c>
      <c r="N1520" s="2492" t="s">
        <v>232</v>
      </c>
      <c r="O1520" s="2492" t="s">
        <v>232</v>
      </c>
      <c r="P1520" s="2492" t="s">
        <v>232</v>
      </c>
      <c r="Q1520" s="2492" t="s">
        <v>232</v>
      </c>
      <c r="R1520" s="2492" t="s">
        <v>232</v>
      </c>
      <c r="S1520" s="2492" t="s">
        <v>232</v>
      </c>
      <c r="T1520" s="2492" t="s">
        <v>232</v>
      </c>
      <c r="U1520" s="2492" t="s">
        <v>232</v>
      </c>
      <c r="V1520" s="2492" t="s">
        <v>232</v>
      </c>
      <c r="W1520" s="2478"/>
      <c r="X1520" s="2186"/>
      <c r="Y1520" s="2186"/>
    </row>
    <row r="1521" spans="1:25" s="152" customFormat="1" ht="13.8">
      <c r="A1521" s="2226" t="s">
        <v>590</v>
      </c>
      <c r="E1521" s="2489">
        <v>24</v>
      </c>
      <c r="F1521" s="2490" t="s">
        <v>1027</v>
      </c>
      <c r="G1521" s="2491">
        <v>0</v>
      </c>
      <c r="H1521" s="2491"/>
      <c r="I1521" s="2185" t="s">
        <v>1484</v>
      </c>
      <c r="J1521" s="2492" t="s">
        <v>232</v>
      </c>
      <c r="K1521" s="2492" t="s">
        <v>232</v>
      </c>
      <c r="L1521" s="2492" t="s">
        <v>232</v>
      </c>
      <c r="M1521" s="2492" t="s">
        <v>232</v>
      </c>
      <c r="N1521" s="2492" t="s">
        <v>232</v>
      </c>
      <c r="O1521" s="2492" t="s">
        <v>232</v>
      </c>
      <c r="P1521" s="2492" t="s">
        <v>232</v>
      </c>
      <c r="Q1521" s="2492" t="s">
        <v>232</v>
      </c>
      <c r="R1521" s="2492" t="s">
        <v>232</v>
      </c>
      <c r="S1521" s="2492" t="s">
        <v>232</v>
      </c>
      <c r="T1521" s="2492" t="s">
        <v>232</v>
      </c>
      <c r="U1521" s="2492" t="s">
        <v>232</v>
      </c>
      <c r="V1521" s="2492" t="s">
        <v>232</v>
      </c>
      <c r="W1521" s="2478"/>
      <c r="X1521" s="2186"/>
      <c r="Y1521" s="2186"/>
    </row>
    <row r="1522" spans="1:25" s="152" customFormat="1" ht="13.8">
      <c r="A1522" s="2226" t="s">
        <v>590</v>
      </c>
      <c r="E1522" s="2489">
        <v>25</v>
      </c>
      <c r="F1522" s="2490" t="s">
        <v>1027</v>
      </c>
      <c r="G1522" s="2491">
        <v>0</v>
      </c>
      <c r="H1522" s="2491"/>
      <c r="I1522" s="2185" t="s">
        <v>1484</v>
      </c>
      <c r="J1522" s="2492" t="s">
        <v>232</v>
      </c>
      <c r="K1522" s="2492" t="s">
        <v>232</v>
      </c>
      <c r="L1522" s="2492" t="s">
        <v>232</v>
      </c>
      <c r="M1522" s="2492" t="s">
        <v>232</v>
      </c>
      <c r="N1522" s="2492" t="s">
        <v>232</v>
      </c>
      <c r="O1522" s="2492" t="s">
        <v>232</v>
      </c>
      <c r="P1522" s="2492" t="s">
        <v>232</v>
      </c>
      <c r="Q1522" s="2492" t="s">
        <v>232</v>
      </c>
      <c r="R1522" s="2492" t="s">
        <v>232</v>
      </c>
      <c r="S1522" s="2492" t="s">
        <v>232</v>
      </c>
      <c r="T1522" s="2492" t="s">
        <v>232</v>
      </c>
      <c r="U1522" s="2492" t="s">
        <v>232</v>
      </c>
      <c r="V1522" s="2492" t="s">
        <v>232</v>
      </c>
      <c r="W1522" s="2478"/>
      <c r="X1522" s="2186"/>
      <c r="Y1522" s="2185"/>
    </row>
    <row r="1523" spans="1:25" s="152" customFormat="1" ht="13.2">
      <c r="C1523" s="2185"/>
      <c r="E1523" s="2476"/>
      <c r="F1523" s="2187"/>
      <c r="G1523" s="2185"/>
      <c r="H1523" s="2185"/>
      <c r="I1523" s="2185"/>
      <c r="J1523" s="2185"/>
      <c r="K1523" s="2185"/>
      <c r="L1523" s="2185"/>
      <c r="M1523" s="2185"/>
      <c r="N1523" s="2185"/>
      <c r="O1523" s="2185"/>
      <c r="P1523" s="2185"/>
      <c r="Q1523" s="2185"/>
      <c r="R1523" s="2185"/>
      <c r="S1523" s="2185"/>
      <c r="T1523" s="2185"/>
      <c r="U1523" s="2185"/>
      <c r="V1523" s="2185"/>
      <c r="W1523" s="2185"/>
      <c r="X1523" s="2185"/>
      <c r="Y1523" s="2185"/>
    </row>
    <row r="1524" spans="1:25" s="152" customFormat="1" ht="13.8">
      <c r="E1524" s="2476"/>
      <c r="F1524" s="2481" t="s">
        <v>1086</v>
      </c>
      <c r="G1524" s="2482" t="s">
        <v>1485</v>
      </c>
      <c r="H1524" s="2477"/>
      <c r="I1524" s="2320"/>
      <c r="J1524" s="2288" t="s">
        <v>1471</v>
      </c>
      <c r="K1524" s="2288" t="s">
        <v>1472</v>
      </c>
      <c r="L1524" s="2288" t="s">
        <v>1473</v>
      </c>
      <c r="M1524" s="2288" t="s">
        <v>1474</v>
      </c>
      <c r="N1524" s="2288" t="s">
        <v>1475</v>
      </c>
      <c r="O1524" s="2288" t="s">
        <v>1476</v>
      </c>
      <c r="P1524" s="2288" t="s">
        <v>1477</v>
      </c>
      <c r="Q1524" s="2288" t="s">
        <v>1478</v>
      </c>
      <c r="R1524" s="2288" t="s">
        <v>1479</v>
      </c>
      <c r="S1524" s="2288" t="s">
        <v>1480</v>
      </c>
      <c r="T1524" s="2288" t="s">
        <v>1481</v>
      </c>
      <c r="U1524" s="2288" t="s">
        <v>1482</v>
      </c>
      <c r="V1524" s="2288" t="s">
        <v>1483</v>
      </c>
      <c r="W1524" s="2478"/>
      <c r="X1524" s="2186"/>
      <c r="Y1524" s="2185"/>
    </row>
    <row r="1525" spans="1:25" s="152" customFormat="1" ht="13.2">
      <c r="E1525" s="2483">
        <v>0</v>
      </c>
      <c r="F1525" s="2484">
        <v>0</v>
      </c>
      <c r="G1525" s="2485">
        <v>0</v>
      </c>
      <c r="H1525" s="2486" t="s">
        <v>114</v>
      </c>
      <c r="I1525" s="2487" t="s">
        <v>1421</v>
      </c>
      <c r="J1525" s="2493" t="s">
        <v>232</v>
      </c>
      <c r="K1525" s="2493" t="s">
        <v>232</v>
      </c>
      <c r="L1525" s="2493" t="s">
        <v>232</v>
      </c>
      <c r="M1525" s="2493" t="s">
        <v>232</v>
      </c>
      <c r="N1525" s="2493" t="s">
        <v>232</v>
      </c>
      <c r="O1525" s="2493" t="s">
        <v>232</v>
      </c>
      <c r="P1525" s="2493" t="s">
        <v>232</v>
      </c>
      <c r="Q1525" s="2493" t="s">
        <v>232</v>
      </c>
      <c r="R1525" s="2493" t="s">
        <v>232</v>
      </c>
      <c r="S1525" s="2493" t="s">
        <v>232</v>
      </c>
      <c r="T1525" s="2493" t="s">
        <v>232</v>
      </c>
      <c r="U1525" s="2493" t="s">
        <v>232</v>
      </c>
      <c r="V1525" s="2493" t="s">
        <v>232</v>
      </c>
      <c r="W1525" s="2478"/>
      <c r="X1525" s="2186"/>
      <c r="Y1525" s="2185"/>
    </row>
    <row r="1526" spans="1:25" s="152" customFormat="1" ht="13.8">
      <c r="A1526" s="2226" t="s">
        <v>232</v>
      </c>
      <c r="E1526" s="2489">
        <v>1</v>
      </c>
      <c r="F1526" s="2490" t="s">
        <v>1494</v>
      </c>
      <c r="G1526" s="2494" t="s">
        <v>945</v>
      </c>
      <c r="H1526" s="2494" t="s">
        <v>114</v>
      </c>
      <c r="I1526" s="2185" t="s">
        <v>1421</v>
      </c>
      <c r="J1526" s="2495">
        <v>0</v>
      </c>
      <c r="K1526" s="2495">
        <v>0</v>
      </c>
      <c r="L1526" s="2495">
        <v>60.981000000000002</v>
      </c>
      <c r="M1526" s="2495">
        <v>0</v>
      </c>
      <c r="N1526" s="2495">
        <v>0</v>
      </c>
      <c r="O1526" s="2495">
        <v>0</v>
      </c>
      <c r="P1526" s="2495">
        <v>62.655999999999999</v>
      </c>
      <c r="Q1526" s="2495">
        <v>0</v>
      </c>
      <c r="R1526" s="2495">
        <v>0</v>
      </c>
      <c r="S1526" s="2495">
        <v>0</v>
      </c>
      <c r="T1526" s="2495">
        <v>39.066000000000003</v>
      </c>
      <c r="U1526" s="2495">
        <v>0</v>
      </c>
      <c r="V1526" s="2495">
        <v>0</v>
      </c>
      <c r="W1526" s="2478"/>
      <c r="X1526" s="2186"/>
      <c r="Y1526" s="2185"/>
    </row>
    <row r="1527" spans="1:25" s="152" customFormat="1" ht="13.8">
      <c r="A1527" s="2226" t="s">
        <v>232</v>
      </c>
      <c r="E1527" s="2489">
        <v>2</v>
      </c>
      <c r="F1527" s="2490" t="s">
        <v>1498</v>
      </c>
      <c r="G1527" s="2494" t="s">
        <v>953</v>
      </c>
      <c r="H1527" s="2494" t="s">
        <v>114</v>
      </c>
      <c r="I1527" s="2185" t="s">
        <v>1421</v>
      </c>
      <c r="J1527" s="2495">
        <v>0</v>
      </c>
      <c r="K1527" s="2495">
        <v>0</v>
      </c>
      <c r="L1527" s="2495">
        <v>326</v>
      </c>
      <c r="M1527" s="2495">
        <v>0</v>
      </c>
      <c r="N1527" s="2495">
        <v>0</v>
      </c>
      <c r="O1527" s="2495">
        <v>0</v>
      </c>
      <c r="P1527" s="2495">
        <v>356.76799999999997</v>
      </c>
      <c r="Q1527" s="2495">
        <v>0</v>
      </c>
      <c r="R1527" s="2495">
        <v>0</v>
      </c>
      <c r="S1527" s="2495">
        <v>0</v>
      </c>
      <c r="T1527" s="2495">
        <v>32.170999999999999</v>
      </c>
      <c r="U1527" s="2495">
        <v>0</v>
      </c>
      <c r="V1527" s="2495">
        <v>0</v>
      </c>
      <c r="W1527" s="2478"/>
      <c r="X1527" s="2186"/>
      <c r="Y1527" s="2185"/>
    </row>
    <row r="1528" spans="1:25" s="152" customFormat="1" ht="13.8">
      <c r="A1528" s="2226" t="s">
        <v>232</v>
      </c>
      <c r="E1528" s="2489">
        <v>3</v>
      </c>
      <c r="F1528" s="2490" t="s">
        <v>1500</v>
      </c>
      <c r="G1528" s="2494" t="s">
        <v>964</v>
      </c>
      <c r="H1528" s="2494" t="s">
        <v>114</v>
      </c>
      <c r="I1528" s="2185" t="s">
        <v>1421</v>
      </c>
      <c r="J1528" s="2495">
        <v>135.24700000000001</v>
      </c>
      <c r="K1528" s="2495">
        <v>130.87299999999999</v>
      </c>
      <c r="L1528" s="2495">
        <v>171.065</v>
      </c>
      <c r="M1528" s="2495">
        <v>169.55699999999999</v>
      </c>
      <c r="N1528" s="2495">
        <v>165.25299999999999</v>
      </c>
      <c r="O1528" s="2495">
        <v>163.73599999999999</v>
      </c>
      <c r="P1528" s="2495">
        <v>177.345</v>
      </c>
      <c r="Q1528" s="2495">
        <v>173.76300000000001</v>
      </c>
      <c r="R1528" s="2495">
        <v>171.387</v>
      </c>
      <c r="S1528" s="2495">
        <v>169.196</v>
      </c>
      <c r="T1528" s="2495">
        <v>111.221</v>
      </c>
      <c r="U1528" s="2495">
        <v>109.077</v>
      </c>
      <c r="V1528" s="2495">
        <v>105.974</v>
      </c>
      <c r="W1528" s="2478"/>
      <c r="X1528" s="2186"/>
      <c r="Y1528" s="2185"/>
    </row>
    <row r="1529" spans="1:25" s="152" customFormat="1" ht="13.8">
      <c r="A1529" s="2226" t="s">
        <v>232</v>
      </c>
      <c r="E1529" s="2489">
        <v>4</v>
      </c>
      <c r="F1529" s="2490" t="s">
        <v>1503</v>
      </c>
      <c r="G1529" s="2494" t="s">
        <v>971</v>
      </c>
      <c r="H1529" s="2494" t="s">
        <v>114</v>
      </c>
      <c r="I1529" s="2185" t="s">
        <v>1421</v>
      </c>
      <c r="J1529" s="2495">
        <v>484.74799999999999</v>
      </c>
      <c r="K1529" s="2495">
        <v>419.32400000000001</v>
      </c>
      <c r="L1529" s="2495">
        <v>0</v>
      </c>
      <c r="M1529" s="2495">
        <v>0</v>
      </c>
      <c r="N1529" s="2495">
        <v>0</v>
      </c>
      <c r="O1529" s="2495">
        <v>474.55500000000001</v>
      </c>
      <c r="P1529" s="2495">
        <v>0</v>
      </c>
      <c r="Q1529" s="2495">
        <v>0</v>
      </c>
      <c r="R1529" s="2495">
        <v>0</v>
      </c>
      <c r="S1529" s="2495">
        <v>416.70699999999999</v>
      </c>
      <c r="T1529" s="2495">
        <v>0</v>
      </c>
      <c r="U1529" s="2495">
        <v>0</v>
      </c>
      <c r="V1529" s="2495">
        <v>0</v>
      </c>
      <c r="W1529" s="2478"/>
      <c r="X1529" s="2186"/>
      <c r="Y1529" s="2185"/>
    </row>
    <row r="1530" spans="1:25" s="152" customFormat="1" ht="13.8">
      <c r="A1530" s="2226" t="s">
        <v>232</v>
      </c>
      <c r="E1530" s="2489">
        <v>5</v>
      </c>
      <c r="F1530" s="2490" t="s">
        <v>1504</v>
      </c>
      <c r="G1530" s="2494" t="s">
        <v>978</v>
      </c>
      <c r="H1530" s="2494" t="s">
        <v>114</v>
      </c>
      <c r="I1530" s="2185" t="s">
        <v>1421</v>
      </c>
      <c r="J1530" s="2495">
        <v>0</v>
      </c>
      <c r="K1530" s="2495">
        <v>0</v>
      </c>
      <c r="L1530" s="2495">
        <v>0</v>
      </c>
      <c r="M1530" s="2495">
        <v>0</v>
      </c>
      <c r="N1530" s="2495">
        <v>0</v>
      </c>
      <c r="O1530" s="2495">
        <v>0</v>
      </c>
      <c r="P1530" s="2495">
        <v>391</v>
      </c>
      <c r="Q1530" s="2495">
        <v>0</v>
      </c>
      <c r="R1530" s="2495">
        <v>0</v>
      </c>
      <c r="S1530" s="2495">
        <v>0</v>
      </c>
      <c r="T1530" s="2495">
        <v>477</v>
      </c>
      <c r="U1530" s="2495">
        <v>465</v>
      </c>
      <c r="V1530" s="2495">
        <v>462</v>
      </c>
      <c r="W1530" s="2478"/>
      <c r="X1530" s="2186"/>
      <c r="Y1530" s="2185"/>
    </row>
    <row r="1531" spans="1:25" s="152" customFormat="1" ht="13.8">
      <c r="A1531" s="2226" t="s">
        <v>232</v>
      </c>
      <c r="E1531" s="2489">
        <v>6</v>
      </c>
      <c r="F1531" s="2490" t="s">
        <v>1505</v>
      </c>
      <c r="G1531" s="2494" t="s">
        <v>985</v>
      </c>
      <c r="H1531" s="2494" t="s">
        <v>114</v>
      </c>
      <c r="I1531" s="2185" t="s">
        <v>1421</v>
      </c>
      <c r="J1531" s="2495">
        <v>0</v>
      </c>
      <c r="K1531" s="2495">
        <v>0</v>
      </c>
      <c r="L1531" s="2495">
        <v>0</v>
      </c>
      <c r="M1531" s="2495">
        <v>0</v>
      </c>
      <c r="N1531" s="2495">
        <v>0</v>
      </c>
      <c r="O1531" s="2495">
        <v>0</v>
      </c>
      <c r="P1531" s="2495">
        <v>0</v>
      </c>
      <c r="Q1531" s="2495">
        <v>0</v>
      </c>
      <c r="R1531" s="2495">
        <v>0</v>
      </c>
      <c r="S1531" s="2495">
        <v>0</v>
      </c>
      <c r="T1531" s="2495">
        <v>0</v>
      </c>
      <c r="U1531" s="2495">
        <v>0</v>
      </c>
      <c r="V1531" s="2495">
        <v>0</v>
      </c>
      <c r="W1531" s="2478"/>
      <c r="X1531" s="2186"/>
      <c r="Y1531" s="2185"/>
    </row>
    <row r="1532" spans="1:25" s="152" customFormat="1" ht="13.8">
      <c r="A1532" s="2226" t="s">
        <v>232</v>
      </c>
      <c r="E1532" s="2489">
        <v>7</v>
      </c>
      <c r="F1532" s="2490" t="s">
        <v>1508</v>
      </c>
      <c r="G1532" s="2494" t="s">
        <v>996</v>
      </c>
      <c r="H1532" s="2494" t="s">
        <v>114</v>
      </c>
      <c r="I1532" s="2185" t="s">
        <v>1421</v>
      </c>
      <c r="J1532" s="2495">
        <v>0</v>
      </c>
      <c r="K1532" s="2495">
        <v>10.6</v>
      </c>
      <c r="L1532" s="2495">
        <v>0</v>
      </c>
      <c r="M1532" s="2495">
        <v>0</v>
      </c>
      <c r="N1532" s="2495">
        <v>0</v>
      </c>
      <c r="O1532" s="2495">
        <v>12.9</v>
      </c>
      <c r="P1532" s="2495">
        <v>0</v>
      </c>
      <c r="Q1532" s="2495">
        <v>0</v>
      </c>
      <c r="R1532" s="2495">
        <v>0</v>
      </c>
      <c r="S1532" s="2495">
        <v>16.100000000000001</v>
      </c>
      <c r="T1532" s="2495">
        <v>0</v>
      </c>
      <c r="U1532" s="2495">
        <v>0</v>
      </c>
      <c r="V1532" s="2495">
        <v>0</v>
      </c>
      <c r="W1532" s="2478"/>
      <c r="X1532" s="2186"/>
      <c r="Y1532" s="2185"/>
    </row>
    <row r="1533" spans="1:25" s="152" customFormat="1" ht="13.8">
      <c r="A1533" s="2226" t="s">
        <v>232</v>
      </c>
      <c r="E1533" s="2489">
        <v>8</v>
      </c>
      <c r="F1533" s="2490" t="s">
        <v>1510</v>
      </c>
      <c r="G1533" s="2494" t="s">
        <v>1004</v>
      </c>
      <c r="H1533" s="2494" t="s">
        <v>114</v>
      </c>
      <c r="I1533" s="2185" t="s">
        <v>1421</v>
      </c>
      <c r="J1533" s="2495">
        <v>231.6</v>
      </c>
      <c r="K1533" s="2495">
        <v>213.3</v>
      </c>
      <c r="L1533" s="2495">
        <v>205.5</v>
      </c>
      <c r="M1533" s="2495">
        <v>311.5</v>
      </c>
      <c r="N1533" s="2495">
        <v>274.5</v>
      </c>
      <c r="O1533" s="2495">
        <v>266.89999999999998</v>
      </c>
      <c r="P1533" s="2495">
        <v>267.8</v>
      </c>
      <c r="Q1533" s="2495">
        <v>300.89999999999998</v>
      </c>
      <c r="R1533" s="2495">
        <v>288.5</v>
      </c>
      <c r="S1533" s="2495">
        <v>284.89999999999998</v>
      </c>
      <c r="T1533" s="2495">
        <v>278.5</v>
      </c>
      <c r="U1533" s="2495">
        <v>285.7</v>
      </c>
      <c r="V1533" s="2495">
        <v>282</v>
      </c>
      <c r="W1533" s="2478"/>
      <c r="X1533" s="2186"/>
      <c r="Y1533" s="2185"/>
    </row>
    <row r="1534" spans="1:25" s="152" customFormat="1" ht="13.8">
      <c r="A1534" s="2226" t="s">
        <v>590</v>
      </c>
      <c r="E1534" s="2489">
        <v>9</v>
      </c>
      <c r="F1534" s="2490" t="s">
        <v>1027</v>
      </c>
      <c r="G1534" s="2494">
        <v>0</v>
      </c>
      <c r="H1534" s="2494" t="s">
        <v>1027</v>
      </c>
      <c r="I1534" s="2185" t="s">
        <v>1421</v>
      </c>
      <c r="J1534" s="2495" t="s">
        <v>232</v>
      </c>
      <c r="K1534" s="2495" t="s">
        <v>232</v>
      </c>
      <c r="L1534" s="2495" t="s">
        <v>232</v>
      </c>
      <c r="M1534" s="2495" t="s">
        <v>232</v>
      </c>
      <c r="N1534" s="2495" t="s">
        <v>232</v>
      </c>
      <c r="O1534" s="2495" t="s">
        <v>232</v>
      </c>
      <c r="P1534" s="2495" t="s">
        <v>232</v>
      </c>
      <c r="Q1534" s="2495" t="s">
        <v>232</v>
      </c>
      <c r="R1534" s="2495" t="s">
        <v>232</v>
      </c>
      <c r="S1534" s="2495" t="s">
        <v>232</v>
      </c>
      <c r="T1534" s="2495" t="s">
        <v>232</v>
      </c>
      <c r="U1534" s="2495" t="s">
        <v>232</v>
      </c>
      <c r="V1534" s="2495" t="s">
        <v>232</v>
      </c>
      <c r="W1534" s="2478"/>
      <c r="X1534" s="2186"/>
      <c r="Y1534" s="2185"/>
    </row>
    <row r="1535" spans="1:25" s="152" customFormat="1" ht="13.8">
      <c r="A1535" s="2226" t="s">
        <v>590</v>
      </c>
      <c r="E1535" s="2489">
        <v>10</v>
      </c>
      <c r="F1535" s="2490" t="s">
        <v>1027</v>
      </c>
      <c r="G1535" s="2494">
        <v>0</v>
      </c>
      <c r="H1535" s="2494" t="s">
        <v>1027</v>
      </c>
      <c r="I1535" s="2185" t="s">
        <v>1421</v>
      </c>
      <c r="J1535" s="2495" t="s">
        <v>232</v>
      </c>
      <c r="K1535" s="2495" t="s">
        <v>232</v>
      </c>
      <c r="L1535" s="2495" t="s">
        <v>232</v>
      </c>
      <c r="M1535" s="2495" t="s">
        <v>232</v>
      </c>
      <c r="N1535" s="2495" t="s">
        <v>232</v>
      </c>
      <c r="O1535" s="2495" t="s">
        <v>232</v>
      </c>
      <c r="P1535" s="2495" t="s">
        <v>232</v>
      </c>
      <c r="Q1535" s="2495" t="s">
        <v>232</v>
      </c>
      <c r="R1535" s="2495" t="s">
        <v>232</v>
      </c>
      <c r="S1535" s="2495" t="s">
        <v>232</v>
      </c>
      <c r="T1535" s="2495" t="s">
        <v>232</v>
      </c>
      <c r="U1535" s="2495" t="s">
        <v>232</v>
      </c>
      <c r="V1535" s="2495" t="s">
        <v>232</v>
      </c>
      <c r="W1535" s="2478"/>
      <c r="X1535" s="2186"/>
      <c r="Y1535" s="2185"/>
    </row>
    <row r="1536" spans="1:25" s="152" customFormat="1" ht="13.8">
      <c r="A1536" s="2226" t="s">
        <v>590</v>
      </c>
      <c r="E1536" s="2489">
        <v>11</v>
      </c>
      <c r="F1536" s="2490" t="s">
        <v>1027</v>
      </c>
      <c r="G1536" s="2494">
        <v>0</v>
      </c>
      <c r="H1536" s="2494" t="s">
        <v>1027</v>
      </c>
      <c r="I1536" s="2185" t="s">
        <v>1421</v>
      </c>
      <c r="J1536" s="2495" t="s">
        <v>232</v>
      </c>
      <c r="K1536" s="2495" t="s">
        <v>232</v>
      </c>
      <c r="L1536" s="2495" t="s">
        <v>232</v>
      </c>
      <c r="M1536" s="2495" t="s">
        <v>232</v>
      </c>
      <c r="N1536" s="2495" t="s">
        <v>232</v>
      </c>
      <c r="O1536" s="2495" t="s">
        <v>232</v>
      </c>
      <c r="P1536" s="2495" t="s">
        <v>232</v>
      </c>
      <c r="Q1536" s="2495" t="s">
        <v>232</v>
      </c>
      <c r="R1536" s="2495" t="s">
        <v>232</v>
      </c>
      <c r="S1536" s="2495" t="s">
        <v>232</v>
      </c>
      <c r="T1536" s="2495" t="s">
        <v>232</v>
      </c>
      <c r="U1536" s="2495" t="s">
        <v>232</v>
      </c>
      <c r="V1536" s="2495" t="s">
        <v>232</v>
      </c>
      <c r="W1536" s="2478"/>
      <c r="X1536" s="2186"/>
      <c r="Y1536" s="2185"/>
    </row>
    <row r="1537" spans="1:25" s="152" customFormat="1" ht="13.8">
      <c r="A1537" s="2226" t="s">
        <v>590</v>
      </c>
      <c r="E1537" s="2489">
        <v>12</v>
      </c>
      <c r="F1537" s="2490" t="s">
        <v>1027</v>
      </c>
      <c r="G1537" s="2494">
        <v>0</v>
      </c>
      <c r="H1537" s="2494" t="s">
        <v>1027</v>
      </c>
      <c r="I1537" s="2185" t="s">
        <v>1421</v>
      </c>
      <c r="J1537" s="2495" t="s">
        <v>232</v>
      </c>
      <c r="K1537" s="2495" t="s">
        <v>232</v>
      </c>
      <c r="L1537" s="2495" t="s">
        <v>232</v>
      </c>
      <c r="M1537" s="2495" t="s">
        <v>232</v>
      </c>
      <c r="N1537" s="2495" t="s">
        <v>232</v>
      </c>
      <c r="O1537" s="2495" t="s">
        <v>232</v>
      </c>
      <c r="P1537" s="2495" t="s">
        <v>232</v>
      </c>
      <c r="Q1537" s="2495" t="s">
        <v>232</v>
      </c>
      <c r="R1537" s="2495" t="s">
        <v>232</v>
      </c>
      <c r="S1537" s="2495" t="s">
        <v>232</v>
      </c>
      <c r="T1537" s="2495" t="s">
        <v>232</v>
      </c>
      <c r="U1537" s="2495" t="s">
        <v>232</v>
      </c>
      <c r="V1537" s="2495" t="s">
        <v>232</v>
      </c>
      <c r="W1537" s="2478"/>
      <c r="X1537" s="2186"/>
      <c r="Y1537" s="2186"/>
    </row>
    <row r="1538" spans="1:25" s="152" customFormat="1" ht="13.8">
      <c r="A1538" s="2226" t="s">
        <v>590</v>
      </c>
      <c r="E1538" s="2489">
        <v>13</v>
      </c>
      <c r="F1538" s="2490" t="s">
        <v>1027</v>
      </c>
      <c r="G1538" s="2494">
        <v>0</v>
      </c>
      <c r="H1538" s="2494" t="s">
        <v>1027</v>
      </c>
      <c r="I1538" s="2185" t="s">
        <v>1421</v>
      </c>
      <c r="J1538" s="2495" t="s">
        <v>232</v>
      </c>
      <c r="K1538" s="2495" t="s">
        <v>232</v>
      </c>
      <c r="L1538" s="2495" t="s">
        <v>232</v>
      </c>
      <c r="M1538" s="2495" t="s">
        <v>232</v>
      </c>
      <c r="N1538" s="2495" t="s">
        <v>232</v>
      </c>
      <c r="O1538" s="2495" t="s">
        <v>232</v>
      </c>
      <c r="P1538" s="2495" t="s">
        <v>232</v>
      </c>
      <c r="Q1538" s="2495" t="s">
        <v>232</v>
      </c>
      <c r="R1538" s="2495" t="s">
        <v>232</v>
      </c>
      <c r="S1538" s="2495" t="s">
        <v>232</v>
      </c>
      <c r="T1538" s="2495" t="s">
        <v>232</v>
      </c>
      <c r="U1538" s="2495" t="s">
        <v>232</v>
      </c>
      <c r="V1538" s="2495" t="s">
        <v>232</v>
      </c>
      <c r="W1538" s="2478"/>
      <c r="X1538" s="2186"/>
      <c r="Y1538" s="2186"/>
    </row>
    <row r="1539" spans="1:25" s="152" customFormat="1" ht="13.8">
      <c r="A1539" s="2226" t="s">
        <v>590</v>
      </c>
      <c r="E1539" s="2489">
        <v>14</v>
      </c>
      <c r="F1539" s="2490" t="s">
        <v>1027</v>
      </c>
      <c r="G1539" s="2494">
        <v>0</v>
      </c>
      <c r="H1539" s="2494" t="s">
        <v>1027</v>
      </c>
      <c r="I1539" s="2185" t="s">
        <v>1421</v>
      </c>
      <c r="J1539" s="2495" t="s">
        <v>232</v>
      </c>
      <c r="K1539" s="2495" t="s">
        <v>232</v>
      </c>
      <c r="L1539" s="2495" t="s">
        <v>232</v>
      </c>
      <c r="M1539" s="2495" t="s">
        <v>232</v>
      </c>
      <c r="N1539" s="2495" t="s">
        <v>232</v>
      </c>
      <c r="O1539" s="2495" t="s">
        <v>232</v>
      </c>
      <c r="P1539" s="2495" t="s">
        <v>232</v>
      </c>
      <c r="Q1539" s="2495" t="s">
        <v>232</v>
      </c>
      <c r="R1539" s="2495" t="s">
        <v>232</v>
      </c>
      <c r="S1539" s="2495" t="s">
        <v>232</v>
      </c>
      <c r="T1539" s="2495" t="s">
        <v>232</v>
      </c>
      <c r="U1539" s="2495" t="s">
        <v>232</v>
      </c>
      <c r="V1539" s="2495" t="s">
        <v>232</v>
      </c>
      <c r="W1539" s="2478"/>
      <c r="X1539" s="2186"/>
      <c r="Y1539" s="2186"/>
    </row>
    <row r="1540" spans="1:25" s="152" customFormat="1" ht="13.8">
      <c r="A1540" s="2226" t="s">
        <v>590</v>
      </c>
      <c r="E1540" s="2489">
        <v>15</v>
      </c>
      <c r="F1540" s="2490" t="s">
        <v>1027</v>
      </c>
      <c r="G1540" s="2494">
        <v>0</v>
      </c>
      <c r="H1540" s="2494" t="s">
        <v>1027</v>
      </c>
      <c r="I1540" s="2185" t="s">
        <v>1421</v>
      </c>
      <c r="J1540" s="2495" t="s">
        <v>232</v>
      </c>
      <c r="K1540" s="2495" t="s">
        <v>232</v>
      </c>
      <c r="L1540" s="2495" t="s">
        <v>232</v>
      </c>
      <c r="M1540" s="2495" t="s">
        <v>232</v>
      </c>
      <c r="N1540" s="2495" t="s">
        <v>232</v>
      </c>
      <c r="O1540" s="2495" t="s">
        <v>232</v>
      </c>
      <c r="P1540" s="2495" t="s">
        <v>232</v>
      </c>
      <c r="Q1540" s="2495" t="s">
        <v>232</v>
      </c>
      <c r="R1540" s="2495" t="s">
        <v>232</v>
      </c>
      <c r="S1540" s="2495" t="s">
        <v>232</v>
      </c>
      <c r="T1540" s="2495" t="s">
        <v>232</v>
      </c>
      <c r="U1540" s="2495" t="s">
        <v>232</v>
      </c>
      <c r="V1540" s="2495" t="s">
        <v>232</v>
      </c>
      <c r="W1540" s="2478"/>
      <c r="X1540" s="2186"/>
      <c r="Y1540" s="2186"/>
    </row>
    <row r="1541" spans="1:25" s="152" customFormat="1" ht="13.8">
      <c r="A1541" s="2226" t="s">
        <v>590</v>
      </c>
      <c r="E1541" s="2489">
        <v>16</v>
      </c>
      <c r="F1541" s="2490" t="s">
        <v>1027</v>
      </c>
      <c r="G1541" s="2494">
        <v>0</v>
      </c>
      <c r="H1541" s="2494" t="s">
        <v>1027</v>
      </c>
      <c r="I1541" s="2185" t="s">
        <v>1421</v>
      </c>
      <c r="J1541" s="2495" t="s">
        <v>232</v>
      </c>
      <c r="K1541" s="2495" t="s">
        <v>232</v>
      </c>
      <c r="L1541" s="2495" t="s">
        <v>232</v>
      </c>
      <c r="M1541" s="2495" t="s">
        <v>232</v>
      </c>
      <c r="N1541" s="2495" t="s">
        <v>232</v>
      </c>
      <c r="O1541" s="2495" t="s">
        <v>232</v>
      </c>
      <c r="P1541" s="2495" t="s">
        <v>232</v>
      </c>
      <c r="Q1541" s="2495" t="s">
        <v>232</v>
      </c>
      <c r="R1541" s="2495" t="s">
        <v>232</v>
      </c>
      <c r="S1541" s="2495" t="s">
        <v>232</v>
      </c>
      <c r="T1541" s="2495" t="s">
        <v>232</v>
      </c>
      <c r="U1541" s="2495" t="s">
        <v>232</v>
      </c>
      <c r="V1541" s="2495" t="s">
        <v>232</v>
      </c>
      <c r="W1541" s="2478"/>
      <c r="X1541" s="2186"/>
      <c r="Y1541" s="2186"/>
    </row>
    <row r="1542" spans="1:25" s="152" customFormat="1" ht="13.8">
      <c r="A1542" s="2226" t="s">
        <v>590</v>
      </c>
      <c r="E1542" s="2489">
        <v>17</v>
      </c>
      <c r="F1542" s="2490" t="s">
        <v>1027</v>
      </c>
      <c r="G1542" s="2494">
        <v>0</v>
      </c>
      <c r="H1542" s="2494" t="s">
        <v>1027</v>
      </c>
      <c r="I1542" s="2185" t="s">
        <v>1421</v>
      </c>
      <c r="J1542" s="2495" t="s">
        <v>232</v>
      </c>
      <c r="K1542" s="2495" t="s">
        <v>232</v>
      </c>
      <c r="L1542" s="2495" t="s">
        <v>232</v>
      </c>
      <c r="M1542" s="2495" t="s">
        <v>232</v>
      </c>
      <c r="N1542" s="2495" t="s">
        <v>232</v>
      </c>
      <c r="O1542" s="2495" t="s">
        <v>232</v>
      </c>
      <c r="P1542" s="2495" t="s">
        <v>232</v>
      </c>
      <c r="Q1542" s="2495" t="s">
        <v>232</v>
      </c>
      <c r="R1542" s="2495" t="s">
        <v>232</v>
      </c>
      <c r="S1542" s="2495" t="s">
        <v>232</v>
      </c>
      <c r="T1542" s="2495" t="s">
        <v>232</v>
      </c>
      <c r="U1542" s="2495" t="s">
        <v>232</v>
      </c>
      <c r="V1542" s="2495" t="s">
        <v>232</v>
      </c>
      <c r="W1542" s="2478"/>
      <c r="X1542" s="2186"/>
      <c r="Y1542" s="2186"/>
    </row>
    <row r="1543" spans="1:25" s="152" customFormat="1" ht="13.8">
      <c r="A1543" s="2226" t="s">
        <v>590</v>
      </c>
      <c r="E1543" s="2489">
        <v>18</v>
      </c>
      <c r="F1543" s="2490" t="s">
        <v>1027</v>
      </c>
      <c r="G1543" s="2494">
        <v>0</v>
      </c>
      <c r="H1543" s="2494" t="s">
        <v>1027</v>
      </c>
      <c r="I1543" s="2185" t="s">
        <v>1421</v>
      </c>
      <c r="J1543" s="2495" t="s">
        <v>232</v>
      </c>
      <c r="K1543" s="2495" t="s">
        <v>232</v>
      </c>
      <c r="L1543" s="2495" t="s">
        <v>232</v>
      </c>
      <c r="M1543" s="2495" t="s">
        <v>232</v>
      </c>
      <c r="N1543" s="2495" t="s">
        <v>232</v>
      </c>
      <c r="O1543" s="2495" t="s">
        <v>232</v>
      </c>
      <c r="P1543" s="2495" t="s">
        <v>232</v>
      </c>
      <c r="Q1543" s="2495" t="s">
        <v>232</v>
      </c>
      <c r="R1543" s="2495" t="s">
        <v>232</v>
      </c>
      <c r="S1543" s="2495" t="s">
        <v>232</v>
      </c>
      <c r="T1543" s="2495" t="s">
        <v>232</v>
      </c>
      <c r="U1543" s="2495" t="s">
        <v>232</v>
      </c>
      <c r="V1543" s="2495" t="s">
        <v>232</v>
      </c>
      <c r="W1543" s="2478"/>
      <c r="X1543" s="2186"/>
      <c r="Y1543" s="2186"/>
    </row>
    <row r="1544" spans="1:25" s="152" customFormat="1" ht="13.8">
      <c r="A1544" s="2226" t="s">
        <v>590</v>
      </c>
      <c r="E1544" s="2489">
        <v>19</v>
      </c>
      <c r="F1544" s="2490" t="s">
        <v>1027</v>
      </c>
      <c r="G1544" s="2494">
        <v>0</v>
      </c>
      <c r="H1544" s="2494" t="s">
        <v>1027</v>
      </c>
      <c r="I1544" s="2185" t="s">
        <v>1421</v>
      </c>
      <c r="J1544" s="2495" t="s">
        <v>232</v>
      </c>
      <c r="K1544" s="2495" t="s">
        <v>232</v>
      </c>
      <c r="L1544" s="2495" t="s">
        <v>232</v>
      </c>
      <c r="M1544" s="2495" t="s">
        <v>232</v>
      </c>
      <c r="N1544" s="2495" t="s">
        <v>232</v>
      </c>
      <c r="O1544" s="2495" t="s">
        <v>232</v>
      </c>
      <c r="P1544" s="2495" t="s">
        <v>232</v>
      </c>
      <c r="Q1544" s="2495" t="s">
        <v>232</v>
      </c>
      <c r="R1544" s="2495" t="s">
        <v>232</v>
      </c>
      <c r="S1544" s="2495" t="s">
        <v>232</v>
      </c>
      <c r="T1544" s="2495" t="s">
        <v>232</v>
      </c>
      <c r="U1544" s="2495" t="s">
        <v>232</v>
      </c>
      <c r="V1544" s="2495" t="s">
        <v>232</v>
      </c>
      <c r="W1544" s="2478"/>
      <c r="X1544" s="2186"/>
      <c r="Y1544" s="2186"/>
    </row>
    <row r="1545" spans="1:25" s="152" customFormat="1" ht="13.8">
      <c r="A1545" s="2226" t="s">
        <v>590</v>
      </c>
      <c r="E1545" s="2489">
        <v>20</v>
      </c>
      <c r="F1545" s="2490" t="s">
        <v>1027</v>
      </c>
      <c r="G1545" s="2494">
        <v>0</v>
      </c>
      <c r="H1545" s="2494" t="s">
        <v>1027</v>
      </c>
      <c r="I1545" s="2185" t="s">
        <v>1421</v>
      </c>
      <c r="J1545" s="2495" t="s">
        <v>232</v>
      </c>
      <c r="K1545" s="2495" t="s">
        <v>232</v>
      </c>
      <c r="L1545" s="2495" t="s">
        <v>232</v>
      </c>
      <c r="M1545" s="2495" t="s">
        <v>232</v>
      </c>
      <c r="N1545" s="2495" t="s">
        <v>232</v>
      </c>
      <c r="O1545" s="2495" t="s">
        <v>232</v>
      </c>
      <c r="P1545" s="2495" t="s">
        <v>232</v>
      </c>
      <c r="Q1545" s="2495" t="s">
        <v>232</v>
      </c>
      <c r="R1545" s="2495" t="s">
        <v>232</v>
      </c>
      <c r="S1545" s="2495" t="s">
        <v>232</v>
      </c>
      <c r="T1545" s="2495" t="s">
        <v>232</v>
      </c>
      <c r="U1545" s="2495" t="s">
        <v>232</v>
      </c>
      <c r="V1545" s="2495" t="s">
        <v>232</v>
      </c>
      <c r="W1545" s="2478"/>
      <c r="X1545" s="2186"/>
      <c r="Y1545" s="2186"/>
    </row>
    <row r="1546" spans="1:25" s="152" customFormat="1" ht="13.8">
      <c r="A1546" s="2226" t="s">
        <v>590</v>
      </c>
      <c r="E1546" s="2489">
        <v>21</v>
      </c>
      <c r="F1546" s="2490" t="s">
        <v>1027</v>
      </c>
      <c r="G1546" s="2494">
        <v>0</v>
      </c>
      <c r="H1546" s="2494" t="s">
        <v>1027</v>
      </c>
      <c r="I1546" s="2185" t="s">
        <v>1421</v>
      </c>
      <c r="J1546" s="2495" t="s">
        <v>232</v>
      </c>
      <c r="K1546" s="2495" t="s">
        <v>232</v>
      </c>
      <c r="L1546" s="2495" t="s">
        <v>232</v>
      </c>
      <c r="M1546" s="2495" t="s">
        <v>232</v>
      </c>
      <c r="N1546" s="2495" t="s">
        <v>232</v>
      </c>
      <c r="O1546" s="2495" t="s">
        <v>232</v>
      </c>
      <c r="P1546" s="2495" t="s">
        <v>232</v>
      </c>
      <c r="Q1546" s="2495" t="s">
        <v>232</v>
      </c>
      <c r="R1546" s="2495" t="s">
        <v>232</v>
      </c>
      <c r="S1546" s="2495" t="s">
        <v>232</v>
      </c>
      <c r="T1546" s="2495" t="s">
        <v>232</v>
      </c>
      <c r="U1546" s="2495" t="s">
        <v>232</v>
      </c>
      <c r="V1546" s="2495" t="s">
        <v>232</v>
      </c>
      <c r="W1546" s="2478"/>
      <c r="X1546" s="2186"/>
      <c r="Y1546" s="2186"/>
    </row>
    <row r="1547" spans="1:25" s="152" customFormat="1" ht="13.8">
      <c r="A1547" s="2226" t="s">
        <v>590</v>
      </c>
      <c r="E1547" s="2489">
        <v>22</v>
      </c>
      <c r="F1547" s="2490" t="s">
        <v>1027</v>
      </c>
      <c r="G1547" s="2494">
        <v>0</v>
      </c>
      <c r="H1547" s="2494" t="s">
        <v>1027</v>
      </c>
      <c r="I1547" s="2185" t="s">
        <v>1421</v>
      </c>
      <c r="J1547" s="2495" t="s">
        <v>232</v>
      </c>
      <c r="K1547" s="2495" t="s">
        <v>232</v>
      </c>
      <c r="L1547" s="2495" t="s">
        <v>232</v>
      </c>
      <c r="M1547" s="2495" t="s">
        <v>232</v>
      </c>
      <c r="N1547" s="2495" t="s">
        <v>232</v>
      </c>
      <c r="O1547" s="2495" t="s">
        <v>232</v>
      </c>
      <c r="P1547" s="2495" t="s">
        <v>232</v>
      </c>
      <c r="Q1547" s="2495" t="s">
        <v>232</v>
      </c>
      <c r="R1547" s="2495" t="s">
        <v>232</v>
      </c>
      <c r="S1547" s="2495" t="s">
        <v>232</v>
      </c>
      <c r="T1547" s="2495" t="s">
        <v>232</v>
      </c>
      <c r="U1547" s="2495" t="s">
        <v>232</v>
      </c>
      <c r="V1547" s="2495" t="s">
        <v>232</v>
      </c>
      <c r="W1547" s="2478"/>
      <c r="X1547" s="2186"/>
      <c r="Y1547" s="2186"/>
    </row>
    <row r="1548" spans="1:25" s="152" customFormat="1" ht="13.8">
      <c r="A1548" s="2226" t="s">
        <v>590</v>
      </c>
      <c r="E1548" s="2489">
        <v>23</v>
      </c>
      <c r="F1548" s="2490" t="s">
        <v>1027</v>
      </c>
      <c r="G1548" s="2494">
        <v>0</v>
      </c>
      <c r="H1548" s="2494" t="s">
        <v>1027</v>
      </c>
      <c r="I1548" s="2185" t="s">
        <v>1421</v>
      </c>
      <c r="J1548" s="2495" t="s">
        <v>232</v>
      </c>
      <c r="K1548" s="2495" t="s">
        <v>232</v>
      </c>
      <c r="L1548" s="2495" t="s">
        <v>232</v>
      </c>
      <c r="M1548" s="2495" t="s">
        <v>232</v>
      </c>
      <c r="N1548" s="2495" t="s">
        <v>232</v>
      </c>
      <c r="O1548" s="2495" t="s">
        <v>232</v>
      </c>
      <c r="P1548" s="2495" t="s">
        <v>232</v>
      </c>
      <c r="Q1548" s="2495" t="s">
        <v>232</v>
      </c>
      <c r="R1548" s="2495" t="s">
        <v>232</v>
      </c>
      <c r="S1548" s="2495" t="s">
        <v>232</v>
      </c>
      <c r="T1548" s="2495" t="s">
        <v>232</v>
      </c>
      <c r="U1548" s="2495" t="s">
        <v>232</v>
      </c>
      <c r="V1548" s="2495" t="s">
        <v>232</v>
      </c>
      <c r="W1548" s="2478"/>
      <c r="X1548" s="2186"/>
      <c r="Y1548" s="2186"/>
    </row>
    <row r="1549" spans="1:25" s="152" customFormat="1" ht="13.8">
      <c r="A1549" s="2226" t="s">
        <v>590</v>
      </c>
      <c r="E1549" s="2489">
        <v>24</v>
      </c>
      <c r="F1549" s="2490" t="s">
        <v>1027</v>
      </c>
      <c r="G1549" s="2494">
        <v>0</v>
      </c>
      <c r="H1549" s="2494" t="s">
        <v>1027</v>
      </c>
      <c r="I1549" s="2185" t="s">
        <v>1421</v>
      </c>
      <c r="J1549" s="2495" t="s">
        <v>232</v>
      </c>
      <c r="K1549" s="2495" t="s">
        <v>232</v>
      </c>
      <c r="L1549" s="2495" t="s">
        <v>232</v>
      </c>
      <c r="M1549" s="2495" t="s">
        <v>232</v>
      </c>
      <c r="N1549" s="2495" t="s">
        <v>232</v>
      </c>
      <c r="O1549" s="2495" t="s">
        <v>232</v>
      </c>
      <c r="P1549" s="2495" t="s">
        <v>232</v>
      </c>
      <c r="Q1549" s="2495" t="s">
        <v>232</v>
      </c>
      <c r="R1549" s="2495" t="s">
        <v>232</v>
      </c>
      <c r="S1549" s="2495" t="s">
        <v>232</v>
      </c>
      <c r="T1549" s="2495" t="s">
        <v>232</v>
      </c>
      <c r="U1549" s="2495" t="s">
        <v>232</v>
      </c>
      <c r="V1549" s="2495" t="s">
        <v>232</v>
      </c>
      <c r="W1549" s="2478"/>
      <c r="X1549" s="2186"/>
      <c r="Y1549" s="2186"/>
    </row>
    <row r="1550" spans="1:25" s="152" customFormat="1" ht="13.8">
      <c r="A1550" s="2226" t="s">
        <v>590</v>
      </c>
      <c r="E1550" s="2489">
        <v>25</v>
      </c>
      <c r="F1550" s="2490" t="s">
        <v>1027</v>
      </c>
      <c r="G1550" s="2494">
        <v>0</v>
      </c>
      <c r="H1550" s="2494" t="s">
        <v>1027</v>
      </c>
      <c r="I1550" s="2185" t="s">
        <v>1421</v>
      </c>
      <c r="J1550" s="2495" t="s">
        <v>232</v>
      </c>
      <c r="K1550" s="2495" t="s">
        <v>232</v>
      </c>
      <c r="L1550" s="2495" t="s">
        <v>232</v>
      </c>
      <c r="M1550" s="2495" t="s">
        <v>232</v>
      </c>
      <c r="N1550" s="2495" t="s">
        <v>232</v>
      </c>
      <c r="O1550" s="2495" t="s">
        <v>232</v>
      </c>
      <c r="P1550" s="2495" t="s">
        <v>232</v>
      </c>
      <c r="Q1550" s="2495" t="s">
        <v>232</v>
      </c>
      <c r="R1550" s="2495" t="s">
        <v>232</v>
      </c>
      <c r="S1550" s="2495" t="s">
        <v>232</v>
      </c>
      <c r="T1550" s="2495" t="s">
        <v>232</v>
      </c>
      <c r="U1550" s="2495" t="s">
        <v>232</v>
      </c>
      <c r="V1550" s="2495" t="s">
        <v>232</v>
      </c>
      <c r="W1550" s="2478"/>
      <c r="X1550" s="2186"/>
      <c r="Y1550" s="2185"/>
    </row>
    <row r="1551" spans="1:25" s="152" customFormat="1" ht="13.2">
      <c r="E1551" s="2476"/>
      <c r="F1551" s="2491"/>
      <c r="G1551" s="2491"/>
      <c r="H1551" s="2491"/>
      <c r="I1551" s="2185"/>
      <c r="J1551" s="2496"/>
      <c r="K1551" s="2496"/>
      <c r="L1551" s="2496"/>
      <c r="M1551" s="2496"/>
      <c r="N1551" s="2496"/>
      <c r="O1551" s="2496"/>
      <c r="P1551" s="2496"/>
      <c r="Q1551" s="2496"/>
      <c r="R1551" s="2496"/>
      <c r="S1551" s="2496"/>
      <c r="T1551" s="2496"/>
      <c r="U1551" s="2496"/>
      <c r="V1551" s="2496"/>
      <c r="W1551" s="2478"/>
      <c r="X1551" s="2186"/>
      <c r="Y1551" s="2185"/>
    </row>
    <row r="1552" spans="1:25" s="152" customFormat="1" ht="13.8">
      <c r="E1552" s="2476"/>
      <c r="F1552" s="2477"/>
      <c r="G1552" s="2477"/>
      <c r="H1552" s="2477"/>
      <c r="I1552" s="2320"/>
      <c r="J1552" s="2477" t="s">
        <v>1524</v>
      </c>
      <c r="K1552" s="2497"/>
      <c r="L1552" s="2320"/>
      <c r="M1552" s="2497"/>
      <c r="N1552" s="2497"/>
      <c r="O1552" s="2497"/>
      <c r="P1552" s="2497"/>
      <c r="Q1552" s="2497"/>
      <c r="R1552" s="2497"/>
      <c r="S1552" s="2497"/>
      <c r="T1552" s="2497"/>
      <c r="U1552" s="2497"/>
      <c r="V1552" s="2497"/>
      <c r="W1552" s="2478"/>
      <c r="X1552" s="2186"/>
      <c r="Y1552" s="2185"/>
    </row>
    <row r="1553" spans="1:25" s="152" customFormat="1" ht="13.8">
      <c r="E1553" s="2476"/>
      <c r="F1553" s="2481" t="s">
        <v>867</v>
      </c>
      <c r="G1553" s="2482" t="s">
        <v>1485</v>
      </c>
      <c r="H1553" s="2477"/>
      <c r="I1553" s="2320"/>
      <c r="J1553" s="2288" t="s">
        <v>1471</v>
      </c>
      <c r="K1553" s="2288" t="s">
        <v>1472</v>
      </c>
      <c r="L1553" s="2288" t="s">
        <v>1473</v>
      </c>
      <c r="M1553" s="2288" t="s">
        <v>1474</v>
      </c>
      <c r="N1553" s="2288" t="s">
        <v>1475</v>
      </c>
      <c r="O1553" s="2288" t="s">
        <v>1476</v>
      </c>
      <c r="P1553" s="2288" t="s">
        <v>1477</v>
      </c>
      <c r="Q1553" s="2288" t="s">
        <v>1478</v>
      </c>
      <c r="R1553" s="2288" t="s">
        <v>1479</v>
      </c>
      <c r="S1553" s="2288" t="s">
        <v>1480</v>
      </c>
      <c r="T1553" s="2288" t="s">
        <v>1481</v>
      </c>
      <c r="U1553" s="2288" t="s">
        <v>1482</v>
      </c>
      <c r="V1553" s="2288" t="s">
        <v>1483</v>
      </c>
      <c r="W1553" s="2478"/>
      <c r="X1553" s="2186"/>
      <c r="Y1553" s="2185"/>
    </row>
    <row r="1554" spans="1:25" s="152" customFormat="1" ht="13.2">
      <c r="E1554" s="2483">
        <v>0</v>
      </c>
      <c r="F1554" s="2484">
        <v>0</v>
      </c>
      <c r="G1554" s="2485">
        <v>0</v>
      </c>
      <c r="H1554" s="2486" t="s">
        <v>114</v>
      </c>
      <c r="I1554" s="2487" t="s">
        <v>1422</v>
      </c>
      <c r="J1554" s="2493" t="s">
        <v>232</v>
      </c>
      <c r="K1554" s="2493" t="s">
        <v>232</v>
      </c>
      <c r="L1554" s="2493" t="s">
        <v>232</v>
      </c>
      <c r="M1554" s="2493" t="s">
        <v>232</v>
      </c>
      <c r="N1554" s="2493" t="s">
        <v>232</v>
      </c>
      <c r="O1554" s="2493" t="s">
        <v>232</v>
      </c>
      <c r="P1554" s="2493" t="s">
        <v>232</v>
      </c>
      <c r="Q1554" s="2493" t="s">
        <v>232</v>
      </c>
      <c r="R1554" s="2493" t="s">
        <v>232</v>
      </c>
      <c r="S1554" s="2493" t="s">
        <v>232</v>
      </c>
      <c r="T1554" s="2493" t="s">
        <v>232</v>
      </c>
      <c r="U1554" s="2493" t="s">
        <v>232</v>
      </c>
      <c r="V1554" s="2493" t="s">
        <v>232</v>
      </c>
      <c r="W1554" s="2478"/>
      <c r="X1554" s="2186"/>
      <c r="Y1554" s="2185"/>
    </row>
    <row r="1555" spans="1:25" s="152" customFormat="1" ht="13.8">
      <c r="A1555" s="2226" t="s">
        <v>232</v>
      </c>
      <c r="E1555" s="2489">
        <v>1</v>
      </c>
      <c r="F1555" s="2490" t="s">
        <v>1494</v>
      </c>
      <c r="G1555" s="2494" t="s">
        <v>945</v>
      </c>
      <c r="H1555" s="2494" t="s">
        <v>114</v>
      </c>
      <c r="I1555" s="2185" t="s">
        <v>1422</v>
      </c>
      <c r="J1555" s="2495">
        <v>153.41300000000001</v>
      </c>
      <c r="K1555" s="2495">
        <v>153.429</v>
      </c>
      <c r="L1555" s="2495">
        <v>154.857</v>
      </c>
      <c r="M1555" s="2495">
        <v>156.10300000000001</v>
      </c>
      <c r="N1555" s="2495">
        <v>155.85499999999999</v>
      </c>
      <c r="O1555" s="2495">
        <v>155.98400000000001</v>
      </c>
      <c r="P1555" s="2495">
        <v>155.899</v>
      </c>
      <c r="Q1555" s="2495">
        <v>155.39099999999999</v>
      </c>
      <c r="R1555" s="2495">
        <v>155.18100000000001</v>
      </c>
      <c r="S1555" s="2495">
        <v>405.077</v>
      </c>
      <c r="T1555" s="2495">
        <v>354.66300000000001</v>
      </c>
      <c r="U1555" s="2495">
        <v>349.86599999999999</v>
      </c>
      <c r="V1555" s="2495">
        <v>345.26799999999997</v>
      </c>
      <c r="W1555" s="2478"/>
      <c r="X1555" s="2186"/>
      <c r="Y1555" s="2185"/>
    </row>
    <row r="1556" spans="1:25" s="152" customFormat="1" ht="13.8">
      <c r="A1556" s="2226" t="s">
        <v>232</v>
      </c>
      <c r="E1556" s="2489">
        <v>2</v>
      </c>
      <c r="F1556" s="2490" t="s">
        <v>1498</v>
      </c>
      <c r="G1556" s="2494" t="s">
        <v>953</v>
      </c>
      <c r="H1556" s="2494" t="s">
        <v>114</v>
      </c>
      <c r="I1556" s="2185" t="s">
        <v>1422</v>
      </c>
      <c r="J1556" s="2495">
        <v>43.264000000000003</v>
      </c>
      <c r="K1556" s="2495">
        <v>537.03899999999999</v>
      </c>
      <c r="L1556" s="2495">
        <v>532.95799999999997</v>
      </c>
      <c r="M1556" s="2495">
        <v>532.77200000000005</v>
      </c>
      <c r="N1556" s="2495">
        <v>532.88499999999999</v>
      </c>
      <c r="O1556" s="2495">
        <v>548.649</v>
      </c>
      <c r="P1556" s="2495">
        <v>540.99699999999996</v>
      </c>
      <c r="Q1556" s="2495">
        <v>514.74599999999998</v>
      </c>
      <c r="R1556" s="2495">
        <v>514.85299999999995</v>
      </c>
      <c r="S1556" s="2495">
        <v>521.92700000000002</v>
      </c>
      <c r="T1556" s="2495">
        <v>526.44299999999998</v>
      </c>
      <c r="U1556" s="2495">
        <v>526.10799999999995</v>
      </c>
      <c r="V1556" s="2495">
        <v>526.04200000000003</v>
      </c>
      <c r="W1556" s="2478"/>
      <c r="X1556" s="2186"/>
      <c r="Y1556" s="2185"/>
    </row>
    <row r="1557" spans="1:25" s="152" customFormat="1" ht="13.8">
      <c r="A1557" s="2226" t="s">
        <v>232</v>
      </c>
      <c r="E1557" s="2489">
        <v>3</v>
      </c>
      <c r="F1557" s="2490" t="s">
        <v>1500</v>
      </c>
      <c r="G1557" s="2494" t="s">
        <v>964</v>
      </c>
      <c r="H1557" s="2494" t="s">
        <v>114</v>
      </c>
      <c r="I1557" s="2185" t="s">
        <v>1422</v>
      </c>
      <c r="J1557" s="2495">
        <v>171.73599999999999</v>
      </c>
      <c r="K1557" s="2495">
        <v>166.86699999999999</v>
      </c>
      <c r="L1557" s="2495">
        <v>157.81800000000001</v>
      </c>
      <c r="M1557" s="2495">
        <v>161.00200000000001</v>
      </c>
      <c r="N1557" s="2495">
        <v>149.47999999999999</v>
      </c>
      <c r="O1557" s="2495">
        <v>152.70099999999999</v>
      </c>
      <c r="P1557" s="2495">
        <v>148.196</v>
      </c>
      <c r="Q1557" s="2495">
        <v>144.739</v>
      </c>
      <c r="R1557" s="2495">
        <v>137.303</v>
      </c>
      <c r="S1557" s="2495">
        <v>139.70500000000001</v>
      </c>
      <c r="T1557" s="2495">
        <v>134.09800000000001</v>
      </c>
      <c r="U1557" s="2495">
        <v>134.483</v>
      </c>
      <c r="V1557" s="2495">
        <v>127.242</v>
      </c>
      <c r="W1557" s="2478"/>
      <c r="X1557" s="2186"/>
      <c r="Y1557" s="2185"/>
    </row>
    <row r="1558" spans="1:25" s="152" customFormat="1" ht="13.8">
      <c r="A1558" s="2226" t="s">
        <v>232</v>
      </c>
      <c r="E1558" s="2489">
        <v>4</v>
      </c>
      <c r="F1558" s="2490" t="s">
        <v>1503</v>
      </c>
      <c r="G1558" s="2494" t="s">
        <v>971</v>
      </c>
      <c r="H1558" s="2494" t="s">
        <v>114</v>
      </c>
      <c r="I1558" s="2185" t="s">
        <v>1422</v>
      </c>
      <c r="J1558" s="2495">
        <v>551.19799999999998</v>
      </c>
      <c r="K1558" s="2495">
        <v>568.07299999999998</v>
      </c>
      <c r="L1558" s="2495">
        <v>535.72400000000005</v>
      </c>
      <c r="M1558" s="2495">
        <v>541.16300000000001</v>
      </c>
      <c r="N1558" s="2495">
        <v>512.44500000000005</v>
      </c>
      <c r="O1558" s="2495">
        <v>528.26</v>
      </c>
      <c r="P1558" s="2495">
        <v>518.23699999999997</v>
      </c>
      <c r="Q1558" s="2495">
        <v>450.81299999999999</v>
      </c>
      <c r="R1558" s="2495">
        <v>444.976</v>
      </c>
      <c r="S1558" s="2495">
        <v>437.86900000000003</v>
      </c>
      <c r="T1558" s="2495">
        <v>1094.5550000000001</v>
      </c>
      <c r="U1558" s="2495">
        <v>996.33699999999999</v>
      </c>
      <c r="V1558" s="2495">
        <v>830.76700000000005</v>
      </c>
      <c r="W1558" s="2478"/>
      <c r="X1558" s="2186"/>
      <c r="Y1558" s="2185"/>
    </row>
    <row r="1559" spans="1:25" s="152" customFormat="1" ht="13.8">
      <c r="A1559" s="2226" t="s">
        <v>232</v>
      </c>
      <c r="E1559" s="2489">
        <v>5</v>
      </c>
      <c r="F1559" s="2490" t="s">
        <v>1504</v>
      </c>
      <c r="G1559" s="2494" t="s">
        <v>978</v>
      </c>
      <c r="H1559" s="2494" t="s">
        <v>114</v>
      </c>
      <c r="I1559" s="2185" t="s">
        <v>1422</v>
      </c>
      <c r="J1559" s="2495">
        <v>102</v>
      </c>
      <c r="K1559" s="2495">
        <v>99</v>
      </c>
      <c r="L1559" s="2495">
        <v>98</v>
      </c>
      <c r="M1559" s="2495">
        <v>100</v>
      </c>
      <c r="N1559" s="2495">
        <v>93</v>
      </c>
      <c r="O1559" s="2495">
        <v>98</v>
      </c>
      <c r="P1559" s="2495">
        <v>0</v>
      </c>
      <c r="Q1559" s="2495">
        <v>88</v>
      </c>
      <c r="R1559" s="2495">
        <v>84</v>
      </c>
      <c r="S1559" s="2495">
        <v>89</v>
      </c>
      <c r="T1559" s="2495">
        <v>88</v>
      </c>
      <c r="U1559" s="2495">
        <v>0</v>
      </c>
      <c r="V1559" s="2495">
        <v>84</v>
      </c>
      <c r="W1559" s="2478"/>
      <c r="X1559" s="2186"/>
      <c r="Y1559" s="2185"/>
    </row>
    <row r="1560" spans="1:25" s="152" customFormat="1" ht="13.8">
      <c r="A1560" s="2226" t="s">
        <v>232</v>
      </c>
      <c r="E1560" s="2489">
        <v>6</v>
      </c>
      <c r="F1560" s="2490" t="s">
        <v>1505</v>
      </c>
      <c r="G1560" s="2494" t="s">
        <v>985</v>
      </c>
      <c r="H1560" s="2494" t="s">
        <v>114</v>
      </c>
      <c r="I1560" s="2185" t="s">
        <v>1422</v>
      </c>
      <c r="J1560" s="2495">
        <v>251.48931999999999</v>
      </c>
      <c r="K1560" s="2495">
        <v>234.73521</v>
      </c>
      <c r="L1560" s="2495">
        <v>227.85556</v>
      </c>
      <c r="M1560" s="2495">
        <v>220.32509999999999</v>
      </c>
      <c r="N1560" s="2495">
        <v>229.3595</v>
      </c>
      <c r="O1560" s="2495">
        <v>226.74164999999999</v>
      </c>
      <c r="P1560" s="2495">
        <v>230.24186</v>
      </c>
      <c r="Q1560" s="2495">
        <v>230.74727999999999</v>
      </c>
      <c r="R1560" s="2495">
        <v>226.70087000000001</v>
      </c>
      <c r="S1560" s="2495">
        <v>187.16920999999999</v>
      </c>
      <c r="T1560" s="2495">
        <v>183.14435</v>
      </c>
      <c r="U1560" s="2495">
        <v>243.685</v>
      </c>
      <c r="V1560" s="2495">
        <v>288.85930999999999</v>
      </c>
      <c r="W1560" s="2478"/>
      <c r="X1560" s="2186"/>
      <c r="Y1560" s="2185"/>
    </row>
    <row r="1561" spans="1:25" s="152" customFormat="1" ht="13.8">
      <c r="A1561" s="2226" t="s">
        <v>232</v>
      </c>
      <c r="E1561" s="2489">
        <v>7</v>
      </c>
      <c r="F1561" s="2490" t="s">
        <v>1508</v>
      </c>
      <c r="G1561" s="2494" t="s">
        <v>996</v>
      </c>
      <c r="H1561" s="2494" t="s">
        <v>114</v>
      </c>
      <c r="I1561" s="2185" t="s">
        <v>1422</v>
      </c>
      <c r="J1561" s="2495">
        <v>115.574</v>
      </c>
      <c r="K1561" s="2495">
        <v>147.42400000000001</v>
      </c>
      <c r="L1561" s="2495">
        <v>136.82900000000001</v>
      </c>
      <c r="M1561" s="2495">
        <v>110.15</v>
      </c>
      <c r="N1561" s="2495">
        <v>142.792</v>
      </c>
      <c r="O1561" s="2495">
        <v>83.078000000000003</v>
      </c>
      <c r="P1561" s="2495">
        <v>149.66399999999999</v>
      </c>
      <c r="Q1561" s="2495">
        <v>265.77699999999999</v>
      </c>
      <c r="R1561" s="2495">
        <v>212.43899999999999</v>
      </c>
      <c r="S1561" s="2495">
        <v>208.73599999999999</v>
      </c>
      <c r="T1561" s="2495">
        <v>207.08</v>
      </c>
      <c r="U1561" s="2495">
        <v>207.00800000000001</v>
      </c>
      <c r="V1561" s="2495">
        <v>205.226</v>
      </c>
      <c r="W1561" s="2478"/>
      <c r="X1561" s="2186"/>
      <c r="Y1561" s="2185"/>
    </row>
    <row r="1562" spans="1:25" s="152" customFormat="1" ht="13.8">
      <c r="A1562" s="2226" t="s">
        <v>232</v>
      </c>
      <c r="E1562" s="2489">
        <v>8</v>
      </c>
      <c r="F1562" s="2490" t="s">
        <v>1510</v>
      </c>
      <c r="G1562" s="2494" t="s">
        <v>1004</v>
      </c>
      <c r="H1562" s="2494" t="s">
        <v>114</v>
      </c>
      <c r="I1562" s="2185" t="s">
        <v>1422</v>
      </c>
      <c r="J1562" s="2495">
        <v>694.8</v>
      </c>
      <c r="K1562" s="2495">
        <v>757.7</v>
      </c>
      <c r="L1562" s="2495">
        <v>761.7</v>
      </c>
      <c r="M1562" s="2495">
        <v>798.5</v>
      </c>
      <c r="N1562" s="2495">
        <v>1765.6</v>
      </c>
      <c r="O1562" s="2495">
        <v>2317.1</v>
      </c>
      <c r="P1562" s="2495">
        <v>2153.1999999999998</v>
      </c>
      <c r="Q1562" s="2495">
        <v>2064.3000000000002</v>
      </c>
      <c r="R1562" s="2495">
        <v>2085.4</v>
      </c>
      <c r="S1562" s="2495">
        <v>2090.6999999999998</v>
      </c>
      <c r="T1562" s="2495">
        <v>1995.2</v>
      </c>
      <c r="U1562" s="2495">
        <v>1711.5</v>
      </c>
      <c r="V1562" s="2495">
        <v>2117</v>
      </c>
      <c r="W1562" s="2478"/>
      <c r="X1562" s="2186"/>
      <c r="Y1562" s="2185"/>
    </row>
    <row r="1563" spans="1:25" s="152" customFormat="1" ht="13.8">
      <c r="A1563" s="2226" t="s">
        <v>590</v>
      </c>
      <c r="E1563" s="2489">
        <v>9</v>
      </c>
      <c r="F1563" s="2490" t="s">
        <v>1027</v>
      </c>
      <c r="G1563" s="2494">
        <v>0</v>
      </c>
      <c r="H1563" s="2494" t="s">
        <v>1027</v>
      </c>
      <c r="I1563" s="2185" t="s">
        <v>1422</v>
      </c>
      <c r="J1563" s="2495" t="s">
        <v>232</v>
      </c>
      <c r="K1563" s="2495" t="s">
        <v>232</v>
      </c>
      <c r="L1563" s="2495" t="s">
        <v>232</v>
      </c>
      <c r="M1563" s="2495" t="s">
        <v>232</v>
      </c>
      <c r="N1563" s="2495" t="s">
        <v>232</v>
      </c>
      <c r="O1563" s="2495" t="s">
        <v>232</v>
      </c>
      <c r="P1563" s="2495" t="s">
        <v>232</v>
      </c>
      <c r="Q1563" s="2495" t="s">
        <v>232</v>
      </c>
      <c r="R1563" s="2495" t="s">
        <v>232</v>
      </c>
      <c r="S1563" s="2495" t="s">
        <v>232</v>
      </c>
      <c r="T1563" s="2495" t="s">
        <v>232</v>
      </c>
      <c r="U1563" s="2495" t="s">
        <v>232</v>
      </c>
      <c r="V1563" s="2495" t="s">
        <v>232</v>
      </c>
      <c r="W1563" s="2478"/>
      <c r="X1563" s="2186"/>
      <c r="Y1563" s="2185"/>
    </row>
    <row r="1564" spans="1:25" s="152" customFormat="1" ht="13.8">
      <c r="A1564" s="2226" t="s">
        <v>590</v>
      </c>
      <c r="E1564" s="2489">
        <v>10</v>
      </c>
      <c r="F1564" s="2490" t="s">
        <v>1027</v>
      </c>
      <c r="G1564" s="2494">
        <v>0</v>
      </c>
      <c r="H1564" s="2494" t="s">
        <v>1027</v>
      </c>
      <c r="I1564" s="2185" t="s">
        <v>1422</v>
      </c>
      <c r="J1564" s="2495" t="s">
        <v>232</v>
      </c>
      <c r="K1564" s="2495" t="s">
        <v>232</v>
      </c>
      <c r="L1564" s="2495" t="s">
        <v>232</v>
      </c>
      <c r="M1564" s="2495" t="s">
        <v>232</v>
      </c>
      <c r="N1564" s="2495" t="s">
        <v>232</v>
      </c>
      <c r="O1564" s="2495" t="s">
        <v>232</v>
      </c>
      <c r="P1564" s="2495" t="s">
        <v>232</v>
      </c>
      <c r="Q1564" s="2495" t="s">
        <v>232</v>
      </c>
      <c r="R1564" s="2495" t="s">
        <v>232</v>
      </c>
      <c r="S1564" s="2495" t="s">
        <v>232</v>
      </c>
      <c r="T1564" s="2495" t="s">
        <v>232</v>
      </c>
      <c r="U1564" s="2495" t="s">
        <v>232</v>
      </c>
      <c r="V1564" s="2495" t="s">
        <v>232</v>
      </c>
      <c r="W1564" s="2478"/>
      <c r="X1564" s="2186"/>
      <c r="Y1564" s="2185"/>
    </row>
    <row r="1565" spans="1:25" s="152" customFormat="1" ht="13.8">
      <c r="A1565" s="2226" t="s">
        <v>590</v>
      </c>
      <c r="E1565" s="2489">
        <v>11</v>
      </c>
      <c r="F1565" s="2490" t="s">
        <v>1027</v>
      </c>
      <c r="G1565" s="2494">
        <v>0</v>
      </c>
      <c r="H1565" s="2494" t="s">
        <v>1027</v>
      </c>
      <c r="I1565" s="2185" t="s">
        <v>1422</v>
      </c>
      <c r="J1565" s="2495" t="s">
        <v>232</v>
      </c>
      <c r="K1565" s="2495" t="s">
        <v>232</v>
      </c>
      <c r="L1565" s="2495" t="s">
        <v>232</v>
      </c>
      <c r="M1565" s="2495" t="s">
        <v>232</v>
      </c>
      <c r="N1565" s="2495" t="s">
        <v>232</v>
      </c>
      <c r="O1565" s="2495" t="s">
        <v>232</v>
      </c>
      <c r="P1565" s="2495" t="s">
        <v>232</v>
      </c>
      <c r="Q1565" s="2495" t="s">
        <v>232</v>
      </c>
      <c r="R1565" s="2495" t="s">
        <v>232</v>
      </c>
      <c r="S1565" s="2495" t="s">
        <v>232</v>
      </c>
      <c r="T1565" s="2495" t="s">
        <v>232</v>
      </c>
      <c r="U1565" s="2495" t="s">
        <v>232</v>
      </c>
      <c r="V1565" s="2495" t="s">
        <v>232</v>
      </c>
      <c r="W1565" s="2478"/>
      <c r="X1565" s="2186"/>
      <c r="Y1565" s="2185"/>
    </row>
    <row r="1566" spans="1:25" s="152" customFormat="1" ht="13.8">
      <c r="A1566" s="2226" t="s">
        <v>590</v>
      </c>
      <c r="E1566" s="2489">
        <v>12</v>
      </c>
      <c r="F1566" s="2490" t="s">
        <v>1027</v>
      </c>
      <c r="G1566" s="2494">
        <v>0</v>
      </c>
      <c r="H1566" s="2494" t="s">
        <v>1027</v>
      </c>
      <c r="I1566" s="2185" t="s">
        <v>1422</v>
      </c>
      <c r="J1566" s="2495" t="s">
        <v>232</v>
      </c>
      <c r="K1566" s="2495" t="s">
        <v>232</v>
      </c>
      <c r="L1566" s="2495" t="s">
        <v>232</v>
      </c>
      <c r="M1566" s="2495" t="s">
        <v>232</v>
      </c>
      <c r="N1566" s="2495" t="s">
        <v>232</v>
      </c>
      <c r="O1566" s="2495" t="s">
        <v>232</v>
      </c>
      <c r="P1566" s="2495" t="s">
        <v>232</v>
      </c>
      <c r="Q1566" s="2495" t="s">
        <v>232</v>
      </c>
      <c r="R1566" s="2495" t="s">
        <v>232</v>
      </c>
      <c r="S1566" s="2495" t="s">
        <v>232</v>
      </c>
      <c r="T1566" s="2495" t="s">
        <v>232</v>
      </c>
      <c r="U1566" s="2495" t="s">
        <v>232</v>
      </c>
      <c r="V1566" s="2495" t="s">
        <v>232</v>
      </c>
      <c r="W1566" s="2478"/>
      <c r="X1566" s="2186"/>
      <c r="Y1566" s="2186"/>
    </row>
    <row r="1567" spans="1:25" s="152" customFormat="1" ht="13.8">
      <c r="A1567" s="2226" t="s">
        <v>590</v>
      </c>
      <c r="E1567" s="2489">
        <v>13</v>
      </c>
      <c r="F1567" s="2490" t="s">
        <v>1027</v>
      </c>
      <c r="G1567" s="2494">
        <v>0</v>
      </c>
      <c r="H1567" s="2494" t="s">
        <v>1027</v>
      </c>
      <c r="I1567" s="2185" t="s">
        <v>1422</v>
      </c>
      <c r="J1567" s="2495" t="s">
        <v>232</v>
      </c>
      <c r="K1567" s="2495" t="s">
        <v>232</v>
      </c>
      <c r="L1567" s="2495" t="s">
        <v>232</v>
      </c>
      <c r="M1567" s="2495" t="s">
        <v>232</v>
      </c>
      <c r="N1567" s="2495" t="s">
        <v>232</v>
      </c>
      <c r="O1567" s="2495" t="s">
        <v>232</v>
      </c>
      <c r="P1567" s="2495" t="s">
        <v>232</v>
      </c>
      <c r="Q1567" s="2495" t="s">
        <v>232</v>
      </c>
      <c r="R1567" s="2495" t="s">
        <v>232</v>
      </c>
      <c r="S1567" s="2495" t="s">
        <v>232</v>
      </c>
      <c r="T1567" s="2495" t="s">
        <v>232</v>
      </c>
      <c r="U1567" s="2495" t="s">
        <v>232</v>
      </c>
      <c r="V1567" s="2495" t="s">
        <v>232</v>
      </c>
      <c r="W1567" s="2478"/>
      <c r="X1567" s="2186"/>
      <c r="Y1567" s="2186"/>
    </row>
    <row r="1568" spans="1:25" s="152" customFormat="1" ht="13.8">
      <c r="A1568" s="2226" t="s">
        <v>590</v>
      </c>
      <c r="E1568" s="2489">
        <v>14</v>
      </c>
      <c r="F1568" s="2490" t="s">
        <v>1027</v>
      </c>
      <c r="G1568" s="2494">
        <v>0</v>
      </c>
      <c r="H1568" s="2494" t="s">
        <v>1027</v>
      </c>
      <c r="I1568" s="2185" t="s">
        <v>1422</v>
      </c>
      <c r="J1568" s="2495" t="s">
        <v>232</v>
      </c>
      <c r="K1568" s="2495" t="s">
        <v>232</v>
      </c>
      <c r="L1568" s="2495" t="s">
        <v>232</v>
      </c>
      <c r="M1568" s="2495" t="s">
        <v>232</v>
      </c>
      <c r="N1568" s="2495" t="s">
        <v>232</v>
      </c>
      <c r="O1568" s="2495" t="s">
        <v>232</v>
      </c>
      <c r="P1568" s="2495" t="s">
        <v>232</v>
      </c>
      <c r="Q1568" s="2495" t="s">
        <v>232</v>
      </c>
      <c r="R1568" s="2495" t="s">
        <v>232</v>
      </c>
      <c r="S1568" s="2495" t="s">
        <v>232</v>
      </c>
      <c r="T1568" s="2495" t="s">
        <v>232</v>
      </c>
      <c r="U1568" s="2495" t="s">
        <v>232</v>
      </c>
      <c r="V1568" s="2495" t="s">
        <v>232</v>
      </c>
      <c r="W1568" s="2478"/>
      <c r="X1568" s="2186"/>
      <c r="Y1568" s="2186"/>
    </row>
    <row r="1569" spans="1:25" s="152" customFormat="1" ht="13.8">
      <c r="A1569" s="2226" t="s">
        <v>590</v>
      </c>
      <c r="E1569" s="2489">
        <v>15</v>
      </c>
      <c r="F1569" s="2490" t="s">
        <v>1027</v>
      </c>
      <c r="G1569" s="2494">
        <v>0</v>
      </c>
      <c r="H1569" s="2494" t="s">
        <v>1027</v>
      </c>
      <c r="I1569" s="2185" t="s">
        <v>1422</v>
      </c>
      <c r="J1569" s="2495" t="s">
        <v>232</v>
      </c>
      <c r="K1569" s="2495" t="s">
        <v>232</v>
      </c>
      <c r="L1569" s="2495" t="s">
        <v>232</v>
      </c>
      <c r="M1569" s="2495" t="s">
        <v>232</v>
      </c>
      <c r="N1569" s="2495" t="s">
        <v>232</v>
      </c>
      <c r="O1569" s="2495" t="s">
        <v>232</v>
      </c>
      <c r="P1569" s="2495" t="s">
        <v>232</v>
      </c>
      <c r="Q1569" s="2495" t="s">
        <v>232</v>
      </c>
      <c r="R1569" s="2495" t="s">
        <v>232</v>
      </c>
      <c r="S1569" s="2495" t="s">
        <v>232</v>
      </c>
      <c r="T1569" s="2495" t="s">
        <v>232</v>
      </c>
      <c r="U1569" s="2495" t="s">
        <v>232</v>
      </c>
      <c r="V1569" s="2495" t="s">
        <v>232</v>
      </c>
      <c r="W1569" s="2478"/>
      <c r="X1569" s="2186"/>
      <c r="Y1569" s="2186"/>
    </row>
    <row r="1570" spans="1:25" s="152" customFormat="1" ht="13.8">
      <c r="A1570" s="2226" t="s">
        <v>590</v>
      </c>
      <c r="E1570" s="2489">
        <v>16</v>
      </c>
      <c r="F1570" s="2490" t="s">
        <v>1027</v>
      </c>
      <c r="G1570" s="2494">
        <v>0</v>
      </c>
      <c r="H1570" s="2494" t="s">
        <v>1027</v>
      </c>
      <c r="I1570" s="2185" t="s">
        <v>1422</v>
      </c>
      <c r="J1570" s="2495" t="s">
        <v>232</v>
      </c>
      <c r="K1570" s="2495" t="s">
        <v>232</v>
      </c>
      <c r="L1570" s="2495" t="s">
        <v>232</v>
      </c>
      <c r="M1570" s="2495" t="s">
        <v>232</v>
      </c>
      <c r="N1570" s="2495" t="s">
        <v>232</v>
      </c>
      <c r="O1570" s="2495" t="s">
        <v>232</v>
      </c>
      <c r="P1570" s="2495" t="s">
        <v>232</v>
      </c>
      <c r="Q1570" s="2495" t="s">
        <v>232</v>
      </c>
      <c r="R1570" s="2495" t="s">
        <v>232</v>
      </c>
      <c r="S1570" s="2495" t="s">
        <v>232</v>
      </c>
      <c r="T1570" s="2495" t="s">
        <v>232</v>
      </c>
      <c r="U1570" s="2495" t="s">
        <v>232</v>
      </c>
      <c r="V1570" s="2495" t="s">
        <v>232</v>
      </c>
      <c r="W1570" s="2478"/>
      <c r="X1570" s="2186"/>
      <c r="Y1570" s="2186"/>
    </row>
    <row r="1571" spans="1:25" s="152" customFormat="1" ht="13.8">
      <c r="A1571" s="2226" t="s">
        <v>590</v>
      </c>
      <c r="E1571" s="2489">
        <v>17</v>
      </c>
      <c r="F1571" s="2490" t="s">
        <v>1027</v>
      </c>
      <c r="G1571" s="2494">
        <v>0</v>
      </c>
      <c r="H1571" s="2494" t="s">
        <v>1027</v>
      </c>
      <c r="I1571" s="2185" t="s">
        <v>1422</v>
      </c>
      <c r="J1571" s="2495" t="s">
        <v>232</v>
      </c>
      <c r="K1571" s="2495" t="s">
        <v>232</v>
      </c>
      <c r="L1571" s="2495" t="s">
        <v>232</v>
      </c>
      <c r="M1571" s="2495" t="s">
        <v>232</v>
      </c>
      <c r="N1571" s="2495" t="s">
        <v>232</v>
      </c>
      <c r="O1571" s="2495" t="s">
        <v>232</v>
      </c>
      <c r="P1571" s="2495" t="s">
        <v>232</v>
      </c>
      <c r="Q1571" s="2495" t="s">
        <v>232</v>
      </c>
      <c r="R1571" s="2495" t="s">
        <v>232</v>
      </c>
      <c r="S1571" s="2495" t="s">
        <v>232</v>
      </c>
      <c r="T1571" s="2495" t="s">
        <v>232</v>
      </c>
      <c r="U1571" s="2495" t="s">
        <v>232</v>
      </c>
      <c r="V1571" s="2495" t="s">
        <v>232</v>
      </c>
      <c r="W1571" s="2478"/>
      <c r="X1571" s="2186"/>
      <c r="Y1571" s="2186"/>
    </row>
    <row r="1572" spans="1:25" s="152" customFormat="1" ht="13.8">
      <c r="A1572" s="2226" t="s">
        <v>590</v>
      </c>
      <c r="E1572" s="2489">
        <v>18</v>
      </c>
      <c r="F1572" s="2490" t="s">
        <v>1027</v>
      </c>
      <c r="G1572" s="2494">
        <v>0</v>
      </c>
      <c r="H1572" s="2494" t="s">
        <v>1027</v>
      </c>
      <c r="I1572" s="2185" t="s">
        <v>1422</v>
      </c>
      <c r="J1572" s="2495" t="s">
        <v>232</v>
      </c>
      <c r="K1572" s="2495" t="s">
        <v>232</v>
      </c>
      <c r="L1572" s="2495" t="s">
        <v>232</v>
      </c>
      <c r="M1572" s="2495" t="s">
        <v>232</v>
      </c>
      <c r="N1572" s="2495" t="s">
        <v>232</v>
      </c>
      <c r="O1572" s="2495" t="s">
        <v>232</v>
      </c>
      <c r="P1572" s="2495" t="s">
        <v>232</v>
      </c>
      <c r="Q1572" s="2495" t="s">
        <v>232</v>
      </c>
      <c r="R1572" s="2495" t="s">
        <v>232</v>
      </c>
      <c r="S1572" s="2495" t="s">
        <v>232</v>
      </c>
      <c r="T1572" s="2495" t="s">
        <v>232</v>
      </c>
      <c r="U1572" s="2495" t="s">
        <v>232</v>
      </c>
      <c r="V1572" s="2495" t="s">
        <v>232</v>
      </c>
      <c r="W1572" s="2478"/>
      <c r="X1572" s="2186"/>
      <c r="Y1572" s="2186"/>
    </row>
    <row r="1573" spans="1:25" s="152" customFormat="1" ht="13.8">
      <c r="A1573" s="2226" t="s">
        <v>590</v>
      </c>
      <c r="E1573" s="2489">
        <v>19</v>
      </c>
      <c r="F1573" s="2490" t="s">
        <v>1027</v>
      </c>
      <c r="G1573" s="2494">
        <v>0</v>
      </c>
      <c r="H1573" s="2494" t="s">
        <v>1027</v>
      </c>
      <c r="I1573" s="2185" t="s">
        <v>1422</v>
      </c>
      <c r="J1573" s="2495" t="s">
        <v>232</v>
      </c>
      <c r="K1573" s="2495" t="s">
        <v>232</v>
      </c>
      <c r="L1573" s="2495" t="s">
        <v>232</v>
      </c>
      <c r="M1573" s="2495" t="s">
        <v>232</v>
      </c>
      <c r="N1573" s="2495" t="s">
        <v>232</v>
      </c>
      <c r="O1573" s="2495" t="s">
        <v>232</v>
      </c>
      <c r="P1573" s="2495" t="s">
        <v>232</v>
      </c>
      <c r="Q1573" s="2495" t="s">
        <v>232</v>
      </c>
      <c r="R1573" s="2495" t="s">
        <v>232</v>
      </c>
      <c r="S1573" s="2495" t="s">
        <v>232</v>
      </c>
      <c r="T1573" s="2495" t="s">
        <v>232</v>
      </c>
      <c r="U1573" s="2495" t="s">
        <v>232</v>
      </c>
      <c r="V1573" s="2495" t="s">
        <v>232</v>
      </c>
      <c r="W1573" s="2478"/>
      <c r="X1573" s="2186"/>
      <c r="Y1573" s="2186"/>
    </row>
    <row r="1574" spans="1:25" s="152" customFormat="1" ht="13.8">
      <c r="A1574" s="2226" t="s">
        <v>590</v>
      </c>
      <c r="E1574" s="2489">
        <v>20</v>
      </c>
      <c r="F1574" s="2490" t="s">
        <v>1027</v>
      </c>
      <c r="G1574" s="2494">
        <v>0</v>
      </c>
      <c r="H1574" s="2494" t="s">
        <v>1027</v>
      </c>
      <c r="I1574" s="2185" t="s">
        <v>1422</v>
      </c>
      <c r="J1574" s="2495" t="s">
        <v>232</v>
      </c>
      <c r="K1574" s="2495" t="s">
        <v>232</v>
      </c>
      <c r="L1574" s="2495" t="s">
        <v>232</v>
      </c>
      <c r="M1574" s="2495" t="s">
        <v>232</v>
      </c>
      <c r="N1574" s="2495" t="s">
        <v>232</v>
      </c>
      <c r="O1574" s="2495" t="s">
        <v>232</v>
      </c>
      <c r="P1574" s="2495" t="s">
        <v>232</v>
      </c>
      <c r="Q1574" s="2495" t="s">
        <v>232</v>
      </c>
      <c r="R1574" s="2495" t="s">
        <v>232</v>
      </c>
      <c r="S1574" s="2495" t="s">
        <v>232</v>
      </c>
      <c r="T1574" s="2495" t="s">
        <v>232</v>
      </c>
      <c r="U1574" s="2495" t="s">
        <v>232</v>
      </c>
      <c r="V1574" s="2495" t="s">
        <v>232</v>
      </c>
      <c r="W1574" s="2478"/>
      <c r="X1574" s="2186"/>
      <c r="Y1574" s="2186"/>
    </row>
    <row r="1575" spans="1:25" s="152" customFormat="1" ht="13.8">
      <c r="A1575" s="2226" t="s">
        <v>590</v>
      </c>
      <c r="E1575" s="2489">
        <v>21</v>
      </c>
      <c r="F1575" s="2490" t="s">
        <v>1027</v>
      </c>
      <c r="G1575" s="2494">
        <v>0</v>
      </c>
      <c r="H1575" s="2494" t="s">
        <v>1027</v>
      </c>
      <c r="I1575" s="2185" t="s">
        <v>1422</v>
      </c>
      <c r="J1575" s="2495" t="s">
        <v>232</v>
      </c>
      <c r="K1575" s="2495" t="s">
        <v>232</v>
      </c>
      <c r="L1575" s="2495" t="s">
        <v>232</v>
      </c>
      <c r="M1575" s="2495" t="s">
        <v>232</v>
      </c>
      <c r="N1575" s="2495" t="s">
        <v>232</v>
      </c>
      <c r="O1575" s="2495" t="s">
        <v>232</v>
      </c>
      <c r="P1575" s="2495" t="s">
        <v>232</v>
      </c>
      <c r="Q1575" s="2495" t="s">
        <v>232</v>
      </c>
      <c r="R1575" s="2495" t="s">
        <v>232</v>
      </c>
      <c r="S1575" s="2495" t="s">
        <v>232</v>
      </c>
      <c r="T1575" s="2495" t="s">
        <v>232</v>
      </c>
      <c r="U1575" s="2495" t="s">
        <v>232</v>
      </c>
      <c r="V1575" s="2495" t="s">
        <v>232</v>
      </c>
      <c r="W1575" s="2478"/>
      <c r="X1575" s="2186"/>
      <c r="Y1575" s="2186"/>
    </row>
    <row r="1576" spans="1:25" s="152" customFormat="1" ht="13.8">
      <c r="A1576" s="2226" t="s">
        <v>590</v>
      </c>
      <c r="E1576" s="2489">
        <v>22</v>
      </c>
      <c r="F1576" s="2490" t="s">
        <v>1027</v>
      </c>
      <c r="G1576" s="2494">
        <v>0</v>
      </c>
      <c r="H1576" s="2494" t="s">
        <v>1027</v>
      </c>
      <c r="I1576" s="2185" t="s">
        <v>1422</v>
      </c>
      <c r="J1576" s="2495" t="s">
        <v>232</v>
      </c>
      <c r="K1576" s="2495" t="s">
        <v>232</v>
      </c>
      <c r="L1576" s="2495" t="s">
        <v>232</v>
      </c>
      <c r="M1576" s="2495" t="s">
        <v>232</v>
      </c>
      <c r="N1576" s="2495" t="s">
        <v>232</v>
      </c>
      <c r="O1576" s="2495" t="s">
        <v>232</v>
      </c>
      <c r="P1576" s="2495" t="s">
        <v>232</v>
      </c>
      <c r="Q1576" s="2495" t="s">
        <v>232</v>
      </c>
      <c r="R1576" s="2495" t="s">
        <v>232</v>
      </c>
      <c r="S1576" s="2495" t="s">
        <v>232</v>
      </c>
      <c r="T1576" s="2495" t="s">
        <v>232</v>
      </c>
      <c r="U1576" s="2495" t="s">
        <v>232</v>
      </c>
      <c r="V1576" s="2495" t="s">
        <v>232</v>
      </c>
      <c r="W1576" s="2478"/>
      <c r="X1576" s="2186"/>
      <c r="Y1576" s="2186"/>
    </row>
    <row r="1577" spans="1:25" s="152" customFormat="1" ht="13.8">
      <c r="A1577" s="2226" t="s">
        <v>590</v>
      </c>
      <c r="E1577" s="2489">
        <v>23</v>
      </c>
      <c r="F1577" s="2490" t="s">
        <v>1027</v>
      </c>
      <c r="G1577" s="2494">
        <v>0</v>
      </c>
      <c r="H1577" s="2494" t="s">
        <v>1027</v>
      </c>
      <c r="I1577" s="2185" t="s">
        <v>1422</v>
      </c>
      <c r="J1577" s="2495" t="s">
        <v>232</v>
      </c>
      <c r="K1577" s="2495" t="s">
        <v>232</v>
      </c>
      <c r="L1577" s="2495" t="s">
        <v>232</v>
      </c>
      <c r="M1577" s="2495" t="s">
        <v>232</v>
      </c>
      <c r="N1577" s="2495" t="s">
        <v>232</v>
      </c>
      <c r="O1577" s="2495" t="s">
        <v>232</v>
      </c>
      <c r="P1577" s="2495" t="s">
        <v>232</v>
      </c>
      <c r="Q1577" s="2495" t="s">
        <v>232</v>
      </c>
      <c r="R1577" s="2495" t="s">
        <v>232</v>
      </c>
      <c r="S1577" s="2495" t="s">
        <v>232</v>
      </c>
      <c r="T1577" s="2495" t="s">
        <v>232</v>
      </c>
      <c r="U1577" s="2495" t="s">
        <v>232</v>
      </c>
      <c r="V1577" s="2495" t="s">
        <v>232</v>
      </c>
      <c r="W1577" s="2478"/>
      <c r="X1577" s="2186"/>
      <c r="Y1577" s="2186"/>
    </row>
    <row r="1578" spans="1:25" s="152" customFormat="1" ht="13.8">
      <c r="A1578" s="2226" t="s">
        <v>590</v>
      </c>
      <c r="E1578" s="2489">
        <v>24</v>
      </c>
      <c r="F1578" s="2490" t="s">
        <v>1027</v>
      </c>
      <c r="G1578" s="2494">
        <v>0</v>
      </c>
      <c r="H1578" s="2494" t="s">
        <v>1027</v>
      </c>
      <c r="I1578" s="2185" t="s">
        <v>1422</v>
      </c>
      <c r="J1578" s="2495" t="s">
        <v>232</v>
      </c>
      <c r="K1578" s="2495" t="s">
        <v>232</v>
      </c>
      <c r="L1578" s="2495" t="s">
        <v>232</v>
      </c>
      <c r="M1578" s="2495" t="s">
        <v>232</v>
      </c>
      <c r="N1578" s="2495" t="s">
        <v>232</v>
      </c>
      <c r="O1578" s="2495" t="s">
        <v>232</v>
      </c>
      <c r="P1578" s="2495" t="s">
        <v>232</v>
      </c>
      <c r="Q1578" s="2495" t="s">
        <v>232</v>
      </c>
      <c r="R1578" s="2495" t="s">
        <v>232</v>
      </c>
      <c r="S1578" s="2495" t="s">
        <v>232</v>
      </c>
      <c r="T1578" s="2495" t="s">
        <v>232</v>
      </c>
      <c r="U1578" s="2495" t="s">
        <v>232</v>
      </c>
      <c r="V1578" s="2495" t="s">
        <v>232</v>
      </c>
      <c r="W1578" s="2478"/>
      <c r="X1578" s="2186"/>
      <c r="Y1578" s="2186"/>
    </row>
    <row r="1579" spans="1:25" s="152" customFormat="1" ht="13.8">
      <c r="A1579" s="2226" t="s">
        <v>590</v>
      </c>
      <c r="E1579" s="2489">
        <v>25</v>
      </c>
      <c r="F1579" s="2490" t="s">
        <v>1027</v>
      </c>
      <c r="G1579" s="2494">
        <v>0</v>
      </c>
      <c r="H1579" s="2494" t="s">
        <v>1027</v>
      </c>
      <c r="I1579" s="2185" t="s">
        <v>1422</v>
      </c>
      <c r="J1579" s="2495" t="s">
        <v>232</v>
      </c>
      <c r="K1579" s="2495" t="s">
        <v>232</v>
      </c>
      <c r="L1579" s="2495" t="s">
        <v>232</v>
      </c>
      <c r="M1579" s="2495" t="s">
        <v>232</v>
      </c>
      <c r="N1579" s="2495" t="s">
        <v>232</v>
      </c>
      <c r="O1579" s="2495" t="s">
        <v>232</v>
      </c>
      <c r="P1579" s="2495" t="s">
        <v>232</v>
      </c>
      <c r="Q1579" s="2495" t="s">
        <v>232</v>
      </c>
      <c r="R1579" s="2495" t="s">
        <v>232</v>
      </c>
      <c r="S1579" s="2495" t="s">
        <v>232</v>
      </c>
      <c r="T1579" s="2495" t="s">
        <v>232</v>
      </c>
      <c r="U1579" s="2495" t="s">
        <v>232</v>
      </c>
      <c r="V1579" s="2495" t="s">
        <v>232</v>
      </c>
      <c r="W1579" s="2478"/>
      <c r="X1579" s="2186"/>
      <c r="Y1579" s="2185"/>
    </row>
    <row r="1580" spans="1:25" s="152" customFormat="1" ht="13.2">
      <c r="E1580" s="2476"/>
      <c r="F1580" s="2491"/>
      <c r="G1580" s="2491"/>
      <c r="H1580" s="2491"/>
      <c r="I1580" s="2185"/>
      <c r="J1580" s="2494"/>
      <c r="K1580" s="2496"/>
      <c r="L1580" s="2496"/>
      <c r="M1580" s="2496"/>
      <c r="N1580" s="2496"/>
      <c r="O1580" s="2496"/>
      <c r="P1580" s="2496"/>
      <c r="Q1580" s="2496"/>
      <c r="R1580" s="2496"/>
      <c r="S1580" s="2496"/>
      <c r="T1580" s="2496"/>
      <c r="U1580" s="2496"/>
      <c r="V1580" s="2496"/>
      <c r="W1580" s="2478"/>
      <c r="X1580" s="2186"/>
      <c r="Y1580" s="2185"/>
    </row>
    <row r="1581" spans="1:25" s="152" customFormat="1" ht="13.8">
      <c r="E1581" s="2476"/>
      <c r="F1581" s="2491"/>
      <c r="G1581" s="2491"/>
      <c r="H1581" s="2494"/>
      <c r="I1581" s="2185"/>
      <c r="J1581" s="2498"/>
      <c r="K1581" s="2499"/>
      <c r="L1581" s="2499"/>
      <c r="M1581" s="2499"/>
      <c r="N1581" s="2499"/>
      <c r="O1581" s="2499"/>
      <c r="P1581" s="2499"/>
      <c r="Q1581" s="2499"/>
      <c r="R1581" s="2499"/>
      <c r="S1581" s="2499"/>
      <c r="T1581" s="2499"/>
      <c r="U1581" s="2499"/>
      <c r="V1581" s="2499"/>
      <c r="W1581" s="2478"/>
      <c r="X1581" s="2186"/>
      <c r="Y1581" s="2185"/>
    </row>
    <row r="1582" spans="1:25" s="152" customFormat="1" ht="13.8">
      <c r="E1582" s="2476"/>
      <c r="F1582" s="2481" t="s">
        <v>825</v>
      </c>
      <c r="G1582" s="2482" t="s">
        <v>1485</v>
      </c>
      <c r="H1582" s="2477"/>
      <c r="I1582" s="2320"/>
      <c r="J1582" s="2288" t="s">
        <v>1471</v>
      </c>
      <c r="K1582" s="2288" t="s">
        <v>1472</v>
      </c>
      <c r="L1582" s="2288" t="s">
        <v>1473</v>
      </c>
      <c r="M1582" s="2288" t="s">
        <v>1474</v>
      </c>
      <c r="N1582" s="2288" t="s">
        <v>1475</v>
      </c>
      <c r="O1582" s="2288" t="s">
        <v>1476</v>
      </c>
      <c r="P1582" s="2288" t="s">
        <v>1477</v>
      </c>
      <c r="Q1582" s="2288" t="s">
        <v>1478</v>
      </c>
      <c r="R1582" s="2288" t="s">
        <v>1479</v>
      </c>
      <c r="S1582" s="2288" t="s">
        <v>1480</v>
      </c>
      <c r="T1582" s="2288" t="s">
        <v>1481</v>
      </c>
      <c r="U1582" s="2288" t="s">
        <v>1482</v>
      </c>
      <c r="V1582" s="2288" t="s">
        <v>1483</v>
      </c>
      <c r="W1582" s="2478"/>
      <c r="X1582" s="2186"/>
      <c r="Y1582" s="2185"/>
    </row>
    <row r="1583" spans="1:25" s="152" customFormat="1" ht="13.2">
      <c r="E1583" s="2483">
        <v>0</v>
      </c>
      <c r="F1583" s="2484">
        <v>0</v>
      </c>
      <c r="G1583" s="2485">
        <v>0</v>
      </c>
      <c r="H1583" s="2486" t="s">
        <v>114</v>
      </c>
      <c r="I1583" s="2487" t="s">
        <v>1424</v>
      </c>
      <c r="J1583" s="2493" t="s">
        <v>232</v>
      </c>
      <c r="K1583" s="2493" t="s">
        <v>232</v>
      </c>
      <c r="L1583" s="2493" t="s">
        <v>232</v>
      </c>
      <c r="M1583" s="2493" t="s">
        <v>232</v>
      </c>
      <c r="N1583" s="2493" t="s">
        <v>232</v>
      </c>
      <c r="O1583" s="2493" t="s">
        <v>232</v>
      </c>
      <c r="P1583" s="2493" t="s">
        <v>232</v>
      </c>
      <c r="Q1583" s="2493" t="s">
        <v>232</v>
      </c>
      <c r="R1583" s="2493" t="s">
        <v>232</v>
      </c>
      <c r="S1583" s="2493" t="s">
        <v>232</v>
      </c>
      <c r="T1583" s="2493" t="s">
        <v>232</v>
      </c>
      <c r="U1583" s="2493" t="s">
        <v>232</v>
      </c>
      <c r="V1583" s="2493" t="s">
        <v>232</v>
      </c>
      <c r="W1583" s="2478"/>
      <c r="X1583" s="2186"/>
      <c r="Y1583" s="2185"/>
    </row>
    <row r="1584" spans="1:25" s="152" customFormat="1" ht="13.8">
      <c r="A1584" s="2226" t="s">
        <v>232</v>
      </c>
      <c r="E1584" s="2489">
        <v>1</v>
      </c>
      <c r="F1584" s="2490" t="s">
        <v>1494</v>
      </c>
      <c r="G1584" s="2494" t="s">
        <v>945</v>
      </c>
      <c r="H1584" s="2494" t="s">
        <v>114</v>
      </c>
      <c r="I1584" s="2185" t="s">
        <v>1424</v>
      </c>
      <c r="J1584" s="2495">
        <v>406.54599999999999</v>
      </c>
      <c r="K1584" s="2495">
        <v>476.36599999999999</v>
      </c>
      <c r="L1584" s="2495">
        <v>528.41800000000001</v>
      </c>
      <c r="M1584" s="2495">
        <v>456.26799999999997</v>
      </c>
      <c r="N1584" s="2495">
        <v>451.54599999999999</v>
      </c>
      <c r="O1584" s="2495">
        <v>492.15899999999999</v>
      </c>
      <c r="P1584" s="2495">
        <v>610.18200000000002</v>
      </c>
      <c r="Q1584" s="2495">
        <v>503.66300000000001</v>
      </c>
      <c r="R1584" s="2495">
        <v>530.38499999999999</v>
      </c>
      <c r="S1584" s="2495">
        <v>444.03699999999998</v>
      </c>
      <c r="T1584" s="2495">
        <v>439.81299999999999</v>
      </c>
      <c r="U1584" s="2495">
        <v>406.66800000000001</v>
      </c>
      <c r="V1584" s="2495">
        <v>437.11900000000003</v>
      </c>
      <c r="W1584" s="2478"/>
      <c r="X1584" s="2186"/>
      <c r="Y1584" s="2185"/>
    </row>
    <row r="1585" spans="1:25" s="152" customFormat="1" ht="13.8">
      <c r="A1585" s="2226" t="s">
        <v>232</v>
      </c>
      <c r="E1585" s="2489">
        <v>2</v>
      </c>
      <c r="F1585" s="2490" t="s">
        <v>1498</v>
      </c>
      <c r="G1585" s="2494" t="s">
        <v>953</v>
      </c>
      <c r="H1585" s="2494" t="s">
        <v>114</v>
      </c>
      <c r="I1585" s="2185" t="s">
        <v>1424</v>
      </c>
      <c r="J1585" s="2495">
        <v>2222.9270000000001</v>
      </c>
      <c r="K1585" s="2495">
        <v>2465.4349999999999</v>
      </c>
      <c r="L1585" s="2495">
        <v>2257.8490000000002</v>
      </c>
      <c r="M1585" s="2495">
        <v>2228.424</v>
      </c>
      <c r="N1585" s="2495">
        <v>2230.6190000000001</v>
      </c>
      <c r="O1585" s="2495">
        <v>2529.357</v>
      </c>
      <c r="P1585" s="2495">
        <v>2291.6680000000001</v>
      </c>
      <c r="Q1585" s="2495">
        <v>2175.2420000000002</v>
      </c>
      <c r="R1585" s="2495">
        <v>2297.2640000000001</v>
      </c>
      <c r="S1585" s="2495">
        <v>2695.48</v>
      </c>
      <c r="T1585" s="2495">
        <v>2469.605</v>
      </c>
      <c r="U1585" s="2495">
        <v>2325.567</v>
      </c>
      <c r="V1585" s="2495">
        <v>2342.511</v>
      </c>
      <c r="W1585" s="2478"/>
      <c r="X1585" s="2186"/>
      <c r="Y1585" s="2185"/>
    </row>
    <row r="1586" spans="1:25" s="152" customFormat="1" ht="13.8">
      <c r="A1586" s="2226" t="s">
        <v>232</v>
      </c>
      <c r="E1586" s="2489">
        <v>3</v>
      </c>
      <c r="F1586" s="2490" t="s">
        <v>1500</v>
      </c>
      <c r="G1586" s="2494" t="s">
        <v>964</v>
      </c>
      <c r="H1586" s="2494" t="s">
        <v>114</v>
      </c>
      <c r="I1586" s="2185" t="s">
        <v>1424</v>
      </c>
      <c r="J1586" s="2495">
        <v>1037.2329999999999</v>
      </c>
      <c r="K1586" s="2495">
        <v>964.43799999999999</v>
      </c>
      <c r="L1586" s="2495">
        <v>719.34299999999996</v>
      </c>
      <c r="M1586" s="2495">
        <v>650.23800000000006</v>
      </c>
      <c r="N1586" s="2495">
        <v>767.25900000000001</v>
      </c>
      <c r="O1586" s="2495">
        <v>709.37</v>
      </c>
      <c r="P1586" s="2495">
        <v>582.322</v>
      </c>
      <c r="Q1586" s="2495">
        <v>475.71600000000001</v>
      </c>
      <c r="R1586" s="2495">
        <v>414.738</v>
      </c>
      <c r="S1586" s="2495">
        <v>497.12900000000002</v>
      </c>
      <c r="T1586" s="2495">
        <v>556.19000000000005</v>
      </c>
      <c r="U1586" s="2495">
        <v>527.86699999999996</v>
      </c>
      <c r="V1586" s="2495">
        <v>518.53700000000003</v>
      </c>
      <c r="W1586" s="2478"/>
      <c r="X1586" s="2186"/>
      <c r="Y1586" s="2185"/>
    </row>
    <row r="1587" spans="1:25" s="152" customFormat="1" ht="13.8">
      <c r="A1587" s="2226" t="s">
        <v>232</v>
      </c>
      <c r="E1587" s="2489">
        <v>4</v>
      </c>
      <c r="F1587" s="2490" t="s">
        <v>1503</v>
      </c>
      <c r="G1587" s="2494" t="s">
        <v>971</v>
      </c>
      <c r="H1587" s="2494" t="s">
        <v>114</v>
      </c>
      <c r="I1587" s="2185" t="s">
        <v>1424</v>
      </c>
      <c r="J1587" s="2495">
        <v>773.81899999999996</v>
      </c>
      <c r="K1587" s="2495">
        <v>905.63300000000004</v>
      </c>
      <c r="L1587" s="2495">
        <v>959.23699999999997</v>
      </c>
      <c r="M1587" s="2495">
        <v>921.50699999999995</v>
      </c>
      <c r="N1587" s="2495">
        <v>898.58799999999997</v>
      </c>
      <c r="O1587" s="2495">
        <v>1032.4570000000001</v>
      </c>
      <c r="P1587" s="2495">
        <v>1241.7449999999999</v>
      </c>
      <c r="Q1587" s="2495">
        <v>1166.2070000000001</v>
      </c>
      <c r="R1587" s="2495">
        <v>1295.5170000000001</v>
      </c>
      <c r="S1587" s="2495">
        <v>1256.405</v>
      </c>
      <c r="T1587" s="2495">
        <v>1011.236</v>
      </c>
      <c r="U1587" s="2495">
        <v>691.25599999999997</v>
      </c>
      <c r="V1587" s="2495">
        <v>772.61300000000006</v>
      </c>
      <c r="W1587" s="2478"/>
      <c r="X1587" s="2186"/>
      <c r="Y1587" s="2185"/>
    </row>
    <row r="1588" spans="1:25" s="152" customFormat="1" ht="13.8">
      <c r="A1588" s="2226" t="s">
        <v>232</v>
      </c>
      <c r="E1588" s="2489">
        <v>5</v>
      </c>
      <c r="F1588" s="2490" t="s">
        <v>1504</v>
      </c>
      <c r="G1588" s="2494" t="s">
        <v>978</v>
      </c>
      <c r="H1588" s="2494" t="s">
        <v>114</v>
      </c>
      <c r="I1588" s="2185" t="s">
        <v>1424</v>
      </c>
      <c r="J1588" s="2495">
        <v>712</v>
      </c>
      <c r="K1588" s="2495">
        <v>690</v>
      </c>
      <c r="L1588" s="2495">
        <v>966</v>
      </c>
      <c r="M1588" s="2495">
        <v>837</v>
      </c>
      <c r="N1588" s="2495">
        <v>824</v>
      </c>
      <c r="O1588" s="2495">
        <v>846</v>
      </c>
      <c r="P1588" s="2495">
        <v>1053</v>
      </c>
      <c r="Q1588" s="2495">
        <v>904</v>
      </c>
      <c r="R1588" s="2495">
        <v>800</v>
      </c>
      <c r="S1588" s="2495">
        <v>959</v>
      </c>
      <c r="T1588" s="2495">
        <v>1106</v>
      </c>
      <c r="U1588" s="2495">
        <v>996</v>
      </c>
      <c r="V1588" s="2495">
        <v>969</v>
      </c>
      <c r="W1588" s="2478"/>
      <c r="X1588" s="2186"/>
      <c r="Y1588" s="2185"/>
    </row>
    <row r="1589" spans="1:25" s="152" customFormat="1" ht="13.8">
      <c r="A1589" s="2226" t="s">
        <v>232</v>
      </c>
      <c r="E1589" s="2489">
        <v>6</v>
      </c>
      <c r="F1589" s="2490" t="s">
        <v>1505</v>
      </c>
      <c r="G1589" s="2494" t="s">
        <v>985</v>
      </c>
      <c r="H1589" s="2494" t="s">
        <v>114</v>
      </c>
      <c r="I1589" s="2185" t="s">
        <v>1424</v>
      </c>
      <c r="J1589" s="2495">
        <v>12.69463</v>
      </c>
      <c r="K1589" s="2495">
        <v>23.096810000000001</v>
      </c>
      <c r="L1589" s="2495">
        <v>39.020090000000003</v>
      </c>
      <c r="M1589" s="2495">
        <v>19.91507</v>
      </c>
      <c r="N1589" s="2495">
        <v>21.366700000000002</v>
      </c>
      <c r="O1589" s="2495">
        <v>26.316240000000001</v>
      </c>
      <c r="P1589" s="2495">
        <v>44.908920000000002</v>
      </c>
      <c r="Q1589" s="2495">
        <v>33.328969999999998</v>
      </c>
      <c r="R1589" s="2495">
        <v>31.265000000000001</v>
      </c>
      <c r="S1589" s="2495">
        <v>59.942920000000001</v>
      </c>
      <c r="T1589" s="2495">
        <v>126.50624999999999</v>
      </c>
      <c r="U1589" s="2495">
        <v>112.58385</v>
      </c>
      <c r="V1589" s="2495">
        <v>112.30537</v>
      </c>
      <c r="W1589" s="2478"/>
      <c r="X1589" s="2186"/>
      <c r="Y1589" s="2185"/>
    </row>
    <row r="1590" spans="1:25" s="152" customFormat="1" ht="13.8">
      <c r="A1590" s="2226" t="s">
        <v>232</v>
      </c>
      <c r="E1590" s="2489">
        <v>7</v>
      </c>
      <c r="F1590" s="2490" t="s">
        <v>1508</v>
      </c>
      <c r="G1590" s="2494" t="s">
        <v>996</v>
      </c>
      <c r="H1590" s="2494" t="s">
        <v>114</v>
      </c>
      <c r="I1590" s="2185" t="s">
        <v>1424</v>
      </c>
      <c r="J1590" s="2495">
        <v>98.366</v>
      </c>
      <c r="K1590" s="2495">
        <v>90.494</v>
      </c>
      <c r="L1590" s="2495">
        <v>105.72</v>
      </c>
      <c r="M1590" s="2495">
        <v>106.027</v>
      </c>
      <c r="N1590" s="2495">
        <v>140.66499999999999</v>
      </c>
      <c r="O1590" s="2495">
        <v>104.848</v>
      </c>
      <c r="P1590" s="2495">
        <v>151.60400000000001</v>
      </c>
      <c r="Q1590" s="2495">
        <v>159.57499999999999</v>
      </c>
      <c r="R1590" s="2495">
        <v>146.33500000000001</v>
      </c>
      <c r="S1590" s="2495">
        <v>129.30500000000001</v>
      </c>
      <c r="T1590" s="2495">
        <v>160.79599999999999</v>
      </c>
      <c r="U1590" s="2495">
        <v>167.22499999999999</v>
      </c>
      <c r="V1590" s="2495">
        <v>188.87200000000001</v>
      </c>
      <c r="W1590" s="2478"/>
      <c r="X1590" s="2186"/>
      <c r="Y1590" s="2185"/>
    </row>
    <row r="1591" spans="1:25" s="152" customFormat="1" ht="13.8">
      <c r="A1591" s="2226" t="s">
        <v>232</v>
      </c>
      <c r="E1591" s="2489">
        <v>8</v>
      </c>
      <c r="F1591" s="2490" t="s">
        <v>1510</v>
      </c>
      <c r="G1591" s="2494" t="s">
        <v>1004</v>
      </c>
      <c r="H1591" s="2494" t="s">
        <v>114</v>
      </c>
      <c r="I1591" s="2185" t="s">
        <v>1424</v>
      </c>
      <c r="J1591" s="2495">
        <v>487.6</v>
      </c>
      <c r="K1591" s="2495">
        <v>433.8</v>
      </c>
      <c r="L1591" s="2495">
        <v>427.1</v>
      </c>
      <c r="M1591" s="2495">
        <v>436</v>
      </c>
      <c r="N1591" s="2495">
        <v>1309.5</v>
      </c>
      <c r="O1591" s="2495">
        <v>287.8</v>
      </c>
      <c r="P1591" s="2495">
        <v>289.2</v>
      </c>
      <c r="Q1591" s="2495">
        <v>314.5</v>
      </c>
      <c r="R1591" s="2495">
        <v>248.8</v>
      </c>
      <c r="S1591" s="2495">
        <v>234.1</v>
      </c>
      <c r="T1591" s="2495">
        <v>314.2</v>
      </c>
      <c r="U1591" s="2495">
        <v>283.7</v>
      </c>
      <c r="V1591" s="2495">
        <v>231</v>
      </c>
      <c r="W1591" s="2478"/>
      <c r="X1591" s="2186"/>
      <c r="Y1591" s="2185"/>
    </row>
    <row r="1592" spans="1:25" s="152" customFormat="1" ht="13.8">
      <c r="A1592" s="2226" t="s">
        <v>590</v>
      </c>
      <c r="E1592" s="2489">
        <v>9</v>
      </c>
      <c r="F1592" s="2490" t="s">
        <v>1027</v>
      </c>
      <c r="G1592" s="2494">
        <v>0</v>
      </c>
      <c r="H1592" s="2494" t="s">
        <v>1027</v>
      </c>
      <c r="I1592" s="2185" t="s">
        <v>1424</v>
      </c>
      <c r="J1592" s="2495" t="s">
        <v>232</v>
      </c>
      <c r="K1592" s="2495" t="s">
        <v>232</v>
      </c>
      <c r="L1592" s="2495" t="s">
        <v>232</v>
      </c>
      <c r="M1592" s="2495" t="s">
        <v>232</v>
      </c>
      <c r="N1592" s="2495" t="s">
        <v>232</v>
      </c>
      <c r="O1592" s="2495" t="s">
        <v>232</v>
      </c>
      <c r="P1592" s="2495" t="s">
        <v>232</v>
      </c>
      <c r="Q1592" s="2495" t="s">
        <v>232</v>
      </c>
      <c r="R1592" s="2495" t="s">
        <v>232</v>
      </c>
      <c r="S1592" s="2495" t="s">
        <v>232</v>
      </c>
      <c r="T1592" s="2495" t="s">
        <v>232</v>
      </c>
      <c r="U1592" s="2495" t="s">
        <v>232</v>
      </c>
      <c r="V1592" s="2495" t="s">
        <v>232</v>
      </c>
      <c r="W1592" s="2478"/>
      <c r="X1592" s="2186"/>
      <c r="Y1592" s="2185"/>
    </row>
    <row r="1593" spans="1:25" s="152" customFormat="1" ht="13.8">
      <c r="A1593" s="2226" t="s">
        <v>590</v>
      </c>
      <c r="E1593" s="2489">
        <v>10</v>
      </c>
      <c r="F1593" s="2490" t="s">
        <v>1027</v>
      </c>
      <c r="G1593" s="2494">
        <v>0</v>
      </c>
      <c r="H1593" s="2494" t="s">
        <v>1027</v>
      </c>
      <c r="I1593" s="2185" t="s">
        <v>1424</v>
      </c>
      <c r="J1593" s="2495" t="s">
        <v>232</v>
      </c>
      <c r="K1593" s="2495" t="s">
        <v>232</v>
      </c>
      <c r="L1593" s="2495" t="s">
        <v>232</v>
      </c>
      <c r="M1593" s="2495" t="s">
        <v>232</v>
      </c>
      <c r="N1593" s="2495" t="s">
        <v>232</v>
      </c>
      <c r="O1593" s="2495" t="s">
        <v>232</v>
      </c>
      <c r="P1593" s="2495" t="s">
        <v>232</v>
      </c>
      <c r="Q1593" s="2495" t="s">
        <v>232</v>
      </c>
      <c r="R1593" s="2495" t="s">
        <v>232</v>
      </c>
      <c r="S1593" s="2495" t="s">
        <v>232</v>
      </c>
      <c r="T1593" s="2495" t="s">
        <v>232</v>
      </c>
      <c r="U1593" s="2495" t="s">
        <v>232</v>
      </c>
      <c r="V1593" s="2495" t="s">
        <v>232</v>
      </c>
      <c r="W1593" s="2478"/>
      <c r="X1593" s="2186"/>
      <c r="Y1593" s="2185"/>
    </row>
    <row r="1594" spans="1:25" s="152" customFormat="1" ht="13.8">
      <c r="A1594" s="2226" t="s">
        <v>590</v>
      </c>
      <c r="E1594" s="2489">
        <v>11</v>
      </c>
      <c r="F1594" s="2490" t="s">
        <v>1027</v>
      </c>
      <c r="G1594" s="2494">
        <v>0</v>
      </c>
      <c r="H1594" s="2494" t="s">
        <v>1027</v>
      </c>
      <c r="I1594" s="2185" t="s">
        <v>1424</v>
      </c>
      <c r="J1594" s="2495" t="s">
        <v>232</v>
      </c>
      <c r="K1594" s="2495" t="s">
        <v>232</v>
      </c>
      <c r="L1594" s="2495" t="s">
        <v>232</v>
      </c>
      <c r="M1594" s="2495" t="s">
        <v>232</v>
      </c>
      <c r="N1594" s="2495" t="s">
        <v>232</v>
      </c>
      <c r="O1594" s="2495" t="s">
        <v>232</v>
      </c>
      <c r="P1594" s="2495" t="s">
        <v>232</v>
      </c>
      <c r="Q1594" s="2495" t="s">
        <v>232</v>
      </c>
      <c r="R1594" s="2495" t="s">
        <v>232</v>
      </c>
      <c r="S1594" s="2495" t="s">
        <v>232</v>
      </c>
      <c r="T1594" s="2495" t="s">
        <v>232</v>
      </c>
      <c r="U1594" s="2495" t="s">
        <v>232</v>
      </c>
      <c r="V1594" s="2495" t="s">
        <v>232</v>
      </c>
      <c r="W1594" s="2478"/>
      <c r="X1594" s="2186"/>
      <c r="Y1594" s="2185"/>
    </row>
    <row r="1595" spans="1:25" s="152" customFormat="1" ht="13.8">
      <c r="A1595" s="2226" t="s">
        <v>590</v>
      </c>
      <c r="E1595" s="2489">
        <v>12</v>
      </c>
      <c r="F1595" s="2490" t="s">
        <v>1027</v>
      </c>
      <c r="G1595" s="2494">
        <v>0</v>
      </c>
      <c r="H1595" s="2494" t="s">
        <v>1027</v>
      </c>
      <c r="I1595" s="2185" t="s">
        <v>1424</v>
      </c>
      <c r="J1595" s="2495" t="s">
        <v>232</v>
      </c>
      <c r="K1595" s="2495" t="s">
        <v>232</v>
      </c>
      <c r="L1595" s="2495" t="s">
        <v>232</v>
      </c>
      <c r="M1595" s="2495" t="s">
        <v>232</v>
      </c>
      <c r="N1595" s="2495" t="s">
        <v>232</v>
      </c>
      <c r="O1595" s="2495" t="s">
        <v>232</v>
      </c>
      <c r="P1595" s="2495" t="s">
        <v>232</v>
      </c>
      <c r="Q1595" s="2495" t="s">
        <v>232</v>
      </c>
      <c r="R1595" s="2495" t="s">
        <v>232</v>
      </c>
      <c r="S1595" s="2495" t="s">
        <v>232</v>
      </c>
      <c r="T1595" s="2495" t="s">
        <v>232</v>
      </c>
      <c r="U1595" s="2495" t="s">
        <v>232</v>
      </c>
      <c r="V1595" s="2495" t="s">
        <v>232</v>
      </c>
      <c r="W1595" s="2478"/>
      <c r="X1595" s="2186"/>
      <c r="Y1595" s="2186"/>
    </row>
    <row r="1596" spans="1:25" s="152" customFormat="1" ht="13.8">
      <c r="A1596" s="2226" t="s">
        <v>590</v>
      </c>
      <c r="E1596" s="2489">
        <v>13</v>
      </c>
      <c r="F1596" s="2490" t="s">
        <v>1027</v>
      </c>
      <c r="G1596" s="2494">
        <v>0</v>
      </c>
      <c r="H1596" s="2494" t="s">
        <v>1027</v>
      </c>
      <c r="I1596" s="2185" t="s">
        <v>1424</v>
      </c>
      <c r="J1596" s="2495" t="s">
        <v>232</v>
      </c>
      <c r="K1596" s="2495" t="s">
        <v>232</v>
      </c>
      <c r="L1596" s="2495" t="s">
        <v>232</v>
      </c>
      <c r="M1596" s="2495" t="s">
        <v>232</v>
      </c>
      <c r="N1596" s="2495" t="s">
        <v>232</v>
      </c>
      <c r="O1596" s="2495" t="s">
        <v>232</v>
      </c>
      <c r="P1596" s="2495" t="s">
        <v>232</v>
      </c>
      <c r="Q1596" s="2495" t="s">
        <v>232</v>
      </c>
      <c r="R1596" s="2495" t="s">
        <v>232</v>
      </c>
      <c r="S1596" s="2495" t="s">
        <v>232</v>
      </c>
      <c r="T1596" s="2495" t="s">
        <v>232</v>
      </c>
      <c r="U1596" s="2495" t="s">
        <v>232</v>
      </c>
      <c r="V1596" s="2495" t="s">
        <v>232</v>
      </c>
      <c r="W1596" s="2478"/>
      <c r="X1596" s="2186"/>
      <c r="Y1596" s="2186"/>
    </row>
    <row r="1597" spans="1:25" s="152" customFormat="1" ht="13.8">
      <c r="A1597" s="2226" t="s">
        <v>590</v>
      </c>
      <c r="E1597" s="2489">
        <v>14</v>
      </c>
      <c r="F1597" s="2490" t="s">
        <v>1027</v>
      </c>
      <c r="G1597" s="2494">
        <v>0</v>
      </c>
      <c r="H1597" s="2494" t="s">
        <v>1027</v>
      </c>
      <c r="I1597" s="2185" t="s">
        <v>1424</v>
      </c>
      <c r="J1597" s="2495" t="s">
        <v>232</v>
      </c>
      <c r="K1597" s="2495" t="s">
        <v>232</v>
      </c>
      <c r="L1597" s="2495" t="s">
        <v>232</v>
      </c>
      <c r="M1597" s="2495" t="s">
        <v>232</v>
      </c>
      <c r="N1597" s="2495" t="s">
        <v>232</v>
      </c>
      <c r="O1597" s="2495" t="s">
        <v>232</v>
      </c>
      <c r="P1597" s="2495" t="s">
        <v>232</v>
      </c>
      <c r="Q1597" s="2495" t="s">
        <v>232</v>
      </c>
      <c r="R1597" s="2495" t="s">
        <v>232</v>
      </c>
      <c r="S1597" s="2495" t="s">
        <v>232</v>
      </c>
      <c r="T1597" s="2495" t="s">
        <v>232</v>
      </c>
      <c r="U1597" s="2495" t="s">
        <v>232</v>
      </c>
      <c r="V1597" s="2495" t="s">
        <v>232</v>
      </c>
      <c r="W1597" s="2478"/>
      <c r="X1597" s="2186"/>
      <c r="Y1597" s="2186"/>
    </row>
    <row r="1598" spans="1:25" s="152" customFormat="1" ht="13.8">
      <c r="A1598" s="2226" t="s">
        <v>590</v>
      </c>
      <c r="E1598" s="2489">
        <v>15</v>
      </c>
      <c r="F1598" s="2490" t="s">
        <v>1027</v>
      </c>
      <c r="G1598" s="2494">
        <v>0</v>
      </c>
      <c r="H1598" s="2494" t="s">
        <v>1027</v>
      </c>
      <c r="I1598" s="2185" t="s">
        <v>1424</v>
      </c>
      <c r="J1598" s="2495" t="s">
        <v>232</v>
      </c>
      <c r="K1598" s="2495" t="s">
        <v>232</v>
      </c>
      <c r="L1598" s="2495" t="s">
        <v>232</v>
      </c>
      <c r="M1598" s="2495" t="s">
        <v>232</v>
      </c>
      <c r="N1598" s="2495" t="s">
        <v>232</v>
      </c>
      <c r="O1598" s="2495" t="s">
        <v>232</v>
      </c>
      <c r="P1598" s="2495" t="s">
        <v>232</v>
      </c>
      <c r="Q1598" s="2495" t="s">
        <v>232</v>
      </c>
      <c r="R1598" s="2495" t="s">
        <v>232</v>
      </c>
      <c r="S1598" s="2495" t="s">
        <v>232</v>
      </c>
      <c r="T1598" s="2495" t="s">
        <v>232</v>
      </c>
      <c r="U1598" s="2495" t="s">
        <v>232</v>
      </c>
      <c r="V1598" s="2495" t="s">
        <v>232</v>
      </c>
      <c r="W1598" s="2478"/>
      <c r="X1598" s="2186"/>
      <c r="Y1598" s="2186"/>
    </row>
    <row r="1599" spans="1:25" s="152" customFormat="1" ht="13.8">
      <c r="A1599" s="2226" t="s">
        <v>590</v>
      </c>
      <c r="E1599" s="2489">
        <v>16</v>
      </c>
      <c r="F1599" s="2490" t="s">
        <v>1027</v>
      </c>
      <c r="G1599" s="2494">
        <v>0</v>
      </c>
      <c r="H1599" s="2494" t="s">
        <v>1027</v>
      </c>
      <c r="I1599" s="2185" t="s">
        <v>1424</v>
      </c>
      <c r="J1599" s="2495" t="s">
        <v>232</v>
      </c>
      <c r="K1599" s="2495" t="s">
        <v>232</v>
      </c>
      <c r="L1599" s="2495" t="s">
        <v>232</v>
      </c>
      <c r="M1599" s="2495" t="s">
        <v>232</v>
      </c>
      <c r="N1599" s="2495" t="s">
        <v>232</v>
      </c>
      <c r="O1599" s="2495" t="s">
        <v>232</v>
      </c>
      <c r="P1599" s="2495" t="s">
        <v>232</v>
      </c>
      <c r="Q1599" s="2495" t="s">
        <v>232</v>
      </c>
      <c r="R1599" s="2495" t="s">
        <v>232</v>
      </c>
      <c r="S1599" s="2495" t="s">
        <v>232</v>
      </c>
      <c r="T1599" s="2495" t="s">
        <v>232</v>
      </c>
      <c r="U1599" s="2495" t="s">
        <v>232</v>
      </c>
      <c r="V1599" s="2495" t="s">
        <v>232</v>
      </c>
      <c r="W1599" s="2478"/>
      <c r="X1599" s="2186"/>
      <c r="Y1599" s="2186"/>
    </row>
    <row r="1600" spans="1:25" s="152" customFormat="1" ht="13.8">
      <c r="A1600" s="2226" t="s">
        <v>590</v>
      </c>
      <c r="E1600" s="2489">
        <v>17</v>
      </c>
      <c r="F1600" s="2490" t="s">
        <v>1027</v>
      </c>
      <c r="G1600" s="2494">
        <v>0</v>
      </c>
      <c r="H1600" s="2494" t="s">
        <v>1027</v>
      </c>
      <c r="I1600" s="2185" t="s">
        <v>1424</v>
      </c>
      <c r="J1600" s="2495" t="s">
        <v>232</v>
      </c>
      <c r="K1600" s="2495" t="s">
        <v>232</v>
      </c>
      <c r="L1600" s="2495" t="s">
        <v>232</v>
      </c>
      <c r="M1600" s="2495" t="s">
        <v>232</v>
      </c>
      <c r="N1600" s="2495" t="s">
        <v>232</v>
      </c>
      <c r="O1600" s="2495" t="s">
        <v>232</v>
      </c>
      <c r="P1600" s="2495" t="s">
        <v>232</v>
      </c>
      <c r="Q1600" s="2495" t="s">
        <v>232</v>
      </c>
      <c r="R1600" s="2495" t="s">
        <v>232</v>
      </c>
      <c r="S1600" s="2495" t="s">
        <v>232</v>
      </c>
      <c r="T1600" s="2495" t="s">
        <v>232</v>
      </c>
      <c r="U1600" s="2495" t="s">
        <v>232</v>
      </c>
      <c r="V1600" s="2495" t="s">
        <v>232</v>
      </c>
      <c r="W1600" s="2478"/>
      <c r="X1600" s="2186"/>
      <c r="Y1600" s="2186"/>
    </row>
    <row r="1601" spans="1:25" s="152" customFormat="1" ht="13.8">
      <c r="A1601" s="2226" t="s">
        <v>590</v>
      </c>
      <c r="E1601" s="2489">
        <v>18</v>
      </c>
      <c r="F1601" s="2490" t="s">
        <v>1027</v>
      </c>
      <c r="G1601" s="2494">
        <v>0</v>
      </c>
      <c r="H1601" s="2494" t="s">
        <v>1027</v>
      </c>
      <c r="I1601" s="2185" t="s">
        <v>1424</v>
      </c>
      <c r="J1601" s="2495" t="s">
        <v>232</v>
      </c>
      <c r="K1601" s="2495" t="s">
        <v>232</v>
      </c>
      <c r="L1601" s="2495" t="s">
        <v>232</v>
      </c>
      <c r="M1601" s="2495" t="s">
        <v>232</v>
      </c>
      <c r="N1601" s="2495" t="s">
        <v>232</v>
      </c>
      <c r="O1601" s="2495" t="s">
        <v>232</v>
      </c>
      <c r="P1601" s="2495" t="s">
        <v>232</v>
      </c>
      <c r="Q1601" s="2495" t="s">
        <v>232</v>
      </c>
      <c r="R1601" s="2495" t="s">
        <v>232</v>
      </c>
      <c r="S1601" s="2495" t="s">
        <v>232</v>
      </c>
      <c r="T1601" s="2495" t="s">
        <v>232</v>
      </c>
      <c r="U1601" s="2495" t="s">
        <v>232</v>
      </c>
      <c r="V1601" s="2495" t="s">
        <v>232</v>
      </c>
      <c r="W1601" s="2478"/>
      <c r="X1601" s="2186"/>
      <c r="Y1601" s="2186"/>
    </row>
    <row r="1602" spans="1:25" s="152" customFormat="1" ht="13.8">
      <c r="A1602" s="2226" t="s">
        <v>590</v>
      </c>
      <c r="E1602" s="2489">
        <v>19</v>
      </c>
      <c r="F1602" s="2490" t="s">
        <v>1027</v>
      </c>
      <c r="G1602" s="2494">
        <v>0</v>
      </c>
      <c r="H1602" s="2494" t="s">
        <v>1027</v>
      </c>
      <c r="I1602" s="2185" t="s">
        <v>1424</v>
      </c>
      <c r="J1602" s="2495" t="s">
        <v>232</v>
      </c>
      <c r="K1602" s="2495" t="s">
        <v>232</v>
      </c>
      <c r="L1602" s="2495" t="s">
        <v>232</v>
      </c>
      <c r="M1602" s="2495" t="s">
        <v>232</v>
      </c>
      <c r="N1602" s="2495" t="s">
        <v>232</v>
      </c>
      <c r="O1602" s="2495" t="s">
        <v>232</v>
      </c>
      <c r="P1602" s="2495" t="s">
        <v>232</v>
      </c>
      <c r="Q1602" s="2495" t="s">
        <v>232</v>
      </c>
      <c r="R1602" s="2495" t="s">
        <v>232</v>
      </c>
      <c r="S1602" s="2495" t="s">
        <v>232</v>
      </c>
      <c r="T1602" s="2495" t="s">
        <v>232</v>
      </c>
      <c r="U1602" s="2495" t="s">
        <v>232</v>
      </c>
      <c r="V1602" s="2495" t="s">
        <v>232</v>
      </c>
      <c r="W1602" s="2478"/>
      <c r="X1602" s="2186"/>
      <c r="Y1602" s="2186"/>
    </row>
    <row r="1603" spans="1:25" s="152" customFormat="1" ht="13.8">
      <c r="A1603" s="2226" t="s">
        <v>590</v>
      </c>
      <c r="E1603" s="2489">
        <v>20</v>
      </c>
      <c r="F1603" s="2490" t="s">
        <v>1027</v>
      </c>
      <c r="G1603" s="2494">
        <v>0</v>
      </c>
      <c r="H1603" s="2494" t="s">
        <v>1027</v>
      </c>
      <c r="I1603" s="2185" t="s">
        <v>1424</v>
      </c>
      <c r="J1603" s="2495" t="s">
        <v>232</v>
      </c>
      <c r="K1603" s="2495" t="s">
        <v>232</v>
      </c>
      <c r="L1603" s="2495" t="s">
        <v>232</v>
      </c>
      <c r="M1603" s="2495" t="s">
        <v>232</v>
      </c>
      <c r="N1603" s="2495" t="s">
        <v>232</v>
      </c>
      <c r="O1603" s="2495" t="s">
        <v>232</v>
      </c>
      <c r="P1603" s="2495" t="s">
        <v>232</v>
      </c>
      <c r="Q1603" s="2495" t="s">
        <v>232</v>
      </c>
      <c r="R1603" s="2495" t="s">
        <v>232</v>
      </c>
      <c r="S1603" s="2495" t="s">
        <v>232</v>
      </c>
      <c r="T1603" s="2495" t="s">
        <v>232</v>
      </c>
      <c r="U1603" s="2495" t="s">
        <v>232</v>
      </c>
      <c r="V1603" s="2495" t="s">
        <v>232</v>
      </c>
      <c r="W1603" s="2478"/>
      <c r="X1603" s="2186"/>
      <c r="Y1603" s="2186"/>
    </row>
    <row r="1604" spans="1:25" s="152" customFormat="1" ht="13.8">
      <c r="A1604" s="2226" t="s">
        <v>590</v>
      </c>
      <c r="E1604" s="2489">
        <v>21</v>
      </c>
      <c r="F1604" s="2490" t="s">
        <v>1027</v>
      </c>
      <c r="G1604" s="2494">
        <v>0</v>
      </c>
      <c r="H1604" s="2494" t="s">
        <v>1027</v>
      </c>
      <c r="I1604" s="2185" t="s">
        <v>1424</v>
      </c>
      <c r="J1604" s="2495" t="s">
        <v>232</v>
      </c>
      <c r="K1604" s="2495" t="s">
        <v>232</v>
      </c>
      <c r="L1604" s="2495" t="s">
        <v>232</v>
      </c>
      <c r="M1604" s="2495" t="s">
        <v>232</v>
      </c>
      <c r="N1604" s="2495" t="s">
        <v>232</v>
      </c>
      <c r="O1604" s="2495" t="s">
        <v>232</v>
      </c>
      <c r="P1604" s="2495" t="s">
        <v>232</v>
      </c>
      <c r="Q1604" s="2495" t="s">
        <v>232</v>
      </c>
      <c r="R1604" s="2495" t="s">
        <v>232</v>
      </c>
      <c r="S1604" s="2495" t="s">
        <v>232</v>
      </c>
      <c r="T1604" s="2495" t="s">
        <v>232</v>
      </c>
      <c r="U1604" s="2495" t="s">
        <v>232</v>
      </c>
      <c r="V1604" s="2495" t="s">
        <v>232</v>
      </c>
      <c r="W1604" s="2478"/>
      <c r="X1604" s="2186"/>
      <c r="Y1604" s="2186"/>
    </row>
    <row r="1605" spans="1:25" s="152" customFormat="1" ht="13.8">
      <c r="A1605" s="2226" t="s">
        <v>590</v>
      </c>
      <c r="E1605" s="2489">
        <v>22</v>
      </c>
      <c r="F1605" s="2490" t="s">
        <v>1027</v>
      </c>
      <c r="G1605" s="2494">
        <v>0</v>
      </c>
      <c r="H1605" s="2494" t="s">
        <v>1027</v>
      </c>
      <c r="I1605" s="2185" t="s">
        <v>1424</v>
      </c>
      <c r="J1605" s="2495" t="s">
        <v>232</v>
      </c>
      <c r="K1605" s="2495" t="s">
        <v>232</v>
      </c>
      <c r="L1605" s="2495" t="s">
        <v>232</v>
      </c>
      <c r="M1605" s="2495" t="s">
        <v>232</v>
      </c>
      <c r="N1605" s="2495" t="s">
        <v>232</v>
      </c>
      <c r="O1605" s="2495" t="s">
        <v>232</v>
      </c>
      <c r="P1605" s="2495" t="s">
        <v>232</v>
      </c>
      <c r="Q1605" s="2495" t="s">
        <v>232</v>
      </c>
      <c r="R1605" s="2495" t="s">
        <v>232</v>
      </c>
      <c r="S1605" s="2495" t="s">
        <v>232</v>
      </c>
      <c r="T1605" s="2495" t="s">
        <v>232</v>
      </c>
      <c r="U1605" s="2495" t="s">
        <v>232</v>
      </c>
      <c r="V1605" s="2495" t="s">
        <v>232</v>
      </c>
      <c r="W1605" s="2478"/>
      <c r="X1605" s="2186"/>
      <c r="Y1605" s="2186"/>
    </row>
    <row r="1606" spans="1:25" s="152" customFormat="1" ht="13.8">
      <c r="A1606" s="2226" t="s">
        <v>590</v>
      </c>
      <c r="E1606" s="2489">
        <v>23</v>
      </c>
      <c r="F1606" s="2490" t="s">
        <v>1027</v>
      </c>
      <c r="G1606" s="2494">
        <v>0</v>
      </c>
      <c r="H1606" s="2494" t="s">
        <v>1027</v>
      </c>
      <c r="I1606" s="2185" t="s">
        <v>1424</v>
      </c>
      <c r="J1606" s="2495" t="s">
        <v>232</v>
      </c>
      <c r="K1606" s="2495" t="s">
        <v>232</v>
      </c>
      <c r="L1606" s="2495" t="s">
        <v>232</v>
      </c>
      <c r="M1606" s="2495" t="s">
        <v>232</v>
      </c>
      <c r="N1606" s="2495" t="s">
        <v>232</v>
      </c>
      <c r="O1606" s="2495" t="s">
        <v>232</v>
      </c>
      <c r="P1606" s="2495" t="s">
        <v>232</v>
      </c>
      <c r="Q1606" s="2495" t="s">
        <v>232</v>
      </c>
      <c r="R1606" s="2495" t="s">
        <v>232</v>
      </c>
      <c r="S1606" s="2495" t="s">
        <v>232</v>
      </c>
      <c r="T1606" s="2495" t="s">
        <v>232</v>
      </c>
      <c r="U1606" s="2495" t="s">
        <v>232</v>
      </c>
      <c r="V1606" s="2495" t="s">
        <v>232</v>
      </c>
      <c r="W1606" s="2478"/>
      <c r="X1606" s="2186"/>
      <c r="Y1606" s="2186"/>
    </row>
    <row r="1607" spans="1:25" s="152" customFormat="1" ht="13.8">
      <c r="A1607" s="2226" t="s">
        <v>590</v>
      </c>
      <c r="E1607" s="2489">
        <v>24</v>
      </c>
      <c r="F1607" s="2490" t="s">
        <v>1027</v>
      </c>
      <c r="G1607" s="2494">
        <v>0</v>
      </c>
      <c r="H1607" s="2494" t="s">
        <v>1027</v>
      </c>
      <c r="I1607" s="2185" t="s">
        <v>1424</v>
      </c>
      <c r="J1607" s="2495" t="s">
        <v>232</v>
      </c>
      <c r="K1607" s="2495" t="s">
        <v>232</v>
      </c>
      <c r="L1607" s="2495" t="s">
        <v>232</v>
      </c>
      <c r="M1607" s="2495" t="s">
        <v>232</v>
      </c>
      <c r="N1607" s="2495" t="s">
        <v>232</v>
      </c>
      <c r="O1607" s="2495" t="s">
        <v>232</v>
      </c>
      <c r="P1607" s="2495" t="s">
        <v>232</v>
      </c>
      <c r="Q1607" s="2495" t="s">
        <v>232</v>
      </c>
      <c r="R1607" s="2495" t="s">
        <v>232</v>
      </c>
      <c r="S1607" s="2495" t="s">
        <v>232</v>
      </c>
      <c r="T1607" s="2495" t="s">
        <v>232</v>
      </c>
      <c r="U1607" s="2495" t="s">
        <v>232</v>
      </c>
      <c r="V1607" s="2495" t="s">
        <v>232</v>
      </c>
      <c r="W1607" s="2478"/>
      <c r="X1607" s="2186"/>
      <c r="Y1607" s="2186"/>
    </row>
    <row r="1608" spans="1:25" s="152" customFormat="1" ht="13.8">
      <c r="A1608" s="2226" t="s">
        <v>590</v>
      </c>
      <c r="E1608" s="2489">
        <v>25</v>
      </c>
      <c r="F1608" s="2490" t="s">
        <v>1027</v>
      </c>
      <c r="G1608" s="2494">
        <v>0</v>
      </c>
      <c r="H1608" s="2494" t="s">
        <v>1027</v>
      </c>
      <c r="I1608" s="2185" t="s">
        <v>1424</v>
      </c>
      <c r="J1608" s="2495" t="s">
        <v>232</v>
      </c>
      <c r="K1608" s="2495" t="s">
        <v>232</v>
      </c>
      <c r="L1608" s="2495" t="s">
        <v>232</v>
      </c>
      <c r="M1608" s="2495" t="s">
        <v>232</v>
      </c>
      <c r="N1608" s="2495" t="s">
        <v>232</v>
      </c>
      <c r="O1608" s="2495" t="s">
        <v>232</v>
      </c>
      <c r="P1608" s="2495" t="s">
        <v>232</v>
      </c>
      <c r="Q1608" s="2495" t="s">
        <v>232</v>
      </c>
      <c r="R1608" s="2495" t="s">
        <v>232</v>
      </c>
      <c r="S1608" s="2495" t="s">
        <v>232</v>
      </c>
      <c r="T1608" s="2495" t="s">
        <v>232</v>
      </c>
      <c r="U1608" s="2495" t="s">
        <v>232</v>
      </c>
      <c r="V1608" s="2495" t="s">
        <v>232</v>
      </c>
      <c r="W1608" s="2478"/>
      <c r="X1608" s="2186"/>
      <c r="Y1608" s="2185"/>
    </row>
    <row r="1609" spans="1:25" s="152" customFormat="1" ht="13.2">
      <c r="E1609" s="2476"/>
      <c r="F1609" s="2491"/>
      <c r="G1609" s="2491"/>
      <c r="H1609" s="2491"/>
      <c r="I1609" s="2185"/>
      <c r="J1609" s="2496"/>
      <c r="K1609" s="2496"/>
      <c r="L1609" s="2496"/>
      <c r="M1609" s="2496"/>
      <c r="N1609" s="2496"/>
      <c r="O1609" s="2496"/>
      <c r="P1609" s="2496"/>
      <c r="Q1609" s="2496"/>
      <c r="R1609" s="2496"/>
      <c r="S1609" s="2496"/>
      <c r="T1609" s="2496"/>
      <c r="U1609" s="2496"/>
      <c r="V1609" s="2496"/>
      <c r="W1609" s="2478"/>
      <c r="X1609" s="2186"/>
      <c r="Y1609" s="2185"/>
    </row>
    <row r="1610" spans="1:25" s="152" customFormat="1" ht="13.8">
      <c r="E1610" s="2476"/>
      <c r="F1610" s="2491"/>
      <c r="G1610" s="2491"/>
      <c r="H1610" s="2494"/>
      <c r="I1610" s="2185"/>
      <c r="J1610" s="2498"/>
      <c r="K1610" s="2500"/>
      <c r="L1610" s="2494"/>
      <c r="M1610" s="2501"/>
      <c r="N1610" s="2494"/>
      <c r="O1610" s="2499"/>
      <c r="P1610" s="2499"/>
      <c r="Q1610" s="2499"/>
      <c r="R1610" s="2499"/>
      <c r="S1610" s="2499"/>
      <c r="T1610" s="2499"/>
      <c r="U1610" s="2499"/>
      <c r="V1610" s="2499"/>
      <c r="W1610" s="2478"/>
      <c r="X1610" s="2186"/>
      <c r="Y1610" s="2185"/>
    </row>
    <row r="1611" spans="1:25" s="152" customFormat="1" ht="13.8">
      <c r="E1611" s="2476"/>
      <c r="F1611" s="2481" t="s">
        <v>1525</v>
      </c>
      <c r="G1611" s="2482" t="s">
        <v>1485</v>
      </c>
      <c r="H1611" s="2477"/>
      <c r="I1611" s="2320"/>
      <c r="J1611" s="2288" t="s">
        <v>1471</v>
      </c>
      <c r="K1611" s="2288" t="s">
        <v>1472</v>
      </c>
      <c r="L1611" s="2288" t="s">
        <v>1473</v>
      </c>
      <c r="M1611" s="2288" t="s">
        <v>1474</v>
      </c>
      <c r="N1611" s="2288" t="s">
        <v>1475</v>
      </c>
      <c r="O1611" s="2288" t="s">
        <v>1476</v>
      </c>
      <c r="P1611" s="2288" t="s">
        <v>1477</v>
      </c>
      <c r="Q1611" s="2288" t="s">
        <v>1478</v>
      </c>
      <c r="R1611" s="2288" t="s">
        <v>1479</v>
      </c>
      <c r="S1611" s="2288" t="s">
        <v>1480</v>
      </c>
      <c r="T1611" s="2288" t="s">
        <v>1481</v>
      </c>
      <c r="U1611" s="2288" t="s">
        <v>1482</v>
      </c>
      <c r="V1611" s="2288" t="s">
        <v>1483</v>
      </c>
      <c r="W1611" s="2478"/>
      <c r="X1611" s="2186"/>
      <c r="Y1611" s="2185"/>
    </row>
    <row r="1612" spans="1:25" s="152" customFormat="1" ht="13.2">
      <c r="E1612" s="2483">
        <v>0</v>
      </c>
      <c r="F1612" s="2484">
        <v>0</v>
      </c>
      <c r="G1612" s="2485">
        <v>0</v>
      </c>
      <c r="H1612" s="2486" t="s">
        <v>114</v>
      </c>
      <c r="I1612" s="2487"/>
      <c r="J1612" s="2493" t="s">
        <v>232</v>
      </c>
      <c r="K1612" s="2493" t="s">
        <v>232</v>
      </c>
      <c r="L1612" s="2493" t="s">
        <v>232</v>
      </c>
      <c r="M1612" s="2493" t="s">
        <v>232</v>
      </c>
      <c r="N1612" s="2493" t="s">
        <v>232</v>
      </c>
      <c r="O1612" s="2493" t="s">
        <v>232</v>
      </c>
      <c r="P1612" s="2493" t="s">
        <v>232</v>
      </c>
      <c r="Q1612" s="2493" t="s">
        <v>232</v>
      </c>
      <c r="R1612" s="2493" t="s">
        <v>232</v>
      </c>
      <c r="S1612" s="2493" t="s">
        <v>232</v>
      </c>
      <c r="T1612" s="2493" t="s">
        <v>232</v>
      </c>
      <c r="U1612" s="2493" t="s">
        <v>232</v>
      </c>
      <c r="V1612" s="2493" t="s">
        <v>232</v>
      </c>
      <c r="W1612" s="2478"/>
      <c r="X1612" s="2186"/>
      <c r="Y1612" s="2185"/>
    </row>
    <row r="1613" spans="1:25" s="152" customFormat="1" ht="13.8">
      <c r="A1613" s="2226" t="s">
        <v>232</v>
      </c>
      <c r="E1613" s="2489">
        <v>1</v>
      </c>
      <c r="F1613" s="2490" t="s">
        <v>1494</v>
      </c>
      <c r="G1613" s="2494" t="s">
        <v>945</v>
      </c>
      <c r="H1613" s="2494" t="s">
        <v>114</v>
      </c>
      <c r="I1613" s="2185"/>
      <c r="J1613" s="2495">
        <v>153.41300000000001</v>
      </c>
      <c r="K1613" s="2495">
        <v>153.429</v>
      </c>
      <c r="L1613" s="2495">
        <v>154.857</v>
      </c>
      <c r="M1613" s="2495">
        <v>156.10300000000001</v>
      </c>
      <c r="N1613" s="2495">
        <v>155.85499999999999</v>
      </c>
      <c r="O1613" s="2495">
        <v>155.98400000000001</v>
      </c>
      <c r="P1613" s="2495">
        <v>155.899</v>
      </c>
      <c r="Q1613" s="2495">
        <v>155.39099999999999</v>
      </c>
      <c r="R1613" s="2495">
        <v>155.18100000000001</v>
      </c>
      <c r="S1613" s="2495">
        <v>405.077</v>
      </c>
      <c r="T1613" s="2495">
        <v>354.66300000000001</v>
      </c>
      <c r="U1613" s="2495">
        <v>349.86599999999999</v>
      </c>
      <c r="V1613" s="2495">
        <v>345.26799999999997</v>
      </c>
      <c r="W1613" s="2478"/>
      <c r="X1613" s="2186"/>
      <c r="Y1613" s="2185"/>
    </row>
    <row r="1614" spans="1:25" s="152" customFormat="1" ht="13.8">
      <c r="A1614" s="2226" t="s">
        <v>232</v>
      </c>
      <c r="E1614" s="2489">
        <v>2</v>
      </c>
      <c r="F1614" s="2490" t="s">
        <v>1498</v>
      </c>
      <c r="G1614" s="2494" t="s">
        <v>953</v>
      </c>
      <c r="H1614" s="2494" t="s">
        <v>114</v>
      </c>
      <c r="I1614" s="2185"/>
      <c r="J1614" s="2495">
        <v>43.264000000000003</v>
      </c>
      <c r="K1614" s="2495">
        <v>537.03899999999999</v>
      </c>
      <c r="L1614" s="2495">
        <v>532.95799999999997</v>
      </c>
      <c r="M1614" s="2495">
        <v>532.77200000000005</v>
      </c>
      <c r="N1614" s="2495">
        <v>532.88499999999999</v>
      </c>
      <c r="O1614" s="2495">
        <v>548.649</v>
      </c>
      <c r="P1614" s="2495">
        <v>540.99699999999996</v>
      </c>
      <c r="Q1614" s="2495">
        <v>514.74599999999998</v>
      </c>
      <c r="R1614" s="2495">
        <v>514.85299999999995</v>
      </c>
      <c r="S1614" s="2495">
        <v>521.92700000000002</v>
      </c>
      <c r="T1614" s="2495">
        <v>526.44299999999998</v>
      </c>
      <c r="U1614" s="2495">
        <v>526.10799999999995</v>
      </c>
      <c r="V1614" s="2495">
        <v>526.04200000000003</v>
      </c>
      <c r="W1614" s="2478"/>
      <c r="X1614" s="2186"/>
      <c r="Y1614" s="2185"/>
    </row>
    <row r="1615" spans="1:25" s="152" customFormat="1" ht="13.8">
      <c r="A1615" s="2226" t="s">
        <v>232</v>
      </c>
      <c r="E1615" s="2489">
        <v>3</v>
      </c>
      <c r="F1615" s="2490" t="s">
        <v>1500</v>
      </c>
      <c r="G1615" s="2494" t="s">
        <v>964</v>
      </c>
      <c r="H1615" s="2494" t="s">
        <v>114</v>
      </c>
      <c r="I1615" s="2185"/>
      <c r="J1615" s="2495">
        <v>171.73599999999999</v>
      </c>
      <c r="K1615" s="2495">
        <v>166.86699999999999</v>
      </c>
      <c r="L1615" s="2495">
        <v>157.81800000000001</v>
      </c>
      <c r="M1615" s="2495">
        <v>161.00200000000001</v>
      </c>
      <c r="N1615" s="2495">
        <v>149.47999999999999</v>
      </c>
      <c r="O1615" s="2495">
        <v>152.70099999999999</v>
      </c>
      <c r="P1615" s="2495">
        <v>148.196</v>
      </c>
      <c r="Q1615" s="2495">
        <v>144.739</v>
      </c>
      <c r="R1615" s="2495">
        <v>137.303</v>
      </c>
      <c r="S1615" s="2495">
        <v>139.70500000000001</v>
      </c>
      <c r="T1615" s="2495">
        <v>134.09800000000001</v>
      </c>
      <c r="U1615" s="2495">
        <v>134.483</v>
      </c>
      <c r="V1615" s="2495">
        <v>127.242</v>
      </c>
      <c r="W1615" s="2478"/>
      <c r="X1615" s="2186"/>
      <c r="Y1615" s="2185"/>
    </row>
    <row r="1616" spans="1:25" s="152" customFormat="1" ht="13.8">
      <c r="A1616" s="2226" t="s">
        <v>232</v>
      </c>
      <c r="E1616" s="2489">
        <v>4</v>
      </c>
      <c r="F1616" s="2490" t="s">
        <v>1503</v>
      </c>
      <c r="G1616" s="2494" t="s">
        <v>971</v>
      </c>
      <c r="H1616" s="2494" t="s">
        <v>114</v>
      </c>
      <c r="I1616" s="2185"/>
      <c r="J1616" s="2495">
        <v>551.19799999999998</v>
      </c>
      <c r="K1616" s="2495">
        <v>568.07299999999998</v>
      </c>
      <c r="L1616" s="2495">
        <v>535.72400000000005</v>
      </c>
      <c r="M1616" s="2495">
        <v>541.16300000000001</v>
      </c>
      <c r="N1616" s="2495">
        <v>512.44500000000005</v>
      </c>
      <c r="O1616" s="2495">
        <v>528.26</v>
      </c>
      <c r="P1616" s="2495">
        <v>518.23699999999997</v>
      </c>
      <c r="Q1616" s="2495">
        <v>450.81299999999999</v>
      </c>
      <c r="R1616" s="2495">
        <v>444.976</v>
      </c>
      <c r="S1616" s="2495">
        <v>437.86900000000003</v>
      </c>
      <c r="T1616" s="2495">
        <v>1094.5550000000001</v>
      </c>
      <c r="U1616" s="2495">
        <v>996.33699999999999</v>
      </c>
      <c r="V1616" s="2495">
        <v>830.76700000000005</v>
      </c>
      <c r="W1616" s="2478"/>
      <c r="X1616" s="2186"/>
      <c r="Y1616" s="2185"/>
    </row>
    <row r="1617" spans="1:25" s="152" customFormat="1" ht="13.8">
      <c r="A1617" s="2226" t="s">
        <v>232</v>
      </c>
      <c r="E1617" s="2489">
        <v>5</v>
      </c>
      <c r="F1617" s="2490" t="s">
        <v>1504</v>
      </c>
      <c r="G1617" s="2494" t="s">
        <v>978</v>
      </c>
      <c r="H1617" s="2494" t="s">
        <v>114</v>
      </c>
      <c r="I1617" s="2185"/>
      <c r="J1617" s="2495">
        <v>102</v>
      </c>
      <c r="K1617" s="2495">
        <v>99</v>
      </c>
      <c r="L1617" s="2495">
        <v>98</v>
      </c>
      <c r="M1617" s="2495">
        <v>100</v>
      </c>
      <c r="N1617" s="2495">
        <v>93</v>
      </c>
      <c r="O1617" s="2495">
        <v>98</v>
      </c>
      <c r="P1617" s="2495">
        <v>0</v>
      </c>
      <c r="Q1617" s="2495">
        <v>88</v>
      </c>
      <c r="R1617" s="2495">
        <v>84</v>
      </c>
      <c r="S1617" s="2495">
        <v>89</v>
      </c>
      <c r="T1617" s="2495">
        <v>88</v>
      </c>
      <c r="U1617" s="2495">
        <v>0</v>
      </c>
      <c r="V1617" s="2495">
        <v>84</v>
      </c>
      <c r="W1617" s="2478"/>
      <c r="X1617" s="2186"/>
      <c r="Y1617" s="2185"/>
    </row>
    <row r="1618" spans="1:25" s="152" customFormat="1" ht="13.8">
      <c r="A1618" s="2226" t="s">
        <v>232</v>
      </c>
      <c r="E1618" s="2489">
        <v>6</v>
      </c>
      <c r="F1618" s="2490" t="s">
        <v>1505</v>
      </c>
      <c r="G1618" s="2494" t="s">
        <v>985</v>
      </c>
      <c r="H1618" s="2494" t="s">
        <v>114</v>
      </c>
      <c r="I1618" s="2185"/>
      <c r="J1618" s="2495">
        <v>251.48931999999999</v>
      </c>
      <c r="K1618" s="2495">
        <v>234.73521</v>
      </c>
      <c r="L1618" s="2495">
        <v>227.85556</v>
      </c>
      <c r="M1618" s="2495">
        <v>220.32509999999999</v>
      </c>
      <c r="N1618" s="2495">
        <v>229.3595</v>
      </c>
      <c r="O1618" s="2495">
        <v>226.74164999999999</v>
      </c>
      <c r="P1618" s="2495">
        <v>230.24186</v>
      </c>
      <c r="Q1618" s="2495">
        <v>230.74727999999999</v>
      </c>
      <c r="R1618" s="2495">
        <v>226.70087000000001</v>
      </c>
      <c r="S1618" s="2495">
        <v>187.16920999999999</v>
      </c>
      <c r="T1618" s="2495">
        <v>183.14435</v>
      </c>
      <c r="U1618" s="2495">
        <v>243.685</v>
      </c>
      <c r="V1618" s="2495">
        <v>288.85930999999999</v>
      </c>
      <c r="W1618" s="2478"/>
      <c r="X1618" s="2186"/>
      <c r="Y1618" s="2185"/>
    </row>
    <row r="1619" spans="1:25" s="152" customFormat="1" ht="13.8">
      <c r="A1619" s="2226" t="s">
        <v>232</v>
      </c>
      <c r="E1619" s="2489">
        <v>7</v>
      </c>
      <c r="F1619" s="2490" t="s">
        <v>1508</v>
      </c>
      <c r="G1619" s="2494" t="s">
        <v>996</v>
      </c>
      <c r="H1619" s="2494" t="s">
        <v>114</v>
      </c>
      <c r="I1619" s="2185"/>
      <c r="J1619" s="2495">
        <v>115.574</v>
      </c>
      <c r="K1619" s="2495">
        <v>147.42400000000001</v>
      </c>
      <c r="L1619" s="2495">
        <v>136.82900000000001</v>
      </c>
      <c r="M1619" s="2495">
        <v>110.15</v>
      </c>
      <c r="N1619" s="2495">
        <v>142.792</v>
      </c>
      <c r="O1619" s="2495">
        <v>83.078000000000003</v>
      </c>
      <c r="P1619" s="2495">
        <v>149.66399999999999</v>
      </c>
      <c r="Q1619" s="2495">
        <v>265.77699999999999</v>
      </c>
      <c r="R1619" s="2495">
        <v>212.43899999999999</v>
      </c>
      <c r="S1619" s="2495">
        <v>208.73599999999999</v>
      </c>
      <c r="T1619" s="2495">
        <v>207.08</v>
      </c>
      <c r="U1619" s="2495">
        <v>207.00800000000001</v>
      </c>
      <c r="V1619" s="2495">
        <v>205.226</v>
      </c>
      <c r="W1619" s="2478"/>
      <c r="X1619" s="2186"/>
      <c r="Y1619" s="2185"/>
    </row>
    <row r="1620" spans="1:25" s="152" customFormat="1" ht="13.8">
      <c r="A1620" s="2226" t="s">
        <v>232</v>
      </c>
      <c r="E1620" s="2489">
        <v>8</v>
      </c>
      <c r="F1620" s="2490" t="s">
        <v>1510</v>
      </c>
      <c r="G1620" s="2494" t="s">
        <v>1004</v>
      </c>
      <c r="H1620" s="2494" t="s">
        <v>114</v>
      </c>
      <c r="I1620" s="2185"/>
      <c r="J1620" s="2495">
        <v>694.8</v>
      </c>
      <c r="K1620" s="2495">
        <v>757.7</v>
      </c>
      <c r="L1620" s="2495">
        <v>761.7</v>
      </c>
      <c r="M1620" s="2495">
        <v>798.5</v>
      </c>
      <c r="N1620" s="2495">
        <v>1765.6</v>
      </c>
      <c r="O1620" s="2495">
        <v>2317.1</v>
      </c>
      <c r="P1620" s="2495">
        <v>2153.1999999999998</v>
      </c>
      <c r="Q1620" s="2495">
        <v>2064.3000000000002</v>
      </c>
      <c r="R1620" s="2495">
        <v>2085.4</v>
      </c>
      <c r="S1620" s="2495">
        <v>2090.6999999999998</v>
      </c>
      <c r="T1620" s="2495">
        <v>1995.2</v>
      </c>
      <c r="U1620" s="2495">
        <v>1711.5</v>
      </c>
      <c r="V1620" s="2495">
        <v>2117</v>
      </c>
      <c r="W1620" s="2478"/>
      <c r="X1620" s="2186"/>
      <c r="Y1620" s="2185"/>
    </row>
    <row r="1621" spans="1:25" s="152" customFormat="1" ht="13.8">
      <c r="A1621" s="2226" t="s">
        <v>590</v>
      </c>
      <c r="E1621" s="2489">
        <v>9</v>
      </c>
      <c r="F1621" s="2490" t="s">
        <v>1027</v>
      </c>
      <c r="G1621" s="2494">
        <v>0</v>
      </c>
      <c r="H1621" s="2494" t="s">
        <v>1027</v>
      </c>
      <c r="I1621" s="2185"/>
      <c r="J1621" s="2495" t="s">
        <v>232</v>
      </c>
      <c r="K1621" s="2495" t="s">
        <v>232</v>
      </c>
      <c r="L1621" s="2495" t="s">
        <v>232</v>
      </c>
      <c r="M1621" s="2495" t="s">
        <v>232</v>
      </c>
      <c r="N1621" s="2495" t="s">
        <v>232</v>
      </c>
      <c r="O1621" s="2495" t="s">
        <v>232</v>
      </c>
      <c r="P1621" s="2495" t="s">
        <v>232</v>
      </c>
      <c r="Q1621" s="2495" t="s">
        <v>232</v>
      </c>
      <c r="R1621" s="2495" t="s">
        <v>232</v>
      </c>
      <c r="S1621" s="2495" t="s">
        <v>232</v>
      </c>
      <c r="T1621" s="2495" t="s">
        <v>232</v>
      </c>
      <c r="U1621" s="2495" t="s">
        <v>232</v>
      </c>
      <c r="V1621" s="2495" t="s">
        <v>232</v>
      </c>
      <c r="W1621" s="2478"/>
      <c r="X1621" s="2186"/>
      <c r="Y1621" s="2185"/>
    </row>
    <row r="1622" spans="1:25" s="152" customFormat="1" ht="13.8">
      <c r="A1622" s="2226" t="s">
        <v>590</v>
      </c>
      <c r="E1622" s="2489">
        <v>10</v>
      </c>
      <c r="F1622" s="2490" t="s">
        <v>1027</v>
      </c>
      <c r="G1622" s="2494">
        <v>0</v>
      </c>
      <c r="H1622" s="2494" t="s">
        <v>1027</v>
      </c>
      <c r="I1622" s="2185"/>
      <c r="J1622" s="2495" t="s">
        <v>232</v>
      </c>
      <c r="K1622" s="2495" t="s">
        <v>232</v>
      </c>
      <c r="L1622" s="2495" t="s">
        <v>232</v>
      </c>
      <c r="M1622" s="2495" t="s">
        <v>232</v>
      </c>
      <c r="N1622" s="2495" t="s">
        <v>232</v>
      </c>
      <c r="O1622" s="2495" t="s">
        <v>232</v>
      </c>
      <c r="P1622" s="2495" t="s">
        <v>232</v>
      </c>
      <c r="Q1622" s="2495" t="s">
        <v>232</v>
      </c>
      <c r="R1622" s="2495" t="s">
        <v>232</v>
      </c>
      <c r="S1622" s="2495" t="s">
        <v>232</v>
      </c>
      <c r="T1622" s="2495" t="s">
        <v>232</v>
      </c>
      <c r="U1622" s="2495" t="s">
        <v>232</v>
      </c>
      <c r="V1622" s="2495" t="s">
        <v>232</v>
      </c>
      <c r="W1622" s="2478"/>
      <c r="X1622" s="2186"/>
      <c r="Y1622" s="2185"/>
    </row>
    <row r="1623" spans="1:25" s="152" customFormat="1" ht="13.8">
      <c r="A1623" s="2226" t="s">
        <v>590</v>
      </c>
      <c r="E1623" s="2489">
        <v>11</v>
      </c>
      <c r="F1623" s="2490" t="s">
        <v>1027</v>
      </c>
      <c r="G1623" s="2494">
        <v>0</v>
      </c>
      <c r="H1623" s="2494" t="s">
        <v>1027</v>
      </c>
      <c r="I1623" s="2185"/>
      <c r="J1623" s="2495" t="s">
        <v>232</v>
      </c>
      <c r="K1623" s="2495" t="s">
        <v>232</v>
      </c>
      <c r="L1623" s="2495" t="s">
        <v>232</v>
      </c>
      <c r="M1623" s="2495" t="s">
        <v>232</v>
      </c>
      <c r="N1623" s="2495" t="s">
        <v>232</v>
      </c>
      <c r="O1623" s="2495" t="s">
        <v>232</v>
      </c>
      <c r="P1623" s="2495" t="s">
        <v>232</v>
      </c>
      <c r="Q1623" s="2495" t="s">
        <v>232</v>
      </c>
      <c r="R1623" s="2495" t="s">
        <v>232</v>
      </c>
      <c r="S1623" s="2495" t="s">
        <v>232</v>
      </c>
      <c r="T1623" s="2495" t="s">
        <v>232</v>
      </c>
      <c r="U1623" s="2495" t="s">
        <v>232</v>
      </c>
      <c r="V1623" s="2495" t="s">
        <v>232</v>
      </c>
      <c r="W1623" s="2478"/>
      <c r="X1623" s="2186"/>
      <c r="Y1623" s="2185"/>
    </row>
    <row r="1624" spans="1:25" s="152" customFormat="1" ht="13.8">
      <c r="A1624" s="2226" t="s">
        <v>590</v>
      </c>
      <c r="E1624" s="2489">
        <v>12</v>
      </c>
      <c r="F1624" s="2490" t="s">
        <v>1027</v>
      </c>
      <c r="G1624" s="2494">
        <v>0</v>
      </c>
      <c r="H1624" s="2494" t="s">
        <v>1027</v>
      </c>
      <c r="I1624" s="2186"/>
      <c r="J1624" s="2495" t="s">
        <v>232</v>
      </c>
      <c r="K1624" s="2495" t="s">
        <v>232</v>
      </c>
      <c r="L1624" s="2495" t="s">
        <v>232</v>
      </c>
      <c r="M1624" s="2495" t="s">
        <v>232</v>
      </c>
      <c r="N1624" s="2495" t="s">
        <v>232</v>
      </c>
      <c r="O1624" s="2495" t="s">
        <v>232</v>
      </c>
      <c r="P1624" s="2495" t="s">
        <v>232</v>
      </c>
      <c r="Q1624" s="2495" t="s">
        <v>232</v>
      </c>
      <c r="R1624" s="2495" t="s">
        <v>232</v>
      </c>
      <c r="S1624" s="2495" t="s">
        <v>232</v>
      </c>
      <c r="T1624" s="2495" t="s">
        <v>232</v>
      </c>
      <c r="U1624" s="2495" t="s">
        <v>232</v>
      </c>
      <c r="V1624" s="2495" t="s">
        <v>232</v>
      </c>
      <c r="W1624" s="2478"/>
      <c r="X1624" s="2186"/>
      <c r="Y1624" s="2186"/>
    </row>
    <row r="1625" spans="1:25" s="152" customFormat="1" ht="13.8">
      <c r="A1625" s="2226" t="s">
        <v>590</v>
      </c>
      <c r="E1625" s="2489">
        <v>13</v>
      </c>
      <c r="F1625" s="2490" t="s">
        <v>1027</v>
      </c>
      <c r="G1625" s="2494">
        <v>0</v>
      </c>
      <c r="H1625" s="2494" t="s">
        <v>1027</v>
      </c>
      <c r="I1625" s="2186"/>
      <c r="J1625" s="2495" t="s">
        <v>232</v>
      </c>
      <c r="K1625" s="2495" t="s">
        <v>232</v>
      </c>
      <c r="L1625" s="2495" t="s">
        <v>232</v>
      </c>
      <c r="M1625" s="2495" t="s">
        <v>232</v>
      </c>
      <c r="N1625" s="2495" t="s">
        <v>232</v>
      </c>
      <c r="O1625" s="2495" t="s">
        <v>232</v>
      </c>
      <c r="P1625" s="2495" t="s">
        <v>232</v>
      </c>
      <c r="Q1625" s="2495" t="s">
        <v>232</v>
      </c>
      <c r="R1625" s="2495" t="s">
        <v>232</v>
      </c>
      <c r="S1625" s="2495" t="s">
        <v>232</v>
      </c>
      <c r="T1625" s="2495" t="s">
        <v>232</v>
      </c>
      <c r="U1625" s="2495" t="s">
        <v>232</v>
      </c>
      <c r="V1625" s="2495" t="s">
        <v>232</v>
      </c>
      <c r="W1625" s="2478"/>
      <c r="X1625" s="2186"/>
      <c r="Y1625" s="2186"/>
    </row>
    <row r="1626" spans="1:25" s="152" customFormat="1" ht="13.8">
      <c r="A1626" s="2226" t="s">
        <v>590</v>
      </c>
      <c r="E1626" s="2489">
        <v>14</v>
      </c>
      <c r="F1626" s="2490" t="s">
        <v>1027</v>
      </c>
      <c r="G1626" s="2494">
        <v>0</v>
      </c>
      <c r="H1626" s="2494" t="s">
        <v>1027</v>
      </c>
      <c r="I1626" s="2186"/>
      <c r="J1626" s="2495" t="s">
        <v>232</v>
      </c>
      <c r="K1626" s="2495" t="s">
        <v>232</v>
      </c>
      <c r="L1626" s="2495" t="s">
        <v>232</v>
      </c>
      <c r="M1626" s="2495" t="s">
        <v>232</v>
      </c>
      <c r="N1626" s="2495" t="s">
        <v>232</v>
      </c>
      <c r="O1626" s="2495" t="s">
        <v>232</v>
      </c>
      <c r="P1626" s="2495" t="s">
        <v>232</v>
      </c>
      <c r="Q1626" s="2495" t="s">
        <v>232</v>
      </c>
      <c r="R1626" s="2495" t="s">
        <v>232</v>
      </c>
      <c r="S1626" s="2495" t="s">
        <v>232</v>
      </c>
      <c r="T1626" s="2495" t="s">
        <v>232</v>
      </c>
      <c r="U1626" s="2495" t="s">
        <v>232</v>
      </c>
      <c r="V1626" s="2495" t="s">
        <v>232</v>
      </c>
      <c r="W1626" s="2478"/>
      <c r="X1626" s="2186"/>
      <c r="Y1626" s="2186"/>
    </row>
    <row r="1627" spans="1:25" s="152" customFormat="1" ht="13.8">
      <c r="A1627" s="2226" t="s">
        <v>590</v>
      </c>
      <c r="E1627" s="2489">
        <v>15</v>
      </c>
      <c r="F1627" s="2490" t="s">
        <v>1027</v>
      </c>
      <c r="G1627" s="2494">
        <v>0</v>
      </c>
      <c r="H1627" s="2494" t="s">
        <v>1027</v>
      </c>
      <c r="I1627" s="2186"/>
      <c r="J1627" s="2495" t="s">
        <v>232</v>
      </c>
      <c r="K1627" s="2495" t="s">
        <v>232</v>
      </c>
      <c r="L1627" s="2495" t="s">
        <v>232</v>
      </c>
      <c r="M1627" s="2495" t="s">
        <v>232</v>
      </c>
      <c r="N1627" s="2495" t="s">
        <v>232</v>
      </c>
      <c r="O1627" s="2495" t="s">
        <v>232</v>
      </c>
      <c r="P1627" s="2495" t="s">
        <v>232</v>
      </c>
      <c r="Q1627" s="2495" t="s">
        <v>232</v>
      </c>
      <c r="R1627" s="2495" t="s">
        <v>232</v>
      </c>
      <c r="S1627" s="2495" t="s">
        <v>232</v>
      </c>
      <c r="T1627" s="2495" t="s">
        <v>232</v>
      </c>
      <c r="U1627" s="2495" t="s">
        <v>232</v>
      </c>
      <c r="V1627" s="2495" t="s">
        <v>232</v>
      </c>
      <c r="W1627" s="2478"/>
      <c r="X1627" s="2186"/>
      <c r="Y1627" s="2186"/>
    </row>
    <row r="1628" spans="1:25" s="152" customFormat="1" ht="13.8">
      <c r="A1628" s="2226" t="s">
        <v>590</v>
      </c>
      <c r="E1628" s="2489">
        <v>16</v>
      </c>
      <c r="F1628" s="2490" t="s">
        <v>1027</v>
      </c>
      <c r="G1628" s="2494">
        <v>0</v>
      </c>
      <c r="H1628" s="2494" t="s">
        <v>1027</v>
      </c>
      <c r="I1628" s="2186"/>
      <c r="J1628" s="2495" t="s">
        <v>232</v>
      </c>
      <c r="K1628" s="2495" t="s">
        <v>232</v>
      </c>
      <c r="L1628" s="2495" t="s">
        <v>232</v>
      </c>
      <c r="M1628" s="2495" t="s">
        <v>232</v>
      </c>
      <c r="N1628" s="2495" t="s">
        <v>232</v>
      </c>
      <c r="O1628" s="2495" t="s">
        <v>232</v>
      </c>
      <c r="P1628" s="2495" t="s">
        <v>232</v>
      </c>
      <c r="Q1628" s="2495" t="s">
        <v>232</v>
      </c>
      <c r="R1628" s="2495" t="s">
        <v>232</v>
      </c>
      <c r="S1628" s="2495" t="s">
        <v>232</v>
      </c>
      <c r="T1628" s="2495" t="s">
        <v>232</v>
      </c>
      <c r="U1628" s="2495" t="s">
        <v>232</v>
      </c>
      <c r="V1628" s="2495" t="s">
        <v>232</v>
      </c>
      <c r="W1628" s="2478"/>
      <c r="X1628" s="2186"/>
      <c r="Y1628" s="2186"/>
    </row>
    <row r="1629" spans="1:25" s="152" customFormat="1" ht="13.8">
      <c r="A1629" s="2226" t="s">
        <v>590</v>
      </c>
      <c r="E1629" s="2489">
        <v>17</v>
      </c>
      <c r="F1629" s="2490" t="s">
        <v>1027</v>
      </c>
      <c r="G1629" s="2494">
        <v>0</v>
      </c>
      <c r="H1629" s="2494" t="s">
        <v>1027</v>
      </c>
      <c r="I1629" s="2186"/>
      <c r="J1629" s="2495" t="s">
        <v>232</v>
      </c>
      <c r="K1629" s="2495" t="s">
        <v>232</v>
      </c>
      <c r="L1629" s="2495" t="s">
        <v>232</v>
      </c>
      <c r="M1629" s="2495" t="s">
        <v>232</v>
      </c>
      <c r="N1629" s="2495" t="s">
        <v>232</v>
      </c>
      <c r="O1629" s="2495" t="s">
        <v>232</v>
      </c>
      <c r="P1629" s="2495" t="s">
        <v>232</v>
      </c>
      <c r="Q1629" s="2495" t="s">
        <v>232</v>
      </c>
      <c r="R1629" s="2495" t="s">
        <v>232</v>
      </c>
      <c r="S1629" s="2495" t="s">
        <v>232</v>
      </c>
      <c r="T1629" s="2495" t="s">
        <v>232</v>
      </c>
      <c r="U1629" s="2495" t="s">
        <v>232</v>
      </c>
      <c r="V1629" s="2495" t="s">
        <v>232</v>
      </c>
      <c r="W1629" s="2478"/>
      <c r="X1629" s="2186"/>
      <c r="Y1629" s="2186"/>
    </row>
    <row r="1630" spans="1:25" s="152" customFormat="1" ht="13.8">
      <c r="A1630" s="2226" t="s">
        <v>590</v>
      </c>
      <c r="E1630" s="2489">
        <v>18</v>
      </c>
      <c r="F1630" s="2490" t="s">
        <v>1027</v>
      </c>
      <c r="G1630" s="2494">
        <v>0</v>
      </c>
      <c r="H1630" s="2494" t="s">
        <v>1027</v>
      </c>
      <c r="I1630" s="2186"/>
      <c r="J1630" s="2495" t="s">
        <v>232</v>
      </c>
      <c r="K1630" s="2495" t="s">
        <v>232</v>
      </c>
      <c r="L1630" s="2495" t="s">
        <v>232</v>
      </c>
      <c r="M1630" s="2495" t="s">
        <v>232</v>
      </c>
      <c r="N1630" s="2495" t="s">
        <v>232</v>
      </c>
      <c r="O1630" s="2495" t="s">
        <v>232</v>
      </c>
      <c r="P1630" s="2495" t="s">
        <v>232</v>
      </c>
      <c r="Q1630" s="2495" t="s">
        <v>232</v>
      </c>
      <c r="R1630" s="2495" t="s">
        <v>232</v>
      </c>
      <c r="S1630" s="2495" t="s">
        <v>232</v>
      </c>
      <c r="T1630" s="2495" t="s">
        <v>232</v>
      </c>
      <c r="U1630" s="2495" t="s">
        <v>232</v>
      </c>
      <c r="V1630" s="2495" t="s">
        <v>232</v>
      </c>
      <c r="W1630" s="2478"/>
      <c r="X1630" s="2186"/>
      <c r="Y1630" s="2186"/>
    </row>
    <row r="1631" spans="1:25" s="152" customFormat="1" ht="13.8">
      <c r="A1631" s="2226" t="s">
        <v>590</v>
      </c>
      <c r="E1631" s="2489">
        <v>19</v>
      </c>
      <c r="F1631" s="2490" t="s">
        <v>1027</v>
      </c>
      <c r="G1631" s="2494">
        <v>0</v>
      </c>
      <c r="H1631" s="2494" t="s">
        <v>1027</v>
      </c>
      <c r="I1631" s="2186"/>
      <c r="J1631" s="2495" t="s">
        <v>232</v>
      </c>
      <c r="K1631" s="2495" t="s">
        <v>232</v>
      </c>
      <c r="L1631" s="2495" t="s">
        <v>232</v>
      </c>
      <c r="M1631" s="2495" t="s">
        <v>232</v>
      </c>
      <c r="N1631" s="2495" t="s">
        <v>232</v>
      </c>
      <c r="O1631" s="2495" t="s">
        <v>232</v>
      </c>
      <c r="P1631" s="2495" t="s">
        <v>232</v>
      </c>
      <c r="Q1631" s="2495" t="s">
        <v>232</v>
      </c>
      <c r="R1631" s="2495" t="s">
        <v>232</v>
      </c>
      <c r="S1631" s="2495" t="s">
        <v>232</v>
      </c>
      <c r="T1631" s="2495" t="s">
        <v>232</v>
      </c>
      <c r="U1631" s="2495" t="s">
        <v>232</v>
      </c>
      <c r="V1631" s="2495" t="s">
        <v>232</v>
      </c>
      <c r="W1631" s="2478"/>
      <c r="X1631" s="2186"/>
      <c r="Y1631" s="2186"/>
    </row>
    <row r="1632" spans="1:25" s="152" customFormat="1" ht="13.8">
      <c r="A1632" s="2226" t="s">
        <v>590</v>
      </c>
      <c r="E1632" s="2489">
        <v>20</v>
      </c>
      <c r="F1632" s="2490" t="s">
        <v>1027</v>
      </c>
      <c r="G1632" s="2494">
        <v>0</v>
      </c>
      <c r="H1632" s="2494" t="s">
        <v>1027</v>
      </c>
      <c r="I1632" s="2186"/>
      <c r="J1632" s="2495" t="s">
        <v>232</v>
      </c>
      <c r="K1632" s="2495" t="s">
        <v>232</v>
      </c>
      <c r="L1632" s="2495" t="s">
        <v>232</v>
      </c>
      <c r="M1632" s="2495" t="s">
        <v>232</v>
      </c>
      <c r="N1632" s="2495" t="s">
        <v>232</v>
      </c>
      <c r="O1632" s="2495" t="s">
        <v>232</v>
      </c>
      <c r="P1632" s="2495" t="s">
        <v>232</v>
      </c>
      <c r="Q1632" s="2495" t="s">
        <v>232</v>
      </c>
      <c r="R1632" s="2495" t="s">
        <v>232</v>
      </c>
      <c r="S1632" s="2495" t="s">
        <v>232</v>
      </c>
      <c r="T1632" s="2495" t="s">
        <v>232</v>
      </c>
      <c r="U1632" s="2495" t="s">
        <v>232</v>
      </c>
      <c r="V1632" s="2495" t="s">
        <v>232</v>
      </c>
      <c r="W1632" s="2478"/>
      <c r="X1632" s="2186"/>
      <c r="Y1632" s="2186"/>
    </row>
    <row r="1633" spans="1:25" s="152" customFormat="1" ht="13.8">
      <c r="A1633" s="2226" t="s">
        <v>590</v>
      </c>
      <c r="E1633" s="2489">
        <v>21</v>
      </c>
      <c r="F1633" s="2490" t="s">
        <v>1027</v>
      </c>
      <c r="G1633" s="2494">
        <v>0</v>
      </c>
      <c r="H1633" s="2494" t="s">
        <v>1027</v>
      </c>
      <c r="I1633" s="2186"/>
      <c r="J1633" s="2495" t="s">
        <v>232</v>
      </c>
      <c r="K1633" s="2495" t="s">
        <v>232</v>
      </c>
      <c r="L1633" s="2495" t="s">
        <v>232</v>
      </c>
      <c r="M1633" s="2495" t="s">
        <v>232</v>
      </c>
      <c r="N1633" s="2495" t="s">
        <v>232</v>
      </c>
      <c r="O1633" s="2495" t="s">
        <v>232</v>
      </c>
      <c r="P1633" s="2495" t="s">
        <v>232</v>
      </c>
      <c r="Q1633" s="2495" t="s">
        <v>232</v>
      </c>
      <c r="R1633" s="2495" t="s">
        <v>232</v>
      </c>
      <c r="S1633" s="2495" t="s">
        <v>232</v>
      </c>
      <c r="T1633" s="2495" t="s">
        <v>232</v>
      </c>
      <c r="U1633" s="2495" t="s">
        <v>232</v>
      </c>
      <c r="V1633" s="2495" t="s">
        <v>232</v>
      </c>
      <c r="W1633" s="2478"/>
      <c r="X1633" s="2186"/>
      <c r="Y1633" s="2186"/>
    </row>
    <row r="1634" spans="1:25" s="152" customFormat="1" ht="13.8">
      <c r="A1634" s="2226" t="s">
        <v>590</v>
      </c>
      <c r="E1634" s="2489">
        <v>22</v>
      </c>
      <c r="F1634" s="2490" t="s">
        <v>1027</v>
      </c>
      <c r="G1634" s="2494">
        <v>0</v>
      </c>
      <c r="H1634" s="2494" t="s">
        <v>1027</v>
      </c>
      <c r="I1634" s="2186"/>
      <c r="J1634" s="2495" t="s">
        <v>232</v>
      </c>
      <c r="K1634" s="2495" t="s">
        <v>232</v>
      </c>
      <c r="L1634" s="2495" t="s">
        <v>232</v>
      </c>
      <c r="M1634" s="2495" t="s">
        <v>232</v>
      </c>
      <c r="N1634" s="2495" t="s">
        <v>232</v>
      </c>
      <c r="O1634" s="2495" t="s">
        <v>232</v>
      </c>
      <c r="P1634" s="2495" t="s">
        <v>232</v>
      </c>
      <c r="Q1634" s="2495" t="s">
        <v>232</v>
      </c>
      <c r="R1634" s="2495" t="s">
        <v>232</v>
      </c>
      <c r="S1634" s="2495" t="s">
        <v>232</v>
      </c>
      <c r="T1634" s="2495" t="s">
        <v>232</v>
      </c>
      <c r="U1634" s="2495" t="s">
        <v>232</v>
      </c>
      <c r="V1634" s="2495" t="s">
        <v>232</v>
      </c>
      <c r="W1634" s="2478"/>
      <c r="X1634" s="2186"/>
      <c r="Y1634" s="2186"/>
    </row>
    <row r="1635" spans="1:25" s="152" customFormat="1" ht="13.8">
      <c r="A1635" s="2226" t="s">
        <v>590</v>
      </c>
      <c r="E1635" s="2489">
        <v>23</v>
      </c>
      <c r="F1635" s="2490" t="s">
        <v>1027</v>
      </c>
      <c r="G1635" s="2494">
        <v>0</v>
      </c>
      <c r="H1635" s="2494" t="s">
        <v>1027</v>
      </c>
      <c r="I1635" s="2186"/>
      <c r="J1635" s="2495" t="s">
        <v>232</v>
      </c>
      <c r="K1635" s="2495" t="s">
        <v>232</v>
      </c>
      <c r="L1635" s="2495" t="s">
        <v>232</v>
      </c>
      <c r="M1635" s="2495" t="s">
        <v>232</v>
      </c>
      <c r="N1635" s="2495" t="s">
        <v>232</v>
      </c>
      <c r="O1635" s="2495" t="s">
        <v>232</v>
      </c>
      <c r="P1635" s="2495" t="s">
        <v>232</v>
      </c>
      <c r="Q1635" s="2495" t="s">
        <v>232</v>
      </c>
      <c r="R1635" s="2495" t="s">
        <v>232</v>
      </c>
      <c r="S1635" s="2495" t="s">
        <v>232</v>
      </c>
      <c r="T1635" s="2495" t="s">
        <v>232</v>
      </c>
      <c r="U1635" s="2495" t="s">
        <v>232</v>
      </c>
      <c r="V1635" s="2495" t="s">
        <v>232</v>
      </c>
      <c r="W1635" s="2478"/>
      <c r="X1635" s="2186"/>
      <c r="Y1635" s="2186"/>
    </row>
    <row r="1636" spans="1:25" s="152" customFormat="1" ht="13.8">
      <c r="A1636" s="2226" t="s">
        <v>590</v>
      </c>
      <c r="E1636" s="2489">
        <v>24</v>
      </c>
      <c r="F1636" s="2490" t="s">
        <v>1027</v>
      </c>
      <c r="G1636" s="2494">
        <v>0</v>
      </c>
      <c r="H1636" s="2494" t="s">
        <v>1027</v>
      </c>
      <c r="I1636" s="2186"/>
      <c r="J1636" s="2495" t="s">
        <v>232</v>
      </c>
      <c r="K1636" s="2495" t="s">
        <v>232</v>
      </c>
      <c r="L1636" s="2495" t="s">
        <v>232</v>
      </c>
      <c r="M1636" s="2495" t="s">
        <v>232</v>
      </c>
      <c r="N1636" s="2495" t="s">
        <v>232</v>
      </c>
      <c r="O1636" s="2495" t="s">
        <v>232</v>
      </c>
      <c r="P1636" s="2495" t="s">
        <v>232</v>
      </c>
      <c r="Q1636" s="2495" t="s">
        <v>232</v>
      </c>
      <c r="R1636" s="2495" t="s">
        <v>232</v>
      </c>
      <c r="S1636" s="2495" t="s">
        <v>232</v>
      </c>
      <c r="T1636" s="2495" t="s">
        <v>232</v>
      </c>
      <c r="U1636" s="2495" t="s">
        <v>232</v>
      </c>
      <c r="V1636" s="2495" t="s">
        <v>232</v>
      </c>
      <c r="W1636" s="2478"/>
      <c r="X1636" s="2186"/>
      <c r="Y1636" s="2186"/>
    </row>
    <row r="1637" spans="1:25" s="152" customFormat="1" ht="13.8">
      <c r="A1637" s="2226" t="s">
        <v>590</v>
      </c>
      <c r="E1637" s="2489">
        <v>25</v>
      </c>
      <c r="F1637" s="2490" t="s">
        <v>1027</v>
      </c>
      <c r="G1637" s="2494">
        <v>0</v>
      </c>
      <c r="H1637" s="2494" t="s">
        <v>1027</v>
      </c>
      <c r="I1637" s="2185"/>
      <c r="J1637" s="2495" t="s">
        <v>232</v>
      </c>
      <c r="K1637" s="2495" t="s">
        <v>232</v>
      </c>
      <c r="L1637" s="2495" t="s">
        <v>232</v>
      </c>
      <c r="M1637" s="2495" t="s">
        <v>232</v>
      </c>
      <c r="N1637" s="2495" t="s">
        <v>232</v>
      </c>
      <c r="O1637" s="2495" t="s">
        <v>232</v>
      </c>
      <c r="P1637" s="2495" t="s">
        <v>232</v>
      </c>
      <c r="Q1637" s="2495" t="s">
        <v>232</v>
      </c>
      <c r="R1637" s="2495" t="s">
        <v>232</v>
      </c>
      <c r="S1637" s="2495" t="s">
        <v>232</v>
      </c>
      <c r="T1637" s="2495" t="s">
        <v>232</v>
      </c>
      <c r="U1637" s="2495" t="s">
        <v>232</v>
      </c>
      <c r="V1637" s="2495" t="s">
        <v>232</v>
      </c>
      <c r="W1637" s="2478"/>
      <c r="X1637" s="2186"/>
      <c r="Y1637" s="2185"/>
    </row>
    <row r="1638" spans="1:25" s="152" customFormat="1" ht="13.2">
      <c r="E1638" s="2476"/>
      <c r="F1638" s="2491"/>
      <c r="G1638" s="2491"/>
      <c r="H1638" s="2491"/>
      <c r="I1638" s="2185"/>
      <c r="J1638" s="2496"/>
      <c r="K1638" s="2496"/>
      <c r="L1638" s="2496"/>
      <c r="M1638" s="2496"/>
      <c r="N1638" s="2496"/>
      <c r="O1638" s="2496"/>
      <c r="P1638" s="2496"/>
      <c r="Q1638" s="2496"/>
      <c r="R1638" s="2496"/>
      <c r="S1638" s="2496"/>
      <c r="T1638" s="2496"/>
      <c r="U1638" s="2496"/>
      <c r="V1638" s="2496"/>
      <c r="W1638" s="2478"/>
      <c r="X1638" s="2186"/>
      <c r="Y1638" s="2185"/>
    </row>
    <row r="1639" spans="1:25" s="152" customFormat="1" ht="13.8">
      <c r="E1639" s="2476"/>
      <c r="F1639" s="2494"/>
      <c r="G1639" s="2491"/>
      <c r="H1639" s="2494"/>
      <c r="I1639" s="2185"/>
      <c r="J1639" s="2502"/>
      <c r="K1639" s="2496"/>
      <c r="L1639" s="2496"/>
      <c r="M1639" s="2496"/>
      <c r="N1639" s="2496"/>
      <c r="O1639" s="2496"/>
      <c r="P1639" s="2496"/>
      <c r="Q1639" s="2496"/>
      <c r="R1639" s="2496"/>
      <c r="S1639" s="2496"/>
      <c r="T1639" s="2496"/>
      <c r="U1639" s="2496"/>
      <c r="V1639" s="2496"/>
      <c r="W1639" s="2478"/>
      <c r="X1639" s="2186"/>
      <c r="Y1639" s="2185"/>
    </row>
    <row r="1640" spans="1:25" s="152" customFormat="1" ht="13.8">
      <c r="E1640" s="2476"/>
      <c r="F1640" s="2481" t="s">
        <v>980</v>
      </c>
      <c r="G1640" s="2482" t="s">
        <v>1485</v>
      </c>
      <c r="H1640" s="2477"/>
      <c r="I1640" s="2320"/>
      <c r="J1640" s="2288" t="s">
        <v>1471</v>
      </c>
      <c r="K1640" s="2288" t="s">
        <v>1472</v>
      </c>
      <c r="L1640" s="2288" t="s">
        <v>1473</v>
      </c>
      <c r="M1640" s="2288" t="s">
        <v>1474</v>
      </c>
      <c r="N1640" s="2288" t="s">
        <v>1475</v>
      </c>
      <c r="O1640" s="2288" t="s">
        <v>1476</v>
      </c>
      <c r="P1640" s="2288" t="s">
        <v>1477</v>
      </c>
      <c r="Q1640" s="2288" t="s">
        <v>1478</v>
      </c>
      <c r="R1640" s="2288" t="s">
        <v>1479</v>
      </c>
      <c r="S1640" s="2288" t="s">
        <v>1480</v>
      </c>
      <c r="T1640" s="2288" t="s">
        <v>1481</v>
      </c>
      <c r="U1640" s="2288" t="s">
        <v>1482</v>
      </c>
      <c r="V1640" s="2288" t="s">
        <v>1483</v>
      </c>
      <c r="W1640" s="2478"/>
      <c r="X1640" s="2186"/>
      <c r="Y1640" s="2185"/>
    </row>
    <row r="1641" spans="1:25" s="152" customFormat="1" ht="13.2">
      <c r="E1641" s="2483">
        <v>0</v>
      </c>
      <c r="F1641" s="2484">
        <v>0</v>
      </c>
      <c r="G1641" s="2485">
        <v>0</v>
      </c>
      <c r="H1641" s="2486" t="s">
        <v>114</v>
      </c>
      <c r="I1641" s="2487" t="s">
        <v>1432</v>
      </c>
      <c r="J1641" s="2493" t="s">
        <v>232</v>
      </c>
      <c r="K1641" s="2493" t="s">
        <v>232</v>
      </c>
      <c r="L1641" s="2493" t="s">
        <v>232</v>
      </c>
      <c r="M1641" s="2493" t="s">
        <v>232</v>
      </c>
      <c r="N1641" s="2493" t="s">
        <v>232</v>
      </c>
      <c r="O1641" s="2493" t="s">
        <v>232</v>
      </c>
      <c r="P1641" s="2493" t="s">
        <v>232</v>
      </c>
      <c r="Q1641" s="2493" t="s">
        <v>232</v>
      </c>
      <c r="R1641" s="2493" t="s">
        <v>232</v>
      </c>
      <c r="S1641" s="2493" t="s">
        <v>232</v>
      </c>
      <c r="T1641" s="2493" t="s">
        <v>232</v>
      </c>
      <c r="U1641" s="2493" t="s">
        <v>232</v>
      </c>
      <c r="V1641" s="2493" t="s">
        <v>232</v>
      </c>
      <c r="W1641" s="2478"/>
      <c r="X1641" s="2186"/>
      <c r="Y1641" s="2185"/>
    </row>
    <row r="1642" spans="1:25" s="152" customFormat="1" ht="13.8">
      <c r="A1642" s="2226" t="s">
        <v>232</v>
      </c>
      <c r="E1642" s="2489">
        <v>1</v>
      </c>
      <c r="F1642" s="2490" t="s">
        <v>1494</v>
      </c>
      <c r="G1642" s="2494" t="s">
        <v>945</v>
      </c>
      <c r="H1642" s="2494" t="s">
        <v>114</v>
      </c>
      <c r="I1642" s="2185" t="s">
        <v>1432</v>
      </c>
      <c r="J1642" s="2495">
        <v>1959.2562600000001</v>
      </c>
      <c r="K1642" s="2495">
        <v>1360.23964</v>
      </c>
      <c r="L1642" s="2495">
        <v>1788.5219099999999</v>
      </c>
      <c r="M1642" s="2495">
        <v>1845.4867200000001</v>
      </c>
      <c r="N1642" s="2495">
        <v>1856.7067999999999</v>
      </c>
      <c r="O1642" s="2495">
        <v>1899.39408</v>
      </c>
      <c r="P1642" s="2495">
        <v>2302.9494</v>
      </c>
      <c r="Q1642" s="2495">
        <v>2839.4093699999999</v>
      </c>
      <c r="R1642" s="2495">
        <v>2728.1840999999999</v>
      </c>
      <c r="S1642" s="2495">
        <v>2625.4273499999999</v>
      </c>
      <c r="T1642" s="2495">
        <v>2849.0820800000001</v>
      </c>
      <c r="U1642" s="2495">
        <v>3131.4207500000002</v>
      </c>
      <c r="V1642" s="2495">
        <v>2996.0674600000002</v>
      </c>
      <c r="W1642" s="2478"/>
      <c r="X1642" s="2186"/>
      <c r="Y1642" s="2185"/>
    </row>
    <row r="1643" spans="1:25" s="152" customFormat="1" ht="13.8">
      <c r="A1643" s="2226" t="s">
        <v>232</v>
      </c>
      <c r="E1643" s="2489">
        <v>2</v>
      </c>
      <c r="F1643" s="2490" t="s">
        <v>1498</v>
      </c>
      <c r="G1643" s="2494" t="s">
        <v>953</v>
      </c>
      <c r="H1643" s="2494" t="s">
        <v>114</v>
      </c>
      <c r="I1643" s="2185" t="s">
        <v>1432</v>
      </c>
      <c r="J1643" s="2495">
        <v>11269.074119999999</v>
      </c>
      <c r="K1643" s="2495">
        <v>8090.7158499999996</v>
      </c>
      <c r="L1643" s="2495">
        <v>8525.616</v>
      </c>
      <c r="M1643" s="2495">
        <v>10174.618560000001</v>
      </c>
      <c r="N1643" s="2495">
        <v>8344.3314599999994</v>
      </c>
      <c r="O1643" s="2495">
        <v>9396.9590399999997</v>
      </c>
      <c r="P1643" s="2495">
        <v>9780.7386600000009</v>
      </c>
      <c r="Q1643" s="2495">
        <v>10801.044540000001</v>
      </c>
      <c r="R1643" s="2495">
        <v>9659.9976299999998</v>
      </c>
      <c r="S1643" s="2495">
        <v>11568.821679999999</v>
      </c>
      <c r="T1643" s="2495">
        <v>13115.612370000001</v>
      </c>
      <c r="U1643" s="2495">
        <v>12463.77231</v>
      </c>
      <c r="V1643" s="2495">
        <v>12238.0198</v>
      </c>
      <c r="W1643" s="2478"/>
      <c r="X1643" s="2186"/>
      <c r="Y1643" s="2185"/>
    </row>
    <row r="1644" spans="1:25" s="152" customFormat="1" ht="13.8">
      <c r="A1644" s="2226" t="s">
        <v>232</v>
      </c>
      <c r="E1644" s="2489">
        <v>3</v>
      </c>
      <c r="F1644" s="2490" t="s">
        <v>1500</v>
      </c>
      <c r="G1644" s="2494" t="s">
        <v>964</v>
      </c>
      <c r="H1644" s="2494" t="s">
        <v>114</v>
      </c>
      <c r="I1644" s="2185" t="s">
        <v>1432</v>
      </c>
      <c r="J1644" s="2495">
        <v>2798.80521</v>
      </c>
      <c r="K1644" s="2495">
        <v>1834.46675</v>
      </c>
      <c r="L1644" s="2495">
        <v>1978.4928299999999</v>
      </c>
      <c r="M1644" s="2495">
        <v>2065.4300800000001</v>
      </c>
      <c r="N1644" s="2495">
        <v>1650.4973600000001</v>
      </c>
      <c r="O1644" s="2495">
        <v>2237.35709</v>
      </c>
      <c r="P1644" s="2495">
        <v>2140.10131</v>
      </c>
      <c r="Q1644" s="2495">
        <v>2085.1954500000002</v>
      </c>
      <c r="R1644" s="2495">
        <v>1931.41752</v>
      </c>
      <c r="S1644" s="2495">
        <v>2170.97811</v>
      </c>
      <c r="T1644" s="2495">
        <v>2709.1977200000001</v>
      </c>
      <c r="U1644" s="2495">
        <v>2592.76026</v>
      </c>
      <c r="V1644" s="2495">
        <v>2819.5387799999999</v>
      </c>
      <c r="W1644" s="2478"/>
      <c r="X1644" s="2186"/>
      <c r="Y1644" s="2185"/>
    </row>
    <row r="1645" spans="1:25" s="152" customFormat="1" ht="13.8">
      <c r="A1645" s="2226" t="s">
        <v>232</v>
      </c>
      <c r="E1645" s="2489">
        <v>4</v>
      </c>
      <c r="F1645" s="2490" t="s">
        <v>1503</v>
      </c>
      <c r="G1645" s="2494" t="s">
        <v>971</v>
      </c>
      <c r="H1645" s="2494" t="s">
        <v>114</v>
      </c>
      <c r="I1645" s="2185" t="s">
        <v>1432</v>
      </c>
      <c r="J1645" s="2495">
        <v>5497.2568499999998</v>
      </c>
      <c r="K1645" s="2495">
        <v>4118.6540800000002</v>
      </c>
      <c r="L1645" s="2495">
        <v>5202.3154199999999</v>
      </c>
      <c r="M1645" s="2495">
        <v>5701.2787799999996</v>
      </c>
      <c r="N1645" s="2495">
        <v>4885.0000799999998</v>
      </c>
      <c r="O1645" s="2495">
        <v>5245.4286300000003</v>
      </c>
      <c r="P1645" s="2495">
        <v>5429.6572200000001</v>
      </c>
      <c r="Q1645" s="2495">
        <v>7330.9964799999998</v>
      </c>
      <c r="R1645" s="2495">
        <v>7210.8937400000004</v>
      </c>
      <c r="S1645" s="2495">
        <v>7597.4201400000002</v>
      </c>
      <c r="T1645" s="2495">
        <v>8133.6682600000004</v>
      </c>
      <c r="U1645" s="2495">
        <v>8325.7804799999994</v>
      </c>
      <c r="V1645" s="2495">
        <v>7082.7371999999996</v>
      </c>
      <c r="W1645" s="2478"/>
      <c r="X1645" s="2186"/>
      <c r="Y1645" s="2185"/>
    </row>
    <row r="1646" spans="1:25" s="152" customFormat="1" ht="13.8">
      <c r="A1646" s="2226" t="s">
        <v>232</v>
      </c>
      <c r="E1646" s="2489">
        <v>5</v>
      </c>
      <c r="F1646" s="2490" t="s">
        <v>1504</v>
      </c>
      <c r="G1646" s="2494" t="s">
        <v>978</v>
      </c>
      <c r="H1646" s="2494" t="s">
        <v>114</v>
      </c>
      <c r="I1646" s="2185" t="s">
        <v>1432</v>
      </c>
      <c r="J1646" s="2495">
        <v>5711.9948800000002</v>
      </c>
      <c r="K1646" s="2495">
        <v>3563.1440699999998</v>
      </c>
      <c r="L1646" s="2495">
        <v>4148.61672</v>
      </c>
      <c r="M1646" s="2495">
        <v>5262.3598499999998</v>
      </c>
      <c r="N1646" s="2495">
        <v>3667.1122599999999</v>
      </c>
      <c r="O1646" s="2495">
        <v>4393.2016800000001</v>
      </c>
      <c r="P1646" s="2495">
        <v>4414.8156799999997</v>
      </c>
      <c r="Q1646" s="2495">
        <v>4735.4892</v>
      </c>
      <c r="R1646" s="2495">
        <v>4803.8249999999998</v>
      </c>
      <c r="S1646" s="2495">
        <v>4830.5241599999999</v>
      </c>
      <c r="T1646" s="2495">
        <v>4723.8657000000003</v>
      </c>
      <c r="U1646" s="2495">
        <v>3952.6953600000002</v>
      </c>
      <c r="V1646" s="2495">
        <v>3467.2653</v>
      </c>
      <c r="W1646" s="2478"/>
      <c r="X1646" s="2186"/>
      <c r="Y1646" s="2185"/>
    </row>
    <row r="1647" spans="1:25" s="152" customFormat="1" ht="13.8">
      <c r="A1647" s="2226" t="s">
        <v>232</v>
      </c>
      <c r="E1647" s="2489">
        <v>6</v>
      </c>
      <c r="F1647" s="2490" t="s">
        <v>1505</v>
      </c>
      <c r="G1647" s="2494" t="s">
        <v>985</v>
      </c>
      <c r="H1647" s="2494" t="s">
        <v>114</v>
      </c>
      <c r="I1647" s="2185" t="s">
        <v>1432</v>
      </c>
      <c r="J1647" s="2495">
        <v>985.48833999999999</v>
      </c>
      <c r="K1647" s="2495">
        <v>817.74936000000002</v>
      </c>
      <c r="L1647" s="2495">
        <v>964.96696999999995</v>
      </c>
      <c r="M1647" s="2495">
        <v>1113.97363</v>
      </c>
      <c r="N1647" s="2495">
        <v>1020.48357</v>
      </c>
      <c r="O1647" s="2495">
        <v>1179.04063</v>
      </c>
      <c r="P1647" s="2495">
        <v>1403.0473</v>
      </c>
      <c r="Q1647" s="2495">
        <v>1587.0955200000001</v>
      </c>
      <c r="R1647" s="2495">
        <v>1576.8776499999999</v>
      </c>
      <c r="S1647" s="2495">
        <v>1872.55385</v>
      </c>
      <c r="T1647" s="2495">
        <v>2350.8400499999998</v>
      </c>
      <c r="U1647" s="2495">
        <v>2423.5212000000001</v>
      </c>
      <c r="V1647" s="2495">
        <v>2372.5704999999998</v>
      </c>
      <c r="W1647" s="2478"/>
      <c r="X1647" s="2186"/>
      <c r="Y1647" s="2185"/>
    </row>
    <row r="1648" spans="1:25" s="152" customFormat="1" ht="13.8">
      <c r="A1648" s="2226" t="s">
        <v>232</v>
      </c>
      <c r="E1648" s="2489">
        <v>7</v>
      </c>
      <c r="F1648" s="2490" t="s">
        <v>1508</v>
      </c>
      <c r="G1648" s="2494" t="s">
        <v>996</v>
      </c>
      <c r="H1648" s="2494" t="s">
        <v>114</v>
      </c>
      <c r="I1648" s="2185" t="s">
        <v>1432</v>
      </c>
      <c r="J1648" s="2495">
        <v>1431.39528</v>
      </c>
      <c r="K1648" s="2495">
        <v>1170.9126799999999</v>
      </c>
      <c r="L1648" s="2495">
        <v>1350.17383</v>
      </c>
      <c r="M1648" s="2495">
        <v>1664.3704</v>
      </c>
      <c r="N1648" s="2495">
        <v>1654.2022400000001</v>
      </c>
      <c r="O1648" s="2495">
        <v>1671.50152</v>
      </c>
      <c r="P1648" s="2495">
        <v>1669.5206000000001</v>
      </c>
      <c r="Q1648" s="2495">
        <v>1967.1843100000001</v>
      </c>
      <c r="R1648" s="2495">
        <v>1526.4572800000001</v>
      </c>
      <c r="S1648" s="2495">
        <v>1675.60608</v>
      </c>
      <c r="T1648" s="2495">
        <v>1802.3386700000001</v>
      </c>
      <c r="U1648" s="2495">
        <v>1895.9196899999999</v>
      </c>
      <c r="V1648" s="2495">
        <v>1770.7278200000001</v>
      </c>
      <c r="W1648" s="2478"/>
      <c r="X1648" s="2186"/>
      <c r="Y1648" s="2185"/>
    </row>
    <row r="1649" spans="1:25" s="152" customFormat="1" ht="13.8">
      <c r="A1649" s="2226" t="s">
        <v>232</v>
      </c>
      <c r="E1649" s="2489">
        <v>8</v>
      </c>
      <c r="F1649" s="2490" t="s">
        <v>1510</v>
      </c>
      <c r="G1649" s="2494" t="s">
        <v>1004</v>
      </c>
      <c r="H1649" s="2494" t="s">
        <v>114</v>
      </c>
      <c r="I1649" s="2185" t="s">
        <v>1432</v>
      </c>
      <c r="J1649" s="2495">
        <v>3700.1107000000002</v>
      </c>
      <c r="K1649" s="2495">
        <v>3547.9660800000001</v>
      </c>
      <c r="L1649" s="2495">
        <v>2361.0249800000001</v>
      </c>
      <c r="M1649" s="2495">
        <v>2796.1139199999998</v>
      </c>
      <c r="N1649" s="2495">
        <v>3384.8471199999999</v>
      </c>
      <c r="O1649" s="2495">
        <v>2641.5321600000002</v>
      </c>
      <c r="P1649" s="2495">
        <v>2713.8206700000001</v>
      </c>
      <c r="Q1649" s="2495">
        <v>2974.74737</v>
      </c>
      <c r="R1649" s="2495">
        <v>3641.0880000000002</v>
      </c>
      <c r="S1649" s="2495">
        <v>3583.9035600000002</v>
      </c>
      <c r="T1649" s="2495">
        <v>4038.0148800000002</v>
      </c>
      <c r="U1649" s="2495">
        <v>3927.1791600000001</v>
      </c>
      <c r="V1649" s="2495">
        <v>3487.7755999999999</v>
      </c>
      <c r="W1649" s="2478"/>
      <c r="X1649" s="2186"/>
      <c r="Y1649" s="2185"/>
    </row>
    <row r="1650" spans="1:25" s="152" customFormat="1" ht="13.8">
      <c r="A1650" s="2226" t="s">
        <v>590</v>
      </c>
      <c r="E1650" s="2489">
        <v>9</v>
      </c>
      <c r="F1650" s="2490" t="s">
        <v>1027</v>
      </c>
      <c r="G1650" s="2494">
        <v>0</v>
      </c>
      <c r="H1650" s="2494" t="s">
        <v>1027</v>
      </c>
      <c r="I1650" s="2185" t="s">
        <v>1432</v>
      </c>
      <c r="J1650" s="2495" t="s">
        <v>232</v>
      </c>
      <c r="K1650" s="2495" t="s">
        <v>232</v>
      </c>
      <c r="L1650" s="2495" t="s">
        <v>232</v>
      </c>
      <c r="M1650" s="2495" t="s">
        <v>232</v>
      </c>
      <c r="N1650" s="2495" t="s">
        <v>232</v>
      </c>
      <c r="O1650" s="2495" t="s">
        <v>232</v>
      </c>
      <c r="P1650" s="2495" t="s">
        <v>232</v>
      </c>
      <c r="Q1650" s="2495" t="s">
        <v>232</v>
      </c>
      <c r="R1650" s="2495" t="s">
        <v>232</v>
      </c>
      <c r="S1650" s="2495" t="s">
        <v>232</v>
      </c>
      <c r="T1650" s="2495" t="s">
        <v>232</v>
      </c>
      <c r="U1650" s="2495" t="s">
        <v>232</v>
      </c>
      <c r="V1650" s="2495" t="s">
        <v>232</v>
      </c>
      <c r="W1650" s="2478"/>
      <c r="X1650" s="2186"/>
      <c r="Y1650" s="2185"/>
    </row>
    <row r="1651" spans="1:25" s="152" customFormat="1" ht="13.8">
      <c r="A1651" s="2226" t="s">
        <v>590</v>
      </c>
      <c r="E1651" s="2489">
        <v>10</v>
      </c>
      <c r="F1651" s="2490" t="s">
        <v>1027</v>
      </c>
      <c r="G1651" s="2494">
        <v>0</v>
      </c>
      <c r="H1651" s="2494" t="s">
        <v>1027</v>
      </c>
      <c r="I1651" s="2185" t="s">
        <v>1432</v>
      </c>
      <c r="J1651" s="2495" t="s">
        <v>232</v>
      </c>
      <c r="K1651" s="2495" t="s">
        <v>232</v>
      </c>
      <c r="L1651" s="2495" t="s">
        <v>232</v>
      </c>
      <c r="M1651" s="2495" t="s">
        <v>232</v>
      </c>
      <c r="N1651" s="2495" t="s">
        <v>232</v>
      </c>
      <c r="O1651" s="2495" t="s">
        <v>232</v>
      </c>
      <c r="P1651" s="2495" t="s">
        <v>232</v>
      </c>
      <c r="Q1651" s="2495" t="s">
        <v>232</v>
      </c>
      <c r="R1651" s="2495" t="s">
        <v>232</v>
      </c>
      <c r="S1651" s="2495" t="s">
        <v>232</v>
      </c>
      <c r="T1651" s="2495" t="s">
        <v>232</v>
      </c>
      <c r="U1651" s="2495" t="s">
        <v>232</v>
      </c>
      <c r="V1651" s="2495" t="s">
        <v>232</v>
      </c>
      <c r="W1651" s="2478"/>
      <c r="X1651" s="2186"/>
      <c r="Y1651" s="2185"/>
    </row>
    <row r="1652" spans="1:25" s="152" customFormat="1" ht="13.8">
      <c r="A1652" s="2226" t="s">
        <v>590</v>
      </c>
      <c r="E1652" s="2489">
        <v>11</v>
      </c>
      <c r="F1652" s="2490" t="s">
        <v>1027</v>
      </c>
      <c r="G1652" s="2494">
        <v>0</v>
      </c>
      <c r="H1652" s="2494" t="s">
        <v>1027</v>
      </c>
      <c r="I1652" s="2185" t="s">
        <v>1432</v>
      </c>
      <c r="J1652" s="2495" t="s">
        <v>232</v>
      </c>
      <c r="K1652" s="2495" t="s">
        <v>232</v>
      </c>
      <c r="L1652" s="2495" t="s">
        <v>232</v>
      </c>
      <c r="M1652" s="2495" t="s">
        <v>232</v>
      </c>
      <c r="N1652" s="2495" t="s">
        <v>232</v>
      </c>
      <c r="O1652" s="2495" t="s">
        <v>232</v>
      </c>
      <c r="P1652" s="2495" t="s">
        <v>232</v>
      </c>
      <c r="Q1652" s="2495" t="s">
        <v>232</v>
      </c>
      <c r="R1652" s="2495" t="s">
        <v>232</v>
      </c>
      <c r="S1652" s="2495" t="s">
        <v>232</v>
      </c>
      <c r="T1652" s="2495" t="s">
        <v>232</v>
      </c>
      <c r="U1652" s="2495" t="s">
        <v>232</v>
      </c>
      <c r="V1652" s="2495" t="s">
        <v>232</v>
      </c>
      <c r="W1652" s="2478"/>
      <c r="X1652" s="2186"/>
      <c r="Y1652" s="2185"/>
    </row>
    <row r="1653" spans="1:25" s="152" customFormat="1" ht="13.8">
      <c r="A1653" s="2226" t="s">
        <v>590</v>
      </c>
      <c r="E1653" s="2489">
        <v>12</v>
      </c>
      <c r="F1653" s="2490" t="s">
        <v>1027</v>
      </c>
      <c r="G1653" s="2494">
        <v>0</v>
      </c>
      <c r="H1653" s="2494" t="s">
        <v>1027</v>
      </c>
      <c r="I1653" s="2185" t="s">
        <v>1432</v>
      </c>
      <c r="J1653" s="2495" t="s">
        <v>232</v>
      </c>
      <c r="K1653" s="2495" t="s">
        <v>232</v>
      </c>
      <c r="L1653" s="2495" t="s">
        <v>232</v>
      </c>
      <c r="M1653" s="2495" t="s">
        <v>232</v>
      </c>
      <c r="N1653" s="2495" t="s">
        <v>232</v>
      </c>
      <c r="O1653" s="2495" t="s">
        <v>232</v>
      </c>
      <c r="P1653" s="2495" t="s">
        <v>232</v>
      </c>
      <c r="Q1653" s="2495" t="s">
        <v>232</v>
      </c>
      <c r="R1653" s="2495" t="s">
        <v>232</v>
      </c>
      <c r="S1653" s="2495" t="s">
        <v>232</v>
      </c>
      <c r="T1653" s="2495" t="s">
        <v>232</v>
      </c>
      <c r="U1653" s="2495" t="s">
        <v>232</v>
      </c>
      <c r="V1653" s="2495" t="s">
        <v>232</v>
      </c>
      <c r="W1653" s="2478"/>
      <c r="X1653" s="2186"/>
      <c r="Y1653" s="2186"/>
    </row>
    <row r="1654" spans="1:25" s="152" customFormat="1" ht="13.8">
      <c r="A1654" s="2226" t="s">
        <v>590</v>
      </c>
      <c r="E1654" s="2489">
        <v>13</v>
      </c>
      <c r="F1654" s="2490" t="s">
        <v>1027</v>
      </c>
      <c r="G1654" s="2494">
        <v>0</v>
      </c>
      <c r="H1654" s="2494" t="s">
        <v>1027</v>
      </c>
      <c r="I1654" s="2185" t="s">
        <v>1432</v>
      </c>
      <c r="J1654" s="2495" t="s">
        <v>232</v>
      </c>
      <c r="K1654" s="2495" t="s">
        <v>232</v>
      </c>
      <c r="L1654" s="2495" t="s">
        <v>232</v>
      </c>
      <c r="M1654" s="2495" t="s">
        <v>232</v>
      </c>
      <c r="N1654" s="2495" t="s">
        <v>232</v>
      </c>
      <c r="O1654" s="2495" t="s">
        <v>232</v>
      </c>
      <c r="P1654" s="2495" t="s">
        <v>232</v>
      </c>
      <c r="Q1654" s="2495" t="s">
        <v>232</v>
      </c>
      <c r="R1654" s="2495" t="s">
        <v>232</v>
      </c>
      <c r="S1654" s="2495" t="s">
        <v>232</v>
      </c>
      <c r="T1654" s="2495" t="s">
        <v>232</v>
      </c>
      <c r="U1654" s="2495" t="s">
        <v>232</v>
      </c>
      <c r="V1654" s="2495" t="s">
        <v>232</v>
      </c>
      <c r="W1654" s="2478"/>
      <c r="X1654" s="2186"/>
      <c r="Y1654" s="2186"/>
    </row>
    <row r="1655" spans="1:25" s="152" customFormat="1" ht="13.8">
      <c r="A1655" s="2226" t="s">
        <v>590</v>
      </c>
      <c r="E1655" s="2489">
        <v>14</v>
      </c>
      <c r="F1655" s="2490" t="s">
        <v>1027</v>
      </c>
      <c r="G1655" s="2494">
        <v>0</v>
      </c>
      <c r="H1655" s="2494" t="s">
        <v>1027</v>
      </c>
      <c r="I1655" s="2185" t="s">
        <v>1432</v>
      </c>
      <c r="J1655" s="2495" t="s">
        <v>232</v>
      </c>
      <c r="K1655" s="2495" t="s">
        <v>232</v>
      </c>
      <c r="L1655" s="2495" t="s">
        <v>232</v>
      </c>
      <c r="M1655" s="2495" t="s">
        <v>232</v>
      </c>
      <c r="N1655" s="2495" t="s">
        <v>232</v>
      </c>
      <c r="O1655" s="2495" t="s">
        <v>232</v>
      </c>
      <c r="P1655" s="2495" t="s">
        <v>232</v>
      </c>
      <c r="Q1655" s="2495" t="s">
        <v>232</v>
      </c>
      <c r="R1655" s="2495" t="s">
        <v>232</v>
      </c>
      <c r="S1655" s="2495" t="s">
        <v>232</v>
      </c>
      <c r="T1655" s="2495" t="s">
        <v>232</v>
      </c>
      <c r="U1655" s="2495" t="s">
        <v>232</v>
      </c>
      <c r="V1655" s="2495" t="s">
        <v>232</v>
      </c>
      <c r="W1655" s="2478"/>
      <c r="X1655" s="2186"/>
      <c r="Y1655" s="2186"/>
    </row>
    <row r="1656" spans="1:25" s="152" customFormat="1" ht="13.8">
      <c r="A1656" s="2226" t="s">
        <v>590</v>
      </c>
      <c r="E1656" s="2489">
        <v>15</v>
      </c>
      <c r="F1656" s="2490" t="s">
        <v>1027</v>
      </c>
      <c r="G1656" s="2494">
        <v>0</v>
      </c>
      <c r="H1656" s="2494" t="s">
        <v>1027</v>
      </c>
      <c r="I1656" s="2185" t="s">
        <v>1432</v>
      </c>
      <c r="J1656" s="2495" t="s">
        <v>232</v>
      </c>
      <c r="K1656" s="2495" t="s">
        <v>232</v>
      </c>
      <c r="L1656" s="2495" t="s">
        <v>232</v>
      </c>
      <c r="M1656" s="2495" t="s">
        <v>232</v>
      </c>
      <c r="N1656" s="2495" t="s">
        <v>232</v>
      </c>
      <c r="O1656" s="2495" t="s">
        <v>232</v>
      </c>
      <c r="P1656" s="2495" t="s">
        <v>232</v>
      </c>
      <c r="Q1656" s="2495" t="s">
        <v>232</v>
      </c>
      <c r="R1656" s="2495" t="s">
        <v>232</v>
      </c>
      <c r="S1656" s="2495" t="s">
        <v>232</v>
      </c>
      <c r="T1656" s="2495" t="s">
        <v>232</v>
      </c>
      <c r="U1656" s="2495" t="s">
        <v>232</v>
      </c>
      <c r="V1656" s="2495" t="s">
        <v>232</v>
      </c>
      <c r="W1656" s="2478"/>
      <c r="X1656" s="2186"/>
      <c r="Y1656" s="2186"/>
    </row>
    <row r="1657" spans="1:25" s="152" customFormat="1" ht="13.8">
      <c r="A1657" s="2226" t="s">
        <v>590</v>
      </c>
      <c r="E1657" s="2489">
        <v>16</v>
      </c>
      <c r="F1657" s="2490" t="s">
        <v>1027</v>
      </c>
      <c r="G1657" s="2494">
        <v>0</v>
      </c>
      <c r="H1657" s="2494" t="s">
        <v>1027</v>
      </c>
      <c r="I1657" s="2185" t="s">
        <v>1432</v>
      </c>
      <c r="J1657" s="2495" t="s">
        <v>232</v>
      </c>
      <c r="K1657" s="2495" t="s">
        <v>232</v>
      </c>
      <c r="L1657" s="2495" t="s">
        <v>232</v>
      </c>
      <c r="M1657" s="2495" t="s">
        <v>232</v>
      </c>
      <c r="N1657" s="2495" t="s">
        <v>232</v>
      </c>
      <c r="O1657" s="2495" t="s">
        <v>232</v>
      </c>
      <c r="P1657" s="2495" t="s">
        <v>232</v>
      </c>
      <c r="Q1657" s="2495" t="s">
        <v>232</v>
      </c>
      <c r="R1657" s="2495" t="s">
        <v>232</v>
      </c>
      <c r="S1657" s="2495" t="s">
        <v>232</v>
      </c>
      <c r="T1657" s="2495" t="s">
        <v>232</v>
      </c>
      <c r="U1657" s="2495" t="s">
        <v>232</v>
      </c>
      <c r="V1657" s="2495" t="s">
        <v>232</v>
      </c>
      <c r="W1657" s="2478"/>
      <c r="X1657" s="2186"/>
      <c r="Y1657" s="2186"/>
    </row>
    <row r="1658" spans="1:25" s="152" customFormat="1" ht="13.8">
      <c r="A1658" s="2226" t="s">
        <v>590</v>
      </c>
      <c r="E1658" s="2489">
        <v>17</v>
      </c>
      <c r="F1658" s="2490" t="s">
        <v>1027</v>
      </c>
      <c r="G1658" s="2494">
        <v>0</v>
      </c>
      <c r="H1658" s="2494" t="s">
        <v>1027</v>
      </c>
      <c r="I1658" s="2185" t="s">
        <v>1432</v>
      </c>
      <c r="J1658" s="2495" t="s">
        <v>232</v>
      </c>
      <c r="K1658" s="2495" t="s">
        <v>232</v>
      </c>
      <c r="L1658" s="2495" t="s">
        <v>232</v>
      </c>
      <c r="M1658" s="2495" t="s">
        <v>232</v>
      </c>
      <c r="N1658" s="2495" t="s">
        <v>232</v>
      </c>
      <c r="O1658" s="2495" t="s">
        <v>232</v>
      </c>
      <c r="P1658" s="2495" t="s">
        <v>232</v>
      </c>
      <c r="Q1658" s="2495" t="s">
        <v>232</v>
      </c>
      <c r="R1658" s="2495" t="s">
        <v>232</v>
      </c>
      <c r="S1658" s="2495" t="s">
        <v>232</v>
      </c>
      <c r="T1658" s="2495" t="s">
        <v>232</v>
      </c>
      <c r="U1658" s="2495" t="s">
        <v>232</v>
      </c>
      <c r="V1658" s="2495" t="s">
        <v>232</v>
      </c>
      <c r="W1658" s="2478"/>
      <c r="X1658" s="2186"/>
      <c r="Y1658" s="2186"/>
    </row>
    <row r="1659" spans="1:25" s="152" customFormat="1" ht="13.8">
      <c r="A1659" s="2226" t="s">
        <v>590</v>
      </c>
      <c r="E1659" s="2489">
        <v>18</v>
      </c>
      <c r="F1659" s="2490" t="s">
        <v>1027</v>
      </c>
      <c r="G1659" s="2494">
        <v>0</v>
      </c>
      <c r="H1659" s="2494" t="s">
        <v>1027</v>
      </c>
      <c r="I1659" s="2185" t="s">
        <v>1432</v>
      </c>
      <c r="J1659" s="2495" t="s">
        <v>232</v>
      </c>
      <c r="K1659" s="2495" t="s">
        <v>232</v>
      </c>
      <c r="L1659" s="2495" t="s">
        <v>232</v>
      </c>
      <c r="M1659" s="2495" t="s">
        <v>232</v>
      </c>
      <c r="N1659" s="2495" t="s">
        <v>232</v>
      </c>
      <c r="O1659" s="2495" t="s">
        <v>232</v>
      </c>
      <c r="P1659" s="2495" t="s">
        <v>232</v>
      </c>
      <c r="Q1659" s="2495" t="s">
        <v>232</v>
      </c>
      <c r="R1659" s="2495" t="s">
        <v>232</v>
      </c>
      <c r="S1659" s="2495" t="s">
        <v>232</v>
      </c>
      <c r="T1659" s="2495" t="s">
        <v>232</v>
      </c>
      <c r="U1659" s="2495" t="s">
        <v>232</v>
      </c>
      <c r="V1659" s="2495" t="s">
        <v>232</v>
      </c>
      <c r="W1659" s="2478"/>
      <c r="X1659" s="2186"/>
      <c r="Y1659" s="2186"/>
    </row>
    <row r="1660" spans="1:25" s="152" customFormat="1" ht="13.8">
      <c r="A1660" s="2226" t="s">
        <v>590</v>
      </c>
      <c r="E1660" s="2489">
        <v>19</v>
      </c>
      <c r="F1660" s="2490" t="s">
        <v>1027</v>
      </c>
      <c r="G1660" s="2494">
        <v>0</v>
      </c>
      <c r="H1660" s="2494" t="s">
        <v>1027</v>
      </c>
      <c r="I1660" s="2185" t="s">
        <v>1432</v>
      </c>
      <c r="J1660" s="2495" t="s">
        <v>232</v>
      </c>
      <c r="K1660" s="2495" t="s">
        <v>232</v>
      </c>
      <c r="L1660" s="2495" t="s">
        <v>232</v>
      </c>
      <c r="M1660" s="2495" t="s">
        <v>232</v>
      </c>
      <c r="N1660" s="2495" t="s">
        <v>232</v>
      </c>
      <c r="O1660" s="2495" t="s">
        <v>232</v>
      </c>
      <c r="P1660" s="2495" t="s">
        <v>232</v>
      </c>
      <c r="Q1660" s="2495" t="s">
        <v>232</v>
      </c>
      <c r="R1660" s="2495" t="s">
        <v>232</v>
      </c>
      <c r="S1660" s="2495" t="s">
        <v>232</v>
      </c>
      <c r="T1660" s="2495" t="s">
        <v>232</v>
      </c>
      <c r="U1660" s="2495" t="s">
        <v>232</v>
      </c>
      <c r="V1660" s="2495" t="s">
        <v>232</v>
      </c>
      <c r="W1660" s="2478"/>
      <c r="X1660" s="2186"/>
      <c r="Y1660" s="2186"/>
    </row>
    <row r="1661" spans="1:25" s="152" customFormat="1" ht="13.8">
      <c r="A1661" s="2226" t="s">
        <v>590</v>
      </c>
      <c r="E1661" s="2489">
        <v>20</v>
      </c>
      <c r="F1661" s="2490" t="s">
        <v>1027</v>
      </c>
      <c r="G1661" s="2494">
        <v>0</v>
      </c>
      <c r="H1661" s="2494" t="s">
        <v>1027</v>
      </c>
      <c r="I1661" s="2185" t="s">
        <v>1432</v>
      </c>
      <c r="J1661" s="2495" t="s">
        <v>232</v>
      </c>
      <c r="K1661" s="2495" t="s">
        <v>232</v>
      </c>
      <c r="L1661" s="2495" t="s">
        <v>232</v>
      </c>
      <c r="M1661" s="2495" t="s">
        <v>232</v>
      </c>
      <c r="N1661" s="2495" t="s">
        <v>232</v>
      </c>
      <c r="O1661" s="2495" t="s">
        <v>232</v>
      </c>
      <c r="P1661" s="2495" t="s">
        <v>232</v>
      </c>
      <c r="Q1661" s="2495" t="s">
        <v>232</v>
      </c>
      <c r="R1661" s="2495" t="s">
        <v>232</v>
      </c>
      <c r="S1661" s="2495" t="s">
        <v>232</v>
      </c>
      <c r="T1661" s="2495" t="s">
        <v>232</v>
      </c>
      <c r="U1661" s="2495" t="s">
        <v>232</v>
      </c>
      <c r="V1661" s="2495" t="s">
        <v>232</v>
      </c>
      <c r="W1661" s="2478"/>
      <c r="X1661" s="2186"/>
      <c r="Y1661" s="2186"/>
    </row>
    <row r="1662" spans="1:25" s="152" customFormat="1" ht="13.8">
      <c r="A1662" s="2226" t="s">
        <v>590</v>
      </c>
      <c r="E1662" s="2489">
        <v>21</v>
      </c>
      <c r="F1662" s="2490" t="s">
        <v>1027</v>
      </c>
      <c r="G1662" s="2494">
        <v>0</v>
      </c>
      <c r="H1662" s="2494" t="s">
        <v>1027</v>
      </c>
      <c r="I1662" s="2185" t="s">
        <v>1432</v>
      </c>
      <c r="J1662" s="2495" t="s">
        <v>232</v>
      </c>
      <c r="K1662" s="2495" t="s">
        <v>232</v>
      </c>
      <c r="L1662" s="2495" t="s">
        <v>232</v>
      </c>
      <c r="M1662" s="2495" t="s">
        <v>232</v>
      </c>
      <c r="N1662" s="2495" t="s">
        <v>232</v>
      </c>
      <c r="O1662" s="2495" t="s">
        <v>232</v>
      </c>
      <c r="P1662" s="2495" t="s">
        <v>232</v>
      </c>
      <c r="Q1662" s="2495" t="s">
        <v>232</v>
      </c>
      <c r="R1662" s="2495" t="s">
        <v>232</v>
      </c>
      <c r="S1662" s="2495" t="s">
        <v>232</v>
      </c>
      <c r="T1662" s="2495" t="s">
        <v>232</v>
      </c>
      <c r="U1662" s="2495" t="s">
        <v>232</v>
      </c>
      <c r="V1662" s="2495" t="s">
        <v>232</v>
      </c>
      <c r="W1662" s="2478"/>
      <c r="X1662" s="2186"/>
      <c r="Y1662" s="2186"/>
    </row>
    <row r="1663" spans="1:25" s="152" customFormat="1" ht="13.8">
      <c r="A1663" s="2226" t="s">
        <v>590</v>
      </c>
      <c r="E1663" s="2489">
        <v>22</v>
      </c>
      <c r="F1663" s="2490" t="s">
        <v>1027</v>
      </c>
      <c r="G1663" s="2494">
        <v>0</v>
      </c>
      <c r="H1663" s="2494" t="s">
        <v>1027</v>
      </c>
      <c r="I1663" s="2185" t="s">
        <v>1432</v>
      </c>
      <c r="J1663" s="2495" t="s">
        <v>232</v>
      </c>
      <c r="K1663" s="2495" t="s">
        <v>232</v>
      </c>
      <c r="L1663" s="2495" t="s">
        <v>232</v>
      </c>
      <c r="M1663" s="2495" t="s">
        <v>232</v>
      </c>
      <c r="N1663" s="2495" t="s">
        <v>232</v>
      </c>
      <c r="O1663" s="2495" t="s">
        <v>232</v>
      </c>
      <c r="P1663" s="2495" t="s">
        <v>232</v>
      </c>
      <c r="Q1663" s="2495" t="s">
        <v>232</v>
      </c>
      <c r="R1663" s="2495" t="s">
        <v>232</v>
      </c>
      <c r="S1663" s="2495" t="s">
        <v>232</v>
      </c>
      <c r="T1663" s="2495" t="s">
        <v>232</v>
      </c>
      <c r="U1663" s="2495" t="s">
        <v>232</v>
      </c>
      <c r="V1663" s="2495" t="s">
        <v>232</v>
      </c>
      <c r="W1663" s="2478"/>
      <c r="X1663" s="2186"/>
      <c r="Y1663" s="2186"/>
    </row>
    <row r="1664" spans="1:25" s="152" customFormat="1" ht="13.8">
      <c r="A1664" s="2226" t="s">
        <v>590</v>
      </c>
      <c r="E1664" s="2489">
        <v>23</v>
      </c>
      <c r="F1664" s="2490" t="s">
        <v>1027</v>
      </c>
      <c r="G1664" s="2494">
        <v>0</v>
      </c>
      <c r="H1664" s="2494" t="s">
        <v>1027</v>
      </c>
      <c r="I1664" s="2185" t="s">
        <v>1432</v>
      </c>
      <c r="J1664" s="2495" t="s">
        <v>232</v>
      </c>
      <c r="K1664" s="2495" t="s">
        <v>232</v>
      </c>
      <c r="L1664" s="2495" t="s">
        <v>232</v>
      </c>
      <c r="M1664" s="2495" t="s">
        <v>232</v>
      </c>
      <c r="N1664" s="2495" t="s">
        <v>232</v>
      </c>
      <c r="O1664" s="2495" t="s">
        <v>232</v>
      </c>
      <c r="P1664" s="2495" t="s">
        <v>232</v>
      </c>
      <c r="Q1664" s="2495" t="s">
        <v>232</v>
      </c>
      <c r="R1664" s="2495" t="s">
        <v>232</v>
      </c>
      <c r="S1664" s="2495" t="s">
        <v>232</v>
      </c>
      <c r="T1664" s="2495" t="s">
        <v>232</v>
      </c>
      <c r="U1664" s="2495" t="s">
        <v>232</v>
      </c>
      <c r="V1664" s="2495" t="s">
        <v>232</v>
      </c>
      <c r="W1664" s="2478"/>
      <c r="X1664" s="2186"/>
      <c r="Y1664" s="2186"/>
    </row>
    <row r="1665" spans="1:25" s="152" customFormat="1" ht="13.8">
      <c r="A1665" s="2226" t="s">
        <v>590</v>
      </c>
      <c r="E1665" s="2489">
        <v>24</v>
      </c>
      <c r="F1665" s="2490" t="s">
        <v>1027</v>
      </c>
      <c r="G1665" s="2494">
        <v>0</v>
      </c>
      <c r="H1665" s="2494" t="s">
        <v>1027</v>
      </c>
      <c r="I1665" s="2185" t="s">
        <v>1432</v>
      </c>
      <c r="J1665" s="2495" t="s">
        <v>232</v>
      </c>
      <c r="K1665" s="2495" t="s">
        <v>232</v>
      </c>
      <c r="L1665" s="2495" t="s">
        <v>232</v>
      </c>
      <c r="M1665" s="2495" t="s">
        <v>232</v>
      </c>
      <c r="N1665" s="2495" t="s">
        <v>232</v>
      </c>
      <c r="O1665" s="2495" t="s">
        <v>232</v>
      </c>
      <c r="P1665" s="2495" t="s">
        <v>232</v>
      </c>
      <c r="Q1665" s="2495" t="s">
        <v>232</v>
      </c>
      <c r="R1665" s="2495" t="s">
        <v>232</v>
      </c>
      <c r="S1665" s="2495" t="s">
        <v>232</v>
      </c>
      <c r="T1665" s="2495" t="s">
        <v>232</v>
      </c>
      <c r="U1665" s="2495" t="s">
        <v>232</v>
      </c>
      <c r="V1665" s="2495" t="s">
        <v>232</v>
      </c>
      <c r="W1665" s="2478"/>
      <c r="X1665" s="2186"/>
      <c r="Y1665" s="2186"/>
    </row>
    <row r="1666" spans="1:25" s="152" customFormat="1" ht="13.8">
      <c r="A1666" s="2226" t="s">
        <v>590</v>
      </c>
      <c r="E1666" s="2489">
        <v>25</v>
      </c>
      <c r="F1666" s="2490" t="s">
        <v>1027</v>
      </c>
      <c r="G1666" s="2494">
        <v>0</v>
      </c>
      <c r="H1666" s="2494" t="s">
        <v>1027</v>
      </c>
      <c r="I1666" s="2185" t="s">
        <v>1432</v>
      </c>
      <c r="J1666" s="2495" t="s">
        <v>232</v>
      </c>
      <c r="K1666" s="2495" t="s">
        <v>232</v>
      </c>
      <c r="L1666" s="2495" t="s">
        <v>232</v>
      </c>
      <c r="M1666" s="2495" t="s">
        <v>232</v>
      </c>
      <c r="N1666" s="2495" t="s">
        <v>232</v>
      </c>
      <c r="O1666" s="2495" t="s">
        <v>232</v>
      </c>
      <c r="P1666" s="2495" t="s">
        <v>232</v>
      </c>
      <c r="Q1666" s="2495" t="s">
        <v>232</v>
      </c>
      <c r="R1666" s="2495" t="s">
        <v>232</v>
      </c>
      <c r="S1666" s="2495" t="s">
        <v>232</v>
      </c>
      <c r="T1666" s="2495" t="s">
        <v>232</v>
      </c>
      <c r="U1666" s="2495" t="s">
        <v>232</v>
      </c>
      <c r="V1666" s="2495" t="s">
        <v>232</v>
      </c>
      <c r="W1666" s="2478"/>
      <c r="X1666" s="2186"/>
      <c r="Y1666" s="2185"/>
    </row>
    <row r="1667" spans="1:25" s="152" customFormat="1" ht="13.2">
      <c r="E1667" s="2476"/>
      <c r="F1667" s="2491"/>
      <c r="G1667" s="2491"/>
      <c r="H1667" s="2491"/>
      <c r="I1667" s="2185"/>
      <c r="J1667" s="2496"/>
      <c r="K1667" s="2496"/>
      <c r="L1667" s="2496"/>
      <c r="M1667" s="2496"/>
      <c r="N1667" s="2496"/>
      <c r="O1667" s="2496"/>
      <c r="P1667" s="2496"/>
      <c r="Q1667" s="2496"/>
      <c r="R1667" s="2496"/>
      <c r="S1667" s="2496"/>
      <c r="T1667" s="2496"/>
      <c r="U1667" s="2496"/>
      <c r="V1667" s="2496"/>
      <c r="W1667" s="2478"/>
      <c r="X1667" s="2186"/>
      <c r="Y1667" s="2185"/>
    </row>
    <row r="1668" spans="1:25" s="152" customFormat="1" ht="13.8">
      <c r="E1668" s="2476"/>
      <c r="F1668" s="2494"/>
      <c r="G1668" s="2491"/>
      <c r="H1668" s="2494"/>
      <c r="I1668" s="2185"/>
      <c r="J1668" s="2503"/>
      <c r="K1668" s="2496"/>
      <c r="L1668" s="2496"/>
      <c r="M1668" s="2496"/>
      <c r="N1668" s="2496"/>
      <c r="O1668" s="2496"/>
      <c r="P1668" s="2496"/>
      <c r="Q1668" s="2496"/>
      <c r="R1668" s="2496"/>
      <c r="S1668" s="2496"/>
      <c r="T1668" s="2496"/>
      <c r="U1668" s="2496"/>
      <c r="V1668" s="2496"/>
      <c r="W1668" s="2478"/>
      <c r="X1668" s="2186"/>
      <c r="Y1668" s="2185"/>
    </row>
    <row r="1669" spans="1:25" s="152" customFormat="1" ht="13.8">
      <c r="E1669" s="2476"/>
      <c r="F1669" s="2481" t="s">
        <v>1022</v>
      </c>
      <c r="G1669" s="2482" t="s">
        <v>1485</v>
      </c>
      <c r="H1669" s="2477"/>
      <c r="I1669" s="2320"/>
      <c r="J1669" s="2288" t="s">
        <v>1471</v>
      </c>
      <c r="K1669" s="2288" t="s">
        <v>1472</v>
      </c>
      <c r="L1669" s="2288" t="s">
        <v>1473</v>
      </c>
      <c r="M1669" s="2288" t="s">
        <v>1474</v>
      </c>
      <c r="N1669" s="2288" t="s">
        <v>1475</v>
      </c>
      <c r="O1669" s="2288" t="s">
        <v>1476</v>
      </c>
      <c r="P1669" s="2288" t="s">
        <v>1477</v>
      </c>
      <c r="Q1669" s="2288" t="s">
        <v>1478</v>
      </c>
      <c r="R1669" s="2288" t="s">
        <v>1479</v>
      </c>
      <c r="S1669" s="2288" t="s">
        <v>1480</v>
      </c>
      <c r="T1669" s="2288" t="s">
        <v>1481</v>
      </c>
      <c r="U1669" s="2288" t="s">
        <v>1482</v>
      </c>
      <c r="V1669" s="2288" t="s">
        <v>1483</v>
      </c>
      <c r="W1669" s="2478"/>
      <c r="X1669" s="2186"/>
      <c r="Y1669" s="2185"/>
    </row>
    <row r="1670" spans="1:25" s="152" customFormat="1" ht="13.2">
      <c r="E1670" s="2483">
        <v>0</v>
      </c>
      <c r="F1670" s="2484">
        <v>0</v>
      </c>
      <c r="G1670" s="2485">
        <v>0</v>
      </c>
      <c r="H1670" s="2486" t="s">
        <v>114</v>
      </c>
      <c r="I1670" s="2487" t="s">
        <v>1433</v>
      </c>
      <c r="J1670" s="2493" t="s">
        <v>232</v>
      </c>
      <c r="K1670" s="2493" t="s">
        <v>232</v>
      </c>
      <c r="L1670" s="2493" t="s">
        <v>232</v>
      </c>
      <c r="M1670" s="2493" t="s">
        <v>232</v>
      </c>
      <c r="N1670" s="2493" t="s">
        <v>232</v>
      </c>
      <c r="O1670" s="2493" t="s">
        <v>232</v>
      </c>
      <c r="P1670" s="2493" t="s">
        <v>232</v>
      </c>
      <c r="Q1670" s="2493" t="s">
        <v>232</v>
      </c>
      <c r="R1670" s="2493" t="s">
        <v>232</v>
      </c>
      <c r="S1670" s="2493" t="s">
        <v>232</v>
      </c>
      <c r="T1670" s="2493" t="s">
        <v>232</v>
      </c>
      <c r="U1670" s="2493" t="s">
        <v>232</v>
      </c>
      <c r="V1670" s="2493" t="s">
        <v>232</v>
      </c>
      <c r="W1670" s="2478"/>
      <c r="X1670" s="2186"/>
      <c r="Y1670" s="2185"/>
    </row>
    <row r="1671" spans="1:25" s="152" customFormat="1" ht="13.8">
      <c r="A1671" s="2226" t="s">
        <v>232</v>
      </c>
      <c r="E1671" s="2489">
        <v>1</v>
      </c>
      <c r="F1671" s="2490" t="s">
        <v>1494</v>
      </c>
      <c r="G1671" s="2494" t="s">
        <v>945</v>
      </c>
      <c r="H1671" s="2494" t="s">
        <v>114</v>
      </c>
      <c r="I1671" s="2185" t="s">
        <v>1433</v>
      </c>
      <c r="J1671" s="2495">
        <v>9.8970000000000002</v>
      </c>
      <c r="K1671" s="2495">
        <v>10.622</v>
      </c>
      <c r="L1671" s="2495">
        <v>10.397</v>
      </c>
      <c r="M1671" s="2495">
        <v>11.06</v>
      </c>
      <c r="N1671" s="2495">
        <v>10.592000000000001</v>
      </c>
      <c r="O1671" s="2495">
        <v>10.721</v>
      </c>
      <c r="P1671" s="2495">
        <v>11.099</v>
      </c>
      <c r="Q1671" s="2495">
        <v>10.6</v>
      </c>
      <c r="R1671" s="2495">
        <v>11.06</v>
      </c>
      <c r="S1671" s="2495">
        <v>13.013</v>
      </c>
      <c r="T1671" s="2495">
        <v>13.361000000000001</v>
      </c>
      <c r="U1671" s="2495">
        <v>13.042</v>
      </c>
      <c r="V1671" s="2495">
        <v>13.629</v>
      </c>
      <c r="W1671" s="2478"/>
      <c r="X1671" s="2186"/>
      <c r="Y1671" s="2185"/>
    </row>
    <row r="1672" spans="1:25" s="152" customFormat="1" ht="13.8">
      <c r="A1672" s="2226" t="s">
        <v>232</v>
      </c>
      <c r="E1672" s="2489">
        <v>2</v>
      </c>
      <c r="F1672" s="2490" t="s">
        <v>1498</v>
      </c>
      <c r="G1672" s="2494" t="s">
        <v>953</v>
      </c>
      <c r="H1672" s="2494" t="s">
        <v>114</v>
      </c>
      <c r="I1672" s="2185" t="s">
        <v>1433</v>
      </c>
      <c r="J1672" s="2495">
        <v>67.444000000000003</v>
      </c>
      <c r="K1672" s="2495">
        <v>69.894000000000005</v>
      </c>
      <c r="L1672" s="2495">
        <v>64.381</v>
      </c>
      <c r="M1672" s="2495">
        <v>70.311000000000007</v>
      </c>
      <c r="N1672" s="2495">
        <v>83.915000000000006</v>
      </c>
      <c r="O1672" s="2495">
        <v>91.356999999999999</v>
      </c>
      <c r="P1672" s="2495">
        <v>85.799000000000007</v>
      </c>
      <c r="Q1672" s="2495">
        <v>119.94</v>
      </c>
      <c r="R1672" s="2495">
        <v>140.18199999999999</v>
      </c>
      <c r="S1672" s="2495">
        <v>150.57499999999999</v>
      </c>
      <c r="T1672" s="2495">
        <v>123.836</v>
      </c>
      <c r="U1672" s="2495">
        <v>143.70500000000001</v>
      </c>
      <c r="V1672" s="2495">
        <v>142.49600000000001</v>
      </c>
      <c r="W1672" s="2478"/>
      <c r="X1672" s="2186"/>
      <c r="Y1672" s="2185"/>
    </row>
    <row r="1673" spans="1:25" s="152" customFormat="1" ht="13.8">
      <c r="A1673" s="2226" t="s">
        <v>232</v>
      </c>
      <c r="E1673" s="2489">
        <v>3</v>
      </c>
      <c r="F1673" s="2490" t="s">
        <v>1500</v>
      </c>
      <c r="G1673" s="2494" t="s">
        <v>964</v>
      </c>
      <c r="H1673" s="2494" t="s">
        <v>114</v>
      </c>
      <c r="I1673" s="2185" t="s">
        <v>1433</v>
      </c>
      <c r="J1673" s="2495">
        <v>46.387999999999998</v>
      </c>
      <c r="K1673" s="2495">
        <v>47.216999999999999</v>
      </c>
      <c r="L1673" s="2495">
        <v>47.924999999999997</v>
      </c>
      <c r="M1673" s="2495">
        <v>39.912999999999997</v>
      </c>
      <c r="N1673" s="2495">
        <v>42.613999999999997</v>
      </c>
      <c r="O1673" s="2495">
        <v>46.44</v>
      </c>
      <c r="P1673" s="2495">
        <v>43.402999999999999</v>
      </c>
      <c r="Q1673" s="2495">
        <v>35.381</v>
      </c>
      <c r="R1673" s="2495">
        <v>36.029000000000003</v>
      </c>
      <c r="S1673" s="2495">
        <v>33.975000000000001</v>
      </c>
      <c r="T1673" s="2495">
        <v>34.066000000000003</v>
      </c>
      <c r="U1673" s="2495">
        <v>24.707000000000001</v>
      </c>
      <c r="V1673" s="2495">
        <v>25.716999999999999</v>
      </c>
      <c r="W1673" s="2478"/>
      <c r="X1673" s="2186"/>
      <c r="Y1673" s="2185"/>
    </row>
    <row r="1674" spans="1:25" s="152" customFormat="1" ht="13.8">
      <c r="A1674" s="2226" t="s">
        <v>232</v>
      </c>
      <c r="E1674" s="2489">
        <v>4</v>
      </c>
      <c r="F1674" s="2490" t="s">
        <v>1503</v>
      </c>
      <c r="G1674" s="2494" t="s">
        <v>971</v>
      </c>
      <c r="H1674" s="2494" t="s">
        <v>114</v>
      </c>
      <c r="I1674" s="2185" t="s">
        <v>1433</v>
      </c>
      <c r="J1674" s="2495">
        <v>11.335000000000001</v>
      </c>
      <c r="K1674" s="2495">
        <v>10.397</v>
      </c>
      <c r="L1674" s="2495">
        <v>13.564</v>
      </c>
      <c r="M1674" s="2495">
        <v>17.001000000000001</v>
      </c>
      <c r="N1674" s="2495">
        <v>42.192999999999998</v>
      </c>
      <c r="O1674" s="2495">
        <v>45.31</v>
      </c>
      <c r="P1674" s="2495">
        <v>47.856000000000002</v>
      </c>
      <c r="Q1674" s="2495">
        <v>42.478999999999999</v>
      </c>
      <c r="R1674" s="2495">
        <v>30.234999999999999</v>
      </c>
      <c r="S1674" s="2495">
        <v>35.238</v>
      </c>
      <c r="T1674" s="2495">
        <v>38.085999999999999</v>
      </c>
      <c r="U1674" s="2495">
        <v>44.354999999999997</v>
      </c>
      <c r="V1674" s="2495">
        <v>31.631</v>
      </c>
      <c r="W1674" s="2478"/>
      <c r="X1674" s="2186"/>
      <c r="Y1674" s="2185"/>
    </row>
    <row r="1675" spans="1:25" s="152" customFormat="1" ht="13.8">
      <c r="A1675" s="2226" t="s">
        <v>232</v>
      </c>
      <c r="E1675" s="2489">
        <v>5</v>
      </c>
      <c r="F1675" s="2490" t="s">
        <v>1504</v>
      </c>
      <c r="G1675" s="2494" t="s">
        <v>978</v>
      </c>
      <c r="H1675" s="2494" t="s">
        <v>114</v>
      </c>
      <c r="I1675" s="2185" t="s">
        <v>1433</v>
      </c>
      <c r="J1675" s="2495">
        <v>-49</v>
      </c>
      <c r="K1675" s="2495">
        <v>-53</v>
      </c>
      <c r="L1675" s="2495">
        <v>-53</v>
      </c>
      <c r="M1675" s="2495">
        <v>-50</v>
      </c>
      <c r="N1675" s="2495">
        <v>-44</v>
      </c>
      <c r="O1675" s="2495">
        <v>-26</v>
      </c>
      <c r="P1675" s="2495">
        <v>-31</v>
      </c>
      <c r="Q1675" s="2495">
        <v>-33</v>
      </c>
      <c r="R1675" s="2495">
        <v>-42</v>
      </c>
      <c r="S1675" s="2495">
        <v>22</v>
      </c>
      <c r="T1675" s="2495">
        <v>-24</v>
      </c>
      <c r="U1675" s="2495">
        <v>-20</v>
      </c>
      <c r="V1675" s="2495">
        <v>-10</v>
      </c>
      <c r="W1675" s="2478"/>
      <c r="X1675" s="2186"/>
      <c r="Y1675" s="2185"/>
    </row>
    <row r="1676" spans="1:25" s="152" customFormat="1" ht="13.8">
      <c r="A1676" s="2226" t="s">
        <v>232</v>
      </c>
      <c r="E1676" s="2489">
        <v>6</v>
      </c>
      <c r="F1676" s="2490" t="s">
        <v>1505</v>
      </c>
      <c r="G1676" s="2494" t="s">
        <v>985</v>
      </c>
      <c r="H1676" s="2494" t="s">
        <v>114</v>
      </c>
      <c r="I1676" s="2185" t="s">
        <v>1433</v>
      </c>
      <c r="J1676" s="2495">
        <v>7.9240000000000005E-2</v>
      </c>
      <c r="K1676" s="2495">
        <v>7.9240000000000005E-2</v>
      </c>
      <c r="L1676" s="2495">
        <v>7.9240000000000005E-2</v>
      </c>
      <c r="M1676" s="2495">
        <v>7.9240000000000005E-2</v>
      </c>
      <c r="N1676" s="2495">
        <v>7.9240000000000005E-2</v>
      </c>
      <c r="O1676" s="2495">
        <v>7.9240000000000005E-2</v>
      </c>
      <c r="P1676" s="2495">
        <v>7.9240000000000005E-2</v>
      </c>
      <c r="Q1676" s="2495">
        <v>7.9240000000000005E-2</v>
      </c>
      <c r="R1676" s="2495">
        <v>0</v>
      </c>
      <c r="S1676" s="2495">
        <v>0</v>
      </c>
      <c r="T1676" s="2495">
        <v>0</v>
      </c>
      <c r="U1676" s="2495">
        <v>0</v>
      </c>
      <c r="V1676" s="2495">
        <v>0</v>
      </c>
      <c r="W1676" s="2478"/>
      <c r="X1676" s="2186"/>
      <c r="Y1676" s="2185"/>
    </row>
    <row r="1677" spans="1:25" s="152" customFormat="1" ht="13.8">
      <c r="A1677" s="2226" t="s">
        <v>232</v>
      </c>
      <c r="E1677" s="2489">
        <v>7</v>
      </c>
      <c r="F1677" s="2490" t="s">
        <v>1508</v>
      </c>
      <c r="G1677" s="2494" t="s">
        <v>996</v>
      </c>
      <c r="H1677" s="2494" t="s">
        <v>114</v>
      </c>
      <c r="I1677" s="2185" t="s">
        <v>1433</v>
      </c>
      <c r="J1677" s="2495">
        <v>14.161</v>
      </c>
      <c r="K1677" s="2495">
        <v>0.52500000000000002</v>
      </c>
      <c r="L1677" s="2495">
        <v>0.61799999999999999</v>
      </c>
      <c r="M1677" s="2495">
        <v>0.67</v>
      </c>
      <c r="N1677" s="2495">
        <v>0.77200000000000002</v>
      </c>
      <c r="O1677" s="2495">
        <v>0.89700000000000002</v>
      </c>
      <c r="P1677" s="2495">
        <v>1.056</v>
      </c>
      <c r="Q1677" s="2495">
        <v>0.89</v>
      </c>
      <c r="R1677" s="2495">
        <v>0.88500000000000001</v>
      </c>
      <c r="S1677" s="2495">
        <v>1.04</v>
      </c>
      <c r="T1677" s="2495">
        <v>1.014</v>
      </c>
      <c r="U1677" s="2495">
        <v>1.18</v>
      </c>
      <c r="V1677" s="2495">
        <v>0.90300000000000002</v>
      </c>
      <c r="W1677" s="2478"/>
      <c r="X1677" s="2186"/>
      <c r="Y1677" s="2185"/>
    </row>
    <row r="1678" spans="1:25" s="152" customFormat="1" ht="13.8">
      <c r="A1678" s="2226" t="s">
        <v>232</v>
      </c>
      <c r="E1678" s="2489">
        <v>8</v>
      </c>
      <c r="F1678" s="2490" t="s">
        <v>1510</v>
      </c>
      <c r="G1678" s="2494" t="s">
        <v>1004</v>
      </c>
      <c r="H1678" s="2494" t="s">
        <v>114</v>
      </c>
      <c r="I1678" s="2185" t="s">
        <v>1433</v>
      </c>
      <c r="J1678" s="2495">
        <v>97.6</v>
      </c>
      <c r="K1678" s="2495">
        <v>110.6</v>
      </c>
      <c r="L1678" s="2495">
        <v>108.5</v>
      </c>
      <c r="M1678" s="2495">
        <v>107.2</v>
      </c>
      <c r="N1678" s="2495">
        <v>118.7</v>
      </c>
      <c r="O1678" s="2495">
        <v>127.8</v>
      </c>
      <c r="P1678" s="2495">
        <v>133</v>
      </c>
      <c r="Q1678" s="2495">
        <v>141.9</v>
      </c>
      <c r="R1678" s="2495">
        <v>140.19999999999999</v>
      </c>
      <c r="S1678" s="2495">
        <v>137.9</v>
      </c>
      <c r="T1678" s="2495">
        <v>148.4</v>
      </c>
      <c r="U1678" s="2495">
        <v>145.80000000000001</v>
      </c>
      <c r="V1678" s="2495">
        <v>146</v>
      </c>
      <c r="W1678" s="2478"/>
      <c r="X1678" s="2186"/>
      <c r="Y1678" s="2185"/>
    </row>
    <row r="1679" spans="1:25" s="152" customFormat="1" ht="13.8">
      <c r="A1679" s="2226" t="s">
        <v>590</v>
      </c>
      <c r="E1679" s="2489">
        <v>9</v>
      </c>
      <c r="F1679" s="2490" t="s">
        <v>1027</v>
      </c>
      <c r="G1679" s="2494">
        <v>0</v>
      </c>
      <c r="H1679" s="2494" t="s">
        <v>1027</v>
      </c>
      <c r="I1679" s="2185" t="s">
        <v>1433</v>
      </c>
      <c r="J1679" s="2495" t="s">
        <v>232</v>
      </c>
      <c r="K1679" s="2495" t="s">
        <v>232</v>
      </c>
      <c r="L1679" s="2495" t="s">
        <v>232</v>
      </c>
      <c r="M1679" s="2495" t="s">
        <v>232</v>
      </c>
      <c r="N1679" s="2495" t="s">
        <v>232</v>
      </c>
      <c r="O1679" s="2495" t="s">
        <v>232</v>
      </c>
      <c r="P1679" s="2495" t="s">
        <v>232</v>
      </c>
      <c r="Q1679" s="2495" t="s">
        <v>232</v>
      </c>
      <c r="R1679" s="2495" t="s">
        <v>232</v>
      </c>
      <c r="S1679" s="2495" t="s">
        <v>232</v>
      </c>
      <c r="T1679" s="2495" t="s">
        <v>232</v>
      </c>
      <c r="U1679" s="2495" t="s">
        <v>232</v>
      </c>
      <c r="V1679" s="2495" t="s">
        <v>232</v>
      </c>
      <c r="W1679" s="2478"/>
      <c r="X1679" s="2186"/>
      <c r="Y1679" s="2185"/>
    </row>
    <row r="1680" spans="1:25" s="152" customFormat="1" ht="13.8">
      <c r="A1680" s="2226" t="s">
        <v>590</v>
      </c>
      <c r="E1680" s="2489">
        <v>10</v>
      </c>
      <c r="F1680" s="2490" t="s">
        <v>1027</v>
      </c>
      <c r="G1680" s="2494">
        <v>0</v>
      </c>
      <c r="H1680" s="2494" t="s">
        <v>1027</v>
      </c>
      <c r="I1680" s="2185" t="s">
        <v>1433</v>
      </c>
      <c r="J1680" s="2495" t="s">
        <v>232</v>
      </c>
      <c r="K1680" s="2495" t="s">
        <v>232</v>
      </c>
      <c r="L1680" s="2495" t="s">
        <v>232</v>
      </c>
      <c r="M1680" s="2495" t="s">
        <v>232</v>
      </c>
      <c r="N1680" s="2495" t="s">
        <v>232</v>
      </c>
      <c r="O1680" s="2495" t="s">
        <v>232</v>
      </c>
      <c r="P1680" s="2495" t="s">
        <v>232</v>
      </c>
      <c r="Q1680" s="2495" t="s">
        <v>232</v>
      </c>
      <c r="R1680" s="2495" t="s">
        <v>232</v>
      </c>
      <c r="S1680" s="2495" t="s">
        <v>232</v>
      </c>
      <c r="T1680" s="2495" t="s">
        <v>232</v>
      </c>
      <c r="U1680" s="2495" t="s">
        <v>232</v>
      </c>
      <c r="V1680" s="2495" t="s">
        <v>232</v>
      </c>
      <c r="W1680" s="2478"/>
      <c r="X1680" s="2186"/>
      <c r="Y1680" s="2185"/>
    </row>
    <row r="1681" spans="1:25" s="152" customFormat="1" ht="13.8">
      <c r="A1681" s="2226" t="s">
        <v>590</v>
      </c>
      <c r="E1681" s="2489">
        <v>11</v>
      </c>
      <c r="F1681" s="2490" t="s">
        <v>1027</v>
      </c>
      <c r="G1681" s="2494">
        <v>0</v>
      </c>
      <c r="H1681" s="2494" t="s">
        <v>1027</v>
      </c>
      <c r="I1681" s="2185" t="s">
        <v>1433</v>
      </c>
      <c r="J1681" s="2495" t="s">
        <v>232</v>
      </c>
      <c r="K1681" s="2495" t="s">
        <v>232</v>
      </c>
      <c r="L1681" s="2495" t="s">
        <v>232</v>
      </c>
      <c r="M1681" s="2495" t="s">
        <v>232</v>
      </c>
      <c r="N1681" s="2495" t="s">
        <v>232</v>
      </c>
      <c r="O1681" s="2495" t="s">
        <v>232</v>
      </c>
      <c r="P1681" s="2495" t="s">
        <v>232</v>
      </c>
      <c r="Q1681" s="2495" t="s">
        <v>232</v>
      </c>
      <c r="R1681" s="2495" t="s">
        <v>232</v>
      </c>
      <c r="S1681" s="2495" t="s">
        <v>232</v>
      </c>
      <c r="T1681" s="2495" t="s">
        <v>232</v>
      </c>
      <c r="U1681" s="2495" t="s">
        <v>232</v>
      </c>
      <c r="V1681" s="2495" t="s">
        <v>232</v>
      </c>
      <c r="W1681" s="2478"/>
      <c r="X1681" s="2186"/>
      <c r="Y1681" s="2185"/>
    </row>
    <row r="1682" spans="1:25" s="152" customFormat="1" ht="13.8">
      <c r="A1682" s="2226" t="s">
        <v>590</v>
      </c>
      <c r="E1682" s="2489">
        <v>12</v>
      </c>
      <c r="F1682" s="2490" t="s">
        <v>1027</v>
      </c>
      <c r="G1682" s="2494">
        <v>0</v>
      </c>
      <c r="H1682" s="2494" t="s">
        <v>1027</v>
      </c>
      <c r="I1682" s="2185" t="s">
        <v>1433</v>
      </c>
      <c r="J1682" s="2495" t="s">
        <v>232</v>
      </c>
      <c r="K1682" s="2495" t="s">
        <v>232</v>
      </c>
      <c r="L1682" s="2495" t="s">
        <v>232</v>
      </c>
      <c r="M1682" s="2495" t="s">
        <v>232</v>
      </c>
      <c r="N1682" s="2495" t="s">
        <v>232</v>
      </c>
      <c r="O1682" s="2495" t="s">
        <v>232</v>
      </c>
      <c r="P1682" s="2495" t="s">
        <v>232</v>
      </c>
      <c r="Q1682" s="2495" t="s">
        <v>232</v>
      </c>
      <c r="R1682" s="2495" t="s">
        <v>232</v>
      </c>
      <c r="S1682" s="2495" t="s">
        <v>232</v>
      </c>
      <c r="T1682" s="2495" t="s">
        <v>232</v>
      </c>
      <c r="U1682" s="2495" t="s">
        <v>232</v>
      </c>
      <c r="V1682" s="2495" t="s">
        <v>232</v>
      </c>
      <c r="W1682" s="2478"/>
      <c r="X1682" s="2186"/>
      <c r="Y1682" s="2186"/>
    </row>
    <row r="1683" spans="1:25" s="152" customFormat="1" ht="13.8">
      <c r="A1683" s="2226" t="s">
        <v>590</v>
      </c>
      <c r="E1683" s="2489">
        <v>13</v>
      </c>
      <c r="F1683" s="2490" t="s">
        <v>1027</v>
      </c>
      <c r="G1683" s="2494">
        <v>0</v>
      </c>
      <c r="H1683" s="2494" t="s">
        <v>1027</v>
      </c>
      <c r="I1683" s="2185" t="s">
        <v>1433</v>
      </c>
      <c r="J1683" s="2495" t="s">
        <v>232</v>
      </c>
      <c r="K1683" s="2495" t="s">
        <v>232</v>
      </c>
      <c r="L1683" s="2495" t="s">
        <v>232</v>
      </c>
      <c r="M1683" s="2495" t="s">
        <v>232</v>
      </c>
      <c r="N1683" s="2495" t="s">
        <v>232</v>
      </c>
      <c r="O1683" s="2495" t="s">
        <v>232</v>
      </c>
      <c r="P1683" s="2495" t="s">
        <v>232</v>
      </c>
      <c r="Q1683" s="2495" t="s">
        <v>232</v>
      </c>
      <c r="R1683" s="2495" t="s">
        <v>232</v>
      </c>
      <c r="S1683" s="2495" t="s">
        <v>232</v>
      </c>
      <c r="T1683" s="2495" t="s">
        <v>232</v>
      </c>
      <c r="U1683" s="2495" t="s">
        <v>232</v>
      </c>
      <c r="V1683" s="2495" t="s">
        <v>232</v>
      </c>
      <c r="W1683" s="2478"/>
      <c r="X1683" s="2186"/>
      <c r="Y1683" s="2186"/>
    </row>
    <row r="1684" spans="1:25" s="152" customFormat="1" ht="13.8">
      <c r="A1684" s="2226" t="s">
        <v>590</v>
      </c>
      <c r="E1684" s="2489">
        <v>14</v>
      </c>
      <c r="F1684" s="2490" t="s">
        <v>1027</v>
      </c>
      <c r="G1684" s="2494">
        <v>0</v>
      </c>
      <c r="H1684" s="2494" t="s">
        <v>1027</v>
      </c>
      <c r="I1684" s="2185" t="s">
        <v>1433</v>
      </c>
      <c r="J1684" s="2495" t="s">
        <v>232</v>
      </c>
      <c r="K1684" s="2495" t="s">
        <v>232</v>
      </c>
      <c r="L1684" s="2495" t="s">
        <v>232</v>
      </c>
      <c r="M1684" s="2495" t="s">
        <v>232</v>
      </c>
      <c r="N1684" s="2495" t="s">
        <v>232</v>
      </c>
      <c r="O1684" s="2495" t="s">
        <v>232</v>
      </c>
      <c r="P1684" s="2495" t="s">
        <v>232</v>
      </c>
      <c r="Q1684" s="2495" t="s">
        <v>232</v>
      </c>
      <c r="R1684" s="2495" t="s">
        <v>232</v>
      </c>
      <c r="S1684" s="2495" t="s">
        <v>232</v>
      </c>
      <c r="T1684" s="2495" t="s">
        <v>232</v>
      </c>
      <c r="U1684" s="2495" t="s">
        <v>232</v>
      </c>
      <c r="V1684" s="2495" t="s">
        <v>232</v>
      </c>
      <c r="W1684" s="2478"/>
      <c r="X1684" s="2186"/>
      <c r="Y1684" s="2186"/>
    </row>
    <row r="1685" spans="1:25" s="152" customFormat="1" ht="13.8">
      <c r="A1685" s="2226" t="s">
        <v>590</v>
      </c>
      <c r="E1685" s="2489">
        <v>15</v>
      </c>
      <c r="F1685" s="2490" t="s">
        <v>1027</v>
      </c>
      <c r="G1685" s="2494">
        <v>0</v>
      </c>
      <c r="H1685" s="2494" t="s">
        <v>1027</v>
      </c>
      <c r="I1685" s="2185" t="s">
        <v>1433</v>
      </c>
      <c r="J1685" s="2495" t="s">
        <v>232</v>
      </c>
      <c r="K1685" s="2495" t="s">
        <v>232</v>
      </c>
      <c r="L1685" s="2495" t="s">
        <v>232</v>
      </c>
      <c r="M1685" s="2495" t="s">
        <v>232</v>
      </c>
      <c r="N1685" s="2495" t="s">
        <v>232</v>
      </c>
      <c r="O1685" s="2495" t="s">
        <v>232</v>
      </c>
      <c r="P1685" s="2495" t="s">
        <v>232</v>
      </c>
      <c r="Q1685" s="2495" t="s">
        <v>232</v>
      </c>
      <c r="R1685" s="2495" t="s">
        <v>232</v>
      </c>
      <c r="S1685" s="2495" t="s">
        <v>232</v>
      </c>
      <c r="T1685" s="2495" t="s">
        <v>232</v>
      </c>
      <c r="U1685" s="2495" t="s">
        <v>232</v>
      </c>
      <c r="V1685" s="2495" t="s">
        <v>232</v>
      </c>
      <c r="W1685" s="2478"/>
      <c r="X1685" s="2186"/>
      <c r="Y1685" s="2186"/>
    </row>
    <row r="1686" spans="1:25" s="152" customFormat="1" ht="13.8">
      <c r="A1686" s="2226" t="s">
        <v>590</v>
      </c>
      <c r="E1686" s="2489">
        <v>16</v>
      </c>
      <c r="F1686" s="2490" t="s">
        <v>1027</v>
      </c>
      <c r="G1686" s="2494">
        <v>0</v>
      </c>
      <c r="H1686" s="2494" t="s">
        <v>1027</v>
      </c>
      <c r="I1686" s="2185" t="s">
        <v>1433</v>
      </c>
      <c r="J1686" s="2495" t="s">
        <v>232</v>
      </c>
      <c r="K1686" s="2495" t="s">
        <v>232</v>
      </c>
      <c r="L1686" s="2495" t="s">
        <v>232</v>
      </c>
      <c r="M1686" s="2495" t="s">
        <v>232</v>
      </c>
      <c r="N1686" s="2495" t="s">
        <v>232</v>
      </c>
      <c r="O1686" s="2495" t="s">
        <v>232</v>
      </c>
      <c r="P1686" s="2495" t="s">
        <v>232</v>
      </c>
      <c r="Q1686" s="2495" t="s">
        <v>232</v>
      </c>
      <c r="R1686" s="2495" t="s">
        <v>232</v>
      </c>
      <c r="S1686" s="2495" t="s">
        <v>232</v>
      </c>
      <c r="T1686" s="2495" t="s">
        <v>232</v>
      </c>
      <c r="U1686" s="2495" t="s">
        <v>232</v>
      </c>
      <c r="V1686" s="2495" t="s">
        <v>232</v>
      </c>
      <c r="W1686" s="2478"/>
      <c r="X1686" s="2186"/>
      <c r="Y1686" s="2186"/>
    </row>
    <row r="1687" spans="1:25" s="152" customFormat="1" ht="13.8">
      <c r="A1687" s="2226" t="s">
        <v>590</v>
      </c>
      <c r="E1687" s="2489">
        <v>17</v>
      </c>
      <c r="F1687" s="2490" t="s">
        <v>1027</v>
      </c>
      <c r="G1687" s="2494">
        <v>0</v>
      </c>
      <c r="H1687" s="2494" t="s">
        <v>1027</v>
      </c>
      <c r="I1687" s="2185" t="s">
        <v>1433</v>
      </c>
      <c r="J1687" s="2495" t="s">
        <v>232</v>
      </c>
      <c r="K1687" s="2495" t="s">
        <v>232</v>
      </c>
      <c r="L1687" s="2495" t="s">
        <v>232</v>
      </c>
      <c r="M1687" s="2495" t="s">
        <v>232</v>
      </c>
      <c r="N1687" s="2495" t="s">
        <v>232</v>
      </c>
      <c r="O1687" s="2495" t="s">
        <v>232</v>
      </c>
      <c r="P1687" s="2495" t="s">
        <v>232</v>
      </c>
      <c r="Q1687" s="2495" t="s">
        <v>232</v>
      </c>
      <c r="R1687" s="2495" t="s">
        <v>232</v>
      </c>
      <c r="S1687" s="2495" t="s">
        <v>232</v>
      </c>
      <c r="T1687" s="2495" t="s">
        <v>232</v>
      </c>
      <c r="U1687" s="2495" t="s">
        <v>232</v>
      </c>
      <c r="V1687" s="2495" t="s">
        <v>232</v>
      </c>
      <c r="W1687" s="2478"/>
      <c r="X1687" s="2186"/>
      <c r="Y1687" s="2186"/>
    </row>
    <row r="1688" spans="1:25" s="152" customFormat="1" ht="13.8">
      <c r="A1688" s="2226" t="s">
        <v>590</v>
      </c>
      <c r="E1688" s="2489">
        <v>18</v>
      </c>
      <c r="F1688" s="2490" t="s">
        <v>1027</v>
      </c>
      <c r="G1688" s="2494">
        <v>0</v>
      </c>
      <c r="H1688" s="2494" t="s">
        <v>1027</v>
      </c>
      <c r="I1688" s="2185" t="s">
        <v>1433</v>
      </c>
      <c r="J1688" s="2495" t="s">
        <v>232</v>
      </c>
      <c r="K1688" s="2495" t="s">
        <v>232</v>
      </c>
      <c r="L1688" s="2495" t="s">
        <v>232</v>
      </c>
      <c r="M1688" s="2495" t="s">
        <v>232</v>
      </c>
      <c r="N1688" s="2495" t="s">
        <v>232</v>
      </c>
      <c r="O1688" s="2495" t="s">
        <v>232</v>
      </c>
      <c r="P1688" s="2495" t="s">
        <v>232</v>
      </c>
      <c r="Q1688" s="2495" t="s">
        <v>232</v>
      </c>
      <c r="R1688" s="2495" t="s">
        <v>232</v>
      </c>
      <c r="S1688" s="2495" t="s">
        <v>232</v>
      </c>
      <c r="T1688" s="2495" t="s">
        <v>232</v>
      </c>
      <c r="U1688" s="2495" t="s">
        <v>232</v>
      </c>
      <c r="V1688" s="2495" t="s">
        <v>232</v>
      </c>
      <c r="W1688" s="2478"/>
      <c r="X1688" s="2186"/>
      <c r="Y1688" s="2186"/>
    </row>
    <row r="1689" spans="1:25" s="152" customFormat="1" ht="13.8">
      <c r="A1689" s="2226" t="s">
        <v>590</v>
      </c>
      <c r="E1689" s="2489">
        <v>19</v>
      </c>
      <c r="F1689" s="2490" t="s">
        <v>1027</v>
      </c>
      <c r="G1689" s="2494">
        <v>0</v>
      </c>
      <c r="H1689" s="2494" t="s">
        <v>1027</v>
      </c>
      <c r="I1689" s="2185" t="s">
        <v>1433</v>
      </c>
      <c r="J1689" s="2495" t="s">
        <v>232</v>
      </c>
      <c r="K1689" s="2495" t="s">
        <v>232</v>
      </c>
      <c r="L1689" s="2495" t="s">
        <v>232</v>
      </c>
      <c r="M1689" s="2495" t="s">
        <v>232</v>
      </c>
      <c r="N1689" s="2495" t="s">
        <v>232</v>
      </c>
      <c r="O1689" s="2495" t="s">
        <v>232</v>
      </c>
      <c r="P1689" s="2495" t="s">
        <v>232</v>
      </c>
      <c r="Q1689" s="2495" t="s">
        <v>232</v>
      </c>
      <c r="R1689" s="2495" t="s">
        <v>232</v>
      </c>
      <c r="S1689" s="2495" t="s">
        <v>232</v>
      </c>
      <c r="T1689" s="2495" t="s">
        <v>232</v>
      </c>
      <c r="U1689" s="2495" t="s">
        <v>232</v>
      </c>
      <c r="V1689" s="2495" t="s">
        <v>232</v>
      </c>
      <c r="W1689" s="2478"/>
      <c r="X1689" s="2186"/>
      <c r="Y1689" s="2186"/>
    </row>
    <row r="1690" spans="1:25" s="152" customFormat="1" ht="13.8">
      <c r="A1690" s="2226" t="s">
        <v>590</v>
      </c>
      <c r="E1690" s="2489">
        <v>20</v>
      </c>
      <c r="F1690" s="2490" t="s">
        <v>1027</v>
      </c>
      <c r="G1690" s="2494">
        <v>0</v>
      </c>
      <c r="H1690" s="2494" t="s">
        <v>1027</v>
      </c>
      <c r="I1690" s="2185" t="s">
        <v>1433</v>
      </c>
      <c r="J1690" s="2495" t="s">
        <v>232</v>
      </c>
      <c r="K1690" s="2495" t="s">
        <v>232</v>
      </c>
      <c r="L1690" s="2495" t="s">
        <v>232</v>
      </c>
      <c r="M1690" s="2495" t="s">
        <v>232</v>
      </c>
      <c r="N1690" s="2495" t="s">
        <v>232</v>
      </c>
      <c r="O1690" s="2495" t="s">
        <v>232</v>
      </c>
      <c r="P1690" s="2495" t="s">
        <v>232</v>
      </c>
      <c r="Q1690" s="2495" t="s">
        <v>232</v>
      </c>
      <c r="R1690" s="2495" t="s">
        <v>232</v>
      </c>
      <c r="S1690" s="2495" t="s">
        <v>232</v>
      </c>
      <c r="T1690" s="2495" t="s">
        <v>232</v>
      </c>
      <c r="U1690" s="2495" t="s">
        <v>232</v>
      </c>
      <c r="V1690" s="2495" t="s">
        <v>232</v>
      </c>
      <c r="W1690" s="2478"/>
      <c r="X1690" s="2186"/>
      <c r="Y1690" s="2186"/>
    </row>
    <row r="1691" spans="1:25" s="152" customFormat="1" ht="13.8">
      <c r="A1691" s="2226" t="s">
        <v>590</v>
      </c>
      <c r="E1691" s="2489">
        <v>21</v>
      </c>
      <c r="F1691" s="2490" t="s">
        <v>1027</v>
      </c>
      <c r="G1691" s="2494">
        <v>0</v>
      </c>
      <c r="H1691" s="2494" t="s">
        <v>1027</v>
      </c>
      <c r="I1691" s="2185" t="s">
        <v>1433</v>
      </c>
      <c r="J1691" s="2495" t="s">
        <v>232</v>
      </c>
      <c r="K1691" s="2495" t="s">
        <v>232</v>
      </c>
      <c r="L1691" s="2495" t="s">
        <v>232</v>
      </c>
      <c r="M1691" s="2495" t="s">
        <v>232</v>
      </c>
      <c r="N1691" s="2495" t="s">
        <v>232</v>
      </c>
      <c r="O1691" s="2495" t="s">
        <v>232</v>
      </c>
      <c r="P1691" s="2495" t="s">
        <v>232</v>
      </c>
      <c r="Q1691" s="2495" t="s">
        <v>232</v>
      </c>
      <c r="R1691" s="2495" t="s">
        <v>232</v>
      </c>
      <c r="S1691" s="2495" t="s">
        <v>232</v>
      </c>
      <c r="T1691" s="2495" t="s">
        <v>232</v>
      </c>
      <c r="U1691" s="2495" t="s">
        <v>232</v>
      </c>
      <c r="V1691" s="2495" t="s">
        <v>232</v>
      </c>
      <c r="W1691" s="2478"/>
      <c r="X1691" s="2186"/>
      <c r="Y1691" s="2186"/>
    </row>
    <row r="1692" spans="1:25" s="152" customFormat="1" ht="13.8">
      <c r="A1692" s="2226" t="s">
        <v>590</v>
      </c>
      <c r="E1692" s="2489">
        <v>22</v>
      </c>
      <c r="F1692" s="2490" t="s">
        <v>1027</v>
      </c>
      <c r="G1692" s="2494">
        <v>0</v>
      </c>
      <c r="H1692" s="2494" t="s">
        <v>1027</v>
      </c>
      <c r="I1692" s="2185" t="s">
        <v>1433</v>
      </c>
      <c r="J1692" s="2495" t="s">
        <v>232</v>
      </c>
      <c r="K1692" s="2495" t="s">
        <v>232</v>
      </c>
      <c r="L1692" s="2495" t="s">
        <v>232</v>
      </c>
      <c r="M1692" s="2495" t="s">
        <v>232</v>
      </c>
      <c r="N1692" s="2495" t="s">
        <v>232</v>
      </c>
      <c r="O1692" s="2495" t="s">
        <v>232</v>
      </c>
      <c r="P1692" s="2495" t="s">
        <v>232</v>
      </c>
      <c r="Q1692" s="2495" t="s">
        <v>232</v>
      </c>
      <c r="R1692" s="2495" t="s">
        <v>232</v>
      </c>
      <c r="S1692" s="2495" t="s">
        <v>232</v>
      </c>
      <c r="T1692" s="2495" t="s">
        <v>232</v>
      </c>
      <c r="U1692" s="2495" t="s">
        <v>232</v>
      </c>
      <c r="V1692" s="2495" t="s">
        <v>232</v>
      </c>
      <c r="W1692" s="2478"/>
      <c r="X1692" s="2186"/>
      <c r="Y1692" s="2186"/>
    </row>
    <row r="1693" spans="1:25" s="152" customFormat="1" ht="13.8">
      <c r="A1693" s="2226" t="s">
        <v>590</v>
      </c>
      <c r="E1693" s="2489">
        <v>23</v>
      </c>
      <c r="F1693" s="2490" t="s">
        <v>1027</v>
      </c>
      <c r="G1693" s="2494">
        <v>0</v>
      </c>
      <c r="H1693" s="2494" t="s">
        <v>1027</v>
      </c>
      <c r="I1693" s="2185" t="s">
        <v>1433</v>
      </c>
      <c r="J1693" s="2495" t="s">
        <v>232</v>
      </c>
      <c r="K1693" s="2495" t="s">
        <v>232</v>
      </c>
      <c r="L1693" s="2495" t="s">
        <v>232</v>
      </c>
      <c r="M1693" s="2495" t="s">
        <v>232</v>
      </c>
      <c r="N1693" s="2495" t="s">
        <v>232</v>
      </c>
      <c r="O1693" s="2495" t="s">
        <v>232</v>
      </c>
      <c r="P1693" s="2495" t="s">
        <v>232</v>
      </c>
      <c r="Q1693" s="2495" t="s">
        <v>232</v>
      </c>
      <c r="R1693" s="2495" t="s">
        <v>232</v>
      </c>
      <c r="S1693" s="2495" t="s">
        <v>232</v>
      </c>
      <c r="T1693" s="2495" t="s">
        <v>232</v>
      </c>
      <c r="U1693" s="2495" t="s">
        <v>232</v>
      </c>
      <c r="V1693" s="2495" t="s">
        <v>232</v>
      </c>
      <c r="W1693" s="2478"/>
      <c r="X1693" s="2186"/>
      <c r="Y1693" s="2186"/>
    </row>
    <row r="1694" spans="1:25" s="152" customFormat="1" ht="13.8">
      <c r="A1694" s="2226" t="s">
        <v>590</v>
      </c>
      <c r="E1694" s="2489">
        <v>24</v>
      </c>
      <c r="F1694" s="2490" t="s">
        <v>1027</v>
      </c>
      <c r="G1694" s="2494">
        <v>0</v>
      </c>
      <c r="H1694" s="2494" t="s">
        <v>1027</v>
      </c>
      <c r="I1694" s="2185" t="s">
        <v>1433</v>
      </c>
      <c r="J1694" s="2495" t="s">
        <v>232</v>
      </c>
      <c r="K1694" s="2495" t="s">
        <v>232</v>
      </c>
      <c r="L1694" s="2495" t="s">
        <v>232</v>
      </c>
      <c r="M1694" s="2495" t="s">
        <v>232</v>
      </c>
      <c r="N1694" s="2495" t="s">
        <v>232</v>
      </c>
      <c r="O1694" s="2495" t="s">
        <v>232</v>
      </c>
      <c r="P1694" s="2495" t="s">
        <v>232</v>
      </c>
      <c r="Q1694" s="2495" t="s">
        <v>232</v>
      </c>
      <c r="R1694" s="2495" t="s">
        <v>232</v>
      </c>
      <c r="S1694" s="2495" t="s">
        <v>232</v>
      </c>
      <c r="T1694" s="2495" t="s">
        <v>232</v>
      </c>
      <c r="U1694" s="2495" t="s">
        <v>232</v>
      </c>
      <c r="V1694" s="2495" t="s">
        <v>232</v>
      </c>
      <c r="W1694" s="2478"/>
      <c r="X1694" s="2186"/>
      <c r="Y1694" s="2186"/>
    </row>
    <row r="1695" spans="1:25" s="152" customFormat="1" ht="13.8">
      <c r="A1695" s="2226" t="s">
        <v>590</v>
      </c>
      <c r="E1695" s="2489">
        <v>25</v>
      </c>
      <c r="F1695" s="2490" t="s">
        <v>1027</v>
      </c>
      <c r="G1695" s="2494">
        <v>0</v>
      </c>
      <c r="H1695" s="2494" t="s">
        <v>1027</v>
      </c>
      <c r="I1695" s="2185" t="s">
        <v>1433</v>
      </c>
      <c r="J1695" s="2495" t="s">
        <v>232</v>
      </c>
      <c r="K1695" s="2495" t="s">
        <v>232</v>
      </c>
      <c r="L1695" s="2495" t="s">
        <v>232</v>
      </c>
      <c r="M1695" s="2495" t="s">
        <v>232</v>
      </c>
      <c r="N1695" s="2495" t="s">
        <v>232</v>
      </c>
      <c r="O1695" s="2495" t="s">
        <v>232</v>
      </c>
      <c r="P1695" s="2495" t="s">
        <v>232</v>
      </c>
      <c r="Q1695" s="2495" t="s">
        <v>232</v>
      </c>
      <c r="R1695" s="2495" t="s">
        <v>232</v>
      </c>
      <c r="S1695" s="2495" t="s">
        <v>232</v>
      </c>
      <c r="T1695" s="2495" t="s">
        <v>232</v>
      </c>
      <c r="U1695" s="2495" t="s">
        <v>232</v>
      </c>
      <c r="V1695" s="2495" t="s">
        <v>232</v>
      </c>
      <c r="W1695" s="2478"/>
      <c r="X1695" s="2186"/>
      <c r="Y1695" s="2185"/>
    </row>
    <row r="1696" spans="1:25" s="152" customFormat="1" ht="13.2">
      <c r="E1696" s="2476"/>
      <c r="F1696" s="2491"/>
      <c r="G1696" s="2491"/>
      <c r="H1696" s="2491"/>
      <c r="I1696" s="2185"/>
      <c r="J1696" s="2496"/>
      <c r="K1696" s="2496"/>
      <c r="L1696" s="2496"/>
      <c r="M1696" s="2496"/>
      <c r="N1696" s="2496"/>
      <c r="O1696" s="2496"/>
      <c r="P1696" s="2496"/>
      <c r="Q1696" s="2496"/>
      <c r="R1696" s="2496"/>
      <c r="S1696" s="2496"/>
      <c r="T1696" s="2496"/>
      <c r="U1696" s="2496"/>
      <c r="V1696" s="2496"/>
      <c r="W1696" s="2478"/>
      <c r="X1696" s="2186"/>
      <c r="Y1696" s="2185"/>
    </row>
    <row r="1697" spans="1:25" s="152" customFormat="1" ht="13.8">
      <c r="E1697" s="2476"/>
      <c r="F1697" s="2494"/>
      <c r="G1697" s="2491"/>
      <c r="H1697" s="2494"/>
      <c r="I1697" s="2185"/>
      <c r="J1697" s="2503"/>
      <c r="K1697" s="2496"/>
      <c r="L1697" s="2496"/>
      <c r="M1697" s="2496"/>
      <c r="N1697" s="2496"/>
      <c r="O1697" s="2496"/>
      <c r="P1697" s="2496"/>
      <c r="Q1697" s="2496"/>
      <c r="R1697" s="2496"/>
      <c r="S1697" s="2496"/>
      <c r="T1697" s="2496"/>
      <c r="U1697" s="2496"/>
      <c r="V1697" s="2496"/>
      <c r="W1697" s="2478"/>
      <c r="X1697" s="2186"/>
      <c r="Y1697" s="2185"/>
    </row>
    <row r="1698" spans="1:25" s="152" customFormat="1" ht="13.8">
      <c r="E1698" s="2476"/>
      <c r="F1698" s="2481" t="s">
        <v>1100</v>
      </c>
      <c r="G1698" s="2482" t="s">
        <v>1485</v>
      </c>
      <c r="H1698" s="2477"/>
      <c r="I1698" s="2320"/>
      <c r="J1698" s="2288" t="s">
        <v>1471</v>
      </c>
      <c r="K1698" s="2288" t="s">
        <v>1472</v>
      </c>
      <c r="L1698" s="2288" t="s">
        <v>1473</v>
      </c>
      <c r="M1698" s="2288" t="s">
        <v>1474</v>
      </c>
      <c r="N1698" s="2288" t="s">
        <v>1475</v>
      </c>
      <c r="O1698" s="2288" t="s">
        <v>1476</v>
      </c>
      <c r="P1698" s="2288" t="s">
        <v>1477</v>
      </c>
      <c r="Q1698" s="2288" t="s">
        <v>1478</v>
      </c>
      <c r="R1698" s="2288" t="s">
        <v>1479</v>
      </c>
      <c r="S1698" s="2288" t="s">
        <v>1480</v>
      </c>
      <c r="T1698" s="2288" t="s">
        <v>1481</v>
      </c>
      <c r="U1698" s="2288" t="s">
        <v>1482</v>
      </c>
      <c r="V1698" s="2288" t="s">
        <v>1483</v>
      </c>
      <c r="W1698" s="2478"/>
      <c r="X1698" s="2186"/>
      <c r="Y1698" s="2185"/>
    </row>
    <row r="1699" spans="1:25" s="152" customFormat="1" ht="13.2">
      <c r="E1699" s="2483">
        <v>0</v>
      </c>
      <c r="F1699" s="2484">
        <v>0</v>
      </c>
      <c r="G1699" s="2485">
        <v>0</v>
      </c>
      <c r="H1699" s="2486" t="s">
        <v>114</v>
      </c>
      <c r="I1699" s="2487" t="s">
        <v>1434</v>
      </c>
      <c r="J1699" s="2493" t="s">
        <v>232</v>
      </c>
      <c r="K1699" s="2493" t="s">
        <v>232</v>
      </c>
      <c r="L1699" s="2493" t="s">
        <v>232</v>
      </c>
      <c r="M1699" s="2493" t="s">
        <v>232</v>
      </c>
      <c r="N1699" s="2493" t="s">
        <v>232</v>
      </c>
      <c r="O1699" s="2493" t="s">
        <v>232</v>
      </c>
      <c r="P1699" s="2493" t="s">
        <v>232</v>
      </c>
      <c r="Q1699" s="2493" t="s">
        <v>232</v>
      </c>
      <c r="R1699" s="2493" t="s">
        <v>232</v>
      </c>
      <c r="S1699" s="2493" t="s">
        <v>232</v>
      </c>
      <c r="T1699" s="2493" t="s">
        <v>232</v>
      </c>
      <c r="U1699" s="2493" t="s">
        <v>232</v>
      </c>
      <c r="V1699" s="2493" t="s">
        <v>232</v>
      </c>
      <c r="W1699" s="2478"/>
      <c r="X1699" s="2186"/>
      <c r="Y1699" s="2185"/>
    </row>
    <row r="1700" spans="1:25" s="152" customFormat="1" ht="13.8">
      <c r="A1700" s="2226" t="s">
        <v>232</v>
      </c>
      <c r="E1700" s="2489">
        <v>1</v>
      </c>
      <c r="F1700" s="2490" t="s">
        <v>1494</v>
      </c>
      <c r="G1700" s="2494" t="s">
        <v>945</v>
      </c>
      <c r="H1700" s="2494" t="s">
        <v>114</v>
      </c>
      <c r="I1700" s="2185" t="s">
        <v>1434</v>
      </c>
      <c r="J1700" s="2495">
        <v>0</v>
      </c>
      <c r="K1700" s="2495">
        <v>0</v>
      </c>
      <c r="L1700" s="2495">
        <v>0</v>
      </c>
      <c r="M1700" s="2495">
        <v>0</v>
      </c>
      <c r="N1700" s="2495">
        <v>0</v>
      </c>
      <c r="O1700" s="2495">
        <v>0</v>
      </c>
      <c r="P1700" s="2495">
        <v>0</v>
      </c>
      <c r="Q1700" s="2495">
        <v>0</v>
      </c>
      <c r="R1700" s="2495">
        <v>0</v>
      </c>
      <c r="S1700" s="2495">
        <v>0</v>
      </c>
      <c r="T1700" s="2495">
        <v>0</v>
      </c>
      <c r="U1700" s="2495">
        <v>0</v>
      </c>
      <c r="V1700" s="2495">
        <v>0</v>
      </c>
      <c r="W1700" s="2478"/>
      <c r="X1700" s="2186"/>
      <c r="Y1700" s="2185"/>
    </row>
    <row r="1701" spans="1:25" s="152" customFormat="1" ht="13.8">
      <c r="A1701" s="2226" t="s">
        <v>232</v>
      </c>
      <c r="E1701" s="2489">
        <v>2</v>
      </c>
      <c r="F1701" s="2490" t="s">
        <v>1498</v>
      </c>
      <c r="G1701" s="2494" t="s">
        <v>953</v>
      </c>
      <c r="H1701" s="2494" t="s">
        <v>114</v>
      </c>
      <c r="I1701" s="2185" t="s">
        <v>1434</v>
      </c>
      <c r="J1701" s="2495">
        <v>0</v>
      </c>
      <c r="K1701" s="2495">
        <v>0</v>
      </c>
      <c r="L1701" s="2495">
        <v>0</v>
      </c>
      <c r="M1701" s="2495">
        <v>0</v>
      </c>
      <c r="N1701" s="2495">
        <v>0</v>
      </c>
      <c r="O1701" s="2495">
        <v>0</v>
      </c>
      <c r="P1701" s="2495">
        <v>0</v>
      </c>
      <c r="Q1701" s="2495">
        <v>0</v>
      </c>
      <c r="R1701" s="2495">
        <v>0</v>
      </c>
      <c r="S1701" s="2495">
        <v>0</v>
      </c>
      <c r="T1701" s="2495">
        <v>0</v>
      </c>
      <c r="U1701" s="2495">
        <v>0</v>
      </c>
      <c r="V1701" s="2495">
        <v>0</v>
      </c>
      <c r="W1701" s="2478"/>
      <c r="X1701" s="2186"/>
      <c r="Y1701" s="2185"/>
    </row>
    <row r="1702" spans="1:25" s="152" customFormat="1" ht="13.8">
      <c r="A1702" s="2226" t="s">
        <v>232</v>
      </c>
      <c r="E1702" s="2489">
        <v>3</v>
      </c>
      <c r="F1702" s="2490" t="s">
        <v>1500</v>
      </c>
      <c r="G1702" s="2494" t="s">
        <v>964</v>
      </c>
      <c r="H1702" s="2494" t="s">
        <v>114</v>
      </c>
      <c r="I1702" s="2185" t="s">
        <v>1434</v>
      </c>
      <c r="J1702" s="2495">
        <v>0</v>
      </c>
      <c r="K1702" s="2495">
        <v>0</v>
      </c>
      <c r="L1702" s="2495">
        <v>0</v>
      </c>
      <c r="M1702" s="2495">
        <v>0</v>
      </c>
      <c r="N1702" s="2495">
        <v>0</v>
      </c>
      <c r="O1702" s="2495">
        <v>0</v>
      </c>
      <c r="P1702" s="2495">
        <v>0</v>
      </c>
      <c r="Q1702" s="2495">
        <v>0</v>
      </c>
      <c r="R1702" s="2495">
        <v>0</v>
      </c>
      <c r="S1702" s="2495">
        <v>0</v>
      </c>
      <c r="T1702" s="2495">
        <v>0</v>
      </c>
      <c r="U1702" s="2495">
        <v>0</v>
      </c>
      <c r="V1702" s="2495">
        <v>0</v>
      </c>
      <c r="W1702" s="2478"/>
      <c r="X1702" s="2186"/>
      <c r="Y1702" s="2185"/>
    </row>
    <row r="1703" spans="1:25" s="152" customFormat="1" ht="13.8">
      <c r="A1703" s="2226" t="s">
        <v>232</v>
      </c>
      <c r="E1703" s="2489">
        <v>4</v>
      </c>
      <c r="F1703" s="2490" t="s">
        <v>1503</v>
      </c>
      <c r="G1703" s="2494" t="s">
        <v>971</v>
      </c>
      <c r="H1703" s="2494" t="s">
        <v>114</v>
      </c>
      <c r="I1703" s="2185" t="s">
        <v>1434</v>
      </c>
      <c r="J1703" s="2495">
        <v>0</v>
      </c>
      <c r="K1703" s="2495">
        <v>0</v>
      </c>
      <c r="L1703" s="2495">
        <v>0</v>
      </c>
      <c r="M1703" s="2495">
        <v>0</v>
      </c>
      <c r="N1703" s="2495">
        <v>0</v>
      </c>
      <c r="O1703" s="2495">
        <v>0</v>
      </c>
      <c r="P1703" s="2495">
        <v>0</v>
      </c>
      <c r="Q1703" s="2495">
        <v>0</v>
      </c>
      <c r="R1703" s="2495">
        <v>0</v>
      </c>
      <c r="S1703" s="2495">
        <v>0</v>
      </c>
      <c r="T1703" s="2495">
        <v>0</v>
      </c>
      <c r="U1703" s="2495">
        <v>0</v>
      </c>
      <c r="V1703" s="2495">
        <v>0</v>
      </c>
      <c r="W1703" s="2478"/>
      <c r="X1703" s="2186"/>
      <c r="Y1703" s="2185"/>
    </row>
    <row r="1704" spans="1:25" s="152" customFormat="1" ht="13.8">
      <c r="A1704" s="2226" t="s">
        <v>232</v>
      </c>
      <c r="E1704" s="2489">
        <v>5</v>
      </c>
      <c r="F1704" s="2490" t="s">
        <v>1504</v>
      </c>
      <c r="G1704" s="2494" t="s">
        <v>978</v>
      </c>
      <c r="H1704" s="2494" t="s">
        <v>114</v>
      </c>
      <c r="I1704" s="2185" t="s">
        <v>1434</v>
      </c>
      <c r="J1704" s="2495">
        <v>0</v>
      </c>
      <c r="K1704" s="2495">
        <v>0</v>
      </c>
      <c r="L1704" s="2495">
        <v>0</v>
      </c>
      <c r="M1704" s="2495">
        <v>0</v>
      </c>
      <c r="N1704" s="2495">
        <v>0</v>
      </c>
      <c r="O1704" s="2495">
        <v>0</v>
      </c>
      <c r="P1704" s="2495">
        <v>0</v>
      </c>
      <c r="Q1704" s="2495">
        <v>0</v>
      </c>
      <c r="R1704" s="2495">
        <v>0</v>
      </c>
      <c r="S1704" s="2495">
        <v>0</v>
      </c>
      <c r="T1704" s="2495">
        <v>0</v>
      </c>
      <c r="U1704" s="2495">
        <v>0</v>
      </c>
      <c r="V1704" s="2495">
        <v>0</v>
      </c>
      <c r="W1704" s="2478"/>
      <c r="X1704" s="2186"/>
      <c r="Y1704" s="2185"/>
    </row>
    <row r="1705" spans="1:25" s="152" customFormat="1" ht="13.8">
      <c r="A1705" s="2226" t="s">
        <v>232</v>
      </c>
      <c r="E1705" s="2489">
        <v>6</v>
      </c>
      <c r="F1705" s="2490" t="s">
        <v>1505</v>
      </c>
      <c r="G1705" s="2494" t="s">
        <v>985</v>
      </c>
      <c r="H1705" s="2494" t="s">
        <v>114</v>
      </c>
      <c r="I1705" s="2185" t="s">
        <v>1434</v>
      </c>
      <c r="J1705" s="2495">
        <v>0</v>
      </c>
      <c r="K1705" s="2495">
        <v>0</v>
      </c>
      <c r="L1705" s="2495">
        <v>0</v>
      </c>
      <c r="M1705" s="2495">
        <v>0</v>
      </c>
      <c r="N1705" s="2495">
        <v>0</v>
      </c>
      <c r="O1705" s="2495">
        <v>0</v>
      </c>
      <c r="P1705" s="2495">
        <v>0</v>
      </c>
      <c r="Q1705" s="2495">
        <v>0</v>
      </c>
      <c r="R1705" s="2495">
        <v>0</v>
      </c>
      <c r="S1705" s="2495">
        <v>0</v>
      </c>
      <c r="T1705" s="2495">
        <v>0</v>
      </c>
      <c r="U1705" s="2495">
        <v>0</v>
      </c>
      <c r="V1705" s="2495">
        <v>0</v>
      </c>
      <c r="W1705" s="2478"/>
      <c r="X1705" s="2186"/>
      <c r="Y1705" s="2185"/>
    </row>
    <row r="1706" spans="1:25" s="152" customFormat="1" ht="13.8">
      <c r="A1706" s="2226" t="s">
        <v>232</v>
      </c>
      <c r="E1706" s="2489">
        <v>7</v>
      </c>
      <c r="F1706" s="2490" t="s">
        <v>1508</v>
      </c>
      <c r="G1706" s="2494" t="s">
        <v>996</v>
      </c>
      <c r="H1706" s="2494" t="s">
        <v>114</v>
      </c>
      <c r="I1706" s="2185" t="s">
        <v>1434</v>
      </c>
      <c r="J1706" s="2495">
        <v>0</v>
      </c>
      <c r="K1706" s="2495">
        <v>0</v>
      </c>
      <c r="L1706" s="2495">
        <v>0</v>
      </c>
      <c r="M1706" s="2495">
        <v>0</v>
      </c>
      <c r="N1706" s="2495">
        <v>0</v>
      </c>
      <c r="O1706" s="2495">
        <v>0</v>
      </c>
      <c r="P1706" s="2495">
        <v>0</v>
      </c>
      <c r="Q1706" s="2495">
        <v>0</v>
      </c>
      <c r="R1706" s="2495">
        <v>0</v>
      </c>
      <c r="S1706" s="2495">
        <v>0</v>
      </c>
      <c r="T1706" s="2495">
        <v>0</v>
      </c>
      <c r="U1706" s="2495">
        <v>0</v>
      </c>
      <c r="V1706" s="2495">
        <v>0</v>
      </c>
      <c r="W1706" s="2478"/>
      <c r="X1706" s="2186"/>
      <c r="Y1706" s="2185"/>
    </row>
    <row r="1707" spans="1:25" s="152" customFormat="1" ht="13.8">
      <c r="A1707" s="2226" t="s">
        <v>232</v>
      </c>
      <c r="E1707" s="2489">
        <v>8</v>
      </c>
      <c r="F1707" s="2490" t="s">
        <v>1510</v>
      </c>
      <c r="G1707" s="2494" t="s">
        <v>1004</v>
      </c>
      <c r="H1707" s="2494" t="s">
        <v>114</v>
      </c>
      <c r="I1707" s="2185" t="s">
        <v>1434</v>
      </c>
      <c r="J1707" s="2495">
        <v>0</v>
      </c>
      <c r="K1707" s="2495">
        <v>0</v>
      </c>
      <c r="L1707" s="2495">
        <v>0</v>
      </c>
      <c r="M1707" s="2495">
        <v>0</v>
      </c>
      <c r="N1707" s="2495">
        <v>0</v>
      </c>
      <c r="O1707" s="2495">
        <v>0</v>
      </c>
      <c r="P1707" s="2495">
        <v>0</v>
      </c>
      <c r="Q1707" s="2495">
        <v>0</v>
      </c>
      <c r="R1707" s="2495">
        <v>0</v>
      </c>
      <c r="S1707" s="2495">
        <v>0</v>
      </c>
      <c r="T1707" s="2495">
        <v>0</v>
      </c>
      <c r="U1707" s="2495">
        <v>0</v>
      </c>
      <c r="V1707" s="2495">
        <v>0</v>
      </c>
      <c r="W1707" s="2478"/>
      <c r="X1707" s="2186"/>
      <c r="Y1707" s="2185"/>
    </row>
    <row r="1708" spans="1:25" s="152" customFormat="1" ht="13.8">
      <c r="A1708" s="2226" t="s">
        <v>590</v>
      </c>
      <c r="E1708" s="2489">
        <v>9</v>
      </c>
      <c r="F1708" s="2490" t="s">
        <v>1027</v>
      </c>
      <c r="G1708" s="2494">
        <v>0</v>
      </c>
      <c r="H1708" s="2494" t="s">
        <v>1027</v>
      </c>
      <c r="I1708" s="2185" t="s">
        <v>1434</v>
      </c>
      <c r="J1708" s="2495" t="s">
        <v>232</v>
      </c>
      <c r="K1708" s="2495" t="s">
        <v>232</v>
      </c>
      <c r="L1708" s="2495" t="s">
        <v>232</v>
      </c>
      <c r="M1708" s="2495" t="s">
        <v>232</v>
      </c>
      <c r="N1708" s="2495" t="s">
        <v>232</v>
      </c>
      <c r="O1708" s="2495" t="s">
        <v>232</v>
      </c>
      <c r="P1708" s="2495" t="s">
        <v>232</v>
      </c>
      <c r="Q1708" s="2495" t="s">
        <v>232</v>
      </c>
      <c r="R1708" s="2495" t="s">
        <v>232</v>
      </c>
      <c r="S1708" s="2495" t="s">
        <v>232</v>
      </c>
      <c r="T1708" s="2495" t="s">
        <v>232</v>
      </c>
      <c r="U1708" s="2495" t="s">
        <v>232</v>
      </c>
      <c r="V1708" s="2495" t="s">
        <v>232</v>
      </c>
      <c r="W1708" s="2478"/>
      <c r="X1708" s="2186"/>
      <c r="Y1708" s="2185"/>
    </row>
    <row r="1709" spans="1:25" s="152" customFormat="1" ht="13.8">
      <c r="A1709" s="2226" t="s">
        <v>590</v>
      </c>
      <c r="E1709" s="2489">
        <v>10</v>
      </c>
      <c r="F1709" s="2490" t="s">
        <v>1027</v>
      </c>
      <c r="G1709" s="2494">
        <v>0</v>
      </c>
      <c r="H1709" s="2494" t="s">
        <v>1027</v>
      </c>
      <c r="I1709" s="2185" t="s">
        <v>1434</v>
      </c>
      <c r="J1709" s="2495" t="s">
        <v>232</v>
      </c>
      <c r="K1709" s="2495" t="s">
        <v>232</v>
      </c>
      <c r="L1709" s="2495" t="s">
        <v>232</v>
      </c>
      <c r="M1709" s="2495" t="s">
        <v>232</v>
      </c>
      <c r="N1709" s="2495" t="s">
        <v>232</v>
      </c>
      <c r="O1709" s="2495" t="s">
        <v>232</v>
      </c>
      <c r="P1709" s="2495" t="s">
        <v>232</v>
      </c>
      <c r="Q1709" s="2495" t="s">
        <v>232</v>
      </c>
      <c r="R1709" s="2495" t="s">
        <v>232</v>
      </c>
      <c r="S1709" s="2495" t="s">
        <v>232</v>
      </c>
      <c r="T1709" s="2495" t="s">
        <v>232</v>
      </c>
      <c r="U1709" s="2495" t="s">
        <v>232</v>
      </c>
      <c r="V1709" s="2495" t="s">
        <v>232</v>
      </c>
      <c r="W1709" s="2478"/>
      <c r="X1709" s="2186"/>
      <c r="Y1709" s="2185"/>
    </row>
    <row r="1710" spans="1:25" s="152" customFormat="1" ht="13.8">
      <c r="A1710" s="2226" t="s">
        <v>590</v>
      </c>
      <c r="E1710" s="2489">
        <v>11</v>
      </c>
      <c r="F1710" s="2490" t="s">
        <v>1027</v>
      </c>
      <c r="G1710" s="2494">
        <v>0</v>
      </c>
      <c r="H1710" s="2494" t="s">
        <v>1027</v>
      </c>
      <c r="I1710" s="2185" t="s">
        <v>1434</v>
      </c>
      <c r="J1710" s="2495" t="s">
        <v>232</v>
      </c>
      <c r="K1710" s="2495" t="s">
        <v>232</v>
      </c>
      <c r="L1710" s="2495" t="s">
        <v>232</v>
      </c>
      <c r="M1710" s="2495" t="s">
        <v>232</v>
      </c>
      <c r="N1710" s="2495" t="s">
        <v>232</v>
      </c>
      <c r="O1710" s="2495" t="s">
        <v>232</v>
      </c>
      <c r="P1710" s="2495" t="s">
        <v>232</v>
      </c>
      <c r="Q1710" s="2495" t="s">
        <v>232</v>
      </c>
      <c r="R1710" s="2495" t="s">
        <v>232</v>
      </c>
      <c r="S1710" s="2495" t="s">
        <v>232</v>
      </c>
      <c r="T1710" s="2495" t="s">
        <v>232</v>
      </c>
      <c r="U1710" s="2495" t="s">
        <v>232</v>
      </c>
      <c r="V1710" s="2495" t="s">
        <v>232</v>
      </c>
      <c r="W1710" s="2478"/>
      <c r="X1710" s="2186"/>
      <c r="Y1710" s="2185"/>
    </row>
    <row r="1711" spans="1:25" s="152" customFormat="1" ht="13.8">
      <c r="A1711" s="2226" t="s">
        <v>590</v>
      </c>
      <c r="E1711" s="2489">
        <v>12</v>
      </c>
      <c r="F1711" s="2490" t="s">
        <v>1027</v>
      </c>
      <c r="G1711" s="2494">
        <v>0</v>
      </c>
      <c r="H1711" s="2494" t="s">
        <v>1027</v>
      </c>
      <c r="I1711" s="2185" t="s">
        <v>1434</v>
      </c>
      <c r="J1711" s="2495" t="s">
        <v>232</v>
      </c>
      <c r="K1711" s="2495" t="s">
        <v>232</v>
      </c>
      <c r="L1711" s="2495" t="s">
        <v>232</v>
      </c>
      <c r="M1711" s="2495" t="s">
        <v>232</v>
      </c>
      <c r="N1711" s="2495" t="s">
        <v>232</v>
      </c>
      <c r="O1711" s="2495" t="s">
        <v>232</v>
      </c>
      <c r="P1711" s="2495" t="s">
        <v>232</v>
      </c>
      <c r="Q1711" s="2495" t="s">
        <v>232</v>
      </c>
      <c r="R1711" s="2495" t="s">
        <v>232</v>
      </c>
      <c r="S1711" s="2495" t="s">
        <v>232</v>
      </c>
      <c r="T1711" s="2495" t="s">
        <v>232</v>
      </c>
      <c r="U1711" s="2495" t="s">
        <v>232</v>
      </c>
      <c r="V1711" s="2495" t="s">
        <v>232</v>
      </c>
      <c r="W1711" s="2478"/>
      <c r="X1711" s="2186"/>
      <c r="Y1711" s="2186"/>
    </row>
    <row r="1712" spans="1:25" s="152" customFormat="1" ht="13.8">
      <c r="A1712" s="2226" t="s">
        <v>590</v>
      </c>
      <c r="E1712" s="2489">
        <v>13</v>
      </c>
      <c r="F1712" s="2490" t="s">
        <v>1027</v>
      </c>
      <c r="G1712" s="2494">
        <v>0</v>
      </c>
      <c r="H1712" s="2494" t="s">
        <v>1027</v>
      </c>
      <c r="I1712" s="2185" t="s">
        <v>1434</v>
      </c>
      <c r="J1712" s="2495" t="s">
        <v>232</v>
      </c>
      <c r="K1712" s="2495" t="s">
        <v>232</v>
      </c>
      <c r="L1712" s="2495" t="s">
        <v>232</v>
      </c>
      <c r="M1712" s="2495" t="s">
        <v>232</v>
      </c>
      <c r="N1712" s="2495" t="s">
        <v>232</v>
      </c>
      <c r="O1712" s="2495" t="s">
        <v>232</v>
      </c>
      <c r="P1712" s="2495" t="s">
        <v>232</v>
      </c>
      <c r="Q1712" s="2495" t="s">
        <v>232</v>
      </c>
      <c r="R1712" s="2495" t="s">
        <v>232</v>
      </c>
      <c r="S1712" s="2495" t="s">
        <v>232</v>
      </c>
      <c r="T1712" s="2495" t="s">
        <v>232</v>
      </c>
      <c r="U1712" s="2495" t="s">
        <v>232</v>
      </c>
      <c r="V1712" s="2495" t="s">
        <v>232</v>
      </c>
      <c r="W1712" s="2478"/>
      <c r="X1712" s="2186"/>
      <c r="Y1712" s="2186"/>
    </row>
    <row r="1713" spans="1:68" s="152" customFormat="1" ht="13.8">
      <c r="A1713" s="2226" t="s">
        <v>590</v>
      </c>
      <c r="E1713" s="2489">
        <v>14</v>
      </c>
      <c r="F1713" s="2490" t="s">
        <v>1027</v>
      </c>
      <c r="G1713" s="2494">
        <v>0</v>
      </c>
      <c r="H1713" s="2494" t="s">
        <v>1027</v>
      </c>
      <c r="I1713" s="2185" t="s">
        <v>1434</v>
      </c>
      <c r="J1713" s="2495" t="s">
        <v>232</v>
      </c>
      <c r="K1713" s="2495" t="s">
        <v>232</v>
      </c>
      <c r="L1713" s="2495" t="s">
        <v>232</v>
      </c>
      <c r="M1713" s="2495" t="s">
        <v>232</v>
      </c>
      <c r="N1713" s="2495" t="s">
        <v>232</v>
      </c>
      <c r="O1713" s="2495" t="s">
        <v>232</v>
      </c>
      <c r="P1713" s="2495" t="s">
        <v>232</v>
      </c>
      <c r="Q1713" s="2495" t="s">
        <v>232</v>
      </c>
      <c r="R1713" s="2495" t="s">
        <v>232</v>
      </c>
      <c r="S1713" s="2495" t="s">
        <v>232</v>
      </c>
      <c r="T1713" s="2495" t="s">
        <v>232</v>
      </c>
      <c r="U1713" s="2495" t="s">
        <v>232</v>
      </c>
      <c r="V1713" s="2495" t="s">
        <v>232</v>
      </c>
      <c r="W1713" s="2478"/>
      <c r="X1713" s="2186"/>
      <c r="Y1713" s="2186"/>
    </row>
    <row r="1714" spans="1:68" s="152" customFormat="1" ht="13.8">
      <c r="A1714" s="2226" t="s">
        <v>590</v>
      </c>
      <c r="E1714" s="2489">
        <v>15</v>
      </c>
      <c r="F1714" s="2490" t="s">
        <v>1027</v>
      </c>
      <c r="G1714" s="2494">
        <v>0</v>
      </c>
      <c r="H1714" s="2494" t="s">
        <v>1027</v>
      </c>
      <c r="I1714" s="2185" t="s">
        <v>1434</v>
      </c>
      <c r="J1714" s="2495" t="s">
        <v>232</v>
      </c>
      <c r="K1714" s="2495" t="s">
        <v>232</v>
      </c>
      <c r="L1714" s="2495" t="s">
        <v>232</v>
      </c>
      <c r="M1714" s="2495" t="s">
        <v>232</v>
      </c>
      <c r="N1714" s="2495" t="s">
        <v>232</v>
      </c>
      <c r="O1714" s="2495" t="s">
        <v>232</v>
      </c>
      <c r="P1714" s="2495" t="s">
        <v>232</v>
      </c>
      <c r="Q1714" s="2495" t="s">
        <v>232</v>
      </c>
      <c r="R1714" s="2495" t="s">
        <v>232</v>
      </c>
      <c r="S1714" s="2495" t="s">
        <v>232</v>
      </c>
      <c r="T1714" s="2495" t="s">
        <v>232</v>
      </c>
      <c r="U1714" s="2495" t="s">
        <v>232</v>
      </c>
      <c r="V1714" s="2495" t="s">
        <v>232</v>
      </c>
      <c r="W1714" s="2478"/>
      <c r="X1714" s="2186"/>
      <c r="Y1714" s="2186"/>
    </row>
    <row r="1715" spans="1:68" s="152" customFormat="1" ht="13.8">
      <c r="A1715" s="2226" t="s">
        <v>590</v>
      </c>
      <c r="E1715" s="2489">
        <v>16</v>
      </c>
      <c r="F1715" s="2490" t="s">
        <v>1027</v>
      </c>
      <c r="G1715" s="2494">
        <v>0</v>
      </c>
      <c r="H1715" s="2494" t="s">
        <v>1027</v>
      </c>
      <c r="I1715" s="2185" t="s">
        <v>1434</v>
      </c>
      <c r="J1715" s="2495" t="s">
        <v>232</v>
      </c>
      <c r="K1715" s="2495" t="s">
        <v>232</v>
      </c>
      <c r="L1715" s="2495" t="s">
        <v>232</v>
      </c>
      <c r="M1715" s="2495" t="s">
        <v>232</v>
      </c>
      <c r="N1715" s="2495" t="s">
        <v>232</v>
      </c>
      <c r="O1715" s="2495" t="s">
        <v>232</v>
      </c>
      <c r="P1715" s="2495" t="s">
        <v>232</v>
      </c>
      <c r="Q1715" s="2495" t="s">
        <v>232</v>
      </c>
      <c r="R1715" s="2495" t="s">
        <v>232</v>
      </c>
      <c r="S1715" s="2495" t="s">
        <v>232</v>
      </c>
      <c r="T1715" s="2495" t="s">
        <v>232</v>
      </c>
      <c r="U1715" s="2495" t="s">
        <v>232</v>
      </c>
      <c r="V1715" s="2495" t="s">
        <v>232</v>
      </c>
      <c r="W1715" s="2478"/>
      <c r="X1715" s="2186"/>
      <c r="Y1715" s="2186"/>
    </row>
    <row r="1716" spans="1:68" s="152" customFormat="1" ht="13.8">
      <c r="A1716" s="2226" t="s">
        <v>590</v>
      </c>
      <c r="E1716" s="2489">
        <v>17</v>
      </c>
      <c r="F1716" s="2490" t="s">
        <v>1027</v>
      </c>
      <c r="G1716" s="2494">
        <v>0</v>
      </c>
      <c r="H1716" s="2494" t="s">
        <v>1027</v>
      </c>
      <c r="I1716" s="2185" t="s">
        <v>1434</v>
      </c>
      <c r="J1716" s="2495" t="s">
        <v>232</v>
      </c>
      <c r="K1716" s="2495" t="s">
        <v>232</v>
      </c>
      <c r="L1716" s="2495" t="s">
        <v>232</v>
      </c>
      <c r="M1716" s="2495" t="s">
        <v>232</v>
      </c>
      <c r="N1716" s="2495" t="s">
        <v>232</v>
      </c>
      <c r="O1716" s="2495" t="s">
        <v>232</v>
      </c>
      <c r="P1716" s="2495" t="s">
        <v>232</v>
      </c>
      <c r="Q1716" s="2495" t="s">
        <v>232</v>
      </c>
      <c r="R1716" s="2495" t="s">
        <v>232</v>
      </c>
      <c r="S1716" s="2495" t="s">
        <v>232</v>
      </c>
      <c r="T1716" s="2495" t="s">
        <v>232</v>
      </c>
      <c r="U1716" s="2495" t="s">
        <v>232</v>
      </c>
      <c r="V1716" s="2495" t="s">
        <v>232</v>
      </c>
      <c r="W1716" s="2478"/>
      <c r="X1716" s="2186"/>
      <c r="Y1716" s="2186"/>
    </row>
    <row r="1717" spans="1:68" s="152" customFormat="1" ht="13.8">
      <c r="A1717" s="2226" t="s">
        <v>590</v>
      </c>
      <c r="E1717" s="2489">
        <v>18</v>
      </c>
      <c r="F1717" s="2490" t="s">
        <v>1027</v>
      </c>
      <c r="G1717" s="2494">
        <v>0</v>
      </c>
      <c r="H1717" s="2494" t="s">
        <v>1027</v>
      </c>
      <c r="I1717" s="2185" t="s">
        <v>1434</v>
      </c>
      <c r="J1717" s="2495" t="s">
        <v>232</v>
      </c>
      <c r="K1717" s="2495" t="s">
        <v>232</v>
      </c>
      <c r="L1717" s="2495" t="s">
        <v>232</v>
      </c>
      <c r="M1717" s="2495" t="s">
        <v>232</v>
      </c>
      <c r="N1717" s="2495" t="s">
        <v>232</v>
      </c>
      <c r="O1717" s="2495" t="s">
        <v>232</v>
      </c>
      <c r="P1717" s="2495" t="s">
        <v>232</v>
      </c>
      <c r="Q1717" s="2495" t="s">
        <v>232</v>
      </c>
      <c r="R1717" s="2495" t="s">
        <v>232</v>
      </c>
      <c r="S1717" s="2495" t="s">
        <v>232</v>
      </c>
      <c r="T1717" s="2495" t="s">
        <v>232</v>
      </c>
      <c r="U1717" s="2495" t="s">
        <v>232</v>
      </c>
      <c r="V1717" s="2495" t="s">
        <v>232</v>
      </c>
      <c r="W1717" s="2478"/>
      <c r="X1717" s="2186"/>
      <c r="Y1717" s="2186"/>
    </row>
    <row r="1718" spans="1:68" s="152" customFormat="1" ht="13.8">
      <c r="A1718" s="2226" t="s">
        <v>590</v>
      </c>
      <c r="E1718" s="2489">
        <v>19</v>
      </c>
      <c r="F1718" s="2490" t="s">
        <v>1027</v>
      </c>
      <c r="G1718" s="2494">
        <v>0</v>
      </c>
      <c r="H1718" s="2494" t="s">
        <v>1027</v>
      </c>
      <c r="I1718" s="2185" t="s">
        <v>1434</v>
      </c>
      <c r="J1718" s="2495" t="s">
        <v>232</v>
      </c>
      <c r="K1718" s="2495" t="s">
        <v>232</v>
      </c>
      <c r="L1718" s="2495" t="s">
        <v>232</v>
      </c>
      <c r="M1718" s="2495" t="s">
        <v>232</v>
      </c>
      <c r="N1718" s="2495" t="s">
        <v>232</v>
      </c>
      <c r="O1718" s="2495" t="s">
        <v>232</v>
      </c>
      <c r="P1718" s="2495" t="s">
        <v>232</v>
      </c>
      <c r="Q1718" s="2495" t="s">
        <v>232</v>
      </c>
      <c r="R1718" s="2495" t="s">
        <v>232</v>
      </c>
      <c r="S1718" s="2495" t="s">
        <v>232</v>
      </c>
      <c r="T1718" s="2495" t="s">
        <v>232</v>
      </c>
      <c r="U1718" s="2495" t="s">
        <v>232</v>
      </c>
      <c r="V1718" s="2495" t="s">
        <v>232</v>
      </c>
      <c r="W1718" s="2478"/>
      <c r="X1718" s="2186"/>
      <c r="Y1718" s="2186"/>
    </row>
    <row r="1719" spans="1:68" s="152" customFormat="1" ht="13.8">
      <c r="A1719" s="2226" t="s">
        <v>590</v>
      </c>
      <c r="E1719" s="2489">
        <v>20</v>
      </c>
      <c r="F1719" s="2490" t="s">
        <v>1027</v>
      </c>
      <c r="G1719" s="2494">
        <v>0</v>
      </c>
      <c r="H1719" s="2494" t="s">
        <v>1027</v>
      </c>
      <c r="I1719" s="2185" t="s">
        <v>1434</v>
      </c>
      <c r="J1719" s="2495" t="s">
        <v>232</v>
      </c>
      <c r="K1719" s="2495" t="s">
        <v>232</v>
      </c>
      <c r="L1719" s="2495" t="s">
        <v>232</v>
      </c>
      <c r="M1719" s="2495" t="s">
        <v>232</v>
      </c>
      <c r="N1719" s="2495" t="s">
        <v>232</v>
      </c>
      <c r="O1719" s="2495" t="s">
        <v>232</v>
      </c>
      <c r="P1719" s="2495" t="s">
        <v>232</v>
      </c>
      <c r="Q1719" s="2495" t="s">
        <v>232</v>
      </c>
      <c r="R1719" s="2495" t="s">
        <v>232</v>
      </c>
      <c r="S1719" s="2495" t="s">
        <v>232</v>
      </c>
      <c r="T1719" s="2495" t="s">
        <v>232</v>
      </c>
      <c r="U1719" s="2495" t="s">
        <v>232</v>
      </c>
      <c r="V1719" s="2495" t="s">
        <v>232</v>
      </c>
      <c r="W1719" s="2478"/>
      <c r="X1719" s="2186"/>
      <c r="Y1719" s="2186"/>
    </row>
    <row r="1720" spans="1:68" s="152" customFormat="1" ht="13.8">
      <c r="A1720" s="2226" t="s">
        <v>590</v>
      </c>
      <c r="E1720" s="2489">
        <v>21</v>
      </c>
      <c r="F1720" s="2490" t="s">
        <v>1027</v>
      </c>
      <c r="G1720" s="2494">
        <v>0</v>
      </c>
      <c r="H1720" s="2494" t="s">
        <v>1027</v>
      </c>
      <c r="I1720" s="2185" t="s">
        <v>1434</v>
      </c>
      <c r="J1720" s="2495" t="s">
        <v>232</v>
      </c>
      <c r="K1720" s="2495" t="s">
        <v>232</v>
      </c>
      <c r="L1720" s="2495" t="s">
        <v>232</v>
      </c>
      <c r="M1720" s="2495" t="s">
        <v>232</v>
      </c>
      <c r="N1720" s="2495" t="s">
        <v>232</v>
      </c>
      <c r="O1720" s="2495" t="s">
        <v>232</v>
      </c>
      <c r="P1720" s="2495" t="s">
        <v>232</v>
      </c>
      <c r="Q1720" s="2495" t="s">
        <v>232</v>
      </c>
      <c r="R1720" s="2495" t="s">
        <v>232</v>
      </c>
      <c r="S1720" s="2495" t="s">
        <v>232</v>
      </c>
      <c r="T1720" s="2495" t="s">
        <v>232</v>
      </c>
      <c r="U1720" s="2495" t="s">
        <v>232</v>
      </c>
      <c r="V1720" s="2495" t="s">
        <v>232</v>
      </c>
      <c r="W1720" s="2478"/>
      <c r="X1720" s="2186"/>
      <c r="Y1720" s="2186"/>
    </row>
    <row r="1721" spans="1:68" s="152" customFormat="1" ht="13.8">
      <c r="A1721" s="2226" t="s">
        <v>590</v>
      </c>
      <c r="E1721" s="2489">
        <v>22</v>
      </c>
      <c r="F1721" s="2490" t="s">
        <v>1027</v>
      </c>
      <c r="G1721" s="2494">
        <v>0</v>
      </c>
      <c r="H1721" s="2494" t="s">
        <v>1027</v>
      </c>
      <c r="I1721" s="2185" t="s">
        <v>1434</v>
      </c>
      <c r="J1721" s="2495" t="s">
        <v>232</v>
      </c>
      <c r="K1721" s="2495" t="s">
        <v>232</v>
      </c>
      <c r="L1721" s="2495" t="s">
        <v>232</v>
      </c>
      <c r="M1721" s="2495" t="s">
        <v>232</v>
      </c>
      <c r="N1721" s="2495" t="s">
        <v>232</v>
      </c>
      <c r="O1721" s="2495" t="s">
        <v>232</v>
      </c>
      <c r="P1721" s="2495" t="s">
        <v>232</v>
      </c>
      <c r="Q1721" s="2495" t="s">
        <v>232</v>
      </c>
      <c r="R1721" s="2495" t="s">
        <v>232</v>
      </c>
      <c r="S1721" s="2495" t="s">
        <v>232</v>
      </c>
      <c r="T1721" s="2495" t="s">
        <v>232</v>
      </c>
      <c r="U1721" s="2495" t="s">
        <v>232</v>
      </c>
      <c r="V1721" s="2495" t="s">
        <v>232</v>
      </c>
      <c r="W1721" s="2478"/>
      <c r="X1721" s="2186"/>
      <c r="Y1721" s="2186"/>
    </row>
    <row r="1722" spans="1:68" s="152" customFormat="1" ht="13.8">
      <c r="A1722" s="2226" t="s">
        <v>590</v>
      </c>
      <c r="E1722" s="2489">
        <v>23</v>
      </c>
      <c r="F1722" s="2490" t="s">
        <v>1027</v>
      </c>
      <c r="G1722" s="2494">
        <v>0</v>
      </c>
      <c r="H1722" s="2494" t="s">
        <v>1027</v>
      </c>
      <c r="I1722" s="2185" t="s">
        <v>1434</v>
      </c>
      <c r="J1722" s="2495" t="s">
        <v>232</v>
      </c>
      <c r="K1722" s="2495" t="s">
        <v>232</v>
      </c>
      <c r="L1722" s="2495" t="s">
        <v>232</v>
      </c>
      <c r="M1722" s="2495" t="s">
        <v>232</v>
      </c>
      <c r="N1722" s="2495" t="s">
        <v>232</v>
      </c>
      <c r="O1722" s="2495" t="s">
        <v>232</v>
      </c>
      <c r="P1722" s="2495" t="s">
        <v>232</v>
      </c>
      <c r="Q1722" s="2495" t="s">
        <v>232</v>
      </c>
      <c r="R1722" s="2495" t="s">
        <v>232</v>
      </c>
      <c r="S1722" s="2495" t="s">
        <v>232</v>
      </c>
      <c r="T1722" s="2495" t="s">
        <v>232</v>
      </c>
      <c r="U1722" s="2495" t="s">
        <v>232</v>
      </c>
      <c r="V1722" s="2495" t="s">
        <v>232</v>
      </c>
      <c r="W1722" s="2478"/>
      <c r="X1722" s="2186"/>
      <c r="Y1722" s="2186"/>
    </row>
    <row r="1723" spans="1:68" s="152" customFormat="1" ht="13.8">
      <c r="A1723" s="2226" t="s">
        <v>590</v>
      </c>
      <c r="E1723" s="2489">
        <v>24</v>
      </c>
      <c r="F1723" s="2490" t="s">
        <v>1027</v>
      </c>
      <c r="G1723" s="2494">
        <v>0</v>
      </c>
      <c r="H1723" s="2494" t="s">
        <v>1027</v>
      </c>
      <c r="I1723" s="2185" t="s">
        <v>1434</v>
      </c>
      <c r="J1723" s="2495" t="s">
        <v>232</v>
      </c>
      <c r="K1723" s="2495" t="s">
        <v>232</v>
      </c>
      <c r="L1723" s="2495" t="s">
        <v>232</v>
      </c>
      <c r="M1723" s="2495" t="s">
        <v>232</v>
      </c>
      <c r="N1723" s="2495" t="s">
        <v>232</v>
      </c>
      <c r="O1723" s="2495" t="s">
        <v>232</v>
      </c>
      <c r="P1723" s="2495" t="s">
        <v>232</v>
      </c>
      <c r="Q1723" s="2495" t="s">
        <v>232</v>
      </c>
      <c r="R1723" s="2495" t="s">
        <v>232</v>
      </c>
      <c r="S1723" s="2495" t="s">
        <v>232</v>
      </c>
      <c r="T1723" s="2495" t="s">
        <v>232</v>
      </c>
      <c r="U1723" s="2495" t="s">
        <v>232</v>
      </c>
      <c r="V1723" s="2495" t="s">
        <v>232</v>
      </c>
      <c r="W1723" s="2478"/>
      <c r="X1723" s="2186"/>
      <c r="Y1723" s="2186"/>
    </row>
    <row r="1724" spans="1:68" ht="12" customHeight="1">
      <c r="A1724" s="2226" t="s">
        <v>590</v>
      </c>
      <c r="B1724" s="152"/>
      <c r="C1724" s="152"/>
      <c r="D1724" s="152"/>
      <c r="E1724" s="2489">
        <v>25</v>
      </c>
      <c r="F1724" s="2490" t="s">
        <v>1027</v>
      </c>
      <c r="G1724" s="2494">
        <v>0</v>
      </c>
      <c r="H1724" s="2494" t="s">
        <v>1027</v>
      </c>
      <c r="I1724" s="2185" t="s">
        <v>1434</v>
      </c>
      <c r="J1724" s="2495" t="s">
        <v>232</v>
      </c>
      <c r="K1724" s="2495" t="s">
        <v>232</v>
      </c>
      <c r="L1724" s="2495" t="s">
        <v>232</v>
      </c>
      <c r="M1724" s="2495" t="s">
        <v>232</v>
      </c>
      <c r="N1724" s="2495" t="s">
        <v>232</v>
      </c>
      <c r="O1724" s="2495" t="s">
        <v>232</v>
      </c>
      <c r="P1724" s="2495" t="s">
        <v>232</v>
      </c>
      <c r="Q1724" s="2495" t="s">
        <v>232</v>
      </c>
      <c r="R1724" s="2495" t="s">
        <v>232</v>
      </c>
      <c r="S1724" s="2495" t="s">
        <v>232</v>
      </c>
      <c r="T1724" s="2495" t="s">
        <v>232</v>
      </c>
      <c r="U1724" s="2495" t="s">
        <v>232</v>
      </c>
      <c r="V1724" s="2495" t="s">
        <v>232</v>
      </c>
      <c r="W1724" s="2478"/>
      <c r="X1724" s="2186"/>
      <c r="Y1724" s="2185"/>
      <c r="Z1724" s="152"/>
      <c r="AA1724" s="152"/>
      <c r="AB1724" s="152"/>
      <c r="AC1724" s="152"/>
      <c r="AD1724" s="152"/>
      <c r="AE1724" s="152"/>
      <c r="AF1724" s="152"/>
      <c r="AG1724" s="152"/>
      <c r="AH1724" s="152"/>
      <c r="AI1724" s="152"/>
      <c r="AJ1724" s="152"/>
      <c r="AK1724" s="152"/>
      <c r="AL1724" s="152"/>
      <c r="AM1724" s="152"/>
      <c r="AN1724" s="152"/>
      <c r="AO1724" s="152"/>
      <c r="AP1724" s="152"/>
      <c r="AQ1724" s="152"/>
      <c r="AR1724" s="152"/>
      <c r="AS1724" s="152"/>
      <c r="AT1724" s="152"/>
      <c r="AU1724" s="152"/>
      <c r="AV1724" s="152"/>
      <c r="AW1724" s="152"/>
      <c r="AX1724" s="152"/>
      <c r="AY1724" s="152"/>
      <c r="AZ1724" s="152"/>
      <c r="BA1724" s="152"/>
      <c r="BB1724" s="152"/>
      <c r="BC1724" s="152"/>
      <c r="BD1724" s="152"/>
      <c r="BE1724" s="152"/>
      <c r="BF1724" s="152"/>
      <c r="BG1724" s="152"/>
      <c r="BH1724" s="152"/>
      <c r="BI1724" s="152"/>
      <c r="BJ1724" s="152"/>
      <c r="BK1724" s="152"/>
      <c r="BL1724" s="152"/>
      <c r="BM1724" s="152"/>
      <c r="BN1724" s="152"/>
      <c r="BO1724" s="152"/>
      <c r="BP1724" s="152"/>
    </row>
    <row r="1725" spans="1:68" ht="12" customHeight="1">
      <c r="A1725" s="152"/>
      <c r="B1725" s="152"/>
      <c r="C1725" s="152"/>
      <c r="D1725" s="152"/>
      <c r="E1725" s="2476"/>
      <c r="F1725" s="2491"/>
      <c r="G1725" s="2491"/>
      <c r="H1725" s="2491"/>
      <c r="I1725" s="2185"/>
      <c r="J1725" s="2496"/>
      <c r="K1725" s="2496"/>
      <c r="L1725" s="2496"/>
      <c r="M1725" s="2496"/>
      <c r="N1725" s="2496"/>
      <c r="O1725" s="2496"/>
      <c r="P1725" s="2496"/>
      <c r="Q1725" s="2496"/>
      <c r="R1725" s="2496"/>
      <c r="S1725" s="2496"/>
      <c r="T1725" s="2496"/>
      <c r="U1725" s="2496"/>
      <c r="V1725" s="2496"/>
      <c r="W1725" s="2478"/>
      <c r="X1725" s="2186"/>
      <c r="Y1725" s="2185"/>
      <c r="Z1725" s="152"/>
      <c r="AA1725" s="152"/>
      <c r="AB1725" s="152"/>
      <c r="AC1725" s="152"/>
      <c r="AD1725" s="152"/>
      <c r="AE1725" s="152"/>
      <c r="AF1725" s="152"/>
      <c r="AG1725" s="152"/>
      <c r="AV1725" s="152"/>
      <c r="AW1725" s="152"/>
      <c r="AX1725" s="152"/>
      <c r="AY1725" s="152"/>
      <c r="AZ1725" s="152"/>
      <c r="BA1725" s="152"/>
      <c r="BB1725" s="152"/>
      <c r="BC1725" s="152"/>
      <c r="BD1725" s="152"/>
      <c r="BE1725" s="152"/>
      <c r="BF1725" s="152"/>
      <c r="BG1725" s="152"/>
      <c r="BH1725" s="152"/>
      <c r="BI1725" s="152"/>
      <c r="BJ1725" s="152"/>
      <c r="BK1725" s="152"/>
      <c r="BL1725" s="152"/>
      <c r="BM1725" s="152"/>
      <c r="BN1725" s="152"/>
      <c r="BO1725" s="152"/>
      <c r="BP1725" s="152"/>
    </row>
    <row r="1726" spans="1:68" ht="12" customHeight="1">
      <c r="A1726" s="152"/>
      <c r="B1726" s="152"/>
      <c r="C1726" s="152"/>
      <c r="D1726" s="152"/>
      <c r="E1726" s="2476"/>
      <c r="F1726" s="2477"/>
      <c r="G1726" s="2477"/>
      <c r="H1726" s="2477"/>
      <c r="I1726" s="2320"/>
      <c r="J1726" s="2286" t="s">
        <v>988</v>
      </c>
      <c r="K1726" s="2286" t="s">
        <v>1486</v>
      </c>
      <c r="L1726" s="2288"/>
      <c r="M1726" s="2288"/>
      <c r="N1726" s="2288"/>
      <c r="O1726" s="2288"/>
      <c r="P1726" s="2288"/>
      <c r="Q1726" s="2288"/>
      <c r="R1726" s="2288"/>
      <c r="S1726" s="2288"/>
      <c r="T1726" s="2288"/>
      <c r="U1726" s="2288"/>
      <c r="V1726" s="2288"/>
      <c r="W1726" s="2478"/>
      <c r="X1726" s="2186"/>
      <c r="Y1726" s="2185"/>
      <c r="Z1726" s="152"/>
      <c r="AA1726" s="152"/>
      <c r="AB1726" s="152"/>
      <c r="AC1726" s="152"/>
      <c r="AD1726" s="152"/>
      <c r="AE1726" s="152"/>
      <c r="AF1726" s="152"/>
    </row>
    <row r="1727" spans="1:68" ht="12" customHeight="1">
      <c r="A1727" s="152"/>
      <c r="B1727" s="152"/>
      <c r="C1727" s="152"/>
      <c r="D1727" s="152"/>
      <c r="E1727" s="2476"/>
      <c r="F1727" s="2481" t="s">
        <v>997</v>
      </c>
      <c r="G1727" s="2482" t="s">
        <v>1485</v>
      </c>
      <c r="H1727" s="2320"/>
      <c r="I1727" s="2320"/>
      <c r="J1727" s="2288" t="s">
        <v>1471</v>
      </c>
      <c r="K1727" s="2288" t="s">
        <v>1472</v>
      </c>
      <c r="L1727" s="2288" t="s">
        <v>1473</v>
      </c>
      <c r="M1727" s="2288" t="s">
        <v>1474</v>
      </c>
      <c r="N1727" s="2288" t="s">
        <v>1475</v>
      </c>
      <c r="O1727" s="2288" t="s">
        <v>1476</v>
      </c>
      <c r="P1727" s="2288" t="s">
        <v>1477</v>
      </c>
      <c r="Q1727" s="2288" t="s">
        <v>1478</v>
      </c>
      <c r="R1727" s="2288" t="s">
        <v>1479</v>
      </c>
      <c r="S1727" s="2288" t="s">
        <v>1480</v>
      </c>
      <c r="T1727" s="2288" t="s">
        <v>1481</v>
      </c>
      <c r="U1727" s="2288" t="s">
        <v>1482</v>
      </c>
      <c r="V1727" s="2288" t="s">
        <v>1483</v>
      </c>
      <c r="W1727" s="2478"/>
      <c r="X1727" s="2186"/>
      <c r="Y1727" s="2185"/>
      <c r="Z1727" s="152"/>
      <c r="AA1727" s="152"/>
      <c r="AB1727" s="152"/>
      <c r="AC1727" s="152"/>
      <c r="AD1727" s="152"/>
      <c r="AE1727" s="152"/>
      <c r="AF1727" s="152"/>
    </row>
    <row r="1728" spans="1:68" ht="12" customHeight="1">
      <c r="A1728" s="152"/>
      <c r="B1728" s="152"/>
      <c r="C1728" s="152"/>
      <c r="D1728" s="152"/>
      <c r="E1728" s="2483">
        <v>0</v>
      </c>
      <c r="F1728" s="2484">
        <v>0</v>
      </c>
      <c r="G1728" s="2485">
        <v>0</v>
      </c>
      <c r="H1728" s="2486" t="s">
        <v>114</v>
      </c>
      <c r="I1728" s="2487"/>
      <c r="J1728" s="2493" t="s">
        <v>59</v>
      </c>
      <c r="K1728" s="2493" t="s">
        <v>59</v>
      </c>
      <c r="L1728" s="2493" t="s">
        <v>59</v>
      </c>
      <c r="M1728" s="2493" t="s">
        <v>59</v>
      </c>
      <c r="N1728" s="2493" t="s">
        <v>59</v>
      </c>
      <c r="O1728" s="2493" t="s">
        <v>59</v>
      </c>
      <c r="P1728" s="2493" t="s">
        <v>59</v>
      </c>
      <c r="Q1728" s="2493" t="s">
        <v>59</v>
      </c>
      <c r="R1728" s="2493" t="s">
        <v>59</v>
      </c>
      <c r="S1728" s="2493" t="s">
        <v>59</v>
      </c>
      <c r="T1728" s="2493" t="s">
        <v>59</v>
      </c>
      <c r="U1728" s="2493" t="s">
        <v>59</v>
      </c>
      <c r="V1728" s="2493" t="s">
        <v>59</v>
      </c>
      <c r="W1728" s="2478"/>
      <c r="X1728" s="2186"/>
      <c r="Y1728" s="2185"/>
      <c r="Z1728" s="152"/>
      <c r="AA1728" s="152"/>
      <c r="AB1728" s="152"/>
      <c r="AC1728" s="152"/>
      <c r="AD1728" s="152"/>
      <c r="AE1728" s="152"/>
      <c r="AF1728" s="152"/>
    </row>
    <row r="1729" spans="1:32" ht="12" customHeight="1">
      <c r="A1729" s="2226" t="s">
        <v>232</v>
      </c>
      <c r="B1729" s="152"/>
      <c r="C1729" s="152"/>
      <c r="D1729" s="152"/>
      <c r="E1729" s="2489">
        <v>1</v>
      </c>
      <c r="F1729" s="2490" t="s">
        <v>1494</v>
      </c>
      <c r="G1729" s="2494" t="s">
        <v>945</v>
      </c>
      <c r="H1729" s="2494" t="s">
        <v>114</v>
      </c>
      <c r="I1729" s="2185"/>
      <c r="J1729" s="2504">
        <v>1969.15326</v>
      </c>
      <c r="K1729" s="2504">
        <v>1370.8616400000001</v>
      </c>
      <c r="L1729" s="2504">
        <v>1798.9189099999999</v>
      </c>
      <c r="M1729" s="2504">
        <v>1856.5467200000001</v>
      </c>
      <c r="N1729" s="2504">
        <v>1867.2988</v>
      </c>
      <c r="O1729" s="2504">
        <v>1910.11508</v>
      </c>
      <c r="P1729" s="2504">
        <v>2314.0484000000001</v>
      </c>
      <c r="Q1729" s="2504">
        <v>2850.0093699999998</v>
      </c>
      <c r="R1729" s="2504">
        <v>2739.2440999999999</v>
      </c>
      <c r="S1729" s="2504">
        <v>2638.4403499999999</v>
      </c>
      <c r="T1729" s="2504">
        <v>2862.44308</v>
      </c>
      <c r="U1729" s="2504">
        <v>3144.4627500000001</v>
      </c>
      <c r="V1729" s="2504">
        <v>3009.6964600000001</v>
      </c>
      <c r="W1729" s="2478"/>
      <c r="X1729" s="2186"/>
      <c r="Y1729" s="2185"/>
      <c r="Z1729" s="152"/>
      <c r="AA1729" s="152"/>
      <c r="AB1729" s="152"/>
      <c r="AC1729" s="152"/>
      <c r="AD1729" s="152"/>
      <c r="AE1729" s="152"/>
      <c r="AF1729" s="152"/>
    </row>
    <row r="1730" spans="1:32" ht="12" customHeight="1">
      <c r="A1730" s="2226" t="s">
        <v>232</v>
      </c>
      <c r="B1730" s="152"/>
      <c r="C1730" s="152"/>
      <c r="D1730" s="152"/>
      <c r="E1730" s="2489">
        <v>2</v>
      </c>
      <c r="F1730" s="2490" t="s">
        <v>1498</v>
      </c>
      <c r="G1730" s="2494" t="s">
        <v>953</v>
      </c>
      <c r="H1730" s="2494" t="s">
        <v>114</v>
      </c>
      <c r="I1730" s="2185"/>
      <c r="J1730" s="2504">
        <v>11336.518119999999</v>
      </c>
      <c r="K1730" s="2504">
        <v>8160.6098499999998</v>
      </c>
      <c r="L1730" s="2504">
        <v>8589.9969999999994</v>
      </c>
      <c r="M1730" s="2504">
        <v>10244.92956</v>
      </c>
      <c r="N1730" s="2504">
        <v>8428.2464600000003</v>
      </c>
      <c r="O1730" s="2504">
        <v>9488.3160399999997</v>
      </c>
      <c r="P1730" s="2504">
        <v>9866.5376600000018</v>
      </c>
      <c r="Q1730" s="2504">
        <v>10920.984540000001</v>
      </c>
      <c r="R1730" s="2504">
        <v>9800.1796300000005</v>
      </c>
      <c r="S1730" s="2504">
        <v>11719.39668</v>
      </c>
      <c r="T1730" s="2504">
        <v>13239.44837</v>
      </c>
      <c r="U1730" s="2504">
        <v>12607.47731</v>
      </c>
      <c r="V1730" s="2504">
        <v>12380.515799999999</v>
      </c>
      <c r="W1730" s="2478"/>
      <c r="X1730" s="2186"/>
      <c r="Y1730" s="2185"/>
      <c r="Z1730" s="152"/>
      <c r="AA1730" s="152"/>
      <c r="AB1730" s="152"/>
      <c r="AC1730" s="152"/>
      <c r="AD1730" s="152"/>
      <c r="AE1730" s="152"/>
      <c r="AF1730" s="152"/>
    </row>
    <row r="1731" spans="1:32" ht="12" customHeight="1">
      <c r="A1731" s="2226" t="s">
        <v>232</v>
      </c>
      <c r="B1731" s="152"/>
      <c r="C1731" s="152"/>
      <c r="D1731" s="152"/>
      <c r="E1731" s="2489">
        <v>3</v>
      </c>
      <c r="F1731" s="2490" t="s">
        <v>1500</v>
      </c>
      <c r="G1731" s="2494" t="s">
        <v>964</v>
      </c>
      <c r="H1731" s="2494" t="s">
        <v>114</v>
      </c>
      <c r="I1731" s="2185"/>
      <c r="J1731" s="2504">
        <v>2845.1932099999999</v>
      </c>
      <c r="K1731" s="2504">
        <v>1881.6837500000001</v>
      </c>
      <c r="L1731" s="2504">
        <v>2026.4178299999999</v>
      </c>
      <c r="M1731" s="2504">
        <v>2105.3430800000001</v>
      </c>
      <c r="N1731" s="2504">
        <v>1693.1113600000001</v>
      </c>
      <c r="O1731" s="2504">
        <v>2283.79709</v>
      </c>
      <c r="P1731" s="2504">
        <v>2183.5043099999998</v>
      </c>
      <c r="Q1731" s="2504">
        <v>2120.57645</v>
      </c>
      <c r="R1731" s="2504">
        <v>1967.44652</v>
      </c>
      <c r="S1731" s="2504">
        <v>2204.9531099999999</v>
      </c>
      <c r="T1731" s="2504">
        <v>2743.2637199999999</v>
      </c>
      <c r="U1731" s="2504">
        <v>2617.4672599999999</v>
      </c>
      <c r="V1731" s="2504">
        <v>2845.25578</v>
      </c>
      <c r="W1731" s="2478"/>
      <c r="X1731" s="2186"/>
      <c r="Y1731" s="2185"/>
      <c r="Z1731" s="152"/>
      <c r="AA1731" s="152"/>
      <c r="AB1731" s="152"/>
      <c r="AC1731" s="152"/>
      <c r="AD1731" s="152"/>
      <c r="AE1731" s="152"/>
      <c r="AF1731" s="152"/>
    </row>
    <row r="1732" spans="1:32" ht="12" customHeight="1">
      <c r="A1732" s="2226" t="s">
        <v>232</v>
      </c>
      <c r="B1732" s="152"/>
      <c r="C1732" s="152"/>
      <c r="D1732" s="152"/>
      <c r="E1732" s="2489">
        <v>4</v>
      </c>
      <c r="F1732" s="2490" t="s">
        <v>1503</v>
      </c>
      <c r="G1732" s="2494" t="s">
        <v>971</v>
      </c>
      <c r="H1732" s="2494" t="s">
        <v>114</v>
      </c>
      <c r="I1732" s="2185"/>
      <c r="J1732" s="2504">
        <v>5508.5918499999998</v>
      </c>
      <c r="K1732" s="2504">
        <v>4129.0510800000002</v>
      </c>
      <c r="L1732" s="2504">
        <v>5215.8794200000002</v>
      </c>
      <c r="M1732" s="2504">
        <v>5718.2797799999998</v>
      </c>
      <c r="N1732" s="2504">
        <v>4927.19308</v>
      </c>
      <c r="O1732" s="2504">
        <v>5290.7386300000007</v>
      </c>
      <c r="P1732" s="2504">
        <v>5477.5132199999998</v>
      </c>
      <c r="Q1732" s="2504">
        <v>7373.4754800000001</v>
      </c>
      <c r="R1732" s="2504">
        <v>7241.1287400000001</v>
      </c>
      <c r="S1732" s="2504">
        <v>7632.6581400000005</v>
      </c>
      <c r="T1732" s="2504">
        <v>8171.7542600000006</v>
      </c>
      <c r="U1732" s="2504">
        <v>8370.135479999999</v>
      </c>
      <c r="V1732" s="2504">
        <v>7114.3681999999999</v>
      </c>
      <c r="W1732" s="2478"/>
      <c r="X1732" s="2186"/>
      <c r="Y1732" s="2185"/>
      <c r="Z1732" s="152"/>
      <c r="AA1732" s="152"/>
      <c r="AB1732" s="152"/>
      <c r="AC1732" s="152"/>
      <c r="AD1732" s="152"/>
      <c r="AE1732" s="152"/>
      <c r="AF1732" s="152"/>
    </row>
    <row r="1733" spans="1:32" ht="12" customHeight="1">
      <c r="A1733" s="2226" t="s">
        <v>232</v>
      </c>
      <c r="B1733" s="152"/>
      <c r="C1733" s="152"/>
      <c r="D1733" s="152"/>
      <c r="E1733" s="2489">
        <v>5</v>
      </c>
      <c r="F1733" s="2490" t="s">
        <v>1504</v>
      </c>
      <c r="G1733" s="2494" t="s">
        <v>978</v>
      </c>
      <c r="H1733" s="2494" t="s">
        <v>114</v>
      </c>
      <c r="I1733" s="2185"/>
      <c r="J1733" s="2504">
        <v>5662.9948800000002</v>
      </c>
      <c r="K1733" s="2504">
        <v>3510.1440699999998</v>
      </c>
      <c r="L1733" s="2504">
        <v>4095.61672</v>
      </c>
      <c r="M1733" s="2504">
        <v>5212.3598499999998</v>
      </c>
      <c r="N1733" s="2504">
        <v>3623.1122599999999</v>
      </c>
      <c r="O1733" s="2504">
        <v>4367.2016800000001</v>
      </c>
      <c r="P1733" s="2504">
        <v>4383.8156799999997</v>
      </c>
      <c r="Q1733" s="2504">
        <v>4702.4892</v>
      </c>
      <c r="R1733" s="2504">
        <v>4761.8249999999998</v>
      </c>
      <c r="S1733" s="2504">
        <v>4852.5241599999999</v>
      </c>
      <c r="T1733" s="2504">
        <v>4699.8657000000003</v>
      </c>
      <c r="U1733" s="2504">
        <v>3932.6953600000002</v>
      </c>
      <c r="V1733" s="2504">
        <v>3457.2653</v>
      </c>
      <c r="W1733" s="2478"/>
      <c r="X1733" s="2186"/>
      <c r="Y1733" s="2185"/>
      <c r="Z1733" s="152"/>
      <c r="AA1733" s="152"/>
      <c r="AB1733" s="152"/>
      <c r="AC1733" s="152"/>
      <c r="AD1733" s="152"/>
      <c r="AE1733" s="152"/>
      <c r="AF1733" s="152"/>
    </row>
    <row r="1734" spans="1:32" ht="12" customHeight="1">
      <c r="A1734" s="2226" t="s">
        <v>232</v>
      </c>
      <c r="B1734" s="152"/>
      <c r="C1734" s="152"/>
      <c r="D1734" s="152"/>
      <c r="E1734" s="2489">
        <v>6</v>
      </c>
      <c r="F1734" s="2490" t="s">
        <v>1505</v>
      </c>
      <c r="G1734" s="2494" t="s">
        <v>985</v>
      </c>
      <c r="H1734" s="2494" t="s">
        <v>114</v>
      </c>
      <c r="I1734" s="2185"/>
      <c r="J1734" s="2504">
        <v>985.56758000000002</v>
      </c>
      <c r="K1734" s="2504">
        <v>817.82860000000005</v>
      </c>
      <c r="L1734" s="2504">
        <v>965.04620999999997</v>
      </c>
      <c r="M1734" s="2504">
        <v>1114.05287</v>
      </c>
      <c r="N1734" s="2504">
        <v>1020.56281</v>
      </c>
      <c r="O1734" s="2504">
        <v>1179.11987</v>
      </c>
      <c r="P1734" s="2504">
        <v>1403.12654</v>
      </c>
      <c r="Q1734" s="2504">
        <v>1587.1747600000001</v>
      </c>
      <c r="R1734" s="2504">
        <v>1576.8776499999999</v>
      </c>
      <c r="S1734" s="2504">
        <v>1872.55385</v>
      </c>
      <c r="T1734" s="2504">
        <v>2350.8400499999998</v>
      </c>
      <c r="U1734" s="2504">
        <v>2423.5212000000001</v>
      </c>
      <c r="V1734" s="2504">
        <v>2372.5704999999998</v>
      </c>
      <c r="W1734" s="2478"/>
      <c r="X1734" s="2186"/>
      <c r="Y1734" s="2185"/>
      <c r="Z1734" s="152"/>
      <c r="AA1734" s="152"/>
      <c r="AB1734" s="152"/>
      <c r="AC1734" s="152"/>
      <c r="AD1734" s="152"/>
      <c r="AE1734" s="152"/>
      <c r="AF1734" s="152"/>
    </row>
    <row r="1735" spans="1:32" ht="12" customHeight="1">
      <c r="A1735" s="2226" t="s">
        <v>232</v>
      </c>
      <c r="B1735" s="152"/>
      <c r="C1735" s="152"/>
      <c r="D1735" s="152"/>
      <c r="E1735" s="2489">
        <v>7</v>
      </c>
      <c r="F1735" s="2490" t="s">
        <v>1508</v>
      </c>
      <c r="G1735" s="2494" t="s">
        <v>996</v>
      </c>
      <c r="H1735" s="2494" t="s">
        <v>114</v>
      </c>
      <c r="I1735" s="2185"/>
      <c r="J1735" s="2504">
        <v>1445.55628</v>
      </c>
      <c r="K1735" s="2504">
        <v>1171.43768</v>
      </c>
      <c r="L1735" s="2504">
        <v>1350.7918299999999</v>
      </c>
      <c r="M1735" s="2504">
        <v>1665.0404000000001</v>
      </c>
      <c r="N1735" s="2504">
        <v>1654.97424</v>
      </c>
      <c r="O1735" s="2504">
        <v>1672.39852</v>
      </c>
      <c r="P1735" s="2504">
        <v>1670.5766000000001</v>
      </c>
      <c r="Q1735" s="2504">
        <v>1968.0743100000002</v>
      </c>
      <c r="R1735" s="2504">
        <v>1527.3422800000001</v>
      </c>
      <c r="S1735" s="2504">
        <v>1676.64608</v>
      </c>
      <c r="T1735" s="2504">
        <v>1803.35267</v>
      </c>
      <c r="U1735" s="2504">
        <v>1897.09969</v>
      </c>
      <c r="V1735" s="2504">
        <v>1771.6308200000001</v>
      </c>
      <c r="W1735" s="2478"/>
      <c r="X1735" s="2186"/>
      <c r="Y1735" s="2185"/>
      <c r="Z1735" s="152"/>
      <c r="AA1735" s="152"/>
      <c r="AB1735" s="152"/>
      <c r="AC1735" s="152"/>
      <c r="AD1735" s="152"/>
      <c r="AE1735" s="152"/>
      <c r="AF1735" s="152"/>
    </row>
    <row r="1736" spans="1:32" ht="12" customHeight="1">
      <c r="A1736" s="2226" t="s">
        <v>232</v>
      </c>
      <c r="B1736" s="152"/>
      <c r="C1736" s="152"/>
      <c r="D1736" s="152"/>
      <c r="E1736" s="2489">
        <v>8</v>
      </c>
      <c r="F1736" s="2490" t="s">
        <v>1510</v>
      </c>
      <c r="G1736" s="2494" t="s">
        <v>1004</v>
      </c>
      <c r="H1736" s="2494" t="s">
        <v>114</v>
      </c>
      <c r="I1736" s="2185"/>
      <c r="J1736" s="2504">
        <v>3797.7107000000001</v>
      </c>
      <c r="K1736" s="2504">
        <v>3658.5660800000001</v>
      </c>
      <c r="L1736" s="2504">
        <v>2469.5249800000001</v>
      </c>
      <c r="M1736" s="2504">
        <v>2903.3139199999996</v>
      </c>
      <c r="N1736" s="2504">
        <v>3503.5471199999997</v>
      </c>
      <c r="O1736" s="2504">
        <v>2769.3321600000004</v>
      </c>
      <c r="P1736" s="2504">
        <v>2846.8206700000001</v>
      </c>
      <c r="Q1736" s="2504">
        <v>3116.6473700000001</v>
      </c>
      <c r="R1736" s="2504">
        <v>3781.288</v>
      </c>
      <c r="S1736" s="2504">
        <v>3721.8035600000003</v>
      </c>
      <c r="T1736" s="2504">
        <v>4186.4148800000003</v>
      </c>
      <c r="U1736" s="2504">
        <v>4072.9791600000003</v>
      </c>
      <c r="V1736" s="2504">
        <v>3633.7755999999999</v>
      </c>
      <c r="W1736" s="2478"/>
      <c r="X1736" s="2186"/>
      <c r="Y1736" s="2185"/>
      <c r="Z1736" s="152"/>
      <c r="AA1736" s="152"/>
      <c r="AB1736" s="152"/>
      <c r="AC1736" s="152"/>
      <c r="AD1736" s="152"/>
      <c r="AE1736" s="152"/>
      <c r="AF1736" s="152"/>
    </row>
    <row r="1737" spans="1:32" ht="12" customHeight="1">
      <c r="A1737" s="2226" t="s">
        <v>590</v>
      </c>
      <c r="B1737" s="152"/>
      <c r="C1737" s="152"/>
      <c r="D1737" s="152"/>
      <c r="E1737" s="2489">
        <v>9</v>
      </c>
      <c r="F1737" s="2490" t="s">
        <v>1027</v>
      </c>
      <c r="G1737" s="2494">
        <v>0</v>
      </c>
      <c r="H1737" s="2494" t="s">
        <v>1027</v>
      </c>
      <c r="I1737" s="2185"/>
      <c r="J1737" s="2504" t="s">
        <v>59</v>
      </c>
      <c r="K1737" s="2504" t="s">
        <v>59</v>
      </c>
      <c r="L1737" s="2504" t="s">
        <v>59</v>
      </c>
      <c r="M1737" s="2504" t="s">
        <v>59</v>
      </c>
      <c r="N1737" s="2504" t="s">
        <v>59</v>
      </c>
      <c r="O1737" s="2504" t="s">
        <v>59</v>
      </c>
      <c r="P1737" s="2504" t="s">
        <v>59</v>
      </c>
      <c r="Q1737" s="2504" t="s">
        <v>59</v>
      </c>
      <c r="R1737" s="2504" t="s">
        <v>59</v>
      </c>
      <c r="S1737" s="2504" t="s">
        <v>59</v>
      </c>
      <c r="T1737" s="2504" t="s">
        <v>59</v>
      </c>
      <c r="U1737" s="2504" t="s">
        <v>59</v>
      </c>
      <c r="V1737" s="2504" t="s">
        <v>59</v>
      </c>
      <c r="W1737" s="2478"/>
      <c r="X1737" s="2186"/>
      <c r="Y1737" s="2185"/>
      <c r="Z1737" s="152"/>
      <c r="AA1737" s="152"/>
      <c r="AB1737" s="152"/>
      <c r="AC1737" s="152"/>
      <c r="AD1737" s="152"/>
      <c r="AE1737" s="152"/>
      <c r="AF1737" s="152"/>
    </row>
    <row r="1738" spans="1:32" ht="12" customHeight="1">
      <c r="A1738" s="2226" t="s">
        <v>590</v>
      </c>
      <c r="B1738" s="152"/>
      <c r="C1738" s="152"/>
      <c r="D1738" s="152"/>
      <c r="E1738" s="2489">
        <v>10</v>
      </c>
      <c r="F1738" s="2490" t="s">
        <v>1027</v>
      </c>
      <c r="G1738" s="2494">
        <v>0</v>
      </c>
      <c r="H1738" s="2494" t="s">
        <v>1027</v>
      </c>
      <c r="I1738" s="2185"/>
      <c r="J1738" s="2504" t="s">
        <v>59</v>
      </c>
      <c r="K1738" s="2504" t="s">
        <v>59</v>
      </c>
      <c r="L1738" s="2504" t="s">
        <v>59</v>
      </c>
      <c r="M1738" s="2504" t="s">
        <v>59</v>
      </c>
      <c r="N1738" s="2504" t="s">
        <v>59</v>
      </c>
      <c r="O1738" s="2504" t="s">
        <v>59</v>
      </c>
      <c r="P1738" s="2504" t="s">
        <v>59</v>
      </c>
      <c r="Q1738" s="2504" t="s">
        <v>59</v>
      </c>
      <c r="R1738" s="2504" t="s">
        <v>59</v>
      </c>
      <c r="S1738" s="2504" t="s">
        <v>59</v>
      </c>
      <c r="T1738" s="2504" t="s">
        <v>59</v>
      </c>
      <c r="U1738" s="2504" t="s">
        <v>59</v>
      </c>
      <c r="V1738" s="2504" t="s">
        <v>59</v>
      </c>
      <c r="W1738" s="2478"/>
      <c r="X1738" s="2186"/>
      <c r="Y1738" s="2185"/>
      <c r="Z1738" s="152"/>
      <c r="AA1738" s="152"/>
      <c r="AB1738" s="152"/>
      <c r="AC1738" s="152"/>
      <c r="AD1738" s="152"/>
      <c r="AE1738" s="152"/>
      <c r="AF1738" s="152"/>
    </row>
    <row r="1739" spans="1:32" ht="12" customHeight="1">
      <c r="A1739" s="2226" t="s">
        <v>590</v>
      </c>
      <c r="B1739" s="152"/>
      <c r="C1739" s="152"/>
      <c r="D1739" s="152"/>
      <c r="E1739" s="2489">
        <v>11</v>
      </c>
      <c r="F1739" s="2490" t="s">
        <v>1027</v>
      </c>
      <c r="G1739" s="2494">
        <v>0</v>
      </c>
      <c r="H1739" s="2494" t="s">
        <v>1027</v>
      </c>
      <c r="I1739" s="2185"/>
      <c r="J1739" s="2504" t="s">
        <v>59</v>
      </c>
      <c r="K1739" s="2504" t="s">
        <v>59</v>
      </c>
      <c r="L1739" s="2504" t="s">
        <v>59</v>
      </c>
      <c r="M1739" s="2504" t="s">
        <v>59</v>
      </c>
      <c r="N1739" s="2504" t="s">
        <v>59</v>
      </c>
      <c r="O1739" s="2504" t="s">
        <v>59</v>
      </c>
      <c r="P1739" s="2504" t="s">
        <v>59</v>
      </c>
      <c r="Q1739" s="2504" t="s">
        <v>59</v>
      </c>
      <c r="R1739" s="2504" t="s">
        <v>59</v>
      </c>
      <c r="S1739" s="2504" t="s">
        <v>59</v>
      </c>
      <c r="T1739" s="2504" t="s">
        <v>59</v>
      </c>
      <c r="U1739" s="2504" t="s">
        <v>59</v>
      </c>
      <c r="V1739" s="2504" t="s">
        <v>59</v>
      </c>
      <c r="W1739" s="2478"/>
      <c r="X1739" s="2186"/>
      <c r="Y1739" s="2185"/>
      <c r="Z1739" s="152"/>
      <c r="AA1739" s="152"/>
      <c r="AB1739" s="152"/>
      <c r="AC1739" s="152"/>
      <c r="AD1739" s="152"/>
      <c r="AE1739" s="152"/>
      <c r="AF1739" s="152"/>
    </row>
    <row r="1740" spans="1:32" ht="12" customHeight="1">
      <c r="A1740" s="2226" t="s">
        <v>590</v>
      </c>
      <c r="B1740" s="152"/>
      <c r="C1740" s="152"/>
      <c r="D1740" s="152"/>
      <c r="E1740" s="2489">
        <v>12</v>
      </c>
      <c r="F1740" s="2490" t="s">
        <v>1027</v>
      </c>
      <c r="G1740" s="2494">
        <v>0</v>
      </c>
      <c r="H1740" s="2494" t="s">
        <v>1027</v>
      </c>
      <c r="I1740" s="2186"/>
      <c r="J1740" s="2504" t="s">
        <v>59</v>
      </c>
      <c r="K1740" s="2504" t="s">
        <v>59</v>
      </c>
      <c r="L1740" s="2504" t="s">
        <v>59</v>
      </c>
      <c r="M1740" s="2504" t="s">
        <v>59</v>
      </c>
      <c r="N1740" s="2504" t="s">
        <v>59</v>
      </c>
      <c r="O1740" s="2504" t="s">
        <v>59</v>
      </c>
      <c r="P1740" s="2504" t="s">
        <v>59</v>
      </c>
      <c r="Q1740" s="2504" t="s">
        <v>59</v>
      </c>
      <c r="R1740" s="2504" t="s">
        <v>59</v>
      </c>
      <c r="S1740" s="2504" t="s">
        <v>59</v>
      </c>
      <c r="T1740" s="2504" t="s">
        <v>59</v>
      </c>
      <c r="U1740" s="2504" t="s">
        <v>59</v>
      </c>
      <c r="V1740" s="2504" t="s">
        <v>59</v>
      </c>
      <c r="W1740" s="2478"/>
      <c r="X1740" s="2186"/>
      <c r="Y1740" s="2186"/>
      <c r="Z1740" s="152"/>
      <c r="AA1740" s="152"/>
      <c r="AB1740" s="152"/>
      <c r="AC1740" s="152"/>
      <c r="AD1740" s="152"/>
      <c r="AE1740" s="152"/>
      <c r="AF1740" s="152"/>
    </row>
    <row r="1741" spans="1:32" ht="12" customHeight="1">
      <c r="A1741" s="2226" t="s">
        <v>590</v>
      </c>
      <c r="B1741" s="152"/>
      <c r="C1741" s="152"/>
      <c r="D1741" s="152"/>
      <c r="E1741" s="2489">
        <v>13</v>
      </c>
      <c r="F1741" s="2490" t="s">
        <v>1027</v>
      </c>
      <c r="G1741" s="2494">
        <v>0</v>
      </c>
      <c r="H1741" s="2494" t="s">
        <v>1027</v>
      </c>
      <c r="I1741" s="2186"/>
      <c r="J1741" s="2504" t="s">
        <v>59</v>
      </c>
      <c r="K1741" s="2504" t="s">
        <v>59</v>
      </c>
      <c r="L1741" s="2504" t="s">
        <v>59</v>
      </c>
      <c r="M1741" s="2504" t="s">
        <v>59</v>
      </c>
      <c r="N1741" s="2504" t="s">
        <v>59</v>
      </c>
      <c r="O1741" s="2504" t="s">
        <v>59</v>
      </c>
      <c r="P1741" s="2504" t="s">
        <v>59</v>
      </c>
      <c r="Q1741" s="2504" t="s">
        <v>59</v>
      </c>
      <c r="R1741" s="2504" t="s">
        <v>59</v>
      </c>
      <c r="S1741" s="2504" t="s">
        <v>59</v>
      </c>
      <c r="T1741" s="2504" t="s">
        <v>59</v>
      </c>
      <c r="U1741" s="2504" t="s">
        <v>59</v>
      </c>
      <c r="V1741" s="2504" t="s">
        <v>59</v>
      </c>
      <c r="W1741" s="2478"/>
      <c r="X1741" s="2186"/>
      <c r="Y1741" s="2186"/>
      <c r="Z1741" s="152"/>
      <c r="AA1741" s="152"/>
      <c r="AB1741" s="152"/>
      <c r="AC1741" s="152"/>
      <c r="AD1741" s="152"/>
      <c r="AE1741" s="152"/>
      <c r="AF1741" s="152"/>
    </row>
    <row r="1742" spans="1:32" ht="12" customHeight="1">
      <c r="A1742" s="2226" t="s">
        <v>590</v>
      </c>
      <c r="B1742" s="152"/>
      <c r="C1742" s="152"/>
      <c r="D1742" s="152"/>
      <c r="E1742" s="2489">
        <v>14</v>
      </c>
      <c r="F1742" s="2490" t="s">
        <v>1027</v>
      </c>
      <c r="G1742" s="2494">
        <v>0</v>
      </c>
      <c r="H1742" s="2494" t="s">
        <v>1027</v>
      </c>
      <c r="I1742" s="2186"/>
      <c r="J1742" s="2504" t="s">
        <v>59</v>
      </c>
      <c r="K1742" s="2504" t="s">
        <v>59</v>
      </c>
      <c r="L1742" s="2504" t="s">
        <v>59</v>
      </c>
      <c r="M1742" s="2504" t="s">
        <v>59</v>
      </c>
      <c r="N1742" s="2504" t="s">
        <v>59</v>
      </c>
      <c r="O1742" s="2504" t="s">
        <v>59</v>
      </c>
      <c r="P1742" s="2504" t="s">
        <v>59</v>
      </c>
      <c r="Q1742" s="2504" t="s">
        <v>59</v>
      </c>
      <c r="R1742" s="2504" t="s">
        <v>59</v>
      </c>
      <c r="S1742" s="2504" t="s">
        <v>59</v>
      </c>
      <c r="T1742" s="2504" t="s">
        <v>59</v>
      </c>
      <c r="U1742" s="2504" t="s">
        <v>59</v>
      </c>
      <c r="V1742" s="2504" t="s">
        <v>59</v>
      </c>
      <c r="W1742" s="2478"/>
      <c r="X1742" s="2186"/>
      <c r="Y1742" s="2186"/>
      <c r="Z1742" s="152"/>
      <c r="AA1742" s="152"/>
      <c r="AB1742" s="152"/>
      <c r="AC1742" s="152"/>
      <c r="AD1742" s="152"/>
      <c r="AE1742" s="152"/>
      <c r="AF1742" s="152"/>
    </row>
    <row r="1743" spans="1:32" ht="12" customHeight="1">
      <c r="A1743" s="2226" t="s">
        <v>590</v>
      </c>
      <c r="B1743" s="152"/>
      <c r="C1743" s="152"/>
      <c r="D1743" s="152"/>
      <c r="E1743" s="2489">
        <v>15</v>
      </c>
      <c r="F1743" s="2490" t="s">
        <v>1027</v>
      </c>
      <c r="G1743" s="2494">
        <v>0</v>
      </c>
      <c r="H1743" s="2494" t="s">
        <v>1027</v>
      </c>
      <c r="I1743" s="2186"/>
      <c r="J1743" s="2504" t="s">
        <v>59</v>
      </c>
      <c r="K1743" s="2504" t="s">
        <v>59</v>
      </c>
      <c r="L1743" s="2504" t="s">
        <v>59</v>
      </c>
      <c r="M1743" s="2504" t="s">
        <v>59</v>
      </c>
      <c r="N1743" s="2504" t="s">
        <v>59</v>
      </c>
      <c r="O1743" s="2504" t="s">
        <v>59</v>
      </c>
      <c r="P1743" s="2504" t="s">
        <v>59</v>
      </c>
      <c r="Q1743" s="2504" t="s">
        <v>59</v>
      </c>
      <c r="R1743" s="2504" t="s">
        <v>59</v>
      </c>
      <c r="S1743" s="2504" t="s">
        <v>59</v>
      </c>
      <c r="T1743" s="2504" t="s">
        <v>59</v>
      </c>
      <c r="U1743" s="2504" t="s">
        <v>59</v>
      </c>
      <c r="V1743" s="2504" t="s">
        <v>59</v>
      </c>
      <c r="W1743" s="2478"/>
      <c r="X1743" s="2186"/>
      <c r="Y1743" s="2186"/>
      <c r="Z1743" s="152"/>
      <c r="AA1743" s="152"/>
      <c r="AB1743" s="152"/>
      <c r="AC1743" s="152"/>
      <c r="AD1743" s="152"/>
      <c r="AE1743" s="152"/>
      <c r="AF1743" s="152"/>
    </row>
    <row r="1744" spans="1:32" ht="12" customHeight="1">
      <c r="A1744" s="2226" t="s">
        <v>590</v>
      </c>
      <c r="B1744" s="152"/>
      <c r="C1744" s="152"/>
      <c r="D1744" s="152"/>
      <c r="E1744" s="2489">
        <v>16</v>
      </c>
      <c r="F1744" s="2490" t="s">
        <v>1027</v>
      </c>
      <c r="G1744" s="2494">
        <v>0</v>
      </c>
      <c r="H1744" s="2494" t="s">
        <v>1027</v>
      </c>
      <c r="I1744" s="2186"/>
      <c r="J1744" s="2504" t="s">
        <v>59</v>
      </c>
      <c r="K1744" s="2504" t="s">
        <v>59</v>
      </c>
      <c r="L1744" s="2504" t="s">
        <v>59</v>
      </c>
      <c r="M1744" s="2504" t="s">
        <v>59</v>
      </c>
      <c r="N1744" s="2504" t="s">
        <v>59</v>
      </c>
      <c r="O1744" s="2504" t="s">
        <v>59</v>
      </c>
      <c r="P1744" s="2504" t="s">
        <v>59</v>
      </c>
      <c r="Q1744" s="2504" t="s">
        <v>59</v>
      </c>
      <c r="R1744" s="2504" t="s">
        <v>59</v>
      </c>
      <c r="S1744" s="2504" t="s">
        <v>59</v>
      </c>
      <c r="T1744" s="2504" t="s">
        <v>59</v>
      </c>
      <c r="U1744" s="2504" t="s">
        <v>59</v>
      </c>
      <c r="V1744" s="2504" t="s">
        <v>59</v>
      </c>
      <c r="W1744" s="2478"/>
      <c r="X1744" s="2186"/>
      <c r="Y1744" s="2186"/>
      <c r="Z1744" s="152"/>
      <c r="AA1744" s="152"/>
      <c r="AB1744" s="152"/>
      <c r="AC1744" s="152"/>
      <c r="AD1744" s="152"/>
      <c r="AE1744" s="152"/>
      <c r="AF1744" s="152"/>
    </row>
    <row r="1745" spans="1:32" ht="12" customHeight="1">
      <c r="A1745" s="2226" t="s">
        <v>590</v>
      </c>
      <c r="B1745" s="152"/>
      <c r="C1745" s="152"/>
      <c r="D1745" s="152"/>
      <c r="E1745" s="2489">
        <v>17</v>
      </c>
      <c r="F1745" s="2490" t="s">
        <v>1027</v>
      </c>
      <c r="G1745" s="2494">
        <v>0</v>
      </c>
      <c r="H1745" s="2494" t="s">
        <v>1027</v>
      </c>
      <c r="I1745" s="2186"/>
      <c r="J1745" s="2504" t="s">
        <v>59</v>
      </c>
      <c r="K1745" s="2504" t="s">
        <v>59</v>
      </c>
      <c r="L1745" s="2504" t="s">
        <v>59</v>
      </c>
      <c r="M1745" s="2504" t="s">
        <v>59</v>
      </c>
      <c r="N1745" s="2504" t="s">
        <v>59</v>
      </c>
      <c r="O1745" s="2504" t="s">
        <v>59</v>
      </c>
      <c r="P1745" s="2504" t="s">
        <v>59</v>
      </c>
      <c r="Q1745" s="2504" t="s">
        <v>59</v>
      </c>
      <c r="R1745" s="2504" t="s">
        <v>59</v>
      </c>
      <c r="S1745" s="2504" t="s">
        <v>59</v>
      </c>
      <c r="T1745" s="2504" t="s">
        <v>59</v>
      </c>
      <c r="U1745" s="2504" t="s">
        <v>59</v>
      </c>
      <c r="V1745" s="2504" t="s">
        <v>59</v>
      </c>
      <c r="W1745" s="2478"/>
      <c r="X1745" s="2186"/>
      <c r="Y1745" s="2186"/>
      <c r="Z1745" s="152"/>
      <c r="AA1745" s="152"/>
      <c r="AB1745" s="152"/>
      <c r="AC1745" s="152"/>
      <c r="AD1745" s="152"/>
      <c r="AE1745" s="152"/>
      <c r="AF1745" s="152"/>
    </row>
    <row r="1746" spans="1:32" ht="12" customHeight="1">
      <c r="A1746" s="2226" t="s">
        <v>590</v>
      </c>
      <c r="B1746" s="152"/>
      <c r="C1746" s="152"/>
      <c r="D1746" s="152"/>
      <c r="E1746" s="2489">
        <v>18</v>
      </c>
      <c r="F1746" s="2490" t="s">
        <v>1027</v>
      </c>
      <c r="G1746" s="2494">
        <v>0</v>
      </c>
      <c r="H1746" s="2494" t="s">
        <v>1027</v>
      </c>
      <c r="I1746" s="2186"/>
      <c r="J1746" s="2504" t="s">
        <v>59</v>
      </c>
      <c r="K1746" s="2504" t="s">
        <v>59</v>
      </c>
      <c r="L1746" s="2504" t="s">
        <v>59</v>
      </c>
      <c r="M1746" s="2504" t="s">
        <v>59</v>
      </c>
      <c r="N1746" s="2504" t="s">
        <v>59</v>
      </c>
      <c r="O1746" s="2504" t="s">
        <v>59</v>
      </c>
      <c r="P1746" s="2504" t="s">
        <v>59</v>
      </c>
      <c r="Q1746" s="2504" t="s">
        <v>59</v>
      </c>
      <c r="R1746" s="2504" t="s">
        <v>59</v>
      </c>
      <c r="S1746" s="2504" t="s">
        <v>59</v>
      </c>
      <c r="T1746" s="2504" t="s">
        <v>59</v>
      </c>
      <c r="U1746" s="2504" t="s">
        <v>59</v>
      </c>
      <c r="V1746" s="2504" t="s">
        <v>59</v>
      </c>
      <c r="W1746" s="2478"/>
      <c r="X1746" s="2186"/>
      <c r="Y1746" s="2186"/>
      <c r="Z1746" s="152"/>
      <c r="AA1746" s="152"/>
      <c r="AB1746" s="152"/>
      <c r="AC1746" s="152"/>
      <c r="AD1746" s="152"/>
      <c r="AE1746" s="152"/>
      <c r="AF1746" s="152"/>
    </row>
    <row r="1747" spans="1:32" ht="12" customHeight="1">
      <c r="A1747" s="2226" t="s">
        <v>590</v>
      </c>
      <c r="B1747" s="152"/>
      <c r="C1747" s="152"/>
      <c r="D1747" s="152"/>
      <c r="E1747" s="2489">
        <v>19</v>
      </c>
      <c r="F1747" s="2490" t="s">
        <v>1027</v>
      </c>
      <c r="G1747" s="2494">
        <v>0</v>
      </c>
      <c r="H1747" s="2494" t="s">
        <v>1027</v>
      </c>
      <c r="I1747" s="2186"/>
      <c r="J1747" s="2504" t="s">
        <v>59</v>
      </c>
      <c r="K1747" s="2504" t="s">
        <v>59</v>
      </c>
      <c r="L1747" s="2504" t="s">
        <v>59</v>
      </c>
      <c r="M1747" s="2504" t="s">
        <v>59</v>
      </c>
      <c r="N1747" s="2504" t="s">
        <v>59</v>
      </c>
      <c r="O1747" s="2504" t="s">
        <v>59</v>
      </c>
      <c r="P1747" s="2504" t="s">
        <v>59</v>
      </c>
      <c r="Q1747" s="2504" t="s">
        <v>59</v>
      </c>
      <c r="R1747" s="2504" t="s">
        <v>59</v>
      </c>
      <c r="S1747" s="2504" t="s">
        <v>59</v>
      </c>
      <c r="T1747" s="2504" t="s">
        <v>59</v>
      </c>
      <c r="U1747" s="2504" t="s">
        <v>59</v>
      </c>
      <c r="V1747" s="2504" t="s">
        <v>59</v>
      </c>
      <c r="W1747" s="2478"/>
      <c r="X1747" s="2186"/>
      <c r="Y1747" s="2186"/>
      <c r="Z1747" s="152"/>
      <c r="AA1747" s="152"/>
      <c r="AB1747" s="152"/>
      <c r="AC1747" s="152"/>
      <c r="AD1747" s="152"/>
      <c r="AE1747" s="152"/>
      <c r="AF1747" s="152"/>
    </row>
    <row r="1748" spans="1:32" ht="12" customHeight="1">
      <c r="A1748" s="2226" t="s">
        <v>590</v>
      </c>
      <c r="B1748" s="152"/>
      <c r="C1748" s="152"/>
      <c r="D1748" s="152"/>
      <c r="E1748" s="2489">
        <v>20</v>
      </c>
      <c r="F1748" s="2490" t="s">
        <v>1027</v>
      </c>
      <c r="G1748" s="2494">
        <v>0</v>
      </c>
      <c r="H1748" s="2494" t="s">
        <v>1027</v>
      </c>
      <c r="I1748" s="2186"/>
      <c r="J1748" s="2504" t="s">
        <v>59</v>
      </c>
      <c r="K1748" s="2504" t="s">
        <v>59</v>
      </c>
      <c r="L1748" s="2504" t="s">
        <v>59</v>
      </c>
      <c r="M1748" s="2504" t="s">
        <v>59</v>
      </c>
      <c r="N1748" s="2504" t="s">
        <v>59</v>
      </c>
      <c r="O1748" s="2504" t="s">
        <v>59</v>
      </c>
      <c r="P1748" s="2504" t="s">
        <v>59</v>
      </c>
      <c r="Q1748" s="2504" t="s">
        <v>59</v>
      </c>
      <c r="R1748" s="2504" t="s">
        <v>59</v>
      </c>
      <c r="S1748" s="2504" t="s">
        <v>59</v>
      </c>
      <c r="T1748" s="2504" t="s">
        <v>59</v>
      </c>
      <c r="U1748" s="2504" t="s">
        <v>59</v>
      </c>
      <c r="V1748" s="2504" t="s">
        <v>59</v>
      </c>
      <c r="W1748" s="2478"/>
      <c r="X1748" s="2186"/>
      <c r="Y1748" s="2186"/>
      <c r="Z1748" s="152"/>
      <c r="AA1748" s="152"/>
      <c r="AB1748" s="152"/>
      <c r="AC1748" s="152"/>
      <c r="AD1748" s="152"/>
      <c r="AE1748" s="152"/>
      <c r="AF1748" s="152"/>
    </row>
    <row r="1749" spans="1:32" ht="12" customHeight="1">
      <c r="A1749" s="2226" t="s">
        <v>590</v>
      </c>
      <c r="B1749" s="152"/>
      <c r="C1749" s="152"/>
      <c r="D1749" s="152"/>
      <c r="E1749" s="2489">
        <v>21</v>
      </c>
      <c r="F1749" s="2490" t="s">
        <v>1027</v>
      </c>
      <c r="G1749" s="2494">
        <v>0</v>
      </c>
      <c r="H1749" s="2494" t="s">
        <v>1027</v>
      </c>
      <c r="I1749" s="2186"/>
      <c r="J1749" s="2504" t="s">
        <v>59</v>
      </c>
      <c r="K1749" s="2504" t="s">
        <v>59</v>
      </c>
      <c r="L1749" s="2504" t="s">
        <v>59</v>
      </c>
      <c r="M1749" s="2504" t="s">
        <v>59</v>
      </c>
      <c r="N1749" s="2504" t="s">
        <v>59</v>
      </c>
      <c r="O1749" s="2504" t="s">
        <v>59</v>
      </c>
      <c r="P1749" s="2504" t="s">
        <v>59</v>
      </c>
      <c r="Q1749" s="2504" t="s">
        <v>59</v>
      </c>
      <c r="R1749" s="2504" t="s">
        <v>59</v>
      </c>
      <c r="S1749" s="2504" t="s">
        <v>59</v>
      </c>
      <c r="T1749" s="2504" t="s">
        <v>59</v>
      </c>
      <c r="U1749" s="2504" t="s">
        <v>59</v>
      </c>
      <c r="V1749" s="2504" t="s">
        <v>59</v>
      </c>
      <c r="W1749" s="2478"/>
      <c r="X1749" s="2186"/>
      <c r="Y1749" s="2186"/>
      <c r="Z1749" s="152"/>
      <c r="AA1749" s="152"/>
      <c r="AB1749" s="152"/>
      <c r="AC1749" s="152"/>
      <c r="AD1749" s="152"/>
      <c r="AE1749" s="152"/>
      <c r="AF1749" s="152"/>
    </row>
    <row r="1750" spans="1:32" ht="12" customHeight="1">
      <c r="A1750" s="2226" t="s">
        <v>590</v>
      </c>
      <c r="B1750" s="152"/>
      <c r="C1750" s="152"/>
      <c r="D1750" s="152"/>
      <c r="E1750" s="2489">
        <v>22</v>
      </c>
      <c r="F1750" s="2490" t="s">
        <v>1027</v>
      </c>
      <c r="G1750" s="2494">
        <v>0</v>
      </c>
      <c r="H1750" s="2494" t="s">
        <v>1027</v>
      </c>
      <c r="I1750" s="2186"/>
      <c r="J1750" s="2504" t="s">
        <v>59</v>
      </c>
      <c r="K1750" s="2504" t="s">
        <v>59</v>
      </c>
      <c r="L1750" s="2504" t="s">
        <v>59</v>
      </c>
      <c r="M1750" s="2504" t="s">
        <v>59</v>
      </c>
      <c r="N1750" s="2504" t="s">
        <v>59</v>
      </c>
      <c r="O1750" s="2504" t="s">
        <v>59</v>
      </c>
      <c r="P1750" s="2504" t="s">
        <v>59</v>
      </c>
      <c r="Q1750" s="2504" t="s">
        <v>59</v>
      </c>
      <c r="R1750" s="2504" t="s">
        <v>59</v>
      </c>
      <c r="S1750" s="2504" t="s">
        <v>59</v>
      </c>
      <c r="T1750" s="2504" t="s">
        <v>59</v>
      </c>
      <c r="U1750" s="2504" t="s">
        <v>59</v>
      </c>
      <c r="V1750" s="2504" t="s">
        <v>59</v>
      </c>
      <c r="W1750" s="2478"/>
      <c r="X1750" s="2186"/>
      <c r="Y1750" s="2186"/>
      <c r="Z1750" s="152"/>
      <c r="AA1750" s="152"/>
      <c r="AB1750" s="152"/>
      <c r="AC1750" s="152"/>
      <c r="AD1750" s="152"/>
      <c r="AE1750" s="152"/>
      <c r="AF1750" s="152"/>
    </row>
    <row r="1751" spans="1:32" ht="12" customHeight="1">
      <c r="A1751" s="2226" t="s">
        <v>590</v>
      </c>
      <c r="B1751" s="152"/>
      <c r="C1751" s="152"/>
      <c r="D1751" s="152"/>
      <c r="E1751" s="2489">
        <v>23</v>
      </c>
      <c r="F1751" s="2490" t="s">
        <v>1027</v>
      </c>
      <c r="G1751" s="2494">
        <v>0</v>
      </c>
      <c r="H1751" s="2494" t="s">
        <v>1027</v>
      </c>
      <c r="I1751" s="2186"/>
      <c r="J1751" s="2504" t="s">
        <v>59</v>
      </c>
      <c r="K1751" s="2504" t="s">
        <v>59</v>
      </c>
      <c r="L1751" s="2504" t="s">
        <v>59</v>
      </c>
      <c r="M1751" s="2504" t="s">
        <v>59</v>
      </c>
      <c r="N1751" s="2504" t="s">
        <v>59</v>
      </c>
      <c r="O1751" s="2504" t="s">
        <v>59</v>
      </c>
      <c r="P1751" s="2504" t="s">
        <v>59</v>
      </c>
      <c r="Q1751" s="2504" t="s">
        <v>59</v>
      </c>
      <c r="R1751" s="2504" t="s">
        <v>59</v>
      </c>
      <c r="S1751" s="2504" t="s">
        <v>59</v>
      </c>
      <c r="T1751" s="2504" t="s">
        <v>59</v>
      </c>
      <c r="U1751" s="2504" t="s">
        <v>59</v>
      </c>
      <c r="V1751" s="2504" t="s">
        <v>59</v>
      </c>
      <c r="W1751" s="2478"/>
      <c r="X1751" s="2186"/>
      <c r="Y1751" s="2186"/>
      <c r="Z1751" s="152"/>
      <c r="AA1751" s="152"/>
      <c r="AB1751" s="152"/>
      <c r="AC1751" s="152"/>
      <c r="AD1751" s="152"/>
      <c r="AE1751" s="152"/>
      <c r="AF1751" s="152"/>
    </row>
    <row r="1752" spans="1:32" ht="12" customHeight="1">
      <c r="A1752" s="2226" t="s">
        <v>590</v>
      </c>
      <c r="B1752" s="152"/>
      <c r="C1752" s="152"/>
      <c r="D1752" s="152"/>
      <c r="E1752" s="2489">
        <v>24</v>
      </c>
      <c r="F1752" s="2490" t="s">
        <v>1027</v>
      </c>
      <c r="G1752" s="2494">
        <v>0</v>
      </c>
      <c r="H1752" s="2494" t="s">
        <v>1027</v>
      </c>
      <c r="I1752" s="2186"/>
      <c r="J1752" s="2504" t="s">
        <v>59</v>
      </c>
      <c r="K1752" s="2504" t="s">
        <v>59</v>
      </c>
      <c r="L1752" s="2504" t="s">
        <v>59</v>
      </c>
      <c r="M1752" s="2504" t="s">
        <v>59</v>
      </c>
      <c r="N1752" s="2504" t="s">
        <v>59</v>
      </c>
      <c r="O1752" s="2504" t="s">
        <v>59</v>
      </c>
      <c r="P1752" s="2504" t="s">
        <v>59</v>
      </c>
      <c r="Q1752" s="2504" t="s">
        <v>59</v>
      </c>
      <c r="R1752" s="2504" t="s">
        <v>59</v>
      </c>
      <c r="S1752" s="2504" t="s">
        <v>59</v>
      </c>
      <c r="T1752" s="2504" t="s">
        <v>59</v>
      </c>
      <c r="U1752" s="2504" t="s">
        <v>59</v>
      </c>
      <c r="V1752" s="2504" t="s">
        <v>59</v>
      </c>
      <c r="W1752" s="2478"/>
      <c r="X1752" s="2186"/>
      <c r="Y1752" s="2186"/>
      <c r="Z1752" s="152"/>
      <c r="AA1752" s="152"/>
      <c r="AB1752" s="152"/>
      <c r="AC1752" s="152"/>
      <c r="AD1752" s="152"/>
      <c r="AE1752" s="152"/>
      <c r="AF1752" s="152"/>
    </row>
    <row r="1753" spans="1:32" ht="12" customHeight="1">
      <c r="A1753" s="2226" t="s">
        <v>590</v>
      </c>
      <c r="B1753" s="152"/>
      <c r="C1753" s="152"/>
      <c r="D1753" s="152"/>
      <c r="E1753" s="2489">
        <v>25</v>
      </c>
      <c r="F1753" s="2490" t="s">
        <v>1027</v>
      </c>
      <c r="G1753" s="2494">
        <v>0</v>
      </c>
      <c r="H1753" s="2494" t="s">
        <v>1027</v>
      </c>
      <c r="I1753" s="2186"/>
      <c r="J1753" s="2504" t="s">
        <v>59</v>
      </c>
      <c r="K1753" s="2504" t="s">
        <v>59</v>
      </c>
      <c r="L1753" s="2504" t="s">
        <v>59</v>
      </c>
      <c r="M1753" s="2504" t="s">
        <v>59</v>
      </c>
      <c r="N1753" s="2504" t="s">
        <v>59</v>
      </c>
      <c r="O1753" s="2504" t="s">
        <v>59</v>
      </c>
      <c r="P1753" s="2504" t="s">
        <v>59</v>
      </c>
      <c r="Q1753" s="2504" t="s">
        <v>59</v>
      </c>
      <c r="R1753" s="2504" t="s">
        <v>59</v>
      </c>
      <c r="S1753" s="2504" t="s">
        <v>59</v>
      </c>
      <c r="T1753" s="2504" t="s">
        <v>59</v>
      </c>
      <c r="U1753" s="2504" t="s">
        <v>59</v>
      </c>
      <c r="V1753" s="2504" t="s">
        <v>59</v>
      </c>
      <c r="W1753" s="2478"/>
      <c r="X1753" s="2186"/>
      <c r="Y1753" s="2185"/>
      <c r="Z1753" s="152"/>
      <c r="AA1753" s="152"/>
      <c r="AB1753" s="152"/>
      <c r="AC1753" s="152"/>
      <c r="AD1753" s="152"/>
      <c r="AE1753" s="152"/>
      <c r="AF1753" s="152"/>
    </row>
    <row r="1754" spans="1:32" ht="12" customHeight="1">
      <c r="A1754" s="152"/>
      <c r="B1754" s="152"/>
      <c r="C1754" s="152"/>
      <c r="D1754" s="152"/>
      <c r="E1754" s="2476"/>
      <c r="F1754" s="2491"/>
      <c r="G1754" s="2491"/>
      <c r="H1754" s="2491"/>
      <c r="I1754" s="2185"/>
      <c r="J1754" s="2496"/>
      <c r="K1754" s="2496"/>
      <c r="L1754" s="2496"/>
      <c r="M1754" s="2496"/>
      <c r="N1754" s="2496"/>
      <c r="O1754" s="2496"/>
      <c r="P1754" s="2496"/>
      <c r="Q1754" s="2496"/>
      <c r="R1754" s="2496"/>
      <c r="S1754" s="2496"/>
      <c r="T1754" s="2496"/>
      <c r="U1754" s="2496"/>
      <c r="V1754" s="2496"/>
      <c r="W1754" s="2478"/>
      <c r="X1754" s="2186"/>
      <c r="Y1754" s="2185"/>
      <c r="Z1754" s="152"/>
      <c r="AA1754" s="152"/>
      <c r="AB1754" s="152"/>
      <c r="AC1754" s="152"/>
      <c r="AD1754" s="152"/>
      <c r="AE1754" s="152"/>
      <c r="AF1754" s="152"/>
    </row>
    <row r="1755" spans="1:32" ht="12" customHeight="1">
      <c r="A1755" s="152"/>
      <c r="B1755" s="152"/>
      <c r="C1755" s="152"/>
      <c r="D1755" s="152"/>
      <c r="E1755" s="2476"/>
      <c r="F1755" s="2477"/>
      <c r="G1755" s="2477"/>
      <c r="H1755" s="2477"/>
      <c r="I1755" s="2320"/>
      <c r="J1755" s="2482" t="s">
        <v>1526</v>
      </c>
      <c r="K1755" s="2288"/>
      <c r="L1755" s="2288"/>
      <c r="M1755" s="2288"/>
      <c r="N1755" s="2482" t="s">
        <v>1487</v>
      </c>
      <c r="O1755" s="2288"/>
      <c r="P1755" s="2288"/>
      <c r="Q1755" s="2288"/>
      <c r="R1755" s="2288"/>
      <c r="S1755" s="2288"/>
      <c r="T1755" s="2288"/>
      <c r="U1755" s="2288"/>
      <c r="V1755" s="2288"/>
      <c r="W1755" s="2478"/>
      <c r="X1755" s="2186"/>
      <c r="Y1755" s="2185"/>
      <c r="Z1755" s="152"/>
      <c r="AA1755" s="152"/>
      <c r="AB1755" s="152"/>
      <c r="AC1755" s="152"/>
      <c r="AD1755" s="152"/>
      <c r="AE1755" s="152"/>
      <c r="AF1755" s="152"/>
    </row>
    <row r="1756" spans="1:32" ht="12" customHeight="1">
      <c r="A1756" s="152"/>
      <c r="B1756" s="152"/>
      <c r="C1756" s="152"/>
      <c r="D1756" s="152"/>
      <c r="E1756" s="2476"/>
      <c r="F1756" s="2481" t="s">
        <v>1527</v>
      </c>
      <c r="G1756" s="2482" t="s">
        <v>1485</v>
      </c>
      <c r="H1756" s="2477"/>
      <c r="I1756" s="2320"/>
      <c r="J1756" s="2288" t="s">
        <v>1471</v>
      </c>
      <c r="K1756" s="2288" t="s">
        <v>1472</v>
      </c>
      <c r="L1756" s="2288" t="s">
        <v>1473</v>
      </c>
      <c r="M1756" s="2288" t="s">
        <v>1474</v>
      </c>
      <c r="N1756" s="2288" t="s">
        <v>1475</v>
      </c>
      <c r="O1756" s="2288" t="s">
        <v>1476</v>
      </c>
      <c r="P1756" s="2288" t="s">
        <v>1477</v>
      </c>
      <c r="Q1756" s="2288" t="s">
        <v>1478</v>
      </c>
      <c r="R1756" s="2288" t="s">
        <v>1479</v>
      </c>
      <c r="S1756" s="2288" t="s">
        <v>1480</v>
      </c>
      <c r="T1756" s="2288" t="s">
        <v>1481</v>
      </c>
      <c r="U1756" s="2288" t="s">
        <v>1482</v>
      </c>
      <c r="V1756" s="2288" t="s">
        <v>1483</v>
      </c>
      <c r="W1756" s="2478"/>
      <c r="X1756" s="2186"/>
      <c r="Y1756" s="2185"/>
      <c r="Z1756" s="152"/>
      <c r="AA1756" s="152"/>
      <c r="AB1756" s="152"/>
      <c r="AC1756" s="152"/>
      <c r="AD1756" s="152"/>
      <c r="AE1756" s="152"/>
      <c r="AF1756" s="152"/>
    </row>
    <row r="1757" spans="1:32" ht="12" customHeight="1">
      <c r="A1757" s="152"/>
      <c r="B1757" s="152"/>
      <c r="C1757" s="152"/>
      <c r="D1757" s="152"/>
      <c r="E1757" s="2483">
        <v>0</v>
      </c>
      <c r="F1757" s="2484">
        <v>0</v>
      </c>
      <c r="G1757" s="2485">
        <v>0</v>
      </c>
      <c r="H1757" s="2486" t="s">
        <v>114</v>
      </c>
      <c r="I1757" s="2487"/>
      <c r="J1757" s="2505" t="e">
        <v>#N/A</v>
      </c>
      <c r="K1757" s="2505" t="e">
        <v>#N/A</v>
      </c>
      <c r="L1757" s="2505" t="e">
        <v>#N/A</v>
      </c>
      <c r="M1757" s="2505" t="e">
        <v>#N/A</v>
      </c>
      <c r="N1757" s="2505" t="e">
        <v>#N/A</v>
      </c>
      <c r="O1757" s="2505" t="e">
        <v>#N/A</v>
      </c>
      <c r="P1757" s="2505" t="e">
        <v>#N/A</v>
      </c>
      <c r="Q1757" s="2505" t="e">
        <v>#N/A</v>
      </c>
      <c r="R1757" s="2505" t="e">
        <v>#N/A</v>
      </c>
      <c r="S1757" s="2505" t="e">
        <v>#N/A</v>
      </c>
      <c r="T1757" s="2505" t="e">
        <v>#N/A</v>
      </c>
      <c r="U1757" s="2505" t="e">
        <v>#N/A</v>
      </c>
      <c r="V1757" s="2505" t="e">
        <v>#N/A</v>
      </c>
      <c r="W1757" s="2478"/>
      <c r="X1757" s="2186"/>
      <c r="Y1757" s="2185"/>
      <c r="Z1757" s="152"/>
      <c r="AA1757" s="152"/>
      <c r="AB1757" s="152"/>
      <c r="AC1757" s="152"/>
      <c r="AD1757" s="152"/>
      <c r="AE1757" s="152"/>
      <c r="AF1757" s="152"/>
    </row>
    <row r="1758" spans="1:32" ht="12" customHeight="1">
      <c r="A1758" s="2226" t="s">
        <v>232</v>
      </c>
      <c r="B1758" s="152"/>
      <c r="C1758" s="152"/>
      <c r="D1758" s="152"/>
      <c r="E1758" s="2489">
        <v>1</v>
      </c>
      <c r="F1758" s="2490" t="s">
        <v>1494</v>
      </c>
      <c r="G1758" s="2494" t="s">
        <v>945</v>
      </c>
      <c r="H1758" s="2494" t="s">
        <v>114</v>
      </c>
      <c r="I1758" s="2185"/>
      <c r="J1758" s="2506">
        <v>7.7908105537707106E-2</v>
      </c>
      <c r="K1758" s="2506">
        <v>0.11192157948193808</v>
      </c>
      <c r="L1758" s="2506">
        <v>8.6083368816218628E-2</v>
      </c>
      <c r="M1758" s="2506">
        <v>8.408245174675702E-2</v>
      </c>
      <c r="N1758" s="2506">
        <v>8.3465485009683496E-2</v>
      </c>
      <c r="O1758" s="2506">
        <v>8.1662095458667344E-2</v>
      </c>
      <c r="P1758" s="2506">
        <v>6.7370673837245584E-2</v>
      </c>
      <c r="Q1758" s="2506">
        <v>5.4522978638487776E-2</v>
      </c>
      <c r="R1758" s="2506">
        <v>5.6651030114475746E-2</v>
      </c>
      <c r="S1758" s="2506">
        <v>0.15352895887905899</v>
      </c>
      <c r="T1758" s="2506">
        <v>0.12390220175137946</v>
      </c>
      <c r="U1758" s="2506">
        <v>0.11126415792332091</v>
      </c>
      <c r="V1758" s="2506">
        <v>0.1147185454044093</v>
      </c>
      <c r="W1758" s="2478"/>
      <c r="X1758" s="2186"/>
      <c r="Y1758" s="2185"/>
      <c r="Z1758" s="152"/>
      <c r="AA1758" s="152"/>
      <c r="AB1758" s="152"/>
      <c r="AC1758" s="152"/>
      <c r="AD1758" s="152"/>
      <c r="AE1758" s="152"/>
      <c r="AF1758" s="152"/>
    </row>
    <row r="1759" spans="1:32" ht="12" customHeight="1">
      <c r="A1759" s="2226" t="s">
        <v>232</v>
      </c>
      <c r="B1759" s="152"/>
      <c r="C1759" s="152"/>
      <c r="D1759" s="152"/>
      <c r="E1759" s="2489">
        <v>2</v>
      </c>
      <c r="F1759" s="2490" t="s">
        <v>1498</v>
      </c>
      <c r="G1759" s="2494" t="s">
        <v>953</v>
      </c>
      <c r="H1759" s="2494" t="s">
        <v>114</v>
      </c>
      <c r="I1759" s="2185"/>
      <c r="J1759" s="2506">
        <v>3.8163393329450268E-3</v>
      </c>
      <c r="K1759" s="2506">
        <v>6.5808684629127326E-2</v>
      </c>
      <c r="L1759" s="2506">
        <v>6.2044026325038297E-2</v>
      </c>
      <c r="M1759" s="2506">
        <v>5.2003481027350279E-2</v>
      </c>
      <c r="N1759" s="2506">
        <v>6.3226081786886892E-2</v>
      </c>
      <c r="O1759" s="2506">
        <v>5.7823643066594148E-2</v>
      </c>
      <c r="P1759" s="2506">
        <v>5.4831493948810393E-2</v>
      </c>
      <c r="Q1759" s="2506">
        <v>4.7133662547973895E-2</v>
      </c>
      <c r="R1759" s="2506">
        <v>5.2535057462002863E-2</v>
      </c>
      <c r="S1759" s="2506">
        <v>4.453531305845345E-2</v>
      </c>
      <c r="T1759" s="2506">
        <v>3.9763212581643233E-2</v>
      </c>
      <c r="U1759" s="2506">
        <v>4.1729839131473316E-2</v>
      </c>
      <c r="V1759" s="2506">
        <v>4.2489505970340916E-2</v>
      </c>
      <c r="W1759" s="2478"/>
      <c r="X1759" s="2186"/>
      <c r="Y1759" s="2185"/>
      <c r="Z1759" s="152"/>
      <c r="AA1759" s="152"/>
      <c r="AB1759" s="152"/>
      <c r="AC1759" s="152"/>
      <c r="AD1759" s="152"/>
      <c r="AE1759" s="152"/>
      <c r="AF1759" s="152"/>
    </row>
    <row r="1760" spans="1:32" ht="12" customHeight="1">
      <c r="A1760" s="2226" t="s">
        <v>232</v>
      </c>
      <c r="B1760" s="152"/>
      <c r="C1760" s="152"/>
      <c r="D1760" s="152"/>
      <c r="E1760" s="2489">
        <v>3</v>
      </c>
      <c r="F1760" s="2490" t="s">
        <v>1500</v>
      </c>
      <c r="G1760" s="2494" t="s">
        <v>964</v>
      </c>
      <c r="H1760" s="2494" t="s">
        <v>114</v>
      </c>
      <c r="I1760" s="2185"/>
      <c r="J1760" s="2506">
        <v>6.0360048448168481E-2</v>
      </c>
      <c r="K1760" s="2506">
        <v>8.8679620047736496E-2</v>
      </c>
      <c r="L1760" s="2506">
        <v>7.7880285923066533E-2</v>
      </c>
      <c r="M1760" s="2506">
        <v>7.647304685372229E-2</v>
      </c>
      <c r="N1760" s="2506">
        <v>8.8287163816560765E-2</v>
      </c>
      <c r="O1760" s="2506">
        <v>6.6862770194702367E-2</v>
      </c>
      <c r="P1760" s="2506">
        <v>6.7870715583794761E-2</v>
      </c>
      <c r="Q1760" s="2506">
        <v>6.8254554085989211E-2</v>
      </c>
      <c r="R1760" s="2506">
        <v>6.978741155312318E-2</v>
      </c>
      <c r="S1760" s="2506">
        <v>6.3359624005791218E-2</v>
      </c>
      <c r="T1760" s="2506">
        <v>4.8882649897035786E-2</v>
      </c>
      <c r="U1760" s="2506">
        <v>5.137905717300166E-2</v>
      </c>
      <c r="V1760" s="2506">
        <v>4.4720759692121602E-2</v>
      </c>
      <c r="W1760" s="2478"/>
      <c r="X1760" s="2186"/>
      <c r="Y1760" s="2185"/>
      <c r="Z1760" s="152"/>
      <c r="AA1760" s="152"/>
      <c r="AB1760" s="152"/>
      <c r="AC1760" s="152"/>
      <c r="AD1760" s="152"/>
      <c r="AE1760" s="152"/>
      <c r="AF1760" s="152"/>
    </row>
    <row r="1761" spans="1:32" ht="12" customHeight="1">
      <c r="A1761" s="2226" t="s">
        <v>232</v>
      </c>
      <c r="B1761" s="152"/>
      <c r="C1761" s="152"/>
      <c r="D1761" s="152"/>
      <c r="E1761" s="2489">
        <v>4</v>
      </c>
      <c r="F1761" s="2490" t="s">
        <v>1503</v>
      </c>
      <c r="G1761" s="2494" t="s">
        <v>971</v>
      </c>
      <c r="H1761" s="2494" t="s">
        <v>114</v>
      </c>
      <c r="I1761" s="2185"/>
      <c r="J1761" s="2506">
        <v>0.10006150664438862</v>
      </c>
      <c r="K1761" s="2506">
        <v>0.13757955253970847</v>
      </c>
      <c r="L1761" s="2506">
        <v>0.1027101964715281</v>
      </c>
      <c r="M1761" s="2506">
        <v>9.463737711693429E-2</v>
      </c>
      <c r="N1761" s="2506">
        <v>0.104003433938903</v>
      </c>
      <c r="O1761" s="2506">
        <v>9.9846172140240455E-2</v>
      </c>
      <c r="P1761" s="2506">
        <v>9.4611729663703112E-2</v>
      </c>
      <c r="Q1761" s="2506">
        <v>6.1139824933682425E-2</v>
      </c>
      <c r="R1761" s="2506">
        <v>6.145119303596306E-2</v>
      </c>
      <c r="S1761" s="2506">
        <v>5.7367825463751215E-2</v>
      </c>
      <c r="T1761" s="2506">
        <v>0.13394369986842947</v>
      </c>
      <c r="U1761" s="2506">
        <v>0.1190347518723795</v>
      </c>
      <c r="V1761" s="2506">
        <v>0.11677312399996391</v>
      </c>
      <c r="W1761" s="2478"/>
      <c r="X1761" s="2186"/>
      <c r="Y1761" s="2185"/>
      <c r="Z1761" s="152"/>
      <c r="AA1761" s="152"/>
      <c r="AB1761" s="152"/>
      <c r="AC1761" s="152"/>
      <c r="AD1761" s="152"/>
      <c r="AE1761" s="152"/>
      <c r="AF1761" s="152"/>
    </row>
    <row r="1762" spans="1:32" ht="12" customHeight="1">
      <c r="A1762" s="2226" t="s">
        <v>232</v>
      </c>
      <c r="B1762" s="152"/>
      <c r="C1762" s="152"/>
      <c r="D1762" s="152"/>
      <c r="E1762" s="2489">
        <v>5</v>
      </c>
      <c r="F1762" s="2490" t="s">
        <v>1504</v>
      </c>
      <c r="G1762" s="2494" t="s">
        <v>978</v>
      </c>
      <c r="H1762" s="2494" t="s">
        <v>114</v>
      </c>
      <c r="I1762" s="2185"/>
      <c r="J1762" s="2506">
        <v>1.8011670884646818E-2</v>
      </c>
      <c r="K1762" s="2506">
        <v>2.8203970556684305E-2</v>
      </c>
      <c r="L1762" s="2506">
        <v>2.3928020295805413E-2</v>
      </c>
      <c r="M1762" s="2506">
        <v>1.9185168115359495E-2</v>
      </c>
      <c r="N1762" s="2506">
        <v>2.5668539456185663E-2</v>
      </c>
      <c r="O1762" s="2506">
        <v>2.2439998694999585E-2</v>
      </c>
      <c r="P1762" s="2506">
        <v>0</v>
      </c>
      <c r="Q1762" s="2506">
        <v>1.8713493270755412E-2</v>
      </c>
      <c r="R1762" s="2506">
        <v>1.7640295474949205E-2</v>
      </c>
      <c r="S1762" s="2506">
        <v>1.8340969991172594E-2</v>
      </c>
      <c r="T1762" s="2506">
        <v>1.8723939281924586E-2</v>
      </c>
      <c r="U1762" s="2506">
        <v>0</v>
      </c>
      <c r="V1762" s="2506">
        <v>2.4296660137710577E-2</v>
      </c>
      <c r="W1762" s="2478"/>
      <c r="X1762" s="2186"/>
      <c r="Y1762" s="2185"/>
      <c r="Z1762" s="152"/>
      <c r="AA1762" s="152"/>
      <c r="AB1762" s="152"/>
      <c r="AC1762" s="152"/>
      <c r="AD1762" s="152"/>
      <c r="AE1762" s="152"/>
      <c r="AF1762" s="152"/>
    </row>
    <row r="1763" spans="1:32" ht="12" customHeight="1">
      <c r="A1763" s="2226" t="s">
        <v>232</v>
      </c>
      <c r="B1763" s="152"/>
      <c r="C1763" s="152"/>
      <c r="D1763" s="152"/>
      <c r="E1763" s="2489">
        <v>6</v>
      </c>
      <c r="F1763" s="2490" t="s">
        <v>1505</v>
      </c>
      <c r="G1763" s="2494" t="s">
        <v>985</v>
      </c>
      <c r="H1763" s="2494" t="s">
        <v>114</v>
      </c>
      <c r="I1763" s="2185"/>
      <c r="J1763" s="2506">
        <v>0.25517207049363372</v>
      </c>
      <c r="K1763" s="2506">
        <v>0.28702250080273539</v>
      </c>
      <c r="L1763" s="2506">
        <v>0.23610844500389261</v>
      </c>
      <c r="M1763" s="2506">
        <v>0.19776898021006847</v>
      </c>
      <c r="N1763" s="2506">
        <v>0.22473825006419743</v>
      </c>
      <c r="O1763" s="2506">
        <v>0.19229737007145847</v>
      </c>
      <c r="P1763" s="2506">
        <v>0.16409201411014576</v>
      </c>
      <c r="Q1763" s="2506">
        <v>0.14538240262842889</v>
      </c>
      <c r="R1763" s="2506">
        <v>0.14376566882027914</v>
      </c>
      <c r="S1763" s="2506">
        <v>9.995397996164436E-2</v>
      </c>
      <c r="T1763" s="2506">
        <v>7.7905917078450321E-2</v>
      </c>
      <c r="U1763" s="2506">
        <v>0.10054997662079457</v>
      </c>
      <c r="V1763" s="2506">
        <v>0.12174951597855575</v>
      </c>
      <c r="W1763" s="2478"/>
      <c r="X1763" s="2186"/>
      <c r="Y1763" s="2185"/>
      <c r="Z1763" s="152"/>
      <c r="AA1763" s="152"/>
      <c r="AB1763" s="152"/>
      <c r="AC1763" s="152"/>
      <c r="AD1763" s="152"/>
      <c r="AE1763" s="152"/>
      <c r="AF1763" s="152"/>
    </row>
    <row r="1764" spans="1:32" ht="12" customHeight="1">
      <c r="A1764" s="2226" t="s">
        <v>232</v>
      </c>
      <c r="B1764" s="152"/>
      <c r="C1764" s="152"/>
      <c r="D1764" s="152"/>
      <c r="E1764" s="2489">
        <v>7</v>
      </c>
      <c r="F1764" s="2490" t="s">
        <v>1508</v>
      </c>
      <c r="G1764" s="2494" t="s">
        <v>996</v>
      </c>
      <c r="H1764" s="2494" t="s">
        <v>114</v>
      </c>
      <c r="I1764" s="2185"/>
      <c r="J1764" s="2506">
        <v>7.9951228187393711E-2</v>
      </c>
      <c r="K1764" s="2506">
        <v>0.1258487775465785</v>
      </c>
      <c r="L1764" s="2506">
        <v>0.1012954009353166</v>
      </c>
      <c r="M1764" s="2506">
        <v>6.615455096464927E-2</v>
      </c>
      <c r="N1764" s="2506">
        <v>8.6280497030576137E-2</v>
      </c>
      <c r="O1764" s="2506">
        <v>4.9675958813931505E-2</v>
      </c>
      <c r="P1764" s="2506">
        <v>8.9588229596894858E-2</v>
      </c>
      <c r="Q1764" s="2506">
        <v>0.13504418946457361</v>
      </c>
      <c r="R1764" s="2506">
        <v>0.13909063003218897</v>
      </c>
      <c r="S1764" s="2506">
        <v>0.1244961608117081</v>
      </c>
      <c r="T1764" s="2506">
        <v>0.11483056167821018</v>
      </c>
      <c r="U1764" s="2506">
        <v>0.10911814549924892</v>
      </c>
      <c r="V1764" s="2506">
        <v>0.11584016132661318</v>
      </c>
      <c r="W1764" s="2478"/>
      <c r="X1764" s="2186"/>
      <c r="Y1764" s="2185"/>
      <c r="Z1764" s="152"/>
      <c r="AA1764" s="152"/>
      <c r="AB1764" s="152"/>
      <c r="AC1764" s="152"/>
      <c r="AD1764" s="152"/>
      <c r="AE1764" s="152"/>
      <c r="AF1764" s="152"/>
    </row>
    <row r="1765" spans="1:32" ht="12" customHeight="1">
      <c r="A1765" s="2226" t="s">
        <v>232</v>
      </c>
      <c r="B1765" s="152"/>
      <c r="C1765" s="152"/>
      <c r="D1765" s="152"/>
      <c r="E1765" s="2489">
        <v>8</v>
      </c>
      <c r="F1765" s="2490" t="s">
        <v>1510</v>
      </c>
      <c r="G1765" s="2494" t="s">
        <v>1004</v>
      </c>
      <c r="H1765" s="2494" t="s">
        <v>114</v>
      </c>
      <c r="I1765" s="2185"/>
      <c r="J1765" s="2506">
        <v>0.18295232440954493</v>
      </c>
      <c r="K1765" s="2506">
        <v>0.20710299702991836</v>
      </c>
      <c r="L1765" s="2506">
        <v>0.30843988466154332</v>
      </c>
      <c r="M1765" s="2506">
        <v>0.27503054165083191</v>
      </c>
      <c r="N1765" s="2506">
        <v>0.5039464118867053</v>
      </c>
      <c r="O1765" s="2506">
        <v>0.83669992118244119</v>
      </c>
      <c r="P1765" s="2506">
        <v>0.75635252430564925</v>
      </c>
      <c r="Q1765" s="2506">
        <v>0.66234634686952087</v>
      </c>
      <c r="R1765" s="2506">
        <v>0.55150520140227355</v>
      </c>
      <c r="S1765" s="2506">
        <v>0.56174377994307678</v>
      </c>
      <c r="T1765" s="2506">
        <v>0.47658917168763743</v>
      </c>
      <c r="U1765" s="2506">
        <v>0.4202083862368694</v>
      </c>
      <c r="V1765" s="2506">
        <v>0.5825896348690327</v>
      </c>
      <c r="W1765" s="2478"/>
      <c r="X1765" s="2186"/>
      <c r="Y1765" s="2185"/>
      <c r="Z1765" s="152"/>
      <c r="AA1765" s="152"/>
      <c r="AB1765" s="152"/>
      <c r="AC1765" s="152"/>
      <c r="AD1765" s="152"/>
      <c r="AE1765" s="152"/>
      <c r="AF1765" s="152"/>
    </row>
    <row r="1766" spans="1:32" ht="12" customHeight="1">
      <c r="A1766" s="2226" t="s">
        <v>590</v>
      </c>
      <c r="B1766" s="152"/>
      <c r="C1766" s="152"/>
      <c r="D1766" s="152"/>
      <c r="E1766" s="2489">
        <v>9</v>
      </c>
      <c r="F1766" s="2490" t="s">
        <v>1027</v>
      </c>
      <c r="G1766" s="2494">
        <v>0</v>
      </c>
      <c r="H1766" s="2494" t="s">
        <v>114</v>
      </c>
      <c r="I1766" s="2185"/>
      <c r="J1766" s="2506" t="e">
        <v>#N/A</v>
      </c>
      <c r="K1766" s="2506" t="e">
        <v>#N/A</v>
      </c>
      <c r="L1766" s="2506" t="e">
        <v>#N/A</v>
      </c>
      <c r="M1766" s="2506" t="e">
        <v>#N/A</v>
      </c>
      <c r="N1766" s="2506" t="e">
        <v>#N/A</v>
      </c>
      <c r="O1766" s="2506" t="e">
        <v>#N/A</v>
      </c>
      <c r="P1766" s="2506" t="e">
        <v>#N/A</v>
      </c>
      <c r="Q1766" s="2506" t="e">
        <v>#N/A</v>
      </c>
      <c r="R1766" s="2506" t="e">
        <v>#N/A</v>
      </c>
      <c r="S1766" s="2506" t="e">
        <v>#N/A</v>
      </c>
      <c r="T1766" s="2506" t="e">
        <v>#N/A</v>
      </c>
      <c r="U1766" s="2506" t="e">
        <v>#N/A</v>
      </c>
      <c r="V1766" s="2506" t="e">
        <v>#N/A</v>
      </c>
      <c r="W1766" s="2478"/>
      <c r="X1766" s="2186"/>
      <c r="Y1766" s="2185"/>
      <c r="Z1766" s="152"/>
      <c r="AA1766" s="152"/>
      <c r="AB1766" s="152"/>
      <c r="AC1766" s="152"/>
      <c r="AD1766" s="152"/>
      <c r="AE1766" s="152"/>
      <c r="AF1766" s="152"/>
    </row>
    <row r="1767" spans="1:32" ht="12" customHeight="1">
      <c r="A1767" s="2226" t="s">
        <v>590</v>
      </c>
      <c r="B1767" s="152"/>
      <c r="C1767" s="152"/>
      <c r="D1767" s="152"/>
      <c r="E1767" s="2489">
        <v>10</v>
      </c>
      <c r="F1767" s="2490" t="s">
        <v>1027</v>
      </c>
      <c r="G1767" s="2494">
        <v>0</v>
      </c>
      <c r="H1767" s="2494" t="s">
        <v>114</v>
      </c>
      <c r="I1767" s="2185"/>
      <c r="J1767" s="2506" t="e">
        <v>#N/A</v>
      </c>
      <c r="K1767" s="2506" t="e">
        <v>#N/A</v>
      </c>
      <c r="L1767" s="2506" t="e">
        <v>#N/A</v>
      </c>
      <c r="M1767" s="2506" t="e">
        <v>#N/A</v>
      </c>
      <c r="N1767" s="2506" t="e">
        <v>#N/A</v>
      </c>
      <c r="O1767" s="2506" t="e">
        <v>#N/A</v>
      </c>
      <c r="P1767" s="2506" t="e">
        <v>#N/A</v>
      </c>
      <c r="Q1767" s="2506" t="e">
        <v>#N/A</v>
      </c>
      <c r="R1767" s="2506" t="e">
        <v>#N/A</v>
      </c>
      <c r="S1767" s="2506" t="e">
        <v>#N/A</v>
      </c>
      <c r="T1767" s="2506" t="e">
        <v>#N/A</v>
      </c>
      <c r="U1767" s="2506" t="e">
        <v>#N/A</v>
      </c>
      <c r="V1767" s="2506" t="e">
        <v>#N/A</v>
      </c>
      <c r="W1767" s="2478"/>
      <c r="X1767" s="2186"/>
      <c r="Y1767" s="2185"/>
      <c r="Z1767" s="152"/>
      <c r="AA1767" s="152"/>
      <c r="AB1767" s="152"/>
      <c r="AC1767" s="152"/>
      <c r="AD1767" s="152"/>
      <c r="AE1767" s="152"/>
      <c r="AF1767" s="152"/>
    </row>
    <row r="1768" spans="1:32" ht="12" customHeight="1">
      <c r="A1768" s="2226" t="s">
        <v>590</v>
      </c>
      <c r="B1768" s="152"/>
      <c r="C1768" s="152"/>
      <c r="D1768" s="152"/>
      <c r="E1768" s="2489">
        <v>11</v>
      </c>
      <c r="F1768" s="2490" t="s">
        <v>1027</v>
      </c>
      <c r="G1768" s="2494">
        <v>0</v>
      </c>
      <c r="H1768" s="2494" t="s">
        <v>114</v>
      </c>
      <c r="I1768" s="2185"/>
      <c r="J1768" s="2506" t="e">
        <v>#N/A</v>
      </c>
      <c r="K1768" s="2506" t="e">
        <v>#N/A</v>
      </c>
      <c r="L1768" s="2506" t="e">
        <v>#N/A</v>
      </c>
      <c r="M1768" s="2506" t="e">
        <v>#N/A</v>
      </c>
      <c r="N1768" s="2506" t="e">
        <v>#N/A</v>
      </c>
      <c r="O1768" s="2506" t="e">
        <v>#N/A</v>
      </c>
      <c r="P1768" s="2506" t="e">
        <v>#N/A</v>
      </c>
      <c r="Q1768" s="2506" t="e">
        <v>#N/A</v>
      </c>
      <c r="R1768" s="2506" t="e">
        <v>#N/A</v>
      </c>
      <c r="S1768" s="2506" t="e">
        <v>#N/A</v>
      </c>
      <c r="T1768" s="2506" t="e">
        <v>#N/A</v>
      </c>
      <c r="U1768" s="2506" t="e">
        <v>#N/A</v>
      </c>
      <c r="V1768" s="2506" t="e">
        <v>#N/A</v>
      </c>
      <c r="W1768" s="2478"/>
      <c r="X1768" s="2186"/>
      <c r="Y1768" s="2185"/>
      <c r="Z1768" s="152"/>
      <c r="AA1768" s="152"/>
      <c r="AB1768" s="152"/>
      <c r="AC1768" s="152"/>
      <c r="AD1768" s="152"/>
      <c r="AE1768" s="152"/>
      <c r="AF1768" s="152"/>
    </row>
    <row r="1769" spans="1:32" ht="12" customHeight="1">
      <c r="A1769" s="2226" t="s">
        <v>590</v>
      </c>
      <c r="B1769" s="152"/>
      <c r="C1769" s="152"/>
      <c r="D1769" s="152"/>
      <c r="E1769" s="2489">
        <v>12</v>
      </c>
      <c r="F1769" s="2490" t="s">
        <v>1027</v>
      </c>
      <c r="G1769" s="2494">
        <v>0</v>
      </c>
      <c r="H1769" s="2494" t="s">
        <v>114</v>
      </c>
      <c r="I1769" s="2185"/>
      <c r="J1769" s="2506" t="e">
        <v>#N/A</v>
      </c>
      <c r="K1769" s="2506" t="e">
        <v>#N/A</v>
      </c>
      <c r="L1769" s="2506" t="e">
        <v>#N/A</v>
      </c>
      <c r="M1769" s="2506" t="e">
        <v>#N/A</v>
      </c>
      <c r="N1769" s="2506" t="e">
        <v>#N/A</v>
      </c>
      <c r="O1769" s="2506" t="e">
        <v>#N/A</v>
      </c>
      <c r="P1769" s="2506" t="e">
        <v>#N/A</v>
      </c>
      <c r="Q1769" s="2506" t="e">
        <v>#N/A</v>
      </c>
      <c r="R1769" s="2506" t="e">
        <v>#N/A</v>
      </c>
      <c r="S1769" s="2506" t="e">
        <v>#N/A</v>
      </c>
      <c r="T1769" s="2506" t="e">
        <v>#N/A</v>
      </c>
      <c r="U1769" s="2506" t="e">
        <v>#N/A</v>
      </c>
      <c r="V1769" s="2506" t="e">
        <v>#N/A</v>
      </c>
      <c r="W1769" s="2478"/>
      <c r="X1769" s="2186"/>
      <c r="Y1769" s="2186"/>
      <c r="Z1769" s="152"/>
      <c r="AA1769" s="152"/>
      <c r="AB1769" s="152"/>
      <c r="AC1769" s="152"/>
      <c r="AD1769" s="152"/>
      <c r="AE1769" s="152"/>
      <c r="AF1769" s="152"/>
    </row>
    <row r="1770" spans="1:32" ht="12" customHeight="1">
      <c r="A1770" s="2226" t="s">
        <v>590</v>
      </c>
      <c r="B1770" s="152"/>
      <c r="C1770" s="152"/>
      <c r="D1770" s="152"/>
      <c r="E1770" s="2489">
        <v>13</v>
      </c>
      <c r="F1770" s="2490" t="s">
        <v>1027</v>
      </c>
      <c r="G1770" s="2494">
        <v>0</v>
      </c>
      <c r="H1770" s="2494" t="s">
        <v>114</v>
      </c>
      <c r="I1770" s="2185"/>
      <c r="J1770" s="2506" t="e">
        <v>#N/A</v>
      </c>
      <c r="K1770" s="2506" t="e">
        <v>#N/A</v>
      </c>
      <c r="L1770" s="2506" t="e">
        <v>#N/A</v>
      </c>
      <c r="M1770" s="2506" t="e">
        <v>#N/A</v>
      </c>
      <c r="N1770" s="2506" t="e">
        <v>#N/A</v>
      </c>
      <c r="O1770" s="2506" t="e">
        <v>#N/A</v>
      </c>
      <c r="P1770" s="2506" t="e">
        <v>#N/A</v>
      </c>
      <c r="Q1770" s="2506" t="e">
        <v>#N/A</v>
      </c>
      <c r="R1770" s="2506" t="e">
        <v>#N/A</v>
      </c>
      <c r="S1770" s="2506" t="e">
        <v>#N/A</v>
      </c>
      <c r="T1770" s="2506" t="e">
        <v>#N/A</v>
      </c>
      <c r="U1770" s="2506" t="e">
        <v>#N/A</v>
      </c>
      <c r="V1770" s="2506" t="e">
        <v>#N/A</v>
      </c>
      <c r="W1770" s="2478"/>
      <c r="X1770" s="2186"/>
      <c r="Y1770" s="2186"/>
      <c r="Z1770" s="152"/>
      <c r="AA1770" s="152"/>
      <c r="AB1770" s="152"/>
      <c r="AC1770" s="152"/>
      <c r="AD1770" s="152"/>
      <c r="AE1770" s="152"/>
      <c r="AF1770" s="152"/>
    </row>
    <row r="1771" spans="1:32" ht="12" customHeight="1">
      <c r="A1771" s="2226" t="s">
        <v>590</v>
      </c>
      <c r="B1771" s="152"/>
      <c r="C1771" s="152"/>
      <c r="D1771" s="152"/>
      <c r="E1771" s="2489">
        <v>14</v>
      </c>
      <c r="F1771" s="2490" t="s">
        <v>1027</v>
      </c>
      <c r="G1771" s="2494">
        <v>0</v>
      </c>
      <c r="H1771" s="2494" t="s">
        <v>114</v>
      </c>
      <c r="I1771" s="2185"/>
      <c r="J1771" s="2506" t="e">
        <v>#N/A</v>
      </c>
      <c r="K1771" s="2506" t="e">
        <v>#N/A</v>
      </c>
      <c r="L1771" s="2506" t="e">
        <v>#N/A</v>
      </c>
      <c r="M1771" s="2506" t="e">
        <v>#N/A</v>
      </c>
      <c r="N1771" s="2506" t="e">
        <v>#N/A</v>
      </c>
      <c r="O1771" s="2506" t="e">
        <v>#N/A</v>
      </c>
      <c r="P1771" s="2506" t="e">
        <v>#N/A</v>
      </c>
      <c r="Q1771" s="2506" t="e">
        <v>#N/A</v>
      </c>
      <c r="R1771" s="2506" t="e">
        <v>#N/A</v>
      </c>
      <c r="S1771" s="2506" t="e">
        <v>#N/A</v>
      </c>
      <c r="T1771" s="2506" t="e">
        <v>#N/A</v>
      </c>
      <c r="U1771" s="2506" t="e">
        <v>#N/A</v>
      </c>
      <c r="V1771" s="2506" t="e">
        <v>#N/A</v>
      </c>
      <c r="W1771" s="2478"/>
      <c r="X1771" s="2186"/>
      <c r="Y1771" s="2186"/>
      <c r="Z1771" s="152"/>
      <c r="AA1771" s="152"/>
      <c r="AB1771" s="152"/>
      <c r="AC1771" s="152"/>
      <c r="AD1771" s="152"/>
      <c r="AE1771" s="152"/>
      <c r="AF1771" s="152"/>
    </row>
    <row r="1772" spans="1:32" ht="12" customHeight="1">
      <c r="A1772" s="2226" t="s">
        <v>590</v>
      </c>
      <c r="B1772" s="152"/>
      <c r="C1772" s="152"/>
      <c r="D1772" s="152"/>
      <c r="E1772" s="2489">
        <v>15</v>
      </c>
      <c r="F1772" s="2490" t="s">
        <v>1027</v>
      </c>
      <c r="G1772" s="2494">
        <v>0</v>
      </c>
      <c r="H1772" s="2494" t="s">
        <v>114</v>
      </c>
      <c r="I1772" s="2185"/>
      <c r="J1772" s="2506" t="e">
        <v>#N/A</v>
      </c>
      <c r="K1772" s="2506" t="e">
        <v>#N/A</v>
      </c>
      <c r="L1772" s="2506" t="e">
        <v>#N/A</v>
      </c>
      <c r="M1772" s="2506" t="e">
        <v>#N/A</v>
      </c>
      <c r="N1772" s="2506" t="e">
        <v>#N/A</v>
      </c>
      <c r="O1772" s="2506" t="e">
        <v>#N/A</v>
      </c>
      <c r="P1772" s="2506" t="e">
        <v>#N/A</v>
      </c>
      <c r="Q1772" s="2506" t="e">
        <v>#N/A</v>
      </c>
      <c r="R1772" s="2506" t="e">
        <v>#N/A</v>
      </c>
      <c r="S1772" s="2506" t="e">
        <v>#N/A</v>
      </c>
      <c r="T1772" s="2506" t="e">
        <v>#N/A</v>
      </c>
      <c r="U1772" s="2506" t="e">
        <v>#N/A</v>
      </c>
      <c r="V1772" s="2506" t="e">
        <v>#N/A</v>
      </c>
      <c r="W1772" s="2478"/>
      <c r="X1772" s="2186"/>
      <c r="Y1772" s="2186"/>
      <c r="Z1772" s="152"/>
      <c r="AA1772" s="152"/>
      <c r="AB1772" s="152"/>
      <c r="AC1772" s="152"/>
      <c r="AD1772" s="152"/>
      <c r="AE1772" s="152"/>
      <c r="AF1772" s="152"/>
    </row>
    <row r="1773" spans="1:32" ht="12" customHeight="1">
      <c r="A1773" s="2226" t="s">
        <v>590</v>
      </c>
      <c r="B1773" s="152"/>
      <c r="C1773" s="152"/>
      <c r="D1773" s="152"/>
      <c r="E1773" s="2489">
        <v>16</v>
      </c>
      <c r="F1773" s="2490" t="s">
        <v>1027</v>
      </c>
      <c r="G1773" s="2494">
        <v>0</v>
      </c>
      <c r="H1773" s="2494" t="s">
        <v>114</v>
      </c>
      <c r="I1773" s="2185"/>
      <c r="J1773" s="2506" t="e">
        <v>#N/A</v>
      </c>
      <c r="K1773" s="2506" t="e">
        <v>#N/A</v>
      </c>
      <c r="L1773" s="2506" t="e">
        <v>#N/A</v>
      </c>
      <c r="M1773" s="2506" t="e">
        <v>#N/A</v>
      </c>
      <c r="N1773" s="2506" t="e">
        <v>#N/A</v>
      </c>
      <c r="O1773" s="2506" t="e">
        <v>#N/A</v>
      </c>
      <c r="P1773" s="2506" t="e">
        <v>#N/A</v>
      </c>
      <c r="Q1773" s="2506" t="e">
        <v>#N/A</v>
      </c>
      <c r="R1773" s="2506" t="e">
        <v>#N/A</v>
      </c>
      <c r="S1773" s="2506" t="e">
        <v>#N/A</v>
      </c>
      <c r="T1773" s="2506" t="e">
        <v>#N/A</v>
      </c>
      <c r="U1773" s="2506" t="e">
        <v>#N/A</v>
      </c>
      <c r="V1773" s="2506" t="e">
        <v>#N/A</v>
      </c>
      <c r="W1773" s="2478"/>
      <c r="X1773" s="2186"/>
      <c r="Y1773" s="2186"/>
      <c r="Z1773" s="152"/>
      <c r="AA1773" s="152"/>
      <c r="AB1773" s="152"/>
      <c r="AC1773" s="152"/>
      <c r="AD1773" s="152"/>
      <c r="AE1773" s="152"/>
      <c r="AF1773" s="152"/>
    </row>
    <row r="1774" spans="1:32" ht="12" customHeight="1">
      <c r="A1774" s="2226" t="s">
        <v>590</v>
      </c>
      <c r="B1774" s="152"/>
      <c r="C1774" s="152"/>
      <c r="D1774" s="152"/>
      <c r="E1774" s="2489">
        <v>17</v>
      </c>
      <c r="F1774" s="2490" t="s">
        <v>1027</v>
      </c>
      <c r="G1774" s="2494">
        <v>0</v>
      </c>
      <c r="H1774" s="2494" t="s">
        <v>114</v>
      </c>
      <c r="I1774" s="2185"/>
      <c r="J1774" s="2506" t="e">
        <v>#N/A</v>
      </c>
      <c r="K1774" s="2506" t="e">
        <v>#N/A</v>
      </c>
      <c r="L1774" s="2506" t="e">
        <v>#N/A</v>
      </c>
      <c r="M1774" s="2506" t="e">
        <v>#N/A</v>
      </c>
      <c r="N1774" s="2506" t="e">
        <v>#N/A</v>
      </c>
      <c r="O1774" s="2506" t="e">
        <v>#N/A</v>
      </c>
      <c r="P1774" s="2506" t="e">
        <v>#N/A</v>
      </c>
      <c r="Q1774" s="2506" t="e">
        <v>#N/A</v>
      </c>
      <c r="R1774" s="2506" t="e">
        <v>#N/A</v>
      </c>
      <c r="S1774" s="2506" t="e">
        <v>#N/A</v>
      </c>
      <c r="T1774" s="2506" t="e">
        <v>#N/A</v>
      </c>
      <c r="U1774" s="2506" t="e">
        <v>#N/A</v>
      </c>
      <c r="V1774" s="2506" t="e">
        <v>#N/A</v>
      </c>
      <c r="W1774" s="2478"/>
      <c r="X1774" s="2186"/>
      <c r="Y1774" s="2186"/>
      <c r="Z1774" s="152"/>
      <c r="AA1774" s="152"/>
      <c r="AB1774" s="152"/>
      <c r="AC1774" s="152"/>
      <c r="AD1774" s="152"/>
      <c r="AE1774" s="152"/>
      <c r="AF1774" s="152"/>
    </row>
    <row r="1775" spans="1:32" ht="12" customHeight="1">
      <c r="A1775" s="2226" t="s">
        <v>590</v>
      </c>
      <c r="B1775" s="152"/>
      <c r="C1775" s="152"/>
      <c r="D1775" s="152"/>
      <c r="E1775" s="2489">
        <v>18</v>
      </c>
      <c r="F1775" s="2490" t="s">
        <v>1027</v>
      </c>
      <c r="G1775" s="2494">
        <v>0</v>
      </c>
      <c r="H1775" s="2494" t="s">
        <v>114</v>
      </c>
      <c r="I1775" s="2185"/>
      <c r="J1775" s="2506" t="e">
        <v>#N/A</v>
      </c>
      <c r="K1775" s="2506" t="e">
        <v>#N/A</v>
      </c>
      <c r="L1775" s="2506" t="e">
        <v>#N/A</v>
      </c>
      <c r="M1775" s="2506" t="e">
        <v>#N/A</v>
      </c>
      <c r="N1775" s="2506" t="e">
        <v>#N/A</v>
      </c>
      <c r="O1775" s="2506" t="e">
        <v>#N/A</v>
      </c>
      <c r="P1775" s="2506" t="e">
        <v>#N/A</v>
      </c>
      <c r="Q1775" s="2506" t="e">
        <v>#N/A</v>
      </c>
      <c r="R1775" s="2506" t="e">
        <v>#N/A</v>
      </c>
      <c r="S1775" s="2506" t="e">
        <v>#N/A</v>
      </c>
      <c r="T1775" s="2506" t="e">
        <v>#N/A</v>
      </c>
      <c r="U1775" s="2506" t="e">
        <v>#N/A</v>
      </c>
      <c r="V1775" s="2506" t="e">
        <v>#N/A</v>
      </c>
      <c r="W1775" s="2478"/>
      <c r="X1775" s="2186"/>
      <c r="Y1775" s="2186"/>
      <c r="Z1775" s="152"/>
      <c r="AA1775" s="152"/>
      <c r="AB1775" s="152"/>
      <c r="AC1775" s="152"/>
      <c r="AD1775" s="152"/>
      <c r="AE1775" s="152"/>
      <c r="AF1775" s="152"/>
    </row>
    <row r="1776" spans="1:32" ht="12" customHeight="1">
      <c r="A1776" s="2226" t="s">
        <v>590</v>
      </c>
      <c r="B1776" s="152"/>
      <c r="C1776" s="152"/>
      <c r="D1776" s="152"/>
      <c r="E1776" s="2489">
        <v>19</v>
      </c>
      <c r="F1776" s="2490" t="s">
        <v>1027</v>
      </c>
      <c r="G1776" s="2494">
        <v>0</v>
      </c>
      <c r="H1776" s="2494" t="s">
        <v>114</v>
      </c>
      <c r="I1776" s="2185"/>
      <c r="J1776" s="2506" t="e">
        <v>#N/A</v>
      </c>
      <c r="K1776" s="2506" t="e">
        <v>#N/A</v>
      </c>
      <c r="L1776" s="2506" t="e">
        <v>#N/A</v>
      </c>
      <c r="M1776" s="2506" t="e">
        <v>#N/A</v>
      </c>
      <c r="N1776" s="2506" t="e">
        <v>#N/A</v>
      </c>
      <c r="O1776" s="2506" t="e">
        <v>#N/A</v>
      </c>
      <c r="P1776" s="2506" t="e">
        <v>#N/A</v>
      </c>
      <c r="Q1776" s="2506" t="e">
        <v>#N/A</v>
      </c>
      <c r="R1776" s="2506" t="e">
        <v>#N/A</v>
      </c>
      <c r="S1776" s="2506" t="e">
        <v>#N/A</v>
      </c>
      <c r="T1776" s="2506" t="e">
        <v>#N/A</v>
      </c>
      <c r="U1776" s="2506" t="e">
        <v>#N/A</v>
      </c>
      <c r="V1776" s="2506" t="e">
        <v>#N/A</v>
      </c>
      <c r="W1776" s="2478"/>
      <c r="X1776" s="2186"/>
      <c r="Y1776" s="2186"/>
      <c r="Z1776" s="152"/>
      <c r="AA1776" s="152"/>
      <c r="AB1776" s="152"/>
      <c r="AC1776" s="152"/>
      <c r="AD1776" s="152"/>
      <c r="AE1776" s="152"/>
      <c r="AF1776" s="152"/>
    </row>
    <row r="1777" spans="1:32" ht="12" customHeight="1">
      <c r="A1777" s="2226" t="s">
        <v>590</v>
      </c>
      <c r="B1777" s="152"/>
      <c r="C1777" s="152"/>
      <c r="D1777" s="152"/>
      <c r="E1777" s="2489">
        <v>20</v>
      </c>
      <c r="F1777" s="2490" t="s">
        <v>1027</v>
      </c>
      <c r="G1777" s="2494">
        <v>0</v>
      </c>
      <c r="H1777" s="2494" t="s">
        <v>114</v>
      </c>
      <c r="I1777" s="2185"/>
      <c r="J1777" s="2506" t="e">
        <v>#N/A</v>
      </c>
      <c r="K1777" s="2506" t="e">
        <v>#N/A</v>
      </c>
      <c r="L1777" s="2506" t="e">
        <v>#N/A</v>
      </c>
      <c r="M1777" s="2506" t="e">
        <v>#N/A</v>
      </c>
      <c r="N1777" s="2506" t="e">
        <v>#N/A</v>
      </c>
      <c r="O1777" s="2506" t="e">
        <v>#N/A</v>
      </c>
      <c r="P1777" s="2506" t="e">
        <v>#N/A</v>
      </c>
      <c r="Q1777" s="2506" t="e">
        <v>#N/A</v>
      </c>
      <c r="R1777" s="2506" t="e">
        <v>#N/A</v>
      </c>
      <c r="S1777" s="2506" t="e">
        <v>#N/A</v>
      </c>
      <c r="T1777" s="2506" t="e">
        <v>#N/A</v>
      </c>
      <c r="U1777" s="2506" t="e">
        <v>#N/A</v>
      </c>
      <c r="V1777" s="2506" t="e">
        <v>#N/A</v>
      </c>
      <c r="W1777" s="2478"/>
      <c r="X1777" s="2186"/>
      <c r="Y1777" s="2186"/>
      <c r="Z1777" s="152"/>
      <c r="AA1777" s="152"/>
      <c r="AB1777" s="152"/>
      <c r="AC1777" s="152"/>
      <c r="AD1777" s="152"/>
      <c r="AE1777" s="152"/>
      <c r="AF1777" s="152"/>
    </row>
    <row r="1778" spans="1:32" ht="12" customHeight="1">
      <c r="A1778" s="2226" t="s">
        <v>590</v>
      </c>
      <c r="B1778" s="152"/>
      <c r="C1778" s="152"/>
      <c r="D1778" s="152"/>
      <c r="E1778" s="2489">
        <v>21</v>
      </c>
      <c r="F1778" s="2490" t="s">
        <v>1027</v>
      </c>
      <c r="G1778" s="2494">
        <v>0</v>
      </c>
      <c r="H1778" s="2494" t="s">
        <v>114</v>
      </c>
      <c r="I1778" s="2185"/>
      <c r="J1778" s="2506" t="e">
        <v>#N/A</v>
      </c>
      <c r="K1778" s="2506" t="e">
        <v>#N/A</v>
      </c>
      <c r="L1778" s="2506" t="e">
        <v>#N/A</v>
      </c>
      <c r="M1778" s="2506" t="e">
        <v>#N/A</v>
      </c>
      <c r="N1778" s="2506" t="e">
        <v>#N/A</v>
      </c>
      <c r="O1778" s="2506" t="e">
        <v>#N/A</v>
      </c>
      <c r="P1778" s="2506" t="e">
        <v>#N/A</v>
      </c>
      <c r="Q1778" s="2506" t="e">
        <v>#N/A</v>
      </c>
      <c r="R1778" s="2506" t="e">
        <v>#N/A</v>
      </c>
      <c r="S1778" s="2506" t="e">
        <v>#N/A</v>
      </c>
      <c r="T1778" s="2506" t="e">
        <v>#N/A</v>
      </c>
      <c r="U1778" s="2506" t="e">
        <v>#N/A</v>
      </c>
      <c r="V1778" s="2506" t="e">
        <v>#N/A</v>
      </c>
      <c r="W1778" s="2478"/>
      <c r="X1778" s="2186"/>
      <c r="Y1778" s="2186"/>
      <c r="Z1778" s="152"/>
      <c r="AA1778" s="152"/>
      <c r="AB1778" s="152"/>
      <c r="AC1778" s="152"/>
      <c r="AD1778" s="152"/>
      <c r="AE1778" s="152"/>
      <c r="AF1778" s="152"/>
    </row>
    <row r="1779" spans="1:32" ht="12" customHeight="1">
      <c r="A1779" s="2226" t="s">
        <v>590</v>
      </c>
      <c r="B1779" s="152"/>
      <c r="C1779" s="152"/>
      <c r="D1779" s="152"/>
      <c r="E1779" s="2489">
        <v>22</v>
      </c>
      <c r="F1779" s="2490" t="s">
        <v>1027</v>
      </c>
      <c r="G1779" s="2494">
        <v>0</v>
      </c>
      <c r="H1779" s="2494" t="s">
        <v>114</v>
      </c>
      <c r="I1779" s="2185"/>
      <c r="J1779" s="2506" t="e">
        <v>#N/A</v>
      </c>
      <c r="K1779" s="2506" t="e">
        <v>#N/A</v>
      </c>
      <c r="L1779" s="2506" t="e">
        <v>#N/A</v>
      </c>
      <c r="M1779" s="2506" t="e">
        <v>#N/A</v>
      </c>
      <c r="N1779" s="2506" t="e">
        <v>#N/A</v>
      </c>
      <c r="O1779" s="2506" t="e">
        <v>#N/A</v>
      </c>
      <c r="P1779" s="2506" t="e">
        <v>#N/A</v>
      </c>
      <c r="Q1779" s="2506" t="e">
        <v>#N/A</v>
      </c>
      <c r="R1779" s="2506" t="e">
        <v>#N/A</v>
      </c>
      <c r="S1779" s="2506" t="e">
        <v>#N/A</v>
      </c>
      <c r="T1779" s="2506" t="e">
        <v>#N/A</v>
      </c>
      <c r="U1779" s="2506" t="e">
        <v>#N/A</v>
      </c>
      <c r="V1779" s="2506" t="e">
        <v>#N/A</v>
      </c>
      <c r="W1779" s="2478"/>
      <c r="X1779" s="2186"/>
      <c r="Y1779" s="2186"/>
      <c r="Z1779" s="152"/>
      <c r="AA1779" s="152"/>
      <c r="AB1779" s="152"/>
      <c r="AC1779" s="152"/>
      <c r="AD1779" s="152"/>
      <c r="AE1779" s="152"/>
      <c r="AF1779" s="152"/>
    </row>
    <row r="1780" spans="1:32" ht="12" customHeight="1">
      <c r="A1780" s="2226" t="s">
        <v>590</v>
      </c>
      <c r="B1780" s="152"/>
      <c r="C1780" s="152"/>
      <c r="D1780" s="152"/>
      <c r="E1780" s="2489">
        <v>23</v>
      </c>
      <c r="F1780" s="2490" t="s">
        <v>1027</v>
      </c>
      <c r="G1780" s="2494">
        <v>0</v>
      </c>
      <c r="H1780" s="2494" t="s">
        <v>114</v>
      </c>
      <c r="I1780" s="2185"/>
      <c r="J1780" s="2506" t="e">
        <v>#N/A</v>
      </c>
      <c r="K1780" s="2506" t="e">
        <v>#N/A</v>
      </c>
      <c r="L1780" s="2506" t="e">
        <v>#N/A</v>
      </c>
      <c r="M1780" s="2506" t="e">
        <v>#N/A</v>
      </c>
      <c r="N1780" s="2506" t="e">
        <v>#N/A</v>
      </c>
      <c r="O1780" s="2506" t="e">
        <v>#N/A</v>
      </c>
      <c r="P1780" s="2506" t="e">
        <v>#N/A</v>
      </c>
      <c r="Q1780" s="2506" t="e">
        <v>#N/A</v>
      </c>
      <c r="R1780" s="2506" t="e">
        <v>#N/A</v>
      </c>
      <c r="S1780" s="2506" t="e">
        <v>#N/A</v>
      </c>
      <c r="T1780" s="2506" t="e">
        <v>#N/A</v>
      </c>
      <c r="U1780" s="2506" t="e">
        <v>#N/A</v>
      </c>
      <c r="V1780" s="2506" t="e">
        <v>#N/A</v>
      </c>
      <c r="W1780" s="2478"/>
      <c r="X1780" s="2186"/>
      <c r="Y1780" s="2186"/>
      <c r="Z1780" s="152"/>
      <c r="AA1780" s="152"/>
      <c r="AB1780" s="152"/>
      <c r="AC1780" s="152"/>
      <c r="AD1780" s="152"/>
      <c r="AE1780" s="152"/>
      <c r="AF1780" s="152"/>
    </row>
    <row r="1781" spans="1:32" ht="12" customHeight="1">
      <c r="A1781" s="2226" t="s">
        <v>590</v>
      </c>
      <c r="B1781" s="152"/>
      <c r="C1781" s="152"/>
      <c r="D1781" s="152"/>
      <c r="E1781" s="2489">
        <v>24</v>
      </c>
      <c r="F1781" s="2490" t="s">
        <v>1027</v>
      </c>
      <c r="G1781" s="2494">
        <v>0</v>
      </c>
      <c r="H1781" s="2494" t="s">
        <v>114</v>
      </c>
      <c r="I1781" s="2185"/>
      <c r="J1781" s="2506" t="e">
        <v>#N/A</v>
      </c>
      <c r="K1781" s="2506" t="e">
        <v>#N/A</v>
      </c>
      <c r="L1781" s="2506" t="e">
        <v>#N/A</v>
      </c>
      <c r="M1781" s="2506" t="e">
        <v>#N/A</v>
      </c>
      <c r="N1781" s="2506" t="e">
        <v>#N/A</v>
      </c>
      <c r="O1781" s="2506" t="e">
        <v>#N/A</v>
      </c>
      <c r="P1781" s="2506" t="e">
        <v>#N/A</v>
      </c>
      <c r="Q1781" s="2506" t="e">
        <v>#N/A</v>
      </c>
      <c r="R1781" s="2506" t="e">
        <v>#N/A</v>
      </c>
      <c r="S1781" s="2506" t="e">
        <v>#N/A</v>
      </c>
      <c r="T1781" s="2506" t="e">
        <v>#N/A</v>
      </c>
      <c r="U1781" s="2506" t="e">
        <v>#N/A</v>
      </c>
      <c r="V1781" s="2506" t="e">
        <v>#N/A</v>
      </c>
      <c r="W1781" s="2478"/>
      <c r="X1781" s="2186"/>
      <c r="Y1781" s="2186"/>
      <c r="Z1781" s="152"/>
      <c r="AA1781" s="152"/>
      <c r="AB1781" s="152"/>
      <c r="AC1781" s="152"/>
      <c r="AD1781" s="152"/>
      <c r="AE1781" s="152"/>
      <c r="AF1781" s="152"/>
    </row>
    <row r="1782" spans="1:32" ht="12" customHeight="1">
      <c r="A1782" s="2226" t="s">
        <v>590</v>
      </c>
      <c r="B1782" s="152"/>
      <c r="C1782" s="152"/>
      <c r="D1782" s="152"/>
      <c r="E1782" s="2489">
        <v>25</v>
      </c>
      <c r="F1782" s="2490" t="s">
        <v>1027</v>
      </c>
      <c r="G1782" s="2494">
        <v>0</v>
      </c>
      <c r="H1782" s="2494" t="s">
        <v>114</v>
      </c>
      <c r="I1782" s="2185"/>
      <c r="J1782" s="2506" t="e">
        <v>#N/A</v>
      </c>
      <c r="K1782" s="2506" t="e">
        <v>#N/A</v>
      </c>
      <c r="L1782" s="2506" t="e">
        <v>#N/A</v>
      </c>
      <c r="M1782" s="2506" t="e">
        <v>#N/A</v>
      </c>
      <c r="N1782" s="2506" t="e">
        <v>#N/A</v>
      </c>
      <c r="O1782" s="2506" t="e">
        <v>#N/A</v>
      </c>
      <c r="P1782" s="2506" t="e">
        <v>#N/A</v>
      </c>
      <c r="Q1782" s="2506" t="e">
        <v>#N/A</v>
      </c>
      <c r="R1782" s="2506" t="e">
        <v>#N/A</v>
      </c>
      <c r="S1782" s="2506" t="e">
        <v>#N/A</v>
      </c>
      <c r="T1782" s="2506" t="e">
        <v>#N/A</v>
      </c>
      <c r="U1782" s="2506" t="e">
        <v>#N/A</v>
      </c>
      <c r="V1782" s="2506" t="e">
        <v>#N/A</v>
      </c>
      <c r="W1782" s="2478"/>
      <c r="X1782" s="2186"/>
      <c r="Y1782" s="2185"/>
      <c r="Z1782" s="152"/>
      <c r="AA1782" s="152"/>
      <c r="AB1782" s="152"/>
      <c r="AC1782" s="152"/>
      <c r="AD1782" s="152"/>
      <c r="AE1782" s="152"/>
      <c r="AF1782" s="152"/>
    </row>
    <row r="1783" spans="1:32" ht="12" customHeight="1">
      <c r="A1783" s="152"/>
      <c r="B1783" s="152"/>
      <c r="C1783" s="152"/>
      <c r="D1783" s="152"/>
      <c r="E1783" s="2507"/>
      <c r="F1783" s="2508"/>
      <c r="G1783" s="2508"/>
      <c r="H1783" s="2508"/>
      <c r="I1783" s="2508"/>
      <c r="J1783" s="2509"/>
      <c r="K1783" s="2509"/>
      <c r="L1783" s="2509"/>
      <c r="M1783" s="2509"/>
      <c r="N1783" s="2509"/>
      <c r="O1783" s="2509"/>
      <c r="P1783" s="2509"/>
      <c r="Q1783" s="2509"/>
      <c r="R1783" s="2509"/>
      <c r="S1783" s="2509"/>
      <c r="T1783" s="2509"/>
      <c r="U1783" s="2509"/>
      <c r="V1783" s="2509"/>
      <c r="W1783" s="2510"/>
      <c r="X1783" s="2186"/>
      <c r="Y1783" s="2185"/>
      <c r="Z1783" s="152"/>
      <c r="AA1783" s="152"/>
      <c r="AB1783" s="152"/>
      <c r="AC1783" s="152"/>
      <c r="AD1783" s="152"/>
      <c r="AE1783" s="152"/>
    </row>
    <row r="1785" spans="1:32" ht="12" customHeight="1">
      <c r="A1785" s="671" t="s">
        <v>590</v>
      </c>
      <c r="B1785" s="671"/>
      <c r="C1785" s="671"/>
      <c r="D1785" s="671"/>
      <c r="E1785" s="671"/>
      <c r="F1785" s="671"/>
      <c r="G1785" s="671"/>
      <c r="H1785" s="671"/>
      <c r="I1785" s="671"/>
      <c r="J1785" s="2511"/>
      <c r="K1785" s="2511"/>
      <c r="L1785" s="2511"/>
      <c r="M1785" s="2511"/>
      <c r="N1785" s="2511"/>
      <c r="O1785" s="2511"/>
      <c r="P1785" s="2511"/>
      <c r="Q1785" s="2511"/>
      <c r="R1785" s="2511"/>
      <c r="S1785" s="2511"/>
      <c r="T1785" s="2511"/>
      <c r="U1785" s="2511"/>
      <c r="V1785" s="2511"/>
      <c r="W1785" s="2512" t="s">
        <v>1488</v>
      </c>
    </row>
  </sheetData>
  <mergeCells count="25">
    <mergeCell ref="K44:M44"/>
    <mergeCell ref="K38:M38"/>
    <mergeCell ref="K39:M39"/>
    <mergeCell ref="K40:M40"/>
    <mergeCell ref="K41:M41"/>
    <mergeCell ref="K42:M42"/>
    <mergeCell ref="K43:M43"/>
    <mergeCell ref="K32:M32"/>
    <mergeCell ref="K33:M33"/>
    <mergeCell ref="K34:M34"/>
    <mergeCell ref="K35:M35"/>
    <mergeCell ref="K36:M36"/>
    <mergeCell ref="K37:M37"/>
    <mergeCell ref="K26:M26"/>
    <mergeCell ref="K27:M27"/>
    <mergeCell ref="K28:M28"/>
    <mergeCell ref="K29:M29"/>
    <mergeCell ref="K30:M30"/>
    <mergeCell ref="K31:M31"/>
    <mergeCell ref="K20:M20"/>
    <mergeCell ref="K21:M21"/>
    <mergeCell ref="K22:M22"/>
    <mergeCell ref="K23:M23"/>
    <mergeCell ref="K24:M24"/>
    <mergeCell ref="K25:M25"/>
  </mergeCells>
  <conditionalFormatting sqref="H100:H124">
    <cfRule type="cellIs" dxfId="89" priority="14" operator="equal">
      <formula>1</formula>
    </cfRule>
  </conditionalFormatting>
  <conditionalFormatting sqref="J1499:V1522">
    <cfRule type="cellIs" dxfId="88" priority="13" operator="equal">
      <formula>"Average"</formula>
    </cfRule>
  </conditionalFormatting>
  <conditionalFormatting sqref="J1497:V1497">
    <cfRule type="cellIs" dxfId="87" priority="12" operator="equal">
      <formula>"Average"</formula>
    </cfRule>
  </conditionalFormatting>
  <conditionalFormatting sqref="J1498:V1498">
    <cfRule type="cellIs" dxfId="86" priority="11" operator="equal">
      <formula>"Average"</formula>
    </cfRule>
  </conditionalFormatting>
  <conditionalFormatting sqref="K19:M19">
    <cfRule type="expression" dxfId="85" priority="15">
      <formula>LEFT($K$19,7)&lt;&gt;"Trading"</formula>
    </cfRule>
  </conditionalFormatting>
  <conditionalFormatting sqref="O128">
    <cfRule type="expression" dxfId="84" priority="5">
      <formula>O191=1001</formula>
    </cfRule>
  </conditionalFormatting>
  <conditionalFormatting sqref="J128:N128">
    <cfRule type="expression" dxfId="83" priority="4">
      <formula>J191=1001</formula>
    </cfRule>
  </conditionalFormatting>
  <conditionalFormatting sqref="O20:O44">
    <cfRule type="expression" dxfId="82" priority="18">
      <formula>$N20&lt;&gt;$O20</formula>
    </cfRule>
  </conditionalFormatting>
  <conditionalFormatting sqref="I55:I79 M55:M79">
    <cfRule type="cellIs" dxfId="81" priority="3" operator="lessThan">
      <formula>-4</formula>
    </cfRule>
  </conditionalFormatting>
  <conditionalFormatting sqref="I1488">
    <cfRule type="cellIs" dxfId="80" priority="2"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expression" priority="9" id="{AEB8CA87-B3EF-4B46-A914-C769A4EA9AB6}">
            <xm:f>'\Users\ayush.mittal1\AppData\Local\Capital IQ\Office Plug-in\Templates\[VISTA Model new.xlsm]START'!#REF!="x"</xm:f>
            <x14:dxf>
              <font>
                <color theme="0" tint="-0.499984740745262"/>
              </font>
              <fill>
                <patternFill>
                  <bgColor theme="0" tint="-4.9989318521683403E-2"/>
                </patternFill>
              </fill>
            </x14:dxf>
          </x14:cfRule>
          <xm:sqref>I41:I44 S34:S36 E34:F36 I34:I36 S41:S44 E43 S32 E32:F32 I32</xm:sqref>
        </x14:conditionalFormatting>
        <x14:conditionalFormatting xmlns:xm="http://schemas.microsoft.com/office/excel/2006/main">
          <x14:cfRule type="containsText" priority="8" operator="containsText" id="{AA84A4A6-F080-42F8-B903-6DFD4A1B113D}">
            <xm:f>NOT(ISERROR(SEARCH("Select INDEX!",'\Users\ayush.mittal1\AppData\Local\Capital IQ\Office Plug-in\Templates\[VISTA Model new.xlsm]START'!#REF!)))</xm:f>
            <xm:f>"Select INDEX!"</xm:f>
            <x14:dxf>
              <font>
                <b/>
                <i val="0"/>
                <color rgb="FFFF0000"/>
              </font>
            </x14:dxf>
          </x14:cfRule>
          <xm:sqref>S23:S44</xm:sqref>
        </x14:conditionalFormatting>
        <x14:conditionalFormatting xmlns:xm="http://schemas.microsoft.com/office/excel/2006/main">
          <x14:cfRule type="expression" priority="10" id="{6FB36CA7-D336-46B4-8AC2-B3D68E7B832A}">
            <xm:f>AND(MasterState=TRUE,'\Users\ayush.mittal1\AppData\Local\Capital IQ\Office Plug-in\Templates\[VISTA Model new.xlsm]User''s Guide'!#REF!="Auto load by CIQ")</xm:f>
            <x14:dxf>
              <font>
                <b val="0"/>
                <i val="0"/>
                <color auto="1"/>
              </font>
              <fill>
                <patternFill patternType="none">
                  <bgColor auto="1"/>
                </patternFill>
              </fill>
            </x14:dxf>
          </x14:cfRule>
          <xm:sqref>G20:G36</xm:sqref>
        </x14:conditionalFormatting>
        <x14:conditionalFormatting xmlns:xm="http://schemas.microsoft.com/office/excel/2006/main">
          <x14:cfRule type="expression" priority="7" id="{A934801C-6245-4F8C-9F7C-661BD4E66C2F}">
            <xm:f>AND(MasterState=TRUE,'\Users\ayush.mittal1\AppData\Local\Capital IQ\Office Plug-in\Templates\[VISTA Model new.xlsm]User''s Guide'!#REF!="Auto load by CIQ")</xm:f>
            <x14:dxf>
              <font>
                <b val="0"/>
                <i val="0"/>
                <color auto="1"/>
              </font>
              <fill>
                <patternFill patternType="none">
                  <bgColor auto="1"/>
                </patternFill>
              </fill>
            </x14:dxf>
          </x14:cfRule>
          <xm:sqref>G13</xm:sqref>
        </x14:conditionalFormatting>
        <x14:conditionalFormatting xmlns:xm="http://schemas.microsoft.com/office/excel/2006/main">
          <x14:cfRule type="expression" priority="16" id="{AA72BEEA-6311-4868-B930-0873F7EF1E19}">
            <xm:f>'\Users\ayush.mittal1\AppData\Local\Capital IQ\Office Plug-in\Templates\[VISTA Model new.xlsm]START'!#REF!="x"</xm:f>
            <x14:dxf>
              <font>
                <color theme="0" tint="-0.499984740745262"/>
              </font>
              <fill>
                <patternFill>
                  <bgColor theme="0" tint="-4.9989318521683403E-2"/>
                </patternFill>
              </fill>
            </x14:dxf>
          </x14:cfRule>
          <xm:sqref>E31:F31 S31 I31</xm:sqref>
        </x14:conditionalFormatting>
        <x14:conditionalFormatting xmlns:xm="http://schemas.microsoft.com/office/excel/2006/main">
          <x14:cfRule type="containsText" priority="17" operator="containsText" id="{1715B184-2ECA-4BD5-BC1B-7117D4BA9AC2}">
            <xm:f>NOT(ISERROR(SEARCH("Select INDEX!",'\Users\ayush.mittal1\AppData\Local\Capital IQ\Office Plug-in\Templates\[VISTA Model new.xlsm]START'!#REF!)))</xm:f>
            <xm:f>"Select INDEX!"</xm:f>
            <x14:dxf>
              <font>
                <b/>
                <i val="0"/>
                <color rgb="FFFF0000"/>
              </font>
            </x14:dxf>
          </x14:cfRule>
          <xm:sqref>S31</xm:sqref>
        </x14:conditionalFormatting>
        <x14:conditionalFormatting xmlns:xm="http://schemas.microsoft.com/office/excel/2006/main">
          <x14:cfRule type="containsText" priority="6" operator="containsText" id="{32A06126-3BB6-442A-92D0-DE0C0081FAD1}">
            <xm:f>NOT(ISERROR(SEARCH(Fail,S128)))</xm:f>
            <xm:f>Fail</xm:f>
            <x14:dxf>
              <fill>
                <patternFill>
                  <bgColor rgb="FFFF0000"/>
                </patternFill>
              </fill>
            </x14:dxf>
          </x14:cfRule>
          <xm:sqref>S128:S153</xm:sqref>
        </x14:conditionalFormatting>
        <x14:conditionalFormatting xmlns:xm="http://schemas.microsoft.com/office/excel/2006/main">
          <x14:cfRule type="expression" priority="19" id="{49B294F0-397B-40FE-ACA2-17B48E3B7FB3}">
            <xm:f>'\Users\ayush.mittal1\AppData\Local\Capital IQ\Office Plug-in\Templates\[VISTA Model new.xlsm]START'!#REF!="x"</xm:f>
            <x14:dxf>
              <font>
                <color theme="0" tint="-0.499984740745262"/>
              </font>
              <fill>
                <patternFill>
                  <bgColor theme="0" tint="-4.9989318521683403E-2"/>
                </patternFill>
              </fill>
            </x14:dxf>
          </x14:cfRule>
          <xm:sqref>I39:I40 S39:S40 I26</xm:sqref>
        </x14:conditionalFormatting>
        <x14:conditionalFormatting xmlns:xm="http://schemas.microsoft.com/office/excel/2006/main">
          <x14:cfRule type="expression" priority="20" id="{6A2CEE1E-F3E3-4EFA-BEEE-933358216CC6}">
            <xm:f>'\Users\ayush.mittal1\AppData\Local\Capital IQ\Office Plug-in\Templates\[VISTA Model new.xlsm]START'!#REF!="x"</xm:f>
            <x14:dxf>
              <font>
                <color theme="0" tint="-0.499984740745262"/>
              </font>
              <fill>
                <patternFill>
                  <bgColor theme="0" tint="-4.9989318521683403E-2"/>
                </patternFill>
              </fill>
            </x14:dxf>
          </x14:cfRule>
          <xm:sqref>S44 E44 I44</xm:sqref>
        </x14:conditionalFormatting>
        <x14:conditionalFormatting xmlns:xm="http://schemas.microsoft.com/office/excel/2006/main">
          <x14:cfRule type="containsText" priority="21" operator="containsText" id="{6A2A2155-60AC-4C0A-AD01-B8A01E5C8791}">
            <xm:f>NOT(ISERROR(SEARCH("Select INDEX!",'\Users\ayush.mittal1\AppData\Local\Capital IQ\Office Plug-in\Templates\[VISTA Model new.xlsm]START'!#REF!)))</xm:f>
            <xm:f>"Select INDEX!"</xm:f>
            <x14:dxf>
              <font>
                <b/>
                <i val="0"/>
                <color rgb="FFFF0000"/>
              </font>
            </x14:dxf>
          </x14:cfRule>
          <xm:sqref>S44</xm:sqref>
        </x14:conditionalFormatting>
        <x14:conditionalFormatting xmlns:xm="http://schemas.microsoft.com/office/excel/2006/main">
          <x14:cfRule type="expression" priority="22" id="{44317898-3D7F-4CE4-A9BF-CB8971C3B0AF}">
            <xm:f>'\Users\ayush.mittal1\AppData\Local\Capital IQ\Office Plug-in\Templates\[VISTA Model new.xlsm]START'!#REF!="x"</xm:f>
            <x14:dxf>
              <font>
                <color theme="0" tint="-0.499984740745262"/>
              </font>
              <fill>
                <patternFill>
                  <bgColor theme="0" tint="-4.9989318521683403E-2"/>
                </patternFill>
              </fill>
            </x14:dxf>
          </x14:cfRule>
          <xm:sqref>S25 K25 E25:F25 I25</xm:sqref>
        </x14:conditionalFormatting>
        <x14:conditionalFormatting xmlns:xm="http://schemas.microsoft.com/office/excel/2006/main">
          <x14:cfRule type="expression" priority="23" id="{38B35BF9-1CA9-4863-BF62-15F23C54F1A3}">
            <xm:f>'\Users\ayush.mittal1\AppData\Local\Capital IQ\Office Plug-in\Templates\[VISTA Model new.xlsm]START'!#REF!="x"</xm:f>
            <x14:dxf>
              <font>
                <color theme="0" tint="-0.499984740745262"/>
              </font>
              <fill>
                <patternFill>
                  <bgColor theme="0" tint="-4.9989318521683403E-2"/>
                </patternFill>
              </fill>
            </x14:dxf>
          </x14:cfRule>
          <xm:sqref>S42 I42:I44 E42:E44 K42:K44 S23:S24 K23:K24 E23:F24 I23:I24 I27:I30 S27:S30 E27:F30 K27:K30</xm:sqref>
        </x14:conditionalFormatting>
        <x14:conditionalFormatting xmlns:xm="http://schemas.microsoft.com/office/excel/2006/main">
          <x14:cfRule type="containsText" priority="24" operator="containsText" id="{8AECDBF2-3C81-47F9-B3ED-D3796CD24985}">
            <xm:f>NOT(ISERROR(SEARCH("Select INDEX!",'\Users\ayush.mittal1\AppData\Local\Capital IQ\Office Plug-in\Templates\[VISTA Model new.xlsm]START'!#REF!)))</xm:f>
            <xm:f>"Select INDEX!"</xm:f>
            <x14:dxf>
              <font>
                <b/>
                <i val="0"/>
                <color rgb="FFFF0000"/>
              </font>
            </x14:dxf>
          </x14:cfRule>
          <xm:sqref>S22</xm:sqref>
        </x14:conditionalFormatting>
        <x14:conditionalFormatting xmlns:xm="http://schemas.microsoft.com/office/excel/2006/main">
          <x14:cfRule type="expression" priority="25" id="{6A5F0126-B984-4E72-AB56-6394F7D6BF52}">
            <xm:f>'\Users\ayush.mittal1\AppData\Local\Capital IQ\Office Plug-in\Templates\[VISTA Model new.xlsm]START'!#REF!="x"</xm:f>
            <x14:dxf>
              <font>
                <color theme="0" tint="-0.499984740745262"/>
              </font>
              <fill>
                <patternFill>
                  <bgColor theme="0" tint="-4.9989318521683403E-2"/>
                </patternFill>
              </fill>
            </x14:dxf>
          </x14:cfRule>
          <xm:sqref>S40:S41 I40:I41 E40:E41 K40:K41</xm:sqref>
        </x14:conditionalFormatting>
        <x14:conditionalFormatting xmlns:xm="http://schemas.microsoft.com/office/excel/2006/main">
          <x14:cfRule type="expression" priority="26" id="{26DD27FA-5D7D-4013-AC4E-15EB2AA7B318}">
            <xm:f>'\Users\ayush.mittal1\AppData\Local\Capital IQ\Office Plug-in\Templates\[VISTA Model new.xlsm]START'!#REF!="x"</xm:f>
            <x14:dxf>
              <font>
                <color theme="0" tint="-0.499984740745262"/>
              </font>
              <fill>
                <patternFill>
                  <bgColor theme="0" tint="-4.9989318521683403E-2"/>
                </patternFill>
              </fill>
            </x14:dxf>
          </x14:cfRule>
          <xm:sqref>I36:I38 S36:S38</xm:sqref>
        </x14:conditionalFormatting>
        <x14:conditionalFormatting xmlns:xm="http://schemas.microsoft.com/office/excel/2006/main">
          <x14:cfRule type="expression" priority="27" id="{81E62CF5-04DC-4C79-A276-AA08157E2B93}">
            <xm:f>'\Users\ayush.mittal1\AppData\Local\Capital IQ\Office Plug-in\Templates\[VISTA Model new.xlsm]START'!#REF!="x"</xm:f>
            <x14:dxf>
              <font>
                <color theme="0" tint="-0.499984740745262"/>
              </font>
              <fill>
                <patternFill>
                  <bgColor theme="0" tint="-4.9989318521683403E-2"/>
                </patternFill>
              </fill>
            </x14:dxf>
          </x14:cfRule>
          <xm:sqref>S37:S39 I31 S31 E31 K31 I37:I39 I33:I35 S33:S35 E33:E39 K33:K39</xm:sqref>
        </x14:conditionalFormatting>
        <x14:conditionalFormatting xmlns:xm="http://schemas.microsoft.com/office/excel/2006/main">
          <x14:cfRule type="expression" priority="28" id="{D890772B-6F90-4AB5-AAD4-E2B24FE43B14}">
            <xm:f>'\Users\ayush.mittal1\AppData\Local\Capital IQ\Office Plug-in\Templates\[VISTA Model new.xlsm]START'!#REF!="x"</xm:f>
            <x14:dxf>
              <font>
                <color theme="0" tint="-0.499984740745262"/>
              </font>
              <fill>
                <patternFill>
                  <bgColor theme="0" tint="-4.9989318521683403E-2"/>
                </patternFill>
              </fill>
            </x14:dxf>
          </x14:cfRule>
          <xm:sqref>I27</xm:sqref>
        </x14:conditionalFormatting>
        <x14:conditionalFormatting xmlns:xm="http://schemas.microsoft.com/office/excel/2006/main">
          <x14:cfRule type="expression" priority="29" id="{C33994DF-906F-4B3A-B64C-63AE76DB986B}">
            <xm:f>'\Users\ayush.mittal1\AppData\Local\Capital IQ\Office Plug-in\Templates\[VISTA Model new.xlsm]START'!#REF!="x"</xm:f>
            <x14:dxf>
              <font>
                <color theme="0" tint="-0.499984740745262"/>
              </font>
              <fill>
                <patternFill>
                  <bgColor theme="0" tint="-4.9989318521683403E-2"/>
                </patternFill>
              </fill>
            </x14:dxf>
          </x14:cfRule>
          <xm:sqref>I26 S26 E26:F26 K26</xm:sqref>
        </x14:conditionalFormatting>
        <x14:conditionalFormatting xmlns:xm="http://schemas.microsoft.com/office/excel/2006/main">
          <x14:cfRule type="expression" priority="30" id="{7E9B8254-711A-49D3-BE5D-6434A3D36D6A}">
            <xm:f>'\Users\ayush.mittal1\AppData\Local\Capital IQ\Office Plug-in\Templates\[VISTA Model new.xlsm]START'!#REF!="x"</xm:f>
            <x14:dxf>
              <font>
                <color theme="0" tint="-0.499984740745262"/>
              </font>
              <fill>
                <patternFill>
                  <bgColor theme="0" tint="-4.9989318521683403E-2"/>
                </patternFill>
              </fill>
            </x14:dxf>
          </x14:cfRule>
          <xm:sqref>I28:I31 S20:S22 K20:K22 E20:F22 I20:I25 E23:E25</xm:sqref>
        </x14:conditionalFormatting>
        <x14:conditionalFormatting xmlns:xm="http://schemas.microsoft.com/office/excel/2006/main">
          <x14:cfRule type="expression" priority="31" id="{CCA10B70-C355-47D1-A890-5EC8D4825BED}">
            <xm:f>'\Users\ayush.mittal1\AppData\Local\Capital IQ\Office Plug-in\Templates\[VISTA Model new.xlsm]START'!#REF!="x"</xm:f>
            <x14:dxf>
              <font>
                <color theme="0" tint="-0.499984740745262"/>
              </font>
              <fill>
                <patternFill>
                  <bgColor theme="0" tint="-4.9989318521683403E-2"/>
                </patternFill>
              </fill>
            </x14:dxf>
          </x14:cfRule>
          <xm:sqref>S33 E33:F33 I33</xm:sqref>
        </x14:conditionalFormatting>
        <x14:conditionalFormatting xmlns:xm="http://schemas.microsoft.com/office/excel/2006/main">
          <x14:cfRule type="expression" priority="32" id="{ED3CFF6D-EFB5-4BAC-9F08-E91A42463E28}">
            <xm:f>'\Users\ayush.mittal1\AppData\Local\Capital IQ\Office Plug-in\Templates\[VISTA Model new.xlsm]START'!#REF!="x"</xm:f>
            <x14:dxf>
              <font>
                <color theme="0" tint="-0.499984740745262"/>
              </font>
              <fill>
                <patternFill>
                  <bgColor theme="0" tint="-4.9989318521683403E-2"/>
                </patternFill>
              </fill>
            </x14:dxf>
          </x14:cfRule>
          <xm:sqref>I32 S32 E32 K32</xm:sqref>
        </x14:conditionalFormatting>
        <x14:conditionalFormatting xmlns:xm="http://schemas.microsoft.com/office/excel/2006/main">
          <x14:cfRule type="expression" priority="1" id="{97B1D111-167F-461F-876A-4C1094023ED2}">
            <xm:f>AND(MasterState=TRUE,'\Users\ayush.mittal1\AppData\Local\Capital IQ\Office Plug-in\Templates\[VISTA Model new.xlsm]User''s Guide'!#REF!="Auto load by CIQ")</xm:f>
            <x14:dxf>
              <font>
                <b val="0"/>
                <i val="0"/>
                <color auto="1"/>
              </font>
              <fill>
                <patternFill patternType="none">
                  <bgColor auto="1"/>
                </patternFill>
              </fill>
            </x14:dxf>
          </x14:cfRule>
          <xm:sqref>G37:G44</xm:sqref>
        </x14:conditionalFormatting>
        <x14:conditionalFormatting xmlns:xm="http://schemas.microsoft.com/office/excel/2006/main">
          <x14:cfRule type="containsText" priority="33" operator="containsText" id="{7BB26612-48D0-4D36-BB97-FBEDB480F249}">
            <xm:f>NOT(ISERROR(SEARCH("Select INDEX!",'\Users\ayush.mittal1\AppData\Local\Capital IQ\Office Plug-in\Templates\[VISTA Model new.xlsm]Settings'!#REF!)))</xm:f>
            <xm:f>"Select INDEX!"</xm:f>
            <x14:dxf>
              <font>
                <b/>
                <i val="0"/>
                <color rgb="FFFF0000"/>
              </font>
            </x14:dxf>
          </x14:cfRule>
          <xm:sqref>S20:S21</xm:sqref>
        </x14:conditionalFormatting>
      </x14:conditionalFormatting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GC310"/>
  <sheetViews>
    <sheetView topLeftCell="Q211" workbookViewId="0">
      <selection activeCell="Y218" sqref="Y218"/>
    </sheetView>
  </sheetViews>
  <sheetFormatPr defaultColWidth="14.6640625" defaultRowHeight="13.2"/>
  <cols>
    <col min="1" max="1" width="2.5546875" style="152" customWidth="1"/>
    <col min="2" max="2" width="4.109375" style="152" customWidth="1"/>
    <col min="3" max="3" width="4.33203125" style="152" customWidth="1"/>
    <col min="4" max="4" width="7.109375" style="152" customWidth="1"/>
    <col min="5" max="5" width="14.6640625" style="152" customWidth="1"/>
    <col min="6" max="6" width="19" style="152" customWidth="1"/>
    <col min="7" max="28" width="14.6640625" style="152" customWidth="1"/>
    <col min="29" max="29" width="14.6640625" style="152"/>
    <col min="30" max="30" width="6.5546875" style="152" customWidth="1"/>
    <col min="31" max="16384" width="14.6640625" style="152"/>
  </cols>
  <sheetData>
    <row r="1" spans="1:185" ht="18" customHeight="1">
      <c r="B1" s="2513">
        <v>0</v>
      </c>
      <c r="C1" s="2514" t="s">
        <v>1528</v>
      </c>
      <c r="E1" s="2515"/>
      <c r="H1" s="2516"/>
      <c r="P1" s="2517"/>
      <c r="S1" s="2517" t="s">
        <v>1529</v>
      </c>
      <c r="AC1" s="2517"/>
      <c r="AD1" s="2518"/>
      <c r="AR1" s="152" t="s">
        <v>1530</v>
      </c>
      <c r="AS1" s="2519" t="s">
        <v>147</v>
      </c>
    </row>
    <row r="2" spans="1:185" ht="18" customHeight="1">
      <c r="A2" s="2518"/>
      <c r="B2" s="2520"/>
      <c r="C2" s="2514" t="s">
        <v>1531</v>
      </c>
      <c r="E2" s="2515"/>
      <c r="H2" s="2516"/>
      <c r="P2" s="2521"/>
      <c r="AD2" s="2518"/>
      <c r="AS2" s="2519"/>
    </row>
    <row r="3" spans="1:185" ht="18" customHeight="1">
      <c r="A3" s="2522"/>
      <c r="B3" s="2522"/>
      <c r="C3" s="2179" t="s">
        <v>1532</v>
      </c>
      <c r="E3" s="2515"/>
      <c r="AA3" s="2234"/>
      <c r="AD3" s="2518"/>
      <c r="AR3" s="152">
        <v>6</v>
      </c>
      <c r="AS3" s="2519" t="s">
        <v>1533</v>
      </c>
    </row>
    <row r="4" spans="1:185" ht="18" customHeight="1">
      <c r="A4" s="2522"/>
      <c r="B4" s="2522"/>
      <c r="C4" s="2188" t="s">
        <v>1534</v>
      </c>
      <c r="E4" s="2515"/>
      <c r="AD4" s="2518"/>
      <c r="AS4" s="2519" t="s">
        <v>1535</v>
      </c>
    </row>
    <row r="5" spans="1:185">
      <c r="A5" s="2522"/>
      <c r="B5" s="2522"/>
      <c r="C5" s="2523"/>
      <c r="E5" s="2515"/>
      <c r="AD5" s="2518"/>
      <c r="AS5" s="2519" t="s">
        <v>1536</v>
      </c>
    </row>
    <row r="6" spans="1:185" ht="13.8">
      <c r="A6" s="2524" t="s">
        <v>232</v>
      </c>
      <c r="B6" s="2522"/>
      <c r="C6" s="2525"/>
      <c r="E6" s="2515"/>
      <c r="AD6" s="2518"/>
      <c r="AS6" s="2519" t="s">
        <v>1537</v>
      </c>
    </row>
    <row r="7" spans="1:185" s="2215" customFormat="1" ht="14.4" thickBot="1">
      <c r="A7" s="2522" t="s">
        <v>590</v>
      </c>
      <c r="B7" s="2522"/>
      <c r="C7" s="2526"/>
      <c r="D7" s="2527"/>
      <c r="E7" s="2527"/>
      <c r="F7" s="2527"/>
      <c r="G7" s="2527"/>
      <c r="H7" s="2527"/>
      <c r="I7" s="2527"/>
      <c r="J7" s="2527"/>
      <c r="K7" s="2527"/>
      <c r="L7" s="2528"/>
      <c r="M7" s="2527"/>
      <c r="N7" s="2527"/>
      <c r="O7" s="2527"/>
      <c r="P7" s="2527"/>
      <c r="Q7" s="2527"/>
      <c r="R7" s="2527"/>
      <c r="S7" s="2527"/>
      <c r="T7" s="2527"/>
      <c r="U7" s="2527"/>
      <c r="V7" s="2527"/>
      <c r="W7" s="2527"/>
      <c r="X7" s="2527"/>
      <c r="Y7" s="2527"/>
      <c r="Z7" s="2527"/>
      <c r="AA7" s="2527"/>
      <c r="AB7" s="2527"/>
      <c r="AC7" s="2527"/>
      <c r="AD7" s="2184"/>
      <c r="AS7" s="2519" t="s">
        <v>1538</v>
      </c>
      <c r="AT7" s="152"/>
      <c r="AU7" s="152"/>
      <c r="AV7" s="152"/>
      <c r="AW7" s="152"/>
      <c r="AX7" s="152"/>
      <c r="AY7" s="152"/>
      <c r="AZ7" s="152"/>
      <c r="BA7" s="152"/>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152"/>
      <c r="CC7" s="152"/>
      <c r="CD7" s="152"/>
      <c r="CE7" s="152"/>
      <c r="CF7" s="152"/>
      <c r="CG7" s="152"/>
      <c r="CH7" s="152"/>
      <c r="CI7" s="152"/>
      <c r="CJ7" s="152"/>
      <c r="CK7" s="152"/>
      <c r="CL7" s="152"/>
      <c r="CM7" s="152"/>
      <c r="CN7" s="152"/>
      <c r="CO7" s="152"/>
      <c r="CP7" s="152"/>
      <c r="CQ7" s="152"/>
      <c r="CR7" s="152"/>
      <c r="CS7" s="152"/>
      <c r="CT7" s="152"/>
      <c r="CU7" s="152"/>
      <c r="CV7" s="152"/>
      <c r="CW7" s="152"/>
      <c r="CX7" s="152"/>
      <c r="CY7" s="152"/>
      <c r="CZ7" s="152"/>
      <c r="DA7" s="152"/>
      <c r="DB7" s="152"/>
      <c r="DC7" s="152"/>
      <c r="DD7" s="152"/>
      <c r="DE7" s="152"/>
      <c r="DF7" s="152"/>
      <c r="DG7" s="152"/>
      <c r="DH7" s="152"/>
      <c r="DI7" s="152"/>
      <c r="DJ7" s="152"/>
      <c r="DK7" s="152"/>
      <c r="DL7" s="152"/>
      <c r="DM7" s="152"/>
      <c r="DN7" s="152"/>
      <c r="DO7" s="152"/>
      <c r="DP7" s="152"/>
      <c r="DQ7" s="152"/>
      <c r="DR7" s="152"/>
      <c r="DS7" s="152"/>
      <c r="DT7" s="152"/>
      <c r="DU7" s="152"/>
      <c r="DV7" s="152"/>
      <c r="DW7" s="152"/>
      <c r="DX7" s="152"/>
      <c r="DY7" s="152"/>
      <c r="DZ7" s="152"/>
      <c r="EA7" s="152"/>
      <c r="EB7" s="152"/>
      <c r="EC7" s="152"/>
      <c r="ED7" s="152"/>
      <c r="EE7" s="152"/>
      <c r="EF7" s="152"/>
      <c r="EG7" s="152"/>
      <c r="EH7" s="152"/>
      <c r="EI7" s="152"/>
      <c r="EJ7" s="152"/>
      <c r="EK7" s="152"/>
      <c r="EL7" s="152"/>
      <c r="EM7" s="152"/>
      <c r="EN7" s="152"/>
      <c r="EO7" s="152"/>
      <c r="EP7" s="152"/>
      <c r="EQ7" s="152"/>
      <c r="ER7" s="152"/>
      <c r="ES7" s="152"/>
      <c r="ET7" s="152"/>
      <c r="EU7" s="152"/>
      <c r="EV7" s="152"/>
      <c r="EW7" s="152"/>
      <c r="EX7" s="152"/>
      <c r="EY7" s="152"/>
      <c r="EZ7" s="152"/>
      <c r="FA7" s="152"/>
      <c r="FB7" s="152"/>
      <c r="FC7" s="152"/>
      <c r="FD7" s="152"/>
      <c r="FE7" s="152"/>
      <c r="FF7" s="152"/>
      <c r="FG7" s="152"/>
      <c r="FH7" s="152"/>
      <c r="FI7" s="152"/>
      <c r="FJ7" s="152"/>
      <c r="FK7" s="152"/>
      <c r="FL7" s="152"/>
      <c r="FM7" s="152"/>
      <c r="FN7" s="152"/>
      <c r="FO7" s="152"/>
      <c r="FP7" s="152"/>
      <c r="FQ7" s="152"/>
      <c r="FR7" s="152"/>
      <c r="FS7" s="152"/>
      <c r="FT7" s="152"/>
      <c r="FU7" s="152"/>
      <c r="FV7" s="152"/>
      <c r="FW7" s="152"/>
      <c r="FX7" s="152"/>
      <c r="FY7" s="152"/>
      <c r="FZ7" s="152"/>
      <c r="GA7" s="152"/>
      <c r="GB7" s="152"/>
      <c r="GC7" s="152"/>
    </row>
    <row r="8" spans="1:185" s="128" customFormat="1" ht="13.8" thickTop="1">
      <c r="A8" s="2522"/>
      <c r="B8" s="2522"/>
      <c r="C8" s="353"/>
      <c r="D8" s="353"/>
      <c r="E8" s="353"/>
      <c r="F8" s="353"/>
      <c r="G8" s="2529"/>
      <c r="H8" s="353"/>
      <c r="I8" s="353"/>
      <c r="J8" s="353"/>
      <c r="K8" s="353"/>
      <c r="L8" s="353"/>
      <c r="M8" s="353"/>
      <c r="N8" s="353"/>
      <c r="O8" s="353"/>
      <c r="P8" s="353"/>
      <c r="Q8" s="353"/>
      <c r="R8" s="353"/>
      <c r="S8" s="353"/>
      <c r="T8" s="353"/>
      <c r="U8" s="353"/>
      <c r="V8" s="353"/>
      <c r="W8" s="353"/>
      <c r="X8" s="353"/>
      <c r="Y8" s="353"/>
      <c r="Z8" s="353"/>
      <c r="AA8" s="353"/>
      <c r="AB8" s="353"/>
      <c r="AC8" s="353"/>
      <c r="AD8" s="2518"/>
      <c r="AS8" s="152"/>
      <c r="AT8" s="152"/>
      <c r="AU8" s="152"/>
      <c r="AV8" s="152"/>
      <c r="AW8" s="152"/>
      <c r="AX8" s="152"/>
      <c r="AY8" s="152"/>
      <c r="AZ8" s="152"/>
      <c r="BA8" s="152"/>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2"/>
      <c r="CG8" s="152"/>
      <c r="CH8" s="152"/>
      <c r="CI8" s="152"/>
      <c r="CJ8" s="152"/>
      <c r="CK8" s="152"/>
      <c r="CL8" s="152"/>
      <c r="CM8" s="152"/>
      <c r="CN8" s="152"/>
      <c r="CO8" s="152"/>
      <c r="CP8" s="152"/>
      <c r="CQ8" s="152"/>
      <c r="CR8" s="152"/>
      <c r="CS8" s="152"/>
      <c r="CT8" s="152"/>
      <c r="CU8" s="152"/>
      <c r="CV8" s="152"/>
      <c r="CW8" s="152"/>
      <c r="CX8" s="152"/>
      <c r="CY8" s="152"/>
      <c r="CZ8" s="152"/>
      <c r="DA8" s="152"/>
      <c r="DB8" s="152"/>
      <c r="DC8" s="152"/>
      <c r="DD8" s="152"/>
      <c r="DE8" s="152"/>
      <c r="DF8" s="152"/>
      <c r="DG8" s="152"/>
      <c r="DH8" s="152"/>
      <c r="DI8" s="152"/>
      <c r="DJ8" s="152"/>
      <c r="DK8" s="152"/>
      <c r="DL8" s="152"/>
      <c r="DM8" s="152"/>
      <c r="DN8" s="152"/>
      <c r="DO8" s="152"/>
      <c r="DP8" s="152"/>
      <c r="DQ8" s="152"/>
      <c r="DR8" s="152"/>
      <c r="DS8" s="152"/>
      <c r="DT8" s="152"/>
      <c r="DU8" s="152"/>
      <c r="DV8" s="152"/>
      <c r="DW8" s="152"/>
      <c r="DX8" s="152"/>
      <c r="DY8" s="152"/>
      <c r="DZ8" s="152"/>
      <c r="EA8" s="152"/>
      <c r="EB8" s="152"/>
      <c r="EC8" s="152"/>
      <c r="ED8" s="152"/>
      <c r="EE8" s="152"/>
      <c r="EF8" s="152"/>
      <c r="EG8" s="152"/>
      <c r="EH8" s="152"/>
      <c r="EI8" s="152"/>
      <c r="EJ8" s="152"/>
      <c r="EK8" s="152"/>
      <c r="EL8" s="152"/>
      <c r="EM8" s="152"/>
      <c r="EN8" s="152"/>
      <c r="EO8" s="152"/>
      <c r="EP8" s="152"/>
      <c r="EQ8" s="152"/>
      <c r="ER8" s="152"/>
      <c r="ES8" s="152"/>
      <c r="ET8" s="152"/>
      <c r="EU8" s="152"/>
      <c r="EV8" s="152"/>
      <c r="EW8" s="152"/>
      <c r="EX8" s="152"/>
      <c r="EY8" s="152"/>
      <c r="EZ8" s="152"/>
      <c r="FA8" s="152"/>
      <c r="FB8" s="152"/>
      <c r="FC8" s="152"/>
      <c r="FD8" s="152"/>
      <c r="FE8" s="152"/>
      <c r="FF8" s="152"/>
      <c r="FG8" s="152"/>
      <c r="FH8" s="152"/>
      <c r="FI8" s="152"/>
      <c r="FJ8" s="152"/>
      <c r="FK8" s="152"/>
      <c r="FL8" s="152"/>
      <c r="FM8" s="152"/>
      <c r="FN8" s="152"/>
      <c r="FO8" s="152"/>
      <c r="FP8" s="152"/>
      <c r="FQ8" s="152"/>
      <c r="FR8" s="152"/>
      <c r="FS8" s="152"/>
      <c r="FT8" s="152"/>
      <c r="FU8" s="152"/>
      <c r="FV8" s="152"/>
      <c r="FW8" s="152"/>
      <c r="FX8" s="152"/>
      <c r="FY8" s="152"/>
      <c r="FZ8" s="152"/>
      <c r="GA8" s="152"/>
      <c r="GB8" s="152"/>
      <c r="GC8" s="152"/>
    </row>
    <row r="9" spans="1:185" ht="18">
      <c r="A9" s="2518"/>
      <c r="B9" s="2518"/>
      <c r="C9" s="2530">
        <v>1</v>
      </c>
      <c r="D9" s="2531" t="s">
        <v>1539</v>
      </c>
      <c r="E9" s="2532"/>
      <c r="F9" s="2533"/>
      <c r="G9" s="2534"/>
      <c r="H9" s="2535"/>
      <c r="I9" s="2535"/>
      <c r="J9" s="2535"/>
      <c r="K9" s="2535"/>
      <c r="L9" s="2535"/>
      <c r="M9" s="2535"/>
      <c r="N9" s="2535"/>
      <c r="O9" s="2535"/>
      <c r="P9" s="2535"/>
      <c r="Q9" s="2518"/>
      <c r="R9" s="2518"/>
      <c r="S9" s="2518"/>
      <c r="T9" s="2518"/>
      <c r="U9" s="2518"/>
      <c r="V9" s="2518"/>
      <c r="W9" s="2518"/>
      <c r="X9" s="2518"/>
      <c r="Y9" s="2518"/>
      <c r="Z9" s="2518"/>
      <c r="AA9" s="2518"/>
      <c r="AB9" s="2518"/>
      <c r="AC9" s="2518"/>
      <c r="AD9" s="2518"/>
    </row>
    <row r="10" spans="1:185" ht="13.8">
      <c r="A10" s="2518"/>
      <c r="B10" s="2518"/>
      <c r="C10" s="598"/>
      <c r="E10" s="2285"/>
      <c r="H10" s="2239" t="s">
        <v>1540</v>
      </c>
      <c r="J10" s="2239" t="s">
        <v>1541</v>
      </c>
      <c r="N10" s="2239" t="s">
        <v>1542</v>
      </c>
      <c r="AD10" s="2518"/>
    </row>
    <row r="11" spans="1:185" ht="13.8">
      <c r="A11" s="2518"/>
      <c r="B11" s="2518"/>
      <c r="C11" s="598"/>
      <c r="E11" s="2536" t="s">
        <v>1543</v>
      </c>
      <c r="F11" s="2537"/>
      <c r="G11" s="2537"/>
      <c r="H11" s="2538">
        <v>3.0800000000000001E-2</v>
      </c>
      <c r="I11" s="2537"/>
      <c r="J11" s="2539" t="s">
        <v>1544</v>
      </c>
      <c r="K11" s="2537"/>
      <c r="L11" s="2537"/>
      <c r="M11" s="2537"/>
      <c r="N11" s="2539" t="s">
        <v>1545</v>
      </c>
      <c r="O11" s="2540"/>
      <c r="AD11" s="2518"/>
    </row>
    <row r="12" spans="1:185" ht="13.8">
      <c r="A12" s="2518"/>
      <c r="B12" s="2518"/>
      <c r="C12" s="598"/>
      <c r="E12" s="2285"/>
      <c r="AD12" s="2518"/>
    </row>
    <row r="13" spans="1:185" ht="13.8">
      <c r="A13" s="2518"/>
      <c r="B13" s="2518"/>
      <c r="C13" s="598"/>
      <c r="E13" s="2285"/>
      <c r="AD13" s="2518"/>
    </row>
    <row r="14" spans="1:185" ht="13.8">
      <c r="A14" s="2518"/>
      <c r="B14" s="2518"/>
      <c r="C14" s="598"/>
      <c r="E14" s="2285"/>
      <c r="AD14" s="2518"/>
    </row>
    <row r="15" spans="1:185" ht="15.6">
      <c r="A15" s="2518"/>
      <c r="B15" s="2518"/>
      <c r="C15" s="598"/>
      <c r="D15" s="2265"/>
      <c r="E15" s="2743" t="s">
        <v>1546</v>
      </c>
      <c r="F15" s="2744"/>
      <c r="G15" s="2744"/>
      <c r="H15" s="2745" t="s">
        <v>1547</v>
      </c>
      <c r="I15" s="2744"/>
      <c r="J15" s="2745" t="s">
        <v>1548</v>
      </c>
      <c r="K15" s="2744"/>
      <c r="L15" s="2744"/>
      <c r="M15" s="2744"/>
      <c r="N15" s="2745" t="s">
        <v>1549</v>
      </c>
      <c r="O15" s="2744"/>
      <c r="AD15" s="2518"/>
    </row>
    <row r="16" spans="1:185" ht="13.8">
      <c r="A16" s="2518"/>
      <c r="B16" s="2518"/>
      <c r="C16" s="598"/>
      <c r="E16" s="152" t="s">
        <v>1550</v>
      </c>
      <c r="F16" s="2541"/>
      <c r="G16" s="2541"/>
      <c r="H16" s="2542"/>
      <c r="I16" s="436"/>
      <c r="J16" s="2543"/>
      <c r="K16" s="2544"/>
      <c r="L16" s="2545"/>
      <c r="N16" s="2543"/>
      <c r="O16" s="2546"/>
      <c r="P16" s="2541"/>
      <c r="AD16" s="2518"/>
    </row>
    <row r="17" spans="1:30" ht="13.8">
      <c r="A17" s="2518"/>
      <c r="B17" s="2518"/>
      <c r="C17" s="598"/>
      <c r="E17" s="2541"/>
      <c r="F17" s="2541"/>
      <c r="G17" s="2541"/>
      <c r="H17" s="355"/>
      <c r="I17" s="436"/>
      <c r="J17" s="2239"/>
      <c r="K17" s="436"/>
      <c r="M17" s="2547"/>
      <c r="O17" s="355"/>
      <c r="P17" s="2541"/>
      <c r="AD17" s="2518"/>
    </row>
    <row r="18" spans="1:30" ht="13.8">
      <c r="A18" s="2518"/>
      <c r="B18" s="2518"/>
      <c r="C18" s="598"/>
      <c r="E18" s="152" t="s">
        <v>1551</v>
      </c>
      <c r="F18" s="2541"/>
      <c r="G18" s="2541"/>
      <c r="H18" s="436">
        <v>41820</v>
      </c>
      <c r="I18" s="436"/>
      <c r="L18" s="2547"/>
      <c r="M18" s="2541"/>
      <c r="N18" s="355"/>
      <c r="O18" s="2541"/>
      <c r="P18" s="355"/>
      <c r="AD18" s="2518"/>
    </row>
    <row r="19" spans="1:30" ht="13.8">
      <c r="A19" s="2518"/>
      <c r="B19" s="2518"/>
      <c r="C19" s="598"/>
      <c r="E19" s="2746" t="s">
        <v>1552</v>
      </c>
      <c r="F19" s="2746"/>
      <c r="G19" s="2746"/>
      <c r="H19" s="2548" t="s">
        <v>1553</v>
      </c>
      <c r="I19" s="2548"/>
      <c r="J19" s="2549" t="s">
        <v>1554</v>
      </c>
      <c r="K19" s="2550" t="s">
        <v>1554</v>
      </c>
      <c r="L19" s="2551" t="s">
        <v>784</v>
      </c>
      <c r="M19" s="2551"/>
      <c r="N19" s="2551" t="s">
        <v>782</v>
      </c>
      <c r="O19" s="2551"/>
      <c r="AD19" s="2518"/>
    </row>
    <row r="20" spans="1:30" ht="13.8">
      <c r="A20" s="2518"/>
      <c r="B20" s="2518"/>
      <c r="C20" s="598"/>
      <c r="E20" s="2552" t="s">
        <v>1544</v>
      </c>
      <c r="F20" s="2552"/>
      <c r="G20" s="2552"/>
      <c r="H20" s="2553">
        <v>3.0800000000000001E-2</v>
      </c>
      <c r="I20" s="2554" t="s">
        <v>1555</v>
      </c>
      <c r="J20" s="2555" t="s">
        <v>1556</v>
      </c>
      <c r="K20" s="2556" t="s">
        <v>1556</v>
      </c>
      <c r="L20" s="2557" t="s">
        <v>1557</v>
      </c>
      <c r="M20" s="2557"/>
      <c r="N20" s="2557" t="s">
        <v>1558</v>
      </c>
      <c r="O20" s="2557"/>
      <c r="AD20" s="2518"/>
    </row>
    <row r="21" spans="1:30">
      <c r="A21" s="2518"/>
      <c r="B21" s="2518"/>
      <c r="C21" s="598"/>
      <c r="AD21" s="2518"/>
    </row>
    <row r="22" spans="1:30" ht="13.8">
      <c r="A22" s="2518"/>
      <c r="B22" s="2518"/>
      <c r="C22" s="598"/>
      <c r="E22" s="2558"/>
      <c r="F22" s="2558"/>
      <c r="G22" s="2558"/>
      <c r="H22" s="226"/>
      <c r="I22" s="2558"/>
      <c r="J22" s="2558"/>
      <c r="K22" s="226"/>
      <c r="L22" s="2558"/>
      <c r="M22" s="2559">
        <v>41820</v>
      </c>
      <c r="N22" s="2559">
        <v>41789</v>
      </c>
      <c r="O22" s="2559">
        <v>41455</v>
      </c>
      <c r="AD22" s="2518"/>
    </row>
    <row r="23" spans="1:30" ht="13.8">
      <c r="A23" s="2518"/>
      <c r="B23" s="2518"/>
      <c r="C23" s="598"/>
      <c r="E23" s="2746" t="s">
        <v>1559</v>
      </c>
      <c r="F23" s="2746" t="s">
        <v>1552</v>
      </c>
      <c r="G23" s="2746"/>
      <c r="H23" s="2746"/>
      <c r="I23" s="2746" t="s">
        <v>784</v>
      </c>
      <c r="J23" s="2746" t="s">
        <v>782</v>
      </c>
      <c r="K23" s="2746"/>
      <c r="L23" s="2746" t="s">
        <v>1554</v>
      </c>
      <c r="M23" s="2747" t="s">
        <v>1560</v>
      </c>
      <c r="N23" s="2747" t="s">
        <v>1561</v>
      </c>
      <c r="O23" s="2747" t="s">
        <v>1562</v>
      </c>
      <c r="AD23" s="2518"/>
    </row>
    <row r="24" spans="1:30" ht="13.8">
      <c r="A24" s="2518"/>
      <c r="B24" s="2518"/>
      <c r="C24" s="598"/>
      <c r="D24" s="2265">
        <v>1.01</v>
      </c>
      <c r="E24" s="152" t="s">
        <v>1563</v>
      </c>
      <c r="F24" s="152" t="s">
        <v>1564</v>
      </c>
      <c r="I24" s="2560" t="s">
        <v>1557</v>
      </c>
      <c r="J24" s="152" t="s">
        <v>1558</v>
      </c>
      <c r="L24" s="152" t="s">
        <v>697</v>
      </c>
      <c r="M24" s="2561">
        <v>2.0000000000000001E-4</v>
      </c>
      <c r="N24" s="2562">
        <v>5.0000000000000001E-4</v>
      </c>
      <c r="O24" s="2562">
        <v>2.0000000000000001E-4</v>
      </c>
      <c r="AD24" s="2518"/>
    </row>
    <row r="25" spans="1:30" ht="13.8">
      <c r="A25" s="2518"/>
      <c r="B25" s="2518"/>
      <c r="C25" s="598"/>
      <c r="D25" s="2265">
        <v>1.02</v>
      </c>
      <c r="E25" s="152" t="s">
        <v>1565</v>
      </c>
      <c r="F25" s="152" t="s">
        <v>1566</v>
      </c>
      <c r="I25" s="2560" t="s">
        <v>1557</v>
      </c>
      <c r="J25" s="152" t="s">
        <v>1558</v>
      </c>
      <c r="L25" s="152" t="s">
        <v>1567</v>
      </c>
      <c r="M25" s="2561">
        <v>4.0000000000000002E-4</v>
      </c>
      <c r="N25" s="2562">
        <v>4.0000000000000002E-4</v>
      </c>
      <c r="O25" s="2562">
        <v>4.0000000000000002E-4</v>
      </c>
      <c r="AD25" s="2518"/>
    </row>
    <row r="26" spans="1:30" ht="13.8">
      <c r="A26" s="2518"/>
      <c r="B26" s="2518"/>
      <c r="C26" s="598"/>
      <c r="D26" s="2265">
        <v>1.03</v>
      </c>
      <c r="E26" s="152" t="s">
        <v>1568</v>
      </c>
      <c r="F26" s="152" t="s">
        <v>1569</v>
      </c>
      <c r="I26" s="2560" t="s">
        <v>1557</v>
      </c>
      <c r="J26" s="152" t="s">
        <v>1558</v>
      </c>
      <c r="L26" s="152" t="s">
        <v>1570</v>
      </c>
      <c r="M26" s="2561">
        <v>7.000000000000001E-4</v>
      </c>
      <c r="N26" s="2562">
        <v>5.9999999999999995E-4</v>
      </c>
      <c r="O26" s="2562">
        <v>1E-3</v>
      </c>
      <c r="AD26" s="2518"/>
    </row>
    <row r="27" spans="1:30" ht="13.8">
      <c r="A27" s="2518"/>
      <c r="B27" s="2518"/>
      <c r="C27" s="598"/>
      <c r="D27" s="2265">
        <v>1.04</v>
      </c>
      <c r="E27" s="152" t="s">
        <v>1571</v>
      </c>
      <c r="F27" s="152" t="s">
        <v>1572</v>
      </c>
      <c r="I27" s="2560" t="s">
        <v>1557</v>
      </c>
      <c r="J27" s="152" t="s">
        <v>1558</v>
      </c>
      <c r="L27" s="152" t="s">
        <v>1573</v>
      </c>
      <c r="M27" s="2561">
        <v>1.1000000000000001E-3</v>
      </c>
      <c r="N27" s="2562">
        <v>1E-3</v>
      </c>
      <c r="O27" s="2562">
        <v>1.5E-3</v>
      </c>
      <c r="AD27" s="2518"/>
    </row>
    <row r="28" spans="1:30" ht="13.8">
      <c r="A28" s="2518"/>
      <c r="B28" s="2518"/>
      <c r="C28" s="598"/>
      <c r="D28" s="2265">
        <v>1.05</v>
      </c>
      <c r="E28" s="152" t="s">
        <v>1574</v>
      </c>
      <c r="F28" s="152" t="s">
        <v>1575</v>
      </c>
      <c r="I28" s="2560" t="s">
        <v>1557</v>
      </c>
      <c r="J28" s="152" t="s">
        <v>1558</v>
      </c>
      <c r="L28" s="152" t="s">
        <v>1576</v>
      </c>
      <c r="M28" s="2561">
        <v>4.6999999999999993E-3</v>
      </c>
      <c r="N28" s="2562">
        <v>3.7000000000000002E-3</v>
      </c>
      <c r="O28" s="2562">
        <v>3.5999999999999999E-3</v>
      </c>
      <c r="AD28" s="2518"/>
    </row>
    <row r="29" spans="1:30" ht="13.8">
      <c r="A29" s="2518"/>
      <c r="B29" s="2518"/>
      <c r="C29" s="598"/>
      <c r="D29" s="2265">
        <v>1.06</v>
      </c>
      <c r="E29" s="152" t="s">
        <v>1577</v>
      </c>
      <c r="F29" s="152" t="s">
        <v>1578</v>
      </c>
      <c r="I29" s="2560" t="s">
        <v>1557</v>
      </c>
      <c r="J29" s="152" t="s">
        <v>1558</v>
      </c>
      <c r="L29" s="152" t="s">
        <v>1579</v>
      </c>
      <c r="M29" s="2561">
        <v>8.8000000000000005E-3</v>
      </c>
      <c r="N29" s="2562">
        <v>7.9000000000000008E-3</v>
      </c>
      <c r="O29" s="2562">
        <v>6.6E-3</v>
      </c>
      <c r="AD29" s="2518"/>
    </row>
    <row r="30" spans="1:30" ht="13.8">
      <c r="A30" s="2518"/>
      <c r="B30" s="2518"/>
      <c r="C30" s="598"/>
      <c r="D30" s="2265">
        <v>1.07</v>
      </c>
      <c r="E30" s="152" t="s">
        <v>1580</v>
      </c>
      <c r="F30" s="152" t="s">
        <v>1581</v>
      </c>
      <c r="I30" s="2560" t="s">
        <v>1557</v>
      </c>
      <c r="J30" s="152" t="s">
        <v>1558</v>
      </c>
      <c r="L30" s="152" t="s">
        <v>1582</v>
      </c>
      <c r="M30" s="2561">
        <v>1.6200000000000003E-2</v>
      </c>
      <c r="N30" s="2562">
        <v>1.54E-2</v>
      </c>
      <c r="O30" s="2562">
        <v>1.41E-2</v>
      </c>
      <c r="AD30" s="2518"/>
    </row>
    <row r="31" spans="1:30" ht="13.8">
      <c r="A31" s="2518"/>
      <c r="B31" s="2518"/>
      <c r="C31" s="598"/>
      <c r="D31" s="2265">
        <v>1.08</v>
      </c>
      <c r="E31" s="152" t="s">
        <v>1583</v>
      </c>
      <c r="F31" s="152" t="s">
        <v>1584</v>
      </c>
      <c r="I31" s="2560" t="s">
        <v>1557</v>
      </c>
      <c r="J31" s="152" t="s">
        <v>1558</v>
      </c>
      <c r="L31" s="152" t="s">
        <v>1585</v>
      </c>
      <c r="M31" s="2561">
        <v>2.1299999999999999E-2</v>
      </c>
      <c r="N31" s="2562">
        <v>2.06E-2</v>
      </c>
      <c r="O31" s="2562">
        <v>1.9599999999999999E-2</v>
      </c>
      <c r="AD31" s="2518"/>
    </row>
    <row r="32" spans="1:30" ht="13.8">
      <c r="A32" s="2518"/>
      <c r="B32" s="2518"/>
      <c r="C32" s="598"/>
      <c r="D32" s="2265">
        <v>1.0900000000000001</v>
      </c>
      <c r="E32" s="152" t="s">
        <v>1586</v>
      </c>
      <c r="F32" s="152" t="s">
        <v>1587</v>
      </c>
      <c r="I32" s="2560" t="s">
        <v>1557</v>
      </c>
      <c r="J32" s="152" t="s">
        <v>1558</v>
      </c>
      <c r="L32" s="152" t="s">
        <v>1588</v>
      </c>
      <c r="M32" s="2561">
        <v>2.53E-2</v>
      </c>
      <c r="N32" s="2562">
        <v>2.4799999999999999E-2</v>
      </c>
      <c r="O32" s="2562">
        <v>2.52E-2</v>
      </c>
      <c r="AD32" s="2518"/>
    </row>
    <row r="33" spans="1:30" ht="13.8">
      <c r="A33" s="2518"/>
      <c r="B33" s="2518"/>
      <c r="C33" s="598"/>
      <c r="D33" s="2265">
        <v>1.1000000000000001</v>
      </c>
      <c r="E33" s="152" t="s">
        <v>1555</v>
      </c>
      <c r="F33" s="152" t="s">
        <v>1544</v>
      </c>
      <c r="I33" s="2560" t="s">
        <v>1557</v>
      </c>
      <c r="J33" s="152" t="s">
        <v>1558</v>
      </c>
      <c r="L33" s="152" t="s">
        <v>1556</v>
      </c>
      <c r="M33" s="2561">
        <v>3.0800000000000001E-2</v>
      </c>
      <c r="N33" s="2562">
        <v>3.0499999999999999E-2</v>
      </c>
      <c r="O33" s="2562">
        <v>3.2199999999999999E-2</v>
      </c>
      <c r="AD33" s="2518"/>
    </row>
    <row r="34" spans="1:30" ht="13.8">
      <c r="A34" s="2518"/>
      <c r="B34" s="2518"/>
      <c r="C34" s="598"/>
      <c r="D34" s="2265">
        <v>1.1100000000000001</v>
      </c>
      <c r="E34" s="152" t="s">
        <v>1589</v>
      </c>
      <c r="F34" s="152" t="s">
        <v>1590</v>
      </c>
      <c r="I34" s="2560" t="s">
        <v>1557</v>
      </c>
      <c r="J34" s="152" t="s">
        <v>1558</v>
      </c>
      <c r="L34" s="152" t="s">
        <v>1591</v>
      </c>
      <c r="M34" s="2561">
        <v>3.3399999999999999E-2</v>
      </c>
      <c r="N34" s="2562">
        <v>3.3300000000000003E-2</v>
      </c>
      <c r="O34" s="2562">
        <v>3.5200000000000002E-2</v>
      </c>
      <c r="AD34" s="2518"/>
    </row>
    <row r="35" spans="1:30" ht="13.8">
      <c r="A35" s="2518"/>
      <c r="B35" s="2518"/>
      <c r="C35" s="598"/>
      <c r="D35" s="2265">
        <v>1.1200000000000001</v>
      </c>
      <c r="F35" s="152" t="s">
        <v>232</v>
      </c>
      <c r="I35" s="2560" t="s">
        <v>232</v>
      </c>
      <c r="J35" s="152" t="s">
        <v>232</v>
      </c>
      <c r="L35" s="152" t="s">
        <v>232</v>
      </c>
      <c r="M35" s="2561" t="s">
        <v>232</v>
      </c>
      <c r="N35" s="2562" t="s">
        <v>232</v>
      </c>
      <c r="O35" s="2562" t="s">
        <v>232</v>
      </c>
      <c r="AD35" s="2518"/>
    </row>
    <row r="36" spans="1:30" ht="13.8">
      <c r="A36" s="2518"/>
      <c r="B36" s="2518"/>
      <c r="C36" s="598"/>
      <c r="D36" s="2265">
        <v>1.1300000000000001</v>
      </c>
      <c r="F36" s="152" t="s">
        <v>232</v>
      </c>
      <c r="I36" s="2560" t="s">
        <v>232</v>
      </c>
      <c r="J36" s="152" t="s">
        <v>232</v>
      </c>
      <c r="L36" s="152" t="s">
        <v>232</v>
      </c>
      <c r="M36" s="2561" t="s">
        <v>232</v>
      </c>
      <c r="N36" s="2562" t="s">
        <v>232</v>
      </c>
      <c r="O36" s="2562" t="s">
        <v>232</v>
      </c>
      <c r="AD36" s="2518"/>
    </row>
    <row r="37" spans="1:30" ht="13.8">
      <c r="A37" s="2518"/>
      <c r="B37" s="2518"/>
      <c r="C37" s="598"/>
      <c r="D37" s="2265">
        <v>1.1400000000000001</v>
      </c>
      <c r="F37" s="152" t="s">
        <v>232</v>
      </c>
      <c r="I37" s="2560" t="s">
        <v>232</v>
      </c>
      <c r="J37" s="152" t="s">
        <v>232</v>
      </c>
      <c r="L37" s="152" t="s">
        <v>232</v>
      </c>
      <c r="M37" s="2561" t="s">
        <v>232</v>
      </c>
      <c r="N37" s="2562" t="s">
        <v>232</v>
      </c>
      <c r="O37" s="2562" t="s">
        <v>232</v>
      </c>
      <c r="AD37" s="2518"/>
    </row>
    <row r="38" spans="1:30" ht="13.8">
      <c r="A38" s="2518"/>
      <c r="B38" s="2518"/>
      <c r="C38" s="598"/>
      <c r="D38" s="2265">
        <v>1.1500000000000001</v>
      </c>
      <c r="F38" s="152" t="s">
        <v>232</v>
      </c>
      <c r="I38" s="2560" t="s">
        <v>232</v>
      </c>
      <c r="J38" s="152" t="s">
        <v>232</v>
      </c>
      <c r="L38" s="152" t="s">
        <v>232</v>
      </c>
      <c r="M38" s="2561" t="s">
        <v>232</v>
      </c>
      <c r="N38" s="2562" t="s">
        <v>232</v>
      </c>
      <c r="O38" s="2562" t="s">
        <v>232</v>
      </c>
      <c r="AD38" s="2518"/>
    </row>
    <row r="39" spans="1:30">
      <c r="A39" s="2518"/>
      <c r="B39" s="2518"/>
      <c r="C39" s="598"/>
      <c r="AD39" s="2518"/>
    </row>
    <row r="40" spans="1:30" ht="18">
      <c r="A40" s="2518"/>
      <c r="B40" s="2518"/>
      <c r="C40" s="2563">
        <v>2</v>
      </c>
      <c r="D40" s="2531" t="s">
        <v>1592</v>
      </c>
      <c r="E40" s="2532"/>
      <c r="F40" s="2533"/>
      <c r="G40" s="2564"/>
      <c r="H40" s="2535"/>
      <c r="I40" s="2535"/>
      <c r="J40" s="2535"/>
      <c r="K40" s="2535"/>
      <c r="L40" s="2535"/>
      <c r="M40" s="2535"/>
      <c r="N40" s="2535"/>
      <c r="O40" s="2535"/>
      <c r="P40" s="2535"/>
      <c r="Q40" s="2518"/>
      <c r="R40" s="2518"/>
      <c r="S40" s="2518"/>
      <c r="T40" s="2518"/>
      <c r="U40" s="2518"/>
      <c r="V40" s="2518"/>
      <c r="W40" s="2518"/>
      <c r="X40" s="2518"/>
      <c r="Y40" s="2518"/>
      <c r="Z40" s="2518"/>
      <c r="AA40" s="2518"/>
      <c r="AB40" s="2518"/>
      <c r="AC40" s="2518"/>
      <c r="AD40" s="2518"/>
    </row>
    <row r="41" spans="1:30" ht="17.399999999999999">
      <c r="A41" s="2565"/>
      <c r="B41" s="2565"/>
      <c r="C41" s="2566"/>
      <c r="D41" s="2265"/>
      <c r="E41" s="693" t="s">
        <v>1593</v>
      </c>
      <c r="F41" s="2567"/>
      <c r="G41" s="2567"/>
      <c r="H41" s="2567"/>
      <c r="I41" s="2567"/>
      <c r="J41" s="2567"/>
      <c r="K41" s="2567"/>
      <c r="L41" s="2567"/>
      <c r="M41" s="2567"/>
      <c r="N41" s="2567"/>
      <c r="O41" s="2567"/>
      <c r="P41" s="2567"/>
      <c r="Q41" s="2567"/>
      <c r="W41" s="2494"/>
      <c r="AD41" s="2518"/>
    </row>
    <row r="42" spans="1:30" ht="12.75" customHeight="1">
      <c r="A42" s="2568"/>
      <c r="B42" s="2568"/>
      <c r="C42" s="2281"/>
      <c r="D42" s="2281"/>
      <c r="E42" s="2569"/>
      <c r="F42" s="2570"/>
      <c r="G42" s="2570"/>
      <c r="H42" s="2570"/>
      <c r="I42" s="2570"/>
      <c r="J42" s="2570"/>
      <c r="K42" s="2570"/>
      <c r="L42" s="2570"/>
      <c r="M42" s="2570"/>
      <c r="N42" s="2570"/>
      <c r="O42" s="2570"/>
      <c r="P42" s="2570"/>
      <c r="Q42" s="2570"/>
      <c r="W42" s="2494"/>
      <c r="AD42" s="2518"/>
    </row>
    <row r="43" spans="1:30" ht="12.75" customHeight="1">
      <c r="A43" s="2568"/>
      <c r="B43" s="2568"/>
      <c r="C43" s="2281"/>
      <c r="D43" s="2281"/>
      <c r="E43" s="2281"/>
      <c r="F43" s="2571" t="s">
        <v>1594</v>
      </c>
      <c r="G43" s="2572" t="s">
        <v>1538</v>
      </c>
      <c r="H43" s="2573"/>
      <c r="I43" s="252" t="s">
        <v>1595</v>
      </c>
      <c r="J43" s="2574" t="s">
        <v>1519</v>
      </c>
      <c r="K43" s="2575"/>
      <c r="L43" s="2573"/>
      <c r="M43" s="2281"/>
      <c r="N43" s="2573"/>
      <c r="O43" s="2573"/>
      <c r="P43" s="2573"/>
      <c r="Q43" s="2573"/>
      <c r="R43" s="2186"/>
      <c r="W43" s="2494"/>
      <c r="AD43" s="2518"/>
    </row>
    <row r="44" spans="1:30" ht="12.75" customHeight="1">
      <c r="A44" s="2568"/>
      <c r="B44" s="2568"/>
      <c r="C44" s="2281"/>
      <c r="D44" s="2281"/>
      <c r="E44" s="2498"/>
      <c r="F44" s="2281"/>
      <c r="G44" s="2281"/>
      <c r="H44" s="2573"/>
      <c r="I44" s="252" t="s">
        <v>1081</v>
      </c>
      <c r="J44" s="2574" t="s">
        <v>1596</v>
      </c>
      <c r="K44" s="2575"/>
      <c r="L44" s="2573"/>
      <c r="M44" s="2576" t="s">
        <v>1597</v>
      </c>
      <c r="N44" s="2573"/>
      <c r="O44" s="2573"/>
      <c r="R44" s="2186"/>
      <c r="W44" s="2494"/>
      <c r="AD44" s="2518"/>
    </row>
    <row r="45" spans="1:30" ht="12.75" customHeight="1">
      <c r="A45" s="2568"/>
      <c r="B45" s="2568"/>
      <c r="C45" s="2494"/>
      <c r="D45" s="2494"/>
      <c r="E45" s="2383"/>
      <c r="F45" s="2181"/>
      <c r="G45" s="2494"/>
      <c r="H45" s="2494"/>
      <c r="I45" s="2494"/>
      <c r="J45" s="2494"/>
      <c r="K45" s="2494"/>
      <c r="L45" s="2494"/>
      <c r="M45" s="2494"/>
      <c r="N45" s="2494"/>
      <c r="P45" s="2577"/>
      <c r="Q45" s="2494"/>
      <c r="W45" s="2494"/>
      <c r="AD45" s="2518"/>
    </row>
    <row r="46" spans="1:30" ht="12.75" customHeight="1">
      <c r="A46" s="2568"/>
      <c r="B46" s="2568"/>
      <c r="C46" s="2494"/>
      <c r="D46" s="2494"/>
      <c r="E46" s="2383"/>
      <c r="F46" s="2181"/>
      <c r="G46" s="2494"/>
      <c r="H46" s="2494"/>
      <c r="I46" s="2494"/>
      <c r="J46" s="2578" t="s">
        <v>1538</v>
      </c>
      <c r="K46" s="2494"/>
      <c r="L46" s="2494"/>
      <c r="M46" s="2494"/>
      <c r="N46" s="2494"/>
      <c r="P46" s="2577"/>
      <c r="Q46" s="2494"/>
      <c r="W46" s="2494"/>
      <c r="AD46" s="2518"/>
    </row>
    <row r="47" spans="1:30" ht="13.8">
      <c r="A47" s="2568"/>
      <c r="B47" s="2568"/>
      <c r="C47" s="2494"/>
      <c r="D47" s="2494"/>
      <c r="E47" s="2494"/>
      <c r="F47" s="2494"/>
      <c r="G47" s="2494"/>
      <c r="H47" s="2579" t="s">
        <v>1420</v>
      </c>
      <c r="I47" s="2578">
        <v>41820</v>
      </c>
      <c r="J47" s="2579" t="s">
        <v>1598</v>
      </c>
      <c r="K47" s="2494"/>
      <c r="L47" s="2579" t="s">
        <v>148</v>
      </c>
      <c r="M47" s="2579" t="s">
        <v>148</v>
      </c>
      <c r="N47" s="2579" t="s">
        <v>1538</v>
      </c>
      <c r="O47" s="2580" t="s">
        <v>1599</v>
      </c>
      <c r="P47" s="2580" t="s">
        <v>539</v>
      </c>
      <c r="R47" s="2581" t="s">
        <v>1600</v>
      </c>
      <c r="S47" s="2494"/>
      <c r="T47" s="2494"/>
      <c r="W47" s="2494"/>
      <c r="AD47" s="2518"/>
    </row>
    <row r="48" spans="1:30" ht="12.75" customHeight="1">
      <c r="A48" s="2568"/>
      <c r="B48" s="2568"/>
      <c r="C48" s="2494"/>
      <c r="D48" s="2494"/>
      <c r="E48" s="2181" t="s">
        <v>297</v>
      </c>
      <c r="F48" s="2494"/>
      <c r="G48" s="2181" t="s">
        <v>1601</v>
      </c>
      <c r="H48" s="2579" t="s">
        <v>1519</v>
      </c>
      <c r="I48" s="2582" t="s">
        <v>1602</v>
      </c>
      <c r="J48" s="2583" t="s">
        <v>1602</v>
      </c>
      <c r="K48" s="2494"/>
      <c r="L48" s="2580" t="s">
        <v>1603</v>
      </c>
      <c r="M48" s="2580" t="s">
        <v>1604</v>
      </c>
      <c r="N48" s="2580" t="s">
        <v>168</v>
      </c>
      <c r="O48" s="2580" t="s">
        <v>168</v>
      </c>
      <c r="P48" s="2580" t="s">
        <v>1605</v>
      </c>
      <c r="R48" s="2370" t="s">
        <v>1606</v>
      </c>
      <c r="S48" s="2494"/>
      <c r="T48" s="2584" t="s">
        <v>186</v>
      </c>
      <c r="W48" s="2494"/>
      <c r="AD48" s="2518"/>
    </row>
    <row r="49" spans="1:30" ht="13.8">
      <c r="A49" s="2585" t="s">
        <v>232</v>
      </c>
      <c r="B49" s="2585"/>
      <c r="C49" s="2494"/>
      <c r="D49" s="2265">
        <v>2.0099999999999998</v>
      </c>
      <c r="E49" s="2370" t="s">
        <v>1494</v>
      </c>
      <c r="F49" s="2494"/>
      <c r="G49" s="2586" t="s">
        <v>114</v>
      </c>
      <c r="H49" s="2587">
        <v>345.26799999999997</v>
      </c>
      <c r="I49" s="2587">
        <v>3009.6964600000001</v>
      </c>
      <c r="J49" s="2588">
        <v>9.5636437794312523E-2</v>
      </c>
      <c r="K49" s="2589"/>
      <c r="L49" s="2590">
        <v>267.05599999999998</v>
      </c>
      <c r="M49" s="2590">
        <v>97.117999999999995</v>
      </c>
      <c r="N49" s="2588">
        <v>0.36366155413096879</v>
      </c>
      <c r="O49" s="2591"/>
      <c r="P49" s="2588">
        <v>0.36366155413096879</v>
      </c>
      <c r="R49" s="2370" t="s">
        <v>1607</v>
      </c>
      <c r="S49" s="2494"/>
      <c r="T49" s="2592">
        <v>0.4</v>
      </c>
      <c r="W49" s="2494"/>
      <c r="AD49" s="2518"/>
    </row>
    <row r="50" spans="1:30" ht="13.8">
      <c r="A50" s="2585" t="s">
        <v>232</v>
      </c>
      <c r="B50" s="2585"/>
      <c r="C50" s="2494"/>
      <c r="D50" s="2265">
        <v>2.0199999999999996</v>
      </c>
      <c r="E50" s="2370" t="s">
        <v>1498</v>
      </c>
      <c r="F50" s="2494"/>
      <c r="G50" s="2586" t="s">
        <v>114</v>
      </c>
      <c r="H50" s="2587">
        <v>526.04200000000003</v>
      </c>
      <c r="I50" s="2587">
        <v>12380.515799999999</v>
      </c>
      <c r="J50" s="2588">
        <v>4.7297353265226813E-2</v>
      </c>
      <c r="K50" s="2589"/>
      <c r="L50" s="2590">
        <v>1129.317</v>
      </c>
      <c r="M50" s="2590">
        <v>338.41399999999999</v>
      </c>
      <c r="N50" s="2588">
        <v>0.2996625393932793</v>
      </c>
      <c r="O50" s="2591"/>
      <c r="P50" s="2588">
        <v>0.2996625393932793</v>
      </c>
      <c r="R50" s="2370" t="s">
        <v>1608</v>
      </c>
      <c r="S50" s="2494"/>
      <c r="T50" s="2592">
        <v>0.55000000000000004</v>
      </c>
      <c r="W50" s="2494"/>
      <c r="AD50" s="2518"/>
    </row>
    <row r="51" spans="1:30" ht="12.75" customHeight="1">
      <c r="A51" s="2585" t="s">
        <v>232</v>
      </c>
      <c r="B51" s="2585"/>
      <c r="C51" s="2494"/>
      <c r="D51" s="2265">
        <v>2.0299999999999994</v>
      </c>
      <c r="E51" s="2370" t="s">
        <v>1500</v>
      </c>
      <c r="F51" s="2494"/>
      <c r="G51" s="2586" t="s">
        <v>114</v>
      </c>
      <c r="H51" s="2587">
        <v>127.242</v>
      </c>
      <c r="I51" s="2587">
        <v>2845.25578</v>
      </c>
      <c r="J51" s="2588">
        <v>5.837668274041527E-2</v>
      </c>
      <c r="K51" s="2589"/>
      <c r="L51" s="2590">
        <v>162.60599999999999</v>
      </c>
      <c r="M51" s="2590">
        <v>49.76</v>
      </c>
      <c r="N51" s="2588">
        <v>0.30601576817583609</v>
      </c>
      <c r="O51" s="2591"/>
      <c r="P51" s="2588">
        <v>0.30601576817583609</v>
      </c>
      <c r="R51" s="2370" t="s">
        <v>1609</v>
      </c>
      <c r="S51" s="2494"/>
      <c r="T51" s="2592">
        <v>0.15</v>
      </c>
      <c r="W51" s="2494"/>
      <c r="AD51" s="2518"/>
    </row>
    <row r="52" spans="1:30" ht="12.75" customHeight="1">
      <c r="A52" s="2585" t="s">
        <v>232</v>
      </c>
      <c r="B52" s="2585"/>
      <c r="C52" s="2494"/>
      <c r="D52" s="2265">
        <v>2.0399999999999991</v>
      </c>
      <c r="E52" s="2370" t="s">
        <v>1503</v>
      </c>
      <c r="F52" s="2494"/>
      <c r="G52" s="2586" t="s">
        <v>114</v>
      </c>
      <c r="H52" s="2587">
        <v>830.76700000000005</v>
      </c>
      <c r="I52" s="2587">
        <v>7078.6569200000004</v>
      </c>
      <c r="J52" s="2588">
        <v>7.8606998801995842E-2</v>
      </c>
      <c r="K52" s="2589"/>
      <c r="L52" s="2590">
        <v>572.26800000000003</v>
      </c>
      <c r="M52" s="2590">
        <v>194.72900000000001</v>
      </c>
      <c r="N52" s="2588">
        <v>0.34027588472533848</v>
      </c>
      <c r="O52" s="2591"/>
      <c r="P52" s="2588">
        <v>0.34027588472533848</v>
      </c>
      <c r="R52" s="2370" t="s">
        <v>1610</v>
      </c>
      <c r="S52" s="2494"/>
      <c r="T52" s="2494"/>
      <c r="W52" s="2494"/>
      <c r="AD52" s="2518"/>
    </row>
    <row r="53" spans="1:30" ht="12.75" customHeight="1">
      <c r="A53" s="2585" t="s">
        <v>232</v>
      </c>
      <c r="B53" s="2585"/>
      <c r="C53" s="2494"/>
      <c r="D53" s="2265">
        <v>2.0499999999999989</v>
      </c>
      <c r="E53" s="2370" t="s">
        <v>1504</v>
      </c>
      <c r="F53" s="2494"/>
      <c r="G53" s="2586" t="s">
        <v>114</v>
      </c>
      <c r="H53" s="2587">
        <v>84</v>
      </c>
      <c r="I53" s="2587">
        <v>3457.2653</v>
      </c>
      <c r="J53" s="2588">
        <v>9.3619696409622932E-3</v>
      </c>
      <c r="K53" s="2589"/>
      <c r="L53" s="2590">
        <v>66</v>
      </c>
      <c r="M53" s="2590">
        <v>115</v>
      </c>
      <c r="N53" s="2588">
        <v>0.4</v>
      </c>
      <c r="O53" s="2591"/>
      <c r="P53" s="2588">
        <v>0.4</v>
      </c>
      <c r="W53" s="2494"/>
      <c r="AD53" s="2518"/>
    </row>
    <row r="54" spans="1:30" ht="12.75" customHeight="1">
      <c r="A54" s="2585" t="s">
        <v>232</v>
      </c>
      <c r="B54" s="2585"/>
      <c r="C54" s="2494"/>
      <c r="D54" s="2265">
        <v>2.0599999999999987</v>
      </c>
      <c r="E54" s="2370" t="s">
        <v>1505</v>
      </c>
      <c r="F54" s="2494"/>
      <c r="G54" s="2586" t="s">
        <v>114</v>
      </c>
      <c r="H54" s="2587">
        <v>288.85930999999999</v>
      </c>
      <c r="I54" s="2587">
        <v>2372.5704999999998</v>
      </c>
      <c r="J54" s="2588">
        <v>0.12099896559429804</v>
      </c>
      <c r="K54" s="2589"/>
      <c r="L54" s="2590">
        <v>166.89873</v>
      </c>
      <c r="M54" s="2590">
        <v>44.228879999999997</v>
      </c>
      <c r="N54" s="2588">
        <v>0.26500429332206421</v>
      </c>
      <c r="O54" s="2591"/>
      <c r="P54" s="2588">
        <v>0.26500429332206421</v>
      </c>
      <c r="W54" s="2494"/>
      <c r="AD54" s="2518"/>
    </row>
    <row r="55" spans="1:30" ht="12.75" customHeight="1">
      <c r="A55" s="2585" t="s">
        <v>232</v>
      </c>
      <c r="B55" s="2585"/>
      <c r="C55" s="2494"/>
      <c r="D55" s="2265">
        <v>2.0699999999999985</v>
      </c>
      <c r="E55" s="2370" t="s">
        <v>1508</v>
      </c>
      <c r="F55" s="2494"/>
      <c r="G55" s="2586" t="s">
        <v>114</v>
      </c>
      <c r="H55" s="2587">
        <v>205.226</v>
      </c>
      <c r="I55" s="2587">
        <v>1787.2205000000001</v>
      </c>
      <c r="J55" s="2588">
        <v>8.7086059812819805E-2</v>
      </c>
      <c r="K55" s="2589"/>
      <c r="L55" s="2590">
        <v>159.96799999999999</v>
      </c>
      <c r="M55" s="2590">
        <v>48.680999999999997</v>
      </c>
      <c r="N55" s="2588">
        <v>0.30431711342268453</v>
      </c>
      <c r="O55" s="2591"/>
      <c r="P55" s="2588">
        <v>0.30431711342268453</v>
      </c>
      <c r="W55" s="2494"/>
      <c r="AD55" s="2518"/>
    </row>
    <row r="56" spans="1:30" ht="12.75" customHeight="1">
      <c r="A56" s="2585" t="s">
        <v>232</v>
      </c>
      <c r="B56" s="2585"/>
      <c r="C56" s="2494"/>
      <c r="D56" s="2265">
        <v>2.0799999999999983</v>
      </c>
      <c r="E56" s="2370" t="s">
        <v>1510</v>
      </c>
      <c r="F56" s="2494"/>
      <c r="G56" s="2586" t="s">
        <v>114</v>
      </c>
      <c r="H56" s="2587">
        <v>2117</v>
      </c>
      <c r="I56" s="2587">
        <v>3308.0452500000001</v>
      </c>
      <c r="J56" s="2588">
        <v>0.54127736655319514</v>
      </c>
      <c r="K56" s="2589"/>
      <c r="L56" s="2590">
        <v>433</v>
      </c>
      <c r="M56" s="2590">
        <v>151.69999999999999</v>
      </c>
      <c r="N56" s="2588">
        <v>0.35034642032332564</v>
      </c>
      <c r="O56" s="2591"/>
      <c r="P56" s="2588">
        <v>0.35034642032332564</v>
      </c>
      <c r="W56" s="2494"/>
      <c r="AD56" s="2518"/>
    </row>
    <row r="57" spans="1:30" ht="12.75" customHeight="1">
      <c r="A57" s="2585" t="s">
        <v>590</v>
      </c>
      <c r="B57" s="2585"/>
      <c r="C57" s="2494"/>
      <c r="D57" s="2265">
        <v>2.0899999999999981</v>
      </c>
      <c r="E57" s="2370" t="s">
        <v>1027</v>
      </c>
      <c r="F57" s="2494"/>
      <c r="G57" s="2586" t="s">
        <v>1027</v>
      </c>
      <c r="H57" s="2587" t="s">
        <v>1027</v>
      </c>
      <c r="I57" s="2587" t="s">
        <v>1027</v>
      </c>
      <c r="J57" s="2588" t="s">
        <v>1027</v>
      </c>
      <c r="K57" s="2589"/>
      <c r="L57" s="2590" t="s">
        <v>1027</v>
      </c>
      <c r="M57" s="2590" t="s">
        <v>1027</v>
      </c>
      <c r="N57" s="2588" t="s">
        <v>1027</v>
      </c>
      <c r="O57" s="2591"/>
      <c r="P57" s="2588" t="s">
        <v>1027</v>
      </c>
      <c r="W57" s="2494"/>
      <c r="AD57" s="2518"/>
    </row>
    <row r="58" spans="1:30" ht="12.75" customHeight="1">
      <c r="A58" s="2585" t="s">
        <v>590</v>
      </c>
      <c r="B58" s="2585"/>
      <c r="C58" s="2494"/>
      <c r="D58" s="2265">
        <v>2.0999999999999979</v>
      </c>
      <c r="E58" s="2370" t="s">
        <v>1027</v>
      </c>
      <c r="F58" s="2494"/>
      <c r="G58" s="2586" t="s">
        <v>1027</v>
      </c>
      <c r="H58" s="2587" t="s">
        <v>1027</v>
      </c>
      <c r="I58" s="2587" t="s">
        <v>1027</v>
      </c>
      <c r="J58" s="2588" t="s">
        <v>1027</v>
      </c>
      <c r="K58" s="2589"/>
      <c r="L58" s="2590" t="s">
        <v>1027</v>
      </c>
      <c r="M58" s="2590" t="s">
        <v>1027</v>
      </c>
      <c r="N58" s="2588" t="s">
        <v>1027</v>
      </c>
      <c r="O58" s="2591"/>
      <c r="P58" s="2588" t="s">
        <v>1027</v>
      </c>
      <c r="W58" s="2494"/>
      <c r="AD58" s="2518"/>
    </row>
    <row r="59" spans="1:30" ht="12.75" customHeight="1">
      <c r="A59" s="2585" t="s">
        <v>590</v>
      </c>
      <c r="B59" s="2585"/>
      <c r="C59" s="2494"/>
      <c r="D59" s="2265">
        <v>2.1099999999999977</v>
      </c>
      <c r="E59" s="2370" t="s">
        <v>1027</v>
      </c>
      <c r="F59" s="2494"/>
      <c r="G59" s="2586" t="s">
        <v>1027</v>
      </c>
      <c r="H59" s="2587" t="s">
        <v>1027</v>
      </c>
      <c r="I59" s="2587" t="s">
        <v>1027</v>
      </c>
      <c r="J59" s="2588" t="s">
        <v>1027</v>
      </c>
      <c r="K59" s="2589"/>
      <c r="L59" s="2590" t="s">
        <v>1027</v>
      </c>
      <c r="M59" s="2590" t="s">
        <v>1027</v>
      </c>
      <c r="N59" s="2588" t="s">
        <v>1027</v>
      </c>
      <c r="O59" s="2591"/>
      <c r="P59" s="2588" t="s">
        <v>1027</v>
      </c>
      <c r="W59" s="2494"/>
      <c r="AD59" s="2518"/>
    </row>
    <row r="60" spans="1:30" ht="13.8">
      <c r="A60" s="2585" t="s">
        <v>590</v>
      </c>
      <c r="B60" s="2585"/>
      <c r="C60" s="2494"/>
      <c r="D60" s="2265">
        <v>2.1199999999999974</v>
      </c>
      <c r="E60" s="2370" t="s">
        <v>1027</v>
      </c>
      <c r="F60" s="2494"/>
      <c r="G60" s="2586" t="s">
        <v>1027</v>
      </c>
      <c r="H60" s="2587" t="s">
        <v>1027</v>
      </c>
      <c r="I60" s="2587" t="s">
        <v>1027</v>
      </c>
      <c r="J60" s="2588" t="s">
        <v>1027</v>
      </c>
      <c r="K60" s="2589"/>
      <c r="L60" s="2590" t="s">
        <v>1027</v>
      </c>
      <c r="M60" s="2590" t="s">
        <v>1027</v>
      </c>
      <c r="N60" s="2588" t="s">
        <v>1027</v>
      </c>
      <c r="O60" s="2591"/>
      <c r="P60" s="2588" t="s">
        <v>1027</v>
      </c>
      <c r="W60" s="2494"/>
      <c r="AD60" s="2518"/>
    </row>
    <row r="61" spans="1:30" ht="13.8">
      <c r="A61" s="2585" t="s">
        <v>590</v>
      </c>
      <c r="B61" s="2585"/>
      <c r="C61" s="2494"/>
      <c r="D61" s="2265">
        <v>2.1299999999999972</v>
      </c>
      <c r="E61" s="2370" t="s">
        <v>1027</v>
      </c>
      <c r="F61" s="2494"/>
      <c r="G61" s="2586" t="s">
        <v>1027</v>
      </c>
      <c r="H61" s="2587" t="s">
        <v>1027</v>
      </c>
      <c r="I61" s="2587" t="s">
        <v>1027</v>
      </c>
      <c r="J61" s="2588" t="s">
        <v>1027</v>
      </c>
      <c r="K61" s="2589"/>
      <c r="L61" s="2590" t="s">
        <v>1027</v>
      </c>
      <c r="M61" s="2590" t="s">
        <v>1027</v>
      </c>
      <c r="N61" s="2588" t="s">
        <v>1027</v>
      </c>
      <c r="O61" s="2591"/>
      <c r="P61" s="2588" t="s">
        <v>1027</v>
      </c>
      <c r="W61" s="2494"/>
      <c r="AD61" s="2518"/>
    </row>
    <row r="62" spans="1:30" ht="13.8">
      <c r="A62" s="2585" t="s">
        <v>590</v>
      </c>
      <c r="B62" s="2585"/>
      <c r="C62" s="2494"/>
      <c r="D62" s="2265">
        <v>2.139999999999997</v>
      </c>
      <c r="E62" s="2370" t="s">
        <v>1027</v>
      </c>
      <c r="F62" s="2494"/>
      <c r="G62" s="2586" t="s">
        <v>1027</v>
      </c>
      <c r="H62" s="2587" t="s">
        <v>1027</v>
      </c>
      <c r="I62" s="2587" t="s">
        <v>1027</v>
      </c>
      <c r="J62" s="2588" t="s">
        <v>1027</v>
      </c>
      <c r="K62" s="2589"/>
      <c r="L62" s="2590" t="s">
        <v>1027</v>
      </c>
      <c r="M62" s="2590" t="s">
        <v>1027</v>
      </c>
      <c r="N62" s="2588" t="s">
        <v>1027</v>
      </c>
      <c r="O62" s="2591"/>
      <c r="P62" s="2588" t="s">
        <v>1027</v>
      </c>
      <c r="W62" s="2494"/>
      <c r="AD62" s="2518"/>
    </row>
    <row r="63" spans="1:30" ht="13.8">
      <c r="A63" s="2585" t="s">
        <v>590</v>
      </c>
      <c r="B63" s="2585"/>
      <c r="C63" s="2494"/>
      <c r="D63" s="2265">
        <v>2.1499999999999968</v>
      </c>
      <c r="E63" s="2370" t="s">
        <v>1027</v>
      </c>
      <c r="F63" s="2494"/>
      <c r="G63" s="2586" t="s">
        <v>1027</v>
      </c>
      <c r="H63" s="2587" t="s">
        <v>1027</v>
      </c>
      <c r="I63" s="2587" t="s">
        <v>1027</v>
      </c>
      <c r="J63" s="2588" t="s">
        <v>1027</v>
      </c>
      <c r="K63" s="2589"/>
      <c r="L63" s="2590" t="s">
        <v>1027</v>
      </c>
      <c r="M63" s="2590" t="s">
        <v>1027</v>
      </c>
      <c r="N63" s="2588" t="s">
        <v>1027</v>
      </c>
      <c r="O63" s="2591"/>
      <c r="P63" s="2588" t="s">
        <v>1027</v>
      </c>
      <c r="W63" s="2494"/>
      <c r="AD63" s="2518"/>
    </row>
    <row r="64" spans="1:30" ht="13.8">
      <c r="A64" s="2585" t="s">
        <v>590</v>
      </c>
      <c r="B64" s="2585"/>
      <c r="C64" s="2494"/>
      <c r="D64" s="2265">
        <v>2.1599999999999966</v>
      </c>
      <c r="E64" s="2370" t="s">
        <v>1027</v>
      </c>
      <c r="F64" s="2494"/>
      <c r="G64" s="2586" t="s">
        <v>1027</v>
      </c>
      <c r="H64" s="2587" t="s">
        <v>1027</v>
      </c>
      <c r="I64" s="2587" t="s">
        <v>1027</v>
      </c>
      <c r="J64" s="2588" t="s">
        <v>1027</v>
      </c>
      <c r="K64" s="2589"/>
      <c r="L64" s="2590" t="s">
        <v>1027</v>
      </c>
      <c r="M64" s="2590" t="s">
        <v>1027</v>
      </c>
      <c r="N64" s="2588" t="s">
        <v>1027</v>
      </c>
      <c r="O64" s="2591"/>
      <c r="P64" s="2588" t="s">
        <v>1027</v>
      </c>
      <c r="W64" s="2494"/>
      <c r="AD64" s="2518"/>
    </row>
    <row r="65" spans="1:30" ht="13.8">
      <c r="A65" s="2585" t="s">
        <v>590</v>
      </c>
      <c r="B65" s="2585"/>
      <c r="C65" s="2494"/>
      <c r="D65" s="2265">
        <v>2.1699999999999964</v>
      </c>
      <c r="E65" s="2370" t="s">
        <v>1027</v>
      </c>
      <c r="F65" s="2494"/>
      <c r="G65" s="2586" t="s">
        <v>1027</v>
      </c>
      <c r="H65" s="2587" t="s">
        <v>1027</v>
      </c>
      <c r="I65" s="2587" t="s">
        <v>1027</v>
      </c>
      <c r="J65" s="2588" t="s">
        <v>1027</v>
      </c>
      <c r="K65" s="2589"/>
      <c r="L65" s="2590" t="s">
        <v>1027</v>
      </c>
      <c r="M65" s="2590" t="s">
        <v>1027</v>
      </c>
      <c r="N65" s="2588" t="s">
        <v>1027</v>
      </c>
      <c r="O65" s="2591"/>
      <c r="P65" s="2588" t="s">
        <v>1027</v>
      </c>
      <c r="W65" s="2494"/>
      <c r="AD65" s="2518"/>
    </row>
    <row r="66" spans="1:30" ht="13.8">
      <c r="A66" s="2585" t="s">
        <v>590</v>
      </c>
      <c r="B66" s="2585"/>
      <c r="C66" s="2494"/>
      <c r="D66" s="2265">
        <v>2.1799999999999962</v>
      </c>
      <c r="E66" s="2370" t="s">
        <v>1027</v>
      </c>
      <c r="F66" s="2494"/>
      <c r="G66" s="2586" t="s">
        <v>1027</v>
      </c>
      <c r="H66" s="2587" t="s">
        <v>1027</v>
      </c>
      <c r="I66" s="2587" t="s">
        <v>1027</v>
      </c>
      <c r="J66" s="2588" t="s">
        <v>1027</v>
      </c>
      <c r="K66" s="2589"/>
      <c r="L66" s="2590" t="s">
        <v>1027</v>
      </c>
      <c r="M66" s="2590" t="s">
        <v>1027</v>
      </c>
      <c r="N66" s="2588" t="s">
        <v>1027</v>
      </c>
      <c r="O66" s="2591"/>
      <c r="P66" s="2588" t="s">
        <v>1027</v>
      </c>
      <c r="W66" s="2494"/>
      <c r="AD66" s="2518"/>
    </row>
    <row r="67" spans="1:30" ht="13.8">
      <c r="A67" s="2585" t="s">
        <v>590</v>
      </c>
      <c r="B67" s="2585"/>
      <c r="C67" s="2494"/>
      <c r="D67" s="2265">
        <v>2.1899999999999959</v>
      </c>
      <c r="E67" s="2370" t="s">
        <v>1027</v>
      </c>
      <c r="F67" s="2494"/>
      <c r="G67" s="2586" t="s">
        <v>1027</v>
      </c>
      <c r="H67" s="2587" t="s">
        <v>1027</v>
      </c>
      <c r="I67" s="2587" t="s">
        <v>1027</v>
      </c>
      <c r="J67" s="2588" t="s">
        <v>1027</v>
      </c>
      <c r="K67" s="2589"/>
      <c r="L67" s="2590" t="s">
        <v>1027</v>
      </c>
      <c r="M67" s="2590" t="s">
        <v>1027</v>
      </c>
      <c r="N67" s="2588" t="s">
        <v>1027</v>
      </c>
      <c r="O67" s="2591"/>
      <c r="P67" s="2588" t="s">
        <v>1027</v>
      </c>
      <c r="W67" s="2494"/>
      <c r="AD67" s="2518"/>
    </row>
    <row r="68" spans="1:30" ht="13.8">
      <c r="A68" s="2585" t="s">
        <v>590</v>
      </c>
      <c r="B68" s="2585"/>
      <c r="C68" s="2494"/>
      <c r="D68" s="2265">
        <v>2.1999999999999957</v>
      </c>
      <c r="E68" s="2370" t="s">
        <v>1027</v>
      </c>
      <c r="F68" s="2494"/>
      <c r="G68" s="2586" t="s">
        <v>1027</v>
      </c>
      <c r="H68" s="2587" t="s">
        <v>1027</v>
      </c>
      <c r="I68" s="2587" t="s">
        <v>1027</v>
      </c>
      <c r="J68" s="2588" t="s">
        <v>1027</v>
      </c>
      <c r="K68" s="2589"/>
      <c r="L68" s="2590" t="s">
        <v>1027</v>
      </c>
      <c r="M68" s="2590" t="s">
        <v>1027</v>
      </c>
      <c r="N68" s="2588" t="s">
        <v>1027</v>
      </c>
      <c r="O68" s="2591"/>
      <c r="P68" s="2588" t="s">
        <v>1027</v>
      </c>
      <c r="W68" s="2494"/>
      <c r="AD68" s="2518"/>
    </row>
    <row r="69" spans="1:30" ht="13.8">
      <c r="A69" s="2585" t="s">
        <v>590</v>
      </c>
      <c r="B69" s="2585"/>
      <c r="C69" s="2494"/>
      <c r="D69" s="2265">
        <v>2.2099999999999955</v>
      </c>
      <c r="E69" s="2370" t="s">
        <v>1027</v>
      </c>
      <c r="F69" s="2494"/>
      <c r="G69" s="2586" t="s">
        <v>1027</v>
      </c>
      <c r="H69" s="2587" t="s">
        <v>1027</v>
      </c>
      <c r="I69" s="2587" t="s">
        <v>1027</v>
      </c>
      <c r="J69" s="2588" t="s">
        <v>1027</v>
      </c>
      <c r="K69" s="2589"/>
      <c r="L69" s="2590" t="s">
        <v>1027</v>
      </c>
      <c r="M69" s="2590" t="s">
        <v>1027</v>
      </c>
      <c r="N69" s="2588" t="s">
        <v>1027</v>
      </c>
      <c r="O69" s="2591"/>
      <c r="P69" s="2588" t="s">
        <v>1027</v>
      </c>
      <c r="W69" s="2494"/>
      <c r="AD69" s="2518"/>
    </row>
    <row r="70" spans="1:30" ht="13.8">
      <c r="A70" s="2585" t="s">
        <v>590</v>
      </c>
      <c r="B70" s="2585"/>
      <c r="C70" s="2494"/>
      <c r="D70" s="2265">
        <v>2.2199999999999953</v>
      </c>
      <c r="E70" s="2370" t="s">
        <v>1027</v>
      </c>
      <c r="F70" s="2494"/>
      <c r="G70" s="2586" t="s">
        <v>1027</v>
      </c>
      <c r="H70" s="2587" t="s">
        <v>1027</v>
      </c>
      <c r="I70" s="2587" t="s">
        <v>1027</v>
      </c>
      <c r="J70" s="2588" t="s">
        <v>1027</v>
      </c>
      <c r="K70" s="2589"/>
      <c r="L70" s="2590" t="s">
        <v>1027</v>
      </c>
      <c r="M70" s="2590" t="s">
        <v>1027</v>
      </c>
      <c r="N70" s="2588" t="s">
        <v>1027</v>
      </c>
      <c r="O70" s="2591"/>
      <c r="P70" s="2588" t="s">
        <v>1027</v>
      </c>
      <c r="W70" s="2494"/>
      <c r="AD70" s="2518"/>
    </row>
    <row r="71" spans="1:30" ht="13.8">
      <c r="A71" s="2585" t="s">
        <v>590</v>
      </c>
      <c r="B71" s="2585"/>
      <c r="C71" s="2494"/>
      <c r="D71" s="2265">
        <v>2.2299999999999951</v>
      </c>
      <c r="E71" s="2370" t="s">
        <v>1027</v>
      </c>
      <c r="F71" s="2494"/>
      <c r="G71" s="2586" t="s">
        <v>1027</v>
      </c>
      <c r="H71" s="2587" t="s">
        <v>1027</v>
      </c>
      <c r="I71" s="2587" t="s">
        <v>1027</v>
      </c>
      <c r="J71" s="2588" t="s">
        <v>1027</v>
      </c>
      <c r="K71" s="2589"/>
      <c r="L71" s="2590" t="s">
        <v>1027</v>
      </c>
      <c r="M71" s="2590" t="s">
        <v>1027</v>
      </c>
      <c r="N71" s="2588" t="s">
        <v>1027</v>
      </c>
      <c r="O71" s="2591"/>
      <c r="P71" s="2588" t="s">
        <v>1027</v>
      </c>
      <c r="W71" s="2494"/>
      <c r="AD71" s="2518"/>
    </row>
    <row r="72" spans="1:30" ht="13.8">
      <c r="A72" s="2585" t="s">
        <v>590</v>
      </c>
      <c r="B72" s="2585"/>
      <c r="C72" s="2494"/>
      <c r="D72" s="2265">
        <v>2.2399999999999949</v>
      </c>
      <c r="E72" s="2370" t="s">
        <v>1027</v>
      </c>
      <c r="F72" s="2494"/>
      <c r="G72" s="2586" t="s">
        <v>1027</v>
      </c>
      <c r="H72" s="2587" t="s">
        <v>1027</v>
      </c>
      <c r="I72" s="2587" t="s">
        <v>1027</v>
      </c>
      <c r="J72" s="2588" t="s">
        <v>1027</v>
      </c>
      <c r="K72" s="2589"/>
      <c r="L72" s="2590" t="s">
        <v>1027</v>
      </c>
      <c r="M72" s="2590" t="s">
        <v>1027</v>
      </c>
      <c r="N72" s="2588" t="s">
        <v>1027</v>
      </c>
      <c r="O72" s="2591"/>
      <c r="P72" s="2588" t="s">
        <v>1027</v>
      </c>
      <c r="W72" s="2494"/>
      <c r="AD72" s="2518"/>
    </row>
    <row r="73" spans="1:30" ht="12.75" customHeight="1">
      <c r="A73" s="2585" t="s">
        <v>590</v>
      </c>
      <c r="B73" s="2585"/>
      <c r="C73" s="2494"/>
      <c r="D73" s="2265">
        <v>2.2499999999999947</v>
      </c>
      <c r="E73" s="2370" t="s">
        <v>1027</v>
      </c>
      <c r="F73" s="2494"/>
      <c r="G73" s="2586" t="s">
        <v>1027</v>
      </c>
      <c r="H73" s="2587" t="s">
        <v>1027</v>
      </c>
      <c r="I73" s="2587" t="s">
        <v>1027</v>
      </c>
      <c r="J73" s="2588" t="s">
        <v>1027</v>
      </c>
      <c r="K73" s="2589"/>
      <c r="L73" s="2590" t="s">
        <v>1027</v>
      </c>
      <c r="M73" s="2590" t="s">
        <v>1027</v>
      </c>
      <c r="N73" s="2588" t="s">
        <v>1027</v>
      </c>
      <c r="O73" s="2591"/>
      <c r="P73" s="2588" t="s">
        <v>1027</v>
      </c>
      <c r="W73" s="2494"/>
      <c r="AD73" s="2518"/>
    </row>
    <row r="74" spans="1:30" ht="13.8">
      <c r="A74" s="2568"/>
      <c r="B74" s="2568"/>
      <c r="C74" s="2494"/>
      <c r="D74" s="2494"/>
      <c r="E74" s="2494"/>
      <c r="F74" s="2494"/>
      <c r="G74" s="2494"/>
      <c r="H74" s="2494" t="s">
        <v>1611</v>
      </c>
      <c r="I74" s="2494"/>
      <c r="J74" s="2494"/>
      <c r="K74" s="2494"/>
      <c r="L74" s="2494"/>
      <c r="M74" s="2593" t="s">
        <v>38</v>
      </c>
      <c r="N74" s="2592">
        <v>0.32866044668668715</v>
      </c>
      <c r="O74" s="2593" t="s">
        <v>38</v>
      </c>
      <c r="P74" s="2592">
        <v>0.32866044668668715</v>
      </c>
      <c r="S74" s="598"/>
      <c r="W74" s="2494"/>
      <c r="AD74" s="2518"/>
    </row>
    <row r="75" spans="1:30" ht="13.8">
      <c r="A75" s="2568"/>
      <c r="B75" s="2568"/>
      <c r="C75" s="2494"/>
      <c r="D75" s="2494"/>
      <c r="E75" s="2494"/>
      <c r="F75" s="2494"/>
      <c r="G75" s="2494"/>
      <c r="H75" s="2494"/>
      <c r="I75" s="2494"/>
      <c r="J75" s="2494"/>
      <c r="K75" s="2494"/>
      <c r="L75" s="2494"/>
      <c r="M75" s="2593" t="s">
        <v>39</v>
      </c>
      <c r="N75" s="2592">
        <v>0.32314582645058731</v>
      </c>
      <c r="O75" s="2593" t="s">
        <v>39</v>
      </c>
      <c r="P75" s="2592">
        <v>0.32314582645058731</v>
      </c>
      <c r="S75" s="598"/>
      <c r="W75" s="2494"/>
      <c r="AD75" s="2518"/>
    </row>
    <row r="76" spans="1:30" ht="13.8">
      <c r="A76" s="2568"/>
      <c r="B76" s="2568"/>
      <c r="C76" s="2494"/>
      <c r="D76" s="2494"/>
      <c r="E76" s="2494"/>
      <c r="F76" s="2494"/>
      <c r="G76" s="2494"/>
      <c r="H76" s="2494"/>
      <c r="I76" s="2494"/>
      <c r="J76" s="2494"/>
      <c r="K76" s="2494"/>
      <c r="O76" s="2494"/>
      <c r="P76" s="2494"/>
      <c r="W76" s="2494"/>
      <c r="AD76" s="2518"/>
    </row>
    <row r="77" spans="1:30" ht="13.8">
      <c r="A77" s="2568"/>
      <c r="B77" s="2568"/>
      <c r="C77" s="2494"/>
      <c r="D77" s="2494"/>
      <c r="E77" s="2494"/>
      <c r="F77" s="2494"/>
      <c r="G77" s="2494"/>
      <c r="H77" s="2494"/>
      <c r="I77" s="2494"/>
      <c r="J77" s="2494"/>
      <c r="K77" s="2494"/>
      <c r="L77" s="2494"/>
      <c r="M77" s="2494"/>
      <c r="N77" s="2383" t="s">
        <v>1612</v>
      </c>
      <c r="O77" s="2494"/>
      <c r="P77" s="2383" t="s">
        <v>1613</v>
      </c>
      <c r="W77" s="2494"/>
      <c r="AD77" s="2518"/>
    </row>
    <row r="78" spans="1:30" ht="13.8">
      <c r="A78" s="2568"/>
      <c r="B78" s="2568"/>
      <c r="C78" s="2494"/>
      <c r="D78" s="2494"/>
      <c r="E78" s="2494"/>
      <c r="F78" s="2494"/>
      <c r="G78" s="2494"/>
      <c r="H78" s="2494"/>
      <c r="I78" s="2494"/>
      <c r="J78" s="2494"/>
      <c r="K78" s="2494"/>
      <c r="L78" s="2494"/>
      <c r="M78" s="2494"/>
      <c r="N78" s="2383" t="s">
        <v>1614</v>
      </c>
      <c r="O78" s="2383" t="s">
        <v>1599</v>
      </c>
      <c r="P78" s="2383" t="s">
        <v>1615</v>
      </c>
      <c r="W78" s="2494"/>
      <c r="AD78" s="2518"/>
    </row>
    <row r="79" spans="1:30" ht="13.8">
      <c r="A79" s="2568"/>
      <c r="B79" s="2568"/>
      <c r="C79" s="2494"/>
      <c r="D79" s="2494"/>
      <c r="E79" s="2494"/>
      <c r="F79" s="2494"/>
      <c r="G79" s="2494"/>
      <c r="H79" s="2494"/>
      <c r="I79" s="2494"/>
      <c r="J79" s="2494"/>
      <c r="K79" s="2494"/>
      <c r="L79" s="2383" t="s">
        <v>1616</v>
      </c>
      <c r="M79" s="2494"/>
      <c r="N79" s="2594">
        <v>0.32314582645058731</v>
      </c>
      <c r="O79" s="2595">
        <v>0.34</v>
      </c>
      <c r="P79" s="2594">
        <v>0.34</v>
      </c>
      <c r="W79" s="2494"/>
      <c r="AD79" s="2518"/>
    </row>
    <row r="80" spans="1:30" ht="13.8">
      <c r="A80" s="2568"/>
      <c r="B80" s="2568"/>
      <c r="C80" s="2494"/>
      <c r="D80" s="2494"/>
      <c r="J80" s="2494"/>
      <c r="K80" s="2494"/>
      <c r="L80" s="2494"/>
      <c r="P80" s="2494"/>
      <c r="Q80" s="2494"/>
      <c r="W80" s="2494"/>
      <c r="AD80" s="2518"/>
    </row>
    <row r="81" spans="1:30" ht="13.8">
      <c r="A81" s="2568"/>
      <c r="B81" s="2568"/>
      <c r="C81" s="2494"/>
      <c r="D81" s="2494"/>
      <c r="E81" s="2494"/>
      <c r="F81" s="2494"/>
      <c r="G81" s="2494"/>
      <c r="H81" s="2494"/>
      <c r="I81" s="2494"/>
      <c r="J81" s="2494"/>
      <c r="K81" s="2494"/>
      <c r="L81" s="2494"/>
      <c r="M81" s="2370"/>
      <c r="N81" s="2494"/>
      <c r="O81" s="2494"/>
      <c r="P81" s="2494"/>
      <c r="Q81" s="2494"/>
      <c r="W81" s="2494"/>
      <c r="AD81" s="2518"/>
    </row>
    <row r="82" spans="1:30" ht="18">
      <c r="A82" s="2568"/>
      <c r="B82" s="2568"/>
      <c r="C82" s="2563">
        <v>3</v>
      </c>
      <c r="D82" s="2531" t="s">
        <v>1617</v>
      </c>
      <c r="E82" s="2532"/>
      <c r="F82" s="2533"/>
      <c r="G82" s="2564"/>
      <c r="H82" s="2535"/>
      <c r="I82" s="2535"/>
      <c r="J82" s="2535"/>
      <c r="K82" s="2535"/>
      <c r="L82" s="2535"/>
      <c r="M82" s="2535"/>
      <c r="N82" s="2535"/>
      <c r="O82" s="2535"/>
      <c r="P82" s="2535"/>
      <c r="Q82" s="2518"/>
      <c r="R82" s="2518"/>
      <c r="S82" s="2518"/>
      <c r="T82" s="2518"/>
      <c r="U82" s="2518"/>
      <c r="V82" s="2518"/>
      <c r="W82" s="2518"/>
      <c r="X82" s="2518"/>
      <c r="Y82" s="2518"/>
      <c r="Z82" s="2518"/>
      <c r="AA82" s="2518"/>
      <c r="AB82" s="2518"/>
      <c r="AC82" s="2518"/>
      <c r="AD82" s="2518"/>
    </row>
    <row r="83" spans="1:30">
      <c r="A83" s="2518"/>
      <c r="B83" s="2518"/>
      <c r="C83" s="598"/>
      <c r="AD83" s="2518"/>
    </row>
    <row r="84" spans="1:30" ht="13.8">
      <c r="A84" s="2518"/>
      <c r="B84" s="2518"/>
      <c r="C84" s="598"/>
      <c r="J84" s="2494"/>
      <c r="K84" s="2596" t="s">
        <v>1618</v>
      </c>
      <c r="L84" s="2596" t="s">
        <v>1618</v>
      </c>
      <c r="AD84" s="2518"/>
    </row>
    <row r="85" spans="1:30" ht="13.8">
      <c r="A85" s="2518"/>
      <c r="B85" s="2518"/>
      <c r="C85" s="598"/>
      <c r="H85" s="252" t="s">
        <v>1619</v>
      </c>
      <c r="J85" s="2596" t="s">
        <v>1620</v>
      </c>
      <c r="K85" s="2596" t="s">
        <v>1621</v>
      </c>
      <c r="L85" s="2596" t="s">
        <v>1622</v>
      </c>
      <c r="AD85" s="2518"/>
    </row>
    <row r="86" spans="1:30" ht="13.8">
      <c r="A86" s="2518"/>
      <c r="B86" s="2518"/>
      <c r="C86" s="598"/>
      <c r="D86" s="2265"/>
      <c r="E86" s="2239" t="s">
        <v>107</v>
      </c>
      <c r="H86" s="2574" t="s">
        <v>1623</v>
      </c>
      <c r="I86" s="2575"/>
      <c r="J86" s="2597" t="s">
        <v>186</v>
      </c>
      <c r="K86" s="2598" t="s">
        <v>186</v>
      </c>
      <c r="L86" s="2599" t="s">
        <v>186</v>
      </c>
      <c r="N86" s="2581"/>
      <c r="O86" s="2600" t="s">
        <v>1624</v>
      </c>
      <c r="P86" s="2601" t="s">
        <v>1625</v>
      </c>
      <c r="Q86" s="2602" t="s">
        <v>1626</v>
      </c>
      <c r="AD86" s="2518"/>
    </row>
    <row r="87" spans="1:30" ht="13.8" thickBot="1">
      <c r="A87" s="2518"/>
      <c r="B87" s="2518"/>
      <c r="C87" s="598"/>
      <c r="AD87" s="2518"/>
    </row>
    <row r="88" spans="1:30">
      <c r="A88" s="2518"/>
      <c r="B88" s="2518"/>
      <c r="C88" s="598"/>
      <c r="E88" s="2603"/>
      <c r="F88" s="2604"/>
      <c r="G88" s="2604"/>
      <c r="H88" s="2604"/>
      <c r="I88" s="2604"/>
      <c r="J88" s="2604"/>
      <c r="K88" s="2604"/>
      <c r="L88" s="2604"/>
      <c r="M88" s="2604"/>
      <c r="N88" s="2604"/>
      <c r="O88" s="2604"/>
      <c r="P88" s="2604"/>
      <c r="Q88" s="2604"/>
      <c r="R88" s="2604"/>
      <c r="S88" s="2604"/>
      <c r="T88" s="2604"/>
      <c r="U88" s="2605"/>
      <c r="AD88" s="2518"/>
    </row>
    <row r="89" spans="1:30" ht="15.6">
      <c r="A89" s="2518"/>
      <c r="B89" s="2518"/>
      <c r="C89" s="598"/>
      <c r="D89" s="2265"/>
      <c r="E89" s="2606" t="s">
        <v>1627</v>
      </c>
      <c r="F89" s="598"/>
      <c r="G89" s="598"/>
      <c r="H89" s="2581" t="s">
        <v>1628</v>
      </c>
      <c r="I89" s="598"/>
      <c r="J89" s="2607">
        <v>2</v>
      </c>
      <c r="K89" s="2608" t="s">
        <v>1629</v>
      </c>
      <c r="L89" s="598"/>
      <c r="N89" s="2581"/>
      <c r="O89" s="2600" t="s">
        <v>1630</v>
      </c>
      <c r="P89" s="2609">
        <v>0.05</v>
      </c>
      <c r="U89" s="2610"/>
      <c r="AD89" s="2518"/>
    </row>
    <row r="90" spans="1:30" ht="13.8">
      <c r="A90" s="2568"/>
      <c r="B90" s="2568"/>
      <c r="C90" s="2494"/>
      <c r="D90" s="2494"/>
      <c r="E90" s="2611"/>
      <c r="F90" s="2491"/>
      <c r="G90" s="2491"/>
      <c r="H90" s="2748"/>
      <c r="I90" s="2748"/>
      <c r="J90" s="2749" t="s">
        <v>1631</v>
      </c>
      <c r="K90" s="2404" t="s">
        <v>1632</v>
      </c>
      <c r="L90" s="2748" t="s">
        <v>1420</v>
      </c>
      <c r="M90" s="2750">
        <v>41820</v>
      </c>
      <c r="N90" s="2751"/>
      <c r="O90" s="2751"/>
      <c r="P90" s="2751"/>
      <c r="Q90" s="2752"/>
      <c r="R90" s="2752"/>
      <c r="S90" s="2752"/>
      <c r="T90" s="2752"/>
      <c r="U90" s="2612"/>
      <c r="V90" s="2494"/>
      <c r="W90" s="2494"/>
      <c r="AD90" s="2518"/>
    </row>
    <row r="91" spans="1:30" ht="13.8">
      <c r="A91" s="2518"/>
      <c r="B91" s="2518"/>
      <c r="D91" s="2265"/>
      <c r="E91" s="2613"/>
      <c r="F91" s="598"/>
      <c r="G91" s="598"/>
      <c r="H91" s="2614" t="s">
        <v>1797</v>
      </c>
      <c r="I91" s="2614"/>
      <c r="J91" s="2375" t="s">
        <v>1633</v>
      </c>
      <c r="K91" s="2614" t="s">
        <v>1634</v>
      </c>
      <c r="L91" s="2614" t="s">
        <v>1635</v>
      </c>
      <c r="M91" s="2615" t="s">
        <v>584</v>
      </c>
      <c r="N91" s="2615" t="s">
        <v>1636</v>
      </c>
      <c r="O91" s="2615"/>
      <c r="P91" s="2615"/>
      <c r="Q91" s="598"/>
      <c r="R91" s="598"/>
      <c r="S91" s="598"/>
      <c r="T91" s="598"/>
      <c r="U91" s="2610"/>
      <c r="AD91" s="2518"/>
    </row>
    <row r="92" spans="1:30" ht="13.8">
      <c r="A92" s="2518"/>
      <c r="B92" s="2518"/>
      <c r="E92" s="2613"/>
      <c r="F92" s="598"/>
      <c r="G92" s="598"/>
      <c r="H92" s="2753" t="s">
        <v>1631</v>
      </c>
      <c r="I92" s="2754" t="s">
        <v>1637</v>
      </c>
      <c r="J92" s="2754" t="s">
        <v>1638</v>
      </c>
      <c r="K92" s="2754" t="s">
        <v>169</v>
      </c>
      <c r="L92" s="2755" t="s">
        <v>1639</v>
      </c>
      <c r="M92" s="2755" t="s">
        <v>420</v>
      </c>
      <c r="N92" s="2755" t="s">
        <v>1640</v>
      </c>
      <c r="O92" s="2755" t="s">
        <v>539</v>
      </c>
      <c r="P92" s="2755" t="s">
        <v>1641</v>
      </c>
      <c r="Q92" s="2756" t="s">
        <v>1642</v>
      </c>
      <c r="R92" s="2756" t="s">
        <v>1423</v>
      </c>
      <c r="S92" s="2757" t="s">
        <v>1643</v>
      </c>
      <c r="T92" s="2755"/>
      <c r="U92" s="2616" t="s">
        <v>930</v>
      </c>
      <c r="AD92" s="2518"/>
    </row>
    <row r="93" spans="1:30" ht="13.8">
      <c r="A93" s="2518"/>
      <c r="B93" s="2518"/>
      <c r="E93" s="2617" t="s">
        <v>297</v>
      </c>
      <c r="F93" s="2491"/>
      <c r="G93" s="550" t="s">
        <v>585</v>
      </c>
      <c r="L93" s="2618"/>
      <c r="S93" s="598"/>
      <c r="T93" s="598"/>
      <c r="U93" s="2610"/>
      <c r="AD93" s="2518"/>
    </row>
    <row r="94" spans="1:30" ht="13.8">
      <c r="A94" s="2585" t="s">
        <v>232</v>
      </c>
      <c r="B94" s="2518"/>
      <c r="D94" s="2265">
        <v>3.01</v>
      </c>
      <c r="E94" s="2619" t="s">
        <v>1494</v>
      </c>
      <c r="F94" s="2491"/>
      <c r="G94" s="2370" t="s">
        <v>945</v>
      </c>
      <c r="H94" s="2620">
        <v>1.37554</v>
      </c>
      <c r="I94" s="2620">
        <v>0.53164999999999996</v>
      </c>
      <c r="J94" s="2620">
        <v>1.2503599999999999</v>
      </c>
      <c r="K94" s="2620">
        <v>1.1786318348326452</v>
      </c>
      <c r="L94" s="2621">
        <v>345.26799999999997</v>
      </c>
      <c r="M94" s="2621">
        <v>3009.6964600000001</v>
      </c>
      <c r="N94" s="2622">
        <v>9.5636437794312523E-2</v>
      </c>
      <c r="O94" s="2622">
        <v>0.36366155413096879</v>
      </c>
      <c r="P94" s="2625" t="s">
        <v>1644</v>
      </c>
      <c r="Q94" s="2624">
        <v>0.98370749999999996</v>
      </c>
      <c r="R94" s="2624">
        <v>1.4831054680081528</v>
      </c>
      <c r="S94" s="152" t="s">
        <v>805</v>
      </c>
      <c r="U94" s="2610" t="s">
        <v>806</v>
      </c>
      <c r="AD94" s="2518"/>
    </row>
    <row r="95" spans="1:30" ht="13.8">
      <c r="A95" s="2585" t="s">
        <v>232</v>
      </c>
      <c r="B95" s="2518"/>
      <c r="D95" s="2265">
        <v>3.0199999999999996</v>
      </c>
      <c r="E95" s="2619" t="s">
        <v>1498</v>
      </c>
      <c r="F95" s="2491"/>
      <c r="G95" s="2370" t="s">
        <v>953</v>
      </c>
      <c r="H95" s="2620">
        <v>1.6591899999999999</v>
      </c>
      <c r="I95" s="2620">
        <v>0.59674000000000005</v>
      </c>
      <c r="J95" s="2620">
        <v>1.43946</v>
      </c>
      <c r="K95" s="2620">
        <v>1.3933079176688858</v>
      </c>
      <c r="L95" s="2621">
        <v>526.04200000000003</v>
      </c>
      <c r="M95" s="2621">
        <v>12380.515799999999</v>
      </c>
      <c r="N95" s="2622">
        <v>4.7297353265226813E-2</v>
      </c>
      <c r="O95" s="2622">
        <v>0.2996625393932793</v>
      </c>
      <c r="P95" s="2625" t="s">
        <v>1644</v>
      </c>
      <c r="Q95" s="2624">
        <v>0.99456900000000004</v>
      </c>
      <c r="R95" s="2624">
        <v>2.4450925835971966</v>
      </c>
      <c r="S95" s="152" t="s">
        <v>805</v>
      </c>
      <c r="U95" s="2610" t="s">
        <v>806</v>
      </c>
      <c r="AD95" s="2518"/>
    </row>
    <row r="96" spans="1:30" ht="13.8">
      <c r="A96" s="2585" t="s">
        <v>232</v>
      </c>
      <c r="B96" s="2518"/>
      <c r="D96" s="2265">
        <v>3.0299999999999994</v>
      </c>
      <c r="E96" s="2619" t="s">
        <v>1500</v>
      </c>
      <c r="F96" s="2491"/>
      <c r="G96" s="2370" t="s">
        <v>964</v>
      </c>
      <c r="H96" s="2620">
        <v>1.3468</v>
      </c>
      <c r="I96" s="2620">
        <v>0.2681</v>
      </c>
      <c r="J96" s="2620">
        <v>1.2312000000000001</v>
      </c>
      <c r="K96" s="2620">
        <v>1.1832630585039774</v>
      </c>
      <c r="L96" s="2621">
        <v>127.242</v>
      </c>
      <c r="M96" s="2621">
        <v>2845.25578</v>
      </c>
      <c r="N96" s="2622">
        <v>5.837668274041527E-2</v>
      </c>
      <c r="O96" s="2622">
        <v>0.30601576817583609</v>
      </c>
      <c r="P96" s="2625" t="s">
        <v>1644</v>
      </c>
      <c r="Q96" s="2624">
        <v>0</v>
      </c>
      <c r="R96" s="2624">
        <v>0.14934898017329185</v>
      </c>
      <c r="S96" s="152" t="s">
        <v>897</v>
      </c>
      <c r="U96" s="2610" t="s">
        <v>898</v>
      </c>
      <c r="AD96" s="2518"/>
    </row>
    <row r="97" spans="1:30" ht="13.8">
      <c r="A97" s="2585" t="s">
        <v>232</v>
      </c>
      <c r="B97" s="2518"/>
      <c r="D97" s="2265">
        <v>3.0399999999999991</v>
      </c>
      <c r="E97" s="2619" t="s">
        <v>1503</v>
      </c>
      <c r="F97" s="2491"/>
      <c r="G97" s="2370" t="s">
        <v>971</v>
      </c>
      <c r="H97" s="2620">
        <v>1.4960100000000001</v>
      </c>
      <c r="I97" s="2620">
        <v>0.54647000000000001</v>
      </c>
      <c r="J97" s="2620">
        <v>1.3306733333333334</v>
      </c>
      <c r="K97" s="2620">
        <v>1.2650682443398156</v>
      </c>
      <c r="L97" s="2621">
        <v>830.76700000000005</v>
      </c>
      <c r="M97" s="2621">
        <v>7078.6569200000004</v>
      </c>
      <c r="N97" s="2622">
        <v>7.8606998801995842E-2</v>
      </c>
      <c r="O97" s="2622">
        <v>0.34027588472533848</v>
      </c>
      <c r="P97" s="2625" t="s">
        <v>1644</v>
      </c>
      <c r="Q97" s="2624">
        <v>0.98834440000000001</v>
      </c>
      <c r="R97" s="2624">
        <v>1.9090333116014482</v>
      </c>
      <c r="S97" s="152" t="s">
        <v>805</v>
      </c>
      <c r="U97" s="2610" t="s">
        <v>806</v>
      </c>
      <c r="AD97" s="2518"/>
    </row>
    <row r="98" spans="1:30" ht="13.8">
      <c r="A98" s="2585" t="s">
        <v>232</v>
      </c>
      <c r="B98" s="2518"/>
      <c r="D98" s="2265">
        <v>3.0499999999999989</v>
      </c>
      <c r="E98" s="2619" t="s">
        <v>1504</v>
      </c>
      <c r="F98" s="2491"/>
      <c r="G98" s="2370" t="s">
        <v>978</v>
      </c>
      <c r="H98" s="2620">
        <v>1.8294699999999999</v>
      </c>
      <c r="I98" s="2620">
        <v>0.54876000000000003</v>
      </c>
      <c r="J98" s="2620">
        <v>1.5529799999999998</v>
      </c>
      <c r="K98" s="2620">
        <v>1.5443053560839797</v>
      </c>
      <c r="L98" s="2621">
        <v>84</v>
      </c>
      <c r="M98" s="2621">
        <v>3457.2653</v>
      </c>
      <c r="N98" s="2622">
        <v>9.3619696409622932E-3</v>
      </c>
      <c r="O98" s="2622">
        <v>0.4</v>
      </c>
      <c r="P98" s="2625" t="s">
        <v>1644</v>
      </c>
      <c r="Q98" s="2624">
        <v>0.99108230000000008</v>
      </c>
      <c r="R98" s="2624">
        <v>3.3491455985901211</v>
      </c>
      <c r="S98" s="152" t="s">
        <v>805</v>
      </c>
      <c r="U98" s="2610" t="s">
        <v>806</v>
      </c>
      <c r="AD98" s="2518"/>
    </row>
    <row r="99" spans="1:30" ht="13.8">
      <c r="A99" s="2585" t="s">
        <v>232</v>
      </c>
      <c r="B99" s="2518"/>
      <c r="D99" s="2265">
        <v>3.0599999999999987</v>
      </c>
      <c r="E99" s="2619" t="s">
        <v>1505</v>
      </c>
      <c r="F99" s="2491"/>
      <c r="G99" s="2370" t="s">
        <v>985</v>
      </c>
      <c r="H99" s="2620">
        <v>0.63612000000000002</v>
      </c>
      <c r="I99" s="2620">
        <v>0.13084999999999999</v>
      </c>
      <c r="J99" s="2620">
        <v>0.75741333333333327</v>
      </c>
      <c r="K99" s="2620">
        <v>0.69555503633162719</v>
      </c>
      <c r="L99" s="2621">
        <v>288.85930999999999</v>
      </c>
      <c r="M99" s="2621">
        <v>2372.5704999999998</v>
      </c>
      <c r="N99" s="2622">
        <v>0.12099896559429804</v>
      </c>
      <c r="O99" s="2622">
        <v>0.26500429332206421</v>
      </c>
      <c r="P99" s="2625" t="s">
        <v>1644</v>
      </c>
      <c r="Q99" s="2624">
        <v>0.9887281</v>
      </c>
      <c r="R99" s="2624">
        <v>0.50079198695709326</v>
      </c>
      <c r="S99" s="152" t="s">
        <v>816</v>
      </c>
      <c r="U99" s="2610" t="s">
        <v>817</v>
      </c>
      <c r="AD99" s="2518"/>
    </row>
    <row r="100" spans="1:30" ht="13.8">
      <c r="A100" s="2585" t="s">
        <v>232</v>
      </c>
      <c r="B100" s="2518"/>
      <c r="D100" s="2265">
        <v>3.0699999999999985</v>
      </c>
      <c r="E100" s="2619" t="s">
        <v>1508</v>
      </c>
      <c r="F100" s="2491"/>
      <c r="G100" s="2370" t="s">
        <v>996</v>
      </c>
      <c r="H100" s="2620">
        <v>1.0846199999999999</v>
      </c>
      <c r="I100" s="2620">
        <v>0.37308999999999998</v>
      </c>
      <c r="J100" s="2620">
        <v>1.0564133333333332</v>
      </c>
      <c r="K100" s="2620">
        <v>0.99606731099945389</v>
      </c>
      <c r="L100" s="2621">
        <v>205.226</v>
      </c>
      <c r="M100" s="2621">
        <v>1787.2205000000001</v>
      </c>
      <c r="N100" s="2622">
        <v>8.7086059812819805E-2</v>
      </c>
      <c r="O100" s="2622">
        <v>0.30431711342268453</v>
      </c>
      <c r="P100" s="2625" t="s">
        <v>1644</v>
      </c>
      <c r="Q100" s="2624">
        <v>0.98989900000000008</v>
      </c>
      <c r="R100" s="2624">
        <v>1.695172531938631</v>
      </c>
      <c r="S100" s="152" t="s">
        <v>805</v>
      </c>
      <c r="U100" s="2610" t="s">
        <v>806</v>
      </c>
      <c r="AD100" s="2518"/>
    </row>
    <row r="101" spans="1:30" ht="13.8">
      <c r="A101" s="2585" t="s">
        <v>232</v>
      </c>
      <c r="B101" s="2518"/>
      <c r="D101" s="2265">
        <v>3.0799999999999983</v>
      </c>
      <c r="E101" s="2619" t="s">
        <v>1510</v>
      </c>
      <c r="F101" s="2491"/>
      <c r="G101" s="2370" t="s">
        <v>1004</v>
      </c>
      <c r="H101" s="2620">
        <v>1.2530399999999999</v>
      </c>
      <c r="I101" s="2620">
        <v>0.47316999999999998</v>
      </c>
      <c r="J101" s="2620">
        <v>1.1686933333333334</v>
      </c>
      <c r="K101" s="2620">
        <v>0.86464660018296668</v>
      </c>
      <c r="L101" s="2621">
        <v>2117</v>
      </c>
      <c r="M101" s="2621">
        <v>3308.0452500000001</v>
      </c>
      <c r="N101" s="2622">
        <v>0.54127736655319514</v>
      </c>
      <c r="O101" s="2622">
        <v>0.35034642032332564</v>
      </c>
      <c r="P101" s="2625" t="s">
        <v>1644</v>
      </c>
      <c r="Q101" s="2624">
        <v>0</v>
      </c>
      <c r="R101" s="2624">
        <v>0.95098698889574951</v>
      </c>
      <c r="S101" s="152" t="s">
        <v>805</v>
      </c>
      <c r="U101" s="2610" t="s">
        <v>806</v>
      </c>
      <c r="AD101" s="2518"/>
    </row>
    <row r="102" spans="1:30" ht="13.8">
      <c r="A102" s="2585" t="s">
        <v>590</v>
      </c>
      <c r="B102" s="2518"/>
      <c r="D102" s="2265">
        <v>3.0899999999999981</v>
      </c>
      <c r="E102" s="2619" t="s">
        <v>1027</v>
      </c>
      <c r="F102" s="2491"/>
      <c r="G102" s="2370" t="s">
        <v>1027</v>
      </c>
      <c r="H102" s="2620" t="s">
        <v>1027</v>
      </c>
      <c r="I102" s="2620" t="s">
        <v>1027</v>
      </c>
      <c r="J102" s="2620" t="s">
        <v>1027</v>
      </c>
      <c r="K102" s="2620" t="s">
        <v>1027</v>
      </c>
      <c r="L102" s="2621" t="s">
        <v>1027</v>
      </c>
      <c r="M102" s="2621" t="s">
        <v>1027</v>
      </c>
      <c r="N102" s="2622" t="s">
        <v>1027</v>
      </c>
      <c r="O102" s="2622" t="s">
        <v>1027</v>
      </c>
      <c r="P102" s="2625" t="s">
        <v>1027</v>
      </c>
      <c r="Q102" s="2624" t="s">
        <v>1027</v>
      </c>
      <c r="R102" s="2624">
        <v>0.43592341908547411</v>
      </c>
      <c r="S102" s="152" t="s">
        <v>1027</v>
      </c>
      <c r="U102" s="2610" t="s">
        <v>1027</v>
      </c>
      <c r="AD102" s="2518"/>
    </row>
    <row r="103" spans="1:30" ht="13.8">
      <c r="A103" s="2585" t="s">
        <v>590</v>
      </c>
      <c r="B103" s="2518"/>
      <c r="D103" s="2265">
        <v>3.0999999999999979</v>
      </c>
      <c r="E103" s="2619" t="s">
        <v>1027</v>
      </c>
      <c r="F103" s="2491"/>
      <c r="G103" s="2370" t="s">
        <v>1027</v>
      </c>
      <c r="H103" s="2620" t="s">
        <v>1027</v>
      </c>
      <c r="I103" s="2620" t="s">
        <v>1027</v>
      </c>
      <c r="J103" s="2620" t="s">
        <v>1027</v>
      </c>
      <c r="K103" s="2620" t="s">
        <v>1027</v>
      </c>
      <c r="L103" s="2621" t="s">
        <v>1027</v>
      </c>
      <c r="M103" s="2621" t="s">
        <v>1027</v>
      </c>
      <c r="N103" s="2622" t="s">
        <v>1027</v>
      </c>
      <c r="O103" s="2622" t="s">
        <v>1027</v>
      </c>
      <c r="P103" s="2625" t="s">
        <v>1027</v>
      </c>
      <c r="Q103" s="2624" t="s">
        <v>1027</v>
      </c>
      <c r="R103" s="2624">
        <v>0.9351399282042876</v>
      </c>
      <c r="S103" s="152" t="s">
        <v>1027</v>
      </c>
      <c r="U103" s="2610" t="s">
        <v>1027</v>
      </c>
      <c r="AD103" s="2518"/>
    </row>
    <row r="104" spans="1:30" ht="13.8">
      <c r="A104" s="2585" t="s">
        <v>590</v>
      </c>
      <c r="B104" s="2518"/>
      <c r="D104" s="2265">
        <v>3.1099999999999977</v>
      </c>
      <c r="E104" s="2619" t="s">
        <v>1027</v>
      </c>
      <c r="F104" s="2491"/>
      <c r="G104" s="2370" t="s">
        <v>1027</v>
      </c>
      <c r="H104" s="2620" t="s">
        <v>1027</v>
      </c>
      <c r="I104" s="2620" t="s">
        <v>1027</v>
      </c>
      <c r="J104" s="2620" t="s">
        <v>1027</v>
      </c>
      <c r="K104" s="2620" t="s">
        <v>1027</v>
      </c>
      <c r="L104" s="2621" t="s">
        <v>1027</v>
      </c>
      <c r="M104" s="2621" t="s">
        <v>1027</v>
      </c>
      <c r="N104" s="2622" t="s">
        <v>1027</v>
      </c>
      <c r="O104" s="2622" t="s">
        <v>1027</v>
      </c>
      <c r="P104" s="2625" t="s">
        <v>1027</v>
      </c>
      <c r="Q104" s="2624" t="s">
        <v>1027</v>
      </c>
      <c r="R104" s="2624" t="s">
        <v>1027</v>
      </c>
      <c r="S104" s="152" t="s">
        <v>1027</v>
      </c>
      <c r="U104" s="2610" t="s">
        <v>1027</v>
      </c>
      <c r="AD104" s="2518"/>
    </row>
    <row r="105" spans="1:30" ht="13.8">
      <c r="A105" s="2585" t="s">
        <v>590</v>
      </c>
      <c r="B105" s="2518"/>
      <c r="D105" s="2265">
        <v>3.1199999999999974</v>
      </c>
      <c r="E105" s="2619" t="s">
        <v>1027</v>
      </c>
      <c r="F105" s="2491"/>
      <c r="G105" s="2370" t="s">
        <v>1027</v>
      </c>
      <c r="H105" s="2620" t="s">
        <v>1027</v>
      </c>
      <c r="I105" s="2620" t="s">
        <v>1027</v>
      </c>
      <c r="J105" s="2620" t="s">
        <v>1027</v>
      </c>
      <c r="K105" s="2620" t="s">
        <v>1027</v>
      </c>
      <c r="L105" s="2621" t="s">
        <v>1027</v>
      </c>
      <c r="M105" s="2621" t="s">
        <v>1027</v>
      </c>
      <c r="N105" s="2622" t="s">
        <v>1027</v>
      </c>
      <c r="O105" s="2622" t="s">
        <v>1027</v>
      </c>
      <c r="P105" s="2625" t="s">
        <v>1027</v>
      </c>
      <c r="Q105" s="2624" t="s">
        <v>1027</v>
      </c>
      <c r="R105" s="2624" t="s">
        <v>1027</v>
      </c>
      <c r="S105" s="152" t="s">
        <v>1027</v>
      </c>
      <c r="U105" s="2610" t="s">
        <v>1027</v>
      </c>
      <c r="AD105" s="2518"/>
    </row>
    <row r="106" spans="1:30" ht="13.8">
      <c r="A106" s="2585" t="s">
        <v>590</v>
      </c>
      <c r="B106" s="2518"/>
      <c r="D106" s="2265">
        <v>3.1299999999999972</v>
      </c>
      <c r="E106" s="2619" t="s">
        <v>1027</v>
      </c>
      <c r="F106" s="2491"/>
      <c r="G106" s="2370" t="s">
        <v>1027</v>
      </c>
      <c r="H106" s="2620" t="s">
        <v>1027</v>
      </c>
      <c r="I106" s="2620" t="s">
        <v>1027</v>
      </c>
      <c r="J106" s="2620" t="s">
        <v>1027</v>
      </c>
      <c r="K106" s="2620" t="s">
        <v>1027</v>
      </c>
      <c r="L106" s="2621" t="s">
        <v>1027</v>
      </c>
      <c r="M106" s="2621" t="s">
        <v>1027</v>
      </c>
      <c r="N106" s="2622" t="s">
        <v>1027</v>
      </c>
      <c r="O106" s="2622" t="s">
        <v>1027</v>
      </c>
      <c r="P106" s="2625" t="s">
        <v>1027</v>
      </c>
      <c r="Q106" s="2624" t="s">
        <v>1027</v>
      </c>
      <c r="R106" s="2624" t="s">
        <v>1027</v>
      </c>
      <c r="S106" s="152" t="s">
        <v>1027</v>
      </c>
      <c r="U106" s="2610" t="s">
        <v>1027</v>
      </c>
      <c r="AD106" s="2518"/>
    </row>
    <row r="107" spans="1:30" ht="13.8">
      <c r="A107" s="2585" t="s">
        <v>590</v>
      </c>
      <c r="B107" s="2518"/>
      <c r="D107" s="2265">
        <v>3.139999999999997</v>
      </c>
      <c r="E107" s="2619" t="s">
        <v>1027</v>
      </c>
      <c r="F107" s="2491"/>
      <c r="G107" s="2370" t="s">
        <v>1027</v>
      </c>
      <c r="H107" s="2620" t="s">
        <v>1027</v>
      </c>
      <c r="I107" s="2620" t="s">
        <v>1027</v>
      </c>
      <c r="J107" s="2620" t="s">
        <v>1027</v>
      </c>
      <c r="K107" s="2620" t="s">
        <v>1027</v>
      </c>
      <c r="L107" s="2621" t="s">
        <v>1027</v>
      </c>
      <c r="M107" s="2621" t="s">
        <v>1027</v>
      </c>
      <c r="N107" s="2622" t="s">
        <v>1027</v>
      </c>
      <c r="O107" s="2622" t="s">
        <v>1027</v>
      </c>
      <c r="P107" s="2625" t="s">
        <v>1027</v>
      </c>
      <c r="Q107" s="2624" t="s">
        <v>1027</v>
      </c>
      <c r="R107" s="2624" t="s">
        <v>1027</v>
      </c>
      <c r="S107" s="152" t="s">
        <v>1027</v>
      </c>
      <c r="U107" s="2610" t="s">
        <v>1027</v>
      </c>
      <c r="AD107" s="2518"/>
    </row>
    <row r="108" spans="1:30" ht="13.8">
      <c r="A108" s="2585" t="s">
        <v>590</v>
      </c>
      <c r="B108" s="2518"/>
      <c r="D108" s="2265">
        <v>3.1499999999999968</v>
      </c>
      <c r="E108" s="2619" t="s">
        <v>1027</v>
      </c>
      <c r="F108" s="2491"/>
      <c r="G108" s="2370" t="s">
        <v>1027</v>
      </c>
      <c r="H108" s="2620" t="s">
        <v>1027</v>
      </c>
      <c r="I108" s="2620" t="s">
        <v>1027</v>
      </c>
      <c r="J108" s="2620" t="s">
        <v>1027</v>
      </c>
      <c r="K108" s="2620" t="s">
        <v>1027</v>
      </c>
      <c r="L108" s="2621" t="s">
        <v>1027</v>
      </c>
      <c r="M108" s="2621" t="s">
        <v>1027</v>
      </c>
      <c r="N108" s="2622" t="s">
        <v>1027</v>
      </c>
      <c r="O108" s="2622" t="s">
        <v>1027</v>
      </c>
      <c r="P108" s="2625" t="s">
        <v>1027</v>
      </c>
      <c r="Q108" s="2624" t="s">
        <v>1027</v>
      </c>
      <c r="R108" s="2624" t="s">
        <v>1027</v>
      </c>
      <c r="S108" s="152" t="s">
        <v>1027</v>
      </c>
      <c r="U108" s="2610" t="s">
        <v>1027</v>
      </c>
      <c r="AD108" s="2518"/>
    </row>
    <row r="109" spans="1:30" ht="13.8">
      <c r="A109" s="2585" t="s">
        <v>590</v>
      </c>
      <c r="B109" s="2518"/>
      <c r="D109" s="2265">
        <v>3.1599999999999966</v>
      </c>
      <c r="E109" s="2619" t="s">
        <v>1027</v>
      </c>
      <c r="F109" s="2491"/>
      <c r="G109" s="2370" t="s">
        <v>1027</v>
      </c>
      <c r="H109" s="2620" t="s">
        <v>1027</v>
      </c>
      <c r="I109" s="2620" t="s">
        <v>1027</v>
      </c>
      <c r="J109" s="2620" t="s">
        <v>1027</v>
      </c>
      <c r="K109" s="2620" t="s">
        <v>1027</v>
      </c>
      <c r="L109" s="2621" t="s">
        <v>1027</v>
      </c>
      <c r="M109" s="2621" t="s">
        <v>1027</v>
      </c>
      <c r="N109" s="2622" t="s">
        <v>1027</v>
      </c>
      <c r="O109" s="2622" t="s">
        <v>1027</v>
      </c>
      <c r="P109" s="2625" t="s">
        <v>1027</v>
      </c>
      <c r="Q109" s="2624" t="s">
        <v>1027</v>
      </c>
      <c r="R109" s="2624" t="s">
        <v>1027</v>
      </c>
      <c r="S109" s="152" t="s">
        <v>1027</v>
      </c>
      <c r="U109" s="2610" t="s">
        <v>1027</v>
      </c>
      <c r="AD109" s="2518"/>
    </row>
    <row r="110" spans="1:30" ht="13.8">
      <c r="A110" s="2585" t="s">
        <v>590</v>
      </c>
      <c r="B110" s="2518"/>
      <c r="D110" s="2265">
        <v>3.1699999999999964</v>
      </c>
      <c r="E110" s="2619" t="s">
        <v>1027</v>
      </c>
      <c r="F110" s="2491"/>
      <c r="G110" s="2370" t="s">
        <v>1027</v>
      </c>
      <c r="H110" s="2620" t="s">
        <v>1027</v>
      </c>
      <c r="I110" s="2620" t="s">
        <v>1027</v>
      </c>
      <c r="J110" s="2620" t="s">
        <v>1027</v>
      </c>
      <c r="K110" s="2620" t="s">
        <v>1027</v>
      </c>
      <c r="L110" s="2621" t="s">
        <v>1027</v>
      </c>
      <c r="M110" s="2621" t="s">
        <v>1027</v>
      </c>
      <c r="N110" s="2622" t="s">
        <v>1027</v>
      </c>
      <c r="O110" s="2622" t="s">
        <v>1027</v>
      </c>
      <c r="P110" s="2625" t="s">
        <v>1027</v>
      </c>
      <c r="Q110" s="2624" t="s">
        <v>1027</v>
      </c>
      <c r="R110" s="2624" t="s">
        <v>1027</v>
      </c>
      <c r="S110" s="152" t="s">
        <v>1027</v>
      </c>
      <c r="U110" s="2610" t="s">
        <v>1027</v>
      </c>
      <c r="AD110" s="2518"/>
    </row>
    <row r="111" spans="1:30" ht="13.8">
      <c r="A111" s="2585" t="s">
        <v>590</v>
      </c>
      <c r="B111" s="2518"/>
      <c r="D111" s="2265">
        <v>3.1799999999999962</v>
      </c>
      <c r="E111" s="2619" t="s">
        <v>1027</v>
      </c>
      <c r="F111" s="2491"/>
      <c r="G111" s="2370" t="s">
        <v>1027</v>
      </c>
      <c r="H111" s="2620" t="s">
        <v>1027</v>
      </c>
      <c r="I111" s="2620" t="s">
        <v>1027</v>
      </c>
      <c r="J111" s="2620" t="s">
        <v>1027</v>
      </c>
      <c r="K111" s="2620" t="s">
        <v>1027</v>
      </c>
      <c r="L111" s="2621" t="s">
        <v>1027</v>
      </c>
      <c r="M111" s="2621" t="s">
        <v>1027</v>
      </c>
      <c r="N111" s="2622" t="s">
        <v>1027</v>
      </c>
      <c r="O111" s="2622" t="s">
        <v>1027</v>
      </c>
      <c r="P111" s="2625" t="s">
        <v>1027</v>
      </c>
      <c r="Q111" s="2624" t="s">
        <v>1027</v>
      </c>
      <c r="R111" s="2624" t="s">
        <v>1027</v>
      </c>
      <c r="S111" s="152" t="s">
        <v>1027</v>
      </c>
      <c r="U111" s="2610" t="s">
        <v>1027</v>
      </c>
      <c r="AD111" s="2518"/>
    </row>
    <row r="112" spans="1:30" ht="13.8">
      <c r="A112" s="2585" t="s">
        <v>590</v>
      </c>
      <c r="B112" s="2518"/>
      <c r="D112" s="2265">
        <v>3.1899999999999959</v>
      </c>
      <c r="E112" s="2619" t="s">
        <v>1027</v>
      </c>
      <c r="F112" s="2491"/>
      <c r="G112" s="2370" t="s">
        <v>1027</v>
      </c>
      <c r="H112" s="2620" t="s">
        <v>1027</v>
      </c>
      <c r="I112" s="2620" t="s">
        <v>1027</v>
      </c>
      <c r="J112" s="2620" t="s">
        <v>1027</v>
      </c>
      <c r="K112" s="2620" t="s">
        <v>1027</v>
      </c>
      <c r="L112" s="2621" t="s">
        <v>1027</v>
      </c>
      <c r="M112" s="2621" t="s">
        <v>1027</v>
      </c>
      <c r="N112" s="2622" t="s">
        <v>1027</v>
      </c>
      <c r="O112" s="2622" t="s">
        <v>1027</v>
      </c>
      <c r="P112" s="2625" t="s">
        <v>1027</v>
      </c>
      <c r="Q112" s="2624" t="s">
        <v>1027</v>
      </c>
      <c r="R112" s="2624" t="s">
        <v>1027</v>
      </c>
      <c r="S112" s="152" t="s">
        <v>1027</v>
      </c>
      <c r="U112" s="2610" t="s">
        <v>1027</v>
      </c>
      <c r="AD112" s="2518"/>
    </row>
    <row r="113" spans="1:185" ht="13.8">
      <c r="A113" s="2585" t="s">
        <v>590</v>
      </c>
      <c r="B113" s="2518"/>
      <c r="D113" s="2265">
        <v>3.1999999999999957</v>
      </c>
      <c r="E113" s="2619" t="s">
        <v>1027</v>
      </c>
      <c r="F113" s="2491"/>
      <c r="G113" s="2370" t="s">
        <v>1027</v>
      </c>
      <c r="H113" s="2620" t="s">
        <v>1027</v>
      </c>
      <c r="I113" s="2620" t="s">
        <v>1027</v>
      </c>
      <c r="J113" s="2620" t="s">
        <v>1027</v>
      </c>
      <c r="K113" s="2620" t="s">
        <v>1027</v>
      </c>
      <c r="L113" s="2621" t="s">
        <v>1027</v>
      </c>
      <c r="M113" s="2621" t="s">
        <v>1027</v>
      </c>
      <c r="N113" s="2622" t="s">
        <v>1027</v>
      </c>
      <c r="O113" s="2622" t="s">
        <v>1027</v>
      </c>
      <c r="P113" s="2625" t="s">
        <v>1027</v>
      </c>
      <c r="Q113" s="2624" t="s">
        <v>1027</v>
      </c>
      <c r="R113" s="2624" t="s">
        <v>1027</v>
      </c>
      <c r="S113" s="152" t="s">
        <v>1027</v>
      </c>
      <c r="U113" s="2610" t="s">
        <v>1027</v>
      </c>
      <c r="AD113" s="2518"/>
    </row>
    <row r="114" spans="1:185" ht="13.8">
      <c r="A114" s="2585" t="s">
        <v>590</v>
      </c>
      <c r="B114" s="2518"/>
      <c r="D114" s="2265">
        <v>3.2099999999999955</v>
      </c>
      <c r="E114" s="2619" t="s">
        <v>1027</v>
      </c>
      <c r="F114" s="2491"/>
      <c r="G114" s="2370" t="s">
        <v>1027</v>
      </c>
      <c r="H114" s="2620" t="s">
        <v>1027</v>
      </c>
      <c r="I114" s="2620" t="s">
        <v>1027</v>
      </c>
      <c r="J114" s="2620" t="s">
        <v>1027</v>
      </c>
      <c r="K114" s="2620" t="s">
        <v>1027</v>
      </c>
      <c r="L114" s="2621" t="s">
        <v>1027</v>
      </c>
      <c r="M114" s="2621" t="s">
        <v>1027</v>
      </c>
      <c r="N114" s="2622" t="s">
        <v>1027</v>
      </c>
      <c r="O114" s="2622" t="s">
        <v>1027</v>
      </c>
      <c r="P114" s="2625" t="s">
        <v>1027</v>
      </c>
      <c r="Q114" s="2624" t="s">
        <v>1027</v>
      </c>
      <c r="R114" s="2624" t="s">
        <v>1027</v>
      </c>
      <c r="S114" s="152" t="s">
        <v>1027</v>
      </c>
      <c r="U114" s="2610" t="s">
        <v>1027</v>
      </c>
      <c r="AD114" s="2518"/>
    </row>
    <row r="115" spans="1:185" ht="13.8">
      <c r="A115" s="2585" t="s">
        <v>590</v>
      </c>
      <c r="B115" s="2518"/>
      <c r="D115" s="2265">
        <v>3.2199999999999953</v>
      </c>
      <c r="E115" s="2619" t="s">
        <v>1027</v>
      </c>
      <c r="F115" s="2491"/>
      <c r="G115" s="2370" t="s">
        <v>1027</v>
      </c>
      <c r="H115" s="2620" t="s">
        <v>1027</v>
      </c>
      <c r="I115" s="2620" t="s">
        <v>1027</v>
      </c>
      <c r="J115" s="2620" t="s">
        <v>1027</v>
      </c>
      <c r="K115" s="2620" t="s">
        <v>1027</v>
      </c>
      <c r="L115" s="2621" t="s">
        <v>1027</v>
      </c>
      <c r="M115" s="2621" t="s">
        <v>1027</v>
      </c>
      <c r="N115" s="2622" t="s">
        <v>1027</v>
      </c>
      <c r="O115" s="2622" t="s">
        <v>1027</v>
      </c>
      <c r="P115" s="2625" t="s">
        <v>1027</v>
      </c>
      <c r="Q115" s="2624" t="s">
        <v>1027</v>
      </c>
      <c r="R115" s="2624" t="s">
        <v>1027</v>
      </c>
      <c r="S115" s="152" t="s">
        <v>1027</v>
      </c>
      <c r="U115" s="2610" t="s">
        <v>1027</v>
      </c>
      <c r="AD115" s="2518"/>
    </row>
    <row r="116" spans="1:185" ht="13.8">
      <c r="A116" s="2585" t="s">
        <v>590</v>
      </c>
      <c r="B116" s="2518"/>
      <c r="D116" s="2265">
        <v>3.2299999999999951</v>
      </c>
      <c r="E116" s="2619" t="s">
        <v>1027</v>
      </c>
      <c r="F116" s="2491"/>
      <c r="G116" s="2370" t="s">
        <v>1027</v>
      </c>
      <c r="H116" s="2620" t="s">
        <v>1027</v>
      </c>
      <c r="I116" s="2620" t="s">
        <v>1027</v>
      </c>
      <c r="J116" s="2620" t="s">
        <v>1027</v>
      </c>
      <c r="K116" s="2620" t="s">
        <v>1027</v>
      </c>
      <c r="L116" s="2621" t="s">
        <v>1027</v>
      </c>
      <c r="M116" s="2621" t="s">
        <v>1027</v>
      </c>
      <c r="N116" s="2622" t="s">
        <v>1027</v>
      </c>
      <c r="O116" s="2622" t="s">
        <v>1027</v>
      </c>
      <c r="P116" s="2625" t="s">
        <v>1027</v>
      </c>
      <c r="Q116" s="2624" t="s">
        <v>1027</v>
      </c>
      <c r="R116" s="2624" t="s">
        <v>1027</v>
      </c>
      <c r="S116" s="152" t="s">
        <v>1027</v>
      </c>
      <c r="U116" s="2610" t="s">
        <v>1027</v>
      </c>
      <c r="AD116" s="2518"/>
    </row>
    <row r="117" spans="1:185" ht="13.8">
      <c r="A117" s="2585" t="s">
        <v>590</v>
      </c>
      <c r="B117" s="2518"/>
      <c r="D117" s="2265">
        <v>3.2399999999999949</v>
      </c>
      <c r="E117" s="2619" t="s">
        <v>1027</v>
      </c>
      <c r="F117" s="2491"/>
      <c r="G117" s="2370" t="s">
        <v>1027</v>
      </c>
      <c r="H117" s="2620" t="s">
        <v>1027</v>
      </c>
      <c r="I117" s="2620" t="s">
        <v>1027</v>
      </c>
      <c r="J117" s="2620" t="s">
        <v>1027</v>
      </c>
      <c r="K117" s="2620" t="s">
        <v>1027</v>
      </c>
      <c r="L117" s="2621" t="s">
        <v>1027</v>
      </c>
      <c r="M117" s="2621" t="s">
        <v>1027</v>
      </c>
      <c r="N117" s="2622" t="s">
        <v>1027</v>
      </c>
      <c r="O117" s="2622" t="s">
        <v>1027</v>
      </c>
      <c r="P117" s="2625" t="s">
        <v>1027</v>
      </c>
      <c r="Q117" s="2624" t="s">
        <v>1027</v>
      </c>
      <c r="R117" s="2624" t="s">
        <v>1027</v>
      </c>
      <c r="S117" s="152" t="s">
        <v>1027</v>
      </c>
      <c r="U117" s="2610" t="s">
        <v>1027</v>
      </c>
      <c r="AD117" s="2518"/>
    </row>
    <row r="118" spans="1:185" ht="13.8">
      <c r="A118" s="2585" t="s">
        <v>590</v>
      </c>
      <c r="B118" s="2518"/>
      <c r="D118" s="2265">
        <v>3.2499999999999947</v>
      </c>
      <c r="E118" s="2619" t="s">
        <v>1027</v>
      </c>
      <c r="F118" s="2491"/>
      <c r="G118" s="2370" t="s">
        <v>1027</v>
      </c>
      <c r="H118" s="2620" t="s">
        <v>1027</v>
      </c>
      <c r="I118" s="2620" t="s">
        <v>1027</v>
      </c>
      <c r="J118" s="2620" t="s">
        <v>1027</v>
      </c>
      <c r="K118" s="2620" t="s">
        <v>1027</v>
      </c>
      <c r="L118" s="2621" t="s">
        <v>1027</v>
      </c>
      <c r="M118" s="2621" t="s">
        <v>1027</v>
      </c>
      <c r="N118" s="2622" t="s">
        <v>1027</v>
      </c>
      <c r="O118" s="2622" t="s">
        <v>1027</v>
      </c>
      <c r="P118" s="2625" t="s">
        <v>1027</v>
      </c>
      <c r="Q118" s="2624" t="s">
        <v>1027</v>
      </c>
      <c r="R118" s="2624" t="s">
        <v>1027</v>
      </c>
      <c r="S118" s="152" t="s">
        <v>1027</v>
      </c>
      <c r="U118" s="2610" t="s">
        <v>1027</v>
      </c>
      <c r="AD118" s="2518"/>
    </row>
    <row r="119" spans="1:185" ht="13.8">
      <c r="A119" s="2518"/>
      <c r="B119" s="2518"/>
      <c r="E119" s="2626"/>
      <c r="F119" s="2491"/>
      <c r="G119" s="2627" t="s">
        <v>38</v>
      </c>
      <c r="H119" s="2758">
        <v>1.3350987499999998</v>
      </c>
      <c r="I119" s="2759">
        <v>0.43360375000000001</v>
      </c>
      <c r="J119" s="2759">
        <v>1.2233991666666666</v>
      </c>
      <c r="K119" s="2759">
        <v>1.1401056698679191</v>
      </c>
      <c r="L119" s="598"/>
      <c r="N119" s="2760">
        <v>0.12983022927540322</v>
      </c>
      <c r="O119" s="2760">
        <v>0.32866044668668715</v>
      </c>
      <c r="Q119" s="598"/>
      <c r="R119" s="598"/>
      <c r="S119" s="598"/>
      <c r="T119" s="598"/>
      <c r="U119" s="2610"/>
      <c r="AD119" s="2518"/>
    </row>
    <row r="120" spans="1:185" ht="13.8">
      <c r="A120" s="2518"/>
      <c r="B120" s="2518"/>
      <c r="E120" s="2626"/>
      <c r="F120" s="2491"/>
      <c r="G120" s="2627" t="s">
        <v>39</v>
      </c>
      <c r="H120" s="2628">
        <v>1.36117</v>
      </c>
      <c r="I120" s="2628">
        <v>0.50241000000000002</v>
      </c>
      <c r="J120" s="2628">
        <v>1.24078</v>
      </c>
      <c r="K120" s="2628">
        <v>1.1809474466683114</v>
      </c>
      <c r="L120" s="598"/>
      <c r="N120" s="2622">
        <v>8.2846529307407824E-2</v>
      </c>
      <c r="O120" s="2622">
        <v>0.32314582645058731</v>
      </c>
      <c r="Q120" s="598"/>
      <c r="R120" s="598"/>
      <c r="S120" s="598"/>
      <c r="T120" s="598"/>
      <c r="U120" s="2610"/>
      <c r="AD120" s="2518"/>
    </row>
    <row r="121" spans="1:185" ht="13.8">
      <c r="A121" s="2518"/>
      <c r="B121" s="2518"/>
      <c r="E121" s="2626" t="s">
        <v>1646</v>
      </c>
      <c r="F121" s="2490">
        <v>8</v>
      </c>
      <c r="G121" s="2629" t="s">
        <v>1647</v>
      </c>
      <c r="H121" s="2625">
        <v>0.12922484910636409</v>
      </c>
      <c r="I121" s="2390"/>
      <c r="J121" s="598"/>
      <c r="L121" s="598"/>
      <c r="Q121" s="598"/>
      <c r="R121" s="598"/>
      <c r="S121" s="598"/>
      <c r="T121" s="598"/>
      <c r="U121" s="2610"/>
      <c r="AD121" s="2518"/>
    </row>
    <row r="122" spans="1:185" ht="13.8" thickBot="1">
      <c r="A122" s="2518"/>
      <c r="B122" s="2518"/>
      <c r="E122" s="2630"/>
      <c r="F122" s="2631"/>
      <c r="G122" s="2631"/>
      <c r="H122" s="2631"/>
      <c r="I122" s="2631"/>
      <c r="J122" s="2631"/>
      <c r="K122" s="2631"/>
      <c r="L122" s="2631"/>
      <c r="M122" s="2631"/>
      <c r="N122" s="2631"/>
      <c r="O122" s="2631"/>
      <c r="P122" s="2631"/>
      <c r="Q122" s="2631"/>
      <c r="R122" s="2631"/>
      <c r="S122" s="2631"/>
      <c r="T122" s="2631"/>
      <c r="U122" s="2632"/>
      <c r="AD122" s="2518"/>
    </row>
    <row r="123" spans="1:185">
      <c r="A123" s="2518"/>
      <c r="B123" s="2518"/>
      <c r="Q123" s="2633">
        <v>39994</v>
      </c>
      <c r="R123" s="2633">
        <v>40908</v>
      </c>
      <c r="AD123" s="2518"/>
      <c r="BD123" s="152">
        <v>150</v>
      </c>
      <c r="BE123" s="152">
        <v>140</v>
      </c>
    </row>
    <row r="124" spans="1:185">
      <c r="A124" s="2518"/>
      <c r="B124" s="2518"/>
      <c r="H124" s="2633"/>
      <c r="I124" s="2633"/>
      <c r="L124" s="2633"/>
      <c r="M124" s="2633"/>
      <c r="R124" s="2633">
        <v>39994</v>
      </c>
      <c r="AD124" s="2518"/>
      <c r="BE124" s="2634">
        <v>1.9770000000000001</v>
      </c>
    </row>
    <row r="125" spans="1:185" ht="15.6">
      <c r="A125" s="2518"/>
      <c r="B125" s="2518"/>
      <c r="C125" s="598"/>
      <c r="D125" s="2265"/>
      <c r="E125" s="2635" t="s">
        <v>1648</v>
      </c>
      <c r="F125" s="2494"/>
      <c r="G125" s="2494"/>
      <c r="H125" s="2761" t="s">
        <v>1649</v>
      </c>
      <c r="I125" s="2762" t="s">
        <v>1798</v>
      </c>
      <c r="L125" s="2763"/>
      <c r="M125" s="2761" t="s">
        <v>1651</v>
      </c>
      <c r="N125" s="2762" t="s">
        <v>1650</v>
      </c>
      <c r="Q125" s="2763"/>
      <c r="R125" s="2761" t="s">
        <v>1652</v>
      </c>
      <c r="S125" s="2762" t="s">
        <v>1798</v>
      </c>
      <c r="V125" s="2761"/>
      <c r="W125" s="2761" t="s">
        <v>1653</v>
      </c>
      <c r="X125" s="2762" t="s">
        <v>1798</v>
      </c>
      <c r="AA125" s="2761"/>
      <c r="AD125" s="2518"/>
      <c r="AH125" s="2331"/>
      <c r="AI125" s="2331"/>
      <c r="AJ125" s="2331"/>
      <c r="AK125" s="2331"/>
      <c r="AN125" s="2331"/>
      <c r="AO125" s="2331"/>
      <c r="AP125" s="2331"/>
      <c r="AQ125" s="2331"/>
      <c r="AR125" s="2331"/>
      <c r="AS125" s="2331"/>
      <c r="AT125" s="2331"/>
      <c r="AU125" s="2331"/>
      <c r="AV125" s="2331"/>
      <c r="AW125" s="2331"/>
      <c r="AX125" s="2331"/>
      <c r="AY125" s="2331"/>
      <c r="AZ125" s="2331"/>
      <c r="BA125" s="2331"/>
      <c r="BB125" s="2331"/>
      <c r="BC125" s="2331"/>
      <c r="BD125" s="2331"/>
      <c r="BE125" s="2331"/>
      <c r="BF125" s="2331"/>
      <c r="BG125" s="2331"/>
      <c r="BH125" s="2331"/>
      <c r="BI125" s="2331"/>
      <c r="BJ125" s="2331"/>
      <c r="BK125" s="2331"/>
      <c r="BL125" s="2331"/>
      <c r="BM125" s="2331"/>
      <c r="BN125" s="2331"/>
      <c r="BO125" s="2331"/>
      <c r="BP125" s="2331"/>
      <c r="BQ125" s="2331"/>
      <c r="BR125" s="2331"/>
      <c r="BS125" s="2331"/>
      <c r="BT125" s="2331"/>
      <c r="BU125" s="2331"/>
      <c r="BV125" s="2331"/>
      <c r="BW125" s="2331"/>
      <c r="BX125" s="2331"/>
      <c r="BY125" s="2331"/>
      <c r="BZ125" s="2331"/>
      <c r="CA125" s="2331"/>
      <c r="CB125" s="2331"/>
      <c r="CC125" s="2331"/>
      <c r="CD125" s="2331"/>
      <c r="CE125" s="2331"/>
      <c r="CF125" s="2331"/>
      <c r="CG125" s="2331"/>
      <c r="CH125" s="2331"/>
      <c r="CI125" s="2331"/>
      <c r="CJ125" s="2331"/>
      <c r="CK125" s="2331"/>
      <c r="CL125" s="2331"/>
      <c r="CM125" s="2331"/>
      <c r="CN125" s="2331"/>
      <c r="CO125" s="2331"/>
      <c r="CP125" s="2331"/>
      <c r="CQ125" s="2331"/>
      <c r="CR125" s="2331"/>
      <c r="CS125" s="2331"/>
      <c r="CT125" s="2331"/>
      <c r="CU125" s="2331"/>
      <c r="CV125" s="2331"/>
      <c r="CW125" s="2331"/>
      <c r="CX125" s="2331"/>
      <c r="CY125" s="2331"/>
      <c r="CZ125" s="2331"/>
      <c r="DA125" s="2331"/>
      <c r="DB125" s="2331"/>
      <c r="DC125" s="2331"/>
      <c r="DD125" s="2331"/>
      <c r="DE125" s="2331"/>
      <c r="DF125" s="2331"/>
      <c r="DG125" s="2331"/>
      <c r="DH125" s="2331"/>
      <c r="DI125" s="2331"/>
      <c r="DJ125" s="2331"/>
      <c r="DK125" s="2331"/>
      <c r="DL125" s="2331"/>
      <c r="DM125" s="2331"/>
      <c r="DN125" s="2331"/>
      <c r="DO125" s="2331"/>
      <c r="DP125" s="2331"/>
      <c r="DQ125" s="2331"/>
      <c r="DR125" s="2331"/>
      <c r="DS125" s="2331"/>
      <c r="DT125" s="2331"/>
      <c r="DU125" s="2331"/>
      <c r="DV125" s="2331"/>
      <c r="DW125" s="2331"/>
      <c r="DX125" s="2331"/>
      <c r="DY125" s="2331"/>
      <c r="DZ125" s="2331"/>
      <c r="EA125" s="2331"/>
      <c r="EB125" s="2331"/>
      <c r="EC125" s="2331"/>
      <c r="ED125" s="2331"/>
      <c r="EE125" s="2331"/>
      <c r="EF125" s="2331"/>
      <c r="EG125" s="2331"/>
      <c r="EH125" s="2331"/>
      <c r="EI125" s="2331"/>
      <c r="EJ125" s="2331"/>
      <c r="EK125" s="2331"/>
      <c r="EL125" s="2331"/>
      <c r="EM125" s="2331"/>
      <c r="EN125" s="2331"/>
      <c r="EO125" s="2331"/>
      <c r="EP125" s="2331"/>
      <c r="EQ125" s="2331"/>
      <c r="ER125" s="2331"/>
      <c r="ES125" s="2331"/>
      <c r="ET125" s="2331"/>
      <c r="EU125" s="2331"/>
      <c r="EV125" s="2331"/>
      <c r="EW125" s="2331"/>
      <c r="EX125" s="2331"/>
      <c r="EY125" s="2331"/>
      <c r="EZ125" s="2331"/>
      <c r="FA125" s="2331"/>
      <c r="FB125" s="2331"/>
      <c r="FC125" s="2331"/>
      <c r="FD125" s="2331"/>
      <c r="FE125" s="2331"/>
      <c r="FF125" s="2331"/>
      <c r="FG125" s="2331"/>
      <c r="FH125" s="2331"/>
      <c r="FI125" s="2331"/>
      <c r="FJ125" s="2331"/>
      <c r="FK125" s="2331"/>
      <c r="FL125" s="2331"/>
      <c r="FM125" s="2331"/>
      <c r="FN125" s="2331"/>
      <c r="FO125" s="2331"/>
      <c r="FP125" s="2331"/>
      <c r="FQ125" s="2331"/>
      <c r="FR125" s="2331"/>
      <c r="FS125" s="2331"/>
      <c r="FT125" s="2331"/>
      <c r="FU125" s="2331"/>
      <c r="FV125" s="2331"/>
      <c r="FW125" s="2331"/>
      <c r="FX125" s="2331"/>
      <c r="FY125" s="2331"/>
      <c r="FZ125" s="2331"/>
      <c r="GA125" s="2331"/>
      <c r="GB125" s="2331"/>
      <c r="GC125" s="2331"/>
    </row>
    <row r="126" spans="1:185" ht="13.8">
      <c r="A126" s="2518"/>
      <c r="B126" s="2518"/>
      <c r="C126" s="598"/>
      <c r="E126" s="2307" t="s">
        <v>925</v>
      </c>
      <c r="F126" s="2494"/>
      <c r="G126" s="2494"/>
      <c r="H126" s="902" t="s">
        <v>1654</v>
      </c>
      <c r="I126" s="902" t="s">
        <v>880</v>
      </c>
      <c r="J126" s="2749" t="s">
        <v>1631</v>
      </c>
      <c r="K126" s="2764" t="s">
        <v>1632</v>
      </c>
      <c r="L126" s="2636"/>
      <c r="M126" s="2637" t="s">
        <v>1654</v>
      </c>
      <c r="N126" s="902" t="s">
        <v>880</v>
      </c>
      <c r="O126" s="2749" t="s">
        <v>1631</v>
      </c>
      <c r="P126" s="2764" t="s">
        <v>1632</v>
      </c>
      <c r="Q126" s="2636"/>
      <c r="R126" s="2637" t="s">
        <v>1654</v>
      </c>
      <c r="S126" s="902" t="s">
        <v>880</v>
      </c>
      <c r="T126" s="2764"/>
      <c r="U126" s="2749" t="s">
        <v>1631</v>
      </c>
      <c r="V126" s="2636"/>
      <c r="W126" s="2637" t="s">
        <v>1654</v>
      </c>
      <c r="X126" s="902" t="s">
        <v>880</v>
      </c>
      <c r="Y126" s="2749" t="s">
        <v>1631</v>
      </c>
      <c r="Z126" s="2764" t="s">
        <v>1632</v>
      </c>
      <c r="AA126" s="2636"/>
      <c r="AD126" s="2518"/>
      <c r="AM126" s="2331"/>
      <c r="AN126" s="2331"/>
    </row>
    <row r="127" spans="1:185" ht="13.8">
      <c r="A127" s="2518"/>
      <c r="B127" s="2518"/>
      <c r="C127" s="598"/>
      <c r="D127" s="2239" t="s">
        <v>1655</v>
      </c>
      <c r="E127" s="2638"/>
      <c r="F127" s="2494"/>
      <c r="G127" s="2494"/>
      <c r="H127" s="2572">
        <v>2</v>
      </c>
      <c r="I127" s="2597" t="s">
        <v>1656</v>
      </c>
      <c r="J127" s="2375" t="s">
        <v>1633</v>
      </c>
      <c r="K127" s="2375" t="s">
        <v>1634</v>
      </c>
      <c r="L127" s="2639"/>
      <c r="M127" s="2640">
        <v>5</v>
      </c>
      <c r="N127" s="2597" t="s">
        <v>1656</v>
      </c>
      <c r="O127" s="2375" t="s">
        <v>1633</v>
      </c>
      <c r="P127" s="2375" t="s">
        <v>1634</v>
      </c>
      <c r="Q127" s="2639"/>
      <c r="R127" s="2640">
        <v>5</v>
      </c>
      <c r="S127" s="2597" t="s">
        <v>1657</v>
      </c>
      <c r="T127" s="2375" t="s">
        <v>1631</v>
      </c>
      <c r="U127" s="2375" t="s">
        <v>1633</v>
      </c>
      <c r="V127" s="2639"/>
      <c r="W127" s="2640">
        <v>3</v>
      </c>
      <c r="X127" s="2597" t="s">
        <v>1656</v>
      </c>
      <c r="Y127" s="2375" t="s">
        <v>1633</v>
      </c>
      <c r="Z127" s="2375" t="s">
        <v>1634</v>
      </c>
      <c r="AA127" s="2639"/>
      <c r="AD127" s="2518"/>
      <c r="AM127" s="2331"/>
      <c r="AN127" s="2331"/>
    </row>
    <row r="128" spans="1:185" ht="13.8">
      <c r="A128" s="2518"/>
      <c r="B128" s="2518"/>
      <c r="C128" s="598"/>
      <c r="D128" s="2641" t="s">
        <v>1658</v>
      </c>
      <c r="E128" s="2642" t="s">
        <v>297</v>
      </c>
      <c r="F128" s="2494"/>
      <c r="G128" s="2181" t="s">
        <v>585</v>
      </c>
      <c r="H128" s="2643" t="s">
        <v>1631</v>
      </c>
      <c r="I128" s="2644" t="s">
        <v>1637</v>
      </c>
      <c r="J128" s="2375" t="s">
        <v>1638</v>
      </c>
      <c r="K128" s="2375" t="s">
        <v>169</v>
      </c>
      <c r="L128" s="2636" t="s">
        <v>1659</v>
      </c>
      <c r="M128" s="2645" t="s">
        <v>1631</v>
      </c>
      <c r="N128" s="240" t="s">
        <v>1637</v>
      </c>
      <c r="O128" s="2375" t="s">
        <v>1638</v>
      </c>
      <c r="P128" s="2375" t="s">
        <v>169</v>
      </c>
      <c r="Q128" s="2636" t="s">
        <v>1659</v>
      </c>
      <c r="R128" s="2645" t="s">
        <v>1631</v>
      </c>
      <c r="S128" s="240" t="s">
        <v>1637</v>
      </c>
      <c r="T128" s="2375" t="s">
        <v>1660</v>
      </c>
      <c r="U128" s="2375" t="s">
        <v>1638</v>
      </c>
      <c r="V128" s="2636" t="s">
        <v>1659</v>
      </c>
      <c r="W128" s="2645" t="s">
        <v>1631</v>
      </c>
      <c r="X128" s="240" t="s">
        <v>1637</v>
      </c>
      <c r="Y128" s="2375" t="s">
        <v>1638</v>
      </c>
      <c r="Z128" s="2375" t="s">
        <v>169</v>
      </c>
      <c r="AA128" s="2636" t="s">
        <v>1659</v>
      </c>
      <c r="AD128" s="2518"/>
      <c r="AM128" s="2331"/>
      <c r="AN128" s="2331"/>
    </row>
    <row r="129" spans="1:185" ht="13.8">
      <c r="A129" s="2585" t="s">
        <v>232</v>
      </c>
      <c r="B129" s="2518"/>
      <c r="C129" s="598"/>
      <c r="D129" s="2646"/>
      <c r="E129" s="2647" t="s">
        <v>1494</v>
      </c>
      <c r="F129" s="2648"/>
      <c r="G129" s="2370" t="s">
        <v>945</v>
      </c>
      <c r="H129" s="2620">
        <v>1.04633</v>
      </c>
      <c r="I129" s="2620">
        <v>0.21304999999999999</v>
      </c>
      <c r="J129" s="2649">
        <v>1.0308866666666667</v>
      </c>
      <c r="K129" s="2649">
        <v>0.97174881109267974</v>
      </c>
      <c r="L129" s="2650">
        <v>104</v>
      </c>
      <c r="M129" s="2651">
        <v>1.37554</v>
      </c>
      <c r="N129" s="2620">
        <v>0.53164999999999996</v>
      </c>
      <c r="O129" s="2649">
        <v>1.2503599999999999</v>
      </c>
      <c r="P129" s="2649">
        <v>1.1786318348326452</v>
      </c>
      <c r="Q129" s="2650">
        <v>260</v>
      </c>
      <c r="R129" s="2651">
        <v>1.44835</v>
      </c>
      <c r="S129" s="2620">
        <v>0.47867999999999999</v>
      </c>
      <c r="T129" s="2649">
        <v>1.2988999999999999</v>
      </c>
      <c r="U129" s="2649">
        <v>1.2243872886721607</v>
      </c>
      <c r="V129" s="2650">
        <v>60</v>
      </c>
      <c r="W129" s="2651">
        <v>1.34596</v>
      </c>
      <c r="X129" s="2620">
        <v>0.48402000000000001</v>
      </c>
      <c r="Y129" s="2649">
        <v>1.23064</v>
      </c>
      <c r="Z129" s="2649">
        <v>1.1600430925640988</v>
      </c>
      <c r="AA129" s="2650">
        <v>156</v>
      </c>
      <c r="AD129" s="2518"/>
      <c r="AM129" s="2331"/>
      <c r="AN129" s="2331"/>
    </row>
    <row r="130" spans="1:185" ht="13.8">
      <c r="A130" s="2585" t="s">
        <v>232</v>
      </c>
      <c r="B130" s="2518"/>
      <c r="C130" s="598"/>
      <c r="D130" s="2646"/>
      <c r="E130" s="2647" t="s">
        <v>1498</v>
      </c>
      <c r="F130" s="2652"/>
      <c r="G130" s="2370" t="s">
        <v>953</v>
      </c>
      <c r="H130" s="2620">
        <v>1.77023</v>
      </c>
      <c r="I130" s="2620">
        <v>0.48415999999999998</v>
      </c>
      <c r="J130" s="2649">
        <v>1.5134866666666666</v>
      </c>
      <c r="K130" s="2649">
        <v>1.4649611353931034</v>
      </c>
      <c r="L130" s="2650">
        <v>104</v>
      </c>
      <c r="M130" s="2651">
        <v>1.6591899999999999</v>
      </c>
      <c r="N130" s="2620">
        <v>0.59674000000000005</v>
      </c>
      <c r="O130" s="2649">
        <v>1.43946</v>
      </c>
      <c r="P130" s="2649">
        <v>1.3933079176688858</v>
      </c>
      <c r="Q130" s="2650">
        <v>260</v>
      </c>
      <c r="R130" s="2651">
        <v>1.5249200000000001</v>
      </c>
      <c r="S130" s="2620">
        <v>0.45197999999999999</v>
      </c>
      <c r="T130" s="2649">
        <v>1.3499466666666666</v>
      </c>
      <c r="U130" s="2649">
        <v>1.3066645680306412</v>
      </c>
      <c r="V130" s="2650">
        <v>60</v>
      </c>
      <c r="W130" s="2651">
        <v>1.67777</v>
      </c>
      <c r="X130" s="2620">
        <v>0.64290000000000003</v>
      </c>
      <c r="Y130" s="2649">
        <v>1.4518466666666665</v>
      </c>
      <c r="Z130" s="2649">
        <v>1.4052974420323219</v>
      </c>
      <c r="AA130" s="2650">
        <v>156</v>
      </c>
      <c r="AD130" s="2518"/>
      <c r="AM130" s="2331"/>
      <c r="AN130" s="2331"/>
    </row>
    <row r="131" spans="1:185" ht="13.8">
      <c r="A131" s="2585" t="s">
        <v>232</v>
      </c>
      <c r="B131" s="2518"/>
      <c r="C131" s="598"/>
      <c r="D131" s="2646"/>
      <c r="E131" s="2647" t="s">
        <v>1500</v>
      </c>
      <c r="F131" s="2494"/>
      <c r="G131" s="2370" t="s">
        <v>964</v>
      </c>
      <c r="H131" s="2620">
        <v>0.37585000000000002</v>
      </c>
      <c r="I131" s="2620">
        <v>1.525E-2</v>
      </c>
      <c r="J131" s="2649">
        <v>0.58389999999999997</v>
      </c>
      <c r="K131" s="2649">
        <v>0.56116577311604321</v>
      </c>
      <c r="L131" s="2650">
        <v>104</v>
      </c>
      <c r="M131" s="2651">
        <v>1.3468</v>
      </c>
      <c r="N131" s="2620">
        <v>0.2681</v>
      </c>
      <c r="O131" s="2649">
        <v>1.2312000000000001</v>
      </c>
      <c r="P131" s="2649">
        <v>1.1832630585039774</v>
      </c>
      <c r="Q131" s="2650">
        <v>260</v>
      </c>
      <c r="R131" s="2651">
        <v>1.16326</v>
      </c>
      <c r="S131" s="2620">
        <v>0.16611000000000001</v>
      </c>
      <c r="T131" s="2649">
        <v>1.10884</v>
      </c>
      <c r="U131" s="2649">
        <v>1.0656671619489526</v>
      </c>
      <c r="V131" s="2650">
        <v>60</v>
      </c>
      <c r="W131" s="2651">
        <v>1.07819</v>
      </c>
      <c r="X131" s="2620">
        <v>0.18467</v>
      </c>
      <c r="Y131" s="2649">
        <v>1.0521266666666667</v>
      </c>
      <c r="Z131" s="2649">
        <v>1.011161970056526</v>
      </c>
      <c r="AA131" s="2650">
        <v>156</v>
      </c>
      <c r="AD131" s="2518"/>
      <c r="AM131" s="2331"/>
      <c r="AN131" s="2331"/>
    </row>
    <row r="132" spans="1:185" ht="13.8">
      <c r="A132" s="2585" t="s">
        <v>232</v>
      </c>
      <c r="B132" s="2518"/>
      <c r="C132" s="598"/>
      <c r="D132" s="2646"/>
      <c r="E132" s="2647" t="s">
        <v>1503</v>
      </c>
      <c r="F132" s="2494"/>
      <c r="G132" s="2370" t="s">
        <v>971</v>
      </c>
      <c r="H132" s="2620">
        <v>1.3345400000000001</v>
      </c>
      <c r="I132" s="2620">
        <v>0.35354999999999998</v>
      </c>
      <c r="J132" s="2649">
        <v>1.2230266666666667</v>
      </c>
      <c r="K132" s="2649">
        <v>1.1627287924264735</v>
      </c>
      <c r="L132" s="2650">
        <v>104</v>
      </c>
      <c r="M132" s="2651">
        <v>1.4960100000000001</v>
      </c>
      <c r="N132" s="2620">
        <v>0.54647000000000001</v>
      </c>
      <c r="O132" s="2649">
        <v>1.3306733333333334</v>
      </c>
      <c r="P132" s="2649">
        <v>1.2650682443398156</v>
      </c>
      <c r="Q132" s="2650">
        <v>260</v>
      </c>
      <c r="R132" s="2651">
        <v>1.39558</v>
      </c>
      <c r="S132" s="2620">
        <v>0.40669</v>
      </c>
      <c r="T132" s="2649">
        <v>1.26372</v>
      </c>
      <c r="U132" s="2649">
        <v>1.2014158559354249</v>
      </c>
      <c r="V132" s="2650">
        <v>60</v>
      </c>
      <c r="W132" s="2651">
        <v>1.3892599999999999</v>
      </c>
      <c r="X132" s="2620">
        <v>0.55611999999999995</v>
      </c>
      <c r="Y132" s="2649">
        <v>1.2595066666666666</v>
      </c>
      <c r="Z132" s="2649">
        <v>1.1974102490976697</v>
      </c>
      <c r="AA132" s="2650">
        <v>156</v>
      </c>
      <c r="AD132" s="2518"/>
      <c r="AM132" s="2331"/>
      <c r="AN132" s="2331"/>
    </row>
    <row r="133" spans="1:185" ht="13.8">
      <c r="A133" s="2585" t="s">
        <v>232</v>
      </c>
      <c r="B133" s="2518"/>
      <c r="C133" s="598"/>
      <c r="D133" s="2646"/>
      <c r="E133" s="2647" t="s">
        <v>1504</v>
      </c>
      <c r="F133" s="2494"/>
      <c r="G133" s="2370" t="s">
        <v>978</v>
      </c>
      <c r="H133" s="2620">
        <v>1.6372</v>
      </c>
      <c r="I133" s="2620">
        <v>0.28122999999999998</v>
      </c>
      <c r="J133" s="2649">
        <v>1.4247999999999998</v>
      </c>
      <c r="K133" s="2649">
        <v>1.4168413446074348</v>
      </c>
      <c r="L133" s="2650">
        <v>104</v>
      </c>
      <c r="M133" s="2651">
        <v>1.8294699999999999</v>
      </c>
      <c r="N133" s="2620">
        <v>0.54876000000000003</v>
      </c>
      <c r="O133" s="2649">
        <v>1.5529799999999998</v>
      </c>
      <c r="P133" s="2649">
        <v>1.5443053560839797</v>
      </c>
      <c r="Q133" s="2650">
        <v>260</v>
      </c>
      <c r="R133" s="2651">
        <v>1.3643000000000001</v>
      </c>
      <c r="S133" s="2620">
        <v>0.35032000000000002</v>
      </c>
      <c r="T133" s="2649">
        <v>1.2428666666666668</v>
      </c>
      <c r="U133" s="2649">
        <v>1.2359242554518255</v>
      </c>
      <c r="V133" s="2650">
        <v>60</v>
      </c>
      <c r="W133" s="2651">
        <v>1.93967</v>
      </c>
      <c r="X133" s="2620">
        <v>0.55501</v>
      </c>
      <c r="Y133" s="2649">
        <v>1.6264466666666666</v>
      </c>
      <c r="Z133" s="2649">
        <v>1.6173616522545484</v>
      </c>
      <c r="AA133" s="2650">
        <v>156</v>
      </c>
      <c r="AD133" s="2518"/>
      <c r="AM133" s="2331"/>
      <c r="AN133" s="2331"/>
    </row>
    <row r="134" spans="1:185" ht="13.8">
      <c r="A134" s="2585" t="s">
        <v>232</v>
      </c>
      <c r="B134" s="2518"/>
      <c r="C134" s="598"/>
      <c r="D134" s="2646"/>
      <c r="E134" s="2647" t="s">
        <v>1505</v>
      </c>
      <c r="F134" s="2494"/>
      <c r="G134" s="2370" t="s">
        <v>985</v>
      </c>
      <c r="H134" s="2620">
        <v>0.61236000000000002</v>
      </c>
      <c r="I134" s="2620">
        <v>4.8590000000000001E-2</v>
      </c>
      <c r="J134" s="2649">
        <v>0.74157333333333331</v>
      </c>
      <c r="K134" s="2649">
        <v>0.68100869645270645</v>
      </c>
      <c r="L134" s="2650">
        <v>104</v>
      </c>
      <c r="M134" s="2651">
        <v>0.63612000000000002</v>
      </c>
      <c r="N134" s="2620">
        <v>0.13084999999999999</v>
      </c>
      <c r="O134" s="2649">
        <v>0.75741333333333327</v>
      </c>
      <c r="P134" s="2649">
        <v>0.69555503633162719</v>
      </c>
      <c r="Q134" s="2650">
        <v>260</v>
      </c>
      <c r="R134" s="2651">
        <v>0.65205999999999997</v>
      </c>
      <c r="S134" s="2620">
        <v>0.12698999999999999</v>
      </c>
      <c r="T134" s="2649">
        <v>0.76803999999999994</v>
      </c>
      <c r="U134" s="2649">
        <v>0.70531381822009509</v>
      </c>
      <c r="V134" s="2650">
        <v>60</v>
      </c>
      <c r="W134" s="2651">
        <v>0.85973999999999995</v>
      </c>
      <c r="X134" s="2620">
        <v>0.17255999999999999</v>
      </c>
      <c r="Y134" s="2649">
        <v>0.90649333333333337</v>
      </c>
      <c r="Z134" s="2649">
        <v>0.83245960382843964</v>
      </c>
      <c r="AA134" s="2650">
        <v>156</v>
      </c>
      <c r="AD134" s="2518"/>
      <c r="AM134" s="2331"/>
      <c r="AN134" s="2331"/>
    </row>
    <row r="135" spans="1:185" ht="13.8">
      <c r="A135" s="2585" t="s">
        <v>232</v>
      </c>
      <c r="B135" s="2518"/>
      <c r="C135" s="598"/>
      <c r="D135" s="2646"/>
      <c r="E135" s="2647" t="s">
        <v>1508</v>
      </c>
      <c r="F135" s="2494"/>
      <c r="G135" s="2370" t="s">
        <v>996</v>
      </c>
      <c r="H135" s="2620">
        <v>1.3667400000000001</v>
      </c>
      <c r="I135" s="2620">
        <v>0.3145</v>
      </c>
      <c r="J135" s="2649">
        <v>1.2444933333333335</v>
      </c>
      <c r="K135" s="2649">
        <v>1.1734035239585017</v>
      </c>
      <c r="L135" s="2650">
        <v>104</v>
      </c>
      <c r="M135" s="2651">
        <v>1.0846199999999999</v>
      </c>
      <c r="N135" s="2620">
        <v>0.37308999999999998</v>
      </c>
      <c r="O135" s="2649">
        <v>1.0564133333333332</v>
      </c>
      <c r="P135" s="2649">
        <v>0.99606731099945389</v>
      </c>
      <c r="Q135" s="2650">
        <v>260</v>
      </c>
      <c r="R135" s="2651">
        <v>1.19242</v>
      </c>
      <c r="S135" s="2620">
        <v>0.38851999999999998</v>
      </c>
      <c r="T135" s="2649">
        <v>1.1282799999999999</v>
      </c>
      <c r="U135" s="2649">
        <v>1.0638287024533932</v>
      </c>
      <c r="V135" s="2650">
        <v>60</v>
      </c>
      <c r="W135" s="2651">
        <v>1.18462</v>
      </c>
      <c r="X135" s="2620">
        <v>0.44302000000000002</v>
      </c>
      <c r="Y135" s="2649">
        <v>1.1230800000000001</v>
      </c>
      <c r="Z135" s="2649">
        <v>1.0589257446301954</v>
      </c>
      <c r="AA135" s="2650">
        <v>156</v>
      </c>
      <c r="AD135" s="2518"/>
      <c r="AM135" s="2331"/>
      <c r="AN135" s="2331"/>
    </row>
    <row r="136" spans="1:185" ht="13.8">
      <c r="A136" s="2585" t="s">
        <v>232</v>
      </c>
      <c r="B136" s="2518"/>
      <c r="C136" s="598"/>
      <c r="D136" s="2646"/>
      <c r="E136" s="2647" t="s">
        <v>1510</v>
      </c>
      <c r="F136" s="2494"/>
      <c r="G136" s="2370" t="s">
        <v>1004</v>
      </c>
      <c r="H136" s="2620">
        <v>1.054</v>
      </c>
      <c r="I136" s="2620">
        <v>0.20785999999999999</v>
      </c>
      <c r="J136" s="2649">
        <v>1.036</v>
      </c>
      <c r="K136" s="2649">
        <v>0.76647470490367031</v>
      </c>
      <c r="L136" s="2650">
        <v>104</v>
      </c>
      <c r="M136" s="2651">
        <v>1.2530399999999999</v>
      </c>
      <c r="N136" s="2620">
        <v>0.47316999999999998</v>
      </c>
      <c r="O136" s="2649">
        <v>1.1686933333333334</v>
      </c>
      <c r="P136" s="2649">
        <v>0.86464660018296668</v>
      </c>
      <c r="Q136" s="2650">
        <v>260</v>
      </c>
      <c r="R136" s="2651">
        <v>1.2591300000000001</v>
      </c>
      <c r="S136" s="2620">
        <v>0.41303000000000001</v>
      </c>
      <c r="T136" s="2649">
        <v>1.1727533333333333</v>
      </c>
      <c r="U136" s="2649">
        <v>0.86765035240488642</v>
      </c>
      <c r="V136" s="2650">
        <v>60</v>
      </c>
      <c r="W136" s="2651">
        <v>1.2816700000000001</v>
      </c>
      <c r="X136" s="2620">
        <v>0.44257000000000002</v>
      </c>
      <c r="Y136" s="2649">
        <v>1.1877800000000001</v>
      </c>
      <c r="Z136" s="2649">
        <v>0.87876768821475049</v>
      </c>
      <c r="AA136" s="2650">
        <v>156</v>
      </c>
      <c r="AD136" s="2518"/>
      <c r="AM136" s="2331"/>
      <c r="AN136" s="2331"/>
    </row>
    <row r="137" spans="1:185" ht="12.75" customHeight="1">
      <c r="A137" s="2585" t="s">
        <v>590</v>
      </c>
      <c r="B137" s="2518"/>
      <c r="C137" s="598"/>
      <c r="D137" s="2646"/>
      <c r="E137" s="2647" t="s">
        <v>1027</v>
      </c>
      <c r="F137" s="2494"/>
      <c r="G137" s="2370" t="s">
        <v>1027</v>
      </c>
      <c r="H137" s="2620" t="s">
        <v>1027</v>
      </c>
      <c r="I137" s="2620" t="s">
        <v>1027</v>
      </c>
      <c r="J137" s="2649" t="s">
        <v>1027</v>
      </c>
      <c r="K137" s="2649" t="s">
        <v>1027</v>
      </c>
      <c r="L137" s="2650" t="s">
        <v>1027</v>
      </c>
      <c r="M137" s="2651" t="s">
        <v>1027</v>
      </c>
      <c r="N137" s="2620" t="s">
        <v>1027</v>
      </c>
      <c r="O137" s="2649" t="s">
        <v>1027</v>
      </c>
      <c r="P137" s="2649" t="s">
        <v>1027</v>
      </c>
      <c r="Q137" s="2650" t="s">
        <v>1027</v>
      </c>
      <c r="R137" s="2651" t="s">
        <v>1027</v>
      </c>
      <c r="S137" s="2620" t="s">
        <v>1027</v>
      </c>
      <c r="T137" s="2649" t="s">
        <v>1027</v>
      </c>
      <c r="U137" s="2649" t="s">
        <v>1027</v>
      </c>
      <c r="V137" s="2650" t="s">
        <v>1027</v>
      </c>
      <c r="W137" s="2651" t="s">
        <v>1027</v>
      </c>
      <c r="X137" s="2620" t="s">
        <v>1027</v>
      </c>
      <c r="Y137" s="2649" t="s">
        <v>1027</v>
      </c>
      <c r="Z137" s="2649" t="s">
        <v>1027</v>
      </c>
      <c r="AA137" s="2650" t="s">
        <v>1027</v>
      </c>
      <c r="AD137" s="2518"/>
      <c r="AM137" s="2331"/>
      <c r="AN137" s="2331"/>
    </row>
    <row r="138" spans="1:185" ht="12.75" customHeight="1">
      <c r="A138" s="2585" t="s">
        <v>590</v>
      </c>
      <c r="B138" s="2518"/>
      <c r="C138" s="598"/>
      <c r="D138" s="2646"/>
      <c r="E138" s="2647" t="s">
        <v>1027</v>
      </c>
      <c r="F138" s="2494"/>
      <c r="G138" s="2370" t="s">
        <v>1027</v>
      </c>
      <c r="H138" s="2620" t="s">
        <v>1027</v>
      </c>
      <c r="I138" s="2620" t="s">
        <v>1027</v>
      </c>
      <c r="J138" s="2649" t="s">
        <v>1027</v>
      </c>
      <c r="K138" s="2649" t="s">
        <v>1027</v>
      </c>
      <c r="L138" s="2650" t="s">
        <v>1027</v>
      </c>
      <c r="M138" s="2651" t="s">
        <v>1027</v>
      </c>
      <c r="N138" s="2620" t="s">
        <v>1027</v>
      </c>
      <c r="O138" s="2649" t="s">
        <v>1027</v>
      </c>
      <c r="P138" s="2649" t="s">
        <v>1027</v>
      </c>
      <c r="Q138" s="2650" t="s">
        <v>1027</v>
      </c>
      <c r="R138" s="2651" t="s">
        <v>1027</v>
      </c>
      <c r="S138" s="2620" t="s">
        <v>1027</v>
      </c>
      <c r="T138" s="2649" t="s">
        <v>1027</v>
      </c>
      <c r="U138" s="2649" t="s">
        <v>1027</v>
      </c>
      <c r="V138" s="2650" t="s">
        <v>1027</v>
      </c>
      <c r="W138" s="2651" t="s">
        <v>1027</v>
      </c>
      <c r="X138" s="2620" t="s">
        <v>1027</v>
      </c>
      <c r="Y138" s="2649" t="s">
        <v>1027</v>
      </c>
      <c r="Z138" s="2649" t="s">
        <v>1027</v>
      </c>
      <c r="AA138" s="2650" t="s">
        <v>1027</v>
      </c>
      <c r="AD138" s="2518"/>
      <c r="AM138" s="2331"/>
      <c r="AN138" s="2331"/>
      <c r="AO138" s="2331"/>
      <c r="AP138" s="2331"/>
      <c r="AQ138" s="2331"/>
      <c r="AR138" s="2331"/>
      <c r="AS138" s="2331"/>
      <c r="AT138" s="2331"/>
      <c r="AU138" s="2331"/>
      <c r="AV138" s="2331"/>
      <c r="AW138" s="2331"/>
      <c r="AX138" s="2331"/>
      <c r="AY138" s="2331"/>
      <c r="AZ138" s="2331"/>
      <c r="BA138" s="2331"/>
      <c r="BB138" s="2331"/>
      <c r="BC138" s="2331"/>
      <c r="BD138" s="2331"/>
      <c r="BE138" s="2331"/>
      <c r="BF138" s="2331"/>
      <c r="BG138" s="2653"/>
      <c r="BH138" s="2653"/>
      <c r="BI138" s="2331"/>
      <c r="BJ138" s="2331"/>
      <c r="BK138" s="2653"/>
      <c r="BL138" s="2331"/>
      <c r="BM138" s="2331"/>
      <c r="BN138" s="2331"/>
      <c r="BO138" s="2331"/>
      <c r="BP138" s="2331"/>
      <c r="BQ138" s="2331"/>
      <c r="BR138" s="2331"/>
      <c r="BS138" s="2331"/>
      <c r="BT138" s="2331"/>
      <c r="BU138" s="2331"/>
      <c r="BV138" s="2331"/>
      <c r="BW138" s="2331"/>
      <c r="BX138" s="2331"/>
      <c r="BY138" s="2331"/>
      <c r="BZ138" s="2331"/>
      <c r="CA138" s="2331"/>
      <c r="CB138" s="2331"/>
      <c r="CC138" s="2331"/>
      <c r="CD138" s="2331"/>
      <c r="CE138" s="2331"/>
      <c r="CF138" s="2331"/>
      <c r="CG138" s="2331"/>
      <c r="CH138" s="2331"/>
      <c r="CI138" s="2331"/>
      <c r="CJ138" s="2331"/>
      <c r="CK138" s="2331"/>
      <c r="CL138" s="2331"/>
      <c r="CM138" s="2331"/>
      <c r="CN138" s="2331"/>
      <c r="CO138" s="2331"/>
      <c r="CP138" s="2331"/>
      <c r="CQ138" s="2331"/>
      <c r="CR138" s="2331"/>
      <c r="CS138" s="2331"/>
      <c r="CT138" s="2331"/>
      <c r="CU138" s="2331"/>
      <c r="CV138" s="2331"/>
      <c r="CW138" s="2331"/>
      <c r="CX138" s="2331"/>
      <c r="CY138" s="2331"/>
      <c r="CZ138" s="2331"/>
      <c r="DA138" s="2331"/>
      <c r="DB138" s="2331"/>
      <c r="DC138" s="2331"/>
      <c r="DD138" s="2331"/>
      <c r="DE138" s="2331"/>
      <c r="DF138" s="2331"/>
      <c r="DG138" s="2331"/>
      <c r="DH138" s="2331"/>
      <c r="DI138" s="2331"/>
      <c r="DJ138" s="2331"/>
      <c r="DK138" s="2331"/>
      <c r="DL138" s="2331"/>
      <c r="DM138" s="2331"/>
      <c r="DN138" s="2331"/>
      <c r="DO138" s="2331"/>
      <c r="DP138" s="2331"/>
      <c r="DQ138" s="2331"/>
      <c r="DR138" s="2331"/>
      <c r="DS138" s="2331"/>
      <c r="DT138" s="2331"/>
      <c r="DU138" s="2331"/>
      <c r="DV138" s="2331"/>
      <c r="DW138" s="2331"/>
      <c r="DX138" s="2331"/>
      <c r="DY138" s="2331"/>
      <c r="DZ138" s="2331"/>
      <c r="EA138" s="2331"/>
      <c r="EB138" s="2331"/>
      <c r="EC138" s="2331"/>
      <c r="ED138" s="2331"/>
      <c r="EE138" s="2331"/>
      <c r="EF138" s="2331"/>
      <c r="EG138" s="2331"/>
      <c r="EH138" s="2331"/>
      <c r="EI138" s="2331"/>
      <c r="EJ138" s="2331"/>
      <c r="EK138" s="2331"/>
      <c r="EL138" s="2331"/>
      <c r="EM138" s="2331"/>
      <c r="EN138" s="2331"/>
      <c r="EO138" s="2331"/>
      <c r="EP138" s="2331"/>
      <c r="EQ138" s="2331"/>
      <c r="ER138" s="2331"/>
      <c r="ES138" s="2331"/>
      <c r="ET138" s="2331"/>
      <c r="EU138" s="2331"/>
      <c r="EV138" s="2331"/>
      <c r="EW138" s="2331"/>
      <c r="EX138" s="2331"/>
      <c r="EY138" s="2331"/>
      <c r="EZ138" s="2331"/>
      <c r="FA138" s="2331"/>
      <c r="FB138" s="2331"/>
      <c r="FC138" s="2331"/>
      <c r="FD138" s="2331"/>
      <c r="FE138" s="2331"/>
      <c r="FF138" s="2331"/>
      <c r="FG138" s="2331"/>
      <c r="FH138" s="2331"/>
      <c r="FI138" s="2331"/>
      <c r="FJ138" s="2331"/>
      <c r="FK138" s="2331"/>
      <c r="FL138" s="2331"/>
      <c r="FM138" s="2331"/>
      <c r="FN138" s="2331"/>
      <c r="FO138" s="2331"/>
      <c r="FP138" s="2331"/>
      <c r="FQ138" s="2331"/>
      <c r="FR138" s="2331"/>
    </row>
    <row r="139" spans="1:185" ht="12.75" customHeight="1">
      <c r="A139" s="2585" t="s">
        <v>590</v>
      </c>
      <c r="B139" s="2518"/>
      <c r="C139" s="598"/>
      <c r="D139" s="2646"/>
      <c r="E139" s="2647" t="s">
        <v>1027</v>
      </c>
      <c r="F139" s="2494"/>
      <c r="G139" s="2370" t="s">
        <v>1027</v>
      </c>
      <c r="H139" s="2620" t="s">
        <v>1027</v>
      </c>
      <c r="I139" s="2620" t="s">
        <v>1027</v>
      </c>
      <c r="J139" s="2649" t="s">
        <v>1027</v>
      </c>
      <c r="K139" s="2649" t="s">
        <v>1027</v>
      </c>
      <c r="L139" s="2650" t="s">
        <v>1027</v>
      </c>
      <c r="M139" s="2651" t="s">
        <v>1027</v>
      </c>
      <c r="N139" s="2620" t="s">
        <v>1027</v>
      </c>
      <c r="O139" s="2649" t="s">
        <v>1027</v>
      </c>
      <c r="P139" s="2649" t="s">
        <v>1027</v>
      </c>
      <c r="Q139" s="2650" t="s">
        <v>1027</v>
      </c>
      <c r="R139" s="2651" t="s">
        <v>1027</v>
      </c>
      <c r="S139" s="2620" t="s">
        <v>1027</v>
      </c>
      <c r="T139" s="2649" t="s">
        <v>1027</v>
      </c>
      <c r="U139" s="2649" t="s">
        <v>1027</v>
      </c>
      <c r="V139" s="2650" t="s">
        <v>1027</v>
      </c>
      <c r="W139" s="2651" t="s">
        <v>1027</v>
      </c>
      <c r="X139" s="2620" t="s">
        <v>1027</v>
      </c>
      <c r="Y139" s="2649" t="s">
        <v>1027</v>
      </c>
      <c r="Z139" s="2649" t="s">
        <v>1027</v>
      </c>
      <c r="AA139" s="2650" t="s">
        <v>1027</v>
      </c>
      <c r="AD139" s="2518"/>
      <c r="AM139" s="2331"/>
      <c r="AN139" s="2331"/>
      <c r="AO139" s="2331"/>
      <c r="AP139" s="2331"/>
      <c r="AQ139" s="2331"/>
      <c r="AR139" s="2331"/>
      <c r="AS139" s="2331"/>
      <c r="AT139" s="2331"/>
      <c r="AU139" s="2331"/>
      <c r="AV139" s="2331"/>
      <c r="AW139" s="2331"/>
      <c r="AX139" s="2331"/>
      <c r="AY139" s="2331"/>
      <c r="AZ139" s="2331"/>
      <c r="BA139" s="2331"/>
      <c r="BB139" s="2331"/>
      <c r="BC139" s="2331"/>
      <c r="BD139" s="2331"/>
      <c r="BE139" s="2331"/>
      <c r="BF139" s="2331"/>
      <c r="BG139" s="2653"/>
      <c r="BH139" s="2653"/>
      <c r="BI139" s="2331"/>
      <c r="BJ139" s="2331"/>
      <c r="BK139" s="2653"/>
      <c r="BL139" s="2331"/>
      <c r="BM139" s="2331"/>
      <c r="BN139" s="2331"/>
      <c r="BO139" s="2331"/>
      <c r="BP139" s="2331"/>
      <c r="BQ139" s="2331"/>
      <c r="BR139" s="2331"/>
      <c r="BS139" s="2331"/>
      <c r="BT139" s="2331"/>
      <c r="BU139" s="2331"/>
      <c r="BV139" s="2331"/>
      <c r="BW139" s="2331"/>
      <c r="BX139" s="2331"/>
      <c r="BY139" s="2331"/>
      <c r="BZ139" s="2331"/>
      <c r="CA139" s="2331"/>
      <c r="CB139" s="2331"/>
      <c r="CC139" s="2331"/>
      <c r="CD139" s="2331"/>
      <c r="CE139" s="2331"/>
      <c r="CF139" s="2331"/>
      <c r="CG139" s="2331"/>
      <c r="CH139" s="2331"/>
      <c r="CI139" s="2331"/>
      <c r="CJ139" s="2331"/>
      <c r="CK139" s="2331"/>
      <c r="CL139" s="2331"/>
      <c r="CM139" s="2331"/>
      <c r="CN139" s="2331"/>
      <c r="CO139" s="2331"/>
      <c r="CP139" s="2331"/>
      <c r="CQ139" s="2331"/>
      <c r="CR139" s="2331"/>
      <c r="CS139" s="2331"/>
      <c r="CT139" s="2331"/>
      <c r="CU139" s="2331"/>
      <c r="CV139" s="2331"/>
      <c r="CW139" s="2331"/>
      <c r="CX139" s="2331"/>
      <c r="CY139" s="2331"/>
      <c r="CZ139" s="2331"/>
      <c r="DA139" s="2331"/>
      <c r="DB139" s="2331"/>
      <c r="DC139" s="2331"/>
      <c r="DD139" s="2331"/>
      <c r="DE139" s="2331"/>
      <c r="DF139" s="2331"/>
      <c r="DG139" s="2331"/>
      <c r="DH139" s="2331"/>
      <c r="DI139" s="2331"/>
      <c r="DJ139" s="2331"/>
      <c r="DK139" s="2331"/>
      <c r="DL139" s="2331"/>
      <c r="DM139" s="2331"/>
      <c r="DN139" s="2331"/>
      <c r="DO139" s="2331"/>
      <c r="DP139" s="2331"/>
      <c r="DQ139" s="2331"/>
      <c r="DR139" s="2331"/>
      <c r="DS139" s="2331"/>
      <c r="DT139" s="2331"/>
      <c r="DU139" s="2331"/>
      <c r="DV139" s="2331"/>
      <c r="DW139" s="2331"/>
      <c r="DX139" s="2331"/>
      <c r="DY139" s="2331"/>
      <c r="DZ139" s="2331"/>
      <c r="EA139" s="2331"/>
      <c r="EB139" s="2331"/>
      <c r="EC139" s="2331"/>
      <c r="ED139" s="2331"/>
      <c r="EE139" s="2331"/>
      <c r="EF139" s="2331"/>
      <c r="EG139" s="2331"/>
      <c r="EH139" s="2331"/>
      <c r="EI139" s="2331"/>
      <c r="EJ139" s="2331"/>
      <c r="EK139" s="2331"/>
      <c r="EL139" s="2331"/>
      <c r="EM139" s="2331"/>
      <c r="EN139" s="2331"/>
      <c r="EO139" s="2331"/>
      <c r="EP139" s="2331"/>
      <c r="EQ139" s="2331"/>
      <c r="ER139" s="2331"/>
      <c r="ES139" s="2331"/>
      <c r="ET139" s="2331"/>
      <c r="EU139" s="2331"/>
      <c r="EV139" s="2331"/>
      <c r="EW139" s="2331"/>
      <c r="EX139" s="2331"/>
      <c r="EY139" s="2331"/>
      <c r="EZ139" s="2331"/>
      <c r="FA139" s="2331"/>
      <c r="FB139" s="2331"/>
      <c r="FC139" s="2331"/>
      <c r="FD139" s="2331"/>
      <c r="FE139" s="2331"/>
      <c r="FF139" s="2331"/>
      <c r="FG139" s="2331"/>
      <c r="FH139" s="2331"/>
      <c r="FI139" s="2331"/>
      <c r="FJ139" s="2331"/>
      <c r="FK139" s="2331"/>
      <c r="FL139" s="2331"/>
      <c r="FM139" s="2331"/>
      <c r="FN139" s="2331"/>
      <c r="FO139" s="2331"/>
      <c r="FP139" s="2331"/>
      <c r="FQ139" s="2331"/>
      <c r="FR139" s="2331"/>
      <c r="FS139" s="2331"/>
      <c r="FT139" s="2331"/>
      <c r="FU139" s="2331"/>
      <c r="FV139" s="2331"/>
      <c r="FW139" s="2331"/>
      <c r="FX139" s="2331"/>
      <c r="FY139" s="2331"/>
      <c r="FZ139" s="2331"/>
      <c r="GA139" s="2331"/>
      <c r="GB139" s="2331"/>
      <c r="GC139" s="2331"/>
    </row>
    <row r="140" spans="1:185" ht="12.75" customHeight="1">
      <c r="A140" s="2585" t="s">
        <v>590</v>
      </c>
      <c r="B140" s="2518"/>
      <c r="C140" s="598"/>
      <c r="D140" s="2646"/>
      <c r="E140" s="2647" t="s">
        <v>1027</v>
      </c>
      <c r="F140" s="2494"/>
      <c r="G140" s="2370" t="s">
        <v>1027</v>
      </c>
      <c r="H140" s="2620" t="s">
        <v>1027</v>
      </c>
      <c r="I140" s="2620" t="s">
        <v>1027</v>
      </c>
      <c r="J140" s="2649" t="s">
        <v>1027</v>
      </c>
      <c r="K140" s="2649" t="s">
        <v>1027</v>
      </c>
      <c r="L140" s="2650" t="s">
        <v>1027</v>
      </c>
      <c r="M140" s="2651" t="s">
        <v>1027</v>
      </c>
      <c r="N140" s="2620" t="s">
        <v>1027</v>
      </c>
      <c r="O140" s="2649" t="s">
        <v>1027</v>
      </c>
      <c r="P140" s="2649" t="s">
        <v>1027</v>
      </c>
      <c r="Q140" s="2650" t="s">
        <v>1027</v>
      </c>
      <c r="R140" s="2651" t="s">
        <v>1027</v>
      </c>
      <c r="S140" s="2620" t="s">
        <v>1027</v>
      </c>
      <c r="T140" s="2649" t="s">
        <v>1027</v>
      </c>
      <c r="U140" s="2649" t="s">
        <v>1027</v>
      </c>
      <c r="V140" s="2650" t="s">
        <v>1027</v>
      </c>
      <c r="W140" s="2651" t="s">
        <v>1027</v>
      </c>
      <c r="X140" s="2620" t="s">
        <v>1027</v>
      </c>
      <c r="Y140" s="2649" t="s">
        <v>1027</v>
      </c>
      <c r="Z140" s="2649" t="s">
        <v>1027</v>
      </c>
      <c r="AA140" s="2650" t="s">
        <v>1027</v>
      </c>
      <c r="AD140" s="2518"/>
      <c r="AM140" s="2331"/>
      <c r="AN140" s="2331"/>
      <c r="AO140" s="2331"/>
      <c r="AP140" s="2331"/>
      <c r="AQ140" s="2331"/>
      <c r="AR140" s="2331"/>
      <c r="AS140" s="2331"/>
      <c r="AT140" s="2331"/>
      <c r="AU140" s="2331"/>
      <c r="AV140" s="2331"/>
      <c r="AW140" s="2331"/>
      <c r="AX140" s="2331"/>
      <c r="AY140" s="2331"/>
      <c r="AZ140" s="2331"/>
      <c r="BA140" s="2331"/>
      <c r="BB140" s="2331"/>
      <c r="BC140" s="2331"/>
      <c r="BD140" s="2331"/>
      <c r="BE140" s="2331"/>
      <c r="BF140" s="2331"/>
      <c r="BG140" s="2331"/>
      <c r="BH140" s="2331"/>
      <c r="BI140" s="2331"/>
      <c r="BJ140" s="2331"/>
      <c r="BK140" s="2331"/>
      <c r="BL140" s="2331"/>
      <c r="BM140" s="2331"/>
      <c r="BN140" s="2331"/>
      <c r="BO140" s="2331"/>
      <c r="BP140" s="2331"/>
      <c r="BQ140" s="2331"/>
      <c r="BR140" s="2331"/>
      <c r="BS140" s="2331"/>
      <c r="BT140" s="2331"/>
      <c r="BU140" s="2331"/>
      <c r="BV140" s="2331"/>
      <c r="BW140" s="2331"/>
      <c r="BX140" s="2331"/>
      <c r="BY140" s="2331"/>
      <c r="BZ140" s="2331"/>
      <c r="CA140" s="2331"/>
      <c r="CB140" s="2331"/>
      <c r="CC140" s="2331"/>
      <c r="CD140" s="2331"/>
      <c r="CE140" s="2331"/>
      <c r="CF140" s="2331"/>
      <c r="CG140" s="2331"/>
      <c r="CH140" s="2331"/>
      <c r="CI140" s="2331"/>
      <c r="CJ140" s="2331"/>
      <c r="CK140" s="2331"/>
      <c r="CL140" s="2331"/>
      <c r="CM140" s="2331"/>
      <c r="CN140" s="2331"/>
      <c r="CO140" s="2331"/>
      <c r="CP140" s="2331"/>
      <c r="CQ140" s="2331"/>
      <c r="CR140" s="2331"/>
      <c r="CS140" s="2331"/>
      <c r="CT140" s="2331"/>
      <c r="CU140" s="2331"/>
      <c r="CV140" s="2331"/>
      <c r="CW140" s="2331"/>
      <c r="CX140" s="2331"/>
      <c r="CY140" s="2331"/>
      <c r="CZ140" s="2331"/>
      <c r="DA140" s="2331"/>
      <c r="DB140" s="2331"/>
      <c r="DC140" s="2331"/>
      <c r="DD140" s="2331"/>
      <c r="DE140" s="2331"/>
      <c r="DF140" s="2331"/>
      <c r="DG140" s="2331"/>
      <c r="DH140" s="2331"/>
      <c r="DI140" s="2331"/>
      <c r="DJ140" s="2331"/>
      <c r="DK140" s="2331"/>
      <c r="DL140" s="2331"/>
      <c r="DM140" s="2331"/>
      <c r="DN140" s="2331"/>
      <c r="DO140" s="2331"/>
      <c r="DP140" s="2331"/>
      <c r="DQ140" s="2331"/>
      <c r="DR140" s="2331"/>
      <c r="DS140" s="2331"/>
      <c r="DT140" s="2331"/>
      <c r="DU140" s="2331"/>
      <c r="DV140" s="2331"/>
      <c r="DW140" s="2331"/>
      <c r="DX140" s="2331"/>
      <c r="DY140" s="2331"/>
      <c r="DZ140" s="2331"/>
      <c r="EA140" s="2331"/>
      <c r="EB140" s="2331"/>
      <c r="EC140" s="2331"/>
      <c r="ED140" s="2331"/>
      <c r="EE140" s="2331"/>
      <c r="EF140" s="2331"/>
      <c r="EG140" s="2331"/>
      <c r="EH140" s="2331"/>
      <c r="EI140" s="2331"/>
      <c r="EJ140" s="2331"/>
      <c r="EK140" s="2331"/>
      <c r="EL140" s="2331"/>
      <c r="EM140" s="2331"/>
      <c r="EN140" s="2331"/>
      <c r="EO140" s="2331"/>
      <c r="EP140" s="2331"/>
      <c r="EQ140" s="2331"/>
      <c r="ER140" s="2331"/>
      <c r="ES140" s="2331"/>
      <c r="ET140" s="2331"/>
      <c r="EU140" s="2331"/>
      <c r="EV140" s="2331"/>
      <c r="EW140" s="2331"/>
      <c r="EX140" s="2331"/>
      <c r="EY140" s="2331"/>
      <c r="EZ140" s="2331"/>
      <c r="FA140" s="2331"/>
      <c r="FB140" s="2331"/>
      <c r="FC140" s="2331"/>
      <c r="FD140" s="2331"/>
      <c r="FE140" s="2331"/>
      <c r="FF140" s="2331"/>
      <c r="FG140" s="2331"/>
      <c r="FH140" s="2331"/>
      <c r="FI140" s="2331"/>
      <c r="FJ140" s="2331"/>
      <c r="FK140" s="2331"/>
      <c r="FL140" s="2331"/>
      <c r="FM140" s="2331"/>
      <c r="FN140" s="2331"/>
      <c r="FO140" s="2331"/>
      <c r="FP140" s="2331"/>
      <c r="FQ140" s="2331"/>
      <c r="FR140" s="2331"/>
      <c r="FS140" s="2331"/>
      <c r="FT140" s="2331"/>
      <c r="FU140" s="2331"/>
      <c r="FV140" s="2331"/>
      <c r="FW140" s="2331"/>
      <c r="FX140" s="2331"/>
      <c r="FY140" s="2331"/>
      <c r="FZ140" s="2331"/>
      <c r="GA140" s="2331"/>
      <c r="GB140" s="2331"/>
      <c r="GC140" s="2331"/>
    </row>
    <row r="141" spans="1:185" ht="12.75" customHeight="1">
      <c r="A141" s="2585" t="s">
        <v>590</v>
      </c>
      <c r="B141" s="2518"/>
      <c r="C141" s="598"/>
      <c r="D141" s="2646"/>
      <c r="E141" s="2647" t="s">
        <v>1027</v>
      </c>
      <c r="F141" s="2494"/>
      <c r="G141" s="2370" t="s">
        <v>1027</v>
      </c>
      <c r="H141" s="2620" t="s">
        <v>1027</v>
      </c>
      <c r="I141" s="2620" t="s">
        <v>1027</v>
      </c>
      <c r="J141" s="2649" t="s">
        <v>1027</v>
      </c>
      <c r="K141" s="2649" t="s">
        <v>1027</v>
      </c>
      <c r="L141" s="2650" t="s">
        <v>1027</v>
      </c>
      <c r="M141" s="2651" t="s">
        <v>1027</v>
      </c>
      <c r="N141" s="2620" t="s">
        <v>1027</v>
      </c>
      <c r="O141" s="2649" t="s">
        <v>1027</v>
      </c>
      <c r="P141" s="2649" t="s">
        <v>1027</v>
      </c>
      <c r="Q141" s="2650" t="s">
        <v>1027</v>
      </c>
      <c r="R141" s="2651" t="s">
        <v>1027</v>
      </c>
      <c r="S141" s="2620" t="s">
        <v>1027</v>
      </c>
      <c r="T141" s="2649" t="s">
        <v>1027</v>
      </c>
      <c r="U141" s="2649" t="s">
        <v>1027</v>
      </c>
      <c r="V141" s="2650" t="s">
        <v>1027</v>
      </c>
      <c r="W141" s="2651" t="s">
        <v>1027</v>
      </c>
      <c r="X141" s="2620" t="s">
        <v>1027</v>
      </c>
      <c r="Y141" s="2649" t="s">
        <v>1027</v>
      </c>
      <c r="Z141" s="2649" t="s">
        <v>1027</v>
      </c>
      <c r="AA141" s="2650" t="s">
        <v>1027</v>
      </c>
      <c r="AD141" s="2518"/>
      <c r="AM141" s="2331"/>
      <c r="AN141" s="2331"/>
      <c r="AO141" s="2331"/>
      <c r="AP141" s="2331"/>
      <c r="AQ141" s="2331"/>
      <c r="AR141" s="2331"/>
      <c r="AS141" s="2331"/>
      <c r="AT141" s="2331"/>
      <c r="AU141" s="2331"/>
      <c r="AV141" s="2331"/>
      <c r="AW141" s="2331"/>
      <c r="AX141" s="2331"/>
      <c r="AY141" s="2331"/>
      <c r="AZ141" s="2331"/>
      <c r="BA141" s="2331"/>
      <c r="BB141" s="2331"/>
      <c r="BC141" s="2331"/>
      <c r="BD141" s="2331"/>
      <c r="BE141" s="2331"/>
      <c r="BF141" s="2331"/>
      <c r="BG141" s="2331"/>
      <c r="BH141" s="2331"/>
      <c r="BI141" s="2331"/>
      <c r="BJ141" s="2331"/>
      <c r="BK141" s="2331"/>
      <c r="BL141" s="2331"/>
      <c r="BM141" s="2331"/>
      <c r="BN141" s="2331"/>
      <c r="BO141" s="2331"/>
      <c r="BP141" s="2331"/>
      <c r="BQ141" s="2331"/>
      <c r="BR141" s="2331"/>
      <c r="BS141" s="2331"/>
      <c r="BT141" s="2331"/>
      <c r="BU141" s="2331"/>
      <c r="BV141" s="2331"/>
      <c r="BW141" s="2331"/>
      <c r="BX141" s="2331"/>
      <c r="BY141" s="2331"/>
      <c r="BZ141" s="2331"/>
      <c r="CA141" s="2331"/>
      <c r="CB141" s="2331"/>
      <c r="CC141" s="2331"/>
      <c r="CD141" s="2331"/>
      <c r="CE141" s="2331"/>
      <c r="CF141" s="2331"/>
      <c r="CG141" s="2331"/>
      <c r="CH141" s="2331"/>
      <c r="CI141" s="2331"/>
      <c r="CJ141" s="2331"/>
      <c r="CK141" s="2331"/>
      <c r="CL141" s="2331"/>
      <c r="CM141" s="2331"/>
      <c r="CN141" s="2331"/>
      <c r="CO141" s="2331"/>
      <c r="CP141" s="2331"/>
      <c r="CQ141" s="2331"/>
      <c r="CR141" s="2331"/>
      <c r="CS141" s="2331"/>
      <c r="CT141" s="2331"/>
      <c r="CU141" s="2331"/>
      <c r="CV141" s="2331"/>
      <c r="CW141" s="2331"/>
      <c r="CX141" s="2331"/>
      <c r="CY141" s="2331"/>
      <c r="CZ141" s="2331"/>
      <c r="DA141" s="2331"/>
      <c r="DB141" s="2331"/>
      <c r="DC141" s="2331"/>
      <c r="DD141" s="2331"/>
      <c r="DE141" s="2331"/>
      <c r="DF141" s="2331"/>
      <c r="DG141" s="2331"/>
      <c r="DH141" s="2331"/>
      <c r="DI141" s="2331"/>
      <c r="DJ141" s="2331"/>
      <c r="DK141" s="2331"/>
      <c r="DL141" s="2331"/>
      <c r="DM141" s="2331"/>
      <c r="DN141" s="2331"/>
      <c r="DO141" s="2331"/>
      <c r="DP141" s="2331"/>
      <c r="DQ141" s="2331"/>
      <c r="DR141" s="2331"/>
      <c r="DS141" s="2331"/>
      <c r="DT141" s="2331"/>
      <c r="DU141" s="2331"/>
      <c r="DV141" s="2331"/>
      <c r="DW141" s="2331"/>
      <c r="DX141" s="2331"/>
      <c r="DY141" s="2331"/>
      <c r="DZ141" s="2331"/>
      <c r="EA141" s="2331"/>
      <c r="EB141" s="2331"/>
      <c r="EC141" s="2331"/>
      <c r="ED141" s="2331"/>
      <c r="EE141" s="2331"/>
      <c r="EF141" s="2331"/>
      <c r="EG141" s="2331"/>
      <c r="EH141" s="2331"/>
      <c r="EI141" s="2331"/>
      <c r="EJ141" s="2331"/>
      <c r="EK141" s="2331"/>
      <c r="EL141" s="2331"/>
      <c r="EM141" s="2331"/>
      <c r="EN141" s="2331"/>
      <c r="EO141" s="2331"/>
      <c r="EP141" s="2331"/>
      <c r="EQ141" s="2331"/>
      <c r="ER141" s="2331"/>
      <c r="ES141" s="2331"/>
      <c r="ET141" s="2331"/>
      <c r="EU141" s="2331"/>
      <c r="EV141" s="2331"/>
      <c r="EW141" s="2331"/>
      <c r="EX141" s="2331"/>
      <c r="EY141" s="2331"/>
      <c r="EZ141" s="2331"/>
      <c r="FA141" s="2331"/>
      <c r="FB141" s="2331"/>
      <c r="FC141" s="2331"/>
      <c r="FD141" s="2331"/>
      <c r="FE141" s="2331"/>
      <c r="FF141" s="2331"/>
      <c r="FG141" s="2331"/>
      <c r="FH141" s="2331"/>
      <c r="FI141" s="2331"/>
      <c r="FJ141" s="2331"/>
      <c r="FK141" s="2331"/>
      <c r="FL141" s="2331"/>
      <c r="FM141" s="2331"/>
      <c r="FN141" s="2331"/>
      <c r="FO141" s="2331"/>
      <c r="FP141" s="2331"/>
      <c r="FQ141" s="2331"/>
      <c r="FR141" s="2331"/>
      <c r="FS141" s="2331"/>
      <c r="FT141" s="2331"/>
      <c r="FU141" s="2331"/>
      <c r="FV141" s="2331"/>
      <c r="FW141" s="2331"/>
      <c r="FX141" s="2331"/>
      <c r="FY141" s="2331"/>
      <c r="FZ141" s="2331"/>
      <c r="GA141" s="2331"/>
      <c r="GB141" s="2331"/>
      <c r="GC141" s="2331"/>
    </row>
    <row r="142" spans="1:185" ht="12.75" customHeight="1">
      <c r="A142" s="2585" t="s">
        <v>590</v>
      </c>
      <c r="B142" s="2518"/>
      <c r="C142" s="598"/>
      <c r="D142" s="2646"/>
      <c r="E142" s="2647" t="s">
        <v>1027</v>
      </c>
      <c r="F142" s="2494"/>
      <c r="G142" s="2370" t="s">
        <v>1027</v>
      </c>
      <c r="H142" s="2620" t="s">
        <v>1027</v>
      </c>
      <c r="I142" s="2620" t="s">
        <v>1027</v>
      </c>
      <c r="J142" s="2649" t="s">
        <v>1027</v>
      </c>
      <c r="K142" s="2649" t="s">
        <v>1027</v>
      </c>
      <c r="L142" s="2650" t="s">
        <v>1027</v>
      </c>
      <c r="M142" s="2651" t="s">
        <v>1027</v>
      </c>
      <c r="N142" s="2620" t="s">
        <v>1027</v>
      </c>
      <c r="O142" s="2649" t="s">
        <v>1027</v>
      </c>
      <c r="P142" s="2649" t="s">
        <v>1027</v>
      </c>
      <c r="Q142" s="2650" t="s">
        <v>1027</v>
      </c>
      <c r="R142" s="2651" t="s">
        <v>1027</v>
      </c>
      <c r="S142" s="2620" t="s">
        <v>1027</v>
      </c>
      <c r="T142" s="2649" t="s">
        <v>1027</v>
      </c>
      <c r="U142" s="2649" t="s">
        <v>1027</v>
      </c>
      <c r="V142" s="2650" t="s">
        <v>1027</v>
      </c>
      <c r="W142" s="2651" t="s">
        <v>1027</v>
      </c>
      <c r="X142" s="2620" t="s">
        <v>1027</v>
      </c>
      <c r="Y142" s="2649" t="s">
        <v>1027</v>
      </c>
      <c r="Z142" s="2649" t="s">
        <v>1027</v>
      </c>
      <c r="AA142" s="2650" t="s">
        <v>1027</v>
      </c>
      <c r="AD142" s="2518"/>
      <c r="AH142" s="2331"/>
      <c r="AI142" s="2331"/>
      <c r="AJ142" s="2331"/>
      <c r="AK142" s="2331"/>
      <c r="AL142" s="2331"/>
      <c r="AM142" s="2331"/>
      <c r="AN142" s="2331"/>
      <c r="AO142" s="2331"/>
      <c r="AP142" s="2331"/>
      <c r="AQ142" s="2331"/>
      <c r="AR142" s="2331"/>
      <c r="AS142" s="2331"/>
      <c r="AT142" s="2331"/>
      <c r="AU142" s="2331"/>
      <c r="AV142" s="2331"/>
      <c r="AW142" s="2331"/>
      <c r="AX142" s="2331"/>
      <c r="AY142" s="2331"/>
      <c r="AZ142" s="2331"/>
      <c r="BA142" s="2331"/>
      <c r="BB142" s="2331"/>
      <c r="BC142" s="2331"/>
      <c r="BD142" s="2331"/>
      <c r="BE142" s="2331"/>
      <c r="BF142" s="2331"/>
      <c r="BG142" s="2331"/>
      <c r="BH142" s="2331"/>
      <c r="BI142" s="2331"/>
      <c r="BJ142" s="2331"/>
      <c r="BK142" s="2331"/>
      <c r="BL142" s="2331"/>
      <c r="BM142" s="2331"/>
      <c r="BN142" s="2331"/>
      <c r="BO142" s="2331"/>
      <c r="BP142" s="2331"/>
      <c r="BQ142" s="2331"/>
      <c r="BR142" s="2331"/>
      <c r="BS142" s="2331"/>
      <c r="BT142" s="2331"/>
      <c r="BU142" s="2331"/>
      <c r="BV142" s="2331"/>
      <c r="BW142" s="2331"/>
      <c r="BX142" s="2331"/>
      <c r="BY142" s="2331"/>
      <c r="BZ142" s="2331"/>
      <c r="CA142" s="2331"/>
      <c r="CB142" s="2331"/>
      <c r="CC142" s="2331"/>
      <c r="CD142" s="2331"/>
      <c r="CE142" s="2331"/>
      <c r="CF142" s="2331"/>
      <c r="CG142" s="2331"/>
      <c r="CH142" s="2331"/>
      <c r="CI142" s="2331"/>
      <c r="CJ142" s="2331"/>
      <c r="CK142" s="2331"/>
      <c r="CL142" s="2331"/>
      <c r="CM142" s="2331"/>
      <c r="CN142" s="2331"/>
      <c r="CO142" s="2331"/>
      <c r="CP142" s="2331"/>
      <c r="CQ142" s="2331"/>
      <c r="CR142" s="2331"/>
      <c r="CS142" s="2331"/>
      <c r="CT142" s="2331"/>
      <c r="CU142" s="2331"/>
      <c r="CV142" s="2331"/>
      <c r="CW142" s="2331"/>
      <c r="CX142" s="2331"/>
      <c r="CY142" s="2331"/>
      <c r="CZ142" s="2331"/>
      <c r="DA142" s="2331"/>
      <c r="DB142" s="2331"/>
      <c r="DC142" s="2331"/>
      <c r="DD142" s="2331"/>
      <c r="DE142" s="2331"/>
      <c r="DF142" s="2331"/>
      <c r="DG142" s="2331"/>
      <c r="DH142" s="2331"/>
      <c r="DI142" s="2331"/>
      <c r="DJ142" s="2331"/>
      <c r="DK142" s="2331"/>
      <c r="DL142" s="2331"/>
      <c r="DM142" s="2331"/>
      <c r="DN142" s="2331"/>
      <c r="DO142" s="2331"/>
      <c r="DP142" s="2331"/>
      <c r="DQ142" s="2331"/>
      <c r="DR142" s="2331"/>
      <c r="DS142" s="2331"/>
      <c r="DT142" s="2331"/>
      <c r="DU142" s="2331"/>
      <c r="DV142" s="2331"/>
      <c r="DW142" s="2331"/>
      <c r="DX142" s="2331"/>
      <c r="DY142" s="2331"/>
      <c r="DZ142" s="2331"/>
      <c r="EA142" s="2331"/>
      <c r="EB142" s="2331"/>
      <c r="EC142" s="2331"/>
      <c r="ED142" s="2331"/>
      <c r="EE142" s="2331"/>
      <c r="EF142" s="2331"/>
      <c r="EG142" s="2331"/>
      <c r="EH142" s="2331"/>
      <c r="EI142" s="2331"/>
      <c r="EJ142" s="2331"/>
      <c r="EK142" s="2331"/>
      <c r="EL142" s="2331"/>
      <c r="EM142" s="2331"/>
      <c r="EN142" s="2331"/>
      <c r="EO142" s="2331"/>
      <c r="EP142" s="2331"/>
      <c r="EQ142" s="2331"/>
      <c r="ER142" s="2331"/>
      <c r="ES142" s="2331"/>
      <c r="ET142" s="2331"/>
      <c r="EU142" s="2331"/>
      <c r="EV142" s="2331"/>
      <c r="EW142" s="2331"/>
      <c r="EX142" s="2331"/>
      <c r="EY142" s="2331"/>
      <c r="EZ142" s="2331"/>
      <c r="FA142" s="2331"/>
      <c r="FB142" s="2331"/>
      <c r="FC142" s="2331"/>
      <c r="FD142" s="2331"/>
      <c r="FE142" s="2331"/>
      <c r="FF142" s="2331"/>
      <c r="FG142" s="2331"/>
      <c r="FH142" s="2331"/>
      <c r="FI142" s="2331"/>
      <c r="FJ142" s="2331"/>
      <c r="FK142" s="2331"/>
      <c r="FL142" s="2331"/>
      <c r="FM142" s="2331"/>
      <c r="FN142" s="2331"/>
      <c r="FO142" s="2331"/>
      <c r="FP142" s="2331"/>
      <c r="FQ142" s="2331"/>
      <c r="FR142" s="2331"/>
      <c r="FS142" s="2331"/>
      <c r="FT142" s="2331"/>
      <c r="FU142" s="2331"/>
      <c r="FV142" s="2331"/>
      <c r="FW142" s="2331"/>
      <c r="FX142" s="2331"/>
      <c r="FY142" s="2331"/>
      <c r="FZ142" s="2331"/>
      <c r="GA142" s="2331"/>
      <c r="GB142" s="2331"/>
      <c r="GC142" s="2331"/>
    </row>
    <row r="143" spans="1:185" ht="12.75" customHeight="1">
      <c r="A143" s="2585" t="s">
        <v>590</v>
      </c>
      <c r="B143" s="2518"/>
      <c r="C143" s="598"/>
      <c r="D143" s="2646"/>
      <c r="E143" s="2647" t="s">
        <v>1027</v>
      </c>
      <c r="F143" s="2494"/>
      <c r="G143" s="2370" t="s">
        <v>1027</v>
      </c>
      <c r="H143" s="2620" t="s">
        <v>1027</v>
      </c>
      <c r="I143" s="2620" t="s">
        <v>1027</v>
      </c>
      <c r="J143" s="2649" t="s">
        <v>1027</v>
      </c>
      <c r="K143" s="2649" t="s">
        <v>1027</v>
      </c>
      <c r="L143" s="2650" t="s">
        <v>1027</v>
      </c>
      <c r="M143" s="2651" t="s">
        <v>1027</v>
      </c>
      <c r="N143" s="2620" t="s">
        <v>1027</v>
      </c>
      <c r="O143" s="2649" t="s">
        <v>1027</v>
      </c>
      <c r="P143" s="2649" t="s">
        <v>1027</v>
      </c>
      <c r="Q143" s="2650" t="s">
        <v>1027</v>
      </c>
      <c r="R143" s="2651" t="s">
        <v>1027</v>
      </c>
      <c r="S143" s="2620" t="s">
        <v>1027</v>
      </c>
      <c r="T143" s="2649" t="s">
        <v>1027</v>
      </c>
      <c r="U143" s="2649" t="s">
        <v>1027</v>
      </c>
      <c r="V143" s="2650" t="s">
        <v>1027</v>
      </c>
      <c r="W143" s="2651" t="s">
        <v>1027</v>
      </c>
      <c r="X143" s="2620" t="s">
        <v>1027</v>
      </c>
      <c r="Y143" s="2649" t="s">
        <v>1027</v>
      </c>
      <c r="Z143" s="2649" t="s">
        <v>1027</v>
      </c>
      <c r="AA143" s="2650" t="s">
        <v>1027</v>
      </c>
      <c r="AD143" s="2518"/>
      <c r="AH143" s="2331"/>
      <c r="AI143" s="2331"/>
      <c r="AJ143" s="2331"/>
      <c r="AK143" s="2331"/>
      <c r="AL143" s="2331"/>
      <c r="AM143" s="2331"/>
      <c r="AN143" s="2331"/>
      <c r="AO143" s="2331"/>
      <c r="AP143" s="2331"/>
      <c r="AQ143" s="2331"/>
      <c r="AR143" s="2331"/>
      <c r="AS143" s="2331"/>
      <c r="AT143" s="2331"/>
      <c r="AU143" s="2331"/>
      <c r="AV143" s="2331"/>
      <c r="AW143" s="2331"/>
      <c r="AX143" s="2331"/>
      <c r="AY143" s="2331"/>
      <c r="AZ143" s="2331"/>
      <c r="BA143" s="2331"/>
      <c r="BB143" s="2331"/>
      <c r="BC143" s="2331"/>
      <c r="BD143" s="2331"/>
      <c r="BE143" s="2331"/>
      <c r="BF143" s="2331"/>
      <c r="BG143" s="2653"/>
      <c r="BH143" s="2653"/>
      <c r="BI143" s="2331"/>
      <c r="BJ143" s="2331"/>
      <c r="BK143" s="2653"/>
      <c r="BL143" s="2653"/>
      <c r="BM143" s="2653"/>
      <c r="BN143" s="2653"/>
      <c r="BO143" s="2331"/>
      <c r="BP143" s="2331"/>
      <c r="BQ143" s="2331"/>
      <c r="BR143" s="2331"/>
      <c r="BS143" s="2331"/>
      <c r="BT143" s="2331"/>
      <c r="BU143" s="2331"/>
      <c r="BV143" s="2331"/>
      <c r="BW143" s="2331"/>
      <c r="BX143" s="2331"/>
      <c r="BY143" s="2331"/>
      <c r="BZ143" s="2331"/>
      <c r="CA143" s="2331"/>
      <c r="CB143" s="2331"/>
      <c r="CC143" s="2331"/>
      <c r="CD143" s="2331"/>
      <c r="CE143" s="2331"/>
      <c r="CF143" s="2331"/>
      <c r="CG143" s="2331"/>
      <c r="CH143" s="2331"/>
      <c r="CI143" s="2331"/>
      <c r="CJ143" s="2331"/>
      <c r="CK143" s="2331"/>
      <c r="CL143" s="2331"/>
      <c r="CM143" s="2331"/>
      <c r="CN143" s="2331"/>
      <c r="CO143" s="2331"/>
      <c r="CP143" s="2331"/>
      <c r="CQ143" s="2331"/>
      <c r="CR143" s="2331"/>
      <c r="CS143" s="2331"/>
      <c r="CT143" s="2331"/>
      <c r="CU143" s="2331"/>
      <c r="CV143" s="2331"/>
      <c r="CW143" s="2331"/>
      <c r="CX143" s="2331"/>
      <c r="CY143" s="2331"/>
      <c r="CZ143" s="2331"/>
      <c r="DA143" s="2331"/>
      <c r="DB143" s="2331"/>
      <c r="DC143" s="2331"/>
      <c r="DD143" s="2331"/>
      <c r="DE143" s="2331"/>
      <c r="DF143" s="2331"/>
      <c r="DG143" s="2331"/>
      <c r="DH143" s="2331"/>
      <c r="DI143" s="2331"/>
      <c r="DJ143" s="2331"/>
      <c r="DK143" s="2331"/>
      <c r="DL143" s="2331"/>
      <c r="DM143" s="2331"/>
      <c r="DN143" s="2331"/>
      <c r="DO143" s="2331"/>
      <c r="DP143" s="2331"/>
      <c r="DQ143" s="2331"/>
      <c r="DR143" s="2331"/>
      <c r="DS143" s="2331"/>
      <c r="DT143" s="2331"/>
      <c r="DU143" s="2331"/>
      <c r="DV143" s="2331"/>
      <c r="DW143" s="2331"/>
      <c r="DX143" s="2331"/>
      <c r="DY143" s="2331"/>
      <c r="DZ143" s="2331"/>
      <c r="EA143" s="2331"/>
      <c r="EB143" s="2331"/>
      <c r="EC143" s="2331"/>
      <c r="ED143" s="2331"/>
      <c r="EE143" s="2331"/>
      <c r="EF143" s="2331"/>
      <c r="EG143" s="2331"/>
      <c r="EH143" s="2331"/>
      <c r="EI143" s="2331"/>
      <c r="EJ143" s="2331"/>
      <c r="EK143" s="2331"/>
      <c r="EL143" s="2331"/>
      <c r="EM143" s="2331"/>
      <c r="EN143" s="2331"/>
      <c r="EO143" s="2331"/>
      <c r="EP143" s="2331"/>
      <c r="EQ143" s="2331"/>
      <c r="ER143" s="2331"/>
      <c r="ES143" s="2331"/>
      <c r="ET143" s="2331"/>
      <c r="EU143" s="2331"/>
      <c r="EV143" s="2331"/>
      <c r="EW143" s="2331"/>
      <c r="EX143" s="2331"/>
      <c r="EY143" s="2331"/>
      <c r="EZ143" s="2331"/>
      <c r="FA143" s="2331"/>
      <c r="FB143" s="2331"/>
      <c r="FC143" s="2331"/>
      <c r="FD143" s="2331"/>
      <c r="FE143" s="2331"/>
      <c r="FF143" s="2331"/>
      <c r="FG143" s="2331"/>
      <c r="FH143" s="2331"/>
      <c r="FI143" s="2331"/>
      <c r="FJ143" s="2331"/>
      <c r="FK143" s="2331"/>
      <c r="FL143" s="2331"/>
      <c r="FM143" s="2331"/>
      <c r="FN143" s="2331"/>
      <c r="FO143" s="2331"/>
      <c r="FP143" s="2331"/>
      <c r="FQ143" s="2331"/>
      <c r="FR143" s="2331"/>
      <c r="FS143" s="2331"/>
      <c r="FT143" s="2331"/>
      <c r="FU143" s="2331"/>
      <c r="FV143" s="2331"/>
      <c r="FW143" s="2331"/>
      <c r="FX143" s="2331"/>
      <c r="FY143" s="2331"/>
      <c r="FZ143" s="2331"/>
      <c r="GA143" s="2331"/>
      <c r="GB143" s="2331"/>
      <c r="GC143" s="2331"/>
    </row>
    <row r="144" spans="1:185" ht="12.75" customHeight="1">
      <c r="A144" s="2585" t="s">
        <v>590</v>
      </c>
      <c r="B144" s="2518"/>
      <c r="C144" s="598"/>
      <c r="D144" s="2646"/>
      <c r="E144" s="2647" t="s">
        <v>1027</v>
      </c>
      <c r="F144" s="2494"/>
      <c r="G144" s="2370" t="s">
        <v>1027</v>
      </c>
      <c r="H144" s="2620" t="s">
        <v>1027</v>
      </c>
      <c r="I144" s="2620" t="s">
        <v>1027</v>
      </c>
      <c r="J144" s="2649" t="s">
        <v>1027</v>
      </c>
      <c r="K144" s="2649" t="s">
        <v>1027</v>
      </c>
      <c r="L144" s="2650" t="s">
        <v>1027</v>
      </c>
      <c r="M144" s="2651" t="s">
        <v>1027</v>
      </c>
      <c r="N144" s="2620" t="s">
        <v>1027</v>
      </c>
      <c r="O144" s="2649" t="s">
        <v>1027</v>
      </c>
      <c r="P144" s="2649" t="s">
        <v>1027</v>
      </c>
      <c r="Q144" s="2650" t="s">
        <v>1027</v>
      </c>
      <c r="R144" s="2651" t="s">
        <v>1027</v>
      </c>
      <c r="S144" s="2620" t="s">
        <v>1027</v>
      </c>
      <c r="T144" s="2649" t="s">
        <v>1027</v>
      </c>
      <c r="U144" s="2649" t="s">
        <v>1027</v>
      </c>
      <c r="V144" s="2650" t="s">
        <v>1027</v>
      </c>
      <c r="W144" s="2651" t="s">
        <v>1027</v>
      </c>
      <c r="X144" s="2620" t="s">
        <v>1027</v>
      </c>
      <c r="Y144" s="2649" t="s">
        <v>1027</v>
      </c>
      <c r="Z144" s="2649" t="s">
        <v>1027</v>
      </c>
      <c r="AA144" s="2650" t="s">
        <v>1027</v>
      </c>
      <c r="AD144" s="2518"/>
    </row>
    <row r="145" spans="1:30" ht="12.75" customHeight="1">
      <c r="A145" s="2585" t="s">
        <v>590</v>
      </c>
      <c r="B145" s="2518"/>
      <c r="C145" s="598"/>
      <c r="D145" s="2646"/>
      <c r="E145" s="2647" t="s">
        <v>1027</v>
      </c>
      <c r="F145" s="2494"/>
      <c r="G145" s="2370" t="s">
        <v>1027</v>
      </c>
      <c r="H145" s="2620" t="s">
        <v>1027</v>
      </c>
      <c r="I145" s="2620" t="s">
        <v>1027</v>
      </c>
      <c r="J145" s="2649" t="s">
        <v>1027</v>
      </c>
      <c r="K145" s="2649" t="s">
        <v>1027</v>
      </c>
      <c r="L145" s="2650" t="s">
        <v>1027</v>
      </c>
      <c r="M145" s="2651" t="s">
        <v>1027</v>
      </c>
      <c r="N145" s="2620" t="s">
        <v>1027</v>
      </c>
      <c r="O145" s="2649" t="s">
        <v>1027</v>
      </c>
      <c r="P145" s="2649" t="s">
        <v>1027</v>
      </c>
      <c r="Q145" s="2650" t="s">
        <v>1027</v>
      </c>
      <c r="R145" s="2651" t="s">
        <v>1027</v>
      </c>
      <c r="S145" s="2620" t="s">
        <v>1027</v>
      </c>
      <c r="T145" s="2649" t="s">
        <v>1027</v>
      </c>
      <c r="U145" s="2649" t="s">
        <v>1027</v>
      </c>
      <c r="V145" s="2650" t="s">
        <v>1027</v>
      </c>
      <c r="W145" s="2651" t="s">
        <v>1027</v>
      </c>
      <c r="X145" s="2620" t="s">
        <v>1027</v>
      </c>
      <c r="Y145" s="2649" t="s">
        <v>1027</v>
      </c>
      <c r="Z145" s="2649" t="s">
        <v>1027</v>
      </c>
      <c r="AA145" s="2650" t="s">
        <v>1027</v>
      </c>
      <c r="AD145" s="2518"/>
    </row>
    <row r="146" spans="1:30" ht="12.75" customHeight="1">
      <c r="A146" s="2585" t="s">
        <v>590</v>
      </c>
      <c r="B146" s="2518"/>
      <c r="C146" s="598"/>
      <c r="D146" s="2646"/>
      <c r="E146" s="2647" t="s">
        <v>1027</v>
      </c>
      <c r="F146" s="2494"/>
      <c r="G146" s="2370" t="s">
        <v>1027</v>
      </c>
      <c r="H146" s="2620" t="s">
        <v>1027</v>
      </c>
      <c r="I146" s="2620" t="s">
        <v>1027</v>
      </c>
      <c r="J146" s="2649" t="s">
        <v>1027</v>
      </c>
      <c r="K146" s="2649" t="s">
        <v>1027</v>
      </c>
      <c r="L146" s="2650" t="s">
        <v>1027</v>
      </c>
      <c r="M146" s="2651" t="s">
        <v>1027</v>
      </c>
      <c r="N146" s="2620" t="s">
        <v>1027</v>
      </c>
      <c r="O146" s="2649" t="s">
        <v>1027</v>
      </c>
      <c r="P146" s="2649" t="s">
        <v>1027</v>
      </c>
      <c r="Q146" s="2650" t="s">
        <v>1027</v>
      </c>
      <c r="R146" s="2651" t="s">
        <v>1027</v>
      </c>
      <c r="S146" s="2620" t="s">
        <v>1027</v>
      </c>
      <c r="T146" s="2649" t="s">
        <v>1027</v>
      </c>
      <c r="U146" s="2649" t="s">
        <v>1027</v>
      </c>
      <c r="V146" s="2650" t="s">
        <v>1027</v>
      </c>
      <c r="W146" s="2651" t="s">
        <v>1027</v>
      </c>
      <c r="X146" s="2620" t="s">
        <v>1027</v>
      </c>
      <c r="Y146" s="2649" t="s">
        <v>1027</v>
      </c>
      <c r="Z146" s="2649" t="s">
        <v>1027</v>
      </c>
      <c r="AA146" s="2650" t="s">
        <v>1027</v>
      </c>
      <c r="AD146" s="2518"/>
    </row>
    <row r="147" spans="1:30" ht="12.75" customHeight="1">
      <c r="A147" s="2585" t="s">
        <v>590</v>
      </c>
      <c r="B147" s="2518"/>
      <c r="C147" s="598"/>
      <c r="D147" s="2646"/>
      <c r="E147" s="2647" t="s">
        <v>1027</v>
      </c>
      <c r="F147" s="2494"/>
      <c r="G147" s="2370" t="s">
        <v>1027</v>
      </c>
      <c r="H147" s="2620" t="s">
        <v>1027</v>
      </c>
      <c r="I147" s="2620" t="s">
        <v>1027</v>
      </c>
      <c r="J147" s="2649" t="s">
        <v>1027</v>
      </c>
      <c r="K147" s="2649" t="s">
        <v>1027</v>
      </c>
      <c r="L147" s="2650" t="s">
        <v>1027</v>
      </c>
      <c r="M147" s="2651" t="s">
        <v>1027</v>
      </c>
      <c r="N147" s="2620" t="s">
        <v>1027</v>
      </c>
      <c r="O147" s="2649" t="s">
        <v>1027</v>
      </c>
      <c r="P147" s="2649" t="s">
        <v>1027</v>
      </c>
      <c r="Q147" s="2650" t="s">
        <v>1027</v>
      </c>
      <c r="R147" s="2651" t="s">
        <v>1027</v>
      </c>
      <c r="S147" s="2620" t="s">
        <v>1027</v>
      </c>
      <c r="T147" s="2649" t="s">
        <v>1027</v>
      </c>
      <c r="U147" s="2649" t="s">
        <v>1027</v>
      </c>
      <c r="V147" s="2650" t="s">
        <v>1027</v>
      </c>
      <c r="W147" s="2651" t="s">
        <v>1027</v>
      </c>
      <c r="X147" s="2620" t="s">
        <v>1027</v>
      </c>
      <c r="Y147" s="2649" t="s">
        <v>1027</v>
      </c>
      <c r="Z147" s="2649" t="s">
        <v>1027</v>
      </c>
      <c r="AA147" s="2650" t="s">
        <v>1027</v>
      </c>
      <c r="AD147" s="2518"/>
    </row>
    <row r="148" spans="1:30" ht="12.75" customHeight="1">
      <c r="A148" s="2585" t="s">
        <v>590</v>
      </c>
      <c r="B148" s="2518"/>
      <c r="C148" s="598"/>
      <c r="D148" s="2646"/>
      <c r="E148" s="2647" t="s">
        <v>1027</v>
      </c>
      <c r="F148" s="2494"/>
      <c r="G148" s="2370" t="s">
        <v>1027</v>
      </c>
      <c r="H148" s="2620" t="s">
        <v>1027</v>
      </c>
      <c r="I148" s="2620" t="s">
        <v>1027</v>
      </c>
      <c r="J148" s="2649" t="s">
        <v>1027</v>
      </c>
      <c r="K148" s="2649" t="s">
        <v>1027</v>
      </c>
      <c r="L148" s="2650" t="s">
        <v>1027</v>
      </c>
      <c r="M148" s="2651" t="s">
        <v>1027</v>
      </c>
      <c r="N148" s="2620" t="s">
        <v>1027</v>
      </c>
      <c r="O148" s="2649" t="s">
        <v>1027</v>
      </c>
      <c r="P148" s="2649" t="s">
        <v>1027</v>
      </c>
      <c r="Q148" s="2650" t="s">
        <v>1027</v>
      </c>
      <c r="R148" s="2651" t="s">
        <v>1027</v>
      </c>
      <c r="S148" s="2620" t="s">
        <v>1027</v>
      </c>
      <c r="T148" s="2649" t="s">
        <v>1027</v>
      </c>
      <c r="U148" s="2649" t="s">
        <v>1027</v>
      </c>
      <c r="V148" s="2650" t="s">
        <v>1027</v>
      </c>
      <c r="W148" s="2651" t="s">
        <v>1027</v>
      </c>
      <c r="X148" s="2620" t="s">
        <v>1027</v>
      </c>
      <c r="Y148" s="2649" t="s">
        <v>1027</v>
      </c>
      <c r="Z148" s="2649" t="s">
        <v>1027</v>
      </c>
      <c r="AA148" s="2650" t="s">
        <v>1027</v>
      </c>
      <c r="AD148" s="2518"/>
    </row>
    <row r="149" spans="1:30" ht="12.75" customHeight="1">
      <c r="A149" s="2585" t="s">
        <v>590</v>
      </c>
      <c r="B149" s="2518"/>
      <c r="C149" s="598"/>
      <c r="D149" s="2646"/>
      <c r="E149" s="2647" t="s">
        <v>1027</v>
      </c>
      <c r="F149" s="2494"/>
      <c r="G149" s="2370" t="s">
        <v>1027</v>
      </c>
      <c r="H149" s="2620" t="s">
        <v>1027</v>
      </c>
      <c r="I149" s="2620" t="s">
        <v>1027</v>
      </c>
      <c r="J149" s="2649" t="s">
        <v>1027</v>
      </c>
      <c r="K149" s="2649" t="s">
        <v>1027</v>
      </c>
      <c r="L149" s="2650" t="s">
        <v>1027</v>
      </c>
      <c r="M149" s="2651" t="s">
        <v>1027</v>
      </c>
      <c r="N149" s="2620" t="s">
        <v>1027</v>
      </c>
      <c r="O149" s="2649" t="s">
        <v>1027</v>
      </c>
      <c r="P149" s="2649" t="s">
        <v>1027</v>
      </c>
      <c r="Q149" s="2650" t="s">
        <v>1027</v>
      </c>
      <c r="R149" s="2651" t="s">
        <v>1027</v>
      </c>
      <c r="S149" s="2620" t="s">
        <v>1027</v>
      </c>
      <c r="T149" s="2649" t="s">
        <v>1027</v>
      </c>
      <c r="U149" s="2649" t="s">
        <v>1027</v>
      </c>
      <c r="V149" s="2650" t="s">
        <v>1027</v>
      </c>
      <c r="W149" s="2651" t="s">
        <v>1027</v>
      </c>
      <c r="X149" s="2620" t="s">
        <v>1027</v>
      </c>
      <c r="Y149" s="2649" t="s">
        <v>1027</v>
      </c>
      <c r="Z149" s="2649" t="s">
        <v>1027</v>
      </c>
      <c r="AA149" s="2650" t="s">
        <v>1027</v>
      </c>
      <c r="AD149" s="2518"/>
    </row>
    <row r="150" spans="1:30" ht="12.75" customHeight="1">
      <c r="A150" s="2585" t="s">
        <v>590</v>
      </c>
      <c r="B150" s="2518"/>
      <c r="C150" s="598"/>
      <c r="D150" s="2646"/>
      <c r="E150" s="2647" t="s">
        <v>1027</v>
      </c>
      <c r="F150" s="2494"/>
      <c r="G150" s="2370" t="s">
        <v>1027</v>
      </c>
      <c r="H150" s="2620" t="s">
        <v>1027</v>
      </c>
      <c r="I150" s="2620" t="s">
        <v>1027</v>
      </c>
      <c r="J150" s="2649" t="s">
        <v>1027</v>
      </c>
      <c r="K150" s="2649" t="s">
        <v>1027</v>
      </c>
      <c r="L150" s="2650" t="s">
        <v>1027</v>
      </c>
      <c r="M150" s="2651" t="s">
        <v>1027</v>
      </c>
      <c r="N150" s="2620" t="s">
        <v>1027</v>
      </c>
      <c r="O150" s="2649" t="s">
        <v>1027</v>
      </c>
      <c r="P150" s="2649" t="s">
        <v>1027</v>
      </c>
      <c r="Q150" s="2650" t="s">
        <v>1027</v>
      </c>
      <c r="R150" s="2651" t="s">
        <v>1027</v>
      </c>
      <c r="S150" s="2620" t="s">
        <v>1027</v>
      </c>
      <c r="T150" s="2649" t="s">
        <v>1027</v>
      </c>
      <c r="U150" s="2649" t="s">
        <v>1027</v>
      </c>
      <c r="V150" s="2650" t="s">
        <v>1027</v>
      </c>
      <c r="W150" s="2651" t="s">
        <v>1027</v>
      </c>
      <c r="X150" s="2620" t="s">
        <v>1027</v>
      </c>
      <c r="Y150" s="2649" t="s">
        <v>1027</v>
      </c>
      <c r="Z150" s="2649" t="s">
        <v>1027</v>
      </c>
      <c r="AA150" s="2650" t="s">
        <v>1027</v>
      </c>
      <c r="AD150" s="2518"/>
    </row>
    <row r="151" spans="1:30" ht="12.75" customHeight="1">
      <c r="A151" s="2585" t="s">
        <v>590</v>
      </c>
      <c r="B151" s="2518"/>
      <c r="C151" s="598"/>
      <c r="D151" s="2646"/>
      <c r="E151" s="2647" t="s">
        <v>1027</v>
      </c>
      <c r="F151" s="2494"/>
      <c r="G151" s="2370" t="s">
        <v>1027</v>
      </c>
      <c r="H151" s="2620" t="s">
        <v>1027</v>
      </c>
      <c r="I151" s="2620" t="s">
        <v>1027</v>
      </c>
      <c r="J151" s="2649" t="s">
        <v>1027</v>
      </c>
      <c r="K151" s="2649" t="s">
        <v>1027</v>
      </c>
      <c r="L151" s="2650" t="s">
        <v>1027</v>
      </c>
      <c r="M151" s="2651" t="s">
        <v>1027</v>
      </c>
      <c r="N151" s="2620" t="s">
        <v>1027</v>
      </c>
      <c r="O151" s="2649" t="s">
        <v>1027</v>
      </c>
      <c r="P151" s="2649" t="s">
        <v>1027</v>
      </c>
      <c r="Q151" s="2650" t="s">
        <v>1027</v>
      </c>
      <c r="R151" s="2651" t="s">
        <v>1027</v>
      </c>
      <c r="S151" s="2620" t="s">
        <v>1027</v>
      </c>
      <c r="T151" s="2649" t="s">
        <v>1027</v>
      </c>
      <c r="U151" s="2649" t="s">
        <v>1027</v>
      </c>
      <c r="V151" s="2650" t="s">
        <v>1027</v>
      </c>
      <c r="W151" s="2651" t="s">
        <v>1027</v>
      </c>
      <c r="X151" s="2620" t="s">
        <v>1027</v>
      </c>
      <c r="Y151" s="2649" t="s">
        <v>1027</v>
      </c>
      <c r="Z151" s="2649" t="s">
        <v>1027</v>
      </c>
      <c r="AA151" s="2650" t="s">
        <v>1027</v>
      </c>
      <c r="AD151" s="2518"/>
    </row>
    <row r="152" spans="1:30" ht="12.75" customHeight="1">
      <c r="A152" s="2585" t="s">
        <v>590</v>
      </c>
      <c r="B152" s="2518"/>
      <c r="C152" s="598"/>
      <c r="D152" s="2646"/>
      <c r="E152" s="2647" t="s">
        <v>1027</v>
      </c>
      <c r="F152" s="2494"/>
      <c r="G152" s="2370" t="s">
        <v>1027</v>
      </c>
      <c r="H152" s="2620" t="s">
        <v>1027</v>
      </c>
      <c r="I152" s="2620" t="s">
        <v>1027</v>
      </c>
      <c r="J152" s="2649" t="s">
        <v>1027</v>
      </c>
      <c r="K152" s="2649" t="s">
        <v>1027</v>
      </c>
      <c r="L152" s="2650" t="s">
        <v>1027</v>
      </c>
      <c r="M152" s="2651" t="s">
        <v>1027</v>
      </c>
      <c r="N152" s="2620" t="s">
        <v>1027</v>
      </c>
      <c r="O152" s="2649" t="s">
        <v>1027</v>
      </c>
      <c r="P152" s="2649" t="s">
        <v>1027</v>
      </c>
      <c r="Q152" s="2650" t="s">
        <v>1027</v>
      </c>
      <c r="R152" s="2651" t="s">
        <v>1027</v>
      </c>
      <c r="S152" s="2620" t="s">
        <v>1027</v>
      </c>
      <c r="T152" s="2649" t="s">
        <v>1027</v>
      </c>
      <c r="U152" s="2649" t="s">
        <v>1027</v>
      </c>
      <c r="V152" s="2650" t="s">
        <v>1027</v>
      </c>
      <c r="W152" s="2651" t="s">
        <v>1027</v>
      </c>
      <c r="X152" s="2620" t="s">
        <v>1027</v>
      </c>
      <c r="Y152" s="2649" t="s">
        <v>1027</v>
      </c>
      <c r="Z152" s="2649" t="s">
        <v>1027</v>
      </c>
      <c r="AA152" s="2650" t="s">
        <v>1027</v>
      </c>
      <c r="AD152" s="2518"/>
    </row>
    <row r="153" spans="1:30" ht="13.8">
      <c r="A153" s="2585" t="s">
        <v>590</v>
      </c>
      <c r="B153" s="2518"/>
      <c r="C153" s="598"/>
      <c r="D153" s="2646"/>
      <c r="E153" s="2647" t="s">
        <v>1027</v>
      </c>
      <c r="F153" s="2494"/>
      <c r="G153" s="2370" t="s">
        <v>1027</v>
      </c>
      <c r="H153" s="2620" t="s">
        <v>1027</v>
      </c>
      <c r="I153" s="2620" t="s">
        <v>1027</v>
      </c>
      <c r="J153" s="2649" t="s">
        <v>1027</v>
      </c>
      <c r="K153" s="2649" t="s">
        <v>1027</v>
      </c>
      <c r="L153" s="2650" t="s">
        <v>1027</v>
      </c>
      <c r="M153" s="2651" t="s">
        <v>1027</v>
      </c>
      <c r="N153" s="2620" t="s">
        <v>1027</v>
      </c>
      <c r="O153" s="2649" t="s">
        <v>1027</v>
      </c>
      <c r="P153" s="2649" t="s">
        <v>1027</v>
      </c>
      <c r="Q153" s="2650" t="s">
        <v>1027</v>
      </c>
      <c r="R153" s="2651" t="s">
        <v>1027</v>
      </c>
      <c r="S153" s="2620" t="s">
        <v>1027</v>
      </c>
      <c r="T153" s="2649" t="s">
        <v>1027</v>
      </c>
      <c r="U153" s="2649" t="s">
        <v>1027</v>
      </c>
      <c r="V153" s="2650" t="s">
        <v>1027</v>
      </c>
      <c r="W153" s="2651" t="s">
        <v>1027</v>
      </c>
      <c r="X153" s="2620" t="s">
        <v>1027</v>
      </c>
      <c r="Y153" s="2649" t="s">
        <v>1027</v>
      </c>
      <c r="Z153" s="2649" t="s">
        <v>1027</v>
      </c>
      <c r="AA153" s="2650" t="s">
        <v>1027</v>
      </c>
      <c r="AD153" s="2518"/>
    </row>
    <row r="154" spans="1:30" ht="13.8">
      <c r="A154" s="2585"/>
      <c r="B154" s="2518"/>
      <c r="C154" s="598"/>
      <c r="E154" s="2647"/>
      <c r="F154" s="2494"/>
      <c r="H154" s="2625"/>
      <c r="AD154" s="2518"/>
    </row>
    <row r="155" spans="1:30" ht="13.8">
      <c r="A155" s="2518"/>
      <c r="B155" s="2518"/>
      <c r="C155" s="598"/>
      <c r="E155" s="2638"/>
      <c r="F155" s="2494"/>
      <c r="G155" s="2625" t="s">
        <v>38</v>
      </c>
      <c r="H155" s="2625">
        <v>1.1496562499999998</v>
      </c>
      <c r="I155" s="2625">
        <v>0.23977374999999995</v>
      </c>
      <c r="J155" s="2625">
        <v>1.0997708333333334</v>
      </c>
      <c r="K155" s="2625">
        <v>1.0247915977438267</v>
      </c>
      <c r="L155" s="2654"/>
      <c r="M155" s="2625">
        <v>1.3350987499999998</v>
      </c>
      <c r="N155" s="2625">
        <v>0.43360375000000001</v>
      </c>
      <c r="O155" s="2625">
        <v>1.2233991666666666</v>
      </c>
      <c r="P155" s="2625">
        <v>1.1401056698679191</v>
      </c>
      <c r="Q155" s="2654"/>
      <c r="R155" s="2625">
        <v>1.2500025000000001</v>
      </c>
      <c r="S155" s="2625">
        <v>0.34778999999999999</v>
      </c>
      <c r="T155" s="2625">
        <v>1.1666683333333332</v>
      </c>
      <c r="U155" s="2625">
        <v>1.0838565003896723</v>
      </c>
      <c r="V155" s="2494"/>
      <c r="W155" s="2625">
        <v>1.3446100000000001</v>
      </c>
      <c r="X155" s="2625">
        <v>0.43510874999999999</v>
      </c>
      <c r="Y155" s="2625">
        <v>1.2297400000000001</v>
      </c>
      <c r="Z155" s="2625">
        <v>1.1451784303348189</v>
      </c>
      <c r="AA155" s="2494"/>
      <c r="AD155" s="2518"/>
    </row>
    <row r="156" spans="1:30" ht="13.8">
      <c r="A156" s="2518"/>
      <c r="B156" s="2518"/>
      <c r="C156" s="598"/>
      <c r="E156" s="2638"/>
      <c r="F156" s="2494"/>
      <c r="G156" s="2625" t="s">
        <v>39</v>
      </c>
      <c r="H156" s="2625">
        <v>1.1942699999999999</v>
      </c>
      <c r="I156" s="2625">
        <v>0.24713999999999997</v>
      </c>
      <c r="J156" s="2625">
        <v>1.1295133333333334</v>
      </c>
      <c r="K156" s="2625">
        <v>1.0672388017595766</v>
      </c>
      <c r="L156" s="2654"/>
      <c r="M156" s="2625">
        <v>1.36117</v>
      </c>
      <c r="N156" s="2625">
        <v>0.50241000000000002</v>
      </c>
      <c r="O156" s="2625">
        <v>1.24078</v>
      </c>
      <c r="P156" s="2625">
        <v>1.1809474466683114</v>
      </c>
      <c r="Q156" s="2654"/>
      <c r="R156" s="2625">
        <v>1.311715</v>
      </c>
      <c r="S156" s="2625">
        <v>0.39760499999999999</v>
      </c>
      <c r="T156" s="2625">
        <v>1.2078100000000001</v>
      </c>
      <c r="U156" s="2625">
        <v>1.1335415089421887</v>
      </c>
      <c r="V156" s="2494"/>
      <c r="W156" s="2625">
        <v>1.313815</v>
      </c>
      <c r="X156" s="2625">
        <v>0.46352000000000004</v>
      </c>
      <c r="Y156" s="2625">
        <v>1.2092100000000001</v>
      </c>
      <c r="Z156" s="2625">
        <v>1.1094844185971471</v>
      </c>
      <c r="AA156" s="2494"/>
      <c r="AD156" s="2518"/>
    </row>
    <row r="157" spans="1:30" ht="13.8">
      <c r="A157" s="2518"/>
      <c r="B157" s="2518"/>
      <c r="C157" s="598"/>
      <c r="E157" s="2638" t="s">
        <v>1646</v>
      </c>
      <c r="F157" s="2655">
        <v>8</v>
      </c>
      <c r="G157" s="2654" t="s">
        <v>1647</v>
      </c>
      <c r="H157" s="2656">
        <v>0.16963236760436534</v>
      </c>
      <c r="I157" s="2390"/>
      <c r="L157" s="2654"/>
      <c r="M157" s="2656">
        <v>0.12922484910636409</v>
      </c>
      <c r="N157" s="2390"/>
      <c r="Q157" s="2654"/>
      <c r="R157" s="2656">
        <v>9.6143181890902388E-2</v>
      </c>
      <c r="S157" s="2390"/>
      <c r="V157" s="2654"/>
      <c r="W157" s="2656">
        <v>0.11972619142980244</v>
      </c>
      <c r="X157" s="2390"/>
      <c r="AA157" s="2654"/>
      <c r="AD157" s="2518"/>
    </row>
    <row r="158" spans="1:30" ht="12.75" customHeight="1">
      <c r="A158" s="2518"/>
      <c r="B158" s="2518"/>
      <c r="C158" s="598"/>
      <c r="E158" s="2285"/>
      <c r="H158" s="2625"/>
      <c r="AD158" s="2518"/>
    </row>
    <row r="159" spans="1:30" ht="12.75" customHeight="1">
      <c r="A159" s="2518"/>
      <c r="B159" s="2518"/>
      <c r="C159" s="598"/>
      <c r="E159" s="2285"/>
      <c r="H159" s="2625"/>
      <c r="AD159" s="2518"/>
    </row>
    <row r="160" spans="1:30" ht="15.6">
      <c r="A160" s="2518"/>
      <c r="B160" s="2518"/>
      <c r="C160" s="598"/>
      <c r="E160" s="2285"/>
      <c r="H160" s="2657" t="s">
        <v>1641</v>
      </c>
      <c r="I160" s="2657"/>
      <c r="J160" s="2657"/>
      <c r="K160" s="2657"/>
      <c r="L160" s="2657"/>
      <c r="M160" s="2657"/>
      <c r="N160" s="2657"/>
      <c r="O160" s="2657"/>
      <c r="P160" s="2657"/>
      <c r="Q160" s="2657"/>
      <c r="R160" s="2657"/>
      <c r="S160" s="2657"/>
      <c r="T160" s="2657"/>
      <c r="U160" s="2657"/>
      <c r="V160" s="2657"/>
      <c r="W160" s="2657"/>
      <c r="X160" s="2657"/>
      <c r="Y160" s="2657"/>
      <c r="Z160" s="2657"/>
      <c r="AD160" s="2518"/>
    </row>
    <row r="161" spans="1:185" ht="12.75" customHeight="1">
      <c r="A161" s="2518"/>
      <c r="B161" s="2518"/>
      <c r="C161" s="598"/>
      <c r="E161" s="2285"/>
      <c r="H161" s="2658"/>
      <c r="I161" s="2659" t="s">
        <v>1649</v>
      </c>
      <c r="J161" s="2659"/>
      <c r="K161" s="2659"/>
      <c r="L161" s="2659"/>
      <c r="M161" s="2659"/>
      <c r="N161" s="2659" t="s">
        <v>1651</v>
      </c>
      <c r="O161" s="2659"/>
      <c r="P161" s="2659"/>
      <c r="Q161" s="2659"/>
      <c r="R161" s="2659"/>
      <c r="S161" s="2659"/>
      <c r="T161" s="2659"/>
      <c r="U161" s="2659"/>
      <c r="V161" s="2659"/>
      <c r="W161" s="2659"/>
      <c r="X161" s="2659"/>
      <c r="Y161" s="2659"/>
      <c r="Z161" s="2659"/>
      <c r="AD161" s="2518"/>
    </row>
    <row r="162" spans="1:185" ht="12.75" customHeight="1">
      <c r="A162" s="2518"/>
      <c r="B162" s="2518"/>
      <c r="C162" s="598"/>
      <c r="E162" s="2285"/>
      <c r="H162" s="2660" t="s">
        <v>1661</v>
      </c>
      <c r="I162" s="2661"/>
      <c r="J162" s="2661"/>
      <c r="K162" s="2661"/>
      <c r="M162" s="2660" t="s">
        <v>1661</v>
      </c>
      <c r="N162" s="2661"/>
      <c r="O162" s="2661"/>
      <c r="R162" s="2660" t="s">
        <v>1661</v>
      </c>
      <c r="S162" s="2661"/>
      <c r="T162" s="2661"/>
      <c r="W162" s="2660" t="s">
        <v>1661</v>
      </c>
      <c r="X162" s="2661"/>
      <c r="Y162" s="2661"/>
      <c r="AD162" s="2518"/>
    </row>
    <row r="163" spans="1:185" ht="12.75" customHeight="1">
      <c r="A163" s="2518"/>
      <c r="B163" s="2518"/>
      <c r="C163" s="598"/>
      <c r="E163" s="2285"/>
      <c r="H163" s="2662" t="s">
        <v>1662</v>
      </c>
      <c r="I163" s="2662" t="s">
        <v>1663</v>
      </c>
      <c r="J163" s="2662" t="s">
        <v>1664</v>
      </c>
      <c r="K163" s="2662"/>
      <c r="M163" s="2662" t="s">
        <v>1662</v>
      </c>
      <c r="N163" s="2662" t="s">
        <v>1663</v>
      </c>
      <c r="O163" s="2662" t="s">
        <v>1664</v>
      </c>
      <c r="R163" s="2662" t="s">
        <v>1662</v>
      </c>
      <c r="S163" s="2662" t="s">
        <v>1663</v>
      </c>
      <c r="T163" s="2662" t="s">
        <v>1664</v>
      </c>
      <c r="W163" s="2662" t="s">
        <v>1662</v>
      </c>
      <c r="X163" s="2662" t="s">
        <v>1663</v>
      </c>
      <c r="Y163" s="2662" t="s">
        <v>1664</v>
      </c>
      <c r="AD163" s="2518"/>
    </row>
    <row r="164" spans="1:185" ht="12.75" customHeight="1">
      <c r="A164" s="2585" t="s">
        <v>232</v>
      </c>
      <c r="B164" s="2518"/>
      <c r="C164" s="598"/>
      <c r="E164" s="2285" t="s">
        <v>1494</v>
      </c>
      <c r="H164" s="2663">
        <v>1.984</v>
      </c>
      <c r="I164" s="2664">
        <v>5.3062031007432351</v>
      </c>
      <c r="J164" s="2664" t="s">
        <v>1644</v>
      </c>
      <c r="K164" s="2623"/>
      <c r="M164" s="2663">
        <v>1.9690000000000001</v>
      </c>
      <c r="N164" s="2664">
        <v>17.179650359163748</v>
      </c>
      <c r="O164" s="2664" t="s">
        <v>1644</v>
      </c>
      <c r="R164" s="2663">
        <v>2</v>
      </c>
      <c r="S164" s="2664">
        <v>7.4224293602304803</v>
      </c>
      <c r="T164" s="2664" t="s">
        <v>1644</v>
      </c>
      <c r="W164" s="2663">
        <v>1.9770000000000001</v>
      </c>
      <c r="X164" s="2664">
        <v>12.096995490424256</v>
      </c>
      <c r="Y164" s="2664" t="s">
        <v>1644</v>
      </c>
      <c r="AD164" s="2518"/>
      <c r="AI164" s="2665">
        <v>4</v>
      </c>
      <c r="AJ164" s="2666" t="s">
        <v>1665</v>
      </c>
      <c r="AK164" s="2666" t="s">
        <v>1666</v>
      </c>
      <c r="AL164" s="2666" t="s">
        <v>1667</v>
      </c>
      <c r="AM164" s="2667">
        <v>1</v>
      </c>
      <c r="AN164" s="2667">
        <v>1</v>
      </c>
      <c r="AO164" s="2667">
        <v>2</v>
      </c>
      <c r="AP164" s="2667">
        <v>3</v>
      </c>
      <c r="AQ164" s="2667">
        <v>4</v>
      </c>
      <c r="AR164" s="2667">
        <v>5</v>
      </c>
      <c r="AS164" s="2667">
        <v>6</v>
      </c>
      <c r="AT164" s="2667">
        <v>7</v>
      </c>
      <c r="AU164" s="2667">
        <v>8</v>
      </c>
      <c r="AV164" s="2667">
        <v>9</v>
      </c>
      <c r="AW164" s="2667">
        <v>10</v>
      </c>
      <c r="AX164" s="2667">
        <v>11</v>
      </c>
      <c r="AY164" s="2667">
        <v>12</v>
      </c>
      <c r="AZ164" s="2667">
        <v>13</v>
      </c>
      <c r="BA164" s="2667">
        <v>14</v>
      </c>
      <c r="BB164" s="2667">
        <v>15</v>
      </c>
      <c r="BC164" s="2667">
        <v>16</v>
      </c>
      <c r="BD164" s="2667">
        <v>17</v>
      </c>
      <c r="BE164" s="2667">
        <v>18</v>
      </c>
      <c r="BF164" s="2667">
        <v>19</v>
      </c>
      <c r="BG164" s="2667">
        <v>20</v>
      </c>
      <c r="BH164" s="2667">
        <v>21</v>
      </c>
      <c r="BI164" s="2667">
        <v>22</v>
      </c>
      <c r="BJ164" s="2667">
        <v>23</v>
      </c>
      <c r="BK164" s="2667">
        <v>24</v>
      </c>
      <c r="BL164" s="2667">
        <v>25</v>
      </c>
      <c r="BM164" s="2667">
        <v>26</v>
      </c>
      <c r="BN164" s="2667">
        <v>27</v>
      </c>
      <c r="BO164" s="2667">
        <v>28</v>
      </c>
      <c r="BP164" s="2667">
        <v>29</v>
      </c>
      <c r="BQ164" s="2667">
        <v>30</v>
      </c>
      <c r="BR164" s="2667">
        <v>31</v>
      </c>
      <c r="BS164" s="2667">
        <v>32</v>
      </c>
      <c r="BT164" s="2667">
        <v>33</v>
      </c>
      <c r="BU164" s="2667">
        <v>34</v>
      </c>
      <c r="BV164" s="2667">
        <v>35</v>
      </c>
      <c r="BW164" s="2667">
        <v>36</v>
      </c>
      <c r="BX164" s="2667">
        <v>37</v>
      </c>
      <c r="BY164" s="2667">
        <v>38</v>
      </c>
      <c r="BZ164" s="2667">
        <v>39</v>
      </c>
      <c r="CA164" s="2667">
        <v>40</v>
      </c>
      <c r="CB164" s="2667">
        <v>41</v>
      </c>
      <c r="CC164" s="2667">
        <v>42</v>
      </c>
      <c r="CD164" s="2667">
        <v>43</v>
      </c>
      <c r="CE164" s="2667">
        <v>44</v>
      </c>
      <c r="CF164" s="2667">
        <v>45</v>
      </c>
      <c r="CG164" s="2667">
        <v>46</v>
      </c>
      <c r="CH164" s="2667">
        <v>47</v>
      </c>
      <c r="CI164" s="2667">
        <v>48</v>
      </c>
      <c r="CJ164" s="2667">
        <v>49</v>
      </c>
      <c r="CK164" s="2667">
        <v>50</v>
      </c>
      <c r="CL164" s="2667">
        <v>51</v>
      </c>
      <c r="CM164" s="2667">
        <v>52</v>
      </c>
      <c r="CN164" s="2667">
        <v>53</v>
      </c>
      <c r="CO164" s="2667">
        <v>54</v>
      </c>
      <c r="CP164" s="2667">
        <v>55</v>
      </c>
      <c r="CQ164" s="2667">
        <v>56</v>
      </c>
      <c r="CR164" s="2667">
        <v>57</v>
      </c>
      <c r="CS164" s="2667">
        <v>58</v>
      </c>
      <c r="CT164" s="2667">
        <v>59</v>
      </c>
      <c r="CU164" s="2667">
        <v>60</v>
      </c>
      <c r="CV164" s="2667">
        <v>61</v>
      </c>
      <c r="CW164" s="2667">
        <v>62</v>
      </c>
      <c r="CX164" s="2667">
        <v>63</v>
      </c>
      <c r="CY164" s="2667">
        <v>64</v>
      </c>
      <c r="CZ164" s="2667">
        <v>65</v>
      </c>
      <c r="DA164" s="2667">
        <v>66</v>
      </c>
      <c r="DB164" s="2667">
        <v>67</v>
      </c>
      <c r="DC164" s="2667">
        <v>68</v>
      </c>
      <c r="DD164" s="2667">
        <v>69</v>
      </c>
      <c r="DE164" s="2667">
        <v>70</v>
      </c>
      <c r="DF164" s="2667">
        <v>71</v>
      </c>
      <c r="DG164" s="2667">
        <v>72</v>
      </c>
      <c r="DH164" s="2667">
        <v>73</v>
      </c>
      <c r="DI164" s="2667">
        <v>74</v>
      </c>
      <c r="DJ164" s="2667">
        <v>75</v>
      </c>
      <c r="DK164" s="2667">
        <v>76</v>
      </c>
      <c r="DL164" s="2667">
        <v>77</v>
      </c>
      <c r="DM164" s="2667">
        <v>78</v>
      </c>
      <c r="DN164" s="2667">
        <v>79</v>
      </c>
      <c r="DO164" s="2667">
        <v>80</v>
      </c>
      <c r="DP164" s="2667">
        <v>81</v>
      </c>
      <c r="DQ164" s="2667">
        <v>82</v>
      </c>
      <c r="DR164" s="2667">
        <v>83</v>
      </c>
      <c r="DS164" s="2667">
        <v>84</v>
      </c>
      <c r="DT164" s="2667">
        <v>85</v>
      </c>
      <c r="DU164" s="2667">
        <v>86</v>
      </c>
      <c r="DV164" s="2667">
        <v>87</v>
      </c>
      <c r="DW164" s="2667">
        <v>88</v>
      </c>
      <c r="DX164" s="2667">
        <v>89</v>
      </c>
      <c r="DY164" s="2667">
        <v>90</v>
      </c>
      <c r="DZ164" s="2667">
        <v>91</v>
      </c>
      <c r="EA164" s="2667">
        <v>92</v>
      </c>
      <c r="EB164" s="2667">
        <v>93</v>
      </c>
      <c r="EC164" s="2667">
        <v>94</v>
      </c>
      <c r="ED164" s="2667">
        <v>95</v>
      </c>
      <c r="EE164" s="2667">
        <v>96</v>
      </c>
      <c r="EF164" s="2667">
        <v>97</v>
      </c>
      <c r="EG164" s="2667">
        <v>98</v>
      </c>
      <c r="EH164" s="2667">
        <v>99</v>
      </c>
      <c r="EI164" s="2667">
        <v>100</v>
      </c>
      <c r="EJ164" s="2667">
        <v>101</v>
      </c>
      <c r="EK164" s="2667">
        <v>102</v>
      </c>
      <c r="EL164" s="2667">
        <v>103</v>
      </c>
      <c r="EM164" s="2667">
        <v>104</v>
      </c>
      <c r="EN164" s="2667">
        <v>105</v>
      </c>
      <c r="EO164" s="2667">
        <v>106</v>
      </c>
      <c r="EP164" s="2667">
        <v>107</v>
      </c>
      <c r="EQ164" s="2667">
        <v>108</v>
      </c>
      <c r="ER164" s="2667">
        <v>109</v>
      </c>
      <c r="ES164" s="2667">
        <v>110</v>
      </c>
      <c r="ET164" s="2667">
        <v>111</v>
      </c>
      <c r="EU164" s="2667">
        <v>112</v>
      </c>
      <c r="EV164" s="2667">
        <v>113</v>
      </c>
      <c r="EW164" s="2667">
        <v>114</v>
      </c>
      <c r="EX164" s="2667">
        <v>115</v>
      </c>
      <c r="EY164" s="2667">
        <v>116</v>
      </c>
      <c r="EZ164" s="2667">
        <v>117</v>
      </c>
      <c r="FA164" s="2667">
        <v>118</v>
      </c>
      <c r="FB164" s="2667">
        <v>119</v>
      </c>
      <c r="FC164" s="2667">
        <v>120</v>
      </c>
      <c r="FD164" s="2667">
        <v>121</v>
      </c>
      <c r="FE164" s="2667">
        <v>122</v>
      </c>
      <c r="FF164" s="2667">
        <v>123</v>
      </c>
      <c r="FG164" s="2667">
        <v>124</v>
      </c>
      <c r="FH164" s="2667">
        <v>125</v>
      </c>
      <c r="FI164" s="2667">
        <v>126</v>
      </c>
      <c r="FJ164" s="2667">
        <v>127</v>
      </c>
      <c r="FK164" s="2667">
        <v>128</v>
      </c>
      <c r="FL164" s="2667">
        <v>129</v>
      </c>
      <c r="FM164" s="2667">
        <v>130</v>
      </c>
      <c r="FN164" s="2667">
        <v>131</v>
      </c>
      <c r="FO164" s="2667">
        <v>132</v>
      </c>
      <c r="FP164" s="2667">
        <v>133</v>
      </c>
      <c r="FQ164" s="2667">
        <v>134</v>
      </c>
      <c r="FR164" s="2667">
        <v>135</v>
      </c>
      <c r="FS164" s="2667">
        <v>136</v>
      </c>
      <c r="FT164" s="2667">
        <v>137</v>
      </c>
      <c r="FU164" s="2667">
        <v>140</v>
      </c>
      <c r="FV164" s="2667">
        <v>160</v>
      </c>
      <c r="FW164" s="2667">
        <v>180</v>
      </c>
      <c r="FX164" s="2667">
        <v>200</v>
      </c>
      <c r="FY164" s="2667">
        <v>250</v>
      </c>
      <c r="FZ164" s="2667">
        <v>300</v>
      </c>
      <c r="GA164" s="2331"/>
      <c r="GB164" s="2331"/>
      <c r="GC164" s="2331"/>
    </row>
    <row r="165" spans="1:185" ht="12.75" customHeight="1">
      <c r="A165" s="2585" t="s">
        <v>232</v>
      </c>
      <c r="B165" s="2518"/>
      <c r="C165" s="598"/>
      <c r="E165" s="2285" t="s">
        <v>1498</v>
      </c>
      <c r="H165" s="2663">
        <v>1.984</v>
      </c>
      <c r="I165" s="2664">
        <v>9.8799242520277666</v>
      </c>
      <c r="J165" s="2664" t="s">
        <v>1644</v>
      </c>
      <c r="K165" s="2623"/>
      <c r="M165" s="2663">
        <v>1.9690000000000001</v>
      </c>
      <c r="N165" s="2664">
        <v>19.614926092045046</v>
      </c>
      <c r="O165" s="2664" t="s">
        <v>1644</v>
      </c>
      <c r="R165" s="2663">
        <v>2</v>
      </c>
      <c r="S165" s="2664">
        <v>7.0345614852635219</v>
      </c>
      <c r="T165" s="2664" t="s">
        <v>1644</v>
      </c>
      <c r="W165" s="2663">
        <v>1.9770000000000001</v>
      </c>
      <c r="X165" s="2664">
        <v>16.758652162112408</v>
      </c>
      <c r="Y165" s="2664" t="s">
        <v>1644</v>
      </c>
      <c r="AD165" s="2518"/>
      <c r="AI165" s="2668">
        <v>1</v>
      </c>
      <c r="AJ165" s="2669">
        <v>0.2</v>
      </c>
      <c r="AK165" s="2670">
        <v>0.1</v>
      </c>
      <c r="AL165" s="2670"/>
      <c r="AM165" s="2671">
        <v>0</v>
      </c>
      <c r="AN165" s="2672">
        <v>3.0779999999999998</v>
      </c>
      <c r="AO165" s="2672">
        <v>1.8859999999999999</v>
      </c>
      <c r="AP165" s="2672">
        <v>1.6379999999999999</v>
      </c>
      <c r="AQ165" s="2672">
        <v>1.5329999999999999</v>
      </c>
      <c r="AR165" s="2672">
        <v>1.476</v>
      </c>
      <c r="AS165" s="2672">
        <v>1.44</v>
      </c>
      <c r="AT165" s="2672">
        <v>1.415</v>
      </c>
      <c r="AU165" s="2672">
        <v>1.397</v>
      </c>
      <c r="AV165" s="2672">
        <v>1.383</v>
      </c>
      <c r="AW165" s="2672">
        <v>1.3720000000000001</v>
      </c>
      <c r="AX165" s="2672">
        <v>1.363</v>
      </c>
      <c r="AY165" s="2672">
        <v>1.3560000000000001</v>
      </c>
      <c r="AZ165" s="2672">
        <v>1.35</v>
      </c>
      <c r="BA165" s="2672">
        <v>1.345</v>
      </c>
      <c r="BB165" s="2672">
        <v>1.341</v>
      </c>
      <c r="BC165" s="2672">
        <v>1.337</v>
      </c>
      <c r="BD165" s="2672">
        <v>1.333</v>
      </c>
      <c r="BE165" s="2672">
        <v>1.33</v>
      </c>
      <c r="BF165" s="2672">
        <v>1.3280000000000001</v>
      </c>
      <c r="BG165" s="2672">
        <v>1.325</v>
      </c>
      <c r="BH165" s="2672">
        <v>1.323</v>
      </c>
      <c r="BI165" s="2672">
        <v>1.321</v>
      </c>
      <c r="BJ165" s="2672">
        <v>1.319</v>
      </c>
      <c r="BK165" s="2672">
        <v>1.3180000000000001</v>
      </c>
      <c r="BL165" s="2672">
        <v>1.3160000000000001</v>
      </c>
      <c r="BM165" s="2672">
        <v>1.3149999999999999</v>
      </c>
      <c r="BN165" s="2672">
        <v>1.3140000000000001</v>
      </c>
      <c r="BO165" s="2672">
        <v>1.3129999999999999</v>
      </c>
      <c r="BP165" s="2672">
        <v>1.3109999999999999</v>
      </c>
      <c r="BQ165" s="2672">
        <v>1.31</v>
      </c>
      <c r="BR165" s="2672">
        <v>1.3089999999999999</v>
      </c>
      <c r="BS165" s="2672">
        <v>1.3089999999999999</v>
      </c>
      <c r="BT165" s="2672">
        <v>1.3080000000000001</v>
      </c>
      <c r="BU165" s="2672">
        <v>1.3069999999999999</v>
      </c>
      <c r="BV165" s="2672">
        <v>1.306</v>
      </c>
      <c r="BW165" s="2672">
        <v>1.306</v>
      </c>
      <c r="BX165" s="2672">
        <v>1.3049999999999999</v>
      </c>
      <c r="BY165" s="2672">
        <v>1.304</v>
      </c>
      <c r="BZ165" s="2672">
        <v>1.304</v>
      </c>
      <c r="CA165" s="2672">
        <v>1.3029999999999999</v>
      </c>
      <c r="CB165" s="2672">
        <v>1.3029999999999999</v>
      </c>
      <c r="CC165" s="2672">
        <v>1.302</v>
      </c>
      <c r="CD165" s="2672">
        <v>1.302</v>
      </c>
      <c r="CE165" s="2672">
        <v>1.3009999999999999</v>
      </c>
      <c r="CF165" s="2672">
        <v>1.3009999999999999</v>
      </c>
      <c r="CG165" s="2672">
        <v>1.3</v>
      </c>
      <c r="CH165" s="2672">
        <v>1.3</v>
      </c>
      <c r="CI165" s="2672">
        <v>1.2989999999999999</v>
      </c>
      <c r="CJ165" s="2672">
        <v>1.2989999999999999</v>
      </c>
      <c r="CK165" s="2672">
        <v>1.2989999999999999</v>
      </c>
      <c r="CL165" s="2672">
        <v>1.2989999999999999</v>
      </c>
      <c r="CM165" s="2672">
        <v>1.2989999999999999</v>
      </c>
      <c r="CN165" s="2672">
        <v>1.2989999999999999</v>
      </c>
      <c r="CO165" s="2672">
        <v>1.2989999999999999</v>
      </c>
      <c r="CP165" s="2672">
        <v>1.2989999999999999</v>
      </c>
      <c r="CQ165" s="2672">
        <v>1.2989999999999999</v>
      </c>
      <c r="CR165" s="2672">
        <v>1.2989999999999999</v>
      </c>
      <c r="CS165" s="2672">
        <v>1.2989999999999999</v>
      </c>
      <c r="CT165" s="2672">
        <v>1.2989999999999999</v>
      </c>
      <c r="CU165" s="2672">
        <v>1.296</v>
      </c>
      <c r="CV165" s="2672">
        <v>1.296</v>
      </c>
      <c r="CW165" s="2672">
        <v>1.296</v>
      </c>
      <c r="CX165" s="2672">
        <v>1.296</v>
      </c>
      <c r="CY165" s="2672">
        <v>1.296</v>
      </c>
      <c r="CZ165" s="2672">
        <v>1.296</v>
      </c>
      <c r="DA165" s="2672">
        <v>1.296</v>
      </c>
      <c r="DB165" s="2672">
        <v>1.296</v>
      </c>
      <c r="DC165" s="2672">
        <v>1.296</v>
      </c>
      <c r="DD165" s="2672">
        <v>1.296</v>
      </c>
      <c r="DE165" s="2672">
        <v>1.294</v>
      </c>
      <c r="DF165" s="2672">
        <v>1.294</v>
      </c>
      <c r="DG165" s="2672">
        <v>1.294</v>
      </c>
      <c r="DH165" s="2672">
        <v>1.294</v>
      </c>
      <c r="DI165" s="2672">
        <v>1.294</v>
      </c>
      <c r="DJ165" s="2672">
        <v>1.294</v>
      </c>
      <c r="DK165" s="2672">
        <v>1.294</v>
      </c>
      <c r="DL165" s="2672">
        <v>1.294</v>
      </c>
      <c r="DM165" s="2672">
        <v>1.294</v>
      </c>
      <c r="DN165" s="2672">
        <v>1.294</v>
      </c>
      <c r="DO165" s="2672">
        <v>1.292</v>
      </c>
      <c r="DP165" s="2672">
        <v>1.292</v>
      </c>
      <c r="DQ165" s="2672">
        <v>1.292</v>
      </c>
      <c r="DR165" s="2672">
        <v>1.292</v>
      </c>
      <c r="DS165" s="2672">
        <v>1.292</v>
      </c>
      <c r="DT165" s="2672">
        <v>1.292</v>
      </c>
      <c r="DU165" s="2672">
        <v>1.292</v>
      </c>
      <c r="DV165" s="2672">
        <v>1.292</v>
      </c>
      <c r="DW165" s="2672">
        <v>1.292</v>
      </c>
      <c r="DX165" s="2672">
        <v>1.292</v>
      </c>
      <c r="DY165" s="2672">
        <v>1.2909999999999999</v>
      </c>
      <c r="DZ165" s="2672">
        <v>1.2909999999999999</v>
      </c>
      <c r="EA165" s="2672">
        <v>1.2909999999999999</v>
      </c>
      <c r="EB165" s="2672">
        <v>1.2909999999999999</v>
      </c>
      <c r="EC165" s="2672">
        <v>1.2909999999999999</v>
      </c>
      <c r="ED165" s="2672">
        <v>1.2909999999999999</v>
      </c>
      <c r="EE165" s="2672">
        <v>1.2909999999999999</v>
      </c>
      <c r="EF165" s="2672">
        <v>1.2909999999999999</v>
      </c>
      <c r="EG165" s="2672">
        <v>1.2909999999999999</v>
      </c>
      <c r="EH165" s="2672">
        <v>1.2909999999999999</v>
      </c>
      <c r="EI165" s="2672">
        <v>1.29</v>
      </c>
      <c r="EJ165" s="2672">
        <v>1.29</v>
      </c>
      <c r="EK165" s="2672">
        <v>1.29</v>
      </c>
      <c r="EL165" s="2672">
        <v>1.29</v>
      </c>
      <c r="EM165" s="2672">
        <v>1.29</v>
      </c>
      <c r="EN165" s="2672">
        <v>1.2896662828164907</v>
      </c>
      <c r="EO165" s="2672">
        <v>1.289589240817</v>
      </c>
      <c r="EP165" s="2672">
        <v>1.2895136479305567</v>
      </c>
      <c r="EQ165" s="2672">
        <v>1.2894394636530961</v>
      </c>
      <c r="ER165" s="2672">
        <v>1.2893666489761912</v>
      </c>
      <c r="ES165" s="2672">
        <v>1.2892951663187691</v>
      </c>
      <c r="ET165" s="2672">
        <v>1.2892249794616073</v>
      </c>
      <c r="EU165" s="2672">
        <v>1.2891560534876412</v>
      </c>
      <c r="EV165" s="2672">
        <v>1.2890883547225922</v>
      </c>
      <c r="EW165" s="2672">
        <v>1.2890218506808804</v>
      </c>
      <c r="EX165" s="2672">
        <v>1.2889565100132527</v>
      </c>
      <c r="EY165" s="2672">
        <v>1.2888923024581582</v>
      </c>
      <c r="EZ165" s="2672">
        <v>1.288829198793854</v>
      </c>
      <c r="FA165" s="2672">
        <v>1.2887671707957931</v>
      </c>
      <c r="FB165" s="2672">
        <v>1.2887061911924298</v>
      </c>
      <c r="FC165" s="2672">
        <v>1.288646233627365</v>
      </c>
      <c r="FD165" s="2672">
        <v>1.2885872726193597</v>
      </c>
      <c r="FE165" s="2672">
        <v>1.288529283528463</v>
      </c>
      <c r="FF165" s="2672">
        <v>1.2884722425186159</v>
      </c>
      <c r="FG165" s="2672">
        <v>1.2884161265288485</v>
      </c>
      <c r="FH165" s="2672">
        <v>1.2883609132384493</v>
      </c>
      <c r="FI165" s="2672">
        <v>1.2883065810401324</v>
      </c>
      <c r="FJ165" s="2672">
        <v>1.2882531090101628</v>
      </c>
      <c r="FK165" s="2672">
        <v>1.2882004768824298</v>
      </c>
      <c r="FL165" s="2672">
        <v>1.2881486650225002</v>
      </c>
      <c r="FM165" s="2672">
        <v>1.2880976544026326</v>
      </c>
      <c r="FN165" s="2672">
        <v>1.288047426580456</v>
      </c>
      <c r="FO165" s="2672">
        <v>1.2879979636732299</v>
      </c>
      <c r="FP165" s="2672">
        <v>1.287949248340658</v>
      </c>
      <c r="FQ165" s="2672">
        <v>1.2879012637617362</v>
      </c>
      <c r="FR165" s="2672">
        <v>1.2878539936165088</v>
      </c>
      <c r="FS165" s="2672">
        <v>1.287807422067428</v>
      </c>
      <c r="FT165" s="2672">
        <v>1.2877615337414086</v>
      </c>
      <c r="FU165" s="2672">
        <v>1.288</v>
      </c>
      <c r="FV165" s="2672">
        <v>1.2869999999999999</v>
      </c>
      <c r="FW165" s="2672">
        <v>1.286</v>
      </c>
      <c r="FX165" s="2672">
        <v>1.286</v>
      </c>
      <c r="FY165" s="2672">
        <v>1.2849999999999999</v>
      </c>
      <c r="FZ165" s="2672">
        <v>1.284</v>
      </c>
      <c r="GA165" s="2331"/>
      <c r="GB165" s="2331"/>
      <c r="GC165" s="2331"/>
    </row>
    <row r="166" spans="1:185" ht="12.75" customHeight="1">
      <c r="A166" s="2585" t="s">
        <v>232</v>
      </c>
      <c r="B166" s="2518"/>
      <c r="C166" s="598"/>
      <c r="E166" s="2285" t="s">
        <v>1500</v>
      </c>
      <c r="H166" s="2663">
        <v>1.984</v>
      </c>
      <c r="I166" s="2664">
        <v>1.2690788218647455</v>
      </c>
      <c r="J166" s="2664" t="s">
        <v>1645</v>
      </c>
      <c r="K166" s="2623"/>
      <c r="M166" s="2663">
        <v>1.9690000000000001</v>
      </c>
      <c r="N166" s="2664">
        <v>9.7590873987339553</v>
      </c>
      <c r="O166" s="2664" t="s">
        <v>1644</v>
      </c>
      <c r="R166" s="2663">
        <v>2</v>
      </c>
      <c r="S166" s="2664">
        <v>3.4571572290945545</v>
      </c>
      <c r="T166" s="2664" t="s">
        <v>1644</v>
      </c>
      <c r="W166" s="2663">
        <v>1.9770000000000001</v>
      </c>
      <c r="X166" s="2664">
        <v>5.9442047791217894</v>
      </c>
      <c r="Y166" s="2664" t="s">
        <v>1644</v>
      </c>
      <c r="AD166" s="2518"/>
      <c r="AI166" s="2668">
        <v>2</v>
      </c>
      <c r="AJ166" s="2669">
        <v>0.1</v>
      </c>
      <c r="AK166" s="2670">
        <v>0.05</v>
      </c>
      <c r="AL166" s="2670"/>
      <c r="AM166" s="2671">
        <v>0</v>
      </c>
      <c r="AN166" s="2634">
        <v>6.3140000000000001</v>
      </c>
      <c r="AO166" s="2634">
        <v>2.92</v>
      </c>
      <c r="AP166" s="2634">
        <v>2.3530000000000002</v>
      </c>
      <c r="AQ166" s="2634">
        <v>2.1320000000000001</v>
      </c>
      <c r="AR166" s="2634">
        <v>2.0150000000000001</v>
      </c>
      <c r="AS166" s="2634">
        <v>1.9430000000000001</v>
      </c>
      <c r="AT166" s="2634">
        <v>1.895</v>
      </c>
      <c r="AU166" s="2634">
        <v>1.86</v>
      </c>
      <c r="AV166" s="2634">
        <v>1.833</v>
      </c>
      <c r="AW166" s="2634">
        <v>1.8120000000000001</v>
      </c>
      <c r="AX166" s="2634">
        <v>1.796</v>
      </c>
      <c r="AY166" s="2634">
        <v>1.782</v>
      </c>
      <c r="AZ166" s="2634">
        <v>1.7709999999999999</v>
      </c>
      <c r="BA166" s="2634">
        <v>1.7609999999999999</v>
      </c>
      <c r="BB166" s="2634">
        <v>1.7529999999999999</v>
      </c>
      <c r="BC166" s="2634">
        <v>1.746</v>
      </c>
      <c r="BD166" s="2634">
        <v>1.74</v>
      </c>
      <c r="BE166" s="2634">
        <v>1.734</v>
      </c>
      <c r="BF166" s="2634">
        <v>1.7290000000000001</v>
      </c>
      <c r="BG166" s="2634">
        <v>1.7250000000000001</v>
      </c>
      <c r="BH166" s="2634">
        <v>1.7210000000000001</v>
      </c>
      <c r="BI166" s="2634">
        <v>1.7170000000000001</v>
      </c>
      <c r="BJ166" s="2634">
        <v>1.714</v>
      </c>
      <c r="BK166" s="2634">
        <v>1.7110000000000001</v>
      </c>
      <c r="BL166" s="2634">
        <v>1.708</v>
      </c>
      <c r="BM166" s="2634">
        <v>1.706</v>
      </c>
      <c r="BN166" s="2634">
        <v>1.7030000000000001</v>
      </c>
      <c r="BO166" s="2634">
        <v>1.7010000000000001</v>
      </c>
      <c r="BP166" s="2634">
        <v>1.6990000000000001</v>
      </c>
      <c r="BQ166" s="2634">
        <v>1.6970000000000001</v>
      </c>
      <c r="BR166" s="2634">
        <v>1.696</v>
      </c>
      <c r="BS166" s="2634">
        <v>1.694</v>
      </c>
      <c r="BT166" s="2634">
        <v>1.6919999999999999</v>
      </c>
      <c r="BU166" s="2634">
        <v>1.6910000000000001</v>
      </c>
      <c r="BV166" s="2634">
        <v>1.69</v>
      </c>
      <c r="BW166" s="2634">
        <v>1.6879999999999999</v>
      </c>
      <c r="BX166" s="2634">
        <v>1.6870000000000001</v>
      </c>
      <c r="BY166" s="2634">
        <v>1.6859999999999999</v>
      </c>
      <c r="BZ166" s="2634">
        <v>1.6850000000000001</v>
      </c>
      <c r="CA166" s="2634">
        <v>1.6839999999999999</v>
      </c>
      <c r="CB166" s="2634">
        <v>1.6830000000000001</v>
      </c>
      <c r="CC166" s="2634">
        <v>1.6819999999999999</v>
      </c>
      <c r="CD166" s="2634">
        <v>2.681</v>
      </c>
      <c r="CE166" s="2634">
        <v>1.68</v>
      </c>
      <c r="CF166" s="2634">
        <v>1.679</v>
      </c>
      <c r="CG166" s="2634">
        <v>1.679</v>
      </c>
      <c r="CH166" s="2634">
        <v>1.6779999999999999</v>
      </c>
      <c r="CI166" s="2634">
        <v>1.677</v>
      </c>
      <c r="CJ166" s="2634">
        <v>1.677</v>
      </c>
      <c r="CK166" s="2634">
        <v>1.6759999999999999</v>
      </c>
      <c r="CL166" s="2634">
        <v>1.6759999999999999</v>
      </c>
      <c r="CM166" s="2634">
        <v>1.6759999999999999</v>
      </c>
      <c r="CN166" s="2634">
        <v>1.6759999999999999</v>
      </c>
      <c r="CO166" s="2634">
        <v>1.6759999999999999</v>
      </c>
      <c r="CP166" s="2634">
        <v>1.6759999999999999</v>
      </c>
      <c r="CQ166" s="2634">
        <v>1.6759999999999999</v>
      </c>
      <c r="CR166" s="2634">
        <v>1.6759999999999999</v>
      </c>
      <c r="CS166" s="2634">
        <v>1.6759999999999999</v>
      </c>
      <c r="CT166" s="2634">
        <v>1.6759999999999999</v>
      </c>
      <c r="CU166" s="2634">
        <v>1.671</v>
      </c>
      <c r="CV166" s="2634">
        <v>1.671</v>
      </c>
      <c r="CW166" s="2634">
        <v>1.671</v>
      </c>
      <c r="CX166" s="2634">
        <v>1.671</v>
      </c>
      <c r="CY166" s="2634">
        <v>1.671</v>
      </c>
      <c r="CZ166" s="2634">
        <v>1.671</v>
      </c>
      <c r="DA166" s="2634">
        <v>1.671</v>
      </c>
      <c r="DB166" s="2634">
        <v>1.671</v>
      </c>
      <c r="DC166" s="2634">
        <v>1.671</v>
      </c>
      <c r="DD166" s="2634">
        <v>1.671</v>
      </c>
      <c r="DE166" s="2634">
        <v>1.667</v>
      </c>
      <c r="DF166" s="2634">
        <v>1.667</v>
      </c>
      <c r="DG166" s="2634">
        <v>1.667</v>
      </c>
      <c r="DH166" s="2634">
        <v>1.667</v>
      </c>
      <c r="DI166" s="2634">
        <v>1.667</v>
      </c>
      <c r="DJ166" s="2634">
        <v>1.667</v>
      </c>
      <c r="DK166" s="2634">
        <v>1.667</v>
      </c>
      <c r="DL166" s="2634">
        <v>1.667</v>
      </c>
      <c r="DM166" s="2634">
        <v>1.667</v>
      </c>
      <c r="DN166" s="2634">
        <v>1.667</v>
      </c>
      <c r="DO166" s="2634">
        <v>1.6639999999999999</v>
      </c>
      <c r="DP166" s="2634">
        <v>1.6639999999999999</v>
      </c>
      <c r="DQ166" s="2634">
        <v>1.6639999999999999</v>
      </c>
      <c r="DR166" s="2634">
        <v>1.6639999999999999</v>
      </c>
      <c r="DS166" s="2634">
        <v>1.6639999999999999</v>
      </c>
      <c r="DT166" s="2634">
        <v>1.6639999999999999</v>
      </c>
      <c r="DU166" s="2634">
        <v>1.6639999999999999</v>
      </c>
      <c r="DV166" s="2634">
        <v>1.6639999999999999</v>
      </c>
      <c r="DW166" s="2634">
        <v>1.6639999999999999</v>
      </c>
      <c r="DX166" s="2634">
        <v>1.6639999999999999</v>
      </c>
      <c r="DY166" s="2634">
        <v>1.6619999999999999</v>
      </c>
      <c r="DZ166" s="2634">
        <v>1.6619999999999999</v>
      </c>
      <c r="EA166" s="2634">
        <v>1.6619999999999999</v>
      </c>
      <c r="EB166" s="2634">
        <v>1.6619999999999999</v>
      </c>
      <c r="EC166" s="2634">
        <v>1.6619999999999999</v>
      </c>
      <c r="ED166" s="2634">
        <v>1.6619999999999999</v>
      </c>
      <c r="EE166" s="2634">
        <v>1.6619999999999999</v>
      </c>
      <c r="EF166" s="2634">
        <v>1.6619999999999999</v>
      </c>
      <c r="EG166" s="2634">
        <v>1.6619999999999999</v>
      </c>
      <c r="EH166" s="2634">
        <v>1.6619999999999999</v>
      </c>
      <c r="EI166" s="2634">
        <v>1.66</v>
      </c>
      <c r="EJ166" s="2634">
        <v>1.66</v>
      </c>
      <c r="EK166" s="2634">
        <v>1.66</v>
      </c>
      <c r="EL166" s="2634">
        <v>1.66</v>
      </c>
      <c r="EM166" s="2634">
        <v>1.66</v>
      </c>
      <c r="EN166" s="2634">
        <v>1.6594953838965147</v>
      </c>
      <c r="EO166" s="2634">
        <v>1.659356034436807</v>
      </c>
      <c r="EP166" s="2634">
        <v>1.6592193123707744</v>
      </c>
      <c r="EQ166" s="2634">
        <v>1.659085144085477</v>
      </c>
      <c r="ER166" s="2634">
        <v>1.658953458692797</v>
      </c>
      <c r="ES166" s="2634">
        <v>1.658824187904071</v>
      </c>
      <c r="ET166" s="2634">
        <v>1.6586972659113743</v>
      </c>
      <c r="EU166" s="2634">
        <v>1.6585726292778431</v>
      </c>
      <c r="EV166" s="2634">
        <v>1.658450216829733</v>
      </c>
      <c r="EW166" s="2634">
        <v>1.6583299695578222</v>
      </c>
      <c r="EX166" s="2634">
        <v>1.6582118305211169</v>
      </c>
      <c r="EY166" s="2634">
        <v>1.6580957447589912</v>
      </c>
      <c r="EZ166" s="2634">
        <v>1.657981659203335</v>
      </c>
      <c r="FA166" s="2634">
        <v>1.6578695226009086</v>
      </c>
      <c r="FB166" s="2634">
        <v>1.6577592854328596</v>
      </c>
      <c r="FC166" s="2634">
        <v>1.6576508998454447</v>
      </c>
      <c r="FD166" s="2634">
        <v>1.6575443195773287</v>
      </c>
      <c r="FE166" s="2634">
        <v>1.6574394998979067</v>
      </c>
      <c r="FF166" s="2634">
        <v>1.6573363975386184</v>
      </c>
      <c r="FG166" s="2634">
        <v>1.6572349706412122</v>
      </c>
      <c r="FH166" s="2634">
        <v>1.6571351786935744</v>
      </c>
      <c r="FI166" s="2634">
        <v>1.6570369824810474</v>
      </c>
      <c r="FJ166" s="2634">
        <v>1.6569403440324066</v>
      </c>
      <c r="FK166" s="2634">
        <v>1.6568452265717508</v>
      </c>
      <c r="FL166" s="2634">
        <v>1.6567515944721882</v>
      </c>
      <c r="FM166" s="2634">
        <v>1.6566594132095731</v>
      </c>
      <c r="FN166" s="2634">
        <v>1.6565686493239786</v>
      </c>
      <c r="FO166" s="2634">
        <v>1.656479270372798</v>
      </c>
      <c r="FP166" s="2634">
        <v>1.6563912448995977</v>
      </c>
      <c r="FQ166" s="2634">
        <v>1.6563045423913834</v>
      </c>
      <c r="FR166" s="2634">
        <v>1.6562191332462697</v>
      </c>
      <c r="FS166" s="2634">
        <v>1.6561349887386507</v>
      </c>
      <c r="FT166" s="2634">
        <v>1.6560520809870565</v>
      </c>
      <c r="FU166" s="2634">
        <v>1.6559999999999999</v>
      </c>
      <c r="FV166" s="2634">
        <v>1.6539999999999999</v>
      </c>
      <c r="FW166" s="2634">
        <v>1.653</v>
      </c>
      <c r="FX166" s="2634">
        <v>1.653</v>
      </c>
      <c r="FY166" s="2634">
        <v>1.651</v>
      </c>
      <c r="FZ166" s="2634">
        <v>1.65</v>
      </c>
      <c r="GA166" s="2331"/>
      <c r="GB166" s="2331"/>
      <c r="GC166" s="2331"/>
    </row>
    <row r="167" spans="1:185" ht="12.75" customHeight="1">
      <c r="A167" s="2585" t="s">
        <v>232</v>
      </c>
      <c r="B167" s="2518"/>
      <c r="C167" s="598"/>
      <c r="E167" s="2285" t="s">
        <v>1503</v>
      </c>
      <c r="H167" s="2663">
        <v>1.984</v>
      </c>
      <c r="I167" s="2664">
        <v>7.5417932155952583</v>
      </c>
      <c r="J167" s="2664" t="s">
        <v>1644</v>
      </c>
      <c r="K167" s="2623"/>
      <c r="M167" s="2663">
        <v>1.9690000000000001</v>
      </c>
      <c r="N167" s="2664">
        <v>17.699737543368791</v>
      </c>
      <c r="O167" s="2664" t="s">
        <v>1644</v>
      </c>
      <c r="R167" s="2663">
        <v>2</v>
      </c>
      <c r="S167" s="2664">
        <v>6.4130782337831924</v>
      </c>
      <c r="T167" s="2664" t="s">
        <v>1644</v>
      </c>
      <c r="W167" s="2663">
        <v>1.9770000000000001</v>
      </c>
      <c r="X167" s="2664">
        <v>13.980212331999706</v>
      </c>
      <c r="Y167" s="2664" t="s">
        <v>1644</v>
      </c>
      <c r="AD167" s="2518"/>
      <c r="AI167" s="2673">
        <v>3</v>
      </c>
      <c r="AJ167" s="2669">
        <v>0.05</v>
      </c>
      <c r="AK167" s="2670">
        <v>2.5000000000000001E-2</v>
      </c>
      <c r="AL167" s="2670"/>
      <c r="AM167" s="2671">
        <v>0</v>
      </c>
      <c r="AN167" s="2674">
        <v>12.706</v>
      </c>
      <c r="AO167" s="2674">
        <v>4.3029999999999999</v>
      </c>
      <c r="AP167" s="2674">
        <v>3.1819999999999999</v>
      </c>
      <c r="AQ167" s="2674">
        <v>2.7759999999999998</v>
      </c>
      <c r="AR167" s="2674">
        <v>2.5710000000000002</v>
      </c>
      <c r="AS167" s="2674">
        <v>2.4470000000000001</v>
      </c>
      <c r="AT167" s="2674">
        <v>2.3650000000000002</v>
      </c>
      <c r="AU167" s="2674">
        <v>2.306</v>
      </c>
      <c r="AV167" s="2674">
        <v>2.262</v>
      </c>
      <c r="AW167" s="2674">
        <v>2.2280000000000002</v>
      </c>
      <c r="AX167" s="2674">
        <v>2.2010000000000001</v>
      </c>
      <c r="AY167" s="2674">
        <v>2.1789999999999998</v>
      </c>
      <c r="AZ167" s="2674">
        <v>2.16</v>
      </c>
      <c r="BA167" s="2674">
        <v>2.145</v>
      </c>
      <c r="BB167" s="2674">
        <v>2.1309999999999998</v>
      </c>
      <c r="BC167" s="2674">
        <v>2.12</v>
      </c>
      <c r="BD167" s="2674">
        <v>2.11</v>
      </c>
      <c r="BE167" s="2674">
        <v>2.101</v>
      </c>
      <c r="BF167" s="2674">
        <v>2.093</v>
      </c>
      <c r="BG167" s="2674">
        <v>2.0859999999999999</v>
      </c>
      <c r="BH167" s="2674">
        <v>2.08</v>
      </c>
      <c r="BI167" s="2674">
        <v>2.0739999999999998</v>
      </c>
      <c r="BJ167" s="2674">
        <v>2.069</v>
      </c>
      <c r="BK167" s="2674">
        <v>2.0640000000000001</v>
      </c>
      <c r="BL167" s="2674">
        <v>2.06</v>
      </c>
      <c r="BM167" s="2674">
        <v>2.056</v>
      </c>
      <c r="BN167" s="2674">
        <v>2.052</v>
      </c>
      <c r="BO167" s="2674">
        <v>2.048</v>
      </c>
      <c r="BP167" s="2674">
        <v>2.0449999999999999</v>
      </c>
      <c r="BQ167" s="2674">
        <v>2.0419999999999998</v>
      </c>
      <c r="BR167" s="2674">
        <v>2.04</v>
      </c>
      <c r="BS167" s="2674">
        <v>2.0369999999999999</v>
      </c>
      <c r="BT167" s="2674">
        <v>2.0350000000000001</v>
      </c>
      <c r="BU167" s="2674">
        <v>2.032</v>
      </c>
      <c r="BV167" s="2674">
        <v>2.0299999999999998</v>
      </c>
      <c r="BW167" s="2674">
        <v>2.028</v>
      </c>
      <c r="BX167" s="2674">
        <v>2.0259999999999998</v>
      </c>
      <c r="BY167" s="2674">
        <v>2.024</v>
      </c>
      <c r="BZ167" s="2674">
        <v>2.0230000000000001</v>
      </c>
      <c r="CA167" s="2674">
        <v>2.0209999999999999</v>
      </c>
      <c r="CB167" s="2674">
        <v>2.02</v>
      </c>
      <c r="CC167" s="2674">
        <v>2.0179999999999998</v>
      </c>
      <c r="CD167" s="2674">
        <v>2.0169999999999999</v>
      </c>
      <c r="CE167" s="2674">
        <v>2.0150000000000001</v>
      </c>
      <c r="CF167" s="2674">
        <v>2.0139999999999998</v>
      </c>
      <c r="CG167" s="2674">
        <v>2.0129999999999999</v>
      </c>
      <c r="CH167" s="2674">
        <v>2.012</v>
      </c>
      <c r="CI167" s="2674">
        <v>2.0110000000000001</v>
      </c>
      <c r="CJ167" s="2674">
        <v>2.0099999999999998</v>
      </c>
      <c r="CK167" s="2674">
        <v>2.0089999999999999</v>
      </c>
      <c r="CL167" s="2674">
        <v>2.0089999999999999</v>
      </c>
      <c r="CM167" s="2674">
        <v>2.0089999999999999</v>
      </c>
      <c r="CN167" s="2674">
        <v>2.0089999999999999</v>
      </c>
      <c r="CO167" s="2674">
        <v>2.0089999999999999</v>
      </c>
      <c r="CP167" s="2674">
        <v>2.0089999999999999</v>
      </c>
      <c r="CQ167" s="2674">
        <v>2.0089999999999999</v>
      </c>
      <c r="CR167" s="2674">
        <v>2.0089999999999999</v>
      </c>
      <c r="CS167" s="2674">
        <v>2.0089999999999999</v>
      </c>
      <c r="CT167" s="2674">
        <v>2.0089999999999999</v>
      </c>
      <c r="CU167" s="2674">
        <v>2</v>
      </c>
      <c r="CV167" s="2674">
        <v>2</v>
      </c>
      <c r="CW167" s="2674">
        <v>2</v>
      </c>
      <c r="CX167" s="2674">
        <v>2</v>
      </c>
      <c r="CY167" s="2674">
        <v>2</v>
      </c>
      <c r="CZ167" s="2674">
        <v>2</v>
      </c>
      <c r="DA167" s="2674">
        <v>2</v>
      </c>
      <c r="DB167" s="2674">
        <v>2</v>
      </c>
      <c r="DC167" s="2674">
        <v>2</v>
      </c>
      <c r="DD167" s="2674">
        <v>2</v>
      </c>
      <c r="DE167" s="2674">
        <v>1.994</v>
      </c>
      <c r="DF167" s="2674">
        <v>1.994</v>
      </c>
      <c r="DG167" s="2674">
        <v>1.994</v>
      </c>
      <c r="DH167" s="2674">
        <v>1.994</v>
      </c>
      <c r="DI167" s="2674">
        <v>1.994</v>
      </c>
      <c r="DJ167" s="2674">
        <v>1.994</v>
      </c>
      <c r="DK167" s="2674">
        <v>1.994</v>
      </c>
      <c r="DL167" s="2674">
        <v>1.994</v>
      </c>
      <c r="DM167" s="2674">
        <v>1.994</v>
      </c>
      <c r="DN167" s="2674">
        <v>1.994</v>
      </c>
      <c r="DO167" s="2674">
        <v>1.99</v>
      </c>
      <c r="DP167" s="2674">
        <v>1.99</v>
      </c>
      <c r="DQ167" s="2674">
        <v>1.99</v>
      </c>
      <c r="DR167" s="2674">
        <v>1.99</v>
      </c>
      <c r="DS167" s="2674">
        <v>1.99</v>
      </c>
      <c r="DT167" s="2674">
        <v>1.99</v>
      </c>
      <c r="DU167" s="2674">
        <v>1.99</v>
      </c>
      <c r="DV167" s="2674">
        <v>1.99</v>
      </c>
      <c r="DW167" s="2674">
        <v>1.99</v>
      </c>
      <c r="DX167" s="2674">
        <v>1.99</v>
      </c>
      <c r="DY167" s="2674">
        <v>1.9870000000000001</v>
      </c>
      <c r="DZ167" s="2674">
        <v>1.9870000000000001</v>
      </c>
      <c r="EA167" s="2674">
        <v>1.9870000000000001</v>
      </c>
      <c r="EB167" s="2674">
        <v>1.9870000000000001</v>
      </c>
      <c r="EC167" s="2674">
        <v>1.9870000000000001</v>
      </c>
      <c r="ED167" s="2674">
        <v>1.9870000000000001</v>
      </c>
      <c r="EE167" s="2674">
        <v>1.9870000000000001</v>
      </c>
      <c r="EF167" s="2674">
        <v>1.9870000000000001</v>
      </c>
      <c r="EG167" s="2674">
        <v>1.9870000000000001</v>
      </c>
      <c r="EH167" s="2674">
        <v>1.9870000000000001</v>
      </c>
      <c r="EI167" s="2674">
        <v>1.984</v>
      </c>
      <c r="EJ167" s="2674">
        <v>1.984</v>
      </c>
      <c r="EK167" s="2674">
        <v>1.984</v>
      </c>
      <c r="EL167" s="2674">
        <v>1.984</v>
      </c>
      <c r="EM167" s="2674">
        <v>1.984</v>
      </c>
      <c r="EN167" s="2674">
        <v>1.9828152172647813</v>
      </c>
      <c r="EO167" s="2674">
        <v>1.9825972043832381</v>
      </c>
      <c r="EP167" s="2674">
        <v>1.982383311944365</v>
      </c>
      <c r="EQ167" s="2674">
        <v>1.9821734242303535</v>
      </c>
      <c r="ER167" s="2674">
        <v>1.9819674298161405</v>
      </c>
      <c r="ES167" s="2674">
        <v>1.9817652213721746</v>
      </c>
      <c r="ET167" s="2674">
        <v>1.9815666954781177</v>
      </c>
      <c r="EU167" s="2674">
        <v>1.9813717524461687</v>
      </c>
      <c r="EV167" s="2674">
        <v>1.9811802961544998</v>
      </c>
      <c r="EW167" s="2674">
        <v>1.9809922338890518</v>
      </c>
      <c r="EX167" s="2674">
        <v>1.9808074761938923</v>
      </c>
      <c r="EY167" s="2674">
        <v>1.9806259367293055</v>
      </c>
      <c r="EZ167" s="2674">
        <v>1.9804475321373936</v>
      </c>
      <c r="FA167" s="2674">
        <v>1.9802722258377723</v>
      </c>
      <c r="FB167" s="2674">
        <v>1.9800998526995577</v>
      </c>
      <c r="FC167" s="2674">
        <v>1.9799303810037054</v>
      </c>
      <c r="FD167" s="2674">
        <v>1.9797637381062541</v>
      </c>
      <c r="FE167" s="2674">
        <v>1.9795998537679447</v>
      </c>
      <c r="FF167" s="2674">
        <v>1.9794386600561062</v>
      </c>
      <c r="FG167" s="2674">
        <v>1.9792800912500397</v>
      </c>
      <c r="FH167" s="2674">
        <v>1.9791240837523869</v>
      </c>
      <c r="FI167" s="2674">
        <v>1.9789705760036225</v>
      </c>
      <c r="FJ167" s="2674">
        <v>1.9788195084012909</v>
      </c>
      <c r="FK167" s="2674">
        <v>1.9786708232227568</v>
      </c>
      <c r="FL167" s="2674">
        <v>1.9785244645517066</v>
      </c>
      <c r="FM167" s="2674">
        <v>1.978380378208128</v>
      </c>
      <c r="FN167" s="2674">
        <v>1.9782385116811314</v>
      </c>
      <c r="FO167" s="2674">
        <v>1.9780988140657403</v>
      </c>
      <c r="FP167" s="2674">
        <v>1.9779612360012688</v>
      </c>
      <c r="FQ167" s="2674">
        <v>1.9778257296137425</v>
      </c>
      <c r="FR167" s="2674">
        <v>1.9776922484600776</v>
      </c>
      <c r="FS167" s="2674">
        <v>1.9775607474751009</v>
      </c>
      <c r="FT167" s="2674">
        <v>1.9774311829208773</v>
      </c>
      <c r="FU167" s="2674">
        <v>1.9770000000000001</v>
      </c>
      <c r="FV167" s="2674">
        <v>1.9750000000000001</v>
      </c>
      <c r="FW167" s="2674">
        <v>1.9730000000000001</v>
      </c>
      <c r="FX167" s="2674">
        <v>1.972</v>
      </c>
      <c r="FY167" s="2674">
        <v>1.9690000000000001</v>
      </c>
      <c r="FZ167" s="2674">
        <v>1.968</v>
      </c>
      <c r="GA167" s="2331"/>
      <c r="GB167" s="2331"/>
      <c r="GC167" s="2331"/>
    </row>
    <row r="168" spans="1:185" ht="12.75" customHeight="1">
      <c r="A168" s="2585" t="s">
        <v>232</v>
      </c>
      <c r="B168" s="2518"/>
      <c r="C168" s="598"/>
      <c r="E168" s="2285" t="s">
        <v>1504</v>
      </c>
      <c r="H168" s="2663">
        <v>1.984</v>
      </c>
      <c r="I168" s="2664">
        <v>6.3789988220838278</v>
      </c>
      <c r="J168" s="2664" t="s">
        <v>1644</v>
      </c>
      <c r="K168" s="2623"/>
      <c r="M168" s="2663">
        <v>1.9690000000000001</v>
      </c>
      <c r="N168" s="2664">
        <v>17.781733719556719</v>
      </c>
      <c r="O168" s="2664" t="s">
        <v>1644</v>
      </c>
      <c r="R168" s="2663">
        <v>2</v>
      </c>
      <c r="S168" s="2664">
        <v>5.6879836917856883</v>
      </c>
      <c r="T168" s="2664" t="s">
        <v>1644</v>
      </c>
      <c r="W168" s="2663">
        <v>1.9770000000000001</v>
      </c>
      <c r="X168" s="2664">
        <v>13.948823453003122</v>
      </c>
      <c r="Y168" s="2664" t="s">
        <v>1644</v>
      </c>
      <c r="AD168" s="2518"/>
      <c r="AI168" s="2673">
        <v>4</v>
      </c>
      <c r="AJ168" s="2669">
        <v>0.02</v>
      </c>
      <c r="AK168" s="2670">
        <v>0.01</v>
      </c>
      <c r="AL168" s="2670"/>
      <c r="AM168" s="2671">
        <v>0</v>
      </c>
      <c r="AN168" s="2674">
        <v>31.821000000000002</v>
      </c>
      <c r="AO168" s="2674">
        <v>6.9649999999999999</v>
      </c>
      <c r="AP168" s="2674">
        <v>4.5410000000000004</v>
      </c>
      <c r="AQ168" s="2674">
        <v>3.7469999999999999</v>
      </c>
      <c r="AR168" s="2674">
        <v>3.3650000000000002</v>
      </c>
      <c r="AS168" s="2674">
        <v>3.1429999999999998</v>
      </c>
      <c r="AT168" s="2674">
        <v>2.9980000000000002</v>
      </c>
      <c r="AU168" s="2674">
        <v>2.8959999999999999</v>
      </c>
      <c r="AV168" s="2674">
        <v>2.8210000000000002</v>
      </c>
      <c r="AW168" s="2674">
        <v>2.7639999999999998</v>
      </c>
      <c r="AX168" s="2674">
        <v>2.718</v>
      </c>
      <c r="AY168" s="2674">
        <v>2.681</v>
      </c>
      <c r="AZ168" s="2674">
        <v>2.65</v>
      </c>
      <c r="BA168" s="2674">
        <v>2.6240000000000001</v>
      </c>
      <c r="BB168" s="2674">
        <v>2.6019999999999999</v>
      </c>
      <c r="BC168" s="2674">
        <v>2.5830000000000002</v>
      </c>
      <c r="BD168" s="2674">
        <v>2.5670000000000002</v>
      </c>
      <c r="BE168" s="2674">
        <v>2.552</v>
      </c>
      <c r="BF168" s="2674">
        <v>2.5390000000000001</v>
      </c>
      <c r="BG168" s="2674">
        <v>2.528</v>
      </c>
      <c r="BH168" s="2674">
        <v>2.5179999999999998</v>
      </c>
      <c r="BI168" s="2674">
        <v>2.508</v>
      </c>
      <c r="BJ168" s="2674">
        <v>2.5</v>
      </c>
      <c r="BK168" s="2674">
        <v>2.492</v>
      </c>
      <c r="BL168" s="2674">
        <v>2.4849999999999999</v>
      </c>
      <c r="BM168" s="2674">
        <v>2.4790000000000001</v>
      </c>
      <c r="BN168" s="2674">
        <v>2.4729999999999999</v>
      </c>
      <c r="BO168" s="2674">
        <v>2.4670000000000001</v>
      </c>
      <c r="BP168" s="2674">
        <v>2.4620000000000002</v>
      </c>
      <c r="BQ168" s="2674">
        <v>2.4569999999999999</v>
      </c>
      <c r="BR168" s="2674">
        <v>2.4529999999999998</v>
      </c>
      <c r="BS168" s="2674">
        <v>2.4489999999999998</v>
      </c>
      <c r="BT168" s="2674">
        <v>2.4449999999999998</v>
      </c>
      <c r="BU168" s="2674">
        <v>2.4409999999999998</v>
      </c>
      <c r="BV168" s="2674">
        <v>2.4380000000000002</v>
      </c>
      <c r="BW168" s="2674">
        <v>2.4340000000000002</v>
      </c>
      <c r="BX168" s="2674">
        <v>2.431</v>
      </c>
      <c r="BY168" s="2674">
        <v>2.4289999999999998</v>
      </c>
      <c r="BZ168" s="2674">
        <v>2.4260000000000002</v>
      </c>
      <c r="CA168" s="2674">
        <v>2.423</v>
      </c>
      <c r="CB168" s="2674">
        <v>2.4209999999999998</v>
      </c>
      <c r="CC168" s="2674">
        <v>2.4180000000000001</v>
      </c>
      <c r="CD168" s="2674">
        <v>2.4159999999999999</v>
      </c>
      <c r="CE168" s="2674">
        <v>2.4140000000000001</v>
      </c>
      <c r="CF168" s="2674">
        <v>2.4119999999999999</v>
      </c>
      <c r="CG168" s="2674">
        <v>2.41</v>
      </c>
      <c r="CH168" s="2674">
        <v>2.4079999999999999</v>
      </c>
      <c r="CI168" s="2674">
        <v>2.407</v>
      </c>
      <c r="CJ168" s="2674">
        <v>2.4049999999999998</v>
      </c>
      <c r="CK168" s="2674">
        <v>2.403</v>
      </c>
      <c r="CL168" s="2674">
        <v>2.403</v>
      </c>
      <c r="CM168" s="2674">
        <v>2.403</v>
      </c>
      <c r="CN168" s="2674">
        <v>2.403</v>
      </c>
      <c r="CO168" s="2674">
        <v>2.403</v>
      </c>
      <c r="CP168" s="2674">
        <v>2.403</v>
      </c>
      <c r="CQ168" s="2674">
        <v>2.403</v>
      </c>
      <c r="CR168" s="2674">
        <v>2.403</v>
      </c>
      <c r="CS168" s="2674">
        <v>2.403</v>
      </c>
      <c r="CT168" s="2674">
        <v>2.403</v>
      </c>
      <c r="CU168" s="2674">
        <v>2.39</v>
      </c>
      <c r="CV168" s="2674">
        <v>2.39</v>
      </c>
      <c r="CW168" s="2674">
        <v>2.39</v>
      </c>
      <c r="CX168" s="2674">
        <v>2.39</v>
      </c>
      <c r="CY168" s="2674">
        <v>2.39</v>
      </c>
      <c r="CZ168" s="2674">
        <v>2.39</v>
      </c>
      <c r="DA168" s="2674">
        <v>2.39</v>
      </c>
      <c r="DB168" s="2674">
        <v>2.39</v>
      </c>
      <c r="DC168" s="2674">
        <v>2.39</v>
      </c>
      <c r="DD168" s="2674">
        <v>2.39</v>
      </c>
      <c r="DE168" s="2674">
        <v>2.3809999999999998</v>
      </c>
      <c r="DF168" s="2674">
        <v>2.3809999999999998</v>
      </c>
      <c r="DG168" s="2674">
        <v>2.3809999999999998</v>
      </c>
      <c r="DH168" s="2674">
        <v>2.3809999999999998</v>
      </c>
      <c r="DI168" s="2674">
        <v>2.3809999999999998</v>
      </c>
      <c r="DJ168" s="2674">
        <v>2.3809999999999998</v>
      </c>
      <c r="DK168" s="2674">
        <v>2.3809999999999998</v>
      </c>
      <c r="DL168" s="2674">
        <v>2.3809999999999998</v>
      </c>
      <c r="DM168" s="2674">
        <v>2.3809999999999998</v>
      </c>
      <c r="DN168" s="2674">
        <v>2.3809999999999998</v>
      </c>
      <c r="DO168" s="2674">
        <v>2.3740000000000001</v>
      </c>
      <c r="DP168" s="2674">
        <v>2.3740000000000001</v>
      </c>
      <c r="DQ168" s="2674">
        <v>2.3740000000000001</v>
      </c>
      <c r="DR168" s="2674">
        <v>2.3740000000000001</v>
      </c>
      <c r="DS168" s="2674">
        <v>2.3740000000000001</v>
      </c>
      <c r="DT168" s="2674">
        <v>2.3740000000000001</v>
      </c>
      <c r="DU168" s="2674">
        <v>2.3740000000000001</v>
      </c>
      <c r="DV168" s="2674">
        <v>2.3740000000000001</v>
      </c>
      <c r="DW168" s="2674">
        <v>2.3740000000000001</v>
      </c>
      <c r="DX168" s="2674">
        <v>2.3740000000000001</v>
      </c>
      <c r="DY168" s="2674">
        <v>2.3679999999999999</v>
      </c>
      <c r="DZ168" s="2674">
        <v>2.3679999999999999</v>
      </c>
      <c r="EA168" s="2674">
        <v>2.3679999999999999</v>
      </c>
      <c r="EB168" s="2674">
        <v>2.3679999999999999</v>
      </c>
      <c r="EC168" s="2674">
        <v>2.3679999999999999</v>
      </c>
      <c r="ED168" s="2674">
        <v>2.3679999999999999</v>
      </c>
      <c r="EE168" s="2674">
        <v>2.3679999999999999</v>
      </c>
      <c r="EF168" s="2674">
        <v>2.3679999999999999</v>
      </c>
      <c r="EG168" s="2674">
        <v>2.3679999999999999</v>
      </c>
      <c r="EH168" s="2674">
        <v>2.3679999999999999</v>
      </c>
      <c r="EI168" s="2674">
        <v>2.3639999999999999</v>
      </c>
      <c r="EJ168" s="2674">
        <v>2.3639999999999999</v>
      </c>
      <c r="EK168" s="2674">
        <v>2.3639999999999999</v>
      </c>
      <c r="EL168" s="2674">
        <v>2.3639999999999999</v>
      </c>
      <c r="EM168" s="2674">
        <v>2.3639999999999999</v>
      </c>
      <c r="EN168" s="2674">
        <v>2.3623875038463051</v>
      </c>
      <c r="EO168" s="2674">
        <v>2.3620425496598436</v>
      </c>
      <c r="EP168" s="2674">
        <v>2.3617041360173099</v>
      </c>
      <c r="EQ168" s="2674">
        <v>2.3613720786551822</v>
      </c>
      <c r="ER168" s="2674">
        <v>2.3610462001668227</v>
      </c>
      <c r="ES168" s="2674">
        <v>2.3607263296863525</v>
      </c>
      <c r="ET168" s="2674">
        <v>2.3604123025902171</v>
      </c>
      <c r="EU168" s="2674">
        <v>2.3601039602144116</v>
      </c>
      <c r="EV168" s="2674">
        <v>2.3598011495874625</v>
      </c>
      <c r="EW168" s="2674">
        <v>2.3595037231773226</v>
      </c>
      <c r="EX168" s="2674">
        <v>2.3592115386517856</v>
      </c>
      <c r="EY168" s="2674">
        <v>2.358924458651293</v>
      </c>
      <c r="EZ168" s="2674">
        <v>2.3586423505738585</v>
      </c>
      <c r="FA168" s="2674">
        <v>2.3583650863706147</v>
      </c>
      <c r="FB168" s="2674">
        <v>2.358092542352348</v>
      </c>
      <c r="FC168" s="2674">
        <v>2.3578245990052169</v>
      </c>
      <c r="FD168" s="2674">
        <v>2.3575611408163759</v>
      </c>
      <c r="FE168" s="2674">
        <v>2.3573020561075717</v>
      </c>
      <c r="FF168" s="2674">
        <v>2.3570472368778246</v>
      </c>
      <c r="FG168" s="2674">
        <v>2.3567965786527303</v>
      </c>
      <c r="FH168" s="2674">
        <v>2.3565499803422645</v>
      </c>
      <c r="FI168" s="2674">
        <v>2.3563073441043798</v>
      </c>
      <c r="FJ168" s="2674">
        <v>2.3560685752159252</v>
      </c>
      <c r="FK168" s="2674">
        <v>2.3558335819491676</v>
      </c>
      <c r="FL168" s="2674">
        <v>2.3556022754543573</v>
      </c>
      <c r="FM168" s="2674">
        <v>2.3553745696479282</v>
      </c>
      <c r="FN168" s="2674">
        <v>2.3551503811052301</v>
      </c>
      <c r="FO168" s="2674">
        <v>2.3549296289592885</v>
      </c>
      <c r="FP168" s="2674">
        <v>2.3547122348029301</v>
      </c>
      <c r="FQ168" s="2674">
        <v>2.3544981225963433</v>
      </c>
      <c r="FR168" s="2674">
        <v>2.3542872185782597</v>
      </c>
      <c r="FS168" s="2674">
        <v>2.3540794511812866</v>
      </c>
      <c r="FT168" s="2674">
        <v>2.3538747509509497</v>
      </c>
      <c r="FU168" s="2674">
        <v>2.3530000000000002</v>
      </c>
      <c r="FV168" s="2674">
        <v>2.35</v>
      </c>
      <c r="FW168" s="2674">
        <v>2.347</v>
      </c>
      <c r="FX168" s="2674">
        <v>2.3450000000000002</v>
      </c>
      <c r="FY168" s="2674">
        <v>2.3410000000000002</v>
      </c>
      <c r="FZ168" s="2674">
        <v>2.339</v>
      </c>
      <c r="GA168" s="2331"/>
      <c r="GB168" s="2331"/>
      <c r="GC168" s="2331"/>
    </row>
    <row r="169" spans="1:185" ht="12.75" customHeight="1">
      <c r="A169" s="2585" t="s">
        <v>232</v>
      </c>
      <c r="B169" s="2518"/>
      <c r="C169" s="598"/>
      <c r="E169" s="2285" t="s">
        <v>1505</v>
      </c>
      <c r="H169" s="2663">
        <v>1.984</v>
      </c>
      <c r="I169" s="2664">
        <v>2.3046568109275989</v>
      </c>
      <c r="J169" s="2664" t="s">
        <v>1644</v>
      </c>
      <c r="K169" s="2623"/>
      <c r="M169" s="2663">
        <v>1.9690000000000001</v>
      </c>
      <c r="N169" s="2664">
        <v>6.2564239551390157</v>
      </c>
      <c r="O169" s="2664" t="s">
        <v>1644</v>
      </c>
      <c r="R169" s="2663">
        <v>2</v>
      </c>
      <c r="S169" s="2664">
        <v>2.9542740356118826</v>
      </c>
      <c r="T169" s="2664" t="s">
        <v>1644</v>
      </c>
      <c r="W169" s="2663">
        <v>1.9770000000000001</v>
      </c>
      <c r="X169" s="2664">
        <v>5.7037976428867703</v>
      </c>
      <c r="Y169" s="2664" t="s">
        <v>1644</v>
      </c>
      <c r="AD169" s="2518"/>
      <c r="AI169" s="2673">
        <v>5</v>
      </c>
      <c r="AJ169" s="2669">
        <v>0.01</v>
      </c>
      <c r="AK169" s="2670">
        <v>5.0000000000000001E-3</v>
      </c>
      <c r="AL169" s="2670"/>
      <c r="AM169" s="2671">
        <v>0</v>
      </c>
      <c r="AN169" s="2674">
        <v>63.656999999999996</v>
      </c>
      <c r="AO169" s="2674">
        <v>9.9250000000000007</v>
      </c>
      <c r="AP169" s="2674">
        <v>5.8410000000000002</v>
      </c>
      <c r="AQ169" s="2674">
        <v>4.6040000000000001</v>
      </c>
      <c r="AR169" s="2674">
        <v>4.032</v>
      </c>
      <c r="AS169" s="2674">
        <v>3.7069999999999999</v>
      </c>
      <c r="AT169" s="2674">
        <v>3.4990000000000001</v>
      </c>
      <c r="AU169" s="2674">
        <v>3.355</v>
      </c>
      <c r="AV169" s="2674">
        <v>3.25</v>
      </c>
      <c r="AW169" s="2674">
        <v>3.169</v>
      </c>
      <c r="AX169" s="2674">
        <v>3.1059999999999999</v>
      </c>
      <c r="AY169" s="2674">
        <v>3.0550000000000002</v>
      </c>
      <c r="AZ169" s="2674">
        <v>3.012</v>
      </c>
      <c r="BA169" s="2674">
        <v>2.9769999999999999</v>
      </c>
      <c r="BB169" s="2674">
        <v>2.9470000000000001</v>
      </c>
      <c r="BC169" s="2674">
        <v>2.9209999999999998</v>
      </c>
      <c r="BD169" s="2674">
        <v>2.8980000000000001</v>
      </c>
      <c r="BE169" s="2674">
        <v>2.8780000000000001</v>
      </c>
      <c r="BF169" s="2674">
        <v>2.8610000000000002</v>
      </c>
      <c r="BG169" s="2674">
        <v>2.8450000000000002</v>
      </c>
      <c r="BH169" s="2674">
        <v>2.831</v>
      </c>
      <c r="BI169" s="2674">
        <v>2.819</v>
      </c>
      <c r="BJ169" s="2674">
        <v>2.8069999999999999</v>
      </c>
      <c r="BK169" s="2674">
        <v>2.7970000000000002</v>
      </c>
      <c r="BL169" s="2674">
        <v>2.7869999999999999</v>
      </c>
      <c r="BM169" s="2674">
        <v>2.7789999999999999</v>
      </c>
      <c r="BN169" s="2674">
        <v>2.7709999999999999</v>
      </c>
      <c r="BO169" s="2674">
        <v>2.7629999999999999</v>
      </c>
      <c r="BP169" s="2674">
        <v>2.7559999999999998</v>
      </c>
      <c r="BQ169" s="2674">
        <v>2.75</v>
      </c>
      <c r="BR169" s="2674">
        <v>2.7440000000000002</v>
      </c>
      <c r="BS169" s="2674">
        <v>2.738</v>
      </c>
      <c r="BT169" s="2674">
        <v>2.7330000000000001</v>
      </c>
      <c r="BU169" s="2674">
        <v>2.7280000000000002</v>
      </c>
      <c r="BV169" s="2674">
        <v>2.7240000000000002</v>
      </c>
      <c r="BW169" s="2674">
        <v>2.7189999999999999</v>
      </c>
      <c r="BX169" s="2674">
        <v>2.7149999999999999</v>
      </c>
      <c r="BY169" s="2674">
        <v>2.7120000000000002</v>
      </c>
      <c r="BZ169" s="2674">
        <v>2.7080000000000002</v>
      </c>
      <c r="CA169" s="2674">
        <v>2.7040000000000002</v>
      </c>
      <c r="CB169" s="2674">
        <v>2.7010000000000001</v>
      </c>
      <c r="CC169" s="2674">
        <v>2.698</v>
      </c>
      <c r="CD169" s="2674">
        <v>2.6949999999999998</v>
      </c>
      <c r="CE169" s="2674">
        <v>2.6920000000000002</v>
      </c>
      <c r="CF169" s="2674">
        <v>2.69</v>
      </c>
      <c r="CG169" s="2674">
        <v>2.6869999999999998</v>
      </c>
      <c r="CH169" s="2674">
        <v>2.6850000000000001</v>
      </c>
      <c r="CI169" s="2674">
        <v>2.6819999999999999</v>
      </c>
      <c r="CJ169" s="2674">
        <v>2.68</v>
      </c>
      <c r="CK169" s="2674">
        <v>2.6779999999999999</v>
      </c>
      <c r="CL169" s="2674">
        <v>2.6779999999999999</v>
      </c>
      <c r="CM169" s="2674">
        <v>2.6779999999999999</v>
      </c>
      <c r="CN169" s="2674">
        <v>2.6779999999999999</v>
      </c>
      <c r="CO169" s="2674">
        <v>2.6779999999999999</v>
      </c>
      <c r="CP169" s="2674">
        <v>2.6779999999999999</v>
      </c>
      <c r="CQ169" s="2674">
        <v>2.6779999999999999</v>
      </c>
      <c r="CR169" s="2674">
        <v>2.6779999999999999</v>
      </c>
      <c r="CS169" s="2674">
        <v>2.6779999999999999</v>
      </c>
      <c r="CT169" s="2674">
        <v>2.6779999999999999</v>
      </c>
      <c r="CU169" s="2674">
        <v>2.66</v>
      </c>
      <c r="CV169" s="2674">
        <v>2.66</v>
      </c>
      <c r="CW169" s="2674">
        <v>2.66</v>
      </c>
      <c r="CX169" s="2674">
        <v>2.66</v>
      </c>
      <c r="CY169" s="2674">
        <v>2.66</v>
      </c>
      <c r="CZ169" s="2674">
        <v>2.66</v>
      </c>
      <c r="DA169" s="2674">
        <v>2.66</v>
      </c>
      <c r="DB169" s="2674">
        <v>2.66</v>
      </c>
      <c r="DC169" s="2674">
        <v>2.66</v>
      </c>
      <c r="DD169" s="2674">
        <v>2.66</v>
      </c>
      <c r="DE169" s="2674">
        <v>2.6480000000000001</v>
      </c>
      <c r="DF169" s="2674">
        <v>2.6480000000000001</v>
      </c>
      <c r="DG169" s="2674">
        <v>2.6480000000000001</v>
      </c>
      <c r="DH169" s="2674">
        <v>2.6480000000000001</v>
      </c>
      <c r="DI169" s="2674">
        <v>2.6480000000000001</v>
      </c>
      <c r="DJ169" s="2674">
        <v>2.6480000000000001</v>
      </c>
      <c r="DK169" s="2674">
        <v>2.6480000000000001</v>
      </c>
      <c r="DL169" s="2674">
        <v>2.6480000000000001</v>
      </c>
      <c r="DM169" s="2674">
        <v>2.6480000000000001</v>
      </c>
      <c r="DN169" s="2674">
        <v>2.6480000000000001</v>
      </c>
      <c r="DO169" s="2674">
        <v>2.6389999999999998</v>
      </c>
      <c r="DP169" s="2674">
        <v>2.6389999999999998</v>
      </c>
      <c r="DQ169" s="2674">
        <v>2.6389999999999998</v>
      </c>
      <c r="DR169" s="2674">
        <v>2.6389999999999998</v>
      </c>
      <c r="DS169" s="2674">
        <v>2.6389999999999998</v>
      </c>
      <c r="DT169" s="2674">
        <v>2.6389999999999998</v>
      </c>
      <c r="DU169" s="2674">
        <v>2.6389999999999998</v>
      </c>
      <c r="DV169" s="2674">
        <v>2.6389999999999998</v>
      </c>
      <c r="DW169" s="2674">
        <v>2.6389999999999998</v>
      </c>
      <c r="DX169" s="2674">
        <v>2.6389999999999998</v>
      </c>
      <c r="DY169" s="2674">
        <v>2.6320000000000001</v>
      </c>
      <c r="DZ169" s="2674">
        <v>2.6320000000000001</v>
      </c>
      <c r="EA169" s="2674">
        <v>2.6320000000000001</v>
      </c>
      <c r="EB169" s="2674">
        <v>2.6320000000000001</v>
      </c>
      <c r="EC169" s="2674">
        <v>2.6320000000000001</v>
      </c>
      <c r="ED169" s="2674">
        <v>2.6320000000000001</v>
      </c>
      <c r="EE169" s="2674">
        <v>2.6320000000000001</v>
      </c>
      <c r="EF169" s="2674">
        <v>2.6320000000000001</v>
      </c>
      <c r="EG169" s="2674">
        <v>2.6320000000000001</v>
      </c>
      <c r="EH169" s="2674">
        <v>2.6320000000000001</v>
      </c>
      <c r="EI169" s="2674">
        <v>2.6259999999999999</v>
      </c>
      <c r="EJ169" s="2674">
        <v>2.6259999999999999</v>
      </c>
      <c r="EK169" s="2674">
        <v>2.6259999999999999</v>
      </c>
      <c r="EL169" s="2674">
        <v>2.6259999999999999</v>
      </c>
      <c r="EM169" s="2674">
        <v>2.6259999999999999</v>
      </c>
      <c r="EN169" s="2674">
        <v>2.6234654877182715</v>
      </c>
      <c r="EO169" s="2674">
        <v>2.6230084031500773</v>
      </c>
      <c r="EP169" s="2674">
        <v>2.6225600063774284</v>
      </c>
      <c r="EQ169" s="2674">
        <v>2.6221200520548997</v>
      </c>
      <c r="ER169" s="2674">
        <v>2.6216883039885115</v>
      </c>
      <c r="ES169" s="2674">
        <v>2.6212645347129282</v>
      </c>
      <c r="ET169" s="2674">
        <v>2.6208485250921294</v>
      </c>
      <c r="EU169" s="2674">
        <v>2.6204400639413832</v>
      </c>
      <c r="EV169" s="2674">
        <v>2.6200389476701185</v>
      </c>
      <c r="EW169" s="2674">
        <v>2.6196449799434696</v>
      </c>
      <c r="EX169" s="2674">
        <v>2.619257971362047</v>
      </c>
      <c r="EY169" s="2674">
        <v>2.6188777391582096</v>
      </c>
      <c r="EZ169" s="2674">
        <v>2.618504106908591</v>
      </c>
      <c r="FA169" s="2674">
        <v>2.6181369042609228</v>
      </c>
      <c r="FB169" s="2674">
        <v>2.6177759666753815</v>
      </c>
      <c r="FC169" s="2674">
        <v>2.6174211351785717</v>
      </c>
      <c r="FD169" s="2674">
        <v>2.6170722561303572</v>
      </c>
      <c r="FE169" s="2674">
        <v>2.6167291810017712</v>
      </c>
      <c r="FF169" s="2674">
        <v>2.6163917661646838</v>
      </c>
      <c r="FG169" s="2674">
        <v>2.6160598726907471</v>
      </c>
      <c r="FH169" s="2674">
        <v>2.6157333661613373</v>
      </c>
      <c r="FI169" s="2674">
        <v>2.6154121164855741</v>
      </c>
      <c r="FJ169" s="2674">
        <v>2.6150959977278347</v>
      </c>
      <c r="FK169" s="2674">
        <v>2.6147848879430429</v>
      </c>
      <c r="FL169" s="2674">
        <v>2.6144786690198556</v>
      </c>
      <c r="FM169" s="2674">
        <v>2.6141772265313357</v>
      </c>
      <c r="FN169" s="2674">
        <v>2.6138804495920658</v>
      </c>
      <c r="FO169" s="2674">
        <v>2.6135882307227369</v>
      </c>
      <c r="FP169" s="2674">
        <v>2.6133004657197541</v>
      </c>
      <c r="FQ169" s="2674">
        <v>2.6130170535318138</v>
      </c>
      <c r="FR169" s="2674">
        <v>2.6127378961414633</v>
      </c>
      <c r="FS169" s="2674">
        <v>2.6124628984520939</v>
      </c>
      <c r="FT169" s="2674">
        <v>2.6121919681799834</v>
      </c>
      <c r="FU169" s="2674">
        <v>2.6110000000000002</v>
      </c>
      <c r="FV169" s="2674">
        <v>2.6070000000000002</v>
      </c>
      <c r="FW169" s="2674">
        <v>2.6030000000000002</v>
      </c>
      <c r="FX169" s="2674">
        <v>2.601</v>
      </c>
      <c r="FY169" s="2674">
        <v>2.5960000000000001</v>
      </c>
      <c r="FZ169" s="2674">
        <v>2.5920000000000001</v>
      </c>
      <c r="GA169" s="2331"/>
      <c r="GB169" s="2331"/>
      <c r="GC169" s="2331"/>
    </row>
    <row r="170" spans="1:185" ht="12.75" customHeight="1">
      <c r="A170" s="2585" t="s">
        <v>232</v>
      </c>
      <c r="B170" s="2518"/>
      <c r="C170" s="598"/>
      <c r="E170" s="2285" t="s">
        <v>1508</v>
      </c>
      <c r="H170" s="2663">
        <v>1.984</v>
      </c>
      <c r="I170" s="2664">
        <v>6.9075377172931791</v>
      </c>
      <c r="J170" s="2664" t="s">
        <v>1644</v>
      </c>
      <c r="K170" s="2623"/>
      <c r="M170" s="2663">
        <v>1.9690000000000001</v>
      </c>
      <c r="N170" s="2664">
        <v>12.439155005222119</v>
      </c>
      <c r="O170" s="2664" t="s">
        <v>1644</v>
      </c>
      <c r="R170" s="2663">
        <v>2</v>
      </c>
      <c r="S170" s="2664">
        <v>6.1743491818746445</v>
      </c>
      <c r="T170" s="2664" t="s">
        <v>1644</v>
      </c>
      <c r="W170" s="2663">
        <v>1.9770000000000001</v>
      </c>
      <c r="X170" s="2664">
        <v>11.139204194425282</v>
      </c>
      <c r="Y170" s="2664" t="s">
        <v>1644</v>
      </c>
      <c r="AD170" s="2518"/>
      <c r="AI170" s="2331"/>
      <c r="AJ170" s="2331"/>
      <c r="AK170" s="2331"/>
      <c r="AL170" s="2331"/>
      <c r="AM170" s="2331"/>
      <c r="AN170" s="2331"/>
      <c r="AO170" s="2331"/>
      <c r="AP170" s="2331"/>
      <c r="AQ170" s="2331"/>
      <c r="AR170" s="2331"/>
      <c r="AS170" s="2331"/>
      <c r="AT170" s="2331"/>
      <c r="AU170" s="2331"/>
      <c r="AV170" s="2331"/>
      <c r="AW170" s="2331"/>
      <c r="AX170" s="2331"/>
      <c r="AY170" s="2331"/>
      <c r="AZ170" s="2331"/>
      <c r="BA170" s="2653"/>
      <c r="BB170" s="2653"/>
      <c r="BC170" s="2331"/>
      <c r="BD170" s="2331"/>
      <c r="BE170" s="2653"/>
      <c r="BF170" s="2331"/>
      <c r="BG170" s="2331"/>
      <c r="BH170" s="2331"/>
      <c r="BI170" s="2331"/>
      <c r="BJ170" s="2331"/>
      <c r="BK170" s="2331"/>
      <c r="BL170" s="2331"/>
      <c r="BM170" s="2331"/>
      <c r="BN170" s="2331"/>
      <c r="BO170" s="2331"/>
      <c r="BP170" s="2331"/>
      <c r="BQ170" s="2331"/>
      <c r="BR170" s="2331"/>
      <c r="BS170" s="2331"/>
      <c r="BT170" s="2331"/>
      <c r="BU170" s="2331"/>
      <c r="BV170" s="2331"/>
      <c r="BW170" s="2331"/>
      <c r="BX170" s="2331"/>
      <c r="BY170" s="2331"/>
      <c r="BZ170" s="2331"/>
      <c r="CA170" s="2331"/>
      <c r="CB170" s="2331"/>
      <c r="CC170" s="2331"/>
      <c r="CD170" s="2331"/>
      <c r="CE170" s="2331"/>
      <c r="CF170" s="2331"/>
      <c r="CG170" s="2331"/>
      <c r="CH170" s="2331"/>
      <c r="CI170" s="2331"/>
      <c r="CJ170" s="2331"/>
      <c r="CK170" s="2331"/>
      <c r="CL170" s="2331"/>
      <c r="CM170" s="2331"/>
      <c r="CN170" s="2331"/>
      <c r="CO170" s="2331"/>
      <c r="CP170" s="2331"/>
      <c r="CQ170" s="2331"/>
      <c r="CR170" s="2331"/>
      <c r="CS170" s="2331"/>
      <c r="CT170" s="2331"/>
      <c r="CU170" s="2331"/>
      <c r="CV170" s="2331"/>
      <c r="CW170" s="2331"/>
      <c r="CX170" s="2331"/>
      <c r="CY170" s="2331"/>
      <c r="CZ170" s="2331"/>
      <c r="DA170" s="2331"/>
      <c r="DB170" s="2331"/>
      <c r="DC170" s="2331"/>
      <c r="DD170" s="2331"/>
      <c r="DE170" s="2331"/>
      <c r="DF170" s="2331"/>
      <c r="DG170" s="2331"/>
      <c r="DH170" s="2331"/>
      <c r="DI170" s="2331"/>
      <c r="DJ170" s="2331"/>
      <c r="DK170" s="2331"/>
      <c r="DL170" s="2331"/>
      <c r="DM170" s="2331"/>
      <c r="DN170" s="2331"/>
      <c r="DO170" s="2331"/>
      <c r="DP170" s="2331"/>
      <c r="DQ170" s="2331"/>
      <c r="DR170" s="2331"/>
      <c r="DS170" s="2331"/>
      <c r="DT170" s="2331"/>
      <c r="DU170" s="2331"/>
      <c r="DV170" s="2331"/>
      <c r="DW170" s="2331"/>
      <c r="DX170" s="2331"/>
      <c r="DY170" s="2331"/>
      <c r="DZ170" s="2331"/>
      <c r="EA170" s="2331"/>
      <c r="EB170" s="2331"/>
      <c r="EC170" s="2331"/>
      <c r="ED170" s="2331"/>
      <c r="EE170" s="2331"/>
      <c r="EF170" s="2331"/>
      <c r="EG170" s="2331"/>
      <c r="EH170" s="2331"/>
      <c r="EI170" s="2331"/>
      <c r="EJ170" s="2331"/>
      <c r="EK170" s="2331"/>
      <c r="EL170" s="2331"/>
      <c r="EM170" s="2331"/>
      <c r="EN170" s="2331"/>
      <c r="EO170" s="2331"/>
      <c r="EP170" s="2331"/>
      <c r="EQ170" s="2331"/>
      <c r="ER170" s="2331"/>
      <c r="ES170" s="2331"/>
      <c r="ET170" s="2331"/>
      <c r="EU170" s="2331"/>
      <c r="EV170" s="2331"/>
      <c r="EW170" s="2331"/>
      <c r="EX170" s="2331"/>
      <c r="EY170" s="2331"/>
      <c r="EZ170" s="2331"/>
      <c r="FA170" s="2331"/>
      <c r="FB170" s="2331"/>
      <c r="FC170" s="2331"/>
      <c r="FD170" s="2331"/>
      <c r="FE170" s="2331"/>
      <c r="FF170" s="2331"/>
      <c r="FG170" s="2331"/>
      <c r="FH170" s="2331"/>
      <c r="FI170" s="2331"/>
      <c r="FJ170" s="2331"/>
      <c r="FK170" s="2331"/>
      <c r="FL170" s="2331"/>
      <c r="FM170" s="2331"/>
      <c r="FN170" s="2331"/>
      <c r="FO170" s="2331"/>
      <c r="FP170" s="2331"/>
      <c r="FQ170" s="2331"/>
      <c r="FR170" s="2331"/>
      <c r="FS170" s="2331"/>
      <c r="FT170" s="2331"/>
      <c r="FU170" s="2331"/>
      <c r="FV170" s="2331"/>
      <c r="FW170" s="2331"/>
      <c r="FX170" s="2331"/>
      <c r="FY170" s="2331"/>
      <c r="FZ170" s="2331"/>
      <c r="GA170" s="2331"/>
      <c r="GB170" s="2331"/>
      <c r="GC170" s="2331"/>
    </row>
    <row r="171" spans="1:185" ht="12.75" customHeight="1">
      <c r="A171" s="2585" t="s">
        <v>232</v>
      </c>
      <c r="B171" s="2518"/>
      <c r="C171" s="598"/>
      <c r="E171" s="2285" t="s">
        <v>1510</v>
      </c>
      <c r="H171" s="2663">
        <v>1.984</v>
      </c>
      <c r="I171" s="2664">
        <v>5.2239758324834824</v>
      </c>
      <c r="J171" s="2664" t="s">
        <v>1644</v>
      </c>
      <c r="K171" s="2623"/>
      <c r="M171" s="2663">
        <v>1.9690000000000001</v>
      </c>
      <c r="N171" s="2664">
        <v>15.281290294902577</v>
      </c>
      <c r="O171" s="2664" t="s">
        <v>1644</v>
      </c>
      <c r="R171" s="2663">
        <v>2</v>
      </c>
      <c r="S171" s="2664">
        <v>6.49768227532092</v>
      </c>
      <c r="T171" s="2664" t="s">
        <v>1644</v>
      </c>
      <c r="W171" s="2663">
        <v>1.9770000000000001</v>
      </c>
      <c r="X171" s="2664">
        <v>11.129050572413865</v>
      </c>
      <c r="Y171" s="2664" t="s">
        <v>1644</v>
      </c>
      <c r="AD171" s="2518"/>
      <c r="AI171" s="2331"/>
      <c r="AJ171" s="2331"/>
      <c r="AK171" s="2331"/>
      <c r="AL171" s="2331"/>
      <c r="AM171" s="2331"/>
      <c r="AN171" s="2331"/>
      <c r="AO171" s="2331"/>
      <c r="AP171" s="2331"/>
      <c r="AQ171" s="2331"/>
      <c r="AR171" s="2331"/>
      <c r="AS171" s="2331"/>
      <c r="AT171" s="2331"/>
      <c r="AU171" s="2331"/>
      <c r="AV171" s="2331"/>
      <c r="AW171" s="2331"/>
      <c r="AX171" s="2331"/>
      <c r="AY171" s="2331"/>
      <c r="AZ171" s="2331"/>
      <c r="BA171" s="2653"/>
      <c r="BB171" s="2653"/>
      <c r="BC171" s="2331"/>
      <c r="BD171" s="2331"/>
      <c r="BE171" s="2653"/>
      <c r="BF171" s="2331"/>
      <c r="BG171" s="2331"/>
      <c r="BH171" s="2331"/>
      <c r="BI171" s="2331"/>
      <c r="BJ171" s="2331"/>
      <c r="BK171" s="2331"/>
      <c r="BL171" s="2331"/>
      <c r="BM171" s="2331"/>
      <c r="BN171" s="2331"/>
      <c r="BO171" s="2331"/>
      <c r="BP171" s="2331"/>
      <c r="BQ171" s="2331"/>
      <c r="BR171" s="2331"/>
      <c r="BS171" s="2331"/>
      <c r="BT171" s="2331"/>
      <c r="BU171" s="2331"/>
      <c r="BV171" s="2331"/>
      <c r="BW171" s="2331"/>
      <c r="BX171" s="2331"/>
      <c r="BY171" s="2331"/>
      <c r="BZ171" s="2331"/>
      <c r="CA171" s="2331"/>
      <c r="CB171" s="2331"/>
      <c r="CC171" s="2331"/>
      <c r="CD171" s="2331"/>
      <c r="CE171" s="2331"/>
      <c r="CF171" s="2331"/>
      <c r="CG171" s="2331"/>
      <c r="CH171" s="2331"/>
      <c r="CI171" s="2331"/>
      <c r="CJ171" s="2331"/>
      <c r="CK171" s="2331"/>
      <c r="CL171" s="2331"/>
      <c r="CM171" s="2331"/>
      <c r="CN171" s="2331"/>
      <c r="CO171" s="2331"/>
      <c r="CP171" s="2331"/>
      <c r="CQ171" s="2331"/>
      <c r="CR171" s="2331"/>
      <c r="CS171" s="2331"/>
      <c r="CT171" s="2331"/>
      <c r="CU171" s="2331"/>
      <c r="CV171" s="2331"/>
      <c r="CW171" s="2331"/>
      <c r="CX171" s="2331"/>
      <c r="CY171" s="2331"/>
      <c r="CZ171" s="2331"/>
      <c r="DA171" s="2331"/>
      <c r="DB171" s="2331"/>
      <c r="DC171" s="2331"/>
      <c r="DD171" s="2331"/>
      <c r="DE171" s="2331"/>
      <c r="DF171" s="2331"/>
      <c r="DG171" s="2331"/>
      <c r="DH171" s="2331"/>
      <c r="DI171" s="2331"/>
      <c r="DJ171" s="2331"/>
      <c r="DK171" s="2331"/>
      <c r="DL171" s="2331"/>
      <c r="DM171" s="2331"/>
      <c r="DN171" s="2331"/>
      <c r="DO171" s="2331"/>
      <c r="DP171" s="2331"/>
      <c r="DQ171" s="2331"/>
      <c r="DR171" s="2331"/>
      <c r="DS171" s="2331"/>
      <c r="DT171" s="2331"/>
      <c r="DU171" s="2331"/>
      <c r="DV171" s="2331"/>
      <c r="DW171" s="2331"/>
      <c r="DX171" s="2331"/>
      <c r="DY171" s="2331"/>
      <c r="DZ171" s="2331"/>
      <c r="EA171" s="2331"/>
      <c r="EB171" s="2331"/>
      <c r="EC171" s="2331"/>
      <c r="ED171" s="2331"/>
      <c r="EE171" s="2331"/>
      <c r="EF171" s="2331"/>
      <c r="EG171" s="2331"/>
      <c r="EH171" s="2331"/>
      <c r="EI171" s="2331"/>
      <c r="EJ171" s="2331"/>
      <c r="EK171" s="2331"/>
      <c r="EL171" s="2331"/>
      <c r="EM171" s="2331"/>
      <c r="EN171" s="2331"/>
      <c r="EO171" s="2331"/>
      <c r="EP171" s="2331"/>
      <c r="EQ171" s="2331"/>
      <c r="ER171" s="2331"/>
      <c r="ES171" s="2331"/>
      <c r="ET171" s="2331"/>
      <c r="EU171" s="2331"/>
      <c r="EV171" s="2331"/>
      <c r="EW171" s="2331"/>
      <c r="EX171" s="2331"/>
      <c r="EY171" s="2331"/>
      <c r="EZ171" s="2331"/>
      <c r="FA171" s="2331"/>
      <c r="FB171" s="2331"/>
      <c r="FC171" s="2331"/>
      <c r="FD171" s="2331"/>
      <c r="FE171" s="2331"/>
      <c r="FF171" s="2331"/>
      <c r="FG171" s="2331"/>
      <c r="FH171" s="2331"/>
      <c r="FI171" s="2331"/>
      <c r="FJ171" s="2331"/>
      <c r="FK171" s="2331"/>
      <c r="FL171" s="2331"/>
    </row>
    <row r="172" spans="1:185" ht="12.75" customHeight="1">
      <c r="A172" s="2585" t="s">
        <v>590</v>
      </c>
      <c r="B172" s="2518"/>
      <c r="C172" s="598"/>
      <c r="E172" s="2285" t="s">
        <v>1027</v>
      </c>
      <c r="H172" s="2663" t="s">
        <v>1027</v>
      </c>
      <c r="I172" s="2664" t="s">
        <v>1027</v>
      </c>
      <c r="J172" s="2664" t="s">
        <v>1027</v>
      </c>
      <c r="K172" s="2623"/>
      <c r="M172" s="2663" t="s">
        <v>1027</v>
      </c>
      <c r="N172" s="2664" t="s">
        <v>1027</v>
      </c>
      <c r="O172" s="2664" t="s">
        <v>1027</v>
      </c>
      <c r="R172" s="2663" t="s">
        <v>1027</v>
      </c>
      <c r="S172" s="2664" t="s">
        <v>1027</v>
      </c>
      <c r="T172" s="2664" t="s">
        <v>1027</v>
      </c>
      <c r="W172" s="2663" t="s">
        <v>1027</v>
      </c>
      <c r="X172" s="2664" t="s">
        <v>1027</v>
      </c>
      <c r="Y172" s="2664" t="s">
        <v>1027</v>
      </c>
      <c r="AD172" s="2518"/>
      <c r="AI172" s="2331"/>
      <c r="AJ172" s="2331"/>
      <c r="AK172" s="2331"/>
      <c r="AL172" s="2331"/>
      <c r="AM172" s="2331"/>
      <c r="AN172" s="2331"/>
      <c r="AO172" s="2331"/>
      <c r="AP172" s="2331"/>
      <c r="AQ172" s="2331"/>
      <c r="AR172" s="2331"/>
      <c r="AS172" s="2331"/>
      <c r="AT172" s="2331"/>
      <c r="AU172" s="2331"/>
      <c r="AV172" s="2331"/>
      <c r="AW172" s="2331"/>
      <c r="AX172" s="2331"/>
      <c r="AY172" s="2331"/>
      <c r="AZ172" s="2331"/>
      <c r="BA172" s="2653"/>
      <c r="BB172" s="2653"/>
      <c r="BC172" s="2331"/>
      <c r="BD172" s="2331"/>
      <c r="BE172" s="2653"/>
      <c r="BF172" s="2331"/>
      <c r="BG172" s="2331"/>
      <c r="BH172" s="2331"/>
      <c r="BI172" s="2331"/>
      <c r="BJ172" s="2331"/>
      <c r="BK172" s="2331"/>
      <c r="BL172" s="2331"/>
      <c r="BM172" s="2331"/>
      <c r="BN172" s="2331"/>
      <c r="BO172" s="2331"/>
      <c r="BP172" s="2331"/>
      <c r="BQ172" s="2331"/>
      <c r="BR172" s="2331"/>
      <c r="BS172" s="2331"/>
      <c r="BT172" s="2331"/>
      <c r="BU172" s="2331"/>
      <c r="BV172" s="2331"/>
      <c r="BW172" s="2331"/>
      <c r="BX172" s="2331"/>
      <c r="BY172" s="2331"/>
      <c r="BZ172" s="2331"/>
      <c r="CA172" s="2331"/>
      <c r="CB172" s="2331"/>
      <c r="CC172" s="2331"/>
      <c r="CD172" s="2331"/>
      <c r="CE172" s="2331"/>
      <c r="CF172" s="2331"/>
      <c r="CG172" s="2331"/>
      <c r="CH172" s="2331"/>
      <c r="CI172" s="2331"/>
      <c r="CJ172" s="2331"/>
      <c r="CK172" s="2331"/>
      <c r="CL172" s="2331"/>
      <c r="CM172" s="2331"/>
      <c r="CN172" s="2331"/>
      <c r="CO172" s="2331"/>
      <c r="CP172" s="2331"/>
      <c r="CQ172" s="2331"/>
      <c r="CR172" s="2331"/>
      <c r="CS172" s="2331"/>
      <c r="CT172" s="2331"/>
      <c r="CU172" s="2331"/>
      <c r="CV172" s="2331"/>
      <c r="CW172" s="2331"/>
      <c r="CX172" s="2331"/>
      <c r="CY172" s="2331"/>
      <c r="CZ172" s="2331"/>
      <c r="DA172" s="2331"/>
      <c r="DB172" s="2331"/>
      <c r="DC172" s="2331"/>
      <c r="DD172" s="2331"/>
      <c r="DE172" s="2331"/>
      <c r="DF172" s="2331"/>
      <c r="DG172" s="2331"/>
      <c r="DH172" s="2331"/>
      <c r="DI172" s="2331"/>
      <c r="DJ172" s="2331"/>
      <c r="DK172" s="2331"/>
      <c r="DL172" s="2331"/>
      <c r="DM172" s="2331"/>
      <c r="DN172" s="2331"/>
      <c r="DO172" s="2331"/>
      <c r="DP172" s="2331"/>
      <c r="DQ172" s="2331"/>
      <c r="DR172" s="2331"/>
      <c r="DS172" s="2331"/>
      <c r="DT172" s="2331"/>
      <c r="DU172" s="2331"/>
      <c r="DV172" s="2331"/>
      <c r="DW172" s="2331"/>
      <c r="DX172" s="2331"/>
      <c r="DY172" s="2331"/>
      <c r="DZ172" s="2331"/>
      <c r="EA172" s="2331"/>
      <c r="EB172" s="2331"/>
      <c r="EC172" s="2331"/>
      <c r="ED172" s="2331"/>
      <c r="EE172" s="2331"/>
      <c r="EF172" s="2331"/>
      <c r="EG172" s="2331"/>
      <c r="EH172" s="2331"/>
      <c r="EI172" s="2331"/>
      <c r="EJ172" s="2331"/>
      <c r="EK172" s="2331"/>
      <c r="EL172" s="2331"/>
      <c r="EM172" s="2331"/>
      <c r="EN172" s="2331"/>
      <c r="EO172" s="2331"/>
      <c r="EP172" s="2331"/>
      <c r="EQ172" s="2331"/>
      <c r="ER172" s="2331"/>
      <c r="ES172" s="2331"/>
      <c r="ET172" s="2331"/>
      <c r="EU172" s="2331"/>
      <c r="EV172" s="2331"/>
      <c r="EW172" s="2331"/>
      <c r="EX172" s="2331"/>
      <c r="EY172" s="2331"/>
      <c r="EZ172" s="2331"/>
      <c r="FA172" s="2331"/>
      <c r="FB172" s="2331"/>
      <c r="FC172" s="2331"/>
      <c r="FD172" s="2331"/>
      <c r="FE172" s="2331"/>
      <c r="FF172" s="2331"/>
      <c r="FG172" s="2331"/>
      <c r="FH172" s="2331"/>
      <c r="FI172" s="2331"/>
      <c r="FJ172" s="2331"/>
      <c r="FK172" s="2331"/>
      <c r="FL172" s="2331"/>
    </row>
    <row r="173" spans="1:185" ht="12.75" customHeight="1">
      <c r="A173" s="2585" t="s">
        <v>590</v>
      </c>
      <c r="B173" s="2518"/>
      <c r="C173" s="598"/>
      <c r="E173" s="2285" t="s">
        <v>1027</v>
      </c>
      <c r="H173" s="2663" t="s">
        <v>1027</v>
      </c>
      <c r="I173" s="2664" t="s">
        <v>1027</v>
      </c>
      <c r="J173" s="2664" t="s">
        <v>1027</v>
      </c>
      <c r="K173" s="2623"/>
      <c r="M173" s="2663" t="s">
        <v>1027</v>
      </c>
      <c r="N173" s="2664" t="s">
        <v>1027</v>
      </c>
      <c r="O173" s="2664" t="s">
        <v>1027</v>
      </c>
      <c r="R173" s="2663" t="s">
        <v>1027</v>
      </c>
      <c r="S173" s="2664" t="s">
        <v>1027</v>
      </c>
      <c r="T173" s="2664" t="s">
        <v>1027</v>
      </c>
      <c r="W173" s="2663" t="s">
        <v>1027</v>
      </c>
      <c r="X173" s="2664" t="s">
        <v>1027</v>
      </c>
      <c r="Y173" s="2664" t="s">
        <v>1027</v>
      </c>
      <c r="AD173" s="2518"/>
      <c r="AN173" s="2331"/>
      <c r="AO173" s="2331"/>
      <c r="AP173" s="2331"/>
      <c r="AQ173" s="2331"/>
      <c r="AR173" s="2331"/>
      <c r="AS173" s="2331"/>
      <c r="AT173" s="2331"/>
      <c r="AU173" s="2331"/>
      <c r="AV173" s="2331"/>
      <c r="AW173" s="2331"/>
      <c r="AX173" s="2331"/>
      <c r="AY173" s="2331"/>
      <c r="AZ173" s="2331"/>
      <c r="BA173" s="2331"/>
      <c r="BB173" s="2331"/>
      <c r="BC173" s="2331"/>
      <c r="BD173" s="2331"/>
      <c r="BE173" s="2331"/>
      <c r="BF173" s="2653"/>
      <c r="BG173" s="2653"/>
      <c r="BH173" s="2331"/>
      <c r="BI173" s="2331"/>
      <c r="BJ173" s="2653"/>
      <c r="BK173" s="2331"/>
      <c r="BL173" s="2331"/>
      <c r="BM173" s="2331"/>
      <c r="BN173" s="2331"/>
      <c r="BO173" s="2331"/>
      <c r="BP173" s="2331"/>
      <c r="BQ173" s="2331"/>
      <c r="BR173" s="2331"/>
      <c r="BS173" s="2331"/>
      <c r="BT173" s="2331"/>
      <c r="BU173" s="2331"/>
      <c r="BV173" s="2331"/>
      <c r="BW173" s="2331"/>
      <c r="BX173" s="2331"/>
      <c r="BY173" s="2331"/>
      <c r="BZ173" s="2331"/>
      <c r="CA173" s="2331"/>
      <c r="CB173" s="2331"/>
      <c r="CC173" s="2331"/>
      <c r="CD173" s="2331"/>
      <c r="CE173" s="2331"/>
      <c r="CF173" s="2331"/>
      <c r="CG173" s="2331"/>
      <c r="CH173" s="2331"/>
      <c r="CI173" s="2331"/>
      <c r="CJ173" s="2331"/>
      <c r="CK173" s="2331"/>
      <c r="CL173" s="2331"/>
      <c r="CM173" s="2331"/>
      <c r="CN173" s="2331"/>
      <c r="CO173" s="2331"/>
      <c r="CP173" s="2331"/>
      <c r="CQ173" s="2331"/>
      <c r="CR173" s="2331"/>
      <c r="CS173" s="2331"/>
      <c r="CT173" s="2331"/>
      <c r="CU173" s="2331"/>
      <c r="CV173" s="2331"/>
      <c r="CW173" s="2331"/>
      <c r="CX173" s="2331"/>
      <c r="CY173" s="2331"/>
      <c r="CZ173" s="2331"/>
      <c r="DA173" s="2331"/>
      <c r="DB173" s="2331"/>
      <c r="DC173" s="2331"/>
      <c r="DD173" s="2331"/>
      <c r="DE173" s="2331"/>
      <c r="DF173" s="2331"/>
      <c r="DG173" s="2331"/>
      <c r="DH173" s="2331"/>
      <c r="DI173" s="2331"/>
      <c r="DJ173" s="2331"/>
      <c r="DK173" s="2331"/>
      <c r="DL173" s="2331"/>
      <c r="DM173" s="2331"/>
      <c r="DN173" s="2331"/>
      <c r="DO173" s="2331"/>
      <c r="DP173" s="2331"/>
      <c r="DQ173" s="2331"/>
      <c r="DR173" s="2331"/>
      <c r="DS173" s="2331"/>
      <c r="DT173" s="2331"/>
      <c r="DU173" s="2331"/>
      <c r="DV173" s="2331"/>
      <c r="DW173" s="2331"/>
      <c r="DX173" s="2331"/>
      <c r="DY173" s="2331"/>
      <c r="DZ173" s="2331"/>
      <c r="EA173" s="2331"/>
      <c r="EB173" s="2331"/>
      <c r="EC173" s="2331"/>
      <c r="ED173" s="2331"/>
      <c r="EE173" s="2331"/>
      <c r="EF173" s="2331"/>
      <c r="EG173" s="2331"/>
      <c r="EH173" s="2331"/>
      <c r="EI173" s="2331"/>
      <c r="EJ173" s="2331"/>
      <c r="EK173" s="2331"/>
      <c r="EL173" s="2331"/>
      <c r="EM173" s="2331"/>
      <c r="EN173" s="2331"/>
      <c r="EO173" s="2331"/>
      <c r="EP173" s="2331"/>
      <c r="EQ173" s="2331"/>
      <c r="ER173" s="2331"/>
      <c r="ES173" s="2331"/>
      <c r="ET173" s="2331"/>
      <c r="EU173" s="2331"/>
      <c r="EV173" s="2331"/>
      <c r="EW173" s="2331"/>
      <c r="EX173" s="2331"/>
      <c r="EY173" s="2331"/>
      <c r="EZ173" s="2331"/>
      <c r="FA173" s="2331"/>
      <c r="FB173" s="2331"/>
      <c r="FC173" s="2331"/>
      <c r="FD173" s="2331"/>
      <c r="FE173" s="2331"/>
      <c r="FF173" s="2331"/>
      <c r="FG173" s="2331"/>
      <c r="FH173" s="2331"/>
      <c r="FI173" s="2331"/>
      <c r="FJ173" s="2331"/>
      <c r="FK173" s="2331"/>
      <c r="FL173" s="2331"/>
      <c r="FM173" s="2331"/>
      <c r="FN173" s="2331"/>
      <c r="FO173" s="2331"/>
      <c r="FP173" s="2331"/>
      <c r="FQ173" s="2331"/>
    </row>
    <row r="174" spans="1:185" ht="12.75" customHeight="1">
      <c r="A174" s="2585" t="s">
        <v>590</v>
      </c>
      <c r="B174" s="2518"/>
      <c r="C174" s="598"/>
      <c r="E174" s="2285" t="s">
        <v>1027</v>
      </c>
      <c r="H174" s="2663" t="s">
        <v>1027</v>
      </c>
      <c r="I174" s="2664" t="s">
        <v>1027</v>
      </c>
      <c r="J174" s="2664" t="s">
        <v>1027</v>
      </c>
      <c r="K174" s="2623"/>
      <c r="M174" s="2663" t="s">
        <v>1027</v>
      </c>
      <c r="N174" s="2664" t="s">
        <v>1027</v>
      </c>
      <c r="O174" s="2664" t="s">
        <v>1027</v>
      </c>
      <c r="R174" s="2663" t="s">
        <v>1027</v>
      </c>
      <c r="S174" s="2664" t="s">
        <v>1027</v>
      </c>
      <c r="T174" s="2664" t="s">
        <v>1027</v>
      </c>
      <c r="W174" s="2663" t="s">
        <v>1027</v>
      </c>
      <c r="X174" s="2664" t="s">
        <v>1027</v>
      </c>
      <c r="Y174" s="2664" t="s">
        <v>1027</v>
      </c>
      <c r="AD174" s="2518"/>
      <c r="AN174" s="2331"/>
      <c r="AO174" s="2331"/>
      <c r="AP174" s="2331"/>
      <c r="AQ174" s="2331"/>
      <c r="AR174" s="2331"/>
      <c r="AS174" s="2331"/>
      <c r="AT174" s="2331"/>
      <c r="AU174" s="2331"/>
      <c r="AV174" s="2331"/>
      <c r="AW174" s="2331"/>
      <c r="AX174" s="2331"/>
      <c r="AY174" s="2331"/>
      <c r="AZ174" s="2331"/>
      <c r="BA174" s="2331"/>
      <c r="BB174" s="2331"/>
      <c r="BC174" s="2331"/>
      <c r="BD174" s="2331"/>
      <c r="BE174" s="2331"/>
      <c r="BF174" s="2653"/>
      <c r="BG174" s="2653"/>
      <c r="BH174" s="2331"/>
      <c r="BI174" s="2331"/>
      <c r="BJ174" s="2653"/>
      <c r="BK174" s="2331"/>
      <c r="BL174" s="2331"/>
      <c r="BM174" s="2331"/>
      <c r="BN174" s="2331"/>
      <c r="BO174" s="2331"/>
      <c r="BP174" s="2331"/>
      <c r="BQ174" s="2331"/>
      <c r="BR174" s="2331"/>
      <c r="BS174" s="2331"/>
      <c r="BT174" s="2331"/>
      <c r="BU174" s="2331"/>
      <c r="BV174" s="2331"/>
      <c r="BW174" s="2331"/>
      <c r="BX174" s="2331"/>
      <c r="BY174" s="2331"/>
      <c r="BZ174" s="2331"/>
      <c r="CA174" s="2331"/>
      <c r="CB174" s="2331"/>
      <c r="CC174" s="2331"/>
      <c r="CD174" s="2331"/>
      <c r="CE174" s="2331"/>
      <c r="CF174" s="2331"/>
      <c r="CG174" s="2331"/>
      <c r="CH174" s="2331"/>
      <c r="CI174" s="2331"/>
      <c r="CJ174" s="2331"/>
      <c r="CK174" s="2331"/>
      <c r="CL174" s="2331"/>
      <c r="CM174" s="2331"/>
      <c r="CN174" s="2331"/>
      <c r="CO174" s="2331"/>
      <c r="CP174" s="2331"/>
      <c r="CQ174" s="2331"/>
      <c r="CR174" s="2331"/>
      <c r="CS174" s="2331"/>
      <c r="CT174" s="2331"/>
      <c r="CU174" s="2331"/>
      <c r="CV174" s="2331"/>
      <c r="CW174" s="2331"/>
      <c r="CX174" s="2331"/>
      <c r="CY174" s="2331"/>
      <c r="CZ174" s="2331"/>
      <c r="DA174" s="2331"/>
      <c r="DB174" s="2331"/>
      <c r="DC174" s="2331"/>
      <c r="DD174" s="2331"/>
      <c r="DE174" s="2331"/>
      <c r="DF174" s="2331"/>
      <c r="DG174" s="2331"/>
      <c r="DH174" s="2331"/>
      <c r="DI174" s="2331"/>
      <c r="DJ174" s="2331"/>
      <c r="DK174" s="2331"/>
      <c r="DL174" s="2331"/>
      <c r="DM174" s="2331"/>
      <c r="DN174" s="2331"/>
      <c r="DO174" s="2331"/>
      <c r="DP174" s="2331"/>
      <c r="DQ174" s="2331"/>
      <c r="DR174" s="2331"/>
      <c r="DS174" s="2331"/>
      <c r="DT174" s="2331"/>
      <c r="DU174" s="2331"/>
      <c r="DV174" s="2331"/>
      <c r="DW174" s="2331"/>
      <c r="DX174" s="2331"/>
      <c r="DY174" s="2331"/>
      <c r="DZ174" s="2331"/>
      <c r="EA174" s="2331"/>
      <c r="EB174" s="2331"/>
      <c r="EC174" s="2331"/>
      <c r="ED174" s="2331"/>
      <c r="EE174" s="2331"/>
      <c r="EF174" s="2331"/>
      <c r="EG174" s="2331"/>
      <c r="EH174" s="2331"/>
      <c r="EI174" s="2331"/>
      <c r="EJ174" s="2331"/>
      <c r="EK174" s="2331"/>
      <c r="EL174" s="2331"/>
      <c r="EM174" s="2331"/>
      <c r="EN174" s="2331"/>
      <c r="EO174" s="2331"/>
      <c r="EP174" s="2331"/>
      <c r="EQ174" s="2331"/>
      <c r="ER174" s="2331"/>
      <c r="ES174" s="2331"/>
      <c r="ET174" s="2331"/>
      <c r="EU174" s="2331"/>
      <c r="EV174" s="2331"/>
      <c r="EW174" s="2331"/>
      <c r="EX174" s="2331"/>
      <c r="EY174" s="2331"/>
      <c r="EZ174" s="2331"/>
      <c r="FA174" s="2331"/>
      <c r="FB174" s="2331"/>
      <c r="FC174" s="2331"/>
      <c r="FD174" s="2331"/>
      <c r="FE174" s="2331"/>
      <c r="FF174" s="2331"/>
      <c r="FG174" s="2331"/>
      <c r="FH174" s="2331"/>
      <c r="FI174" s="2331"/>
      <c r="FJ174" s="2331"/>
      <c r="FK174" s="2331"/>
      <c r="FL174" s="2331"/>
      <c r="FM174" s="2331"/>
      <c r="FN174" s="2331"/>
      <c r="FO174" s="2331"/>
      <c r="FP174" s="2331"/>
      <c r="FQ174" s="2331"/>
    </row>
    <row r="175" spans="1:185" ht="12.75" customHeight="1">
      <c r="A175" s="2585" t="s">
        <v>590</v>
      </c>
      <c r="B175" s="2518"/>
      <c r="C175" s="598"/>
      <c r="E175" s="2285" t="s">
        <v>1027</v>
      </c>
      <c r="H175" s="2663" t="s">
        <v>1027</v>
      </c>
      <c r="I175" s="2664" t="s">
        <v>1027</v>
      </c>
      <c r="J175" s="2664" t="s">
        <v>1027</v>
      </c>
      <c r="K175" s="2623"/>
      <c r="M175" s="2663" t="s">
        <v>1027</v>
      </c>
      <c r="N175" s="2664" t="s">
        <v>1027</v>
      </c>
      <c r="O175" s="2664" t="s">
        <v>1027</v>
      </c>
      <c r="R175" s="2663" t="s">
        <v>1027</v>
      </c>
      <c r="S175" s="2664" t="s">
        <v>1027</v>
      </c>
      <c r="T175" s="2664" t="s">
        <v>1027</v>
      </c>
      <c r="W175" s="2663" t="s">
        <v>1027</v>
      </c>
      <c r="X175" s="2664" t="s">
        <v>1027</v>
      </c>
      <c r="Y175" s="2664" t="s">
        <v>1027</v>
      </c>
      <c r="AD175" s="2518"/>
      <c r="AN175" s="2331"/>
      <c r="AO175" s="2331"/>
      <c r="AP175" s="2331"/>
      <c r="AQ175" s="2331"/>
      <c r="AR175" s="2331"/>
      <c r="AS175" s="2331"/>
      <c r="AT175" s="2331"/>
      <c r="AU175" s="2331"/>
      <c r="AV175" s="2331"/>
      <c r="AW175" s="2331"/>
      <c r="AX175" s="2331"/>
      <c r="AY175" s="2331"/>
      <c r="AZ175" s="2331"/>
      <c r="BA175" s="2331"/>
      <c r="BB175" s="2331"/>
      <c r="BC175" s="2331"/>
      <c r="BD175" s="2331"/>
      <c r="BE175" s="2331"/>
      <c r="BF175" s="2653"/>
      <c r="BG175" s="2653"/>
      <c r="BH175" s="2331"/>
      <c r="BI175" s="2331"/>
      <c r="BJ175" s="2653"/>
      <c r="BK175" s="2331"/>
      <c r="BL175" s="2331"/>
      <c r="BM175" s="2331"/>
      <c r="BN175" s="2331"/>
      <c r="BO175" s="2331"/>
      <c r="BP175" s="2331"/>
      <c r="BQ175" s="2331"/>
      <c r="BR175" s="2331"/>
      <c r="BS175" s="2331"/>
      <c r="BT175" s="2331"/>
      <c r="BU175" s="2331"/>
      <c r="BV175" s="2331"/>
      <c r="BW175" s="2331"/>
      <c r="BX175" s="2331"/>
      <c r="BY175" s="2331"/>
      <c r="BZ175" s="2331"/>
      <c r="CA175" s="2331"/>
      <c r="CB175" s="2331"/>
      <c r="CC175" s="2331"/>
      <c r="CD175" s="2331"/>
      <c r="CE175" s="2331"/>
      <c r="CF175" s="2331"/>
      <c r="CG175" s="2331"/>
      <c r="CH175" s="2331"/>
      <c r="CI175" s="2331"/>
      <c r="CJ175" s="2331"/>
      <c r="CK175" s="2331"/>
      <c r="CL175" s="2331"/>
      <c r="CM175" s="2331"/>
      <c r="CN175" s="2331"/>
      <c r="CO175" s="2331"/>
      <c r="CP175" s="2331"/>
      <c r="CQ175" s="2331"/>
      <c r="CR175" s="2331"/>
      <c r="CS175" s="2331"/>
      <c r="CT175" s="2331"/>
      <c r="CU175" s="2331"/>
      <c r="CV175" s="2331"/>
      <c r="CW175" s="2331"/>
      <c r="CX175" s="2331"/>
      <c r="CY175" s="2331"/>
      <c r="CZ175" s="2331"/>
      <c r="DA175" s="2331"/>
      <c r="DB175" s="2331"/>
      <c r="DC175" s="2331"/>
      <c r="DD175" s="2331"/>
      <c r="DE175" s="2331"/>
      <c r="DF175" s="2331"/>
      <c r="DG175" s="2331"/>
      <c r="DH175" s="2331"/>
      <c r="DI175" s="2331"/>
      <c r="DJ175" s="2331"/>
      <c r="DK175" s="2331"/>
      <c r="DL175" s="2331"/>
      <c r="DM175" s="2331"/>
      <c r="DN175" s="2331"/>
      <c r="DO175" s="2331"/>
      <c r="DP175" s="2331"/>
      <c r="DQ175" s="2331"/>
      <c r="DR175" s="2331"/>
      <c r="DS175" s="2331"/>
      <c r="DT175" s="2331"/>
      <c r="DU175" s="2331"/>
      <c r="DV175" s="2331"/>
      <c r="DW175" s="2331"/>
      <c r="DX175" s="2331"/>
      <c r="DY175" s="2331"/>
      <c r="DZ175" s="2331"/>
      <c r="EA175" s="2331"/>
      <c r="EB175" s="2331"/>
      <c r="EC175" s="2331"/>
      <c r="ED175" s="2331"/>
      <c r="EE175" s="2331"/>
      <c r="EF175" s="2331"/>
      <c r="EG175" s="2331"/>
      <c r="EH175" s="2331"/>
      <c r="EI175" s="2331"/>
      <c r="EJ175" s="2331"/>
      <c r="EK175" s="2331"/>
      <c r="EL175" s="2331"/>
      <c r="EM175" s="2331"/>
      <c r="EN175" s="2331"/>
      <c r="EO175" s="2331"/>
      <c r="EP175" s="2331"/>
      <c r="EQ175" s="2331"/>
      <c r="ER175" s="2331"/>
      <c r="ES175" s="2331"/>
      <c r="ET175" s="2331"/>
      <c r="EU175" s="2331"/>
      <c r="EV175" s="2331"/>
      <c r="EW175" s="2331"/>
      <c r="EX175" s="2331"/>
      <c r="EY175" s="2331"/>
      <c r="EZ175" s="2331"/>
      <c r="FA175" s="2331"/>
      <c r="FB175" s="2331"/>
      <c r="FC175" s="2331"/>
      <c r="FD175" s="2331"/>
      <c r="FE175" s="2331"/>
      <c r="FF175" s="2331"/>
      <c r="FG175" s="2331"/>
      <c r="FH175" s="2331"/>
      <c r="FI175" s="2331"/>
      <c r="FJ175" s="2331"/>
      <c r="FK175" s="2331"/>
      <c r="FL175" s="2331"/>
      <c r="FM175" s="2331"/>
      <c r="FN175" s="2331"/>
      <c r="FO175" s="2331"/>
      <c r="FP175" s="2331"/>
      <c r="FQ175" s="2331"/>
    </row>
    <row r="176" spans="1:185" ht="12.75" customHeight="1">
      <c r="A176" s="2585" t="s">
        <v>590</v>
      </c>
      <c r="B176" s="2518"/>
      <c r="C176" s="598"/>
      <c r="E176" s="2285" t="s">
        <v>1027</v>
      </c>
      <c r="H176" s="2663" t="s">
        <v>1027</v>
      </c>
      <c r="I176" s="2664" t="s">
        <v>1027</v>
      </c>
      <c r="J176" s="2664" t="s">
        <v>1027</v>
      </c>
      <c r="K176" s="2623"/>
      <c r="M176" s="2663" t="s">
        <v>1027</v>
      </c>
      <c r="N176" s="2664" t="s">
        <v>1027</v>
      </c>
      <c r="O176" s="2664" t="s">
        <v>1027</v>
      </c>
      <c r="R176" s="2663" t="s">
        <v>1027</v>
      </c>
      <c r="S176" s="2664" t="s">
        <v>1027</v>
      </c>
      <c r="T176" s="2664" t="s">
        <v>1027</v>
      </c>
      <c r="W176" s="2663" t="s">
        <v>1027</v>
      </c>
      <c r="X176" s="2664" t="s">
        <v>1027</v>
      </c>
      <c r="Y176" s="2664" t="s">
        <v>1027</v>
      </c>
      <c r="AD176" s="2518"/>
    </row>
    <row r="177" spans="1:30" ht="12.75" customHeight="1">
      <c r="A177" s="2585" t="s">
        <v>590</v>
      </c>
      <c r="B177" s="2518"/>
      <c r="C177" s="598"/>
      <c r="E177" s="2285" t="s">
        <v>1027</v>
      </c>
      <c r="H177" s="2663" t="s">
        <v>1027</v>
      </c>
      <c r="I177" s="2664" t="s">
        <v>1027</v>
      </c>
      <c r="J177" s="2664" t="s">
        <v>1027</v>
      </c>
      <c r="K177" s="2623"/>
      <c r="M177" s="2663" t="s">
        <v>1027</v>
      </c>
      <c r="N177" s="2664" t="s">
        <v>1027</v>
      </c>
      <c r="O177" s="2664" t="s">
        <v>1027</v>
      </c>
      <c r="R177" s="2663" t="s">
        <v>1027</v>
      </c>
      <c r="S177" s="2664" t="s">
        <v>1027</v>
      </c>
      <c r="T177" s="2664" t="s">
        <v>1027</v>
      </c>
      <c r="W177" s="2663" t="s">
        <v>1027</v>
      </c>
      <c r="X177" s="2664" t="s">
        <v>1027</v>
      </c>
      <c r="Y177" s="2664" t="s">
        <v>1027</v>
      </c>
      <c r="AD177" s="2518"/>
    </row>
    <row r="178" spans="1:30" ht="12.75" customHeight="1">
      <c r="A178" s="2585" t="s">
        <v>590</v>
      </c>
      <c r="B178" s="2518"/>
      <c r="C178" s="598"/>
      <c r="E178" s="2285" t="s">
        <v>1027</v>
      </c>
      <c r="H178" s="2663" t="s">
        <v>1027</v>
      </c>
      <c r="I178" s="2664" t="s">
        <v>1027</v>
      </c>
      <c r="J178" s="2664" t="s">
        <v>1027</v>
      </c>
      <c r="K178" s="2623"/>
      <c r="M178" s="2663" t="s">
        <v>1027</v>
      </c>
      <c r="N178" s="2664" t="s">
        <v>1027</v>
      </c>
      <c r="O178" s="2664" t="s">
        <v>1027</v>
      </c>
      <c r="R178" s="2663" t="s">
        <v>1027</v>
      </c>
      <c r="S178" s="2664" t="s">
        <v>1027</v>
      </c>
      <c r="T178" s="2664" t="s">
        <v>1027</v>
      </c>
      <c r="W178" s="2663" t="s">
        <v>1027</v>
      </c>
      <c r="X178" s="2664" t="s">
        <v>1027</v>
      </c>
      <c r="Y178" s="2664" t="s">
        <v>1027</v>
      </c>
      <c r="AD178" s="2518"/>
    </row>
    <row r="179" spans="1:30" ht="12.75" customHeight="1">
      <c r="A179" s="2585" t="s">
        <v>590</v>
      </c>
      <c r="B179" s="2518"/>
      <c r="C179" s="598"/>
      <c r="E179" s="2285" t="s">
        <v>1027</v>
      </c>
      <c r="H179" s="2663" t="s">
        <v>1027</v>
      </c>
      <c r="I179" s="2664" t="s">
        <v>1027</v>
      </c>
      <c r="J179" s="2664" t="s">
        <v>1027</v>
      </c>
      <c r="K179" s="2623"/>
      <c r="M179" s="2663" t="s">
        <v>1027</v>
      </c>
      <c r="N179" s="2664" t="s">
        <v>1027</v>
      </c>
      <c r="O179" s="2664" t="s">
        <v>1027</v>
      </c>
      <c r="R179" s="2663" t="s">
        <v>1027</v>
      </c>
      <c r="S179" s="2664" t="s">
        <v>1027</v>
      </c>
      <c r="T179" s="2664" t="s">
        <v>1027</v>
      </c>
      <c r="W179" s="2663" t="s">
        <v>1027</v>
      </c>
      <c r="X179" s="2664" t="s">
        <v>1027</v>
      </c>
      <c r="Y179" s="2664" t="s">
        <v>1027</v>
      </c>
      <c r="AD179" s="2518"/>
    </row>
    <row r="180" spans="1:30" ht="12.75" customHeight="1">
      <c r="A180" s="2585" t="s">
        <v>590</v>
      </c>
      <c r="B180" s="2518"/>
      <c r="C180" s="598"/>
      <c r="E180" s="2285" t="s">
        <v>1027</v>
      </c>
      <c r="H180" s="2663" t="s">
        <v>1027</v>
      </c>
      <c r="I180" s="2664" t="s">
        <v>1027</v>
      </c>
      <c r="J180" s="2664" t="s">
        <v>1027</v>
      </c>
      <c r="K180" s="2623"/>
      <c r="M180" s="2663" t="s">
        <v>1027</v>
      </c>
      <c r="N180" s="2664" t="s">
        <v>1027</v>
      </c>
      <c r="O180" s="2664" t="s">
        <v>1027</v>
      </c>
      <c r="R180" s="2663" t="s">
        <v>1027</v>
      </c>
      <c r="S180" s="2664" t="s">
        <v>1027</v>
      </c>
      <c r="T180" s="2664" t="s">
        <v>1027</v>
      </c>
      <c r="W180" s="2663" t="s">
        <v>1027</v>
      </c>
      <c r="X180" s="2664" t="s">
        <v>1027</v>
      </c>
      <c r="Y180" s="2664" t="s">
        <v>1027</v>
      </c>
      <c r="AD180" s="2518"/>
    </row>
    <row r="181" spans="1:30" ht="12.75" customHeight="1">
      <c r="A181" s="2585" t="s">
        <v>590</v>
      </c>
      <c r="B181" s="2518"/>
      <c r="C181" s="598"/>
      <c r="E181" s="2285" t="s">
        <v>1027</v>
      </c>
      <c r="H181" s="2663" t="s">
        <v>1027</v>
      </c>
      <c r="I181" s="2664" t="s">
        <v>1027</v>
      </c>
      <c r="J181" s="2664" t="s">
        <v>1027</v>
      </c>
      <c r="K181" s="2623"/>
      <c r="M181" s="2663" t="s">
        <v>1027</v>
      </c>
      <c r="N181" s="2664" t="s">
        <v>1027</v>
      </c>
      <c r="O181" s="2664" t="s">
        <v>1027</v>
      </c>
      <c r="R181" s="2663" t="s">
        <v>1027</v>
      </c>
      <c r="S181" s="2664" t="s">
        <v>1027</v>
      </c>
      <c r="T181" s="2664" t="s">
        <v>1027</v>
      </c>
      <c r="W181" s="2663" t="s">
        <v>1027</v>
      </c>
      <c r="X181" s="2664" t="s">
        <v>1027</v>
      </c>
      <c r="Y181" s="2664" t="s">
        <v>1027</v>
      </c>
      <c r="AD181" s="2518"/>
    </row>
    <row r="182" spans="1:30" ht="12.75" customHeight="1">
      <c r="A182" s="2585" t="s">
        <v>590</v>
      </c>
      <c r="B182" s="2518"/>
      <c r="C182" s="598"/>
      <c r="E182" s="2285" t="s">
        <v>1027</v>
      </c>
      <c r="H182" s="2663" t="s">
        <v>1027</v>
      </c>
      <c r="I182" s="2664" t="s">
        <v>1027</v>
      </c>
      <c r="J182" s="2664" t="s">
        <v>1027</v>
      </c>
      <c r="K182" s="2623"/>
      <c r="M182" s="2663" t="s">
        <v>1027</v>
      </c>
      <c r="N182" s="2664" t="s">
        <v>1027</v>
      </c>
      <c r="O182" s="2664" t="s">
        <v>1027</v>
      </c>
      <c r="R182" s="2663" t="s">
        <v>1027</v>
      </c>
      <c r="S182" s="2664" t="s">
        <v>1027</v>
      </c>
      <c r="T182" s="2664" t="s">
        <v>1027</v>
      </c>
      <c r="W182" s="2663" t="s">
        <v>1027</v>
      </c>
      <c r="X182" s="2664" t="s">
        <v>1027</v>
      </c>
      <c r="Y182" s="2664" t="s">
        <v>1027</v>
      </c>
      <c r="AD182" s="2518"/>
    </row>
    <row r="183" spans="1:30" ht="12.75" customHeight="1">
      <c r="A183" s="2585" t="s">
        <v>590</v>
      </c>
      <c r="B183" s="2518"/>
      <c r="C183" s="598"/>
      <c r="E183" s="2285" t="s">
        <v>1027</v>
      </c>
      <c r="H183" s="2663" t="s">
        <v>1027</v>
      </c>
      <c r="I183" s="2664" t="s">
        <v>1027</v>
      </c>
      <c r="J183" s="2664" t="s">
        <v>1027</v>
      </c>
      <c r="K183" s="2623"/>
      <c r="M183" s="2663" t="s">
        <v>1027</v>
      </c>
      <c r="N183" s="2664" t="s">
        <v>1027</v>
      </c>
      <c r="O183" s="2664" t="s">
        <v>1027</v>
      </c>
      <c r="R183" s="2663" t="s">
        <v>1027</v>
      </c>
      <c r="S183" s="2664" t="s">
        <v>1027</v>
      </c>
      <c r="T183" s="2664" t="s">
        <v>1027</v>
      </c>
      <c r="W183" s="2663" t="s">
        <v>1027</v>
      </c>
      <c r="X183" s="2664" t="s">
        <v>1027</v>
      </c>
      <c r="Y183" s="2664" t="s">
        <v>1027</v>
      </c>
      <c r="AD183" s="2518"/>
    </row>
    <row r="184" spans="1:30" ht="12.75" customHeight="1">
      <c r="A184" s="2585" t="s">
        <v>590</v>
      </c>
      <c r="B184" s="2518"/>
      <c r="C184" s="598"/>
      <c r="E184" s="2285" t="s">
        <v>1027</v>
      </c>
      <c r="H184" s="2663" t="s">
        <v>1027</v>
      </c>
      <c r="I184" s="2664" t="s">
        <v>1027</v>
      </c>
      <c r="J184" s="2664" t="s">
        <v>1027</v>
      </c>
      <c r="K184" s="2623"/>
      <c r="M184" s="2663" t="s">
        <v>1027</v>
      </c>
      <c r="N184" s="2664" t="s">
        <v>1027</v>
      </c>
      <c r="O184" s="2664" t="s">
        <v>1027</v>
      </c>
      <c r="R184" s="2663" t="s">
        <v>1027</v>
      </c>
      <c r="S184" s="2664" t="s">
        <v>1027</v>
      </c>
      <c r="T184" s="2664" t="s">
        <v>1027</v>
      </c>
      <c r="W184" s="2663" t="s">
        <v>1027</v>
      </c>
      <c r="X184" s="2664" t="s">
        <v>1027</v>
      </c>
      <c r="Y184" s="2664" t="s">
        <v>1027</v>
      </c>
      <c r="AD184" s="2518"/>
    </row>
    <row r="185" spans="1:30" ht="12.75" customHeight="1">
      <c r="A185" s="2585" t="s">
        <v>590</v>
      </c>
      <c r="B185" s="2518"/>
      <c r="C185" s="598"/>
      <c r="E185" s="2285" t="s">
        <v>1027</v>
      </c>
      <c r="H185" s="2663" t="s">
        <v>1027</v>
      </c>
      <c r="I185" s="2664" t="s">
        <v>1027</v>
      </c>
      <c r="J185" s="2664" t="s">
        <v>1027</v>
      </c>
      <c r="K185" s="2623"/>
      <c r="M185" s="2663" t="s">
        <v>1027</v>
      </c>
      <c r="N185" s="2664" t="s">
        <v>1027</v>
      </c>
      <c r="O185" s="2664" t="s">
        <v>1027</v>
      </c>
      <c r="R185" s="2663" t="s">
        <v>1027</v>
      </c>
      <c r="S185" s="2664" t="s">
        <v>1027</v>
      </c>
      <c r="T185" s="2664" t="s">
        <v>1027</v>
      </c>
      <c r="W185" s="2663" t="s">
        <v>1027</v>
      </c>
      <c r="X185" s="2664" t="s">
        <v>1027</v>
      </c>
      <c r="Y185" s="2664" t="s">
        <v>1027</v>
      </c>
      <c r="AD185" s="2518"/>
    </row>
    <row r="186" spans="1:30" ht="12.75" customHeight="1">
      <c r="A186" s="2585" t="s">
        <v>590</v>
      </c>
      <c r="B186" s="2518"/>
      <c r="C186" s="598"/>
      <c r="E186" s="2285" t="s">
        <v>1027</v>
      </c>
      <c r="H186" s="2663" t="s">
        <v>1027</v>
      </c>
      <c r="I186" s="2664" t="s">
        <v>1027</v>
      </c>
      <c r="J186" s="2664" t="s">
        <v>1027</v>
      </c>
      <c r="K186" s="2623"/>
      <c r="M186" s="2663" t="s">
        <v>1027</v>
      </c>
      <c r="N186" s="2664" t="s">
        <v>1027</v>
      </c>
      <c r="O186" s="2664" t="s">
        <v>1027</v>
      </c>
      <c r="R186" s="2663" t="s">
        <v>1027</v>
      </c>
      <c r="S186" s="2664" t="s">
        <v>1027</v>
      </c>
      <c r="T186" s="2664" t="s">
        <v>1027</v>
      </c>
      <c r="W186" s="2663" t="s">
        <v>1027</v>
      </c>
      <c r="X186" s="2664" t="s">
        <v>1027</v>
      </c>
      <c r="Y186" s="2664" t="s">
        <v>1027</v>
      </c>
      <c r="AD186" s="2518"/>
    </row>
    <row r="187" spans="1:30" ht="12.75" customHeight="1">
      <c r="A187" s="2585" t="s">
        <v>590</v>
      </c>
      <c r="B187" s="2518"/>
      <c r="C187" s="598"/>
      <c r="E187" s="2285" t="s">
        <v>1027</v>
      </c>
      <c r="H187" s="2663" t="s">
        <v>1027</v>
      </c>
      <c r="I187" s="2664" t="s">
        <v>1027</v>
      </c>
      <c r="J187" s="2664" t="s">
        <v>1027</v>
      </c>
      <c r="K187" s="2623"/>
      <c r="M187" s="2663" t="s">
        <v>1027</v>
      </c>
      <c r="N187" s="2664" t="s">
        <v>1027</v>
      </c>
      <c r="O187" s="2664" t="s">
        <v>1027</v>
      </c>
      <c r="R187" s="2663" t="s">
        <v>1027</v>
      </c>
      <c r="S187" s="2664" t="s">
        <v>1027</v>
      </c>
      <c r="T187" s="2664" t="s">
        <v>1027</v>
      </c>
      <c r="W187" s="2663" t="s">
        <v>1027</v>
      </c>
      <c r="X187" s="2664" t="s">
        <v>1027</v>
      </c>
      <c r="Y187" s="2664" t="s">
        <v>1027</v>
      </c>
      <c r="AD187" s="2518"/>
    </row>
    <row r="188" spans="1:30" ht="12.75" customHeight="1">
      <c r="A188" s="2585" t="s">
        <v>590</v>
      </c>
      <c r="B188" s="2518"/>
      <c r="C188" s="598"/>
      <c r="E188" s="2285" t="s">
        <v>1027</v>
      </c>
      <c r="H188" s="2663" t="s">
        <v>1027</v>
      </c>
      <c r="I188" s="2664" t="s">
        <v>1027</v>
      </c>
      <c r="J188" s="2664" t="s">
        <v>1027</v>
      </c>
      <c r="K188" s="2623"/>
      <c r="M188" s="2663" t="s">
        <v>1027</v>
      </c>
      <c r="N188" s="2664" t="s">
        <v>1027</v>
      </c>
      <c r="O188" s="2664" t="s">
        <v>1027</v>
      </c>
      <c r="R188" s="2663" t="s">
        <v>1027</v>
      </c>
      <c r="S188" s="2664" t="s">
        <v>1027</v>
      </c>
      <c r="T188" s="2664" t="s">
        <v>1027</v>
      </c>
      <c r="W188" s="2663" t="s">
        <v>1027</v>
      </c>
      <c r="X188" s="2664" t="s">
        <v>1027</v>
      </c>
      <c r="Y188" s="2664" t="s">
        <v>1027</v>
      </c>
      <c r="AD188" s="2518"/>
    </row>
    <row r="189" spans="1:30" ht="12.75" customHeight="1">
      <c r="A189" s="2518"/>
      <c r="B189" s="2518"/>
      <c r="C189" s="598"/>
      <c r="E189" s="2285"/>
      <c r="H189" s="2625"/>
      <c r="AD189" s="2518"/>
    </row>
    <row r="190" spans="1:30" ht="12.75" customHeight="1">
      <c r="A190" s="2518"/>
      <c r="B190" s="2518"/>
      <c r="C190" s="598"/>
      <c r="E190" s="2285"/>
      <c r="H190" s="2625"/>
      <c r="AD190" s="2518"/>
    </row>
    <row r="191" spans="1:30" ht="18">
      <c r="A191" s="2568"/>
      <c r="B191" s="2568"/>
      <c r="C191" s="2563">
        <v>4</v>
      </c>
      <c r="D191" s="2531" t="s">
        <v>1668</v>
      </c>
      <c r="E191" s="2532"/>
      <c r="F191" s="2533"/>
      <c r="G191" s="2564"/>
      <c r="H191" s="2535"/>
      <c r="I191" s="2535"/>
      <c r="J191" s="2535"/>
      <c r="K191" s="2535"/>
      <c r="L191" s="2535"/>
      <c r="M191" s="2535"/>
      <c r="N191" s="2535"/>
      <c r="O191" s="2535"/>
      <c r="P191" s="2535"/>
      <c r="Q191" s="2518"/>
      <c r="R191" s="2518"/>
      <c r="S191" s="2518"/>
      <c r="T191" s="2518"/>
      <c r="U191" s="2518"/>
      <c r="V191" s="2518"/>
      <c r="W191" s="2518"/>
      <c r="X191" s="2518"/>
      <c r="Y191" s="2518"/>
      <c r="Z191" s="2518"/>
      <c r="AA191" s="2518"/>
      <c r="AB191" s="2518"/>
      <c r="AC191" s="2518"/>
      <c r="AD191" s="2518"/>
    </row>
    <row r="192" spans="1:30">
      <c r="A192" s="2518"/>
      <c r="B192" s="2518"/>
      <c r="C192" s="598"/>
      <c r="AD192" s="2518"/>
    </row>
    <row r="193" spans="1:30" ht="13.8">
      <c r="A193" s="2568"/>
      <c r="B193" s="2568"/>
      <c r="C193" s="2494"/>
      <c r="D193" s="2494"/>
      <c r="J193" s="2494"/>
      <c r="K193" s="2494"/>
      <c r="L193" s="2494"/>
      <c r="P193" s="2494"/>
      <c r="Q193" s="2494"/>
      <c r="W193" s="2494"/>
      <c r="AD193" s="2518"/>
    </row>
    <row r="194" spans="1:30" ht="13.8">
      <c r="A194" s="2568"/>
      <c r="B194" s="2568"/>
      <c r="C194" s="2494"/>
      <c r="D194" s="2494"/>
      <c r="J194" s="2494"/>
      <c r="K194" s="2494"/>
      <c r="L194" s="2494"/>
      <c r="O194" s="2675" t="s">
        <v>1669</v>
      </c>
      <c r="P194" s="2491"/>
      <c r="Q194" s="2494"/>
      <c r="W194" s="2494"/>
      <c r="AD194" s="2518"/>
    </row>
    <row r="195" spans="1:30" ht="13.8">
      <c r="A195" s="2568"/>
      <c r="B195" s="2568"/>
      <c r="C195" s="2494"/>
      <c r="D195" s="2494"/>
      <c r="E195" s="2676" t="s">
        <v>591</v>
      </c>
      <c r="F195" s="2677"/>
      <c r="G195" s="2678"/>
      <c r="H195" s="2677"/>
      <c r="J195" s="2676" t="s">
        <v>592</v>
      </c>
      <c r="K195" s="2677"/>
      <c r="L195" s="2677"/>
      <c r="M195" s="2677"/>
      <c r="N195" s="226"/>
      <c r="O195" s="2679" t="s">
        <v>1670</v>
      </c>
      <c r="P195" s="2680"/>
      <c r="W195" s="2494"/>
      <c r="AD195" s="2518"/>
    </row>
    <row r="196" spans="1:30" ht="13.8">
      <c r="A196" s="2568"/>
      <c r="B196" s="2568"/>
      <c r="C196" s="2494"/>
      <c r="D196" s="2265"/>
      <c r="E196" s="2170" t="s">
        <v>1671</v>
      </c>
      <c r="F196" s="2186"/>
      <c r="G196" s="2234"/>
      <c r="H196" s="2681">
        <v>1.1809474466683114</v>
      </c>
      <c r="J196" s="2186" t="s">
        <v>1672</v>
      </c>
      <c r="L196" s="2347" t="s">
        <v>232</v>
      </c>
      <c r="M196" s="2682">
        <v>5.5930000000000001E-2</v>
      </c>
      <c r="O196" s="2683">
        <v>5.5930000000000001E-2</v>
      </c>
      <c r="W196" s="2494"/>
      <c r="AD196" s="2518"/>
    </row>
    <row r="197" spans="1:30" ht="13.8">
      <c r="A197" s="2568"/>
      <c r="B197" s="2568"/>
      <c r="C197" s="2494"/>
      <c r="D197" s="2265"/>
      <c r="E197" s="2186" t="s">
        <v>1673</v>
      </c>
      <c r="F197" s="2186"/>
      <c r="G197" s="2234"/>
      <c r="H197" s="2682">
        <v>8.2846529307407824E-2</v>
      </c>
      <c r="J197" s="152" t="s">
        <v>596</v>
      </c>
      <c r="M197" s="2682">
        <v>0</v>
      </c>
      <c r="O197" s="2572" t="s">
        <v>114</v>
      </c>
      <c r="P197" s="498" t="s">
        <v>586</v>
      </c>
      <c r="W197" s="2494"/>
      <c r="AD197" s="2518"/>
    </row>
    <row r="198" spans="1:30" ht="17.399999999999999">
      <c r="A198" s="2568"/>
      <c r="B198" s="2568"/>
      <c r="C198" s="2494"/>
      <c r="D198" s="2265"/>
      <c r="E198" s="2186" t="s">
        <v>1674</v>
      </c>
      <c r="F198" s="2186"/>
      <c r="G198" s="2234"/>
      <c r="H198" s="2684">
        <v>0.34</v>
      </c>
      <c r="J198" s="2186" t="s">
        <v>1674</v>
      </c>
      <c r="K198" s="2186"/>
      <c r="L198" s="2186"/>
      <c r="M198" s="2685">
        <v>0.34</v>
      </c>
      <c r="O198" s="2572" t="s">
        <v>1675</v>
      </c>
      <c r="P198" s="2686" t="s">
        <v>1676</v>
      </c>
      <c r="W198" s="2494"/>
      <c r="AD198" s="2518"/>
    </row>
    <row r="199" spans="1:30" ht="13.8">
      <c r="A199" s="2568"/>
      <c r="B199" s="2568"/>
      <c r="C199" s="2494"/>
      <c r="D199" s="2265"/>
      <c r="E199" s="2186" t="s">
        <v>1677</v>
      </c>
      <c r="F199" s="2186"/>
      <c r="G199" s="2234"/>
      <c r="H199" s="2687">
        <v>1.2455201288539151</v>
      </c>
      <c r="J199" s="2688" t="s">
        <v>1678</v>
      </c>
      <c r="K199" s="2688"/>
      <c r="L199" s="2688"/>
      <c r="M199" s="2689">
        <v>3.6913799999999997E-2</v>
      </c>
      <c r="O199" s="2690" t="s">
        <v>723</v>
      </c>
      <c r="P199" s="2515" t="s">
        <v>1679</v>
      </c>
      <c r="W199" s="2494"/>
      <c r="AD199" s="2518"/>
    </row>
    <row r="200" spans="1:30" ht="13.8">
      <c r="A200" s="2568"/>
      <c r="B200" s="2568"/>
      <c r="C200" s="2494"/>
      <c r="D200" s="2265"/>
      <c r="E200" s="2186" t="s">
        <v>1680</v>
      </c>
      <c r="F200" s="2186"/>
      <c r="G200" s="2285"/>
      <c r="H200" s="812">
        <v>3.0800000000000001E-2</v>
      </c>
      <c r="J200" s="226"/>
      <c r="K200" s="226"/>
      <c r="L200" s="226"/>
      <c r="M200" s="226"/>
      <c r="O200" s="2690" t="s">
        <v>1681</v>
      </c>
      <c r="P200" s="2515" t="s">
        <v>1554</v>
      </c>
      <c r="W200" s="2494"/>
      <c r="AD200" s="2518"/>
    </row>
    <row r="201" spans="1:30" ht="13.8">
      <c r="A201" s="2568"/>
      <c r="B201" s="2568"/>
      <c r="C201" s="2494"/>
      <c r="D201" s="2265"/>
      <c r="E201" s="2186" t="s">
        <v>1682</v>
      </c>
      <c r="F201" s="2186"/>
      <c r="G201" s="2285"/>
      <c r="H201" s="2682">
        <v>0</v>
      </c>
      <c r="J201" s="226"/>
      <c r="K201" s="226"/>
      <c r="L201" s="226"/>
      <c r="M201" s="226"/>
      <c r="O201" s="498" t="s">
        <v>1683</v>
      </c>
      <c r="P201" s="2515"/>
      <c r="W201" s="2494"/>
      <c r="AD201" s="2518"/>
    </row>
    <row r="202" spans="1:30" ht="13.8">
      <c r="A202" s="2568"/>
      <c r="B202" s="2568"/>
      <c r="C202" s="2494"/>
      <c r="D202" s="2265"/>
      <c r="E202" s="2186" t="s">
        <v>1684</v>
      </c>
      <c r="F202" s="2186"/>
      <c r="G202" s="2285"/>
      <c r="H202" s="2682">
        <v>0</v>
      </c>
      <c r="J202" s="226"/>
      <c r="K202" s="226"/>
      <c r="L202" s="226"/>
      <c r="M202" s="226"/>
      <c r="O202" s="498"/>
      <c r="P202" s="2515"/>
      <c r="W202" s="2494"/>
      <c r="AD202" s="2518"/>
    </row>
    <row r="203" spans="1:30" ht="13.8">
      <c r="A203" s="2568"/>
      <c r="B203" s="2568"/>
      <c r="C203" s="2494"/>
      <c r="D203" s="2265"/>
      <c r="E203" s="2186" t="s">
        <v>1685</v>
      </c>
      <c r="F203" s="2186"/>
      <c r="G203" s="2234"/>
      <c r="H203" s="2682">
        <v>7.0000000000000007E-2</v>
      </c>
      <c r="J203" s="355"/>
      <c r="K203" s="355"/>
      <c r="L203" s="355"/>
      <c r="M203" s="355"/>
      <c r="O203" s="355"/>
      <c r="P203" s="355"/>
      <c r="W203" s="2494"/>
      <c r="AD203" s="2518"/>
    </row>
    <row r="204" spans="1:30" ht="13.8">
      <c r="A204" s="2568"/>
      <c r="B204" s="2568"/>
      <c r="C204" s="2494"/>
      <c r="D204" s="2265"/>
      <c r="E204" s="2186" t="s">
        <v>310</v>
      </c>
      <c r="F204" s="2186"/>
      <c r="G204" s="2234"/>
      <c r="H204" s="2682">
        <v>0</v>
      </c>
      <c r="J204" s="2676" t="s">
        <v>582</v>
      </c>
      <c r="K204" s="2677"/>
      <c r="L204" s="2677"/>
      <c r="M204" s="2677"/>
      <c r="P204" s="355"/>
      <c r="W204" s="2494"/>
      <c r="AD204" s="2518"/>
    </row>
    <row r="205" spans="1:30" ht="13.8">
      <c r="A205" s="2568"/>
      <c r="B205" s="2568"/>
      <c r="C205" s="2494"/>
      <c r="D205" s="2265"/>
      <c r="E205" s="2186" t="s">
        <v>1686</v>
      </c>
      <c r="F205" s="2186"/>
      <c r="G205" s="2234"/>
      <c r="H205" s="2682">
        <v>0</v>
      </c>
      <c r="J205" s="2186" t="s">
        <v>70</v>
      </c>
      <c r="K205" s="2684">
        <v>7.6508098853488249E-2</v>
      </c>
      <c r="L205" s="2684">
        <v>3.6913799999999997E-2</v>
      </c>
      <c r="M205" s="2165">
        <v>2.8242046594578944E-3</v>
      </c>
      <c r="P205" s="355"/>
      <c r="W205" s="2494"/>
      <c r="AD205" s="2518"/>
    </row>
    <row r="206" spans="1:30" ht="13.8">
      <c r="A206" s="2568"/>
      <c r="B206" s="2568"/>
      <c r="C206" s="2494"/>
      <c r="D206" s="2265"/>
      <c r="E206" s="2186" t="s">
        <v>1687</v>
      </c>
      <c r="F206" s="2186"/>
      <c r="G206" s="2234"/>
      <c r="H206" s="2684">
        <v>0</v>
      </c>
      <c r="J206" s="2186" t="s">
        <v>69</v>
      </c>
      <c r="K206" s="2684">
        <v>0.9234919011465117</v>
      </c>
      <c r="L206" s="2684">
        <v>0.11798640901977406</v>
      </c>
      <c r="M206" s="2165">
        <v>0.10895949317512107</v>
      </c>
      <c r="W206" s="2494"/>
      <c r="AD206" s="2518"/>
    </row>
    <row r="207" spans="1:30" ht="13.8">
      <c r="A207" s="2568"/>
      <c r="B207" s="2568"/>
      <c r="C207" s="2494"/>
      <c r="D207" s="2265"/>
      <c r="E207" s="2688" t="s">
        <v>174</v>
      </c>
      <c r="F207" s="2688"/>
      <c r="G207" s="2691"/>
      <c r="H207" s="2692">
        <v>0.11798640901977406</v>
      </c>
      <c r="J207" s="2693" t="s">
        <v>1</v>
      </c>
      <c r="K207" s="2693"/>
      <c r="L207" s="2693"/>
      <c r="M207" s="2694">
        <v>0.11178369783457896</v>
      </c>
      <c r="O207" s="355"/>
      <c r="W207" s="2494"/>
      <c r="AD207" s="2518"/>
    </row>
    <row r="208" spans="1:30" ht="13.8">
      <c r="A208" s="2568"/>
      <c r="B208" s="2568"/>
      <c r="C208" s="2494"/>
      <c r="D208" s="2494"/>
      <c r="J208" s="355"/>
      <c r="K208" s="355"/>
      <c r="L208" s="355"/>
      <c r="M208" s="355"/>
      <c r="N208" s="355"/>
      <c r="O208" s="355"/>
      <c r="W208" s="2494"/>
      <c r="AD208" s="2518"/>
    </row>
    <row r="209" spans="1:30" ht="13.8">
      <c r="A209" s="2568"/>
      <c r="B209" s="2568"/>
      <c r="C209" s="2494"/>
      <c r="D209" s="2265"/>
      <c r="E209" s="2695" t="s">
        <v>1688</v>
      </c>
      <c r="G209" s="152" t="s">
        <v>114</v>
      </c>
      <c r="H209" s="758" t="s">
        <v>1027</v>
      </c>
      <c r="I209" s="2696" t="s">
        <v>232</v>
      </c>
      <c r="L209" s="355"/>
      <c r="M209" s="355"/>
      <c r="N209" s="355"/>
      <c r="O209" s="355"/>
      <c r="W209" s="2494"/>
      <c r="AD209" s="2518"/>
    </row>
    <row r="210" spans="1:30" ht="13.8">
      <c r="A210" s="2568"/>
      <c r="B210" s="2568"/>
      <c r="C210" s="2494"/>
      <c r="D210" s="2265"/>
      <c r="E210" s="2695" t="s">
        <v>1689</v>
      </c>
      <c r="G210" s="758" t="s">
        <v>114</v>
      </c>
      <c r="H210" s="2697"/>
      <c r="J210" s="355"/>
      <c r="K210" s="355"/>
      <c r="L210" s="355"/>
      <c r="M210" s="355"/>
      <c r="N210" s="355"/>
      <c r="O210" s="355"/>
      <c r="W210" s="2494"/>
      <c r="AD210" s="2518"/>
    </row>
    <row r="211" spans="1:30" ht="13.8">
      <c r="A211" s="2568"/>
      <c r="B211" s="2568"/>
      <c r="C211" s="2494"/>
      <c r="D211" s="2265"/>
      <c r="E211" s="2695" t="s">
        <v>1690</v>
      </c>
      <c r="F211" s="2698"/>
      <c r="G211" s="2306"/>
      <c r="H211" s="2699" t="s">
        <v>1027</v>
      </c>
      <c r="I211" s="355"/>
      <c r="J211" s="355"/>
      <c r="K211" s="355"/>
      <c r="L211" s="355"/>
      <c r="M211" s="355"/>
      <c r="N211" s="355"/>
      <c r="O211" s="355"/>
      <c r="W211" s="2494"/>
      <c r="AD211" s="2518"/>
    </row>
    <row r="212" spans="1:30" ht="13.8">
      <c r="A212" s="2568"/>
      <c r="B212" s="2568"/>
      <c r="C212" s="2494"/>
      <c r="D212" s="2494"/>
      <c r="E212" s="2700"/>
      <c r="F212" s="2282"/>
      <c r="G212" s="2701"/>
      <c r="H212" s="2494"/>
      <c r="I212" s="2702"/>
      <c r="J212" s="355"/>
      <c r="K212" s="355"/>
      <c r="L212" s="355"/>
      <c r="M212" s="355"/>
      <c r="N212" s="355"/>
      <c r="O212" s="355"/>
      <c r="W212" s="2494"/>
      <c r="AD212" s="2518"/>
    </row>
    <row r="213" spans="1:30" ht="13.8">
      <c r="A213" s="2568"/>
      <c r="B213" s="2568"/>
      <c r="C213" s="2494"/>
      <c r="D213" s="2265"/>
      <c r="E213" s="226" t="s">
        <v>1691</v>
      </c>
      <c r="F213" s="355"/>
      <c r="G213" s="2306" t="s">
        <v>1692</v>
      </c>
      <c r="H213" s="2703" t="s">
        <v>1693</v>
      </c>
      <c r="I213" s="2704"/>
      <c r="J213" s="226" t="s">
        <v>1694</v>
      </c>
      <c r="K213" s="355"/>
      <c r="L213" s="355"/>
      <c r="M213" s="355"/>
      <c r="N213" s="355"/>
      <c r="O213" s="355"/>
      <c r="W213" s="2494"/>
      <c r="AD213" s="2518"/>
    </row>
    <row r="214" spans="1:30" ht="13.8">
      <c r="A214" s="2568"/>
      <c r="B214" s="2568"/>
      <c r="C214" s="2494"/>
      <c r="D214" s="2494"/>
      <c r="E214" s="355"/>
      <c r="F214" s="355"/>
      <c r="G214" s="2306"/>
      <c r="H214" s="355"/>
      <c r="I214" s="355"/>
      <c r="J214" s="355"/>
      <c r="K214" s="355"/>
      <c r="L214" s="355"/>
      <c r="M214" s="355"/>
      <c r="N214" s="355"/>
      <c r="O214" s="355"/>
      <c r="W214" s="2494"/>
      <c r="AD214" s="2518"/>
    </row>
    <row r="215" spans="1:30" ht="18">
      <c r="A215" s="2518"/>
      <c r="B215" s="2518"/>
      <c r="C215" s="2563">
        <v>5</v>
      </c>
      <c r="D215" s="2531" t="s">
        <v>1695</v>
      </c>
      <c r="E215" s="2532"/>
      <c r="F215" s="2533"/>
      <c r="G215" s="2564"/>
      <c r="H215" s="2535"/>
      <c r="I215" s="2535"/>
      <c r="J215" s="2535"/>
      <c r="K215" s="2535"/>
      <c r="L215" s="2535"/>
      <c r="M215" s="2535"/>
      <c r="N215" s="2535"/>
      <c r="O215" s="2535"/>
      <c r="P215" s="2535"/>
      <c r="Q215" s="2518"/>
      <c r="R215" s="2518"/>
      <c r="S215" s="2518"/>
      <c r="T215" s="2518"/>
      <c r="U215" s="2518"/>
      <c r="V215" s="2518"/>
      <c r="W215" s="2518"/>
      <c r="X215" s="2518"/>
      <c r="Y215" s="2705" t="s">
        <v>238</v>
      </c>
      <c r="Z215" s="2518"/>
      <c r="AA215" s="2518"/>
      <c r="AB215" s="2518"/>
      <c r="AC215" s="2518"/>
      <c r="AD215" s="2518"/>
    </row>
    <row r="216" spans="1:30" ht="13.8">
      <c r="A216" s="2518"/>
      <c r="B216" s="2518"/>
      <c r="C216" s="598"/>
      <c r="G216" s="2286"/>
      <c r="H216" s="2320"/>
      <c r="I216" s="2320"/>
      <c r="J216" s="2286"/>
      <c r="K216" s="2320"/>
      <c r="L216" s="2286"/>
      <c r="M216" s="2286"/>
      <c r="N216" s="2286"/>
      <c r="O216" s="2286"/>
      <c r="P216" s="2286"/>
      <c r="Q216" s="2286"/>
      <c r="R216" s="2286"/>
      <c r="S216" s="2286"/>
      <c r="Y216" s="2288" t="s">
        <v>232</v>
      </c>
      <c r="AD216" s="2518"/>
    </row>
    <row r="217" spans="1:30" ht="13.8">
      <c r="A217" s="2518"/>
      <c r="B217" s="2518"/>
      <c r="C217" s="598"/>
      <c r="E217" s="2286"/>
      <c r="G217" s="2286"/>
      <c r="H217" s="2706">
        <v>41820</v>
      </c>
      <c r="I217" s="2288"/>
      <c r="J217" s="2288" t="s">
        <v>1696</v>
      </c>
      <c r="K217" s="2288" t="s">
        <v>1697</v>
      </c>
      <c r="L217" s="2288" t="s">
        <v>1698</v>
      </c>
      <c r="M217" s="2288" t="s">
        <v>69</v>
      </c>
      <c r="N217" s="2288" t="s">
        <v>1698</v>
      </c>
      <c r="O217" s="2286"/>
      <c r="P217" s="2288" t="s">
        <v>1699</v>
      </c>
      <c r="Q217" s="2288" t="s">
        <v>1700</v>
      </c>
      <c r="R217" s="2288" t="s">
        <v>1699</v>
      </c>
      <c r="S217" s="2288" t="s">
        <v>1699</v>
      </c>
      <c r="T217" s="2288" t="s">
        <v>232</v>
      </c>
      <c r="U217" s="2288" t="s">
        <v>206</v>
      </c>
      <c r="V217" s="2288" t="s">
        <v>232</v>
      </c>
      <c r="Y217" s="2288" t="s">
        <v>1701</v>
      </c>
      <c r="AD217" s="2518"/>
    </row>
    <row r="218" spans="1:30" ht="13.8">
      <c r="A218" s="2518"/>
      <c r="B218" s="2518"/>
      <c r="C218" s="598"/>
      <c r="E218" s="2286"/>
      <c r="G218" s="2288"/>
      <c r="H218" s="2288" t="s">
        <v>1702</v>
      </c>
      <c r="I218" s="2288" t="s">
        <v>1696</v>
      </c>
      <c r="J218" s="2288" t="s">
        <v>584</v>
      </c>
      <c r="K218" s="2288" t="s">
        <v>584</v>
      </c>
      <c r="L218" s="2288" t="s">
        <v>584</v>
      </c>
      <c r="M218" s="2288" t="s">
        <v>1703</v>
      </c>
      <c r="N218" s="2288" t="s">
        <v>584</v>
      </c>
      <c r="O218" s="2286"/>
      <c r="P218" s="2288" t="s">
        <v>1698</v>
      </c>
      <c r="Q218" s="2288" t="s">
        <v>1704</v>
      </c>
      <c r="R218" s="2288" t="s">
        <v>1705</v>
      </c>
      <c r="S218" s="2288" t="s">
        <v>1706</v>
      </c>
      <c r="T218" s="2288" t="s">
        <v>1701</v>
      </c>
      <c r="U218" s="2288" t="s">
        <v>1703</v>
      </c>
      <c r="V218" s="2288" t="s">
        <v>1701</v>
      </c>
      <c r="W218" s="2288"/>
      <c r="Y218" s="2288" t="s">
        <v>1707</v>
      </c>
      <c r="AD218" s="2518"/>
    </row>
    <row r="219" spans="1:30" ht="13.8">
      <c r="A219" s="2518"/>
      <c r="B219" s="2518"/>
      <c r="C219" s="598"/>
      <c r="E219" s="2707" t="s">
        <v>1708</v>
      </c>
      <c r="F219" s="2708"/>
      <c r="G219" s="2708" t="s">
        <v>586</v>
      </c>
      <c r="H219" s="2708" t="s">
        <v>1709</v>
      </c>
      <c r="I219" s="2708" t="s">
        <v>1710</v>
      </c>
      <c r="J219" s="2708" t="s">
        <v>1711</v>
      </c>
      <c r="K219" s="2708" t="s">
        <v>1711</v>
      </c>
      <c r="L219" s="2708" t="s">
        <v>1711</v>
      </c>
      <c r="M219" s="2708" t="s">
        <v>277</v>
      </c>
      <c r="N219" s="2708" t="s">
        <v>1711</v>
      </c>
      <c r="O219" s="2286"/>
      <c r="P219" s="2708" t="s">
        <v>1639</v>
      </c>
      <c r="Q219" s="2708" t="s">
        <v>1712</v>
      </c>
      <c r="R219" s="2708" t="s">
        <v>1713</v>
      </c>
      <c r="S219" s="2708" t="s">
        <v>1714</v>
      </c>
      <c r="T219" s="2708" t="s">
        <v>714</v>
      </c>
      <c r="U219" s="2708" t="s">
        <v>277</v>
      </c>
      <c r="V219" s="2708" t="s">
        <v>714</v>
      </c>
      <c r="Y219" s="2708" t="s">
        <v>1715</v>
      </c>
      <c r="AD219" s="2518"/>
    </row>
    <row r="220" spans="1:30" ht="13.8">
      <c r="A220" s="2585" t="s">
        <v>232</v>
      </c>
      <c r="B220" s="2518"/>
      <c r="C220" s="598"/>
      <c r="E220" s="2341" t="s">
        <v>1494</v>
      </c>
      <c r="F220" s="757"/>
      <c r="G220" s="757" t="s">
        <v>114</v>
      </c>
      <c r="H220" s="757">
        <v>44.53</v>
      </c>
      <c r="I220" s="2699">
        <v>67.281999999999996</v>
      </c>
      <c r="J220" s="2699">
        <v>2996.0674600000002</v>
      </c>
      <c r="K220" s="249">
        <v>0</v>
      </c>
      <c r="L220" s="2699">
        <v>2996.0674600000002</v>
      </c>
      <c r="M220" s="2709">
        <v>0</v>
      </c>
      <c r="N220" s="2710">
        <v>2996.0674600000002</v>
      </c>
      <c r="O220" s="355"/>
      <c r="P220" s="2699">
        <v>345.26799999999997</v>
      </c>
      <c r="Q220" s="2699">
        <v>-437.11900000000003</v>
      </c>
      <c r="R220" s="2699">
        <v>13.629</v>
      </c>
      <c r="S220" s="2699">
        <v>0</v>
      </c>
      <c r="T220" s="2699">
        <v>2917.84546</v>
      </c>
      <c r="U220" s="2709" t="s">
        <v>59</v>
      </c>
      <c r="V220" s="2699">
        <v>2917.84546</v>
      </c>
      <c r="Y220" s="2699">
        <v>2952.30746</v>
      </c>
      <c r="AD220" s="2518"/>
    </row>
    <row r="221" spans="1:30" ht="13.8">
      <c r="A221" s="2585" t="s">
        <v>232</v>
      </c>
      <c r="B221" s="2518"/>
      <c r="C221" s="598"/>
      <c r="E221" s="2341" t="s">
        <v>1498</v>
      </c>
      <c r="G221" s="757" t="s">
        <v>114</v>
      </c>
      <c r="H221" s="757">
        <v>76.900000000000006</v>
      </c>
      <c r="I221" s="2699">
        <v>159.142</v>
      </c>
      <c r="J221" s="2699">
        <v>12238.0198</v>
      </c>
      <c r="K221" s="249">
        <v>0</v>
      </c>
      <c r="L221" s="2699">
        <v>12238.0198</v>
      </c>
      <c r="M221" s="2709">
        <v>0</v>
      </c>
      <c r="N221" s="2710">
        <v>12238.0198</v>
      </c>
      <c r="O221" s="355"/>
      <c r="P221" s="2699">
        <v>526.04200000000003</v>
      </c>
      <c r="Q221" s="2699">
        <v>-2342.511</v>
      </c>
      <c r="R221" s="2699">
        <v>142.49600000000001</v>
      </c>
      <c r="S221" s="2699">
        <v>0</v>
      </c>
      <c r="T221" s="2699">
        <v>10564.046799999998</v>
      </c>
      <c r="U221" s="2709" t="s">
        <v>59</v>
      </c>
      <c r="V221" s="2699">
        <v>10564.046799999998</v>
      </c>
      <c r="Y221" s="2699">
        <v>10582.265799999999</v>
      </c>
      <c r="AD221" s="2518"/>
    </row>
    <row r="222" spans="1:30" ht="13.8">
      <c r="A222" s="2585" t="s">
        <v>232</v>
      </c>
      <c r="B222" s="2518"/>
      <c r="C222" s="598"/>
      <c r="E222" s="2341" t="s">
        <v>1500</v>
      </c>
      <c r="G222" s="757" t="s">
        <v>114</v>
      </c>
      <c r="H222" s="757">
        <v>28.17717</v>
      </c>
      <c r="I222" s="2699">
        <v>100.06465</v>
      </c>
      <c r="J222" s="2699">
        <v>2819.5387799999999</v>
      </c>
      <c r="K222" s="249">
        <v>0</v>
      </c>
      <c r="L222" s="2699">
        <v>2819.5387799999999</v>
      </c>
      <c r="M222" s="2709">
        <v>0</v>
      </c>
      <c r="N222" s="2710">
        <v>2819.5387799999999</v>
      </c>
      <c r="O222" s="355"/>
      <c r="P222" s="2699">
        <v>127.242</v>
      </c>
      <c r="Q222" s="2699">
        <v>-518.53700000000003</v>
      </c>
      <c r="R222" s="2699">
        <v>25.716999999999999</v>
      </c>
      <c r="S222" s="2699">
        <v>0</v>
      </c>
      <c r="T222" s="2699">
        <v>2453.9607799999999</v>
      </c>
      <c r="U222" s="2709" t="s">
        <v>59</v>
      </c>
      <c r="V222" s="2699">
        <v>2453.9607799999999</v>
      </c>
      <c r="Y222" s="2699">
        <v>2515.6576500000001</v>
      </c>
      <c r="AD222" s="2518"/>
    </row>
    <row r="223" spans="1:30" ht="13.8">
      <c r="A223" s="2585" t="s">
        <v>232</v>
      </c>
      <c r="B223" s="2518"/>
      <c r="C223" s="598"/>
      <c r="E223" s="2341" t="s">
        <v>1503</v>
      </c>
      <c r="G223" s="757" t="s">
        <v>114</v>
      </c>
      <c r="H223" s="757">
        <v>53.28</v>
      </c>
      <c r="I223" s="2699">
        <v>132.26400000000001</v>
      </c>
      <c r="J223" s="2699">
        <v>7047.02592</v>
      </c>
      <c r="K223" s="249">
        <v>0</v>
      </c>
      <c r="L223" s="2699">
        <v>7047.02592</v>
      </c>
      <c r="M223" s="2709">
        <v>0</v>
      </c>
      <c r="N223" s="2710">
        <v>7047.02592</v>
      </c>
      <c r="O223" s="355"/>
      <c r="P223" s="2699">
        <v>830.76700000000005</v>
      </c>
      <c r="Q223" s="2699">
        <v>-772.61300000000006</v>
      </c>
      <c r="R223" s="2699">
        <v>31.631</v>
      </c>
      <c r="S223" s="2699">
        <v>0</v>
      </c>
      <c r="T223" s="2699">
        <v>7136.8109199999999</v>
      </c>
      <c r="U223" s="2709" t="s">
        <v>59</v>
      </c>
      <c r="V223" s="2699">
        <v>7136.8109199999999</v>
      </c>
      <c r="Y223" s="2699">
        <v>7396.4619199999997</v>
      </c>
      <c r="AD223" s="2518"/>
    </row>
    <row r="224" spans="1:30" ht="13.8">
      <c r="A224" s="2585" t="s">
        <v>232</v>
      </c>
      <c r="B224" s="2518"/>
      <c r="C224" s="598"/>
      <c r="E224" s="2341" t="s">
        <v>1504</v>
      </c>
      <c r="G224" s="757" t="s">
        <v>114</v>
      </c>
      <c r="H224" s="757">
        <v>23.85</v>
      </c>
      <c r="I224" s="2699">
        <v>145.37799999999999</v>
      </c>
      <c r="J224" s="2699">
        <v>3467.2653</v>
      </c>
      <c r="K224" s="249">
        <v>0</v>
      </c>
      <c r="L224" s="2699">
        <v>3467.2653</v>
      </c>
      <c r="M224" s="2709">
        <v>0</v>
      </c>
      <c r="N224" s="2710">
        <v>3467.2653</v>
      </c>
      <c r="O224" s="355"/>
      <c r="P224" s="2699">
        <v>84</v>
      </c>
      <c r="Q224" s="2699">
        <v>-969</v>
      </c>
      <c r="R224" s="2699">
        <v>-10</v>
      </c>
      <c r="S224" s="2699">
        <v>0</v>
      </c>
      <c r="T224" s="2699">
        <v>2572.2653</v>
      </c>
      <c r="U224" s="2709" t="s">
        <v>59</v>
      </c>
      <c r="V224" s="2699">
        <v>2572.2653</v>
      </c>
      <c r="Y224" s="2699">
        <v>2451.2653</v>
      </c>
      <c r="AD224" s="2518"/>
    </row>
    <row r="225" spans="1:30" ht="13.8">
      <c r="A225" s="2585" t="s">
        <v>232</v>
      </c>
      <c r="B225" s="2518"/>
      <c r="C225" s="598"/>
      <c r="E225" s="2341" t="s">
        <v>1505</v>
      </c>
      <c r="G225" s="757" t="s">
        <v>114</v>
      </c>
      <c r="H225" s="757">
        <v>25.41695</v>
      </c>
      <c r="I225" s="2699">
        <v>93.346000000000004</v>
      </c>
      <c r="J225" s="2699">
        <v>2372.5704999999998</v>
      </c>
      <c r="K225" s="249">
        <v>0</v>
      </c>
      <c r="L225" s="2699">
        <v>2372.5704999999998</v>
      </c>
      <c r="M225" s="2709">
        <v>0</v>
      </c>
      <c r="N225" s="2710">
        <v>2372.5704999999998</v>
      </c>
      <c r="O225" s="355"/>
      <c r="P225" s="2699">
        <v>288.85930999999999</v>
      </c>
      <c r="Q225" s="2699">
        <v>-112.30537</v>
      </c>
      <c r="R225" s="2699">
        <v>0</v>
      </c>
      <c r="S225" s="2699">
        <v>0</v>
      </c>
      <c r="T225" s="2699">
        <v>2549.1244399999996</v>
      </c>
      <c r="U225" s="2709" t="s">
        <v>59</v>
      </c>
      <c r="V225" s="2699">
        <v>2549.1244399999996</v>
      </c>
      <c r="Y225" s="2699">
        <v>2503.67164</v>
      </c>
      <c r="AD225" s="2518"/>
    </row>
    <row r="226" spans="1:30" ht="13.8">
      <c r="A226" s="2585" t="s">
        <v>232</v>
      </c>
      <c r="B226" s="2518"/>
      <c r="C226" s="598"/>
      <c r="E226" s="2341" t="s">
        <v>1508</v>
      </c>
      <c r="G226" s="757" t="s">
        <v>114</v>
      </c>
      <c r="H226" s="757">
        <v>27.5</v>
      </c>
      <c r="I226" s="2699">
        <v>64.956999999999994</v>
      </c>
      <c r="J226" s="2699">
        <v>1786.3175000000001</v>
      </c>
      <c r="K226" s="249">
        <v>0</v>
      </c>
      <c r="L226" s="2699">
        <v>1786.3175000000001</v>
      </c>
      <c r="M226" s="2709">
        <v>0</v>
      </c>
      <c r="N226" s="2710">
        <v>1786.3175000000001</v>
      </c>
      <c r="O226" s="355"/>
      <c r="P226" s="2699">
        <v>205.226</v>
      </c>
      <c r="Q226" s="2699">
        <v>-188.87200000000001</v>
      </c>
      <c r="R226" s="2699">
        <v>0.90300000000000002</v>
      </c>
      <c r="S226" s="2699">
        <v>0</v>
      </c>
      <c r="T226" s="2699">
        <v>1803.5745000000002</v>
      </c>
      <c r="U226" s="2709" t="s">
        <v>59</v>
      </c>
      <c r="V226" s="2699">
        <v>1803.5745000000002</v>
      </c>
      <c r="Y226" s="2699">
        <v>1827.2805000000001</v>
      </c>
      <c r="AD226" s="2518"/>
    </row>
    <row r="227" spans="1:30" ht="13.8">
      <c r="A227" s="2585" t="s">
        <v>232</v>
      </c>
      <c r="B227" s="2518"/>
      <c r="C227" s="598"/>
      <c r="E227" s="2341" t="s">
        <v>1510</v>
      </c>
      <c r="G227" s="757" t="s">
        <v>114</v>
      </c>
      <c r="H227" s="757">
        <v>45.85</v>
      </c>
      <c r="I227" s="2699">
        <v>68.965000000000003</v>
      </c>
      <c r="J227" s="2699">
        <v>3162.0452500000001</v>
      </c>
      <c r="K227" s="249">
        <v>0</v>
      </c>
      <c r="L227" s="2699">
        <v>3162.0452500000001</v>
      </c>
      <c r="M227" s="2709">
        <v>0</v>
      </c>
      <c r="N227" s="2710">
        <v>3162.0452500000001</v>
      </c>
      <c r="O227" s="355"/>
      <c r="P227" s="2699">
        <v>2117</v>
      </c>
      <c r="Q227" s="2699">
        <v>-231</v>
      </c>
      <c r="R227" s="2699">
        <v>146</v>
      </c>
      <c r="S227" s="2699">
        <v>0</v>
      </c>
      <c r="T227" s="2699">
        <v>5194.0452500000001</v>
      </c>
      <c r="U227" s="2709" t="s">
        <v>59</v>
      </c>
      <c r="V227" s="2699">
        <v>5194.0452500000001</v>
      </c>
      <c r="Y227" s="2699">
        <v>5194.0452500000001</v>
      </c>
      <c r="AD227" s="2518"/>
    </row>
    <row r="228" spans="1:30" ht="13.8">
      <c r="A228" s="2585" t="s">
        <v>590</v>
      </c>
      <c r="B228" s="2518"/>
      <c r="C228" s="598"/>
      <c r="E228" s="2341" t="s">
        <v>1027</v>
      </c>
      <c r="G228" s="757" t="s">
        <v>1027</v>
      </c>
      <c r="H228" s="757" t="s">
        <v>1027</v>
      </c>
      <c r="I228" s="2699" t="s">
        <v>1027</v>
      </c>
      <c r="J228" s="2699" t="s">
        <v>1027</v>
      </c>
      <c r="K228" s="249" t="s">
        <v>1027</v>
      </c>
      <c r="L228" s="2699" t="s">
        <v>1027</v>
      </c>
      <c r="M228" s="2709" t="s">
        <v>1027</v>
      </c>
      <c r="N228" s="2710" t="s">
        <v>1027</v>
      </c>
      <c r="O228" s="355"/>
      <c r="P228" s="2699" t="s">
        <v>1027</v>
      </c>
      <c r="Q228" s="2699" t="s">
        <v>1027</v>
      </c>
      <c r="R228" s="2699" t="s">
        <v>1027</v>
      </c>
      <c r="S228" s="2699" t="s">
        <v>1027</v>
      </c>
      <c r="T228" s="2699" t="s">
        <v>1027</v>
      </c>
      <c r="U228" s="2709" t="s">
        <v>1027</v>
      </c>
      <c r="V228" s="2699" t="s">
        <v>1027</v>
      </c>
      <c r="Y228" s="2699" t="s">
        <v>1027</v>
      </c>
      <c r="AD228" s="2518"/>
    </row>
    <row r="229" spans="1:30" ht="13.8">
      <c r="A229" s="2585" t="s">
        <v>590</v>
      </c>
      <c r="B229" s="2518"/>
      <c r="C229" s="598"/>
      <c r="E229" s="2341" t="s">
        <v>1027</v>
      </c>
      <c r="G229" s="757" t="s">
        <v>1027</v>
      </c>
      <c r="H229" s="757" t="s">
        <v>1027</v>
      </c>
      <c r="I229" s="2699" t="s">
        <v>1027</v>
      </c>
      <c r="J229" s="2699" t="s">
        <v>1027</v>
      </c>
      <c r="K229" s="249" t="s">
        <v>1027</v>
      </c>
      <c r="L229" s="2699" t="s">
        <v>1027</v>
      </c>
      <c r="M229" s="2709" t="s">
        <v>1027</v>
      </c>
      <c r="N229" s="2710" t="s">
        <v>1027</v>
      </c>
      <c r="O229" s="355"/>
      <c r="P229" s="2699" t="s">
        <v>1027</v>
      </c>
      <c r="Q229" s="2699" t="s">
        <v>1027</v>
      </c>
      <c r="R229" s="2699" t="s">
        <v>1027</v>
      </c>
      <c r="S229" s="2699" t="s">
        <v>1027</v>
      </c>
      <c r="T229" s="2699" t="s">
        <v>1027</v>
      </c>
      <c r="U229" s="2709" t="s">
        <v>1027</v>
      </c>
      <c r="V229" s="2699" t="s">
        <v>1027</v>
      </c>
      <c r="Y229" s="2699" t="s">
        <v>1027</v>
      </c>
      <c r="AD229" s="2518"/>
    </row>
    <row r="230" spans="1:30" ht="13.8">
      <c r="A230" s="2585" t="s">
        <v>590</v>
      </c>
      <c r="B230" s="2518"/>
      <c r="C230" s="598"/>
      <c r="E230" s="2341" t="s">
        <v>1027</v>
      </c>
      <c r="G230" s="757" t="s">
        <v>1027</v>
      </c>
      <c r="H230" s="757" t="s">
        <v>1027</v>
      </c>
      <c r="I230" s="2699" t="s">
        <v>1027</v>
      </c>
      <c r="J230" s="2699" t="s">
        <v>1027</v>
      </c>
      <c r="K230" s="249" t="s">
        <v>1027</v>
      </c>
      <c r="L230" s="2699" t="s">
        <v>1027</v>
      </c>
      <c r="M230" s="2709" t="s">
        <v>1027</v>
      </c>
      <c r="N230" s="2710" t="s">
        <v>1027</v>
      </c>
      <c r="O230" s="355"/>
      <c r="P230" s="2699" t="s">
        <v>1027</v>
      </c>
      <c r="Q230" s="2699" t="s">
        <v>1027</v>
      </c>
      <c r="R230" s="2699" t="s">
        <v>1027</v>
      </c>
      <c r="S230" s="2699" t="s">
        <v>1027</v>
      </c>
      <c r="T230" s="2699" t="s">
        <v>1027</v>
      </c>
      <c r="U230" s="2709" t="s">
        <v>1027</v>
      </c>
      <c r="V230" s="2699" t="s">
        <v>1027</v>
      </c>
      <c r="Y230" s="2699" t="s">
        <v>1027</v>
      </c>
      <c r="AD230" s="2518"/>
    </row>
    <row r="231" spans="1:30" ht="13.8">
      <c r="A231" s="2585" t="s">
        <v>590</v>
      </c>
      <c r="B231" s="2518"/>
      <c r="C231" s="598"/>
      <c r="E231" s="2341" t="s">
        <v>1027</v>
      </c>
      <c r="G231" s="757" t="s">
        <v>1027</v>
      </c>
      <c r="H231" s="757" t="s">
        <v>1027</v>
      </c>
      <c r="I231" s="2699" t="s">
        <v>1027</v>
      </c>
      <c r="J231" s="2699" t="s">
        <v>1027</v>
      </c>
      <c r="K231" s="249" t="s">
        <v>1027</v>
      </c>
      <c r="L231" s="2699" t="s">
        <v>1027</v>
      </c>
      <c r="M231" s="2709" t="s">
        <v>1027</v>
      </c>
      <c r="N231" s="2710" t="s">
        <v>1027</v>
      </c>
      <c r="O231" s="355"/>
      <c r="P231" s="2699" t="s">
        <v>1027</v>
      </c>
      <c r="Q231" s="2699" t="s">
        <v>1027</v>
      </c>
      <c r="R231" s="2699" t="s">
        <v>1027</v>
      </c>
      <c r="S231" s="2699" t="s">
        <v>1027</v>
      </c>
      <c r="T231" s="2699" t="s">
        <v>1027</v>
      </c>
      <c r="U231" s="2709" t="s">
        <v>1027</v>
      </c>
      <c r="V231" s="2699" t="s">
        <v>1027</v>
      </c>
      <c r="Y231" s="2699" t="s">
        <v>1027</v>
      </c>
      <c r="AD231" s="2518"/>
    </row>
    <row r="232" spans="1:30" ht="13.8">
      <c r="A232" s="2585" t="s">
        <v>590</v>
      </c>
      <c r="B232" s="2518"/>
      <c r="C232" s="598"/>
      <c r="E232" s="2341" t="s">
        <v>1027</v>
      </c>
      <c r="G232" s="757" t="s">
        <v>1027</v>
      </c>
      <c r="H232" s="757" t="s">
        <v>1027</v>
      </c>
      <c r="I232" s="2699" t="s">
        <v>1027</v>
      </c>
      <c r="J232" s="2699" t="s">
        <v>1027</v>
      </c>
      <c r="K232" s="249" t="s">
        <v>1027</v>
      </c>
      <c r="L232" s="2699" t="s">
        <v>1027</v>
      </c>
      <c r="M232" s="2709" t="s">
        <v>1027</v>
      </c>
      <c r="N232" s="2710" t="s">
        <v>1027</v>
      </c>
      <c r="O232" s="355"/>
      <c r="P232" s="2699" t="s">
        <v>1027</v>
      </c>
      <c r="Q232" s="2699" t="s">
        <v>1027</v>
      </c>
      <c r="R232" s="2699" t="s">
        <v>1027</v>
      </c>
      <c r="S232" s="2699" t="s">
        <v>1027</v>
      </c>
      <c r="T232" s="2699" t="s">
        <v>1027</v>
      </c>
      <c r="U232" s="2709" t="s">
        <v>1027</v>
      </c>
      <c r="V232" s="2699" t="s">
        <v>1027</v>
      </c>
      <c r="Y232" s="2699" t="s">
        <v>1027</v>
      </c>
      <c r="AD232" s="2518"/>
    </row>
    <row r="233" spans="1:30" ht="13.8">
      <c r="A233" s="2585" t="s">
        <v>590</v>
      </c>
      <c r="B233" s="2518"/>
      <c r="C233" s="598"/>
      <c r="E233" s="2341" t="s">
        <v>1027</v>
      </c>
      <c r="G233" s="757" t="s">
        <v>1027</v>
      </c>
      <c r="H233" s="757" t="s">
        <v>1027</v>
      </c>
      <c r="I233" s="2699" t="s">
        <v>1027</v>
      </c>
      <c r="J233" s="2699" t="s">
        <v>1027</v>
      </c>
      <c r="K233" s="249" t="s">
        <v>1027</v>
      </c>
      <c r="L233" s="2699" t="s">
        <v>1027</v>
      </c>
      <c r="M233" s="2709" t="s">
        <v>1027</v>
      </c>
      <c r="N233" s="2710" t="s">
        <v>1027</v>
      </c>
      <c r="O233" s="355"/>
      <c r="P233" s="2699" t="s">
        <v>1027</v>
      </c>
      <c r="Q233" s="2699" t="s">
        <v>1027</v>
      </c>
      <c r="R233" s="2699" t="s">
        <v>1027</v>
      </c>
      <c r="S233" s="2699" t="s">
        <v>1027</v>
      </c>
      <c r="T233" s="2699" t="s">
        <v>1027</v>
      </c>
      <c r="U233" s="2709" t="s">
        <v>1027</v>
      </c>
      <c r="V233" s="2699" t="s">
        <v>1027</v>
      </c>
      <c r="Y233" s="2699" t="s">
        <v>1027</v>
      </c>
      <c r="AD233" s="2518"/>
    </row>
    <row r="234" spans="1:30" ht="13.8">
      <c r="A234" s="2585" t="s">
        <v>590</v>
      </c>
      <c r="B234" s="2518"/>
      <c r="C234" s="598"/>
      <c r="E234" s="2341" t="s">
        <v>1027</v>
      </c>
      <c r="G234" s="757" t="s">
        <v>1027</v>
      </c>
      <c r="H234" s="757" t="s">
        <v>1027</v>
      </c>
      <c r="I234" s="2699" t="s">
        <v>1027</v>
      </c>
      <c r="J234" s="2699" t="s">
        <v>1027</v>
      </c>
      <c r="K234" s="249" t="s">
        <v>1027</v>
      </c>
      <c r="L234" s="2699" t="s">
        <v>1027</v>
      </c>
      <c r="M234" s="2709" t="s">
        <v>1027</v>
      </c>
      <c r="N234" s="2710" t="s">
        <v>1027</v>
      </c>
      <c r="O234" s="355"/>
      <c r="P234" s="2699" t="s">
        <v>1027</v>
      </c>
      <c r="Q234" s="2699" t="s">
        <v>1027</v>
      </c>
      <c r="R234" s="2699" t="s">
        <v>1027</v>
      </c>
      <c r="S234" s="2699" t="s">
        <v>1027</v>
      </c>
      <c r="T234" s="2699" t="s">
        <v>1027</v>
      </c>
      <c r="U234" s="2709" t="s">
        <v>1027</v>
      </c>
      <c r="V234" s="2699" t="s">
        <v>1027</v>
      </c>
      <c r="Y234" s="2699" t="s">
        <v>1027</v>
      </c>
      <c r="AD234" s="2518"/>
    </row>
    <row r="235" spans="1:30" ht="13.8">
      <c r="A235" s="2585" t="s">
        <v>590</v>
      </c>
      <c r="B235" s="2518"/>
      <c r="C235" s="598"/>
      <c r="E235" s="2341" t="s">
        <v>1027</v>
      </c>
      <c r="G235" s="757" t="s">
        <v>1027</v>
      </c>
      <c r="H235" s="757" t="s">
        <v>1027</v>
      </c>
      <c r="I235" s="2699" t="s">
        <v>1027</v>
      </c>
      <c r="J235" s="2699" t="s">
        <v>1027</v>
      </c>
      <c r="K235" s="249" t="s">
        <v>1027</v>
      </c>
      <c r="L235" s="2699" t="s">
        <v>1027</v>
      </c>
      <c r="M235" s="2709" t="s">
        <v>1027</v>
      </c>
      <c r="N235" s="2710" t="s">
        <v>1027</v>
      </c>
      <c r="O235" s="355"/>
      <c r="P235" s="2699" t="s">
        <v>1027</v>
      </c>
      <c r="Q235" s="2699" t="s">
        <v>1027</v>
      </c>
      <c r="R235" s="2699" t="s">
        <v>1027</v>
      </c>
      <c r="S235" s="2699" t="s">
        <v>1027</v>
      </c>
      <c r="T235" s="2699" t="s">
        <v>1027</v>
      </c>
      <c r="U235" s="2709" t="s">
        <v>1027</v>
      </c>
      <c r="V235" s="2699" t="s">
        <v>1027</v>
      </c>
      <c r="Y235" s="2699" t="s">
        <v>1027</v>
      </c>
      <c r="AD235" s="2518"/>
    </row>
    <row r="236" spans="1:30" ht="13.8">
      <c r="A236" s="2585" t="s">
        <v>590</v>
      </c>
      <c r="B236" s="2518"/>
      <c r="C236" s="598"/>
      <c r="E236" s="2341" t="s">
        <v>1027</v>
      </c>
      <c r="G236" s="757" t="s">
        <v>1027</v>
      </c>
      <c r="H236" s="757" t="s">
        <v>1027</v>
      </c>
      <c r="I236" s="2699" t="s">
        <v>1027</v>
      </c>
      <c r="J236" s="2699" t="s">
        <v>1027</v>
      </c>
      <c r="K236" s="249" t="s">
        <v>1027</v>
      </c>
      <c r="L236" s="2699" t="s">
        <v>1027</v>
      </c>
      <c r="M236" s="2709" t="s">
        <v>1027</v>
      </c>
      <c r="N236" s="2710" t="s">
        <v>1027</v>
      </c>
      <c r="O236" s="355"/>
      <c r="P236" s="2699" t="s">
        <v>1027</v>
      </c>
      <c r="Q236" s="2699" t="s">
        <v>1027</v>
      </c>
      <c r="R236" s="2699" t="s">
        <v>1027</v>
      </c>
      <c r="S236" s="2699" t="s">
        <v>1027</v>
      </c>
      <c r="T236" s="2699" t="s">
        <v>1027</v>
      </c>
      <c r="U236" s="2709" t="s">
        <v>1027</v>
      </c>
      <c r="V236" s="2699" t="s">
        <v>1027</v>
      </c>
      <c r="Y236" s="2699" t="s">
        <v>1027</v>
      </c>
      <c r="AD236" s="2518"/>
    </row>
    <row r="237" spans="1:30" ht="13.8">
      <c r="A237" s="2585" t="s">
        <v>590</v>
      </c>
      <c r="B237" s="2518"/>
      <c r="C237" s="598"/>
      <c r="E237" s="2341" t="s">
        <v>1027</v>
      </c>
      <c r="G237" s="757" t="s">
        <v>1027</v>
      </c>
      <c r="H237" s="757" t="s">
        <v>1027</v>
      </c>
      <c r="I237" s="2699" t="s">
        <v>1027</v>
      </c>
      <c r="J237" s="2699" t="s">
        <v>1027</v>
      </c>
      <c r="K237" s="249" t="s">
        <v>1027</v>
      </c>
      <c r="L237" s="2699" t="s">
        <v>1027</v>
      </c>
      <c r="M237" s="2709" t="s">
        <v>1027</v>
      </c>
      <c r="N237" s="2710" t="s">
        <v>1027</v>
      </c>
      <c r="O237" s="355"/>
      <c r="P237" s="2699" t="s">
        <v>1027</v>
      </c>
      <c r="Q237" s="2699" t="s">
        <v>1027</v>
      </c>
      <c r="R237" s="2699" t="s">
        <v>1027</v>
      </c>
      <c r="S237" s="2699" t="s">
        <v>1027</v>
      </c>
      <c r="T237" s="2699" t="s">
        <v>1027</v>
      </c>
      <c r="U237" s="2709" t="s">
        <v>1027</v>
      </c>
      <c r="V237" s="2699" t="s">
        <v>1027</v>
      </c>
      <c r="Y237" s="2699" t="s">
        <v>1027</v>
      </c>
      <c r="AD237" s="2518"/>
    </row>
    <row r="238" spans="1:30" ht="13.8">
      <c r="A238" s="2585" t="s">
        <v>590</v>
      </c>
      <c r="B238" s="2518"/>
      <c r="C238" s="598"/>
      <c r="E238" s="2341" t="s">
        <v>1027</v>
      </c>
      <c r="G238" s="757" t="s">
        <v>1027</v>
      </c>
      <c r="H238" s="757" t="s">
        <v>1027</v>
      </c>
      <c r="I238" s="2699" t="s">
        <v>1027</v>
      </c>
      <c r="J238" s="2699" t="s">
        <v>1027</v>
      </c>
      <c r="K238" s="249" t="s">
        <v>1027</v>
      </c>
      <c r="L238" s="2699" t="s">
        <v>1027</v>
      </c>
      <c r="M238" s="2709" t="s">
        <v>1027</v>
      </c>
      <c r="N238" s="2710" t="s">
        <v>1027</v>
      </c>
      <c r="O238" s="355"/>
      <c r="P238" s="2699" t="s">
        <v>1027</v>
      </c>
      <c r="Q238" s="2699" t="s">
        <v>1027</v>
      </c>
      <c r="R238" s="2699" t="s">
        <v>1027</v>
      </c>
      <c r="S238" s="2699" t="s">
        <v>1027</v>
      </c>
      <c r="T238" s="2699" t="s">
        <v>1027</v>
      </c>
      <c r="U238" s="2709" t="s">
        <v>1027</v>
      </c>
      <c r="V238" s="2699" t="s">
        <v>1027</v>
      </c>
      <c r="Y238" s="2699" t="s">
        <v>1027</v>
      </c>
      <c r="AD238" s="2518"/>
    </row>
    <row r="239" spans="1:30" ht="13.8">
      <c r="A239" s="2585" t="s">
        <v>590</v>
      </c>
      <c r="B239" s="2518"/>
      <c r="C239" s="598"/>
      <c r="E239" s="2341" t="s">
        <v>1027</v>
      </c>
      <c r="G239" s="757" t="s">
        <v>1027</v>
      </c>
      <c r="H239" s="757" t="s">
        <v>1027</v>
      </c>
      <c r="I239" s="2699" t="s">
        <v>1027</v>
      </c>
      <c r="J239" s="2699" t="s">
        <v>1027</v>
      </c>
      <c r="K239" s="249" t="s">
        <v>1027</v>
      </c>
      <c r="L239" s="2699" t="s">
        <v>1027</v>
      </c>
      <c r="M239" s="2709" t="s">
        <v>1027</v>
      </c>
      <c r="N239" s="2710" t="s">
        <v>1027</v>
      </c>
      <c r="O239" s="355"/>
      <c r="P239" s="2699" t="s">
        <v>1027</v>
      </c>
      <c r="Q239" s="2699" t="s">
        <v>1027</v>
      </c>
      <c r="R239" s="2699" t="s">
        <v>1027</v>
      </c>
      <c r="S239" s="2699" t="s">
        <v>1027</v>
      </c>
      <c r="T239" s="2699" t="s">
        <v>1027</v>
      </c>
      <c r="U239" s="2709" t="s">
        <v>1027</v>
      </c>
      <c r="V239" s="2699" t="s">
        <v>1027</v>
      </c>
      <c r="Y239" s="2699" t="s">
        <v>1027</v>
      </c>
      <c r="AD239" s="2518"/>
    </row>
    <row r="240" spans="1:30" ht="13.8">
      <c r="A240" s="2585" t="s">
        <v>590</v>
      </c>
      <c r="B240" s="2518"/>
      <c r="C240" s="598"/>
      <c r="E240" s="2341" t="s">
        <v>1027</v>
      </c>
      <c r="G240" s="757" t="s">
        <v>1027</v>
      </c>
      <c r="H240" s="757" t="s">
        <v>1027</v>
      </c>
      <c r="I240" s="2699" t="s">
        <v>1027</v>
      </c>
      <c r="J240" s="2699" t="s">
        <v>1027</v>
      </c>
      <c r="K240" s="249" t="s">
        <v>1027</v>
      </c>
      <c r="L240" s="2699" t="s">
        <v>1027</v>
      </c>
      <c r="M240" s="2709" t="s">
        <v>1027</v>
      </c>
      <c r="N240" s="2710" t="s">
        <v>1027</v>
      </c>
      <c r="O240" s="355"/>
      <c r="P240" s="2699" t="s">
        <v>1027</v>
      </c>
      <c r="Q240" s="2699" t="s">
        <v>1027</v>
      </c>
      <c r="R240" s="2699" t="s">
        <v>1027</v>
      </c>
      <c r="S240" s="2699" t="s">
        <v>1027</v>
      </c>
      <c r="T240" s="2699" t="s">
        <v>1027</v>
      </c>
      <c r="U240" s="2709" t="s">
        <v>1027</v>
      </c>
      <c r="V240" s="2699" t="s">
        <v>1027</v>
      </c>
      <c r="Y240" s="2699" t="s">
        <v>1027</v>
      </c>
      <c r="AD240" s="2518"/>
    </row>
    <row r="241" spans="1:30" ht="13.8">
      <c r="A241" s="2585" t="s">
        <v>590</v>
      </c>
      <c r="B241" s="2518"/>
      <c r="C241" s="598"/>
      <c r="E241" s="2341" t="s">
        <v>1027</v>
      </c>
      <c r="G241" s="757" t="s">
        <v>1027</v>
      </c>
      <c r="H241" s="757" t="s">
        <v>1027</v>
      </c>
      <c r="I241" s="2699" t="s">
        <v>1027</v>
      </c>
      <c r="J241" s="2699" t="s">
        <v>1027</v>
      </c>
      <c r="K241" s="249" t="s">
        <v>1027</v>
      </c>
      <c r="L241" s="2699" t="s">
        <v>1027</v>
      </c>
      <c r="M241" s="2709" t="s">
        <v>1027</v>
      </c>
      <c r="N241" s="2710" t="s">
        <v>1027</v>
      </c>
      <c r="O241" s="355"/>
      <c r="P241" s="2699" t="s">
        <v>1027</v>
      </c>
      <c r="Q241" s="2699" t="s">
        <v>1027</v>
      </c>
      <c r="R241" s="2699" t="s">
        <v>1027</v>
      </c>
      <c r="S241" s="2699" t="s">
        <v>1027</v>
      </c>
      <c r="T241" s="2699" t="s">
        <v>1027</v>
      </c>
      <c r="U241" s="2709" t="s">
        <v>1027</v>
      </c>
      <c r="V241" s="2699" t="s">
        <v>1027</v>
      </c>
      <c r="Y241" s="2699" t="s">
        <v>1027</v>
      </c>
      <c r="AD241" s="2518"/>
    </row>
    <row r="242" spans="1:30" ht="13.8">
      <c r="A242" s="2585" t="s">
        <v>590</v>
      </c>
      <c r="B242" s="2518"/>
      <c r="C242" s="598"/>
      <c r="E242" s="2341" t="s">
        <v>1027</v>
      </c>
      <c r="G242" s="757" t="s">
        <v>1027</v>
      </c>
      <c r="H242" s="757" t="s">
        <v>1027</v>
      </c>
      <c r="I242" s="2699" t="s">
        <v>1027</v>
      </c>
      <c r="J242" s="2699" t="s">
        <v>1027</v>
      </c>
      <c r="K242" s="249" t="s">
        <v>1027</v>
      </c>
      <c r="L242" s="2699" t="s">
        <v>1027</v>
      </c>
      <c r="M242" s="2709" t="s">
        <v>1027</v>
      </c>
      <c r="N242" s="2710" t="s">
        <v>1027</v>
      </c>
      <c r="O242" s="355"/>
      <c r="P242" s="2699" t="s">
        <v>1027</v>
      </c>
      <c r="Q242" s="2699" t="s">
        <v>1027</v>
      </c>
      <c r="R242" s="2699" t="s">
        <v>1027</v>
      </c>
      <c r="S242" s="2699" t="s">
        <v>1027</v>
      </c>
      <c r="T242" s="2699" t="s">
        <v>1027</v>
      </c>
      <c r="U242" s="2709" t="s">
        <v>1027</v>
      </c>
      <c r="V242" s="2699" t="s">
        <v>1027</v>
      </c>
      <c r="Y242" s="2699" t="s">
        <v>1027</v>
      </c>
      <c r="AD242" s="2518"/>
    </row>
    <row r="243" spans="1:30" ht="13.8">
      <c r="A243" s="2585" t="s">
        <v>590</v>
      </c>
      <c r="B243" s="2518"/>
      <c r="C243" s="598"/>
      <c r="E243" s="2341" t="s">
        <v>1027</v>
      </c>
      <c r="G243" s="757" t="s">
        <v>1027</v>
      </c>
      <c r="H243" s="757" t="s">
        <v>1027</v>
      </c>
      <c r="I243" s="2699" t="s">
        <v>1027</v>
      </c>
      <c r="J243" s="2699" t="s">
        <v>1027</v>
      </c>
      <c r="K243" s="249" t="s">
        <v>1027</v>
      </c>
      <c r="L243" s="2699" t="s">
        <v>1027</v>
      </c>
      <c r="M243" s="2709" t="s">
        <v>1027</v>
      </c>
      <c r="N243" s="2710" t="s">
        <v>1027</v>
      </c>
      <c r="O243" s="355"/>
      <c r="P243" s="2699" t="s">
        <v>1027</v>
      </c>
      <c r="Q243" s="2699" t="s">
        <v>1027</v>
      </c>
      <c r="R243" s="2699" t="s">
        <v>1027</v>
      </c>
      <c r="S243" s="2699" t="s">
        <v>1027</v>
      </c>
      <c r="T243" s="2699" t="s">
        <v>1027</v>
      </c>
      <c r="U243" s="2709" t="s">
        <v>1027</v>
      </c>
      <c r="V243" s="2699" t="s">
        <v>1027</v>
      </c>
      <c r="Y243" s="2699" t="s">
        <v>1027</v>
      </c>
      <c r="AD243" s="2518"/>
    </row>
    <row r="244" spans="1:30" ht="13.8">
      <c r="A244" s="2585" t="s">
        <v>590</v>
      </c>
      <c r="B244" s="2518"/>
      <c r="C244" s="598"/>
      <c r="E244" s="2341" t="s">
        <v>1027</v>
      </c>
      <c r="G244" s="757" t="s">
        <v>1027</v>
      </c>
      <c r="H244" s="757" t="s">
        <v>1027</v>
      </c>
      <c r="I244" s="2699" t="s">
        <v>1027</v>
      </c>
      <c r="J244" s="2699" t="s">
        <v>1027</v>
      </c>
      <c r="K244" s="249" t="s">
        <v>1027</v>
      </c>
      <c r="L244" s="2699" t="s">
        <v>1027</v>
      </c>
      <c r="M244" s="2709" t="s">
        <v>1027</v>
      </c>
      <c r="N244" s="2710" t="s">
        <v>1027</v>
      </c>
      <c r="O244" s="355"/>
      <c r="P244" s="2699" t="s">
        <v>1027</v>
      </c>
      <c r="Q244" s="2699" t="s">
        <v>1027</v>
      </c>
      <c r="R244" s="2699" t="s">
        <v>1027</v>
      </c>
      <c r="S244" s="2699" t="s">
        <v>1027</v>
      </c>
      <c r="T244" s="2699" t="s">
        <v>1027</v>
      </c>
      <c r="U244" s="2709" t="s">
        <v>1027</v>
      </c>
      <c r="V244" s="2699" t="s">
        <v>1027</v>
      </c>
      <c r="Y244" s="2699" t="s">
        <v>1027</v>
      </c>
      <c r="AD244" s="2518"/>
    </row>
    <row r="245" spans="1:30" ht="13.8">
      <c r="A245" s="2518"/>
      <c r="B245" s="2518"/>
      <c r="C245" s="598"/>
      <c r="E245" s="2285"/>
      <c r="AD245" s="2518"/>
    </row>
    <row r="246" spans="1:30" ht="18">
      <c r="A246" s="2518"/>
      <c r="B246" s="2518"/>
      <c r="C246" s="2563">
        <v>6</v>
      </c>
      <c r="D246" s="2531" t="s">
        <v>1716</v>
      </c>
      <c r="E246" s="2532"/>
      <c r="F246" s="2533"/>
      <c r="G246" s="2564"/>
      <c r="H246" s="2535"/>
      <c r="I246" s="2535"/>
      <c r="J246" s="2535"/>
      <c r="K246" s="2535"/>
      <c r="L246" s="2535"/>
      <c r="M246" s="2535"/>
      <c r="N246" s="2535"/>
      <c r="O246" s="2535"/>
      <c r="P246" s="2535"/>
      <c r="Q246" s="2518"/>
      <c r="R246" s="2518"/>
      <c r="S246" s="2518"/>
      <c r="T246" s="2518"/>
      <c r="U246" s="2518"/>
      <c r="V246" s="2518"/>
      <c r="W246" s="2518"/>
      <c r="X246" s="2518"/>
      <c r="Y246" s="2518"/>
      <c r="Z246" s="2518"/>
      <c r="AA246" s="2518"/>
      <c r="AB246" s="2518"/>
      <c r="AC246" s="2518"/>
      <c r="AD246" s="2518"/>
    </row>
    <row r="247" spans="1:30" s="355" customFormat="1" ht="13.8">
      <c r="A247" s="2518"/>
      <c r="B247" s="2518"/>
      <c r="C247" s="152"/>
      <c r="D247" s="152"/>
      <c r="E247" s="2285"/>
      <c r="F247" s="152"/>
      <c r="G247" s="152"/>
      <c r="H247" s="152"/>
      <c r="I247" s="152"/>
      <c r="J247" s="152"/>
      <c r="K247" s="152"/>
      <c r="L247" s="152"/>
      <c r="M247" s="152"/>
      <c r="N247" s="152"/>
      <c r="O247" s="152"/>
      <c r="P247" s="152"/>
      <c r="Q247" s="152"/>
      <c r="R247" s="152"/>
      <c r="S247" s="152"/>
      <c r="T247" s="152"/>
      <c r="U247" s="152"/>
      <c r="V247" s="152"/>
      <c r="W247" s="152"/>
      <c r="X247" s="152"/>
      <c r="Y247" s="152"/>
      <c r="AD247" s="744"/>
    </row>
    <row r="248" spans="1:30" s="355" customFormat="1" ht="13.8">
      <c r="A248" s="2518"/>
      <c r="B248" s="2518"/>
      <c r="E248" s="2711" t="s">
        <v>1717</v>
      </c>
      <c r="F248" s="2494"/>
      <c r="G248" s="2494"/>
      <c r="I248" s="2494"/>
      <c r="J248" s="2593"/>
      <c r="K248" s="2712"/>
      <c r="L248" s="2712"/>
      <c r="M248" s="2712"/>
      <c r="N248" s="152"/>
      <c r="R248" s="152"/>
      <c r="S248" s="152"/>
      <c r="T248" s="152"/>
      <c r="U248" s="152"/>
      <c r="V248" s="152"/>
      <c r="W248" s="152"/>
      <c r="X248" s="152"/>
      <c r="Y248" s="152"/>
      <c r="AD248" s="744"/>
    </row>
    <row r="249" spans="1:30" s="355" customFormat="1" ht="12.9" customHeight="1">
      <c r="A249" s="2518"/>
      <c r="B249" s="2518"/>
      <c r="E249" s="2713" t="s">
        <v>1718</v>
      </c>
      <c r="F249" s="2714"/>
      <c r="G249" s="2715"/>
      <c r="H249" s="2715"/>
      <c r="I249" s="2715"/>
      <c r="J249" s="2716" t="s">
        <v>1719</v>
      </c>
      <c r="K249" s="2717" t="s">
        <v>1720</v>
      </c>
      <c r="L249" s="2717" t="s">
        <v>1721</v>
      </c>
      <c r="M249" s="2718" t="s">
        <v>1719</v>
      </c>
      <c r="AD249" s="744"/>
    </row>
    <row r="250" spans="1:30" s="355" customFormat="1" ht="12.9" customHeight="1">
      <c r="A250" s="2518"/>
      <c r="B250" s="2518"/>
      <c r="E250" s="2719"/>
      <c r="F250" s="2720"/>
      <c r="G250" s="2721" t="s">
        <v>1722</v>
      </c>
      <c r="H250" s="2721"/>
      <c r="I250" s="2721"/>
      <c r="J250" s="2722" t="s">
        <v>1723</v>
      </c>
      <c r="K250" s="2723" t="s">
        <v>1724</v>
      </c>
      <c r="L250" s="2723" t="s">
        <v>1725</v>
      </c>
      <c r="M250" s="2724" t="s">
        <v>1723</v>
      </c>
      <c r="N250" s="152"/>
      <c r="AD250" s="744"/>
    </row>
    <row r="251" spans="1:30" s="355" customFormat="1" ht="12.9" customHeight="1">
      <c r="A251" s="2518"/>
      <c r="B251" s="2518"/>
      <c r="E251" s="2719">
        <v>2014</v>
      </c>
      <c r="F251" s="2725" t="s">
        <v>275</v>
      </c>
      <c r="G251" s="2726" t="s">
        <v>154</v>
      </c>
      <c r="H251" s="2726" t="s">
        <v>1726</v>
      </c>
      <c r="I251" s="2726" t="s">
        <v>151</v>
      </c>
      <c r="J251" s="2726" t="s">
        <v>1727</v>
      </c>
      <c r="K251" s="2726" t="s">
        <v>275</v>
      </c>
      <c r="L251" s="2726" t="s">
        <v>275</v>
      </c>
      <c r="M251" s="2727" t="s">
        <v>1727</v>
      </c>
      <c r="N251" s="152"/>
      <c r="AD251" s="744"/>
    </row>
    <row r="252" spans="1:30" s="355" customFormat="1" ht="12.9" customHeight="1">
      <c r="A252" s="2518"/>
      <c r="B252" s="2518"/>
      <c r="E252" s="2728" t="s">
        <v>1728</v>
      </c>
      <c r="F252" s="2729" t="s">
        <v>286</v>
      </c>
      <c r="G252" s="2730">
        <v>0</v>
      </c>
      <c r="H252" s="2730">
        <v>0</v>
      </c>
      <c r="I252" s="2731">
        <v>184.86500000000001</v>
      </c>
      <c r="J252" s="2732">
        <v>3.8699999999999998E-2</v>
      </c>
      <c r="K252" s="2732">
        <v>8.9899999999999994E-2</v>
      </c>
      <c r="L252" s="2732">
        <v>5.9900000000000002E-2</v>
      </c>
      <c r="M252" s="2733">
        <v>3.8699999999999998E-2</v>
      </c>
      <c r="N252" s="152"/>
      <c r="AD252" s="744"/>
    </row>
    <row r="253" spans="1:30" s="355" customFormat="1" ht="12.9" customHeight="1">
      <c r="A253" s="2518"/>
      <c r="B253" s="2518"/>
      <c r="E253" s="2728" t="s">
        <v>1729</v>
      </c>
      <c r="F253" s="2729" t="s">
        <v>283</v>
      </c>
      <c r="G253" s="2731">
        <v>184.86600000000001</v>
      </c>
      <c r="H253" s="2730">
        <v>0</v>
      </c>
      <c r="I253" s="2731">
        <v>338.82900000000001</v>
      </c>
      <c r="J253" s="2732">
        <v>3.8699999999999998E-2</v>
      </c>
      <c r="K253" s="2732">
        <v>4.3999999999999997E-2</v>
      </c>
      <c r="L253" s="2732">
        <v>5.9900000000000002E-2</v>
      </c>
      <c r="M253" s="2733">
        <v>3.8699999999999998E-2</v>
      </c>
      <c r="N253" s="152"/>
      <c r="AD253" s="744"/>
    </row>
    <row r="254" spans="1:30" s="355" customFormat="1" ht="12.9" customHeight="1">
      <c r="A254" s="2518"/>
      <c r="B254" s="2518"/>
      <c r="D254" s="152"/>
      <c r="E254" s="2728" t="s">
        <v>1730</v>
      </c>
      <c r="F254" s="2729">
        <v>9</v>
      </c>
      <c r="G254" s="2731">
        <v>338.83</v>
      </c>
      <c r="H254" s="2730">
        <v>0</v>
      </c>
      <c r="I254" s="2731">
        <v>632.77</v>
      </c>
      <c r="J254" s="2732">
        <v>3.8699999999999998E-2</v>
      </c>
      <c r="K254" s="2732">
        <v>2.81E-2</v>
      </c>
      <c r="L254" s="2732">
        <v>2.81E-2</v>
      </c>
      <c r="M254" s="2733">
        <v>3.8699999999999998E-2</v>
      </c>
      <c r="N254" s="152"/>
      <c r="AD254" s="744"/>
    </row>
    <row r="255" spans="1:30" s="355" customFormat="1" ht="12.9" customHeight="1">
      <c r="A255" s="2518"/>
      <c r="B255" s="2518"/>
      <c r="D255" s="152"/>
      <c r="E255" s="2728" t="s">
        <v>1731</v>
      </c>
      <c r="F255" s="2729">
        <v>8</v>
      </c>
      <c r="G255" s="2731">
        <v>632.77099999999996</v>
      </c>
      <c r="H255" s="2730">
        <v>0</v>
      </c>
      <c r="I255" s="2731">
        <v>1055.32</v>
      </c>
      <c r="J255" s="2732">
        <v>1.9800000000000002E-2</v>
      </c>
      <c r="K255" s="2732">
        <v>2.3599999999999999E-2</v>
      </c>
      <c r="L255" s="2732">
        <v>2.3599999999999999E-2</v>
      </c>
      <c r="M255" s="2733">
        <v>1.9800000000000002E-2</v>
      </c>
      <c r="N255" s="152"/>
      <c r="AD255" s="744"/>
    </row>
    <row r="256" spans="1:30" s="355" customFormat="1" ht="12.9" customHeight="1">
      <c r="A256" s="2518"/>
      <c r="B256" s="2518"/>
      <c r="E256" s="2728" t="s">
        <v>1732</v>
      </c>
      <c r="F256" s="2729">
        <v>7</v>
      </c>
      <c r="G256" s="2731">
        <v>1055.3209999999999</v>
      </c>
      <c r="H256" s="2730">
        <v>0</v>
      </c>
      <c r="I256" s="2731">
        <v>1621.7919999999999</v>
      </c>
      <c r="J256" s="2732">
        <v>1.9800000000000002E-2</v>
      </c>
      <c r="K256" s="2732">
        <v>1.9400000000000001E-2</v>
      </c>
      <c r="L256" s="2732">
        <v>1.9400000000000001E-2</v>
      </c>
      <c r="M256" s="2733">
        <v>1.9800000000000002E-2</v>
      </c>
      <c r="N256" s="152"/>
      <c r="AD256" s="744"/>
    </row>
    <row r="257" spans="1:30" s="355" customFormat="1" ht="12.9" customHeight="1">
      <c r="A257" s="2518"/>
      <c r="B257" s="2518"/>
      <c r="E257" s="2728" t="s">
        <v>1733</v>
      </c>
      <c r="F257" s="2729">
        <v>6</v>
      </c>
      <c r="G257" s="2731">
        <v>1621.7929999999999</v>
      </c>
      <c r="H257" s="2730">
        <v>0</v>
      </c>
      <c r="I257" s="2731">
        <v>2431.2289999999998</v>
      </c>
      <c r="J257" s="2732">
        <v>1.9800000000000002E-2</v>
      </c>
      <c r="K257" s="2732">
        <v>1.8599999999999998E-2</v>
      </c>
      <c r="L257" s="2732">
        <v>1.8599999999999998E-2</v>
      </c>
      <c r="M257" s="2733">
        <v>1.9800000000000002E-2</v>
      </c>
      <c r="N257" s="152"/>
      <c r="AD257" s="744"/>
    </row>
    <row r="258" spans="1:30" s="355" customFormat="1" ht="12.9" customHeight="1">
      <c r="A258" s="2518"/>
      <c r="B258" s="2518"/>
      <c r="E258" s="2728" t="s">
        <v>1734</v>
      </c>
      <c r="F258" s="2729">
        <v>5</v>
      </c>
      <c r="G258" s="2731">
        <v>2431.23</v>
      </c>
      <c r="H258" s="2730">
        <v>0</v>
      </c>
      <c r="I258" s="2731">
        <v>3573.0790000000002</v>
      </c>
      <c r="J258" s="2732">
        <v>1.11E-2</v>
      </c>
      <c r="K258" s="2732">
        <v>1.7500000000000002E-2</v>
      </c>
      <c r="L258" s="2732">
        <v>1.7500000000000002E-2</v>
      </c>
      <c r="M258" s="2733">
        <v>1.11E-2</v>
      </c>
      <c r="N258" s="152"/>
      <c r="AD258" s="744"/>
    </row>
    <row r="259" spans="1:30" s="355" customFormat="1" ht="12.9" customHeight="1">
      <c r="A259" s="2518"/>
      <c r="B259" s="2518"/>
      <c r="E259" s="2728" t="s">
        <v>1735</v>
      </c>
      <c r="F259" s="2729">
        <v>4</v>
      </c>
      <c r="G259" s="2731">
        <v>3573.0800000000004</v>
      </c>
      <c r="H259" s="2730">
        <v>0</v>
      </c>
      <c r="I259" s="2731">
        <v>5569.84</v>
      </c>
      <c r="J259" s="2732">
        <v>1.11E-2</v>
      </c>
      <c r="K259" s="2734">
        <v>1.1599999999999999E-2</v>
      </c>
      <c r="L259" s="2734">
        <v>1.1599999999999999E-2</v>
      </c>
      <c r="M259" s="2735">
        <v>1.11E-2</v>
      </c>
      <c r="N259" s="152"/>
      <c r="AD259" s="744"/>
    </row>
    <row r="260" spans="1:30" s="355" customFormat="1" ht="12.9" customHeight="1">
      <c r="A260" s="2518"/>
      <c r="B260" s="2518"/>
      <c r="E260" s="2728" t="s">
        <v>1736</v>
      </c>
      <c r="F260" s="2729">
        <v>3</v>
      </c>
      <c r="G260" s="2731">
        <v>5569.8410000000003</v>
      </c>
      <c r="H260" s="2730">
        <v>0</v>
      </c>
      <c r="I260" s="2731">
        <v>9196.48</v>
      </c>
      <c r="J260" s="2732">
        <v>1.11E-2</v>
      </c>
      <c r="K260" s="2732">
        <v>8.6E-3</v>
      </c>
      <c r="L260" s="2732">
        <v>8.6E-3</v>
      </c>
      <c r="M260" s="2733">
        <v>1.11E-2</v>
      </c>
      <c r="N260" s="152"/>
      <c r="AD260" s="744"/>
    </row>
    <row r="261" spans="1:30" s="355" customFormat="1" ht="12.9" customHeight="1">
      <c r="A261" s="2518"/>
      <c r="B261" s="2518"/>
      <c r="E261" s="2728" t="s">
        <v>1737</v>
      </c>
      <c r="F261" s="2729">
        <v>2</v>
      </c>
      <c r="G261" s="2731">
        <v>9196.4809999999998</v>
      </c>
      <c r="H261" s="2730">
        <v>0</v>
      </c>
      <c r="I261" s="2731">
        <v>21739.006000000001</v>
      </c>
      <c r="J261" s="2732">
        <v>7.4999999999999997E-3</v>
      </c>
      <c r="K261" s="2732">
        <v>7.4999999999999997E-3</v>
      </c>
      <c r="L261" s="2732">
        <v>7.4999999999999997E-3</v>
      </c>
      <c r="M261" s="2733">
        <v>7.4999999999999997E-3</v>
      </c>
      <c r="N261" s="152"/>
      <c r="AD261" s="744"/>
    </row>
    <row r="262" spans="1:30" s="355" customFormat="1" ht="12.9" customHeight="1">
      <c r="A262" s="2518"/>
      <c r="B262" s="2518"/>
      <c r="E262" s="2728" t="s">
        <v>1738</v>
      </c>
      <c r="F262" s="2729">
        <v>1</v>
      </c>
      <c r="G262" s="2731">
        <v>21739.007000000001</v>
      </c>
      <c r="H262" s="2730">
        <v>0</v>
      </c>
      <c r="I262" s="2731">
        <v>999999</v>
      </c>
      <c r="J262" s="2732">
        <v>-3.7000000000000002E-3</v>
      </c>
      <c r="K262" s="2732">
        <v>-3.7000000000000002E-3</v>
      </c>
      <c r="L262" s="2732">
        <v>-3.7000000000000002E-3</v>
      </c>
      <c r="M262" s="2733">
        <v>-3.7000000000000002E-3</v>
      </c>
      <c r="N262" s="152"/>
      <c r="AD262" s="744"/>
    </row>
    <row r="263" spans="1:30" s="355" customFormat="1" ht="12.9" customHeight="1">
      <c r="A263" s="2518"/>
      <c r="B263" s="2518"/>
      <c r="E263" s="2736"/>
      <c r="F263" s="2737"/>
      <c r="G263" s="2737"/>
      <c r="H263" s="2737"/>
      <c r="I263" s="2737"/>
      <c r="J263" s="2737"/>
      <c r="K263" s="2737"/>
      <c r="L263" s="2737"/>
      <c r="M263" s="2738"/>
      <c r="N263" s="152"/>
      <c r="AD263" s="744"/>
    </row>
    <row r="264" spans="1:30" s="355" customFormat="1" ht="12.9" customHeight="1">
      <c r="A264" s="2518"/>
      <c r="B264" s="2518"/>
      <c r="E264" s="2494"/>
      <c r="F264" s="2494"/>
      <c r="G264" s="2494"/>
      <c r="H264" s="2494"/>
      <c r="I264" s="2494"/>
      <c r="J264" s="2494"/>
      <c r="K264" s="2494"/>
      <c r="L264" s="152"/>
      <c r="N264" s="152"/>
      <c r="AD264" s="744"/>
    </row>
    <row r="265" spans="1:30" s="355" customFormat="1" ht="12.9" customHeight="1">
      <c r="A265" s="2518"/>
      <c r="B265" s="2518"/>
      <c r="AD265" s="744"/>
    </row>
    <row r="266" spans="1:30" ht="13.8">
      <c r="A266" s="2518" t="s">
        <v>590</v>
      </c>
      <c r="B266" s="2518"/>
      <c r="C266" s="2535"/>
      <c r="D266" s="2739" t="s">
        <v>1739</v>
      </c>
      <c r="E266" s="2535"/>
      <c r="F266" s="2535"/>
      <c r="G266" s="2535"/>
      <c r="H266" s="2535"/>
      <c r="I266" s="2535"/>
      <c r="J266" s="2535"/>
      <c r="K266" s="2535"/>
      <c r="L266" s="2535"/>
      <c r="M266" s="2535"/>
      <c r="N266" s="2535"/>
      <c r="O266" s="2535"/>
      <c r="P266" s="2535"/>
      <c r="Q266" s="2535"/>
      <c r="R266" s="2535"/>
      <c r="S266" s="2535" t="s">
        <v>1488</v>
      </c>
      <c r="T266" s="2535"/>
      <c r="U266" s="2535"/>
      <c r="V266" s="2535"/>
      <c r="W266" s="2535"/>
      <c r="X266" s="2535"/>
      <c r="Y266" s="2535"/>
      <c r="Z266" s="2535"/>
      <c r="AA266" s="2535"/>
      <c r="AB266" s="2535"/>
      <c r="AC266" s="2535"/>
      <c r="AD266" s="2518"/>
    </row>
    <row r="267" spans="1:30" ht="13.8">
      <c r="A267" s="2518"/>
      <c r="B267" s="2535"/>
      <c r="C267" s="2535"/>
      <c r="D267" s="2535"/>
      <c r="E267" s="2535"/>
      <c r="F267" s="2535"/>
      <c r="G267" s="2535"/>
      <c r="H267" s="2535"/>
      <c r="I267" s="2535"/>
      <c r="J267" s="2535"/>
      <c r="K267" s="2535"/>
      <c r="L267" s="2535"/>
      <c r="M267" s="2535"/>
      <c r="N267" s="2535"/>
      <c r="O267" s="2535"/>
      <c r="P267" s="2535"/>
      <c r="Q267" s="2535"/>
      <c r="R267" s="2535"/>
      <c r="S267" s="2535"/>
      <c r="T267" s="2535"/>
      <c r="U267" s="2535"/>
      <c r="V267" s="2535"/>
      <c r="W267" s="2535"/>
      <c r="X267" s="2535"/>
      <c r="Y267" s="2535"/>
      <c r="Z267" s="2535"/>
      <c r="AA267" s="2535"/>
      <c r="AB267" s="2535"/>
      <c r="AC267" s="2535"/>
      <c r="AD267" s="2518"/>
    </row>
    <row r="268" spans="1:30" s="355" customFormat="1" ht="12.9" customHeight="1">
      <c r="A268" s="2172" t="s">
        <v>590</v>
      </c>
      <c r="B268" s="2172"/>
      <c r="E268" s="2494"/>
      <c r="F268" s="2494"/>
      <c r="G268" s="2494"/>
      <c r="H268" s="2494"/>
      <c r="I268" s="2494"/>
      <c r="J268" s="2494"/>
      <c r="K268" s="2494"/>
      <c r="M268" s="152" t="s">
        <v>1740</v>
      </c>
      <c r="N268" s="152"/>
    </row>
    <row r="269" spans="1:30" s="355" customFormat="1" ht="12.9" customHeight="1">
      <c r="A269" s="2172" t="s">
        <v>590</v>
      </c>
      <c r="B269" s="2172"/>
      <c r="E269" s="2518" t="s">
        <v>1741</v>
      </c>
      <c r="F269" s="498" t="s">
        <v>1675</v>
      </c>
      <c r="G269" s="2518" t="s">
        <v>723</v>
      </c>
      <c r="H269" s="498" t="s">
        <v>723</v>
      </c>
      <c r="I269" s="744" t="s">
        <v>1681</v>
      </c>
      <c r="J269" s="2518" t="s">
        <v>114</v>
      </c>
      <c r="K269" s="498" t="s">
        <v>804</v>
      </c>
      <c r="L269" s="498" t="s">
        <v>586</v>
      </c>
      <c r="M269" s="2740" t="s">
        <v>114</v>
      </c>
      <c r="N269" s="152"/>
    </row>
    <row r="270" spans="1:30" s="355" customFormat="1" ht="12.9" customHeight="1">
      <c r="A270" s="2172" t="s">
        <v>590</v>
      </c>
      <c r="B270" s="2172"/>
      <c r="E270" s="2518" t="s">
        <v>1742</v>
      </c>
      <c r="F270" s="498" t="s">
        <v>1743</v>
      </c>
      <c r="G270" s="2518" t="s">
        <v>1744</v>
      </c>
      <c r="H270" s="498" t="s">
        <v>1744</v>
      </c>
      <c r="I270" s="2518" t="s">
        <v>1745</v>
      </c>
      <c r="J270" s="2518" t="s">
        <v>849</v>
      </c>
      <c r="K270" s="498" t="s">
        <v>1746</v>
      </c>
      <c r="L270" s="2686" t="s">
        <v>1676</v>
      </c>
      <c r="M270" s="2741" t="s">
        <v>1741</v>
      </c>
      <c r="N270" s="152"/>
    </row>
    <row r="271" spans="1:30" s="355" customFormat="1" ht="12.9" customHeight="1">
      <c r="A271" s="2172" t="s">
        <v>590</v>
      </c>
      <c r="B271" s="2172"/>
      <c r="E271" s="2518" t="s">
        <v>1747</v>
      </c>
      <c r="F271" s="498" t="s">
        <v>1748</v>
      </c>
      <c r="G271" s="2518" t="s">
        <v>300</v>
      </c>
      <c r="H271" s="498" t="s">
        <v>300</v>
      </c>
      <c r="I271" s="2518" t="s">
        <v>1749</v>
      </c>
      <c r="J271" s="2518" t="s">
        <v>879</v>
      </c>
      <c r="K271" s="498" t="s">
        <v>1750</v>
      </c>
      <c r="L271" s="2515" t="s">
        <v>1679</v>
      </c>
      <c r="M271" s="2741" t="s">
        <v>723</v>
      </c>
    </row>
    <row r="272" spans="1:30" s="355" customFormat="1" ht="12.9" customHeight="1">
      <c r="A272" s="2172" t="s">
        <v>590</v>
      </c>
      <c r="B272" s="2172"/>
      <c r="E272" s="2518" t="s">
        <v>1751</v>
      </c>
      <c r="F272" s="498" t="s">
        <v>1751</v>
      </c>
      <c r="G272" s="2518" t="s">
        <v>722</v>
      </c>
      <c r="H272" s="498" t="s">
        <v>722</v>
      </c>
      <c r="I272" s="2518" t="s">
        <v>1752</v>
      </c>
      <c r="J272" s="498"/>
      <c r="L272" s="2515" t="s">
        <v>1554</v>
      </c>
      <c r="M272" s="2742" t="s">
        <v>1681</v>
      </c>
    </row>
    <row r="273" spans="1:10" s="355" customFormat="1" ht="12.9" customHeight="1">
      <c r="A273" s="2172" t="s">
        <v>590</v>
      </c>
      <c r="B273" s="2172"/>
      <c r="E273" s="2518" t="s">
        <v>1753</v>
      </c>
      <c r="F273" s="498" t="s">
        <v>1753</v>
      </c>
      <c r="G273" s="2518" t="s">
        <v>723</v>
      </c>
      <c r="H273" s="498" t="s">
        <v>723</v>
      </c>
      <c r="I273" s="2518" t="s">
        <v>1754</v>
      </c>
      <c r="J273" s="498"/>
    </row>
    <row r="274" spans="1:10" s="355" customFormat="1" ht="12.9" customHeight="1">
      <c r="A274" s="2172" t="s">
        <v>590</v>
      </c>
      <c r="B274" s="2172"/>
      <c r="E274" s="2518" t="s">
        <v>1755</v>
      </c>
      <c r="F274" s="498" t="s">
        <v>1755</v>
      </c>
      <c r="G274" s="2518" t="s">
        <v>1756</v>
      </c>
      <c r="H274" s="498" t="s">
        <v>1756</v>
      </c>
      <c r="I274" s="2518" t="s">
        <v>1757</v>
      </c>
      <c r="J274" s="498"/>
    </row>
    <row r="275" spans="1:10" s="355" customFormat="1" ht="12.9" customHeight="1">
      <c r="A275" s="2172" t="s">
        <v>590</v>
      </c>
      <c r="B275" s="2172"/>
      <c r="E275" s="2518" t="s">
        <v>1758</v>
      </c>
      <c r="F275" s="498" t="s">
        <v>1758</v>
      </c>
      <c r="G275" s="2518" t="s">
        <v>1759</v>
      </c>
      <c r="H275" s="498" t="s">
        <v>1759</v>
      </c>
      <c r="I275" s="2518" t="s">
        <v>1760</v>
      </c>
      <c r="J275" s="498"/>
    </row>
    <row r="276" spans="1:10" s="355" customFormat="1" ht="12.9" customHeight="1">
      <c r="A276" s="2172" t="s">
        <v>590</v>
      </c>
      <c r="B276" s="2172"/>
      <c r="E276" s="2518" t="s">
        <v>1761</v>
      </c>
      <c r="F276" s="498" t="s">
        <v>1762</v>
      </c>
      <c r="G276" s="2518" t="s">
        <v>1763</v>
      </c>
      <c r="H276" s="498" t="s">
        <v>1763</v>
      </c>
      <c r="I276" s="2518" t="s">
        <v>1764</v>
      </c>
      <c r="J276" s="498"/>
    </row>
    <row r="277" spans="1:10" s="355" customFormat="1" ht="12.9" customHeight="1">
      <c r="A277" s="2172" t="s">
        <v>590</v>
      </c>
      <c r="B277" s="2172"/>
      <c r="E277" s="2518" t="s">
        <v>1765</v>
      </c>
      <c r="F277" s="498" t="s">
        <v>1765</v>
      </c>
      <c r="G277" s="2518" t="s">
        <v>1766</v>
      </c>
      <c r="H277" s="498" t="s">
        <v>1767</v>
      </c>
      <c r="I277" s="2518" t="s">
        <v>1768</v>
      </c>
      <c r="J277" s="498"/>
    </row>
    <row r="278" spans="1:10" s="355" customFormat="1" ht="12.9" customHeight="1">
      <c r="A278" s="2172" t="s">
        <v>590</v>
      </c>
      <c r="B278" s="2172"/>
      <c r="E278" s="2518" t="s">
        <v>1769</v>
      </c>
      <c r="F278" s="498" t="s">
        <v>1770</v>
      </c>
      <c r="G278" s="2518" t="s">
        <v>1771</v>
      </c>
      <c r="H278" s="498" t="s">
        <v>1772</v>
      </c>
      <c r="I278" s="2518" t="s">
        <v>1773</v>
      </c>
      <c r="J278" s="498"/>
    </row>
    <row r="279" spans="1:10" s="355" customFormat="1" ht="12.9" customHeight="1">
      <c r="A279" s="2172" t="s">
        <v>590</v>
      </c>
      <c r="B279" s="2172"/>
      <c r="E279" s="2518" t="s">
        <v>1774</v>
      </c>
      <c r="F279" s="498" t="s">
        <v>1775</v>
      </c>
      <c r="G279" s="2518"/>
      <c r="H279" s="498"/>
      <c r="I279" s="2518" t="s">
        <v>1776</v>
      </c>
      <c r="J279" s="498"/>
    </row>
    <row r="280" spans="1:10" s="355" customFormat="1" ht="12.9" customHeight="1">
      <c r="A280" s="2172" t="s">
        <v>590</v>
      </c>
      <c r="B280" s="2172"/>
      <c r="E280" s="2518" t="s">
        <v>1777</v>
      </c>
      <c r="F280" s="498" t="s">
        <v>1777</v>
      </c>
      <c r="G280" s="2518"/>
      <c r="I280" s="2518" t="s">
        <v>1778</v>
      </c>
    </row>
    <row r="281" spans="1:10" s="355" customFormat="1" ht="12.9" customHeight="1">
      <c r="A281" s="2172" t="s">
        <v>590</v>
      </c>
      <c r="B281" s="2172"/>
      <c r="E281" s="2518"/>
      <c r="F281" s="498"/>
      <c r="G281" s="2518"/>
      <c r="I281" s="2518" t="s">
        <v>1779</v>
      </c>
    </row>
    <row r="282" spans="1:10" s="355" customFormat="1" ht="12.9" customHeight="1">
      <c r="A282" s="2172" t="s">
        <v>590</v>
      </c>
      <c r="B282" s="2172"/>
      <c r="E282" s="2518"/>
      <c r="G282" s="2518"/>
      <c r="I282" s="2518" t="s">
        <v>1780</v>
      </c>
    </row>
    <row r="283" spans="1:10" s="355" customFormat="1" ht="12.9" customHeight="1">
      <c r="A283" s="2172" t="s">
        <v>590</v>
      </c>
      <c r="B283" s="2172"/>
      <c r="E283" s="2518"/>
      <c r="G283" s="2518"/>
      <c r="I283" s="2518" t="s">
        <v>1781</v>
      </c>
    </row>
    <row r="284" spans="1:10" s="355" customFormat="1" ht="12.9" customHeight="1">
      <c r="A284" s="2172" t="s">
        <v>590</v>
      </c>
      <c r="B284" s="2172"/>
      <c r="E284" s="2518"/>
      <c r="G284" s="2518"/>
      <c r="I284" s="2518" t="s">
        <v>1782</v>
      </c>
    </row>
    <row r="285" spans="1:10" s="355" customFormat="1" ht="12.9" customHeight="1">
      <c r="A285" s="2172" t="s">
        <v>590</v>
      </c>
      <c r="B285" s="2172"/>
      <c r="E285" s="2518"/>
      <c r="G285" s="2518"/>
      <c r="I285" s="2518" t="s">
        <v>1783</v>
      </c>
    </row>
    <row r="286" spans="1:10" s="355" customFormat="1" ht="12.9" customHeight="1">
      <c r="A286" s="2172" t="s">
        <v>590</v>
      </c>
      <c r="B286" s="2172"/>
      <c r="E286" s="744"/>
      <c r="G286" s="2518"/>
      <c r="I286" s="2518" t="s">
        <v>1784</v>
      </c>
    </row>
    <row r="287" spans="1:10" s="355" customFormat="1" ht="12.9" customHeight="1">
      <c r="A287" s="2172" t="s">
        <v>590</v>
      </c>
      <c r="B287" s="2172"/>
      <c r="E287" s="2518"/>
      <c r="G287" s="2518"/>
      <c r="I287" s="2518" t="s">
        <v>1785</v>
      </c>
    </row>
    <row r="288" spans="1:10" s="355" customFormat="1" ht="12.9" customHeight="1">
      <c r="A288" s="2172" t="s">
        <v>590</v>
      </c>
      <c r="B288" s="2172"/>
      <c r="E288" s="2518"/>
      <c r="G288" s="2518"/>
      <c r="I288" s="2518" t="s">
        <v>1786</v>
      </c>
    </row>
    <row r="289" spans="1:9" s="355" customFormat="1" ht="12.9" customHeight="1">
      <c r="A289" s="2172" t="s">
        <v>590</v>
      </c>
      <c r="B289" s="2172"/>
      <c r="E289" s="2518"/>
      <c r="G289" s="2518"/>
      <c r="I289" s="2518" t="s">
        <v>1681</v>
      </c>
    </row>
    <row r="290" spans="1:9" s="355" customFormat="1" ht="12.9" customHeight="1">
      <c r="A290" s="2172" t="s">
        <v>590</v>
      </c>
      <c r="B290" s="2172"/>
      <c r="E290" s="2518"/>
      <c r="G290" s="2518"/>
      <c r="I290" s="2518" t="s">
        <v>1787</v>
      </c>
    </row>
    <row r="291" spans="1:9" s="355" customFormat="1" ht="12.9" customHeight="1">
      <c r="A291" s="2172" t="s">
        <v>590</v>
      </c>
      <c r="B291" s="2172"/>
      <c r="E291" s="2518"/>
      <c r="G291" s="2518"/>
      <c r="I291" s="2518" t="s">
        <v>1788</v>
      </c>
    </row>
    <row r="292" spans="1:9" s="355" customFormat="1" ht="12.9" customHeight="1">
      <c r="A292" s="2172" t="s">
        <v>590</v>
      </c>
      <c r="B292" s="2172"/>
      <c r="E292" s="2518"/>
      <c r="G292" s="2518"/>
      <c r="I292" s="2518" t="s">
        <v>1789</v>
      </c>
    </row>
    <row r="293" spans="1:9" s="355" customFormat="1" ht="12.9" customHeight="1">
      <c r="A293" s="2172" t="s">
        <v>590</v>
      </c>
      <c r="B293" s="2172"/>
      <c r="E293" s="2518"/>
      <c r="G293" s="2518"/>
      <c r="I293" s="2518" t="s">
        <v>1790</v>
      </c>
    </row>
    <row r="294" spans="1:9" s="355" customFormat="1" ht="12.9" customHeight="1">
      <c r="A294" s="2172" t="s">
        <v>590</v>
      </c>
      <c r="B294" s="2172"/>
      <c r="E294" s="2518"/>
      <c r="G294" s="2518"/>
      <c r="I294" s="2518" t="s">
        <v>1791</v>
      </c>
    </row>
    <row r="295" spans="1:9" s="355" customFormat="1" ht="12.9" customHeight="1">
      <c r="A295" s="2172" t="s">
        <v>590</v>
      </c>
      <c r="B295" s="2172"/>
      <c r="E295" s="2518"/>
      <c r="G295" s="2518"/>
      <c r="I295" s="2518" t="s">
        <v>1792</v>
      </c>
    </row>
    <row r="296" spans="1:9" s="355" customFormat="1" ht="12.9" customHeight="1">
      <c r="A296" s="2172" t="s">
        <v>590</v>
      </c>
      <c r="B296" s="2172"/>
      <c r="E296" s="2518"/>
      <c r="G296" s="2518"/>
      <c r="I296" s="2518" t="s">
        <v>1793</v>
      </c>
    </row>
    <row r="297" spans="1:9" s="355" customFormat="1" ht="12.9" customHeight="1">
      <c r="A297" s="2172" t="s">
        <v>590</v>
      </c>
      <c r="B297" s="2172"/>
      <c r="E297" s="2518"/>
      <c r="G297" s="2518"/>
      <c r="I297" s="2518" t="s">
        <v>1794</v>
      </c>
    </row>
    <row r="298" spans="1:9" s="355" customFormat="1" ht="12.9" customHeight="1">
      <c r="A298" s="2172" t="s">
        <v>590</v>
      </c>
      <c r="B298" s="2172"/>
      <c r="E298" s="2518"/>
      <c r="G298" s="2518"/>
      <c r="I298" s="2518" t="s">
        <v>1795</v>
      </c>
    </row>
    <row r="299" spans="1:9" s="355" customFormat="1" ht="12.9" customHeight="1">
      <c r="A299" s="2172" t="s">
        <v>590</v>
      </c>
      <c r="B299" s="2172"/>
      <c r="E299" s="2518"/>
      <c r="G299" s="2518"/>
      <c r="I299" s="2518" t="s">
        <v>1796</v>
      </c>
    </row>
    <row r="300" spans="1:9" s="355" customFormat="1" ht="12.9" customHeight="1">
      <c r="A300" s="2172" t="s">
        <v>590</v>
      </c>
      <c r="B300" s="2172"/>
      <c r="E300" s="2518"/>
      <c r="G300" s="2518"/>
    </row>
    <row r="301" spans="1:9" s="355" customFormat="1" ht="12.9" customHeight="1">
      <c r="A301" s="2172" t="s">
        <v>590</v>
      </c>
      <c r="B301" s="2172"/>
      <c r="E301" s="2518"/>
      <c r="G301" s="2518"/>
    </row>
    <row r="302" spans="1:9" s="355" customFormat="1" ht="12.9" customHeight="1">
      <c r="A302" s="2172" t="s">
        <v>590</v>
      </c>
      <c r="B302" s="2172"/>
      <c r="E302" s="2518"/>
      <c r="G302" s="2518"/>
    </row>
    <row r="303" spans="1:9" s="355" customFormat="1" ht="12.9" customHeight="1">
      <c r="A303" s="2172" t="s">
        <v>590</v>
      </c>
      <c r="B303" s="2172"/>
      <c r="E303" s="744"/>
      <c r="G303" s="744"/>
    </row>
    <row r="304" spans="1:9">
      <c r="A304" s="2172" t="s">
        <v>590</v>
      </c>
      <c r="B304" s="2172"/>
    </row>
    <row r="305" spans="1:6">
      <c r="A305" s="2172" t="s">
        <v>590</v>
      </c>
      <c r="B305" s="2172"/>
      <c r="E305" s="152" t="s">
        <v>1530</v>
      </c>
      <c r="F305" s="2519" t="s">
        <v>147</v>
      </c>
    </row>
    <row r="306" spans="1:6">
      <c r="A306" s="2172" t="s">
        <v>590</v>
      </c>
      <c r="B306" s="2172"/>
      <c r="E306" s="152">
        <v>6</v>
      </c>
      <c r="F306" s="2519" t="s">
        <v>1533</v>
      </c>
    </row>
    <row r="307" spans="1:6">
      <c r="A307" s="2172" t="s">
        <v>590</v>
      </c>
      <c r="B307" s="2172"/>
      <c r="F307" s="2519" t="s">
        <v>1535</v>
      </c>
    </row>
    <row r="308" spans="1:6">
      <c r="A308" s="2172" t="s">
        <v>590</v>
      </c>
      <c r="B308" s="2172"/>
      <c r="F308" s="2519" t="s">
        <v>1536</v>
      </c>
    </row>
    <row r="309" spans="1:6">
      <c r="A309" s="2172" t="s">
        <v>590</v>
      </c>
      <c r="B309" s="2172"/>
      <c r="F309" s="2519" t="s">
        <v>1537</v>
      </c>
    </row>
    <row r="310" spans="1:6">
      <c r="A310" s="2172" t="s">
        <v>590</v>
      </c>
      <c r="B310" s="2172"/>
      <c r="E310" s="2215"/>
      <c r="F310" s="2519" t="s">
        <v>1538</v>
      </c>
    </row>
  </sheetData>
  <mergeCells count="4">
    <mergeCell ref="J43:K43"/>
    <mergeCell ref="J44:K44"/>
    <mergeCell ref="H86:I86"/>
    <mergeCell ref="H213:I213"/>
  </mergeCells>
  <conditionalFormatting sqref="C7">
    <cfRule type="cellIs" dxfId="56" priority="51" operator="equal">
      <formula>ERR</formula>
    </cfRule>
  </conditionalFormatting>
  <conditionalFormatting sqref="G220:J244 L220:L244 T221:T244 N220:N244 Y220:Y244">
    <cfRule type="cellIs" dxfId="55" priority="49" operator="equal">
      <formula>0</formula>
    </cfRule>
  </conditionalFormatting>
  <conditionalFormatting sqref="E129:E154">
    <cfRule type="expression" dxfId="54" priority="50">
      <formula>$C129="x"</formula>
    </cfRule>
  </conditionalFormatting>
  <conditionalFormatting sqref="N221">
    <cfRule type="cellIs" dxfId="53" priority="48" operator="equal">
      <formula>0</formula>
    </cfRule>
  </conditionalFormatting>
  <conditionalFormatting sqref="P49:P73">
    <cfRule type="cellIs" dxfId="52" priority="42" operator="lessThanOrEqual">
      <formula>0</formula>
    </cfRule>
  </conditionalFormatting>
  <conditionalFormatting sqref="E50:E73">
    <cfRule type="expression" dxfId="51" priority="44">
      <formula>#REF!="x"</formula>
    </cfRule>
  </conditionalFormatting>
  <conditionalFormatting sqref="G43">
    <cfRule type="expression" dxfId="50" priority="46">
      <formula>#REF!=""</formula>
    </cfRule>
  </conditionalFormatting>
  <conditionalFormatting sqref="J43">
    <cfRule type="expression" dxfId="49" priority="45">
      <formula>#REF!=""</formula>
    </cfRule>
  </conditionalFormatting>
  <conditionalFormatting sqref="J44">
    <cfRule type="expression" dxfId="48" priority="43">
      <formula>#REF!=""</formula>
    </cfRule>
  </conditionalFormatting>
  <conditionalFormatting sqref="L49:M73">
    <cfRule type="expression" dxfId="47" priority="47">
      <formula>#REF!="By TABLE"</formula>
    </cfRule>
  </conditionalFormatting>
  <conditionalFormatting sqref="E95:E118">
    <cfRule type="expression" dxfId="46" priority="41">
      <formula>$C93="x"</formula>
    </cfRule>
  </conditionalFormatting>
  <conditionalFormatting sqref="L95:L118">
    <cfRule type="cellIs" dxfId="45" priority="39" operator="equal">
      <formula>"--"</formula>
    </cfRule>
    <cfRule type="duplicateValues" dxfId="44" priority="40"/>
  </conditionalFormatting>
  <conditionalFormatting sqref="E24:M38 E16 E18">
    <cfRule type="expression" dxfId="43" priority="52">
      <formula>$E16=TRIM($I$20)</formula>
    </cfRule>
  </conditionalFormatting>
  <conditionalFormatting sqref="A6">
    <cfRule type="expression" dxfId="42" priority="37">
      <formula>AND(MasterCheck&gt;0,RedAlertY=TRUE)</formula>
    </cfRule>
  </conditionalFormatting>
  <conditionalFormatting sqref="M199">
    <cfRule type="cellIs" dxfId="41" priority="36" operator="equal">
      <formula>Fail</formula>
    </cfRule>
  </conditionalFormatting>
  <conditionalFormatting sqref="M95:M118">
    <cfRule type="cellIs" dxfId="40" priority="34" operator="equal">
      <formula>"--"</formula>
    </cfRule>
    <cfRule type="duplicateValues" dxfId="39" priority="35"/>
  </conditionalFormatting>
  <conditionalFormatting sqref="N95:N118">
    <cfRule type="cellIs" dxfId="38" priority="32" operator="equal">
      <formula>"--"</formula>
    </cfRule>
    <cfRule type="duplicateValues" dxfId="37" priority="33"/>
  </conditionalFormatting>
  <conditionalFormatting sqref="N119:N120">
    <cfRule type="cellIs" dxfId="36" priority="30" operator="equal">
      <formula>"--"</formula>
    </cfRule>
    <cfRule type="duplicateValues" dxfId="35" priority="31"/>
  </conditionalFormatting>
  <conditionalFormatting sqref="O119:O120">
    <cfRule type="cellIs" dxfId="34" priority="28" operator="equal">
      <formula>"--"</formula>
    </cfRule>
    <cfRule type="duplicateValues" dxfId="33" priority="29"/>
  </conditionalFormatting>
  <conditionalFormatting sqref="H211">
    <cfRule type="cellIs" dxfId="32" priority="27" operator="equal">
      <formula>0</formula>
    </cfRule>
  </conditionalFormatting>
  <conditionalFormatting sqref="H252:H262">
    <cfRule type="cellIs" dxfId="31" priority="26" operator="greaterThan">
      <formula>0</formula>
    </cfRule>
  </conditionalFormatting>
  <conditionalFormatting sqref="K20:O20 E20:H20">
    <cfRule type="expression" dxfId="30" priority="53">
      <formula>$D86="Y"</formula>
    </cfRule>
  </conditionalFormatting>
  <conditionalFormatting sqref="B1">
    <cfRule type="cellIs" dxfId="29" priority="25" operator="notEqual">
      <formula>0</formula>
    </cfRule>
  </conditionalFormatting>
  <conditionalFormatting sqref="E118">
    <cfRule type="expression" dxfId="28" priority="54">
      <formula>$C106="x"</formula>
    </cfRule>
  </conditionalFormatting>
  <conditionalFormatting sqref="H86">
    <cfRule type="expression" dxfId="27" priority="24">
      <formula>#REF!=""</formula>
    </cfRule>
  </conditionalFormatting>
  <conditionalFormatting sqref="L129:L153 Q129:Q153 AA129:AA153 V129:V153">
    <cfRule type="cellIs" dxfId="26" priority="23" operator="lessThan">
      <formula>MAX(L$129:L$153)</formula>
    </cfRule>
  </conditionalFormatting>
  <conditionalFormatting sqref="J164:J188">
    <cfRule type="containsText" dxfId="25" priority="22" operator="containsText" text="Insignificant">
      <formula>NOT(ISERROR(SEARCH("Insignificant",J164)))</formula>
    </cfRule>
  </conditionalFormatting>
  <conditionalFormatting sqref="J176:J188">
    <cfRule type="containsText" dxfId="24" priority="21" operator="containsText" text="Insignificant">
      <formula>NOT(ISERROR(SEARCH("Insignificant",J176)))</formula>
    </cfRule>
  </conditionalFormatting>
  <conditionalFormatting sqref="T176:T188">
    <cfRule type="containsText" dxfId="23" priority="17" operator="containsText" text="Insignificant">
      <formula>NOT(ISERROR(SEARCH("Insignificant",T176)))</formula>
    </cfRule>
  </conditionalFormatting>
  <conditionalFormatting sqref="T164:T188">
    <cfRule type="containsText" dxfId="22" priority="18" operator="containsText" text="Insignificant">
      <formula>NOT(ISERROR(SEARCH("Insignificant",T164)))</formula>
    </cfRule>
  </conditionalFormatting>
  <conditionalFormatting sqref="O176:O188">
    <cfRule type="containsText" dxfId="21" priority="19" operator="containsText" text="Insignificant">
      <formula>NOT(ISERROR(SEARCH("Insignificant",O176)))</formula>
    </cfRule>
  </conditionalFormatting>
  <conditionalFormatting sqref="O164:O188">
    <cfRule type="containsText" dxfId="20" priority="20" operator="containsText" text="Insignificant">
      <formula>NOT(ISERROR(SEARCH("Insignificant",O164)))</formula>
    </cfRule>
  </conditionalFormatting>
  <conditionalFormatting sqref="Y164:Y188">
    <cfRule type="containsText" dxfId="19" priority="16" operator="containsText" text="Insignificant">
      <formula>NOT(ISERROR(SEARCH("Insignificant",Y164)))</formula>
    </cfRule>
  </conditionalFormatting>
  <conditionalFormatting sqref="Y176:Y188">
    <cfRule type="containsText" dxfId="18" priority="15" operator="containsText" text="Insignificant">
      <formula>NOT(ISERROR(SEARCH("Insignificant",Y176)))</formula>
    </cfRule>
  </conditionalFormatting>
  <conditionalFormatting sqref="P95:P118">
    <cfRule type="containsText" dxfId="17" priority="14" operator="containsText" text="Insignificant">
      <formula>NOT(ISERROR(SEARCH("Insignificant",P95)))</formula>
    </cfRule>
  </conditionalFormatting>
  <conditionalFormatting sqref="V221:V244">
    <cfRule type="cellIs" dxfId="16" priority="13" operator="equal">
      <formula>0</formula>
    </cfRule>
  </conditionalFormatting>
  <conditionalFormatting sqref="J125">
    <cfRule type="expression" dxfId="15" priority="12">
      <formula>(Beta12345&lt;&gt;1)</formula>
    </cfRule>
  </conditionalFormatting>
  <conditionalFormatting sqref="O125">
    <cfRule type="expression" dxfId="14" priority="11">
      <formula>(Beta12345&lt;&gt;2)</formula>
    </cfRule>
  </conditionalFormatting>
  <conditionalFormatting sqref="T125">
    <cfRule type="expression" dxfId="13" priority="10">
      <formula>(Beta12345&lt;&gt;3)</formula>
    </cfRule>
  </conditionalFormatting>
  <conditionalFormatting sqref="Y125">
    <cfRule type="expression" dxfId="12" priority="9">
      <formula>(Beta12345&lt;&gt;4)</formula>
    </cfRule>
  </conditionalFormatting>
  <conditionalFormatting sqref="E94">
    <cfRule type="expression" dxfId="10" priority="8">
      <formula>$C92="x"</formula>
    </cfRule>
  </conditionalFormatting>
  <conditionalFormatting sqref="L94">
    <cfRule type="cellIs" dxfId="9" priority="6" operator="equal">
      <formula>"--"</formula>
    </cfRule>
    <cfRule type="duplicateValues" dxfId="8" priority="7"/>
  </conditionalFormatting>
  <conditionalFormatting sqref="M94">
    <cfRule type="cellIs" dxfId="7" priority="4" operator="equal">
      <formula>"--"</formula>
    </cfRule>
    <cfRule type="duplicateValues" dxfId="6" priority="5"/>
  </conditionalFormatting>
  <conditionalFormatting sqref="N94">
    <cfRule type="cellIs" dxfId="5" priority="2" operator="equal">
      <formula>"--"</formula>
    </cfRule>
    <cfRule type="duplicateValues" dxfId="4" priority="3"/>
  </conditionalFormatting>
  <conditionalFormatting sqref="P94">
    <cfRule type="containsText" dxfId="3" priority="1" operator="containsText" text="Insignificant">
      <formula>NOT(ISERROR(SEARCH("Insignificant",P94)))</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38" operator="containsText" id="{1E3C9C7B-39FB-4E00-BAE9-55A3F29E0EA5}">
            <xm:f>NOT(ISERROR(SEARCH("SELECTED",I125)))</xm:f>
            <xm:f>"SELECTED"</xm:f>
            <x14:dxf>
              <font>
                <b/>
                <i val="0"/>
              </font>
              <fill>
                <patternFill>
                  <bgColor rgb="FF99FF33"/>
                </patternFill>
              </fill>
            </x14:dxf>
          </x14:cfRule>
          <xm:sqref>N125 I125 S125 X125</xm:sqref>
        </x14:conditionalFormatting>
      </x14:conditionalFormatting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30"/>
  <sheetViews>
    <sheetView zoomScale="85" zoomScaleNormal="85" workbookViewId="0">
      <selection activeCell="C1" sqref="C1"/>
    </sheetView>
  </sheetViews>
  <sheetFormatPr defaultColWidth="8" defaultRowHeight="13.2"/>
  <cols>
    <col min="1" max="2" width="2.88671875" style="239" customWidth="1"/>
    <col min="3" max="3" width="3.33203125" style="239" customWidth="1"/>
    <col min="4" max="4" width="2.44140625" style="239" customWidth="1"/>
    <col min="5" max="5" width="22.44140625" style="239" customWidth="1"/>
    <col min="6" max="6" width="6.33203125" style="239" customWidth="1"/>
    <col min="7" max="16" width="10.109375" style="239" customWidth="1"/>
    <col min="17" max="17" width="8.88671875" style="239" customWidth="1"/>
    <col min="18" max="18" width="18.6640625" style="239" customWidth="1"/>
    <col min="19" max="16384" width="8" style="239"/>
  </cols>
  <sheetData>
    <row r="1" spans="1:18" ht="25.8" thickBot="1">
      <c r="A1" s="744"/>
      <c r="B1" s="744"/>
      <c r="C1" s="673" t="str">
        <f>client_name</f>
        <v>AECOM Technology Corporation</v>
      </c>
      <c r="D1" s="745"/>
      <c r="E1" s="746"/>
      <c r="F1" s="746"/>
      <c r="G1" s="746"/>
      <c r="H1" s="746"/>
      <c r="I1" s="746"/>
      <c r="J1" s="746"/>
      <c r="K1" s="746"/>
      <c r="L1" s="746"/>
      <c r="M1" s="746"/>
      <c r="N1" s="746"/>
      <c r="O1" s="746"/>
      <c r="P1" s="746"/>
      <c r="Q1" s="746"/>
      <c r="R1" s="747" t="s">
        <v>613</v>
      </c>
    </row>
    <row r="2" spans="1:18" ht="18">
      <c r="A2" s="744"/>
      <c r="B2" s="744"/>
      <c r="C2" s="684" t="s">
        <v>421</v>
      </c>
      <c r="D2" s="684"/>
      <c r="E2" s="685"/>
      <c r="F2" s="685"/>
      <c r="G2" s="685"/>
      <c r="H2" s="685"/>
      <c r="I2" s="685"/>
      <c r="J2" s="226"/>
      <c r="K2" s="685"/>
      <c r="L2" s="226"/>
      <c r="M2" s="226"/>
      <c r="N2" s="226"/>
      <c r="O2" s="226"/>
      <c r="P2" s="226"/>
      <c r="Q2" s="226"/>
      <c r="R2" s="226"/>
    </row>
    <row r="3" spans="1:18" ht="18">
      <c r="A3" s="744"/>
      <c r="B3" s="744"/>
      <c r="C3" s="688" t="s">
        <v>614</v>
      </c>
      <c r="D3" s="688"/>
      <c r="E3" s="685"/>
      <c r="F3" s="685"/>
      <c r="G3" s="685"/>
      <c r="H3" s="685"/>
      <c r="I3" s="685"/>
      <c r="J3" s="685"/>
      <c r="K3" s="685"/>
      <c r="L3" s="685"/>
      <c r="M3" s="685"/>
      <c r="N3" s="685"/>
      <c r="O3" s="685"/>
      <c r="P3" s="685"/>
      <c r="Q3" s="685"/>
      <c r="R3" s="226"/>
    </row>
    <row r="4" spans="1:18" ht="15.6">
      <c r="A4" s="744"/>
      <c r="B4" s="744"/>
      <c r="C4" s="692" t="str">
        <f>"Analysis as of "&amp;TEXT(valuation_date,"DD,MMMM,YYYY")</f>
        <v>Analysis as of 30,June,2014</v>
      </c>
      <c r="D4" s="692"/>
      <c r="E4" s="748"/>
      <c r="F4" s="748"/>
      <c r="G4" s="748"/>
      <c r="H4" s="748"/>
      <c r="I4" s="748"/>
      <c r="J4" s="748"/>
      <c r="K4" s="748"/>
      <c r="L4" s="748"/>
      <c r="M4" s="748"/>
      <c r="N4" s="748"/>
      <c r="O4" s="748"/>
      <c r="P4" s="748"/>
      <c r="Q4" s="748"/>
      <c r="R4" s="226"/>
    </row>
    <row r="5" spans="1:18" ht="15.6">
      <c r="A5" s="744"/>
      <c r="B5" s="744"/>
      <c r="C5" s="692" t="s">
        <v>719</v>
      </c>
      <c r="D5" s="226"/>
      <c r="E5" s="226"/>
      <c r="F5" s="226"/>
      <c r="G5" s="226"/>
      <c r="H5" s="226"/>
      <c r="I5" s="226"/>
      <c r="J5" s="226"/>
      <c r="K5" s="226"/>
      <c r="L5" s="226"/>
      <c r="M5" s="226"/>
      <c r="N5" s="226"/>
      <c r="O5" s="226"/>
      <c r="P5" s="226"/>
      <c r="Q5" s="226"/>
      <c r="R5" s="226"/>
    </row>
    <row r="6" spans="1:18" ht="13.8">
      <c r="A6" s="744"/>
      <c r="B6" s="744"/>
      <c r="C6" s="226"/>
      <c r="D6" s="226"/>
      <c r="E6" s="226"/>
      <c r="F6" s="226"/>
      <c r="G6" s="226"/>
      <c r="H6" s="226"/>
      <c r="I6" s="226"/>
      <c r="J6" s="226"/>
      <c r="K6" s="226"/>
      <c r="L6" s="226"/>
      <c r="M6" s="226"/>
      <c r="N6" s="226"/>
      <c r="O6" s="226"/>
      <c r="P6" s="226"/>
      <c r="R6" s="226"/>
    </row>
    <row r="7" spans="1:18" ht="55.2">
      <c r="A7" s="744"/>
      <c r="B7" s="744"/>
      <c r="C7" s="743"/>
      <c r="D7" s="749"/>
      <c r="E7" s="750"/>
      <c r="F7" s="750"/>
      <c r="G7" s="751" t="str">
        <f>"Common stock price at "&amp;TEXT(valuation_date,"DD,MMMM,YYYY")</f>
        <v>Common stock price at 30,June,2014</v>
      </c>
      <c r="H7" s="751" t="s">
        <v>197</v>
      </c>
      <c r="I7" s="752" t="s">
        <v>615</v>
      </c>
      <c r="J7" s="751" t="s">
        <v>616</v>
      </c>
      <c r="K7" s="752" t="s">
        <v>617</v>
      </c>
      <c r="L7" s="752" t="s">
        <v>618</v>
      </c>
      <c r="M7" s="752" t="s">
        <v>619</v>
      </c>
      <c r="N7" s="752" t="s">
        <v>620</v>
      </c>
      <c r="O7" s="752" t="s">
        <v>200</v>
      </c>
      <c r="P7" s="752" t="str">
        <f>"Total Invested Capital at      "&amp;TEXT(valuation_date,"DD,MMMM,YYYY")</f>
        <v>Total Invested Capital at      30,June,2014</v>
      </c>
      <c r="R7" s="355"/>
    </row>
    <row r="8" spans="1:18" ht="13.8">
      <c r="A8" s="744"/>
      <c r="B8" s="753"/>
      <c r="C8" s="743"/>
      <c r="D8" s="749"/>
      <c r="E8" s="750"/>
      <c r="F8" s="750"/>
      <c r="G8" s="840"/>
      <c r="H8" s="251"/>
      <c r="I8" s="754"/>
      <c r="J8" s="251"/>
      <c r="K8" s="754"/>
      <c r="L8" s="743"/>
      <c r="M8" s="743"/>
      <c r="N8" s="743"/>
      <c r="O8" s="755"/>
      <c r="P8" s="743"/>
      <c r="R8" s="355"/>
    </row>
    <row r="9" spans="1:18" ht="15.6">
      <c r="A9" s="744"/>
      <c r="B9" s="756">
        <v>1</v>
      </c>
      <c r="D9" s="241"/>
      <c r="E9" s="241" t="str">
        <f>'VISTA WACC'!E220</f>
        <v>EMCOR Group, Inc.</v>
      </c>
      <c r="F9" s="695"/>
      <c r="G9" s="2811">
        <f>'VISTA WACC'!H220</f>
        <v>44.53</v>
      </c>
      <c r="H9" s="2812">
        <f>'VISTA WACC'!I220</f>
        <v>67.281999999999996</v>
      </c>
      <c r="I9" s="2812">
        <f>H9*G9</f>
        <v>2996.0674599999998</v>
      </c>
      <c r="J9" s="2813">
        <f>'VISTA WACC'!M220</f>
        <v>0</v>
      </c>
      <c r="K9" s="2812">
        <f>'VISTA WACC'!N220</f>
        <v>2996.0674600000002</v>
      </c>
      <c r="L9" s="2812">
        <f>'VISTA WACC'!$P220</f>
        <v>345.26799999999997</v>
      </c>
      <c r="M9" s="2812">
        <f>'VISTA WACC'!R220</f>
        <v>13.629</v>
      </c>
      <c r="N9" s="2812">
        <f>'VISTA WACC'!S220</f>
        <v>0</v>
      </c>
      <c r="O9" s="2812">
        <f>'VISTA WACC'!Q220</f>
        <v>-437.11900000000003</v>
      </c>
      <c r="P9" s="2812">
        <f>SUM(K9:O9)</f>
        <v>2917.84546</v>
      </c>
      <c r="R9" s="759"/>
    </row>
    <row r="10" spans="1:18" ht="13.8">
      <c r="A10" s="744"/>
      <c r="B10" s="756">
        <v>2</v>
      </c>
      <c r="D10" s="241"/>
      <c r="E10" s="241" t="str">
        <f>'VISTA WACC'!E221</f>
        <v>Fluor Corporation</v>
      </c>
      <c r="F10" s="695"/>
      <c r="G10" s="2811">
        <f>'VISTA WACC'!H221</f>
        <v>76.900000000000006</v>
      </c>
      <c r="H10" s="2812">
        <f>'VISTA WACC'!I221</f>
        <v>159.142</v>
      </c>
      <c r="I10" s="2812">
        <f t="shared" ref="I10:I18" si="0">H10*G10</f>
        <v>12238.0198</v>
      </c>
      <c r="J10" s="2813">
        <f>'VISTA WACC'!M221</f>
        <v>0</v>
      </c>
      <c r="K10" s="2812">
        <f>'VISTA WACC'!N221</f>
        <v>12238.0198</v>
      </c>
      <c r="L10" s="2812">
        <f>'VISTA WACC'!$P221</f>
        <v>526.04200000000003</v>
      </c>
      <c r="M10" s="2812">
        <f>'VISTA WACC'!R221</f>
        <v>142.49600000000001</v>
      </c>
      <c r="N10" s="2812">
        <f>'VISTA WACC'!S221</f>
        <v>0</v>
      </c>
      <c r="O10" s="2812">
        <f>'VISTA WACC'!Q221</f>
        <v>-2342.511</v>
      </c>
      <c r="P10" s="2812">
        <f t="shared" ref="P10:P18" si="1">SUM(K10:O10)</f>
        <v>10564.046799999998</v>
      </c>
      <c r="R10" s="355"/>
    </row>
    <row r="11" spans="1:18" ht="13.8">
      <c r="A11" s="744"/>
      <c r="B11" s="756">
        <v>3</v>
      </c>
      <c r="D11" s="241"/>
      <c r="E11" s="241" t="str">
        <f>'VISTA WACC'!E222</f>
        <v>Foster Wheeler AG</v>
      </c>
      <c r="F11" s="695"/>
      <c r="G11" s="2811">
        <f>'VISTA WACC'!H222</f>
        <v>28.17717</v>
      </c>
      <c r="H11" s="2812">
        <f>'VISTA WACC'!I222</f>
        <v>100.06465</v>
      </c>
      <c r="I11" s="2812">
        <f t="shared" si="0"/>
        <v>2819.5386540405002</v>
      </c>
      <c r="J11" s="2813">
        <f>'VISTA WACC'!M222</f>
        <v>0</v>
      </c>
      <c r="K11" s="2812">
        <f>'VISTA WACC'!N222</f>
        <v>2819.5387799999999</v>
      </c>
      <c r="L11" s="2812">
        <f>'VISTA WACC'!$P222</f>
        <v>127.242</v>
      </c>
      <c r="M11" s="2812">
        <f>'VISTA WACC'!R222</f>
        <v>25.716999999999999</v>
      </c>
      <c r="N11" s="2812">
        <f>'VISTA WACC'!S222</f>
        <v>0</v>
      </c>
      <c r="O11" s="2812">
        <f>'VISTA WACC'!Q222</f>
        <v>-518.53700000000003</v>
      </c>
      <c r="P11" s="2812">
        <f t="shared" si="1"/>
        <v>2453.9607800000003</v>
      </c>
      <c r="R11" s="355"/>
    </row>
    <row r="12" spans="1:18" ht="13.8">
      <c r="A12" s="744"/>
      <c r="B12" s="756">
        <v>4</v>
      </c>
      <c r="D12" s="241"/>
      <c r="E12" s="241" t="str">
        <f>'VISTA WACC'!E223</f>
        <v>Jacobs Engineering Group Inc.</v>
      </c>
      <c r="F12" s="695"/>
      <c r="G12" s="2811">
        <f>'VISTA WACC'!H223</f>
        <v>53.28</v>
      </c>
      <c r="H12" s="2812">
        <f>'VISTA WACC'!I223</f>
        <v>132.26400000000001</v>
      </c>
      <c r="I12" s="2812">
        <f t="shared" si="0"/>
        <v>7047.025920000001</v>
      </c>
      <c r="J12" s="2813">
        <f>'VISTA WACC'!M223</f>
        <v>0</v>
      </c>
      <c r="K12" s="2812">
        <f>'VISTA WACC'!N223</f>
        <v>7047.02592</v>
      </c>
      <c r="L12" s="2812">
        <f>'VISTA WACC'!$P223</f>
        <v>830.76700000000005</v>
      </c>
      <c r="M12" s="2812">
        <f>'VISTA WACC'!R223</f>
        <v>31.631</v>
      </c>
      <c r="N12" s="2812">
        <f>'VISTA WACC'!S223</f>
        <v>0</v>
      </c>
      <c r="O12" s="2812">
        <f>'VISTA WACC'!Q223</f>
        <v>-772.61300000000006</v>
      </c>
      <c r="P12" s="2812">
        <f t="shared" si="1"/>
        <v>7136.8109199999999</v>
      </c>
      <c r="R12" s="355"/>
    </row>
    <row r="13" spans="1:18" ht="13.8">
      <c r="A13" s="744"/>
      <c r="B13" s="756">
        <v>5</v>
      </c>
      <c r="D13" s="241"/>
      <c r="E13" s="241" t="str">
        <f>'VISTA WACC'!E224</f>
        <v>KBR, Inc.</v>
      </c>
      <c r="F13" s="695"/>
      <c r="G13" s="2811">
        <f>'VISTA WACC'!H224</f>
        <v>23.85</v>
      </c>
      <c r="H13" s="2812">
        <f>'VISTA WACC'!I224</f>
        <v>145.37799999999999</v>
      </c>
      <c r="I13" s="2812">
        <f t="shared" si="0"/>
        <v>3467.2653</v>
      </c>
      <c r="J13" s="2813">
        <f>'VISTA WACC'!M224</f>
        <v>0</v>
      </c>
      <c r="K13" s="2812">
        <f>'VISTA WACC'!N224</f>
        <v>3467.2653</v>
      </c>
      <c r="L13" s="2812">
        <f>'VISTA WACC'!$P224</f>
        <v>84</v>
      </c>
      <c r="M13" s="2812">
        <f>'VISTA WACC'!R224</f>
        <v>-10</v>
      </c>
      <c r="N13" s="2812">
        <f>'VISTA WACC'!S224</f>
        <v>0</v>
      </c>
      <c r="O13" s="2812">
        <f>'VISTA WACC'!Q224</f>
        <v>-969</v>
      </c>
      <c r="P13" s="2812">
        <f t="shared" si="1"/>
        <v>2572.2653</v>
      </c>
      <c r="R13" s="355"/>
    </row>
    <row r="14" spans="1:18" ht="13.8">
      <c r="A14" s="744"/>
      <c r="B14" s="756">
        <v>6</v>
      </c>
      <c r="D14" s="241"/>
      <c r="E14" s="241" t="str">
        <f>'VISTA WACC'!E225</f>
        <v>Stantec Inc.</v>
      </c>
      <c r="F14" s="695"/>
      <c r="G14" s="2811">
        <f>'VISTA WACC'!H225</f>
        <v>25.41695</v>
      </c>
      <c r="H14" s="2812">
        <f>'VISTA WACC'!I225</f>
        <v>93.346000000000004</v>
      </c>
      <c r="I14" s="2812">
        <f t="shared" si="0"/>
        <v>2372.5706147000001</v>
      </c>
      <c r="J14" s="2813">
        <f>'VISTA WACC'!M225</f>
        <v>0</v>
      </c>
      <c r="K14" s="2812">
        <f>'VISTA WACC'!N225</f>
        <v>2372.5704999999998</v>
      </c>
      <c r="L14" s="2812">
        <f>'VISTA WACC'!$P225</f>
        <v>288.85930999999999</v>
      </c>
      <c r="M14" s="2812">
        <f>'VISTA WACC'!R225</f>
        <v>0</v>
      </c>
      <c r="N14" s="2812">
        <f>'VISTA WACC'!S225</f>
        <v>0</v>
      </c>
      <c r="O14" s="2812">
        <f>'VISTA WACC'!Q225</f>
        <v>-112.30537</v>
      </c>
      <c r="P14" s="2812">
        <f t="shared" si="1"/>
        <v>2549.1244399999996</v>
      </c>
      <c r="R14" s="355"/>
    </row>
    <row r="15" spans="1:18" ht="13.8">
      <c r="A15" s="744"/>
      <c r="B15" s="756">
        <v>7</v>
      </c>
      <c r="D15" s="241"/>
      <c r="E15" s="241" t="str">
        <f>'VISTA WACC'!E226</f>
        <v>Tetra Tech, Inc.</v>
      </c>
      <c r="F15" s="695"/>
      <c r="G15" s="2811">
        <f>'VISTA WACC'!H226</f>
        <v>27.5</v>
      </c>
      <c r="H15" s="2812">
        <f>'VISTA WACC'!I226</f>
        <v>64.956999999999994</v>
      </c>
      <c r="I15" s="2812">
        <f t="shared" si="0"/>
        <v>1786.3174999999999</v>
      </c>
      <c r="J15" s="2813">
        <f>'VISTA WACC'!M226</f>
        <v>0</v>
      </c>
      <c r="K15" s="2812">
        <f>'VISTA WACC'!N226</f>
        <v>1786.3175000000001</v>
      </c>
      <c r="L15" s="2812">
        <f>'VISTA WACC'!$P226</f>
        <v>205.226</v>
      </c>
      <c r="M15" s="2812">
        <f>'VISTA WACC'!R226</f>
        <v>0.90300000000000002</v>
      </c>
      <c r="N15" s="2812">
        <f>'VISTA WACC'!S226</f>
        <v>0</v>
      </c>
      <c r="O15" s="2812">
        <f>'VISTA WACC'!Q226</f>
        <v>-188.87200000000001</v>
      </c>
      <c r="P15" s="2812">
        <f t="shared" si="1"/>
        <v>1803.5745000000002</v>
      </c>
      <c r="R15" s="355"/>
    </row>
    <row r="16" spans="1:18" ht="13.8">
      <c r="A16" s="744"/>
      <c r="B16" s="756">
        <v>8</v>
      </c>
      <c r="D16" s="241"/>
      <c r="E16" s="241" t="str">
        <f>'VISTA WACC'!E227</f>
        <v>URS Corporation</v>
      </c>
      <c r="F16" s="695"/>
      <c r="G16" s="2811">
        <f>'VISTA WACC'!H227</f>
        <v>45.85</v>
      </c>
      <c r="H16" s="2812">
        <f>'VISTA WACC'!I227</f>
        <v>68.965000000000003</v>
      </c>
      <c r="I16" s="2812">
        <f t="shared" si="0"/>
        <v>3162.0452500000001</v>
      </c>
      <c r="J16" s="2813">
        <f>'VISTA WACC'!M227</f>
        <v>0</v>
      </c>
      <c r="K16" s="2812">
        <f>'VISTA WACC'!N227</f>
        <v>3162.0452500000001</v>
      </c>
      <c r="L16" s="2812">
        <f>'VISTA WACC'!$P227</f>
        <v>2117</v>
      </c>
      <c r="M16" s="2812">
        <f>'VISTA WACC'!R227</f>
        <v>146</v>
      </c>
      <c r="N16" s="2812">
        <f>'VISTA WACC'!S227</f>
        <v>0</v>
      </c>
      <c r="O16" s="2812">
        <f>'VISTA WACC'!Q227</f>
        <v>-231</v>
      </c>
      <c r="P16" s="2812">
        <f t="shared" si="1"/>
        <v>5194.0452500000001</v>
      </c>
      <c r="R16" s="355"/>
    </row>
    <row r="17" spans="1:18" ht="13.8">
      <c r="A17" s="744"/>
      <c r="B17" s="756">
        <v>9</v>
      </c>
      <c r="D17" s="241"/>
      <c r="E17" s="241"/>
      <c r="F17" s="695"/>
      <c r="G17" s="2811"/>
      <c r="H17" s="2812"/>
      <c r="I17" s="2812"/>
      <c r="J17" s="2813"/>
      <c r="K17" s="2812"/>
      <c r="L17" s="2812"/>
      <c r="M17" s="2812"/>
      <c r="N17" s="2812"/>
      <c r="O17" s="2812"/>
      <c r="P17" s="2812"/>
      <c r="R17" s="355"/>
    </row>
    <row r="18" spans="1:18" ht="13.8">
      <c r="A18" s="744"/>
      <c r="B18" s="756">
        <v>10</v>
      </c>
      <c r="D18" s="241"/>
      <c r="E18" s="241"/>
      <c r="F18" s="695"/>
      <c r="G18" s="2811"/>
      <c r="H18" s="2812"/>
      <c r="I18" s="2812"/>
      <c r="J18" s="2813"/>
      <c r="K18" s="2812"/>
      <c r="L18" s="2812"/>
      <c r="M18" s="2812"/>
      <c r="N18" s="2812"/>
      <c r="O18" s="2812"/>
      <c r="P18" s="2812"/>
      <c r="R18" s="355"/>
    </row>
    <row r="19" spans="1:18" ht="13.8">
      <c r="A19" s="744"/>
      <c r="B19" s="756">
        <v>11</v>
      </c>
      <c r="D19" s="241"/>
      <c r="E19" s="241"/>
      <c r="F19" s="695"/>
      <c r="G19" s="2811"/>
      <c r="H19" s="2812"/>
      <c r="I19" s="2812"/>
      <c r="J19" s="2813"/>
      <c r="K19" s="2812"/>
      <c r="L19" s="2812"/>
      <c r="M19" s="2812"/>
      <c r="N19" s="2812"/>
      <c r="O19" s="2812"/>
      <c r="P19" s="2812"/>
      <c r="R19" s="355"/>
    </row>
    <row r="20" spans="1:18" ht="13.8">
      <c r="A20" s="744"/>
      <c r="B20" s="756">
        <v>12</v>
      </c>
      <c r="D20" s="241"/>
      <c r="E20" s="241"/>
      <c r="F20" s="695"/>
      <c r="G20" s="2811"/>
      <c r="H20" s="2812"/>
      <c r="I20" s="2812"/>
      <c r="J20" s="2813"/>
      <c r="K20" s="2812"/>
      <c r="L20" s="2812"/>
      <c r="M20" s="2812"/>
      <c r="N20" s="2812"/>
      <c r="O20" s="2812"/>
      <c r="P20" s="2812"/>
      <c r="R20" s="355"/>
    </row>
    <row r="21" spans="1:18" ht="13.8">
      <c r="A21" s="744"/>
      <c r="B21" s="683"/>
      <c r="C21" s="226"/>
      <c r="D21" s="226"/>
      <c r="E21" s="743"/>
      <c r="F21" s="743"/>
      <c r="G21" s="757"/>
      <c r="H21" s="760"/>
      <c r="J21" s="761"/>
      <c r="K21" s="760"/>
      <c r="L21" s="760"/>
      <c r="M21" s="760"/>
      <c r="N21" s="760"/>
      <c r="O21" s="760"/>
      <c r="P21" s="760"/>
      <c r="R21" s="355"/>
    </row>
    <row r="22" spans="1:18" ht="13.8">
      <c r="A22" s="744"/>
      <c r="B22" s="762"/>
      <c r="C22" s="743"/>
      <c r="M22" s="760"/>
      <c r="N22" s="760"/>
      <c r="R22" s="355"/>
    </row>
    <row r="23" spans="1:18" ht="13.8">
      <c r="A23" s="744"/>
      <c r="B23" s="762"/>
      <c r="C23" s="743"/>
      <c r="D23" s="763"/>
      <c r="E23" s="743"/>
      <c r="F23" s="743"/>
      <c r="G23" s="743"/>
      <c r="H23" s="764"/>
      <c r="I23" s="765"/>
      <c r="J23" s="765"/>
      <c r="K23" s="766"/>
      <c r="L23" s="743"/>
      <c r="M23" s="743"/>
      <c r="N23" s="743"/>
      <c r="O23" s="743"/>
      <c r="P23" s="743"/>
      <c r="R23" s="355"/>
    </row>
    <row r="24" spans="1:18">
      <c r="A24" s="744"/>
      <c r="B24" s="767"/>
      <c r="R24" s="355"/>
    </row>
    <row r="25" spans="1:18" ht="13.8">
      <c r="A25" s="683"/>
      <c r="B25" s="683"/>
      <c r="C25" s="251"/>
      <c r="D25" s="251"/>
      <c r="E25" s="768"/>
      <c r="F25" s="768"/>
      <c r="G25" s="769"/>
      <c r="H25" s="769"/>
      <c r="I25" s="769"/>
      <c r="J25" s="226"/>
      <c r="K25" s="769"/>
      <c r="L25" s="770"/>
      <c r="M25" s="770"/>
      <c r="N25" s="770"/>
      <c r="O25" s="770"/>
      <c r="P25" s="770"/>
    </row>
    <row r="26" spans="1:18" ht="13.8">
      <c r="A26" s="683"/>
      <c r="B26" s="683"/>
      <c r="C26" s="251"/>
      <c r="D26" s="251"/>
      <c r="E26" s="768"/>
      <c r="F26" s="768"/>
      <c r="G26" s="769"/>
      <c r="H26" s="769"/>
      <c r="I26" s="769"/>
      <c r="J26" s="226"/>
      <c r="K26" s="769"/>
      <c r="L26" s="770"/>
      <c r="M26" s="770"/>
      <c r="N26" s="770"/>
      <c r="O26" s="770"/>
      <c r="P26" s="770"/>
    </row>
    <row r="27" spans="1:18" ht="13.8">
      <c r="A27" s="683"/>
      <c r="B27" s="683"/>
      <c r="C27" s="355"/>
      <c r="D27" s="355"/>
      <c r="E27" s="355"/>
      <c r="F27" s="355"/>
      <c r="G27" s="355"/>
      <c r="H27" s="355"/>
      <c r="I27" s="769"/>
      <c r="J27" s="226"/>
      <c r="K27" s="769"/>
      <c r="L27" s="770"/>
      <c r="M27" s="770"/>
      <c r="N27" s="770"/>
      <c r="O27" s="770"/>
      <c r="P27" s="770"/>
      <c r="R27" s="743"/>
    </row>
    <row r="28" spans="1:18" ht="221.1" customHeight="1" thickBot="1">
      <c r="A28" s="683"/>
      <c r="B28" s="683"/>
      <c r="C28" s="771" t="s">
        <v>610</v>
      </c>
      <c r="D28" s="766"/>
      <c r="E28" s="766"/>
      <c r="F28" s="766"/>
      <c r="G28" s="766"/>
      <c r="H28" s="766"/>
      <c r="I28" s="766"/>
      <c r="J28" s="766"/>
      <c r="K28" s="766"/>
      <c r="L28" s="766"/>
      <c r="M28" s="766"/>
      <c r="N28" s="766"/>
      <c r="O28" s="766"/>
      <c r="P28" s="766"/>
      <c r="Q28" s="766"/>
      <c r="R28" s="766"/>
    </row>
    <row r="29" spans="1:18" ht="24.6">
      <c r="A29" s="683"/>
      <c r="B29" s="683"/>
      <c r="C29" s="738" t="s">
        <v>611</v>
      </c>
      <c r="D29" s="738"/>
      <c r="E29" s="739"/>
      <c r="F29" s="739"/>
      <c r="G29" s="739"/>
      <c r="H29" s="739"/>
      <c r="I29" s="740"/>
      <c r="J29" s="739"/>
      <c r="K29" s="739"/>
      <c r="L29" s="739"/>
      <c r="M29" s="739"/>
      <c r="N29" s="739"/>
      <c r="O29" s="739"/>
      <c r="P29" s="739"/>
      <c r="Q29" s="739"/>
      <c r="R29" s="741" t="s">
        <v>55</v>
      </c>
    </row>
    <row r="30" spans="1:18" ht="13.8">
      <c r="A30" s="744"/>
      <c r="B30" s="744"/>
      <c r="C30" s="742" t="s">
        <v>232</v>
      </c>
      <c r="D30" s="772"/>
      <c r="E30" s="743"/>
      <c r="F30" s="743"/>
      <c r="G30" s="743"/>
      <c r="H30" s="743"/>
      <c r="I30" s="743"/>
      <c r="J30" s="743"/>
      <c r="K30" s="743"/>
      <c r="L30" s="743"/>
      <c r="M30" s="743"/>
      <c r="N30" s="743"/>
      <c r="O30" s="743"/>
      <c r="P30" s="743"/>
      <c r="Q30" s="743"/>
      <c r="R30" s="249" t="s">
        <v>612</v>
      </c>
    </row>
  </sheetData>
  <conditionalFormatting sqref="G9:G20">
    <cfRule type="cellIs" dxfId="2" priority="1" operator="equal">
      <formula>0</formula>
    </cfRule>
  </conditionalFormatting>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D60"/>
  <sheetViews>
    <sheetView topLeftCell="D37" zoomScaleNormal="100" workbookViewId="0">
      <selection activeCell="X20" sqref="X20"/>
    </sheetView>
  </sheetViews>
  <sheetFormatPr defaultColWidth="8" defaultRowHeight="13.8"/>
  <cols>
    <col min="1" max="2" width="2.88671875" style="355" customWidth="1"/>
    <col min="3" max="3" width="24.33203125" style="226" customWidth="1"/>
    <col min="4" max="4" width="1.33203125" style="226" customWidth="1"/>
    <col min="5" max="5" width="9.109375" style="226" customWidth="1"/>
    <col min="6" max="6" width="1.33203125" style="226" customWidth="1"/>
    <col min="7" max="7" width="8.6640625" style="226" customWidth="1"/>
    <col min="8" max="13" width="8.88671875" style="226" customWidth="1"/>
    <col min="14" max="14" width="2.6640625" style="226" customWidth="1"/>
    <col min="15" max="21" width="8.44140625" style="226" customWidth="1"/>
    <col min="22" max="22" width="1.109375" style="226" customWidth="1"/>
    <col min="23" max="23" width="4.88671875" style="226" customWidth="1"/>
    <col min="24" max="24" width="5.88671875" style="226" customWidth="1"/>
    <col min="25" max="26" width="9.33203125" style="226" customWidth="1"/>
    <col min="27" max="30" width="9.33203125" style="239" customWidth="1"/>
    <col min="31" max="16384" width="8" style="239"/>
  </cols>
  <sheetData>
    <row r="1" spans="1:30" ht="24" thickBot="1">
      <c r="A1" s="671"/>
      <c r="B1" s="744"/>
      <c r="C1" s="673" t="str">
        <f>client_name</f>
        <v>AECOM Technology Corporation</v>
      </c>
      <c r="D1" s="779"/>
      <c r="E1" s="779"/>
      <c r="F1" s="779"/>
      <c r="G1" s="779"/>
      <c r="H1" s="779"/>
      <c r="I1" s="779"/>
      <c r="J1" s="779"/>
      <c r="K1" s="779"/>
      <c r="L1" s="779"/>
      <c r="M1" s="779"/>
      <c r="N1" s="779"/>
      <c r="O1" s="779"/>
      <c r="P1" s="779"/>
      <c r="Q1" s="779"/>
      <c r="R1" s="779"/>
      <c r="S1" s="779"/>
      <c r="T1" s="779"/>
      <c r="U1" s="779"/>
      <c r="V1" s="779"/>
      <c r="W1" s="747" t="s">
        <v>622</v>
      </c>
      <c r="X1" s="780"/>
      <c r="Y1" s="239"/>
      <c r="Z1" s="239"/>
    </row>
    <row r="2" spans="1:30" ht="18">
      <c r="A2" s="671"/>
      <c r="B2" s="744"/>
      <c r="C2" s="684" t="s">
        <v>421</v>
      </c>
      <c r="D2" s="695"/>
      <c r="E2" s="695"/>
      <c r="F2" s="695"/>
      <c r="G2" s="695"/>
      <c r="H2" s="695"/>
      <c r="I2" s="695"/>
      <c r="J2" s="695"/>
      <c r="K2" s="695"/>
      <c r="L2" s="695"/>
      <c r="M2" s="695"/>
      <c r="N2" s="695"/>
      <c r="O2" s="695"/>
      <c r="P2" s="695"/>
      <c r="Q2" s="695"/>
      <c r="X2" s="683"/>
      <c r="Y2" s="239"/>
      <c r="Z2" s="239"/>
    </row>
    <row r="3" spans="1:30" ht="18">
      <c r="A3" s="671"/>
      <c r="B3" s="744"/>
      <c r="C3" s="688" t="s">
        <v>623</v>
      </c>
      <c r="D3" s="695"/>
      <c r="E3" s="695"/>
      <c r="F3" s="695"/>
      <c r="G3" s="695"/>
      <c r="H3" s="695"/>
      <c r="I3" s="695"/>
      <c r="J3" s="695"/>
      <c r="K3" s="695"/>
      <c r="L3" s="695"/>
      <c r="M3" s="695"/>
      <c r="N3" s="695"/>
      <c r="O3" s="695"/>
      <c r="P3" s="695"/>
      <c r="Q3" s="695"/>
      <c r="R3" s="695"/>
      <c r="X3" s="683"/>
    </row>
    <row r="4" spans="1:30" ht="15.6">
      <c r="A4" s="671"/>
      <c r="B4" s="744"/>
      <c r="C4" s="692" t="str">
        <f>"Analysis as of "&amp;TEXT(valuation_date,"DD,MMMM,YYYY")</f>
        <v>Analysis as of 30,June,2014</v>
      </c>
      <c r="D4" s="781"/>
      <c r="E4" s="781"/>
      <c r="F4" s="781"/>
      <c r="G4" s="781"/>
      <c r="H4" s="781"/>
      <c r="I4" s="781"/>
      <c r="J4" s="781"/>
      <c r="K4" s="781"/>
      <c r="L4" s="781"/>
      <c r="M4" s="781"/>
      <c r="N4" s="781"/>
      <c r="O4" s="781"/>
      <c r="P4" s="781"/>
      <c r="Q4" s="781"/>
      <c r="R4" s="781"/>
      <c r="X4" s="683"/>
    </row>
    <row r="5" spans="1:30" ht="15.6">
      <c r="A5" s="671"/>
      <c r="B5" s="744"/>
      <c r="C5" s="692" t="s">
        <v>719</v>
      </c>
      <c r="D5" s="239"/>
      <c r="E5" s="239"/>
      <c r="F5" s="239"/>
      <c r="G5" s="239"/>
      <c r="H5" s="239"/>
      <c r="I5" s="239"/>
      <c r="J5" s="239"/>
      <c r="K5" s="239"/>
      <c r="L5" s="239"/>
      <c r="M5" s="239"/>
      <c r="N5" s="239"/>
      <c r="O5" s="239"/>
      <c r="P5" s="239"/>
      <c r="Q5" s="239"/>
      <c r="R5" s="239"/>
      <c r="S5" s="239"/>
      <c r="T5" s="239"/>
      <c r="U5" s="239"/>
      <c r="V5" s="239"/>
      <c r="X5" s="683"/>
    </row>
    <row r="6" spans="1:30">
      <c r="A6" s="671"/>
      <c r="B6" s="744"/>
      <c r="C6" s="239"/>
      <c r="D6" s="239"/>
      <c r="E6" s="239"/>
      <c r="F6" s="239"/>
      <c r="G6" s="239"/>
      <c r="H6" s="239"/>
      <c r="I6" s="239"/>
      <c r="J6" s="239"/>
      <c r="K6" s="239"/>
      <c r="L6" s="239"/>
      <c r="M6" s="239"/>
      <c r="N6" s="239"/>
      <c r="O6" s="239"/>
      <c r="P6" s="239"/>
      <c r="Q6" s="239"/>
      <c r="R6" s="239"/>
      <c r="S6" s="239"/>
      <c r="T6" s="239"/>
      <c r="U6" s="239"/>
      <c r="V6" s="239"/>
      <c r="W6" s="743"/>
      <c r="X6" s="762"/>
      <c r="Y6" s="743"/>
    </row>
    <row r="7" spans="1:30">
      <c r="A7" s="671"/>
      <c r="B7" s="744"/>
      <c r="C7" s="239"/>
      <c r="D7" s="239"/>
      <c r="E7" s="239"/>
      <c r="F7" s="239"/>
      <c r="G7" s="870" t="s">
        <v>624</v>
      </c>
      <c r="H7" s="870"/>
      <c r="I7" s="870"/>
      <c r="J7" s="870"/>
      <c r="K7" s="870"/>
      <c r="L7" s="870"/>
      <c r="M7" s="870"/>
      <c r="N7" s="239"/>
      <c r="O7" s="870" t="s">
        <v>17</v>
      </c>
      <c r="P7" s="870"/>
      <c r="Q7" s="870"/>
      <c r="R7" s="870"/>
      <c r="S7" s="870"/>
      <c r="T7" s="870"/>
      <c r="U7" s="870"/>
      <c r="V7" s="522"/>
      <c r="W7" s="743"/>
      <c r="X7" s="762"/>
      <c r="Y7" s="782"/>
      <c r="Z7" s="783" t="s">
        <v>625</v>
      </c>
      <c r="AA7" s="784"/>
      <c r="AB7" s="784"/>
      <c r="AC7" s="784"/>
      <c r="AD7" s="785"/>
    </row>
    <row r="8" spans="1:30">
      <c r="A8" s="671"/>
      <c r="B8" s="744"/>
      <c r="C8" s="786" t="s">
        <v>29</v>
      </c>
      <c r="D8" s="239"/>
      <c r="E8" s="239"/>
      <c r="F8" s="239"/>
      <c r="G8" s="787" t="s">
        <v>202</v>
      </c>
      <c r="H8" s="787" t="s">
        <v>203</v>
      </c>
      <c r="I8" s="787" t="s">
        <v>147</v>
      </c>
      <c r="J8" s="788" t="s">
        <v>148</v>
      </c>
      <c r="K8" s="788" t="s">
        <v>459</v>
      </c>
      <c r="L8" s="240" t="s">
        <v>460</v>
      </c>
      <c r="M8" s="240" t="s">
        <v>461</v>
      </c>
      <c r="N8" s="240"/>
      <c r="O8" s="787" t="s">
        <v>202</v>
      </c>
      <c r="P8" s="787" t="s">
        <v>203</v>
      </c>
      <c r="Q8" s="787" t="s">
        <v>147</v>
      </c>
      <c r="R8" s="788" t="s">
        <v>148</v>
      </c>
      <c r="S8" s="788" t="s">
        <v>459</v>
      </c>
      <c r="T8" s="240" t="s">
        <v>460</v>
      </c>
      <c r="U8" s="240" t="s">
        <v>461</v>
      </c>
      <c r="V8" s="240"/>
      <c r="W8" s="240"/>
      <c r="X8" s="789"/>
      <c r="Y8" s="782"/>
      <c r="Z8" s="790" t="s">
        <v>147</v>
      </c>
      <c r="AA8" s="791" t="s">
        <v>148</v>
      </c>
      <c r="AB8" s="791" t="s">
        <v>459</v>
      </c>
      <c r="AC8" s="791" t="s">
        <v>460</v>
      </c>
      <c r="AD8" s="792" t="s">
        <v>461</v>
      </c>
    </row>
    <row r="9" spans="1:30">
      <c r="A9" s="671"/>
      <c r="B9" s="756">
        <v>0</v>
      </c>
      <c r="C9" s="241" t="s">
        <v>232</v>
      </c>
      <c r="D9" s="239"/>
      <c r="E9" s="793" t="s">
        <v>232</v>
      </c>
      <c r="F9" s="794"/>
      <c r="G9" s="793">
        <v>0</v>
      </c>
      <c r="H9" s="793">
        <v>0</v>
      </c>
      <c r="I9" s="793">
        <v>0</v>
      </c>
      <c r="J9" s="793">
        <v>0</v>
      </c>
      <c r="K9" s="793">
        <v>0</v>
      </c>
      <c r="L9" s="793">
        <v>0</v>
      </c>
      <c r="M9" s="793">
        <v>0</v>
      </c>
      <c r="N9" s="793"/>
      <c r="O9" s="793">
        <v>0</v>
      </c>
      <c r="P9" s="793">
        <v>0</v>
      </c>
      <c r="Q9" s="793">
        <v>0</v>
      </c>
      <c r="R9" s="793">
        <v>0</v>
      </c>
      <c r="S9" s="793">
        <v>0</v>
      </c>
      <c r="T9" s="793">
        <v>0</v>
      </c>
      <c r="U9" s="793">
        <v>0</v>
      </c>
      <c r="V9" s="793"/>
      <c r="W9" s="793"/>
      <c r="X9" s="795"/>
      <c r="Y9" s="782"/>
      <c r="Z9" s="796">
        <v>0</v>
      </c>
      <c r="AA9" s="797">
        <v>0</v>
      </c>
      <c r="AB9" s="797">
        <v>397</v>
      </c>
      <c r="AC9" s="797">
        <v>762</v>
      </c>
      <c r="AD9" s="798">
        <v>1127</v>
      </c>
    </row>
    <row r="10" spans="1:30" ht="6" customHeight="1">
      <c r="A10" s="671"/>
      <c r="B10" s="756"/>
      <c r="C10" s="239"/>
      <c r="D10" s="239"/>
      <c r="E10" s="794"/>
      <c r="F10" s="794"/>
      <c r="G10" s="793"/>
      <c r="H10" s="793"/>
      <c r="I10" s="793"/>
      <c r="J10" s="793"/>
      <c r="K10" s="793"/>
      <c r="L10" s="793"/>
      <c r="M10" s="793"/>
      <c r="N10" s="793"/>
      <c r="O10" s="241"/>
      <c r="P10" s="241"/>
      <c r="Q10" s="241"/>
      <c r="R10" s="793"/>
      <c r="S10" s="793"/>
      <c r="T10" s="793"/>
      <c r="U10" s="793"/>
      <c r="V10" s="793"/>
      <c r="W10" s="793"/>
      <c r="X10" s="795"/>
      <c r="Y10" s="782"/>
      <c r="Z10" s="799"/>
      <c r="AA10" s="800"/>
      <c r="AB10" s="800"/>
      <c r="AC10" s="800"/>
      <c r="AD10" s="801"/>
    </row>
    <row r="11" spans="1:30">
      <c r="A11" s="671"/>
      <c r="B11" s="744"/>
      <c r="C11" s="252" t="s">
        <v>204</v>
      </c>
      <c r="E11" s="249"/>
      <c r="F11" s="249"/>
      <c r="G11" s="793"/>
      <c r="H11" s="793"/>
      <c r="I11" s="793"/>
      <c r="J11" s="241"/>
      <c r="K11" s="241"/>
      <c r="L11" s="241"/>
      <c r="M11" s="241"/>
      <c r="N11" s="241"/>
      <c r="O11" s="241"/>
      <c r="P11" s="241"/>
      <c r="Q11" s="241"/>
      <c r="R11" s="241"/>
      <c r="S11" s="241"/>
      <c r="T11" s="241"/>
      <c r="U11" s="241"/>
      <c r="V11" s="241"/>
      <c r="W11" s="241"/>
      <c r="X11" s="802"/>
      <c r="Y11" s="782"/>
      <c r="Z11" s="790"/>
      <c r="AA11" s="791"/>
      <c r="AB11" s="791"/>
      <c r="AC11" s="791"/>
      <c r="AD11" s="792"/>
    </row>
    <row r="12" spans="1:30">
      <c r="A12" s="671"/>
      <c r="B12" s="756">
        <v>1</v>
      </c>
      <c r="C12" s="241" t="str">
        <f>'VISTA DATA GPC'!E20</f>
        <v>EMCOR Group, Inc.</v>
      </c>
      <c r="D12" s="241"/>
      <c r="E12" s="793" t="s">
        <v>114</v>
      </c>
      <c r="F12" s="794"/>
      <c r="G12" s="793">
        <f>'VISTA DATA GPC'!J535</f>
        <v>6785.2420000000002</v>
      </c>
      <c r="H12" s="793">
        <f>'VISTA DATA GPC'!L535</f>
        <v>4851.9530000000004</v>
      </c>
      <c r="I12" s="793">
        <f>'VISTA DATA GPC'!O535</f>
        <v>6333.527</v>
      </c>
      <c r="J12" s="793">
        <f>'VISTA DATA GPC'!P535</f>
        <v>6398.0510000000004</v>
      </c>
      <c r="K12" s="793">
        <f>'VISTA DATA GPC'!U535</f>
        <v>7206.4381700000004</v>
      </c>
      <c r="L12" s="793" t="str">
        <f>'VISTA DATA GPC'!V535</f>
        <v>--</v>
      </c>
      <c r="M12" s="793">
        <f>'VISTA DATA GPC'!W535</f>
        <v>8400</v>
      </c>
      <c r="N12" s="793"/>
      <c r="O12" s="793">
        <f>'VISTA DATA GPC'!J566</f>
        <v>360.75099999999998</v>
      </c>
      <c r="P12" s="793">
        <f>'VISTA DATA GPC'!L566</f>
        <v>263.303</v>
      </c>
      <c r="Q12" s="793">
        <f>'VISTA DATA GPC'!O566</f>
        <v>305.04199999999997</v>
      </c>
      <c r="R12" s="793">
        <f>'VISTA DATA GPC'!P566</f>
        <v>352.85399999999998</v>
      </c>
      <c r="S12" s="793">
        <f>'VISTA DATA GPC'!U566</f>
        <v>421.2</v>
      </c>
      <c r="T12" s="793" t="str">
        <f>'VISTA DATA GPC'!V566</f>
        <v>--</v>
      </c>
      <c r="U12" s="793" t="str">
        <f>'VISTA DATA GPC'!W566</f>
        <v>--</v>
      </c>
      <c r="V12" s="793"/>
      <c r="W12" s="793"/>
      <c r="X12" s="795"/>
      <c r="Y12" s="241"/>
      <c r="Z12" s="796"/>
      <c r="AA12" s="797"/>
      <c r="AB12" s="797"/>
      <c r="AC12" s="797"/>
      <c r="AD12" s="798"/>
    </row>
    <row r="13" spans="1:30">
      <c r="A13" s="671" t="s">
        <v>232</v>
      </c>
      <c r="B13" s="756">
        <v>2</v>
      </c>
      <c r="C13" s="241" t="str">
        <f>'VISTA DATA GPC'!E21</f>
        <v>Fluor Corporation</v>
      </c>
      <c r="D13" s="241"/>
      <c r="E13" s="793" t="s">
        <v>114</v>
      </c>
      <c r="F13" s="794"/>
      <c r="G13" s="793">
        <f>'VISTA DATA GPC'!J536</f>
        <v>22325.894</v>
      </c>
      <c r="H13" s="793">
        <f>'VISTA DATA GPC'!L536</f>
        <v>20849.348999999998</v>
      </c>
      <c r="I13" s="793">
        <f>'VISTA DATA GPC'!O536</f>
        <v>27351.573</v>
      </c>
      <c r="J13" s="793">
        <f>'VISTA DATA GPC'!P536</f>
        <v>23611.920999999998</v>
      </c>
      <c r="K13" s="793">
        <f>'VISTA DATA GPC'!U536</f>
        <v>27885.237560000001</v>
      </c>
      <c r="L13" s="793">
        <f>'VISTA DATA GPC'!V536</f>
        <v>29608.947390000001</v>
      </c>
      <c r="M13" s="793">
        <f>'VISTA DATA GPC'!W536</f>
        <v>29408.966560000001</v>
      </c>
      <c r="N13" s="793"/>
      <c r="O13" s="793">
        <f>'VISTA DATA GPC'!J567</f>
        <v>1177.6369999999999</v>
      </c>
      <c r="P13" s="793">
        <f>'VISTA DATA GPC'!L567</f>
        <v>739.56600000000003</v>
      </c>
      <c r="Q13" s="793">
        <f>'VISTA DATA GPC'!O567</f>
        <v>1397.1410000000001</v>
      </c>
      <c r="R13" s="793">
        <f>'VISTA DATA GPC'!P567</f>
        <v>1336.174</v>
      </c>
      <c r="S13" s="793">
        <f>'VISTA DATA GPC'!U567</f>
        <v>1574.9260200000001</v>
      </c>
      <c r="T13" s="793">
        <f>'VISTA DATA GPC'!V567</f>
        <v>1706.2805699999999</v>
      </c>
      <c r="U13" s="793">
        <f>'VISTA DATA GPC'!W567</f>
        <v>2002.4952499999999</v>
      </c>
      <c r="V13" s="793"/>
      <c r="W13" s="793"/>
      <c r="X13" s="795"/>
      <c r="Y13" s="241"/>
      <c r="Z13" s="796"/>
      <c r="AA13" s="797"/>
      <c r="AB13" s="797"/>
      <c r="AC13" s="797"/>
      <c r="AD13" s="798"/>
    </row>
    <row r="14" spans="1:30" ht="12.75" customHeight="1">
      <c r="A14" s="671" t="s">
        <v>232</v>
      </c>
      <c r="B14" s="756">
        <v>3</v>
      </c>
      <c r="C14" s="241" t="str">
        <f>'VISTA DATA GPC'!E22</f>
        <v>Foster Wheeler AG</v>
      </c>
      <c r="D14" s="241"/>
      <c r="E14" s="793" t="s">
        <v>114</v>
      </c>
      <c r="F14" s="794"/>
      <c r="G14" s="793">
        <f>'VISTA DATA GPC'!J537</f>
        <v>6854.29</v>
      </c>
      <c r="H14" s="793">
        <f>'VISTA DATA GPC'!L537</f>
        <v>4067.7190000000001</v>
      </c>
      <c r="I14" s="793">
        <f>'VISTA DATA GPC'!O537</f>
        <v>3306.45</v>
      </c>
      <c r="J14" s="793">
        <f>'VISTA DATA GPC'!P537</f>
        <v>3238.3649999999998</v>
      </c>
      <c r="K14" s="793">
        <f>'VISTA DATA GPC'!U537</f>
        <v>4393.4977799999997</v>
      </c>
      <c r="L14" s="793">
        <f>'VISTA DATA GPC'!V537</f>
        <v>4786.7245599999997</v>
      </c>
      <c r="M14" s="793">
        <f>'VISTA DATA GPC'!W537</f>
        <v>8335</v>
      </c>
      <c r="N14" s="793"/>
      <c r="O14" s="793">
        <f>'VISTA DATA GPC'!J568</f>
        <v>627.72199999999998</v>
      </c>
      <c r="P14" s="793">
        <f>'VISTA DATA GPC'!L568</f>
        <v>314.16800000000001</v>
      </c>
      <c r="Q14" s="793">
        <f>'VISTA DATA GPC'!O568</f>
        <v>243.69900000000001</v>
      </c>
      <c r="R14" s="793">
        <f>'VISTA DATA GPC'!P568</f>
        <v>238.911</v>
      </c>
      <c r="S14" s="793">
        <f>'VISTA DATA GPC'!U568</f>
        <v>363.57542999999998</v>
      </c>
      <c r="T14" s="793">
        <f>'VISTA DATA GPC'!V568</f>
        <v>409.04908999999998</v>
      </c>
      <c r="U14" s="793" t="str">
        <f>'VISTA DATA GPC'!W568</f>
        <v>--</v>
      </c>
      <c r="V14" s="793"/>
      <c r="W14" s="793"/>
      <c r="X14" s="795"/>
      <c r="Y14" s="241"/>
      <c r="Z14" s="796"/>
      <c r="AA14" s="797"/>
      <c r="AB14" s="797"/>
      <c r="AC14" s="797"/>
      <c r="AD14" s="798"/>
    </row>
    <row r="15" spans="1:30" ht="12.75" customHeight="1">
      <c r="A15" s="671" t="s">
        <v>232</v>
      </c>
      <c r="B15" s="756">
        <v>4</v>
      </c>
      <c r="C15" s="241" t="str">
        <f>'VISTA DATA GPC'!E23</f>
        <v>Jacobs Engineering Group Inc.</v>
      </c>
      <c r="D15" s="241"/>
      <c r="E15" s="793" t="s">
        <v>114</v>
      </c>
      <c r="F15" s="794"/>
      <c r="G15" s="793">
        <f>'VISTA DATA GPC'!J538</f>
        <v>11252.159</v>
      </c>
      <c r="H15" s="793">
        <f>'VISTA DATA GPC'!L538</f>
        <v>9915.5169999999998</v>
      </c>
      <c r="I15" s="793">
        <f>'VISTA DATA GPC'!O538</f>
        <v>11818.376</v>
      </c>
      <c r="J15" s="793">
        <f>'VISTA DATA GPC'!P538</f>
        <v>12619.370999999999</v>
      </c>
      <c r="K15" s="793">
        <f>'VISTA DATA GPC'!U538</f>
        <v>14611.14386</v>
      </c>
      <c r="L15" s="793">
        <f>'VISTA DATA GPC'!V538</f>
        <v>15885.452960000001</v>
      </c>
      <c r="M15" s="793">
        <f>'VISTA DATA GPC'!W538</f>
        <v>18099.68</v>
      </c>
      <c r="N15" s="793"/>
      <c r="O15" s="793">
        <f>'VISTA DATA GPC'!J569</f>
        <v>716.18499999999995</v>
      </c>
      <c r="P15" s="793">
        <f>'VISTA DATA GPC'!L569</f>
        <v>540.85599999999999</v>
      </c>
      <c r="Q15" s="793">
        <f>'VISTA DATA GPC'!O569</f>
        <v>766.32</v>
      </c>
      <c r="R15" s="793">
        <f>'VISTA DATA GPC'!P569</f>
        <v>754.43700000000001</v>
      </c>
      <c r="S15" s="793">
        <f>'VISTA DATA GPC'!U569</f>
        <v>993.90476000000001</v>
      </c>
      <c r="T15" s="793">
        <f>'VISTA DATA GPC'!V569</f>
        <v>1081.8239000000001</v>
      </c>
      <c r="U15" s="793" t="str">
        <f>'VISTA DATA GPC'!W569</f>
        <v>--</v>
      </c>
      <c r="V15" s="793"/>
      <c r="W15" s="793"/>
      <c r="X15" s="795"/>
      <c r="Y15" s="241"/>
      <c r="Z15" s="796"/>
      <c r="AA15" s="797"/>
      <c r="AB15" s="797"/>
      <c r="AC15" s="797"/>
      <c r="AD15" s="798"/>
    </row>
    <row r="16" spans="1:30" ht="12.75" customHeight="1">
      <c r="A16" s="671" t="s">
        <v>232</v>
      </c>
      <c r="B16" s="756">
        <v>5</v>
      </c>
      <c r="C16" s="241" t="str">
        <f>'VISTA DATA GPC'!E24</f>
        <v>KBR, Inc.</v>
      </c>
      <c r="D16" s="241"/>
      <c r="E16" s="793" t="s">
        <v>114</v>
      </c>
      <c r="F16" s="794"/>
      <c r="G16" s="793">
        <f>'VISTA DATA GPC'!J539</f>
        <v>11493</v>
      </c>
      <c r="H16" s="793">
        <f>'VISTA DATA GPC'!L539</f>
        <v>9962</v>
      </c>
      <c r="I16" s="793">
        <f>'VISTA DATA GPC'!O539</f>
        <v>7214</v>
      </c>
      <c r="J16" s="793">
        <f>'VISTA DATA GPC'!P539</f>
        <v>6727</v>
      </c>
      <c r="K16" s="793">
        <f>'VISTA DATA GPC'!U539</f>
        <v>6950.40726</v>
      </c>
      <c r="L16" s="793">
        <f>'VISTA DATA GPC'!V539</f>
        <v>7911.89365</v>
      </c>
      <c r="M16" s="793">
        <f>'VISTA DATA GPC'!W539</f>
        <v>9806.1602500000008</v>
      </c>
      <c r="N16" s="793"/>
      <c r="O16" s="793">
        <f>'VISTA DATA GPC'!J570</f>
        <v>536</v>
      </c>
      <c r="P16" s="793">
        <f>'VISTA DATA GPC'!L570</f>
        <v>539</v>
      </c>
      <c r="Q16" s="793">
        <f>'VISTA DATA GPC'!O570</f>
        <v>237</v>
      </c>
      <c r="R16" s="793">
        <f>'VISTA DATA GPC'!P570</f>
        <v>8</v>
      </c>
      <c r="S16" s="793">
        <f>'VISTA DATA GPC'!U570</f>
        <v>469.01229999999998</v>
      </c>
      <c r="T16" s="793">
        <f>'VISTA DATA GPC'!V570</f>
        <v>546.00138000000004</v>
      </c>
      <c r="U16" s="793">
        <f>'VISTA DATA GPC'!W570</f>
        <v>677.18732999999997</v>
      </c>
      <c r="V16" s="793"/>
      <c r="W16" s="793"/>
      <c r="X16" s="795"/>
      <c r="Y16" s="241"/>
      <c r="Z16" s="796"/>
      <c r="AA16" s="797"/>
      <c r="AB16" s="797"/>
      <c r="AC16" s="797"/>
      <c r="AD16" s="798"/>
    </row>
    <row r="17" spans="1:30">
      <c r="A17" s="671" t="s">
        <v>232</v>
      </c>
      <c r="B17" s="756">
        <v>6</v>
      </c>
      <c r="C17" s="241" t="str">
        <f>'VISTA DATA GPC'!E25</f>
        <v>Stantec Inc.</v>
      </c>
      <c r="D17" s="241"/>
      <c r="E17" s="793" t="s">
        <v>114</v>
      </c>
      <c r="F17" s="794"/>
      <c r="G17" s="793">
        <f>'VISTA DATA GPC'!J540</f>
        <v>869.37964999999997</v>
      </c>
      <c r="H17" s="793">
        <f>'VISTA DATA GPC'!L540</f>
        <v>943.16573000000005</v>
      </c>
      <c r="I17" s="793">
        <f>'VISTA DATA GPC'!O540</f>
        <v>1409.60905</v>
      </c>
      <c r="J17" s="793">
        <f>'VISTA DATA GPC'!P540</f>
        <v>1498.2337399999999</v>
      </c>
      <c r="K17" s="793">
        <f>'VISTA DATA GPC'!U540</f>
        <v>2201.4618799999998</v>
      </c>
      <c r="L17" s="793" t="str">
        <f>'VISTA DATA GPC'!V540</f>
        <v>--</v>
      </c>
      <c r="M17" s="793" t="str">
        <f>'VISTA DATA GPC'!W540</f>
        <v>--</v>
      </c>
      <c r="N17" s="793"/>
      <c r="O17" s="793">
        <f>'VISTA DATA GPC'!J571</f>
        <v>125.50619</v>
      </c>
      <c r="P17" s="793">
        <f>'VISTA DATA GPC'!L571</f>
        <v>138.13004000000001</v>
      </c>
      <c r="Q17" s="793">
        <f>'VISTA DATA GPC'!O571</f>
        <v>189.73474999999999</v>
      </c>
      <c r="R17" s="793">
        <f>'VISTA DATA GPC'!P571</f>
        <v>203.13404</v>
      </c>
      <c r="S17" s="793">
        <f>'VISTA DATA GPC'!U571</f>
        <v>314.28464000000002</v>
      </c>
      <c r="T17" s="793" t="str">
        <f>'VISTA DATA GPC'!V571</f>
        <v>--</v>
      </c>
      <c r="U17" s="793" t="str">
        <f>'VISTA DATA GPC'!W571</f>
        <v>--</v>
      </c>
      <c r="V17" s="793"/>
      <c r="W17" s="793"/>
      <c r="X17" s="795"/>
      <c r="Y17" s="241"/>
      <c r="Z17" s="796"/>
      <c r="AA17" s="797"/>
      <c r="AB17" s="797"/>
      <c r="AC17" s="797"/>
      <c r="AD17" s="798"/>
    </row>
    <row r="18" spans="1:30">
      <c r="A18" s="671" t="s">
        <v>232</v>
      </c>
      <c r="B18" s="756">
        <v>7</v>
      </c>
      <c r="C18" s="241" t="str">
        <f>'VISTA DATA GPC'!E26</f>
        <v>Tetra Tech, Inc.</v>
      </c>
      <c r="D18" s="241"/>
      <c r="E18" s="793" t="s">
        <v>114</v>
      </c>
      <c r="F18" s="794"/>
      <c r="G18" s="793">
        <f>'VISTA DATA GPC'!J541</f>
        <v>1245.5450000000001</v>
      </c>
      <c r="H18" s="793">
        <f>'VISTA DATA GPC'!L541</f>
        <v>1460.23</v>
      </c>
      <c r="I18" s="793">
        <f>'VISTA DATA GPC'!O541</f>
        <v>2024.8320000000001</v>
      </c>
      <c r="J18" s="793">
        <f>'VISTA DATA GPC'!P541</f>
        <v>1929.2760000000001</v>
      </c>
      <c r="K18" s="793">
        <f>'VISTA DATA GPC'!U541</f>
        <v>2110.1633999999999</v>
      </c>
      <c r="L18" s="793">
        <f>'VISTA DATA GPC'!V541</f>
        <v>2143.8000000000002</v>
      </c>
      <c r="M18" s="793">
        <f>'VISTA DATA GPC'!W541</f>
        <v>2245.1999999999998</v>
      </c>
      <c r="N18" s="793"/>
      <c r="O18" s="793">
        <f>'VISTA DATA GPC'!J572</f>
        <v>125.039</v>
      </c>
      <c r="P18" s="793">
        <f>'VISTA DATA GPC'!L572</f>
        <v>157.69999999999999</v>
      </c>
      <c r="Q18" s="793">
        <f>'VISTA DATA GPC'!O572</f>
        <v>129.863</v>
      </c>
      <c r="R18" s="793">
        <f>'VISTA DATA GPC'!P572</f>
        <v>190.77</v>
      </c>
      <c r="S18" s="793">
        <f>'VISTA DATA GPC'!U572</f>
        <v>255.16414</v>
      </c>
      <c r="T18" s="793" t="str">
        <f>'VISTA DATA GPC'!V572</f>
        <v>--</v>
      </c>
      <c r="U18" s="793" t="str">
        <f>'VISTA DATA GPC'!W572</f>
        <v>--</v>
      </c>
      <c r="V18" s="793"/>
      <c r="W18" s="793"/>
      <c r="X18" s="795"/>
      <c r="Y18" s="241"/>
      <c r="Z18" s="796"/>
      <c r="AA18" s="797"/>
      <c r="AB18" s="797"/>
      <c r="AC18" s="797"/>
      <c r="AD18" s="798"/>
    </row>
    <row r="19" spans="1:30">
      <c r="A19" s="671" t="s">
        <v>232</v>
      </c>
      <c r="B19" s="756">
        <v>8</v>
      </c>
      <c r="C19" s="241" t="str">
        <f>'VISTA DATA GPC'!E27</f>
        <v>URS Corporation</v>
      </c>
      <c r="D19" s="241"/>
      <c r="E19" s="793" t="s">
        <v>114</v>
      </c>
      <c r="F19" s="794"/>
      <c r="G19" s="793">
        <f>'VISTA DATA GPC'!J542</f>
        <v>10086.289000000001</v>
      </c>
      <c r="H19" s="793">
        <f>'VISTA DATA GPC'!L542</f>
        <v>9177.1</v>
      </c>
      <c r="I19" s="793">
        <f>'VISTA DATA GPC'!O542</f>
        <v>10990.7</v>
      </c>
      <c r="J19" s="793">
        <f>'VISTA DATA GPC'!P542</f>
        <v>10724.7</v>
      </c>
      <c r="K19" s="793">
        <f>'VISTA DATA GPC'!U542</f>
        <v>11115.37147</v>
      </c>
      <c r="L19" s="793">
        <f>'VISTA DATA GPC'!V542</f>
        <v>11615.31242</v>
      </c>
      <c r="M19" s="793">
        <f>'VISTA DATA GPC'!W542</f>
        <v>11550.00577</v>
      </c>
      <c r="N19" s="793"/>
      <c r="O19" s="793">
        <f>'VISTA DATA GPC'!J573</f>
        <v>541.48</v>
      </c>
      <c r="P19" s="793">
        <f>'VISTA DATA GPC'!L573</f>
        <v>630.1</v>
      </c>
      <c r="Q19" s="793">
        <f>'VISTA DATA GPC'!O573</f>
        <v>761.4</v>
      </c>
      <c r="R19" s="793">
        <f>'VISTA DATA GPC'!P573</f>
        <v>692.4</v>
      </c>
      <c r="S19" s="793">
        <f>'VISTA DATA GPC'!U573</f>
        <v>739.10607000000005</v>
      </c>
      <c r="T19" s="793">
        <f>'VISTA DATA GPC'!V573</f>
        <v>774.83171000000004</v>
      </c>
      <c r="U19" s="793">
        <f>'VISTA DATA GPC'!W573</f>
        <v>707.97112000000004</v>
      </c>
      <c r="V19" s="793"/>
      <c r="W19" s="793"/>
      <c r="X19" s="795"/>
      <c r="Y19" s="241"/>
      <c r="Z19" s="796"/>
      <c r="AA19" s="797"/>
      <c r="AB19" s="797"/>
      <c r="AC19" s="797"/>
      <c r="AD19" s="798"/>
    </row>
    <row r="20" spans="1:30">
      <c r="A20" s="671" t="s">
        <v>232</v>
      </c>
      <c r="B20" s="756">
        <v>9</v>
      </c>
      <c r="C20" s="241"/>
      <c r="D20" s="241"/>
      <c r="E20" s="793"/>
      <c r="F20" s="794"/>
      <c r="G20" s="793"/>
      <c r="H20" s="793"/>
      <c r="I20" s="793"/>
      <c r="J20" s="793"/>
      <c r="K20" s="793"/>
      <c r="L20" s="793"/>
      <c r="M20" s="793"/>
      <c r="N20" s="793"/>
      <c r="O20" s="793"/>
      <c r="P20" s="793"/>
      <c r="Q20" s="793"/>
      <c r="R20" s="793"/>
      <c r="S20" s="793"/>
      <c r="T20" s="793"/>
      <c r="U20" s="793"/>
      <c r="V20" s="793"/>
      <c r="W20" s="793"/>
      <c r="X20" s="795"/>
      <c r="Y20" s="241"/>
      <c r="Z20" s="796"/>
      <c r="AA20" s="797"/>
      <c r="AB20" s="797"/>
      <c r="AC20" s="797"/>
      <c r="AD20" s="798"/>
    </row>
    <row r="21" spans="1:30">
      <c r="A21" s="671" t="s">
        <v>590</v>
      </c>
      <c r="B21" s="756">
        <v>10</v>
      </c>
      <c r="C21" s="241"/>
      <c r="D21" s="241"/>
      <c r="E21" s="793"/>
      <c r="F21" s="794"/>
      <c r="G21" s="793"/>
      <c r="H21" s="793"/>
      <c r="I21" s="793"/>
      <c r="J21" s="793"/>
      <c r="K21" s="793"/>
      <c r="L21" s="793"/>
      <c r="M21" s="793"/>
      <c r="N21" s="793"/>
      <c r="O21" s="793"/>
      <c r="P21" s="793"/>
      <c r="Q21" s="793"/>
      <c r="R21" s="793"/>
      <c r="S21" s="793"/>
      <c r="T21" s="793"/>
      <c r="U21" s="793"/>
      <c r="V21" s="793"/>
      <c r="W21" s="793"/>
      <c r="X21" s="795"/>
      <c r="Y21" s="241"/>
      <c r="Z21" s="796"/>
      <c r="AA21" s="797"/>
      <c r="AB21" s="797"/>
      <c r="AC21" s="797"/>
      <c r="AD21" s="798"/>
    </row>
    <row r="22" spans="1:30">
      <c r="A22" s="671" t="s">
        <v>590</v>
      </c>
      <c r="B22" s="756">
        <v>11</v>
      </c>
      <c r="C22" s="241" t="s">
        <v>232</v>
      </c>
      <c r="D22" s="241"/>
      <c r="E22" s="793" t="s">
        <v>232</v>
      </c>
      <c r="F22" s="794"/>
      <c r="G22" s="793"/>
      <c r="H22" s="793"/>
      <c r="I22" s="793"/>
      <c r="J22" s="793"/>
      <c r="K22" s="793"/>
      <c r="L22" s="793"/>
      <c r="M22" s="793"/>
      <c r="N22" s="793"/>
      <c r="O22" s="793"/>
      <c r="P22" s="793"/>
      <c r="Q22" s="793"/>
      <c r="R22" s="793"/>
      <c r="S22" s="793"/>
      <c r="T22" s="793"/>
      <c r="U22" s="793"/>
      <c r="V22" s="793"/>
      <c r="W22" s="793"/>
      <c r="X22" s="795"/>
      <c r="Y22" s="241"/>
      <c r="Z22" s="796"/>
      <c r="AA22" s="797"/>
      <c r="AB22" s="797"/>
      <c r="AC22" s="797"/>
      <c r="AD22" s="798"/>
    </row>
    <row r="23" spans="1:30">
      <c r="A23" s="671" t="s">
        <v>590</v>
      </c>
      <c r="B23" s="756">
        <v>12</v>
      </c>
      <c r="C23" s="241" t="s">
        <v>232</v>
      </c>
      <c r="D23" s="241"/>
      <c r="E23" s="793" t="s">
        <v>232</v>
      </c>
      <c r="F23" s="794"/>
      <c r="G23" s="793"/>
      <c r="H23" s="793"/>
      <c r="I23" s="793"/>
      <c r="J23" s="793"/>
      <c r="K23" s="793"/>
      <c r="L23" s="793"/>
      <c r="M23" s="793"/>
      <c r="N23" s="793"/>
      <c r="O23" s="793"/>
      <c r="P23" s="793"/>
      <c r="Q23" s="793"/>
      <c r="R23" s="793"/>
      <c r="S23" s="793"/>
      <c r="T23" s="793"/>
      <c r="U23" s="793"/>
      <c r="V23" s="793"/>
      <c r="W23" s="793"/>
      <c r="X23" s="795"/>
      <c r="Y23" s="241"/>
      <c r="Z23" s="796"/>
      <c r="AA23" s="797"/>
      <c r="AB23" s="797"/>
      <c r="AC23" s="797"/>
      <c r="AD23" s="798"/>
    </row>
    <row r="24" spans="1:30">
      <c r="A24" s="671"/>
      <c r="B24" s="744"/>
      <c r="C24" s="239"/>
      <c r="D24" s="239"/>
      <c r="E24" s="239"/>
      <c r="F24" s="239"/>
      <c r="G24" s="239"/>
      <c r="H24" s="239"/>
      <c r="I24" s="239"/>
      <c r="J24" s="239"/>
      <c r="K24" s="239"/>
      <c r="L24" s="239"/>
      <c r="M24" s="239"/>
      <c r="N24" s="239"/>
      <c r="O24" s="239"/>
      <c r="P24" s="239"/>
      <c r="Q24" s="239"/>
      <c r="R24" s="239"/>
      <c r="S24" s="239"/>
      <c r="T24" s="239"/>
      <c r="U24" s="239"/>
      <c r="V24" s="239"/>
      <c r="W24" s="239"/>
      <c r="X24" s="767"/>
      <c r="Y24" s="782"/>
      <c r="Z24" s="803"/>
      <c r="AA24" s="804"/>
      <c r="AB24" s="804"/>
      <c r="AC24" s="804"/>
      <c r="AD24" s="805"/>
    </row>
    <row r="25" spans="1:30">
      <c r="A25" s="671"/>
      <c r="B25" s="744"/>
      <c r="C25" s="239"/>
      <c r="D25" s="239"/>
      <c r="E25" s="240"/>
      <c r="F25" s="240"/>
      <c r="G25" s="240"/>
      <c r="H25" s="240"/>
      <c r="I25" s="239"/>
      <c r="J25" s="239"/>
      <c r="K25" s="239"/>
      <c r="L25" s="239"/>
      <c r="M25" s="239"/>
      <c r="N25" s="239"/>
      <c r="O25" s="239"/>
      <c r="P25" s="239"/>
      <c r="Q25" s="239"/>
      <c r="R25" s="239"/>
      <c r="S25" s="239"/>
      <c r="T25" s="239"/>
      <c r="U25" s="239"/>
      <c r="V25" s="239"/>
      <c r="W25" s="239"/>
      <c r="X25" s="767"/>
      <c r="Y25" s="782"/>
      <c r="Z25" s="241"/>
      <c r="AA25" s="241"/>
      <c r="AB25" s="241"/>
      <c r="AC25" s="241"/>
    </row>
    <row r="26" spans="1:30">
      <c r="A26" s="671"/>
      <c r="B26" s="744"/>
      <c r="C26" s="252" t="s">
        <v>205</v>
      </c>
      <c r="D26" s="239"/>
      <c r="E26" s="240" t="s">
        <v>206</v>
      </c>
      <c r="F26" s="240"/>
      <c r="G26" s="870"/>
      <c r="H26" s="870"/>
      <c r="I26" s="870"/>
      <c r="J26" s="870"/>
      <c r="K26" s="870"/>
      <c r="L26" s="870"/>
      <c r="M26" s="870"/>
      <c r="N26" s="239"/>
      <c r="O26" s="870"/>
      <c r="P26" s="870"/>
      <c r="Q26" s="870"/>
      <c r="R26" s="870"/>
      <c r="S26" s="870"/>
      <c r="T26" s="870"/>
      <c r="U26" s="870"/>
      <c r="V26" s="522"/>
      <c r="W26" s="239"/>
      <c r="X26" s="767"/>
      <c r="Y26" s="782"/>
      <c r="Z26" s="806"/>
      <c r="AA26" s="806"/>
      <c r="AB26" s="806"/>
      <c r="AC26" s="241"/>
      <c r="AD26" s="807"/>
    </row>
    <row r="27" spans="1:30">
      <c r="A27" s="671"/>
      <c r="B27" s="744"/>
      <c r="C27" s="252" t="s">
        <v>204</v>
      </c>
      <c r="D27" s="239"/>
      <c r="E27" s="808">
        <f>valuation_date</f>
        <v>41820</v>
      </c>
      <c r="F27" s="809"/>
      <c r="G27" s="787"/>
      <c r="H27" s="787"/>
      <c r="I27" s="788"/>
      <c r="J27" s="788"/>
      <c r="K27" s="788"/>
      <c r="L27" s="240"/>
      <c r="M27" s="240"/>
      <c r="N27" s="240"/>
      <c r="O27" s="787"/>
      <c r="P27" s="787"/>
      <c r="Q27" s="788"/>
      <c r="R27" s="788"/>
      <c r="S27" s="788"/>
      <c r="T27" s="240"/>
      <c r="U27" s="240"/>
      <c r="V27" s="240"/>
      <c r="W27" s="240"/>
      <c r="X27" s="789"/>
      <c r="Y27" s="241"/>
      <c r="Z27" s="810"/>
      <c r="AA27" s="810"/>
      <c r="AB27" s="810"/>
      <c r="AC27" s="241"/>
    </row>
    <row r="28" spans="1:30">
      <c r="A28" s="671"/>
      <c r="B28" s="811">
        <v>1</v>
      </c>
      <c r="C28" s="241" t="str">
        <f>'VISTA DATA GPC'!E20</f>
        <v>EMCOR Group, Inc.</v>
      </c>
      <c r="D28" s="241"/>
      <c r="E28" s="793">
        <f>TIC!P9</f>
        <v>2917.84546</v>
      </c>
      <c r="F28" s="239"/>
      <c r="G28" s="2814">
        <f>IFERROR($E28/G12,"--")</f>
        <v>0.43002820827908567</v>
      </c>
      <c r="H28" s="2814">
        <f t="shared" ref="H28:M28" si="0">IFERROR($E28/H12,"--")</f>
        <v>0.60137545850093765</v>
      </c>
      <c r="I28" s="2814">
        <f t="shared" si="0"/>
        <v>0.46069835338193077</v>
      </c>
      <c r="J28" s="2814">
        <f t="shared" si="0"/>
        <v>0.45605223528227579</v>
      </c>
      <c r="K28" s="2814">
        <f t="shared" si="0"/>
        <v>0.40489426137683771</v>
      </c>
      <c r="L28" s="2814" t="str">
        <f t="shared" si="0"/>
        <v>--</v>
      </c>
      <c r="M28" s="2814">
        <f t="shared" si="0"/>
        <v>0.34736255476190475</v>
      </c>
      <c r="N28" s="812"/>
      <c r="O28" s="2814">
        <f>IFERROR($E28/O12,"--")</f>
        <v>8.0882532827351827</v>
      </c>
      <c r="P28" s="2814">
        <f t="shared" ref="P28:U28" si="1">IFERROR($E28/P12,"--")</f>
        <v>11.081702297353239</v>
      </c>
      <c r="Q28" s="2814">
        <f t="shared" si="1"/>
        <v>9.5653892250903159</v>
      </c>
      <c r="R28" s="2814">
        <f t="shared" si="1"/>
        <v>8.2692713133477298</v>
      </c>
      <c r="S28" s="2814">
        <f t="shared" si="1"/>
        <v>6.9274583570750243</v>
      </c>
      <c r="T28" s="2814" t="str">
        <f t="shared" si="1"/>
        <v>--</v>
      </c>
      <c r="U28" s="2814" t="str">
        <f t="shared" si="1"/>
        <v>--</v>
      </c>
      <c r="V28" s="813"/>
      <c r="W28" s="813"/>
      <c r="X28" s="814"/>
      <c r="Y28" s="800"/>
      <c r="Z28" s="242"/>
      <c r="AA28" s="242"/>
      <c r="AB28" s="242"/>
      <c r="AC28" s="241"/>
    </row>
    <row r="29" spans="1:30">
      <c r="A29" s="671" t="s">
        <v>232</v>
      </c>
      <c r="B29" s="811">
        <v>2</v>
      </c>
      <c r="C29" s="241" t="str">
        <f>'VISTA DATA GPC'!E21</f>
        <v>Fluor Corporation</v>
      </c>
      <c r="D29" s="241"/>
      <c r="E29" s="793">
        <f>TIC!P10</f>
        <v>10564.046799999998</v>
      </c>
      <c r="F29" s="239"/>
      <c r="G29" s="2814">
        <f t="shared" ref="G29:M29" si="2">IFERROR($E29/G13,"--")</f>
        <v>0.47317463748596128</v>
      </c>
      <c r="H29" s="2814">
        <f t="shared" si="2"/>
        <v>0.50668473149929039</v>
      </c>
      <c r="I29" s="2814">
        <f t="shared" si="2"/>
        <v>0.38623178272050379</v>
      </c>
      <c r="J29" s="2814">
        <f t="shared" si="2"/>
        <v>0.44740310625298124</v>
      </c>
      <c r="K29" s="2814">
        <f t="shared" si="2"/>
        <v>0.37884012202763523</v>
      </c>
      <c r="L29" s="2814">
        <f t="shared" si="2"/>
        <v>0.35678562499549898</v>
      </c>
      <c r="M29" s="2814">
        <f t="shared" si="2"/>
        <v>0.35921176551536732</v>
      </c>
      <c r="N29" s="812"/>
      <c r="O29" s="2814">
        <f t="shared" ref="O29:U29" si="3">IFERROR($E29/O13,"--")</f>
        <v>8.9705459322354848</v>
      </c>
      <c r="P29" s="2814">
        <f t="shared" si="3"/>
        <v>14.284116360135537</v>
      </c>
      <c r="Q29" s="2814">
        <f t="shared" si="3"/>
        <v>7.5611887418664239</v>
      </c>
      <c r="R29" s="2814">
        <f t="shared" si="3"/>
        <v>7.9061909601593792</v>
      </c>
      <c r="S29" s="2814">
        <f t="shared" si="3"/>
        <v>6.7076463693196189</v>
      </c>
      <c r="T29" s="2814">
        <f t="shared" si="3"/>
        <v>6.1912718141073357</v>
      </c>
      <c r="U29" s="2814">
        <f t="shared" si="3"/>
        <v>5.2754416271399389</v>
      </c>
      <c r="V29" s="813"/>
      <c r="W29" s="813"/>
      <c r="X29" s="814"/>
      <c r="Y29" s="800"/>
      <c r="Z29" s="242"/>
      <c r="AA29" s="242"/>
      <c r="AB29" s="242"/>
      <c r="AC29" s="241"/>
    </row>
    <row r="30" spans="1:30">
      <c r="A30" s="671" t="s">
        <v>232</v>
      </c>
      <c r="B30" s="811">
        <v>3</v>
      </c>
      <c r="C30" s="241" t="str">
        <f>'VISTA DATA GPC'!E22</f>
        <v>Foster Wheeler AG</v>
      </c>
      <c r="D30" s="241"/>
      <c r="E30" s="793">
        <f>TIC!P11</f>
        <v>2453.9607800000003</v>
      </c>
      <c r="F30" s="239"/>
      <c r="G30" s="2814">
        <f t="shared" ref="G30:M30" si="4">IFERROR($E30/G14,"--")</f>
        <v>0.35801823091815493</v>
      </c>
      <c r="H30" s="2814">
        <f t="shared" si="4"/>
        <v>0.60327686843658579</v>
      </c>
      <c r="I30" s="2814">
        <f t="shared" si="4"/>
        <v>0.74217386623115444</v>
      </c>
      <c r="J30" s="2814">
        <f t="shared" si="4"/>
        <v>0.75777769954900098</v>
      </c>
      <c r="K30" s="2814">
        <f t="shared" si="4"/>
        <v>0.55854376236876135</v>
      </c>
      <c r="L30" s="2814">
        <f t="shared" si="4"/>
        <v>0.51265970064506916</v>
      </c>
      <c r="M30" s="2814">
        <f t="shared" si="4"/>
        <v>0.29441641031793647</v>
      </c>
      <c r="N30" s="812"/>
      <c r="O30" s="2814">
        <f t="shared" ref="O30:U30" si="5">IFERROR($E30/O14,"--")</f>
        <v>3.9093114149257162</v>
      </c>
      <c r="P30" s="2814">
        <f t="shared" si="5"/>
        <v>7.8109825952993308</v>
      </c>
      <c r="Q30" s="2814">
        <f t="shared" si="5"/>
        <v>10.069638283292095</v>
      </c>
      <c r="R30" s="2814">
        <f t="shared" si="5"/>
        <v>10.271443257112482</v>
      </c>
      <c r="S30" s="2814">
        <f t="shared" si="5"/>
        <v>6.7495231457197216</v>
      </c>
      <c r="T30" s="2814">
        <f t="shared" si="5"/>
        <v>5.9991840588130891</v>
      </c>
      <c r="U30" s="2814" t="str">
        <f t="shared" si="5"/>
        <v>--</v>
      </c>
      <c r="V30" s="813"/>
      <c r="W30" s="813"/>
      <c r="X30" s="814"/>
      <c r="Y30" s="800"/>
      <c r="Z30" s="242"/>
      <c r="AA30" s="242"/>
      <c r="AB30" s="242"/>
      <c r="AC30" s="241"/>
    </row>
    <row r="31" spans="1:30">
      <c r="A31" s="671" t="s">
        <v>232</v>
      </c>
      <c r="B31" s="811">
        <v>4</v>
      </c>
      <c r="C31" s="241" t="str">
        <f>'VISTA DATA GPC'!E23</f>
        <v>Jacobs Engineering Group Inc.</v>
      </c>
      <c r="D31" s="241"/>
      <c r="E31" s="793">
        <f>TIC!P12</f>
        <v>7136.8109199999999</v>
      </c>
      <c r="F31" s="239"/>
      <c r="G31" s="2814">
        <f t="shared" ref="G31:M31" si="6">IFERROR($E31/G15,"--")</f>
        <v>0.63426147106524178</v>
      </c>
      <c r="H31" s="2814">
        <f t="shared" si="6"/>
        <v>0.71976185608879495</v>
      </c>
      <c r="I31" s="2814">
        <f t="shared" si="6"/>
        <v>0.60387407880744359</v>
      </c>
      <c r="J31" s="2814">
        <f t="shared" si="6"/>
        <v>0.56554410833947277</v>
      </c>
      <c r="K31" s="2814">
        <f t="shared" si="6"/>
        <v>0.48844984269424613</v>
      </c>
      <c r="L31" s="2814">
        <f t="shared" si="6"/>
        <v>0.44926707082074918</v>
      </c>
      <c r="M31" s="2814">
        <f t="shared" si="6"/>
        <v>0.39430591701068746</v>
      </c>
      <c r="N31" s="812"/>
      <c r="O31" s="2814">
        <f t="shared" ref="O31:U31" si="7">IFERROR($E31/O15,"--")</f>
        <v>9.9650382512898208</v>
      </c>
      <c r="P31" s="2814">
        <f t="shared" si="7"/>
        <v>13.195399366929459</v>
      </c>
      <c r="Q31" s="2814">
        <f t="shared" si="7"/>
        <v>9.3130949472805096</v>
      </c>
      <c r="R31" s="2814">
        <f t="shared" si="7"/>
        <v>9.4597838122997668</v>
      </c>
      <c r="S31" s="2814">
        <f t="shared" si="7"/>
        <v>7.180578267881522</v>
      </c>
      <c r="T31" s="2814">
        <f t="shared" si="7"/>
        <v>6.5970172409760952</v>
      </c>
      <c r="U31" s="2814" t="str">
        <f t="shared" si="7"/>
        <v>--</v>
      </c>
      <c r="V31" s="813"/>
      <c r="W31" s="813"/>
      <c r="X31" s="814"/>
      <c r="Y31" s="800"/>
      <c r="Z31" s="242"/>
      <c r="AA31" s="242"/>
      <c r="AB31" s="242"/>
      <c r="AC31" s="241"/>
    </row>
    <row r="32" spans="1:30">
      <c r="A32" s="671" t="s">
        <v>232</v>
      </c>
      <c r="B32" s="811">
        <v>5</v>
      </c>
      <c r="C32" s="241" t="str">
        <f>'VISTA DATA GPC'!E24</f>
        <v>KBR, Inc.</v>
      </c>
      <c r="D32" s="241"/>
      <c r="E32" s="793">
        <f>TIC!P13</f>
        <v>2572.2653</v>
      </c>
      <c r="F32" s="239"/>
      <c r="G32" s="2814">
        <f t="shared" ref="G32:M32" si="8">IFERROR($E32/G16,"--")</f>
        <v>0.22381147655094405</v>
      </c>
      <c r="H32" s="2814">
        <f t="shared" si="8"/>
        <v>0.2582077193334672</v>
      </c>
      <c r="I32" s="2814">
        <f t="shared" si="8"/>
        <v>0.3565657471583033</v>
      </c>
      <c r="J32" s="2814">
        <f t="shared" si="8"/>
        <v>0.38237926267281108</v>
      </c>
      <c r="K32" s="2814">
        <f t="shared" si="8"/>
        <v>0.37008842845850737</v>
      </c>
      <c r="L32" s="2814">
        <f t="shared" si="8"/>
        <v>0.32511373557201445</v>
      </c>
      <c r="M32" s="2814">
        <f t="shared" si="8"/>
        <v>0.26231116302632318</v>
      </c>
      <c r="N32" s="812"/>
      <c r="O32" s="2814">
        <f t="shared" ref="O32:U32" si="9">IFERROR($E32/O16,"--")</f>
        <v>4.7990024253731347</v>
      </c>
      <c r="P32" s="2814">
        <f t="shared" si="9"/>
        <v>4.772291836734694</v>
      </c>
      <c r="Q32" s="2814">
        <f t="shared" si="9"/>
        <v>10.853440084388186</v>
      </c>
      <c r="R32" s="2814">
        <f t="shared" si="9"/>
        <v>321.5331625</v>
      </c>
      <c r="S32" s="2814">
        <f t="shared" si="9"/>
        <v>5.4844303656855056</v>
      </c>
      <c r="T32" s="2814">
        <f t="shared" si="9"/>
        <v>4.7110967008911224</v>
      </c>
      <c r="U32" s="2814">
        <f t="shared" si="9"/>
        <v>3.7984545576184954</v>
      </c>
      <c r="V32" s="813"/>
      <c r="W32" s="813"/>
      <c r="X32" s="814"/>
      <c r="Y32" s="800"/>
      <c r="Z32" s="242"/>
      <c r="AA32" s="242"/>
      <c r="AB32" s="242"/>
      <c r="AC32" s="241"/>
    </row>
    <row r="33" spans="1:29">
      <c r="A33" s="671" t="s">
        <v>232</v>
      </c>
      <c r="B33" s="811">
        <v>6</v>
      </c>
      <c r="C33" s="241" t="str">
        <f>'VISTA DATA GPC'!E25</f>
        <v>Stantec Inc.</v>
      </c>
      <c r="D33" s="241"/>
      <c r="E33" s="793">
        <f>TIC!P14</f>
        <v>2549.1244399999996</v>
      </c>
      <c r="F33" s="239"/>
      <c r="G33" s="2814">
        <f t="shared" ref="G33:M33" si="10">IFERROR($E33/G17,"--")</f>
        <v>2.9321188274880825</v>
      </c>
      <c r="H33" s="2814">
        <f t="shared" si="10"/>
        <v>2.7027322547014081</v>
      </c>
      <c r="I33" s="2814">
        <f t="shared" si="10"/>
        <v>1.8083910854573468</v>
      </c>
      <c r="J33" s="2814">
        <f t="shared" si="10"/>
        <v>1.7014197264039721</v>
      </c>
      <c r="K33" s="2814">
        <f t="shared" si="10"/>
        <v>1.1579234976351258</v>
      </c>
      <c r="L33" s="2814" t="str">
        <f t="shared" si="10"/>
        <v>--</v>
      </c>
      <c r="M33" s="2814" t="str">
        <f t="shared" si="10"/>
        <v>--</v>
      </c>
      <c r="N33" s="812"/>
      <c r="O33" s="2814">
        <f t="shared" ref="O33:U33" si="11">IFERROR($E33/O17,"--")</f>
        <v>20.310746744841826</v>
      </c>
      <c r="P33" s="2814">
        <f t="shared" si="11"/>
        <v>18.454526184166742</v>
      </c>
      <c r="Q33" s="2814">
        <f t="shared" si="11"/>
        <v>13.435200668301404</v>
      </c>
      <c r="R33" s="2814">
        <f t="shared" si="11"/>
        <v>12.54897721721086</v>
      </c>
      <c r="S33" s="2814">
        <f t="shared" si="11"/>
        <v>8.1108782153655348</v>
      </c>
      <c r="T33" s="2814" t="str">
        <f t="shared" si="11"/>
        <v>--</v>
      </c>
      <c r="U33" s="2814" t="str">
        <f t="shared" si="11"/>
        <v>--</v>
      </c>
      <c r="V33" s="813"/>
      <c r="W33" s="813"/>
      <c r="X33" s="814"/>
      <c r="Y33" s="800"/>
      <c r="Z33" s="242"/>
      <c r="AA33" s="242"/>
      <c r="AB33" s="242"/>
      <c r="AC33" s="241"/>
    </row>
    <row r="34" spans="1:29">
      <c r="A34" s="671" t="s">
        <v>232</v>
      </c>
      <c r="B34" s="811">
        <v>7</v>
      </c>
      <c r="C34" s="241" t="str">
        <f>'VISTA DATA GPC'!E26</f>
        <v>Tetra Tech, Inc.</v>
      </c>
      <c r="D34" s="241"/>
      <c r="E34" s="793">
        <f>TIC!P15</f>
        <v>1803.5745000000002</v>
      </c>
      <c r="F34" s="239"/>
      <c r="G34" s="2814">
        <f t="shared" ref="G34:M34" si="12">IFERROR($E34/G18,"--")</f>
        <v>1.4480203445078259</v>
      </c>
      <c r="H34" s="2814">
        <f t="shared" si="12"/>
        <v>1.235130424659129</v>
      </c>
      <c r="I34" s="2814">
        <f t="shared" si="12"/>
        <v>0.8907279715057842</v>
      </c>
      <c r="J34" s="2814">
        <f t="shared" si="12"/>
        <v>0.93484524764730403</v>
      </c>
      <c r="K34" s="2814">
        <f t="shared" si="12"/>
        <v>0.85470845527886619</v>
      </c>
      <c r="L34" s="2814">
        <f t="shared" si="12"/>
        <v>0.84129792891127908</v>
      </c>
      <c r="M34" s="2814">
        <f t="shared" si="12"/>
        <v>0.80330237840726904</v>
      </c>
      <c r="N34" s="812"/>
      <c r="O34" s="2814">
        <f t="shared" ref="O34:U34" si="13">IFERROR($E34/O18,"--")</f>
        <v>14.424095682147172</v>
      </c>
      <c r="P34" s="2814">
        <f t="shared" si="13"/>
        <v>11.436743817374763</v>
      </c>
      <c r="Q34" s="2814">
        <f t="shared" si="13"/>
        <v>13.888286116907819</v>
      </c>
      <c r="R34" s="2814">
        <f t="shared" si="13"/>
        <v>9.4541830476490016</v>
      </c>
      <c r="S34" s="2814">
        <f t="shared" si="13"/>
        <v>7.0682914143029665</v>
      </c>
      <c r="T34" s="2814" t="str">
        <f t="shared" si="13"/>
        <v>--</v>
      </c>
      <c r="U34" s="2814" t="str">
        <f t="shared" si="13"/>
        <v>--</v>
      </c>
      <c r="V34" s="813"/>
      <c r="W34" s="813"/>
      <c r="X34" s="814"/>
      <c r="Y34" s="800"/>
      <c r="Z34" s="242"/>
      <c r="AA34" s="242"/>
      <c r="AB34" s="242"/>
      <c r="AC34" s="241"/>
    </row>
    <row r="35" spans="1:29">
      <c r="A35" s="671" t="s">
        <v>232</v>
      </c>
      <c r="B35" s="811">
        <v>8</v>
      </c>
      <c r="C35" s="241" t="str">
        <f>'VISTA DATA GPC'!E27</f>
        <v>URS Corporation</v>
      </c>
      <c r="D35" s="241"/>
      <c r="E35" s="793">
        <f>TIC!P16</f>
        <v>5194.0452500000001</v>
      </c>
      <c r="F35" s="239"/>
      <c r="G35" s="2814">
        <f t="shared" ref="G35:M35" si="14">IFERROR($E35/G19,"--")</f>
        <v>0.51496097821507991</v>
      </c>
      <c r="H35" s="2814">
        <f t="shared" si="14"/>
        <v>0.56597893125279231</v>
      </c>
      <c r="I35" s="2814">
        <f t="shared" si="14"/>
        <v>0.47258548136151474</v>
      </c>
      <c r="J35" s="2814">
        <f t="shared" si="14"/>
        <v>0.48430681044691226</v>
      </c>
      <c r="K35" s="2814">
        <f t="shared" si="14"/>
        <v>0.4672849003758936</v>
      </c>
      <c r="L35" s="2814">
        <f t="shared" si="14"/>
        <v>0.44717223800683614</v>
      </c>
      <c r="M35" s="2814">
        <f t="shared" si="14"/>
        <v>0.44970066279023169</v>
      </c>
      <c r="N35" s="812"/>
      <c r="O35" s="2814">
        <f t="shared" ref="O35:U35" si="15">IFERROR($E35/O19,"--")</f>
        <v>9.5923122737681901</v>
      </c>
      <c r="P35" s="2814">
        <f t="shared" si="15"/>
        <v>8.2432078241548954</v>
      </c>
      <c r="Q35" s="2814">
        <f t="shared" si="15"/>
        <v>6.8217037693722098</v>
      </c>
      <c r="R35" s="2814">
        <f t="shared" si="15"/>
        <v>7.501509604274986</v>
      </c>
      <c r="S35" s="2814">
        <f t="shared" si="15"/>
        <v>7.0274693455027366</v>
      </c>
      <c r="T35" s="2814">
        <f t="shared" si="15"/>
        <v>6.7034495142177386</v>
      </c>
      <c r="U35" s="2814">
        <f t="shared" si="15"/>
        <v>7.3365213682727619</v>
      </c>
      <c r="V35" s="813"/>
      <c r="W35" s="813"/>
      <c r="X35" s="814"/>
      <c r="Y35" s="800"/>
      <c r="Z35" s="242"/>
      <c r="AA35" s="242"/>
      <c r="AB35" s="242"/>
      <c r="AC35" s="241"/>
    </row>
    <row r="36" spans="1:29">
      <c r="A36" s="671" t="s">
        <v>232</v>
      </c>
      <c r="B36" s="811">
        <v>9</v>
      </c>
      <c r="C36" s="241"/>
      <c r="D36" s="241"/>
      <c r="E36" s="793"/>
      <c r="F36" s="239"/>
      <c r="G36" s="812"/>
      <c r="H36" s="812"/>
      <c r="I36" s="812"/>
      <c r="J36" s="812"/>
      <c r="K36" s="812"/>
      <c r="L36" s="812"/>
      <c r="M36" s="812"/>
      <c r="N36" s="812"/>
      <c r="O36" s="812"/>
      <c r="P36" s="812"/>
      <c r="Q36" s="812"/>
      <c r="R36" s="812"/>
      <c r="S36" s="812"/>
      <c r="T36" s="812"/>
      <c r="U36" s="812"/>
      <c r="V36" s="813"/>
      <c r="W36" s="813"/>
      <c r="X36" s="814"/>
      <c r="Y36" s="800"/>
      <c r="Z36" s="242"/>
      <c r="AA36" s="242"/>
      <c r="AB36" s="242"/>
      <c r="AC36" s="241"/>
    </row>
    <row r="37" spans="1:29">
      <c r="A37" s="671" t="s">
        <v>590</v>
      </c>
      <c r="B37" s="811">
        <v>10</v>
      </c>
      <c r="C37" s="241" t="s">
        <v>232</v>
      </c>
      <c r="D37" s="241"/>
      <c r="E37" s="793" t="s">
        <v>232</v>
      </c>
      <c r="F37" s="239"/>
      <c r="G37" s="812"/>
      <c r="H37" s="812"/>
      <c r="I37" s="812"/>
      <c r="J37" s="812"/>
      <c r="K37" s="812"/>
      <c r="L37" s="812"/>
      <c r="M37" s="812"/>
      <c r="N37" s="812"/>
      <c r="O37" s="812"/>
      <c r="P37" s="812"/>
      <c r="Q37" s="812"/>
      <c r="R37" s="812"/>
      <c r="S37" s="812"/>
      <c r="T37" s="812"/>
      <c r="U37" s="812"/>
      <c r="V37" s="813"/>
      <c r="W37" s="813"/>
      <c r="X37" s="814"/>
      <c r="Y37" s="800"/>
      <c r="Z37" s="242"/>
      <c r="AA37" s="242"/>
      <c r="AB37" s="242"/>
      <c r="AC37" s="241"/>
    </row>
    <row r="38" spans="1:29">
      <c r="A38" s="671" t="s">
        <v>590</v>
      </c>
      <c r="B38" s="811">
        <v>11</v>
      </c>
      <c r="C38" s="241" t="s">
        <v>232</v>
      </c>
      <c r="D38" s="241"/>
      <c r="E38" s="793" t="s">
        <v>232</v>
      </c>
      <c r="F38" s="239"/>
      <c r="G38" s="812"/>
      <c r="H38" s="812"/>
      <c r="I38" s="812"/>
      <c r="J38" s="812"/>
      <c r="K38" s="812"/>
      <c r="L38" s="812"/>
      <c r="M38" s="812"/>
      <c r="N38" s="812"/>
      <c r="O38" s="812"/>
      <c r="P38" s="812"/>
      <c r="Q38" s="812"/>
      <c r="R38" s="812"/>
      <c r="S38" s="812"/>
      <c r="T38" s="812"/>
      <c r="U38" s="812"/>
      <c r="V38" s="813"/>
      <c r="W38" s="813"/>
      <c r="X38" s="814"/>
      <c r="Y38" s="800"/>
      <c r="Z38" s="242"/>
      <c r="AA38" s="242"/>
      <c r="AB38" s="242"/>
      <c r="AC38" s="241"/>
    </row>
    <row r="39" spans="1:29">
      <c r="A39" s="671" t="s">
        <v>590</v>
      </c>
      <c r="B39" s="811">
        <v>12</v>
      </c>
      <c r="C39" s="241" t="s">
        <v>232</v>
      </c>
      <c r="D39" s="241"/>
      <c r="E39" s="793" t="s">
        <v>232</v>
      </c>
      <c r="F39" s="239"/>
      <c r="G39" s="812"/>
      <c r="H39" s="812"/>
      <c r="I39" s="812"/>
      <c r="J39" s="812"/>
      <c r="K39" s="812"/>
      <c r="L39" s="812"/>
      <c r="M39" s="812"/>
      <c r="N39" s="812"/>
      <c r="O39" s="812"/>
      <c r="P39" s="812"/>
      <c r="Q39" s="812"/>
      <c r="R39" s="812"/>
      <c r="S39" s="812"/>
      <c r="T39" s="812"/>
      <c r="U39" s="812"/>
      <c r="V39" s="813"/>
      <c r="W39" s="813"/>
      <c r="X39" s="814"/>
      <c r="Y39" s="800"/>
      <c r="Z39" s="242"/>
      <c r="AA39" s="242"/>
      <c r="AB39" s="242"/>
      <c r="AC39" s="241"/>
    </row>
    <row r="40" spans="1:29">
      <c r="A40" s="671"/>
      <c r="B40" s="744"/>
      <c r="C40" s="239"/>
      <c r="D40" s="239"/>
      <c r="E40" s="239"/>
      <c r="F40" s="239"/>
      <c r="G40" s="239"/>
      <c r="H40" s="239"/>
      <c r="I40" s="239"/>
      <c r="J40" s="239"/>
      <c r="K40" s="239"/>
      <c r="L40" s="239"/>
      <c r="M40" s="239"/>
      <c r="N40" s="239"/>
      <c r="O40" s="239"/>
      <c r="P40" s="239"/>
      <c r="Q40" s="239"/>
      <c r="R40" s="239"/>
      <c r="S40" s="239"/>
      <c r="T40" s="239"/>
      <c r="U40" s="239"/>
      <c r="V40" s="239"/>
      <c r="W40" s="239"/>
      <c r="X40" s="767"/>
      <c r="Y40" s="239"/>
      <c r="Z40" s="743"/>
    </row>
    <row r="41" spans="1:29">
      <c r="A41" s="671"/>
      <c r="B41" s="744"/>
      <c r="D41" s="239"/>
      <c r="E41" s="793" t="s">
        <v>151</v>
      </c>
      <c r="F41" s="815"/>
      <c r="G41" s="2815">
        <f>MAX(G28:G39)</f>
        <v>2.9321188274880825</v>
      </c>
      <c r="H41" s="2815">
        <f>MAX(H28:H39)</f>
        <v>2.7027322547014081</v>
      </c>
      <c r="I41" s="2815">
        <f t="shared" ref="I41:U41" si="16">MAX(I28:I39)</f>
        <v>1.8083910854573468</v>
      </c>
      <c r="J41" s="2815">
        <f t="shared" si="16"/>
        <v>1.7014197264039721</v>
      </c>
      <c r="K41" s="2815">
        <f t="shared" si="16"/>
        <v>1.1579234976351258</v>
      </c>
      <c r="L41" s="2815">
        <f t="shared" si="16"/>
        <v>0.84129792891127908</v>
      </c>
      <c r="M41" s="2815">
        <f t="shared" si="16"/>
        <v>0.80330237840726904</v>
      </c>
      <c r="N41" s="816"/>
      <c r="O41" s="2815">
        <f t="shared" si="16"/>
        <v>20.310746744841826</v>
      </c>
      <c r="P41" s="2815">
        <f t="shared" si="16"/>
        <v>18.454526184166742</v>
      </c>
      <c r="Q41" s="2815">
        <f t="shared" si="16"/>
        <v>13.888286116907819</v>
      </c>
      <c r="R41" s="2815">
        <f t="shared" si="16"/>
        <v>321.5331625</v>
      </c>
      <c r="S41" s="2815">
        <f t="shared" si="16"/>
        <v>8.1108782153655348</v>
      </c>
      <c r="T41" s="2815">
        <f t="shared" si="16"/>
        <v>6.7034495142177386</v>
      </c>
      <c r="U41" s="2815">
        <f t="shared" si="16"/>
        <v>7.3365213682727619</v>
      </c>
      <c r="V41" s="817"/>
      <c r="W41" s="818"/>
      <c r="X41" s="819"/>
      <c r="Y41" s="239"/>
      <c r="Z41" s="743"/>
    </row>
    <row r="42" spans="1:29">
      <c r="A42" s="671"/>
      <c r="B42" s="744"/>
      <c r="D42" s="239"/>
      <c r="E42" s="793" t="s">
        <v>38</v>
      </c>
      <c r="F42" s="820"/>
      <c r="G42" s="2814">
        <f>IFERROR(AVERAGE(G28:G39),"n/a")</f>
        <v>0.87679927181379702</v>
      </c>
      <c r="H42" s="2814">
        <f t="shared" ref="H42:U42" si="17">IFERROR(AVERAGE(H28:H39),"n/a")</f>
        <v>0.89914353055905072</v>
      </c>
      <c r="I42" s="2814">
        <f t="shared" si="17"/>
        <v>0.71515604582799774</v>
      </c>
      <c r="J42" s="2814">
        <f t="shared" si="17"/>
        <v>0.71621602457434119</v>
      </c>
      <c r="K42" s="2814">
        <f t="shared" si="17"/>
        <v>0.5850916587769841</v>
      </c>
      <c r="L42" s="2814">
        <f t="shared" si="17"/>
        <v>0.48871604982524114</v>
      </c>
      <c r="M42" s="2814">
        <f t="shared" si="17"/>
        <v>0.41580155026138854</v>
      </c>
      <c r="N42" s="797"/>
      <c r="O42" s="2814">
        <f t="shared" si="17"/>
        <v>10.007413250914565</v>
      </c>
      <c r="P42" s="2814">
        <f t="shared" si="17"/>
        <v>11.159871285268581</v>
      </c>
      <c r="Q42" s="2814">
        <f t="shared" si="17"/>
        <v>10.18849272956237</v>
      </c>
      <c r="R42" s="2814">
        <f t="shared" si="17"/>
        <v>48.368065214006776</v>
      </c>
      <c r="S42" s="2814">
        <f t="shared" si="17"/>
        <v>6.9070344351065787</v>
      </c>
      <c r="T42" s="2814">
        <f t="shared" si="17"/>
        <v>6.0404038658010757</v>
      </c>
      <c r="U42" s="2814">
        <f t="shared" si="17"/>
        <v>5.4701391843437319</v>
      </c>
      <c r="V42" s="821"/>
      <c r="W42" s="822"/>
      <c r="X42" s="823"/>
      <c r="Y42" s="239"/>
      <c r="Z42" s="743"/>
    </row>
    <row r="43" spans="1:29">
      <c r="A43" s="671"/>
      <c r="B43" s="744"/>
      <c r="D43" s="239"/>
      <c r="E43" s="793" t="s">
        <v>39</v>
      </c>
      <c r="F43" s="820"/>
      <c r="G43" s="2814">
        <f>IFERROR(MEDIAN(G28:G39),"n/a")</f>
        <v>0.49406780785052062</v>
      </c>
      <c r="H43" s="2814">
        <f t="shared" ref="H43:U43" si="18">IFERROR(MEDIAN(H28:H39),"n/a")</f>
        <v>0.60232616346876178</v>
      </c>
      <c r="I43" s="2814">
        <f t="shared" si="18"/>
        <v>0.53822978008447919</v>
      </c>
      <c r="J43" s="2814">
        <f t="shared" si="18"/>
        <v>0.52492545939319246</v>
      </c>
      <c r="K43" s="2814">
        <f t="shared" si="18"/>
        <v>0.47786737153506986</v>
      </c>
      <c r="L43" s="2814">
        <f t="shared" si="18"/>
        <v>0.44821965441379263</v>
      </c>
      <c r="M43" s="2814">
        <f t="shared" si="18"/>
        <v>0.35921176551536732</v>
      </c>
      <c r="N43" s="797"/>
      <c r="O43" s="2814">
        <f t="shared" si="18"/>
        <v>9.2814291030018374</v>
      </c>
      <c r="P43" s="2814">
        <f t="shared" si="18"/>
        <v>11.259223057364</v>
      </c>
      <c r="Q43" s="2814">
        <f t="shared" si="18"/>
        <v>9.8175137541912054</v>
      </c>
      <c r="R43" s="2814">
        <f t="shared" si="18"/>
        <v>9.4569834299743842</v>
      </c>
      <c r="S43" s="2814">
        <f t="shared" si="18"/>
        <v>6.9774638512888805</v>
      </c>
      <c r="T43" s="2814">
        <f t="shared" si="18"/>
        <v>6.1912718141073357</v>
      </c>
      <c r="U43" s="2814">
        <f t="shared" si="18"/>
        <v>5.2754416271399389</v>
      </c>
      <c r="V43" s="821"/>
      <c r="W43" s="822"/>
      <c r="X43" s="823"/>
      <c r="Y43" s="239"/>
      <c r="Z43" s="743"/>
    </row>
    <row r="44" spans="1:29">
      <c r="A44" s="671"/>
      <c r="B44" s="744"/>
      <c r="D44" s="239"/>
      <c r="E44" s="793" t="s">
        <v>154</v>
      </c>
      <c r="F44" s="824"/>
      <c r="G44" s="2816">
        <f>MIN(G28:G39)</f>
        <v>0.22381147655094405</v>
      </c>
      <c r="H44" s="2816">
        <f t="shared" ref="H44:U44" si="19">MIN(H28:H39)</f>
        <v>0.2582077193334672</v>
      </c>
      <c r="I44" s="2816">
        <f t="shared" si="19"/>
        <v>0.3565657471583033</v>
      </c>
      <c r="J44" s="2816">
        <f t="shared" si="19"/>
        <v>0.38237926267281108</v>
      </c>
      <c r="K44" s="2816">
        <f t="shared" si="19"/>
        <v>0.37008842845850737</v>
      </c>
      <c r="L44" s="2816">
        <f t="shared" si="19"/>
        <v>0.32511373557201445</v>
      </c>
      <c r="M44" s="2816">
        <f t="shared" si="19"/>
        <v>0.26231116302632318</v>
      </c>
      <c r="N44" s="825"/>
      <c r="O44" s="2816">
        <f t="shared" si="19"/>
        <v>3.9093114149257162</v>
      </c>
      <c r="P44" s="2816">
        <f t="shared" si="19"/>
        <v>4.772291836734694</v>
      </c>
      <c r="Q44" s="2816">
        <f t="shared" si="19"/>
        <v>6.8217037693722098</v>
      </c>
      <c r="R44" s="2816">
        <f t="shared" si="19"/>
        <v>7.501509604274986</v>
      </c>
      <c r="S44" s="2816">
        <f t="shared" si="19"/>
        <v>5.4844303656855056</v>
      </c>
      <c r="T44" s="2816">
        <f t="shared" si="19"/>
        <v>4.7110967008911224</v>
      </c>
      <c r="U44" s="2816">
        <f t="shared" si="19"/>
        <v>3.7984545576184954</v>
      </c>
      <c r="V44" s="826"/>
      <c r="W44" s="818"/>
      <c r="X44" s="819"/>
      <c r="Y44" s="239"/>
      <c r="Z44" s="743"/>
    </row>
    <row r="45" spans="1:29">
      <c r="A45" s="671"/>
      <c r="B45" s="744"/>
      <c r="C45" s="239"/>
      <c r="D45" s="239"/>
      <c r="E45" s="239"/>
      <c r="F45" s="239"/>
      <c r="G45" s="239"/>
      <c r="H45" s="239"/>
      <c r="I45" s="239"/>
      <c r="J45" s="239"/>
      <c r="K45" s="239"/>
      <c r="L45" s="239"/>
      <c r="M45" s="239"/>
      <c r="N45" s="239"/>
      <c r="O45" s="239"/>
      <c r="P45" s="239"/>
      <c r="Q45" s="239"/>
      <c r="R45" s="239"/>
      <c r="S45" s="239"/>
      <c r="T45" s="239"/>
      <c r="U45" s="239"/>
      <c r="V45" s="239"/>
      <c r="W45" s="239"/>
      <c r="X45" s="767"/>
      <c r="Y45" s="743"/>
      <c r="Z45" s="249"/>
    </row>
    <row r="46" spans="1:29">
      <c r="A46" s="671"/>
      <c r="B46" s="683"/>
      <c r="C46" s="355"/>
      <c r="D46" s="355"/>
      <c r="E46" s="355"/>
      <c r="F46" s="355"/>
      <c r="G46" s="355"/>
      <c r="H46" s="355"/>
      <c r="I46" s="355"/>
      <c r="J46" s="770"/>
      <c r="K46" s="770"/>
      <c r="L46" s="770"/>
      <c r="M46" s="770"/>
      <c r="N46" s="770"/>
      <c r="O46" s="770"/>
      <c r="P46" s="770"/>
      <c r="Q46" s="770"/>
      <c r="R46" s="770"/>
      <c r="S46" s="743"/>
      <c r="T46" s="743"/>
      <c r="U46" s="743"/>
      <c r="V46" s="743"/>
      <c r="W46" s="743"/>
      <c r="X46" s="762"/>
      <c r="Y46" s="249"/>
      <c r="Z46" s="249"/>
    </row>
    <row r="47" spans="1:29">
      <c r="A47" s="671" t="s">
        <v>590</v>
      </c>
      <c r="B47" s="683"/>
      <c r="C47" s="252" t="s">
        <v>626</v>
      </c>
      <c r="D47" s="355"/>
      <c r="E47" s="355"/>
      <c r="F47" s="355"/>
      <c r="G47" s="355"/>
      <c r="H47" s="355"/>
      <c r="I47" s="355"/>
      <c r="J47" s="770"/>
      <c r="K47" s="770"/>
      <c r="L47" s="770"/>
      <c r="M47" s="770"/>
      <c r="N47" s="770"/>
      <c r="O47" s="770"/>
      <c r="P47" s="770"/>
      <c r="Q47" s="770"/>
      <c r="R47" s="770"/>
      <c r="S47" s="743"/>
      <c r="T47" s="743"/>
      <c r="U47" s="743"/>
      <c r="V47" s="743"/>
      <c r="W47" s="743"/>
      <c r="X47" s="762"/>
      <c r="Y47" s="249"/>
      <c r="Z47" s="249"/>
    </row>
    <row r="48" spans="1:29">
      <c r="A48" s="671" t="s">
        <v>590</v>
      </c>
      <c r="B48" s="683"/>
      <c r="C48" s="226" t="s">
        <v>627</v>
      </c>
      <c r="D48" s="355"/>
      <c r="E48" s="355"/>
      <c r="F48" s="355"/>
      <c r="G48" s="827"/>
      <c r="H48" s="827"/>
      <c r="I48" s="827"/>
      <c r="J48" s="827"/>
      <c r="K48" s="827"/>
      <c r="L48" s="827"/>
      <c r="M48" s="827"/>
      <c r="N48" s="828"/>
      <c r="O48" s="827"/>
      <c r="P48" s="827"/>
      <c r="Q48" s="827"/>
      <c r="R48" s="827"/>
      <c r="S48" s="827"/>
      <c r="T48" s="827"/>
      <c r="U48" s="827"/>
      <c r="V48" s="829"/>
      <c r="W48" s="743"/>
      <c r="X48" s="762"/>
      <c r="Y48" s="249"/>
      <c r="Z48" s="249"/>
    </row>
    <row r="49" spans="1:26">
      <c r="A49" s="671" t="s">
        <v>590</v>
      </c>
      <c r="B49" s="683"/>
      <c r="D49" s="355"/>
      <c r="E49" s="355"/>
      <c r="F49" s="355"/>
      <c r="G49" s="355"/>
      <c r="H49" s="355"/>
      <c r="I49" s="830"/>
      <c r="J49" s="830"/>
      <c r="K49" s="830"/>
      <c r="L49" s="830"/>
      <c r="M49" s="830"/>
      <c r="N49" s="770"/>
      <c r="O49" s="239"/>
      <c r="P49" s="239"/>
      <c r="Q49" s="239"/>
      <c r="R49" s="239"/>
      <c r="S49" s="239"/>
      <c r="T49" s="239"/>
      <c r="U49" s="239"/>
      <c r="V49" s="239"/>
      <c r="W49" s="743"/>
      <c r="X49" s="762"/>
      <c r="Y49" s="249"/>
      <c r="Z49" s="249"/>
    </row>
    <row r="50" spans="1:26">
      <c r="A50" s="671" t="s">
        <v>590</v>
      </c>
      <c r="B50" s="683"/>
      <c r="D50" s="355"/>
      <c r="E50" s="355"/>
      <c r="F50" s="355"/>
      <c r="G50" s="696"/>
      <c r="H50" s="696"/>
      <c r="I50" s="696"/>
      <c r="J50" s="696"/>
      <c r="K50" s="696"/>
      <c r="L50" s="696"/>
      <c r="M50" s="696"/>
      <c r="N50" s="239"/>
      <c r="O50" s="831"/>
      <c r="P50" s="831"/>
      <c r="Q50" s="831"/>
      <c r="R50" s="831"/>
      <c r="S50" s="831"/>
      <c r="T50" s="831"/>
      <c r="U50" s="831"/>
      <c r="V50" s="832"/>
      <c r="W50" s="743"/>
      <c r="X50" s="762"/>
      <c r="Y50" s="249"/>
      <c r="Z50" s="249"/>
    </row>
    <row r="51" spans="1:26">
      <c r="A51" s="671" t="s">
        <v>590</v>
      </c>
      <c r="B51" s="683"/>
      <c r="C51" s="226" t="s">
        <v>29</v>
      </c>
      <c r="D51" s="355"/>
      <c r="E51" s="355"/>
      <c r="F51" s="355"/>
      <c r="G51" s="243"/>
      <c r="H51" s="243"/>
      <c r="I51" s="833"/>
      <c r="J51" s="833"/>
      <c r="K51" s="833"/>
      <c r="L51" s="833"/>
      <c r="M51" s="833"/>
      <c r="N51" s="770"/>
      <c r="O51" s="243"/>
      <c r="P51" s="243"/>
      <c r="Q51" s="244"/>
      <c r="R51" s="244"/>
      <c r="S51" s="244"/>
      <c r="T51" s="244"/>
      <c r="U51" s="244"/>
      <c r="V51" s="243"/>
      <c r="W51" s="743"/>
      <c r="X51" s="762"/>
      <c r="Y51" s="249"/>
      <c r="Z51" s="249"/>
    </row>
    <row r="52" spans="1:26">
      <c r="A52" s="671" t="s">
        <v>590</v>
      </c>
      <c r="B52" s="683"/>
      <c r="C52" s="226" t="s">
        <v>628</v>
      </c>
      <c r="D52" s="355"/>
      <c r="E52" s="355"/>
      <c r="F52" s="355"/>
      <c r="G52" s="812"/>
      <c r="H52" s="812"/>
      <c r="I52" s="834"/>
      <c r="J52" s="834"/>
      <c r="K52" s="834"/>
      <c r="L52" s="834"/>
      <c r="M52" s="834"/>
      <c r="N52" s="813"/>
      <c r="O52" s="812"/>
      <c r="P52" s="812"/>
      <c r="Q52" s="834"/>
      <c r="R52" s="834"/>
      <c r="S52" s="834"/>
      <c r="T52" s="834"/>
      <c r="U52" s="834"/>
      <c r="V52" s="812"/>
      <c r="W52" s="782"/>
      <c r="X52" s="835"/>
      <c r="Y52" s="249"/>
      <c r="Z52" s="249"/>
    </row>
    <row r="53" spans="1:26">
      <c r="A53" s="671" t="s">
        <v>590</v>
      </c>
      <c r="B53" s="683"/>
      <c r="D53" s="355"/>
      <c r="E53" s="355"/>
      <c r="F53" s="355"/>
      <c r="G53" s="355"/>
      <c r="H53" s="355"/>
      <c r="I53" s="830"/>
      <c r="J53" s="830"/>
      <c r="K53" s="830"/>
      <c r="L53" s="830"/>
      <c r="M53" s="830"/>
      <c r="N53" s="770"/>
      <c r="O53" s="239"/>
      <c r="P53" s="239"/>
      <c r="Q53" s="239"/>
      <c r="R53" s="239"/>
      <c r="S53" s="239"/>
      <c r="T53" s="239"/>
      <c r="U53" s="239"/>
      <c r="V53" s="239"/>
      <c r="W53" s="743"/>
      <c r="X53" s="762"/>
      <c r="Y53" s="249"/>
      <c r="Z53" s="249"/>
    </row>
    <row r="54" spans="1:26">
      <c r="A54" s="671" t="s">
        <v>590</v>
      </c>
      <c r="B54" s="683"/>
      <c r="C54" s="252"/>
      <c r="D54" s="355"/>
      <c r="E54" s="355"/>
      <c r="F54" s="355"/>
      <c r="G54" s="696"/>
      <c r="H54" s="696"/>
      <c r="I54" s="696"/>
      <c r="J54" s="696"/>
      <c r="K54" s="696"/>
      <c r="L54" s="696"/>
      <c r="M54" s="696"/>
      <c r="N54" s="770"/>
      <c r="O54" s="239"/>
      <c r="P54" s="239"/>
      <c r="Q54" s="239"/>
      <c r="R54" s="239"/>
      <c r="S54" s="239"/>
      <c r="T54" s="239"/>
      <c r="U54" s="239"/>
      <c r="V54" s="239"/>
      <c r="W54" s="743"/>
      <c r="X54" s="762"/>
      <c r="Y54" s="249"/>
      <c r="Z54" s="249"/>
    </row>
    <row r="55" spans="1:26">
      <c r="A55" s="671" t="s">
        <v>590</v>
      </c>
      <c r="B55" s="683"/>
      <c r="C55" s="226" t="s">
        <v>29</v>
      </c>
      <c r="D55" s="355"/>
      <c r="E55" s="355"/>
      <c r="F55" s="355"/>
      <c r="G55" s="241"/>
      <c r="H55" s="241"/>
      <c r="I55" s="833"/>
      <c r="J55" s="833"/>
      <c r="K55" s="833"/>
      <c r="L55" s="833"/>
      <c r="M55" s="241"/>
      <c r="N55" s="770"/>
      <c r="O55" s="239"/>
      <c r="P55" s="239"/>
      <c r="Q55" s="239"/>
      <c r="R55" s="239"/>
      <c r="S55" s="239"/>
      <c r="T55" s="239"/>
      <c r="U55" s="239"/>
      <c r="V55" s="239"/>
      <c r="W55" s="743"/>
      <c r="X55" s="762"/>
      <c r="Y55" s="249"/>
      <c r="Z55" s="249"/>
    </row>
    <row r="56" spans="1:26">
      <c r="A56" s="671" t="s">
        <v>590</v>
      </c>
      <c r="B56" s="683"/>
      <c r="C56" s="226" t="s">
        <v>628</v>
      </c>
      <c r="D56" s="355"/>
      <c r="E56" s="355"/>
      <c r="F56" s="355"/>
      <c r="G56" s="241"/>
      <c r="H56" s="241"/>
      <c r="I56" s="836"/>
      <c r="J56" s="836"/>
      <c r="K56" s="836"/>
      <c r="L56" s="836"/>
      <c r="M56" s="836"/>
      <c r="N56" s="770"/>
      <c r="O56" s="239"/>
      <c r="P56" s="239"/>
      <c r="Q56" s="239"/>
      <c r="R56" s="239"/>
      <c r="S56" s="239"/>
      <c r="T56" s="239"/>
      <c r="U56" s="239"/>
      <c r="V56" s="239"/>
      <c r="W56" s="743"/>
      <c r="X56" s="762"/>
      <c r="Y56" s="249"/>
      <c r="Z56" s="249"/>
    </row>
    <row r="57" spans="1:26">
      <c r="A57" s="671"/>
      <c r="B57" s="744"/>
      <c r="X57" s="683"/>
    </row>
    <row r="58" spans="1:26" ht="63" customHeight="1" thickBot="1">
      <c r="A58" s="671"/>
      <c r="B58" s="683"/>
      <c r="C58" s="771" t="s">
        <v>610</v>
      </c>
      <c r="D58" s="766"/>
      <c r="E58" s="766"/>
      <c r="F58" s="766"/>
      <c r="G58" s="766"/>
      <c r="H58" s="766"/>
      <c r="I58" s="766"/>
      <c r="J58" s="766"/>
      <c r="K58" s="766"/>
      <c r="L58" s="766"/>
      <c r="M58" s="766"/>
      <c r="N58" s="766"/>
      <c r="O58" s="766"/>
      <c r="P58" s="766"/>
      <c r="Q58" s="766"/>
      <c r="R58" s="766"/>
      <c r="S58" s="766"/>
      <c r="T58" s="766"/>
      <c r="U58" s="766"/>
      <c r="V58" s="766"/>
      <c r="W58" s="766"/>
      <c r="X58" s="837"/>
      <c r="Y58" s="249"/>
      <c r="Z58" s="249"/>
    </row>
    <row r="59" spans="1:26" ht="31.8">
      <c r="A59" s="671"/>
      <c r="B59" s="683"/>
      <c r="C59" s="738" t="s">
        <v>611</v>
      </c>
      <c r="D59" s="739"/>
      <c r="E59" s="739"/>
      <c r="F59" s="739"/>
      <c r="G59" s="739"/>
      <c r="H59" s="739"/>
      <c r="I59" s="739"/>
      <c r="J59" s="740"/>
      <c r="K59" s="740"/>
      <c r="L59" s="740"/>
      <c r="M59" s="740"/>
      <c r="N59" s="740"/>
      <c r="O59" s="740"/>
      <c r="P59" s="740"/>
      <c r="Q59" s="740"/>
      <c r="R59" s="739"/>
      <c r="S59" s="739"/>
      <c r="T59" s="739"/>
      <c r="U59" s="739"/>
      <c r="V59" s="739"/>
      <c r="W59" s="741" t="s">
        <v>55</v>
      </c>
      <c r="X59" s="838"/>
      <c r="Y59" s="249"/>
      <c r="Z59" s="249"/>
    </row>
    <row r="60" spans="1:26">
      <c r="A60" s="671"/>
      <c r="B60" s="744"/>
      <c r="C60" s="742" t="s">
        <v>232</v>
      </c>
      <c r="D60" s="743"/>
      <c r="E60" s="743"/>
      <c r="F60" s="743"/>
      <c r="G60" s="743"/>
      <c r="H60" s="743"/>
      <c r="I60" s="743"/>
      <c r="J60" s="743"/>
      <c r="K60" s="743"/>
      <c r="L60" s="743"/>
      <c r="M60" s="743"/>
      <c r="N60" s="743"/>
      <c r="O60" s="743"/>
      <c r="P60" s="743"/>
      <c r="Q60" s="743"/>
      <c r="R60" s="743"/>
      <c r="S60" s="743"/>
      <c r="T60" s="743"/>
      <c r="U60" s="743"/>
      <c r="V60" s="743"/>
      <c r="W60" s="249" t="s">
        <v>612</v>
      </c>
      <c r="X60" s="839"/>
      <c r="Y60" s="239"/>
      <c r="Z60" s="743"/>
    </row>
  </sheetData>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
  <sheetViews>
    <sheetView workbookViewId="0"/>
  </sheetViews>
  <sheetFormatPr defaultRowHeight="13.2"/>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A44"/>
  <sheetViews>
    <sheetView workbookViewId="0"/>
  </sheetViews>
  <sheetFormatPr defaultColWidth="5.88671875" defaultRowHeight="13.8"/>
  <cols>
    <col min="1" max="2" width="2.88671875" style="226" customWidth="1"/>
    <col min="3" max="3" width="7.6640625" style="226" customWidth="1"/>
    <col min="4" max="4" width="5.109375" style="226" customWidth="1"/>
    <col min="5" max="5" width="7.6640625" style="226" customWidth="1"/>
    <col min="6" max="6" width="14.109375" style="226" customWidth="1"/>
    <col min="7" max="7" width="13.33203125" style="226" customWidth="1"/>
    <col min="8" max="8" width="10.109375" style="226" customWidth="1"/>
    <col min="9" max="9" width="2" style="226" customWidth="1"/>
    <col min="10" max="10" width="7.44140625" style="226" bestFit="1" customWidth="1"/>
    <col min="11" max="11" width="2" style="226" customWidth="1"/>
    <col min="12" max="12" width="10.109375" style="226" customWidth="1"/>
    <col min="13" max="13" width="2" style="226" customWidth="1"/>
    <col min="14" max="14" width="10.109375" style="226" customWidth="1"/>
    <col min="15" max="15" width="2" style="226" customWidth="1"/>
    <col min="16" max="16" width="10.109375" style="226" customWidth="1"/>
    <col min="17" max="17" width="2" style="226" customWidth="1"/>
    <col min="18" max="18" width="10.109375" style="226" customWidth="1"/>
    <col min="19" max="19" width="2" style="226" customWidth="1"/>
    <col min="20" max="20" width="10.109375" style="226" customWidth="1"/>
    <col min="21" max="21" width="2" style="226" customWidth="1"/>
    <col min="22" max="22" width="10.109375" style="226" customWidth="1"/>
    <col min="23" max="23" width="2" style="226" customWidth="1"/>
    <col min="24" max="24" width="23.6640625" style="226" customWidth="1"/>
    <col min="25" max="16384" width="5.88671875" style="686"/>
  </cols>
  <sheetData>
    <row r="1" spans="1:24" s="682" customFormat="1" ht="28.8" thickBot="1">
      <c r="A1" s="671"/>
      <c r="B1" s="672"/>
      <c r="C1" s="673" t="s">
        <v>505</v>
      </c>
      <c r="D1" s="674"/>
      <c r="E1" s="674"/>
      <c r="F1" s="674"/>
      <c r="G1" s="674"/>
      <c r="H1" s="674"/>
      <c r="I1" s="675"/>
      <c r="J1" s="675"/>
      <c r="K1" s="675"/>
      <c r="L1" s="676"/>
      <c r="M1" s="675"/>
      <c r="N1" s="677"/>
      <c r="O1" s="678"/>
      <c r="P1" s="679"/>
      <c r="Q1" s="678"/>
      <c r="R1" s="679"/>
      <c r="S1" s="678"/>
      <c r="T1" s="680"/>
      <c r="U1" s="677"/>
      <c r="V1" s="678"/>
      <c r="W1" s="678"/>
      <c r="X1" s="681" t="s">
        <v>581</v>
      </c>
    </row>
    <row r="2" spans="1:24" ht="18">
      <c r="A2" s="671"/>
      <c r="B2" s="683"/>
      <c r="C2" s="684" t="s">
        <v>550</v>
      </c>
      <c r="D2" s="685"/>
      <c r="E2" s="685"/>
      <c r="F2" s="685"/>
      <c r="G2" s="685"/>
      <c r="H2" s="685"/>
      <c r="I2" s="685"/>
      <c r="J2" s="685"/>
      <c r="K2" s="685"/>
      <c r="L2" s="685"/>
      <c r="M2" s="685"/>
    </row>
    <row r="3" spans="1:24" ht="20.399999999999999">
      <c r="A3" s="671"/>
      <c r="B3" s="687"/>
      <c r="C3" s="688" t="s">
        <v>582</v>
      </c>
      <c r="D3" s="689"/>
      <c r="E3" s="689"/>
      <c r="F3" s="690"/>
      <c r="G3" s="690"/>
      <c r="H3" s="690"/>
      <c r="I3" s="690"/>
      <c r="J3" s="690"/>
      <c r="K3" s="690"/>
      <c r="L3" s="690"/>
      <c r="M3" s="690"/>
      <c r="N3" s="691"/>
      <c r="O3" s="691"/>
      <c r="P3" s="691"/>
      <c r="Q3" s="691"/>
      <c r="R3" s="691"/>
      <c r="S3" s="691"/>
      <c r="T3" s="691"/>
      <c r="U3" s="691"/>
      <c r="V3" s="691"/>
      <c r="W3" s="691"/>
      <c r="X3" s="691"/>
    </row>
    <row r="4" spans="1:24" ht="15.6">
      <c r="A4" s="671"/>
      <c r="B4" s="687"/>
      <c r="C4" s="692" t="s">
        <v>718</v>
      </c>
      <c r="D4" s="692"/>
      <c r="E4" s="692"/>
      <c r="F4" s="693"/>
      <c r="G4" s="693"/>
      <c r="H4" s="693"/>
      <c r="I4" s="693"/>
      <c r="J4" s="693"/>
      <c r="K4" s="693"/>
      <c r="L4" s="693"/>
      <c r="M4" s="693"/>
      <c r="N4" s="694"/>
      <c r="O4" s="693"/>
      <c r="P4" s="693"/>
      <c r="Q4" s="693"/>
      <c r="R4" s="693"/>
      <c r="S4" s="693"/>
      <c r="T4" s="693"/>
      <c r="U4" s="693"/>
      <c r="V4" s="693"/>
      <c r="W4" s="693"/>
      <c r="X4" s="693"/>
    </row>
    <row r="5" spans="1:24" ht="15.6">
      <c r="A5" s="671"/>
      <c r="B5" s="687"/>
      <c r="C5" s="692" t="s">
        <v>719</v>
      </c>
      <c r="D5" s="692"/>
      <c r="E5" s="692"/>
      <c r="F5" s="693"/>
      <c r="G5" s="693"/>
      <c r="L5" s="693"/>
      <c r="M5" s="693"/>
      <c r="N5" s="693"/>
      <c r="O5" s="693"/>
      <c r="P5" s="249"/>
      <c r="Q5" s="693"/>
      <c r="R5" s="249" t="s">
        <v>148</v>
      </c>
      <c r="S5" s="693"/>
      <c r="T5" s="249"/>
      <c r="U5" s="693"/>
      <c r="V5" s="693"/>
      <c r="W5" s="693"/>
      <c r="X5" s="693"/>
    </row>
    <row r="6" spans="1:24">
      <c r="A6" s="671"/>
      <c r="B6" s="683"/>
      <c r="N6" s="249"/>
      <c r="P6" s="249" t="s">
        <v>148</v>
      </c>
      <c r="Q6" s="249"/>
      <c r="R6" s="249" t="s">
        <v>583</v>
      </c>
      <c r="S6" s="249"/>
      <c r="T6" s="249" t="s">
        <v>148</v>
      </c>
      <c r="U6" s="249"/>
      <c r="W6" s="249"/>
      <c r="X6" s="249"/>
    </row>
    <row r="7" spans="1:24">
      <c r="A7" s="671"/>
      <c r="B7" s="683"/>
      <c r="F7" s="695"/>
      <c r="G7" s="695"/>
      <c r="L7" s="249" t="s">
        <v>69</v>
      </c>
      <c r="M7" s="249"/>
      <c r="N7" s="249" t="s">
        <v>148</v>
      </c>
      <c r="O7" s="249"/>
      <c r="P7" s="249" t="s">
        <v>584</v>
      </c>
      <c r="Q7" s="249"/>
      <c r="R7" s="249" t="s">
        <v>584</v>
      </c>
      <c r="S7" s="249"/>
      <c r="T7" s="249" t="s">
        <v>170</v>
      </c>
      <c r="U7" s="249"/>
      <c r="V7" s="249" t="s">
        <v>36</v>
      </c>
      <c r="W7" s="249"/>
      <c r="X7" s="249"/>
    </row>
    <row r="8" spans="1:24">
      <c r="A8" s="671"/>
      <c r="B8" s="683"/>
      <c r="G8" s="696" t="s">
        <v>585</v>
      </c>
      <c r="H8" s="696" t="s">
        <v>586</v>
      </c>
      <c r="L8" s="697" t="s">
        <v>587</v>
      </c>
      <c r="M8" s="253"/>
      <c r="N8" s="697" t="s">
        <v>588</v>
      </c>
      <c r="O8" s="253"/>
      <c r="P8" s="697" t="s">
        <v>589</v>
      </c>
      <c r="Q8" s="253"/>
      <c r="R8" s="697" t="s">
        <v>589</v>
      </c>
      <c r="S8" s="253"/>
      <c r="T8" s="697" t="s">
        <v>168</v>
      </c>
      <c r="U8" s="253"/>
      <c r="V8" s="697" t="s">
        <v>169</v>
      </c>
      <c r="W8" s="253"/>
      <c r="X8" s="249"/>
    </row>
    <row r="9" spans="1:24">
      <c r="A9" s="671" t="s">
        <v>232</v>
      </c>
      <c r="B9" s="683">
        <v>1</v>
      </c>
      <c r="L9" s="698"/>
      <c r="M9" s="694"/>
      <c r="N9" s="699"/>
      <c r="O9" s="700"/>
      <c r="P9" s="699"/>
      <c r="Q9" s="694"/>
      <c r="R9" s="701"/>
      <c r="S9" s="702"/>
      <c r="T9" s="701"/>
      <c r="U9" s="702"/>
      <c r="V9" s="703"/>
      <c r="W9" s="704"/>
      <c r="X9" s="705" t="s">
        <v>232</v>
      </c>
    </row>
    <row r="10" spans="1:24">
      <c r="A10" s="671" t="s">
        <v>232</v>
      </c>
      <c r="B10" s="683">
        <v>2</v>
      </c>
      <c r="L10" s="698"/>
      <c r="M10" s="694"/>
      <c r="N10" s="699"/>
      <c r="O10" s="700"/>
      <c r="P10" s="699"/>
      <c r="Q10" s="694"/>
      <c r="R10" s="701"/>
      <c r="S10" s="702"/>
      <c r="T10" s="701"/>
      <c r="U10" s="702"/>
      <c r="V10" s="703"/>
      <c r="W10" s="704"/>
      <c r="X10" s="705" t="s">
        <v>232</v>
      </c>
    </row>
    <row r="11" spans="1:24">
      <c r="A11" s="671" t="s">
        <v>232</v>
      </c>
      <c r="B11" s="683">
        <v>3</v>
      </c>
      <c r="L11" s="698"/>
      <c r="M11" s="694"/>
      <c r="N11" s="699"/>
      <c r="O11" s="700"/>
      <c r="P11" s="699"/>
      <c r="Q11" s="694"/>
      <c r="R11" s="701"/>
      <c r="S11" s="702"/>
      <c r="T11" s="701"/>
      <c r="U11" s="702"/>
      <c r="V11" s="703"/>
      <c r="W11" s="704"/>
      <c r="X11" s="705" t="s">
        <v>232</v>
      </c>
    </row>
    <row r="12" spans="1:24">
      <c r="A12" s="671" t="s">
        <v>590</v>
      </c>
      <c r="B12" s="683">
        <v>4</v>
      </c>
      <c r="L12" s="698"/>
      <c r="M12" s="694"/>
      <c r="N12" s="699"/>
      <c r="O12" s="700"/>
      <c r="P12" s="699"/>
      <c r="Q12" s="694"/>
      <c r="R12" s="701"/>
      <c r="S12" s="702"/>
      <c r="T12" s="701"/>
      <c r="U12" s="702"/>
      <c r="V12" s="703"/>
      <c r="W12" s="704"/>
      <c r="X12" s="705" t="s">
        <v>232</v>
      </c>
    </row>
    <row r="13" spans="1:24">
      <c r="A13" s="671" t="s">
        <v>590</v>
      </c>
      <c r="B13" s="683">
        <v>5</v>
      </c>
      <c r="L13" s="698"/>
      <c r="M13" s="694"/>
      <c r="N13" s="699"/>
      <c r="O13" s="700"/>
      <c r="P13" s="699"/>
      <c r="Q13" s="694"/>
      <c r="R13" s="701"/>
      <c r="S13" s="702"/>
      <c r="T13" s="701"/>
      <c r="U13" s="702"/>
      <c r="V13" s="703"/>
      <c r="W13" s="704"/>
      <c r="X13" s="705" t="s">
        <v>232</v>
      </c>
    </row>
    <row r="14" spans="1:24">
      <c r="A14" s="671" t="s">
        <v>590</v>
      </c>
      <c r="B14" s="683">
        <v>6</v>
      </c>
      <c r="L14" s="698"/>
      <c r="M14" s="694"/>
      <c r="N14" s="699"/>
      <c r="O14" s="700"/>
      <c r="P14" s="699"/>
      <c r="Q14" s="694"/>
      <c r="R14" s="701"/>
      <c r="S14" s="702"/>
      <c r="T14" s="701"/>
      <c r="U14" s="702"/>
      <c r="V14" s="703"/>
      <c r="W14" s="704"/>
      <c r="X14" s="705" t="s">
        <v>232</v>
      </c>
    </row>
    <row r="15" spans="1:24">
      <c r="A15" s="671" t="s">
        <v>590</v>
      </c>
      <c r="B15" s="683">
        <v>7</v>
      </c>
      <c r="L15" s="698"/>
      <c r="M15" s="694"/>
      <c r="N15" s="699"/>
      <c r="O15" s="700"/>
      <c r="P15" s="699"/>
      <c r="Q15" s="694"/>
      <c r="R15" s="701"/>
      <c r="S15" s="702"/>
      <c r="T15" s="701"/>
      <c r="U15" s="702"/>
      <c r="V15" s="703"/>
      <c r="W15" s="704"/>
      <c r="X15" s="705" t="s">
        <v>232</v>
      </c>
    </row>
    <row r="16" spans="1:24">
      <c r="A16" s="671" t="s">
        <v>590</v>
      </c>
      <c r="B16" s="683">
        <v>8</v>
      </c>
      <c r="L16" s="698"/>
      <c r="M16" s="694"/>
      <c r="N16" s="699"/>
      <c r="O16" s="700"/>
      <c r="P16" s="699"/>
      <c r="Q16" s="694"/>
      <c r="R16" s="701"/>
      <c r="S16" s="702"/>
      <c r="T16" s="701"/>
      <c r="U16" s="702"/>
      <c r="V16" s="703"/>
      <c r="W16" s="704"/>
      <c r="X16" s="705" t="s">
        <v>232</v>
      </c>
    </row>
    <row r="17" spans="1:27">
      <c r="A17" s="671" t="s">
        <v>590</v>
      </c>
      <c r="B17" s="683">
        <v>9</v>
      </c>
      <c r="L17" s="698"/>
      <c r="M17" s="694"/>
      <c r="N17" s="699"/>
      <c r="O17" s="700"/>
      <c r="P17" s="699"/>
      <c r="Q17" s="694"/>
      <c r="R17" s="701"/>
      <c r="S17" s="702"/>
      <c r="T17" s="701"/>
      <c r="U17" s="702"/>
      <c r="V17" s="703"/>
      <c r="W17" s="704"/>
      <c r="X17" s="705" t="s">
        <v>232</v>
      </c>
    </row>
    <row r="18" spans="1:27">
      <c r="A18" s="671" t="s">
        <v>590</v>
      </c>
      <c r="B18" s="683">
        <v>10</v>
      </c>
      <c r="L18" s="698"/>
      <c r="M18" s="694"/>
      <c r="N18" s="699"/>
      <c r="O18" s="700"/>
      <c r="P18" s="699"/>
      <c r="Q18" s="694"/>
      <c r="R18" s="701"/>
      <c r="S18" s="702"/>
      <c r="T18" s="701"/>
      <c r="U18" s="702"/>
      <c r="V18" s="703"/>
      <c r="W18" s="704"/>
      <c r="X18" s="705" t="s">
        <v>232</v>
      </c>
    </row>
    <row r="19" spans="1:27">
      <c r="A19" s="671" t="s">
        <v>590</v>
      </c>
      <c r="B19" s="683">
        <v>11</v>
      </c>
      <c r="L19" s="698"/>
      <c r="M19" s="694"/>
      <c r="N19" s="699"/>
      <c r="O19" s="700"/>
      <c r="P19" s="699"/>
      <c r="Q19" s="694"/>
      <c r="R19" s="701"/>
      <c r="S19" s="702"/>
      <c r="T19" s="701"/>
      <c r="U19" s="702"/>
      <c r="V19" s="703"/>
      <c r="W19" s="704"/>
      <c r="X19" s="705" t="s">
        <v>232</v>
      </c>
    </row>
    <row r="20" spans="1:27">
      <c r="A20" s="671" t="s">
        <v>590</v>
      </c>
      <c r="B20" s="683">
        <v>12</v>
      </c>
      <c r="L20" s="698"/>
      <c r="M20" s="694"/>
      <c r="N20" s="699"/>
      <c r="O20" s="700"/>
      <c r="P20" s="699"/>
      <c r="Q20" s="694"/>
      <c r="R20" s="701"/>
      <c r="S20" s="702"/>
      <c r="T20" s="701"/>
      <c r="U20" s="702"/>
      <c r="V20" s="703"/>
      <c r="W20" s="704"/>
      <c r="X20" s="705" t="s">
        <v>232</v>
      </c>
      <c r="AA20" s="686" t="s">
        <v>232</v>
      </c>
    </row>
    <row r="21" spans="1:27">
      <c r="A21" s="671"/>
      <c r="B21" s="683"/>
      <c r="C21" s="686"/>
      <c r="D21" s="686"/>
      <c r="E21" s="686"/>
      <c r="F21" s="706"/>
      <c r="J21" s="686"/>
      <c r="L21" s="707"/>
      <c r="M21" s="708"/>
      <c r="N21" s="686"/>
      <c r="O21" s="686"/>
      <c r="P21" s="686"/>
      <c r="Q21" s="709"/>
      <c r="R21" s="710"/>
      <c r="S21" s="686"/>
      <c r="T21" s="710"/>
      <c r="U21" s="686"/>
      <c r="V21" s="711"/>
      <c r="W21" s="712"/>
      <c r="X21" s="249"/>
    </row>
    <row r="22" spans="1:27">
      <c r="A22" s="671"/>
      <c r="B22" s="683"/>
      <c r="C22" s="686"/>
      <c r="D22" s="686"/>
      <c r="E22" s="686"/>
      <c r="F22" s="686"/>
      <c r="J22" s="686"/>
      <c r="L22" s="713"/>
      <c r="M22" s="713"/>
      <c r="N22" s="686"/>
      <c r="O22" s="686"/>
      <c r="P22" s="686"/>
      <c r="Q22" s="714"/>
      <c r="R22" s="715"/>
      <c r="S22" s="686"/>
      <c r="T22" s="715"/>
      <c r="U22" s="686"/>
      <c r="V22" s="703"/>
      <c r="W22" s="716"/>
      <c r="X22" s="249"/>
    </row>
    <row r="23" spans="1:27">
      <c r="A23" s="671"/>
      <c r="B23" s="683"/>
      <c r="L23" s="686"/>
      <c r="X23" s="249"/>
    </row>
    <row r="24" spans="1:27" s="226" customFormat="1" ht="14.4" thickBot="1">
      <c r="A24" s="671"/>
      <c r="B24" s="683"/>
      <c r="C24" s="717" t="s">
        <v>591</v>
      </c>
      <c r="D24" s="717"/>
      <c r="E24" s="717"/>
      <c r="F24" s="717"/>
      <c r="G24" s="717"/>
      <c r="H24" s="717"/>
      <c r="I24" s="717"/>
      <c r="J24" s="717"/>
      <c r="L24" s="717" t="s">
        <v>592</v>
      </c>
      <c r="M24" s="717"/>
      <c r="N24" s="717"/>
      <c r="O24" s="717"/>
      <c r="P24" s="717"/>
      <c r="Q24" s="717"/>
      <c r="R24" s="717"/>
      <c r="S24" s="717"/>
      <c r="T24" s="717"/>
      <c r="U24" s="717"/>
      <c r="V24" s="717"/>
      <c r="X24" s="249"/>
    </row>
    <row r="25" spans="1:27" s="226" customFormat="1">
      <c r="A25" s="671"/>
      <c r="B25" s="683"/>
      <c r="C25" s="226" t="s">
        <v>593</v>
      </c>
      <c r="J25" s="718">
        <v>0</v>
      </c>
      <c r="L25" s="226" t="s">
        <v>594</v>
      </c>
      <c r="V25" s="719">
        <v>0</v>
      </c>
      <c r="X25" s="249"/>
    </row>
    <row r="26" spans="1:27" s="226" customFormat="1">
      <c r="A26" s="671"/>
      <c r="B26" s="683"/>
      <c r="C26" s="251" t="s">
        <v>595</v>
      </c>
      <c r="D26" s="251"/>
      <c r="E26" s="251"/>
      <c r="J26" s="720">
        <v>0</v>
      </c>
      <c r="L26" s="226" t="s">
        <v>596</v>
      </c>
      <c r="V26" s="721">
        <v>0</v>
      </c>
    </row>
    <row r="27" spans="1:27" s="226" customFormat="1">
      <c r="A27" s="671"/>
      <c r="B27" s="683"/>
      <c r="C27" s="251" t="s">
        <v>597</v>
      </c>
      <c r="D27" s="251"/>
      <c r="E27" s="251"/>
      <c r="J27" s="720">
        <v>0</v>
      </c>
      <c r="L27" s="226" t="s">
        <v>597</v>
      </c>
      <c r="V27" s="722">
        <v>0</v>
      </c>
      <c r="X27" s="249"/>
    </row>
    <row r="28" spans="1:27" s="226" customFormat="1">
      <c r="A28" s="671"/>
      <c r="B28" s="683"/>
      <c r="C28" s="251" t="s">
        <v>598</v>
      </c>
      <c r="D28" s="251"/>
      <c r="E28" s="251"/>
      <c r="J28" s="723">
        <v>0</v>
      </c>
      <c r="L28" s="226" t="s">
        <v>599</v>
      </c>
      <c r="V28" s="719">
        <v>0</v>
      </c>
      <c r="X28" s="249"/>
    </row>
    <row r="29" spans="1:27" s="226" customFormat="1">
      <c r="A29" s="671"/>
      <c r="B29" s="683"/>
      <c r="C29" s="251" t="s">
        <v>600</v>
      </c>
      <c r="D29" s="251"/>
      <c r="E29" s="251"/>
      <c r="J29" s="718">
        <v>0</v>
      </c>
      <c r="X29" s="249"/>
    </row>
    <row r="30" spans="1:27" s="226" customFormat="1" ht="14.4" thickBot="1">
      <c r="A30" s="671"/>
      <c r="B30" s="683"/>
      <c r="C30" s="251" t="s">
        <v>601</v>
      </c>
      <c r="D30" s="251"/>
      <c r="E30" s="251"/>
      <c r="J30" s="723">
        <v>0</v>
      </c>
      <c r="L30" s="717" t="s">
        <v>582</v>
      </c>
      <c r="M30" s="717"/>
      <c r="N30" s="717"/>
      <c r="O30" s="717"/>
      <c r="P30" s="717"/>
      <c r="Q30" s="717"/>
      <c r="R30" s="717"/>
      <c r="S30" s="717"/>
      <c r="T30" s="717"/>
      <c r="U30" s="717"/>
      <c r="V30" s="717"/>
      <c r="X30" s="249"/>
    </row>
    <row r="31" spans="1:27" s="226" customFormat="1">
      <c r="A31" s="671"/>
      <c r="B31" s="683"/>
      <c r="C31" s="251" t="s">
        <v>602</v>
      </c>
      <c r="D31" s="251"/>
      <c r="E31" s="251"/>
      <c r="J31" s="723">
        <v>0</v>
      </c>
      <c r="L31" s="226" t="s">
        <v>70</v>
      </c>
      <c r="N31" s="249"/>
      <c r="O31" s="249" t="s">
        <v>603</v>
      </c>
      <c r="P31" s="724">
        <v>0</v>
      </c>
      <c r="S31" s="725" t="s">
        <v>173</v>
      </c>
      <c r="T31" s="726">
        <v>0</v>
      </c>
      <c r="U31" s="727"/>
      <c r="V31" s="723">
        <v>0</v>
      </c>
      <c r="X31" s="249"/>
    </row>
    <row r="32" spans="1:27" s="226" customFormat="1">
      <c r="A32" s="671"/>
      <c r="B32" s="683"/>
      <c r="C32" s="251" t="s">
        <v>604</v>
      </c>
      <c r="J32" s="723">
        <v>0</v>
      </c>
      <c r="L32" s="226" t="s">
        <v>69</v>
      </c>
      <c r="N32" s="249"/>
      <c r="O32" s="249" t="s">
        <v>603</v>
      </c>
      <c r="P32" s="724">
        <v>1</v>
      </c>
      <c r="S32" s="725" t="s">
        <v>174</v>
      </c>
      <c r="T32" s="726">
        <v>0</v>
      </c>
      <c r="U32" s="727"/>
      <c r="V32" s="728">
        <v>0</v>
      </c>
      <c r="X32" s="249"/>
    </row>
    <row r="33" spans="1:24" s="226" customFormat="1" ht="14.4" thickBot="1">
      <c r="A33" s="671"/>
      <c r="B33" s="683"/>
      <c r="C33" s="251" t="s">
        <v>232</v>
      </c>
      <c r="D33" s="251"/>
      <c r="E33" s="251"/>
      <c r="J33" s="729" t="s">
        <v>232</v>
      </c>
      <c r="L33" s="226" t="s">
        <v>119</v>
      </c>
      <c r="V33" s="730">
        <v>0</v>
      </c>
    </row>
    <row r="34" spans="1:24" s="226" customFormat="1" ht="14.4" thickBot="1">
      <c r="A34" s="671"/>
      <c r="B34" s="683"/>
      <c r="C34" s="226" t="s">
        <v>312</v>
      </c>
      <c r="J34" s="719">
        <v>0</v>
      </c>
      <c r="L34" s="731" t="s">
        <v>605</v>
      </c>
      <c r="M34" s="732"/>
      <c r="N34" s="732"/>
      <c r="O34" s="732"/>
      <c r="P34" s="732"/>
      <c r="Q34" s="732"/>
      <c r="R34" s="733"/>
      <c r="S34" s="733"/>
      <c r="T34" s="733"/>
      <c r="U34" s="733"/>
      <c r="V34" s="734">
        <v>0</v>
      </c>
      <c r="X34" s="735" t="s">
        <v>232</v>
      </c>
    </row>
    <row r="35" spans="1:24" s="226" customFormat="1">
      <c r="A35" s="671" t="s">
        <v>590</v>
      </c>
      <c r="B35" s="683"/>
      <c r="X35" s="249"/>
    </row>
    <row r="36" spans="1:24" s="226" customFormat="1">
      <c r="A36" s="671" t="s">
        <v>590</v>
      </c>
      <c r="B36" s="683"/>
      <c r="N36" s="736"/>
      <c r="O36" s="736"/>
      <c r="P36" s="736"/>
      <c r="Q36" s="736"/>
      <c r="R36" s="356"/>
      <c r="S36" s="356"/>
      <c r="T36" s="356"/>
      <c r="U36" s="356"/>
      <c r="V36" s="737"/>
      <c r="X36" s="249"/>
    </row>
    <row r="37" spans="1:24" s="226" customFormat="1">
      <c r="A37" s="671"/>
      <c r="B37" s="683"/>
      <c r="C37" s="250"/>
      <c r="D37" s="250"/>
      <c r="E37" s="250"/>
      <c r="X37" s="249"/>
    </row>
    <row r="38" spans="1:24" s="226" customFormat="1">
      <c r="A38" s="671"/>
      <c r="B38" s="683"/>
      <c r="M38" s="249"/>
      <c r="X38" s="249"/>
    </row>
    <row r="39" spans="1:24" s="226" customFormat="1">
      <c r="A39" s="671"/>
      <c r="B39" s="683"/>
      <c r="M39" s="249"/>
      <c r="X39" s="249"/>
    </row>
    <row r="40" spans="1:24" s="226" customFormat="1">
      <c r="A40" s="671"/>
      <c r="B40" s="683"/>
      <c r="M40" s="249"/>
      <c r="X40" s="249"/>
    </row>
    <row r="41" spans="1:24" s="226" customFormat="1">
      <c r="A41" s="671"/>
      <c r="B41" s="683"/>
      <c r="F41" s="249"/>
      <c r="G41" s="249"/>
      <c r="H41" s="249"/>
      <c r="I41" s="249"/>
      <c r="J41" s="249"/>
      <c r="K41" s="249"/>
      <c r="W41" s="249"/>
      <c r="X41" s="249"/>
    </row>
    <row r="42" spans="1:24" s="226" customFormat="1" ht="125.1" customHeight="1" thickBot="1">
      <c r="A42" s="671"/>
      <c r="B42" s="683"/>
      <c r="C42" s="239"/>
      <c r="F42" s="249"/>
      <c r="G42" s="249"/>
      <c r="H42" s="249"/>
      <c r="I42" s="249"/>
      <c r="J42" s="249"/>
      <c r="K42" s="249"/>
      <c r="O42" s="249"/>
      <c r="P42" s="249"/>
      <c r="Q42" s="249"/>
      <c r="R42" s="249"/>
      <c r="S42" s="249"/>
      <c r="T42" s="249"/>
      <c r="U42" s="249"/>
      <c r="V42" s="249"/>
      <c r="W42" s="249"/>
      <c r="X42" s="249"/>
    </row>
    <row r="43" spans="1:24" s="226" customFormat="1" ht="24.6">
      <c r="A43" s="671"/>
      <c r="B43" s="683"/>
      <c r="C43" s="738" t="s">
        <v>611</v>
      </c>
      <c r="D43" s="739"/>
      <c r="E43" s="739"/>
      <c r="F43" s="739"/>
      <c r="G43" s="739"/>
      <c r="H43" s="739"/>
      <c r="I43" s="739"/>
      <c r="J43" s="740"/>
      <c r="K43" s="739"/>
      <c r="L43" s="739"/>
      <c r="M43" s="739"/>
      <c r="N43" s="739"/>
      <c r="O43" s="739"/>
      <c r="P43" s="739"/>
      <c r="Q43" s="739"/>
      <c r="R43" s="739"/>
      <c r="S43" s="739"/>
      <c r="T43" s="739"/>
      <c r="U43" s="739"/>
      <c r="V43" s="739"/>
      <c r="W43" s="739"/>
      <c r="X43" s="741" t="s">
        <v>55</v>
      </c>
    </row>
    <row r="44" spans="1:24" s="226" customFormat="1">
      <c r="A44" s="671"/>
      <c r="B44" s="683"/>
      <c r="C44" s="742" t="s">
        <v>232</v>
      </c>
      <c r="D44" s="743"/>
      <c r="E44" s="743"/>
      <c r="F44" s="743"/>
      <c r="G44" s="743"/>
      <c r="H44" s="743"/>
      <c r="I44" s="743"/>
      <c r="J44" s="743"/>
      <c r="K44" s="743"/>
      <c r="L44" s="743"/>
      <c r="M44" s="743"/>
      <c r="N44" s="743"/>
      <c r="O44" s="743"/>
      <c r="P44" s="743"/>
      <c r="Q44" s="743"/>
      <c r="R44" s="743"/>
      <c r="S44" s="743"/>
      <c r="T44" s="743"/>
      <c r="U44" s="743"/>
      <c r="V44" s="743"/>
      <c r="W44" s="743"/>
      <c r="X44" s="249" t="s">
        <v>612</v>
      </c>
    </row>
  </sheetData>
  <conditionalFormatting sqref="X34">
    <cfRule type="cellIs" dxfId="1" priority="1" operator="notEqual">
      <formula>""</formula>
    </cfRule>
  </conditionalFormatting>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30"/>
  <sheetViews>
    <sheetView workbookViewId="0"/>
  </sheetViews>
  <sheetFormatPr defaultColWidth="8" defaultRowHeight="13.2"/>
  <cols>
    <col min="1" max="2" width="2.88671875" style="239" customWidth="1"/>
    <col min="3" max="3" width="3.33203125" style="239" customWidth="1"/>
    <col min="4" max="4" width="2.44140625" style="239" customWidth="1"/>
    <col min="5" max="5" width="22.44140625" style="239" customWidth="1"/>
    <col min="6" max="6" width="6.33203125" style="239" customWidth="1"/>
    <col min="7" max="16" width="10.109375" style="239" customWidth="1"/>
    <col min="17" max="17" width="8.88671875" style="239" customWidth="1"/>
    <col min="18" max="18" width="18.6640625" style="239" customWidth="1"/>
    <col min="19" max="16384" width="8" style="239"/>
  </cols>
  <sheetData>
    <row r="1" spans="1:18" ht="25.8" thickBot="1">
      <c r="A1" s="744"/>
      <c r="B1" s="744"/>
      <c r="C1" s="673" t="s">
        <v>505</v>
      </c>
      <c r="D1" s="745"/>
      <c r="E1" s="746"/>
      <c r="F1" s="746"/>
      <c r="G1" s="746"/>
      <c r="H1" s="746"/>
      <c r="I1" s="746"/>
      <c r="J1" s="746"/>
      <c r="K1" s="746"/>
      <c r="L1" s="746"/>
      <c r="M1" s="746"/>
      <c r="N1" s="746"/>
      <c r="O1" s="746"/>
      <c r="P1" s="746"/>
      <c r="Q1" s="746"/>
      <c r="R1" s="747" t="s">
        <v>613</v>
      </c>
    </row>
    <row r="2" spans="1:18" ht="18">
      <c r="A2" s="744"/>
      <c r="B2" s="744"/>
      <c r="C2" s="684" t="s">
        <v>550</v>
      </c>
      <c r="D2" s="684"/>
      <c r="E2" s="685"/>
      <c r="F2" s="685"/>
      <c r="G2" s="685"/>
      <c r="H2" s="685"/>
      <c r="I2" s="685"/>
      <c r="J2" s="226"/>
      <c r="K2" s="685"/>
      <c r="L2" s="226"/>
      <c r="M2" s="226"/>
      <c r="N2" s="226"/>
      <c r="O2" s="226"/>
      <c r="P2" s="226"/>
      <c r="Q2" s="226"/>
      <c r="R2" s="226"/>
    </row>
    <row r="3" spans="1:18" ht="18">
      <c r="A3" s="744"/>
      <c r="B3" s="744"/>
      <c r="C3" s="688" t="s">
        <v>614</v>
      </c>
      <c r="D3" s="688"/>
      <c r="E3" s="685"/>
      <c r="F3" s="685"/>
      <c r="G3" s="685"/>
      <c r="H3" s="685"/>
      <c r="I3" s="685"/>
      <c r="J3" s="685"/>
      <c r="K3" s="685"/>
      <c r="L3" s="685"/>
      <c r="M3" s="685"/>
      <c r="N3" s="685"/>
      <c r="O3" s="685"/>
      <c r="P3" s="685"/>
      <c r="Q3" s="685"/>
      <c r="R3" s="226"/>
    </row>
    <row r="4" spans="1:18" ht="15.6">
      <c r="A4" s="744"/>
      <c r="B4" s="744"/>
      <c r="C4" s="692" t="s">
        <v>718</v>
      </c>
      <c r="D4" s="692"/>
      <c r="E4" s="748"/>
      <c r="F4" s="748"/>
      <c r="G4" s="748"/>
      <c r="H4" s="748"/>
      <c r="I4" s="748"/>
      <c r="J4" s="748"/>
      <c r="K4" s="748"/>
      <c r="L4" s="748"/>
      <c r="M4" s="748"/>
      <c r="N4" s="748"/>
      <c r="O4" s="748"/>
      <c r="P4" s="748"/>
      <c r="Q4" s="748"/>
      <c r="R4" s="226"/>
    </row>
    <row r="5" spans="1:18" ht="15.6">
      <c r="A5" s="744"/>
      <c r="B5" s="744"/>
      <c r="C5" s="692" t="s">
        <v>719</v>
      </c>
      <c r="D5" s="226"/>
      <c r="E5" s="226"/>
      <c r="F5" s="226"/>
      <c r="G5" s="226"/>
      <c r="H5" s="226"/>
      <c r="I5" s="226"/>
      <c r="J5" s="226"/>
      <c r="K5" s="226"/>
      <c r="L5" s="226"/>
      <c r="M5" s="226"/>
      <c r="N5" s="226"/>
      <c r="O5" s="226"/>
      <c r="P5" s="226"/>
      <c r="Q5" s="226"/>
      <c r="R5" s="226"/>
    </row>
    <row r="6" spans="1:18" ht="13.8">
      <c r="A6" s="744"/>
      <c r="B6" s="744"/>
      <c r="C6" s="226"/>
      <c r="D6" s="226"/>
      <c r="E6" s="226"/>
      <c r="F6" s="226"/>
      <c r="G6" s="226"/>
      <c r="H6" s="226"/>
      <c r="I6" s="226"/>
      <c r="J6" s="226"/>
      <c r="K6" s="226"/>
      <c r="L6" s="226"/>
      <c r="M6" s="226"/>
      <c r="N6" s="226"/>
      <c r="O6" s="226"/>
      <c r="P6" s="226"/>
      <c r="R6" s="226"/>
    </row>
    <row r="7" spans="1:18" ht="55.2">
      <c r="A7" s="744"/>
      <c r="B7" s="744"/>
      <c r="C7" s="743"/>
      <c r="D7" s="749"/>
      <c r="E7" s="750"/>
      <c r="F7" s="750"/>
      <c r="G7" s="751" t="s">
        <v>720</v>
      </c>
      <c r="H7" s="751" t="s">
        <v>197</v>
      </c>
      <c r="I7" s="752" t="s">
        <v>615</v>
      </c>
      <c r="J7" s="751" t="s">
        <v>616</v>
      </c>
      <c r="K7" s="752" t="s">
        <v>617</v>
      </c>
      <c r="L7" s="752" t="s">
        <v>618</v>
      </c>
      <c r="M7" s="752" t="s">
        <v>619</v>
      </c>
      <c r="N7" s="752" t="s">
        <v>620</v>
      </c>
      <c r="O7" s="752" t="s">
        <v>200</v>
      </c>
      <c r="P7" s="752" t="s">
        <v>721</v>
      </c>
      <c r="R7" s="355"/>
    </row>
    <row r="8" spans="1:18" ht="13.8">
      <c r="A8" s="744"/>
      <c r="B8" s="753"/>
      <c r="C8" s="743"/>
      <c r="D8" s="749"/>
      <c r="E8" s="750"/>
      <c r="F8" s="750"/>
      <c r="G8" s="840"/>
      <c r="H8" s="251"/>
      <c r="I8" s="754"/>
      <c r="J8" s="251"/>
      <c r="K8" s="754"/>
      <c r="L8" s="743"/>
      <c r="M8" s="743"/>
      <c r="N8" s="743"/>
      <c r="O8" s="755"/>
      <c r="P8" s="743"/>
      <c r="R8" s="355"/>
    </row>
    <row r="9" spans="1:18" ht="15.6">
      <c r="A9" s="744"/>
      <c r="B9" s="756">
        <v>1</v>
      </c>
      <c r="D9" s="241"/>
      <c r="E9" s="241"/>
      <c r="F9" s="695"/>
      <c r="G9" s="757"/>
      <c r="H9" s="758"/>
      <c r="I9" s="758"/>
      <c r="J9" s="701"/>
      <c r="K9" s="758"/>
      <c r="L9" s="758"/>
      <c r="M9" s="758"/>
      <c r="N9" s="758"/>
      <c r="O9" s="758"/>
      <c r="P9" s="758"/>
      <c r="R9" s="759"/>
    </row>
    <row r="10" spans="1:18" ht="13.8">
      <c r="A10" s="744"/>
      <c r="B10" s="756">
        <v>2</v>
      </c>
      <c r="D10" s="241"/>
      <c r="E10" s="241"/>
      <c r="F10" s="695"/>
      <c r="G10" s="757"/>
      <c r="H10" s="758"/>
      <c r="I10" s="758"/>
      <c r="J10" s="701"/>
      <c r="K10" s="758"/>
      <c r="L10" s="758"/>
      <c r="M10" s="758"/>
      <c r="N10" s="758"/>
      <c r="O10" s="758"/>
      <c r="P10" s="758"/>
      <c r="R10" s="355"/>
    </row>
    <row r="11" spans="1:18" ht="13.8">
      <c r="A11" s="744"/>
      <c r="B11" s="756">
        <v>3</v>
      </c>
      <c r="D11" s="241"/>
      <c r="E11" s="241"/>
      <c r="F11" s="695"/>
      <c r="G11" s="757"/>
      <c r="H11" s="758"/>
      <c r="I11" s="758"/>
      <c r="J11" s="701"/>
      <c r="K11" s="758"/>
      <c r="L11" s="758"/>
      <c r="M11" s="758"/>
      <c r="N11" s="758"/>
      <c r="O11" s="758"/>
      <c r="P11" s="758"/>
      <c r="R11" s="355"/>
    </row>
    <row r="12" spans="1:18" ht="13.8">
      <c r="A12" s="744"/>
      <c r="B12" s="756">
        <v>4</v>
      </c>
      <c r="D12" s="241"/>
      <c r="E12" s="241"/>
      <c r="F12" s="695"/>
      <c r="G12" s="757"/>
      <c r="H12" s="758"/>
      <c r="I12" s="758"/>
      <c r="J12" s="701"/>
      <c r="K12" s="758"/>
      <c r="L12" s="758"/>
      <c r="M12" s="758"/>
      <c r="N12" s="758"/>
      <c r="O12" s="758"/>
      <c r="P12" s="758"/>
      <c r="R12" s="355"/>
    </row>
    <row r="13" spans="1:18" ht="13.8">
      <c r="A13" s="744"/>
      <c r="B13" s="756">
        <v>5</v>
      </c>
      <c r="D13" s="241" t="s">
        <v>232</v>
      </c>
      <c r="E13" s="241"/>
      <c r="F13" s="695" t="s">
        <v>232</v>
      </c>
      <c r="G13" s="757" t="s">
        <v>232</v>
      </c>
      <c r="H13" s="758" t="s">
        <v>232</v>
      </c>
      <c r="I13" s="758" t="s">
        <v>232</v>
      </c>
      <c r="J13" s="701" t="s">
        <v>232</v>
      </c>
      <c r="K13" s="758" t="s">
        <v>232</v>
      </c>
      <c r="L13" s="758" t="s">
        <v>232</v>
      </c>
      <c r="M13" s="758" t="s">
        <v>232</v>
      </c>
      <c r="N13" s="758" t="s">
        <v>232</v>
      </c>
      <c r="O13" s="758" t="s">
        <v>232</v>
      </c>
      <c r="P13" s="758" t="s">
        <v>232</v>
      </c>
      <c r="R13" s="355"/>
    </row>
    <row r="14" spans="1:18" ht="13.8">
      <c r="A14" s="744"/>
      <c r="B14" s="756">
        <v>6</v>
      </c>
      <c r="D14" s="241" t="s">
        <v>232</v>
      </c>
      <c r="E14" s="241"/>
      <c r="F14" s="695" t="s">
        <v>232</v>
      </c>
      <c r="G14" s="757" t="s">
        <v>232</v>
      </c>
      <c r="H14" s="758" t="s">
        <v>232</v>
      </c>
      <c r="I14" s="758" t="s">
        <v>232</v>
      </c>
      <c r="J14" s="701" t="s">
        <v>232</v>
      </c>
      <c r="K14" s="758" t="s">
        <v>232</v>
      </c>
      <c r="L14" s="758" t="s">
        <v>232</v>
      </c>
      <c r="M14" s="758" t="s">
        <v>232</v>
      </c>
      <c r="N14" s="758" t="s">
        <v>232</v>
      </c>
      <c r="O14" s="758" t="s">
        <v>232</v>
      </c>
      <c r="P14" s="758" t="s">
        <v>232</v>
      </c>
      <c r="R14" s="355"/>
    </row>
    <row r="15" spans="1:18" ht="13.8">
      <c r="A15" s="744"/>
      <c r="B15" s="756">
        <v>7</v>
      </c>
      <c r="D15" s="241" t="s">
        <v>232</v>
      </c>
      <c r="E15" s="241"/>
      <c r="F15" s="695" t="s">
        <v>232</v>
      </c>
      <c r="G15" s="757" t="s">
        <v>232</v>
      </c>
      <c r="H15" s="758" t="s">
        <v>232</v>
      </c>
      <c r="I15" s="758" t="s">
        <v>232</v>
      </c>
      <c r="J15" s="701" t="s">
        <v>232</v>
      </c>
      <c r="K15" s="758" t="s">
        <v>232</v>
      </c>
      <c r="L15" s="758" t="s">
        <v>232</v>
      </c>
      <c r="M15" s="758" t="s">
        <v>232</v>
      </c>
      <c r="N15" s="758" t="s">
        <v>232</v>
      </c>
      <c r="O15" s="758" t="s">
        <v>232</v>
      </c>
      <c r="P15" s="758" t="s">
        <v>232</v>
      </c>
      <c r="R15" s="355"/>
    </row>
    <row r="16" spans="1:18" ht="13.8">
      <c r="A16" s="744"/>
      <c r="B16" s="756">
        <v>8</v>
      </c>
      <c r="D16" s="241" t="s">
        <v>232</v>
      </c>
      <c r="E16" s="241"/>
      <c r="F16" s="695" t="s">
        <v>232</v>
      </c>
      <c r="G16" s="757" t="s">
        <v>232</v>
      </c>
      <c r="H16" s="758" t="s">
        <v>232</v>
      </c>
      <c r="I16" s="758" t="s">
        <v>232</v>
      </c>
      <c r="J16" s="701" t="s">
        <v>232</v>
      </c>
      <c r="K16" s="758" t="s">
        <v>232</v>
      </c>
      <c r="L16" s="758" t="s">
        <v>232</v>
      </c>
      <c r="M16" s="758" t="s">
        <v>232</v>
      </c>
      <c r="N16" s="758" t="s">
        <v>232</v>
      </c>
      <c r="O16" s="758" t="s">
        <v>232</v>
      </c>
      <c r="P16" s="758" t="s">
        <v>232</v>
      </c>
      <c r="R16" s="355"/>
    </row>
    <row r="17" spans="1:18" ht="13.8">
      <c r="A17" s="744"/>
      <c r="B17" s="756">
        <v>9</v>
      </c>
      <c r="D17" s="241" t="s">
        <v>232</v>
      </c>
      <c r="E17" s="241"/>
      <c r="F17" s="695" t="s">
        <v>232</v>
      </c>
      <c r="G17" s="757" t="s">
        <v>232</v>
      </c>
      <c r="H17" s="758" t="s">
        <v>232</v>
      </c>
      <c r="I17" s="758" t="s">
        <v>232</v>
      </c>
      <c r="J17" s="701" t="s">
        <v>232</v>
      </c>
      <c r="K17" s="758" t="s">
        <v>232</v>
      </c>
      <c r="L17" s="758" t="s">
        <v>232</v>
      </c>
      <c r="M17" s="758" t="s">
        <v>232</v>
      </c>
      <c r="N17" s="758" t="s">
        <v>232</v>
      </c>
      <c r="O17" s="758" t="s">
        <v>232</v>
      </c>
      <c r="P17" s="758" t="s">
        <v>232</v>
      </c>
      <c r="R17" s="355"/>
    </row>
    <row r="18" spans="1:18" ht="13.8">
      <c r="A18" s="744"/>
      <c r="B18" s="756">
        <v>10</v>
      </c>
      <c r="D18" s="241" t="s">
        <v>232</v>
      </c>
      <c r="E18" s="241"/>
      <c r="F18" s="695" t="s">
        <v>232</v>
      </c>
      <c r="G18" s="757" t="s">
        <v>232</v>
      </c>
      <c r="H18" s="758" t="s">
        <v>232</v>
      </c>
      <c r="I18" s="758" t="s">
        <v>232</v>
      </c>
      <c r="J18" s="701" t="s">
        <v>232</v>
      </c>
      <c r="K18" s="758" t="s">
        <v>232</v>
      </c>
      <c r="L18" s="758" t="s">
        <v>232</v>
      </c>
      <c r="M18" s="758" t="s">
        <v>232</v>
      </c>
      <c r="N18" s="758" t="s">
        <v>232</v>
      </c>
      <c r="O18" s="758" t="s">
        <v>232</v>
      </c>
      <c r="P18" s="758" t="s">
        <v>232</v>
      </c>
      <c r="R18" s="355"/>
    </row>
    <row r="19" spans="1:18" ht="13.8">
      <c r="A19" s="744"/>
      <c r="B19" s="756">
        <v>11</v>
      </c>
      <c r="D19" s="241" t="s">
        <v>232</v>
      </c>
      <c r="E19" s="241"/>
      <c r="F19" s="695" t="s">
        <v>232</v>
      </c>
      <c r="G19" s="757" t="s">
        <v>232</v>
      </c>
      <c r="H19" s="758" t="s">
        <v>232</v>
      </c>
      <c r="I19" s="758" t="s">
        <v>232</v>
      </c>
      <c r="J19" s="701" t="s">
        <v>232</v>
      </c>
      <c r="K19" s="758" t="s">
        <v>232</v>
      </c>
      <c r="L19" s="758" t="s">
        <v>232</v>
      </c>
      <c r="M19" s="758" t="s">
        <v>232</v>
      </c>
      <c r="N19" s="758" t="s">
        <v>232</v>
      </c>
      <c r="O19" s="758" t="s">
        <v>232</v>
      </c>
      <c r="P19" s="758" t="s">
        <v>232</v>
      </c>
      <c r="R19" s="355"/>
    </row>
    <row r="20" spans="1:18" ht="13.8">
      <c r="A20" s="744"/>
      <c r="B20" s="756">
        <v>12</v>
      </c>
      <c r="D20" s="241" t="s">
        <v>232</v>
      </c>
      <c r="E20" s="241"/>
      <c r="F20" s="695" t="s">
        <v>232</v>
      </c>
      <c r="G20" s="757" t="s">
        <v>232</v>
      </c>
      <c r="H20" s="758" t="s">
        <v>232</v>
      </c>
      <c r="I20" s="758" t="s">
        <v>232</v>
      </c>
      <c r="J20" s="701" t="s">
        <v>232</v>
      </c>
      <c r="K20" s="758" t="s">
        <v>232</v>
      </c>
      <c r="L20" s="758" t="s">
        <v>232</v>
      </c>
      <c r="M20" s="758" t="s">
        <v>232</v>
      </c>
      <c r="N20" s="758" t="s">
        <v>232</v>
      </c>
      <c r="O20" s="758" t="s">
        <v>232</v>
      </c>
      <c r="P20" s="758" t="s">
        <v>232</v>
      </c>
      <c r="R20" s="355"/>
    </row>
    <row r="21" spans="1:18" ht="13.8">
      <c r="A21" s="744"/>
      <c r="B21" s="683"/>
      <c r="C21" s="226"/>
      <c r="D21" s="226"/>
      <c r="E21" s="743"/>
      <c r="F21" s="743"/>
      <c r="G21" s="757"/>
      <c r="H21" s="760"/>
      <c r="J21" s="761"/>
      <c r="K21" s="760"/>
      <c r="L21" s="760"/>
      <c r="M21" s="760"/>
      <c r="N21" s="760"/>
      <c r="O21" s="760"/>
      <c r="P21" s="760"/>
      <c r="R21" s="355"/>
    </row>
    <row r="22" spans="1:18" ht="13.8">
      <c r="A22" s="744"/>
      <c r="B22" s="762"/>
      <c r="C22" s="743"/>
      <c r="M22" s="760"/>
      <c r="N22" s="760"/>
      <c r="R22" s="355"/>
    </row>
    <row r="23" spans="1:18" ht="13.8">
      <c r="A23" s="744"/>
      <c r="B23" s="762"/>
      <c r="C23" s="743"/>
      <c r="D23" s="763"/>
      <c r="E23" s="743"/>
      <c r="F23" s="743"/>
      <c r="G23" s="743"/>
      <c r="H23" s="764"/>
      <c r="I23" s="765"/>
      <c r="J23" s="765"/>
      <c r="K23" s="766"/>
      <c r="L23" s="743"/>
      <c r="M23" s="743"/>
      <c r="N23" s="743"/>
      <c r="O23" s="743"/>
      <c r="P23" s="743"/>
      <c r="R23" s="355"/>
    </row>
    <row r="24" spans="1:18">
      <c r="A24" s="744"/>
      <c r="B24" s="767"/>
      <c r="R24" s="355"/>
    </row>
    <row r="25" spans="1:18" ht="13.8">
      <c r="A25" s="683"/>
      <c r="B25" s="683"/>
      <c r="C25" s="251"/>
      <c r="D25" s="251"/>
      <c r="E25" s="768"/>
      <c r="F25" s="768"/>
      <c r="G25" s="769"/>
      <c r="H25" s="769"/>
      <c r="I25" s="769"/>
      <c r="J25" s="226"/>
      <c r="K25" s="769"/>
      <c r="L25" s="770"/>
      <c r="M25" s="770"/>
      <c r="N25" s="770"/>
      <c r="O25" s="770"/>
      <c r="P25" s="770"/>
    </row>
    <row r="26" spans="1:18" ht="13.8">
      <c r="A26" s="683"/>
      <c r="B26" s="683"/>
      <c r="C26" s="251"/>
      <c r="D26" s="251"/>
      <c r="E26" s="768"/>
      <c r="F26" s="768"/>
      <c r="G26" s="769"/>
      <c r="H26" s="769"/>
      <c r="I26" s="769"/>
      <c r="J26" s="226"/>
      <c r="K26" s="769"/>
      <c r="L26" s="770"/>
      <c r="M26" s="770"/>
      <c r="N26" s="770"/>
      <c r="O26" s="770"/>
      <c r="P26" s="770"/>
    </row>
    <row r="27" spans="1:18" ht="13.8">
      <c r="A27" s="683"/>
      <c r="B27" s="683"/>
      <c r="C27" s="355"/>
      <c r="D27" s="355"/>
      <c r="E27" s="355"/>
      <c r="F27" s="355"/>
      <c r="G27" s="355"/>
      <c r="H27" s="355"/>
      <c r="I27" s="769"/>
      <c r="J27" s="226"/>
      <c r="K27" s="769"/>
      <c r="L27" s="770"/>
      <c r="M27" s="770"/>
      <c r="N27" s="770"/>
      <c r="O27" s="770"/>
      <c r="P27" s="770"/>
      <c r="R27" s="743"/>
    </row>
    <row r="28" spans="1:18" ht="14.4" thickBot="1">
      <c r="A28" s="683"/>
      <c r="B28" s="683"/>
      <c r="C28" s="771" t="s">
        <v>610</v>
      </c>
      <c r="D28" s="766"/>
      <c r="E28" s="766"/>
      <c r="F28" s="766"/>
      <c r="G28" s="766"/>
      <c r="H28" s="766"/>
      <c r="I28" s="766"/>
      <c r="J28" s="766"/>
      <c r="K28" s="766"/>
      <c r="L28" s="766"/>
      <c r="M28" s="766"/>
      <c r="N28" s="766"/>
      <c r="O28" s="766"/>
      <c r="P28" s="766"/>
      <c r="Q28" s="766"/>
      <c r="R28" s="766"/>
    </row>
    <row r="29" spans="1:18" ht="24.6">
      <c r="A29" s="683"/>
      <c r="B29" s="683"/>
      <c r="C29" s="738" t="s">
        <v>611</v>
      </c>
      <c r="D29" s="738"/>
      <c r="E29" s="739"/>
      <c r="F29" s="739"/>
      <c r="G29" s="739"/>
      <c r="H29" s="739"/>
      <c r="I29" s="740"/>
      <c r="J29" s="739"/>
      <c r="K29" s="739"/>
      <c r="L29" s="739"/>
      <c r="M29" s="739"/>
      <c r="N29" s="739"/>
      <c r="O29" s="739"/>
      <c r="P29" s="739"/>
      <c r="Q29" s="739"/>
      <c r="R29" s="741" t="s">
        <v>55</v>
      </c>
    </row>
    <row r="30" spans="1:18" ht="13.8">
      <c r="A30" s="744"/>
      <c r="B30" s="744"/>
      <c r="C30" s="742" t="s">
        <v>232</v>
      </c>
      <c r="D30" s="772"/>
      <c r="E30" s="743"/>
      <c r="F30" s="743"/>
      <c r="G30" s="743"/>
      <c r="H30" s="743"/>
      <c r="I30" s="743"/>
      <c r="J30" s="743"/>
      <c r="K30" s="743"/>
      <c r="L30" s="743"/>
      <c r="M30" s="743"/>
      <c r="N30" s="743"/>
      <c r="O30" s="743"/>
      <c r="P30" s="743"/>
      <c r="Q30" s="743"/>
      <c r="R30" s="249" t="s">
        <v>612</v>
      </c>
    </row>
  </sheetData>
  <conditionalFormatting sqref="G9:G20">
    <cfRule type="cellIs" dxfId="0" priority="1" operator="equal">
      <formula>0</formula>
    </cfRule>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65</vt:i4>
      </vt:variant>
    </vt:vector>
  </HeadingPairs>
  <TitlesOfParts>
    <vt:vector size="121" baseType="lpstr">
      <vt:lpstr>Assumptions and Inputs</vt:lpstr>
      <vt:lpstr>IS</vt:lpstr>
      <vt:lpstr>SoA</vt:lpstr>
      <vt:lpstr>WORKPAPERS &gt;&gt;</vt:lpstr>
      <vt:lpstr>Summary</vt:lpstr>
      <vt:lpstr>Retail&gt;&gt;</vt:lpstr>
      <vt:lpstr>Summary_Retail</vt:lpstr>
      <vt:lpstr>BS_MSS</vt:lpstr>
      <vt:lpstr>DCF_MSS</vt:lpstr>
      <vt:lpstr>Trademark_Retail</vt:lpstr>
      <vt:lpstr>WACC_Retail</vt:lpstr>
      <vt:lpstr>TIC_Retail</vt:lpstr>
      <vt:lpstr>Guideline company_Retail</vt:lpstr>
      <vt:lpstr>Mkt Summary_Transaction_Retail</vt:lpstr>
      <vt:lpstr>GTM_Retail</vt:lpstr>
      <vt:lpstr>TIC Multiples_Retail</vt:lpstr>
      <vt:lpstr>EBIT Multiples_Retail</vt:lpstr>
      <vt:lpstr>Fin growth margins_Retail</vt:lpstr>
      <vt:lpstr>NWC calc_Retail</vt:lpstr>
      <vt:lpstr>Capex_Retail</vt:lpstr>
      <vt:lpstr>Comparison_Retail</vt:lpstr>
      <vt:lpstr>Depreciation_Retail</vt:lpstr>
      <vt:lpstr>Bargain&gt;&gt;</vt:lpstr>
      <vt:lpstr>Summary_Bargain</vt:lpstr>
      <vt:lpstr>BS_Bargain</vt:lpstr>
      <vt:lpstr>DCF_Bargain</vt:lpstr>
      <vt:lpstr>TCSAI BS</vt:lpstr>
      <vt:lpstr>TCSAI IS</vt:lpstr>
      <vt:lpstr>WACC_Bargain</vt:lpstr>
      <vt:lpstr>Guideline company_Bargain</vt:lpstr>
      <vt:lpstr>Mkt Summary_Transaction_Bargain</vt:lpstr>
      <vt:lpstr>GTM_Bargain</vt:lpstr>
      <vt:lpstr>TIC_Bargain</vt:lpstr>
      <vt:lpstr>TIC Multiples_Bargain</vt:lpstr>
      <vt:lpstr>EBIT Multiples_Bargain</vt:lpstr>
      <vt:lpstr>Fin growth margins_Bargain</vt:lpstr>
      <vt:lpstr>NWC calc_Bargain</vt:lpstr>
      <vt:lpstr>Capex_Bargain</vt:lpstr>
      <vt:lpstr>Comparison_Bargain</vt:lpstr>
      <vt:lpstr>Depreciation_Bargain</vt:lpstr>
      <vt:lpstr>Source Data &gt;</vt:lpstr>
      <vt:lpstr>TIC Multiples (2)</vt:lpstr>
      <vt:lpstr>Depreciation</vt:lpstr>
      <vt:lpstr>Client_DCF_MSS</vt:lpstr>
      <vt:lpstr>RfR</vt:lpstr>
      <vt:lpstr>BAA</vt:lpstr>
      <vt:lpstr>Core Model &gt;</vt:lpstr>
      <vt:lpstr>WACC</vt:lpstr>
      <vt:lpstr>BOND Rates</vt:lpstr>
      <vt:lpstr>VISTA DATA GPC</vt:lpstr>
      <vt:lpstr>VISTA WACC</vt:lpstr>
      <vt:lpstr>TIC</vt:lpstr>
      <vt:lpstr>TIC Multiples</vt:lpstr>
      <vt:lpstr>Core Model &gt; Bargain</vt:lpstr>
      <vt:lpstr>C WACC_Bargain</vt:lpstr>
      <vt:lpstr>C TIC_Bargain</vt:lpstr>
      <vt:lpstr>amortization_period</vt:lpstr>
      <vt:lpstr>BayesianAdjustSet</vt:lpstr>
      <vt:lpstr>client_name</vt:lpstr>
      <vt:lpstr>coe</vt:lpstr>
      <vt:lpstr>copyright</vt:lpstr>
      <vt:lpstr>currency_heading</vt:lpstr>
      <vt:lpstr>date_heading</vt:lpstr>
      <vt:lpstr>draft_note</vt:lpstr>
      <vt:lpstr>Draft_Note_1</vt:lpstr>
      <vt:lpstr>Draft_Note_2</vt:lpstr>
      <vt:lpstr>Draft_Toggle</vt:lpstr>
      <vt:lpstr>FY</vt:lpstr>
      <vt:lpstr>General_Note_DCF</vt:lpstr>
      <vt:lpstr>General_Note_Market</vt:lpstr>
      <vt:lpstr>growth_rate</vt:lpstr>
      <vt:lpstr>growth_rate1</vt:lpstr>
      <vt:lpstr>BS_Bargain!Print_Area</vt:lpstr>
      <vt:lpstr>BS_MSS!Print_Area</vt:lpstr>
      <vt:lpstr>Capex_Bargain!Print_Area</vt:lpstr>
      <vt:lpstr>Capex_Retail!Print_Area</vt:lpstr>
      <vt:lpstr>Comparison_Bargain!Print_Area</vt:lpstr>
      <vt:lpstr>Comparison_Retail!Print_Area</vt:lpstr>
      <vt:lpstr>DCF_Bargain!Print_Area</vt:lpstr>
      <vt:lpstr>DCF_MSS!Print_Area</vt:lpstr>
      <vt:lpstr>Depreciation!Print_Area</vt:lpstr>
      <vt:lpstr>Depreciation_Bargain!Print_Area</vt:lpstr>
      <vt:lpstr>Depreciation_Retail!Print_Area</vt:lpstr>
      <vt:lpstr>'EBIT Multiples_Bargain'!Print_Area</vt:lpstr>
      <vt:lpstr>'EBIT Multiples_Retail'!Print_Area</vt:lpstr>
      <vt:lpstr>'Fin growth margins_Bargain'!Print_Area</vt:lpstr>
      <vt:lpstr>'Fin growth margins_Retail'!Print_Area</vt:lpstr>
      <vt:lpstr>GTM_Bargain!Print_Area</vt:lpstr>
      <vt:lpstr>GTM_Retail!Print_Area</vt:lpstr>
      <vt:lpstr>'Guideline company_Bargain'!Print_Area</vt:lpstr>
      <vt:lpstr>'Guideline company_Retail'!Print_Area</vt:lpstr>
      <vt:lpstr>IS!Print_Area</vt:lpstr>
      <vt:lpstr>'Mkt Summary_Transaction_Bargain'!Print_Area</vt:lpstr>
      <vt:lpstr>'Mkt Summary_Transaction_Retail'!Print_Area</vt:lpstr>
      <vt:lpstr>'NWC calc_Bargain'!Print_Area</vt:lpstr>
      <vt:lpstr>'NWC calc_Retail'!Print_Area</vt:lpstr>
      <vt:lpstr>SoA!Print_Area</vt:lpstr>
      <vt:lpstr>Summary!Print_Area</vt:lpstr>
      <vt:lpstr>Summary_Bargain!Print_Area</vt:lpstr>
      <vt:lpstr>Summary_Retail!Print_Area</vt:lpstr>
      <vt:lpstr>'TCSAI BS'!Print_Area</vt:lpstr>
      <vt:lpstr>'TCSAI IS'!Print_Area</vt:lpstr>
      <vt:lpstr>'TIC Multiples (2)'!Print_Area</vt:lpstr>
      <vt:lpstr>'TIC Multiples_Bargain'!Print_Area</vt:lpstr>
      <vt:lpstr>'TIC Multiples_Retail'!Print_Area</vt:lpstr>
      <vt:lpstr>TIC_Bargain!Print_Area</vt:lpstr>
      <vt:lpstr>TIC_Retail!Print_Area</vt:lpstr>
      <vt:lpstr>Trademark_Retail!Print_Area</vt:lpstr>
      <vt:lpstr>WACC_Bargain!Print_Area</vt:lpstr>
      <vt:lpstr>WACC_Retail!Print_Area</vt:lpstr>
      <vt:lpstr>royalty_rate</vt:lpstr>
      <vt:lpstr>stub_period</vt:lpstr>
      <vt:lpstr>Subject_Co</vt:lpstr>
      <vt:lpstr>Subject_Co1</vt:lpstr>
      <vt:lpstr>Subject_Co2</vt:lpstr>
      <vt:lpstr>Subject_Co3</vt:lpstr>
      <vt:lpstr>taxrate</vt:lpstr>
      <vt:lpstr>taxrate_mss</vt:lpstr>
      <vt:lpstr>valuation_date</vt:lpstr>
      <vt:lpstr>wacc</vt:lpstr>
      <vt:lpstr>wacc1</vt:lpstr>
    </vt:vector>
  </TitlesOfParts>
  <Company>Veda Advantage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bernard.mccaffery</dc:creator>
  <cp:lastModifiedBy>Ayush Mittal</cp:lastModifiedBy>
  <cp:lastPrinted>2016-07-05T03:34:59Z</cp:lastPrinted>
  <dcterms:created xsi:type="dcterms:W3CDTF">2008-02-12T00:50:49Z</dcterms:created>
  <dcterms:modified xsi:type="dcterms:W3CDTF">2017-07-04T11:20:33Z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leName">
    <vt:lpwstr/>
  </property>
  <property fmtid="{D5CDD505-2E9C-101B-9397-08002B2CF9AE}" pid="3" name="FDSMenuDocLevelBtnStates">
    <vt:lpwstr>&lt;btnStates&gt;&lt;btn tag="1001" state="UP"/&gt;&lt;/btnStates&gt;_x000d_
</vt:lpwstr>
  </property>
  <property fmtid="{D5CDD505-2E9C-101B-9397-08002B2CF9AE}" pid="4" name="Cons" linkTarget="Prop_Cons">
    <vt:r8>5.27599655908292E-314</vt:r8>
  </property>
</Properties>
</file>